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3\Calibration_output\Results\xCountries\EL\"/>
    </mc:Choice>
  </mc:AlternateContent>
  <bookViews>
    <workbookView xWindow="-105" yWindow="-105" windowWidth="23250" windowHeight="12450" tabRatio="759"/>
  </bookViews>
  <sheets>
    <sheet name="cover" sheetId="1" r:id="rId1"/>
    <sheet name="index" sheetId="2" r:id="rId2"/>
    <sheet name="Ind_Summary" sheetId="4" r:id="rId3"/>
    <sheet name="Ind_Summary_fec" sheetId="5" r:id="rId4"/>
    <sheet name="Ind_Summary_ued" sheetId="6" r:id="rId5"/>
    <sheet name="Ind_Summary_emi" sheetId="7" r:id="rId6"/>
    <sheet name="ISI" sheetId="8" r:id="rId7"/>
    <sheet name="ISI_fec" sheetId="9" r:id="rId8"/>
    <sheet name="ISI_ued" sheetId="10" r:id="rId9"/>
    <sheet name="ISI_emi" sheetId="11" r:id="rId10"/>
    <sheet name="NFM" sheetId="12" r:id="rId11"/>
    <sheet name="NFM_fec" sheetId="13" r:id="rId12"/>
    <sheet name="NFM_ued" sheetId="14" r:id="rId13"/>
    <sheet name="NFM_emi" sheetId="15" r:id="rId14"/>
    <sheet name="CHI" sheetId="16" r:id="rId15"/>
    <sheet name="CHI_fec" sheetId="17" r:id="rId16"/>
    <sheet name="CHI_ued" sheetId="18" r:id="rId17"/>
    <sheet name="CHI_emi" sheetId="19" r:id="rId18"/>
    <sheet name="NMM" sheetId="20" r:id="rId19"/>
    <sheet name="NMM_fec" sheetId="21" r:id="rId20"/>
    <sheet name="NMM_ued" sheetId="22" r:id="rId21"/>
    <sheet name="NMM_emi" sheetId="23" r:id="rId22"/>
    <sheet name="PPA" sheetId="24" r:id="rId23"/>
    <sheet name="PPA_fec" sheetId="25" r:id="rId24"/>
    <sheet name="PPA_ued" sheetId="26" r:id="rId25"/>
    <sheet name="PPA_emi" sheetId="27" r:id="rId26"/>
    <sheet name="FBT" sheetId="28" r:id="rId27"/>
    <sheet name="FBT_fec" sheetId="29" r:id="rId28"/>
    <sheet name="FBT_ued" sheetId="30" r:id="rId29"/>
    <sheet name="FBT_emi" sheetId="31" r:id="rId30"/>
    <sheet name="TRE" sheetId="32" r:id="rId31"/>
    <sheet name="TRE_fec" sheetId="33" r:id="rId32"/>
    <sheet name="TRE_ued" sheetId="34" r:id="rId33"/>
    <sheet name="TRE_emi" sheetId="35" r:id="rId34"/>
    <sheet name="MAE" sheetId="36" r:id="rId35"/>
    <sheet name="MAE_fec" sheetId="37" r:id="rId36"/>
    <sheet name="MAE_ued" sheetId="38" r:id="rId37"/>
    <sheet name="MAE_emi" sheetId="39" r:id="rId38"/>
    <sheet name="TEL" sheetId="40" r:id="rId39"/>
    <sheet name="TEL_fec" sheetId="41" r:id="rId40"/>
    <sheet name="TEL_ued" sheetId="42" r:id="rId41"/>
    <sheet name="TEL_emi" sheetId="43" r:id="rId42"/>
    <sheet name="WWP" sheetId="44" r:id="rId43"/>
    <sheet name="WWP_fec" sheetId="45" r:id="rId44"/>
    <sheet name="WWP_ued" sheetId="46" r:id="rId45"/>
    <sheet name="WWP_emi" sheetId="47" r:id="rId46"/>
    <sheet name="OIS" sheetId="48" r:id="rId47"/>
    <sheet name="OIS_fec" sheetId="49" r:id="rId48"/>
    <sheet name="OIS_ued" sheetId="50" r:id="rId49"/>
    <sheet name="OIS_emi" sheetId="51" r:id="rId50"/>
  </sheets>
  <definedNames>
    <definedName name="_xlnm.Print_Area" localSheetId="2">Ind_Summary!$A$1:$L$128</definedName>
    <definedName name="_xlnm.Print_Titles" localSheetId="14">CHI!$1:$1</definedName>
    <definedName name="_xlnm.Print_Titles" localSheetId="17">CHI_emi!$1:$1</definedName>
    <definedName name="_xlnm.Print_Titles" localSheetId="15">CHI_fec!$1:$1</definedName>
    <definedName name="_xlnm.Print_Titles" localSheetId="16">CHI_ued!$1:$1</definedName>
    <definedName name="_xlnm.Print_Titles" localSheetId="26">FBT!$1:$1</definedName>
    <definedName name="_xlnm.Print_Titles" localSheetId="29">FBT_emi!$1:$1</definedName>
    <definedName name="_xlnm.Print_Titles" localSheetId="27">FBT_fec!$1:$1</definedName>
    <definedName name="_xlnm.Print_Titles" localSheetId="28">FBT_ued!$1:$1</definedName>
    <definedName name="_xlnm.Print_Titles" localSheetId="2">Ind_Summary!$1:$1</definedName>
    <definedName name="_xlnm.Print_Titles" localSheetId="5">Ind_Summary_emi!$1:$1</definedName>
    <definedName name="_xlnm.Print_Titles" localSheetId="3">Ind_Summary_fec!$1:$1</definedName>
    <definedName name="_xlnm.Print_Titles" localSheetId="4">Ind_Summary_ued!$1:$1</definedName>
    <definedName name="_xlnm.Print_Titles" localSheetId="6">ISI!$1:$1</definedName>
    <definedName name="_xlnm.Print_Titles" localSheetId="9">ISI_emi!$1:$1</definedName>
    <definedName name="_xlnm.Print_Titles" localSheetId="7">ISI_fec!$1:$1</definedName>
    <definedName name="_xlnm.Print_Titles" localSheetId="8">ISI_ued!$1:$1</definedName>
    <definedName name="_xlnm.Print_Titles" localSheetId="34">MAE!$1:$1</definedName>
    <definedName name="_xlnm.Print_Titles" localSheetId="37">MAE_emi!$1:$1</definedName>
    <definedName name="_xlnm.Print_Titles" localSheetId="35">MAE_fec!$1:$1</definedName>
    <definedName name="_xlnm.Print_Titles" localSheetId="36">MAE_ued!$1:$1</definedName>
    <definedName name="_xlnm.Print_Titles" localSheetId="10">NFM!$1:$1</definedName>
    <definedName name="_xlnm.Print_Titles" localSheetId="13">NFM_emi!$1:$1</definedName>
    <definedName name="_xlnm.Print_Titles" localSheetId="11">NFM_fec!$1:$1</definedName>
    <definedName name="_xlnm.Print_Titles" localSheetId="12">NFM_ued!$1:$1</definedName>
    <definedName name="_xlnm.Print_Titles" localSheetId="18">NMM!$1:$1</definedName>
    <definedName name="_xlnm.Print_Titles" localSheetId="21">NMM_emi!$1:$1</definedName>
    <definedName name="_xlnm.Print_Titles" localSheetId="19">NMM_fec!$1:$1</definedName>
    <definedName name="_xlnm.Print_Titles" localSheetId="20">NMM_ued!$1:$1</definedName>
    <definedName name="_xlnm.Print_Titles" localSheetId="46">OIS!$1:$1</definedName>
    <definedName name="_xlnm.Print_Titles" localSheetId="49">OIS_emi!$1:$1</definedName>
    <definedName name="_xlnm.Print_Titles" localSheetId="47">OIS_fec!$1:$1</definedName>
    <definedName name="_xlnm.Print_Titles" localSheetId="48">OIS_ued!$1:$1</definedName>
    <definedName name="_xlnm.Print_Titles" localSheetId="22">PPA!$1:$1</definedName>
    <definedName name="_xlnm.Print_Titles" localSheetId="25">PPA_emi!$1:$1</definedName>
    <definedName name="_xlnm.Print_Titles" localSheetId="23">PPA_fec!$1:$1</definedName>
    <definedName name="_xlnm.Print_Titles" localSheetId="24">PPA_ued!$1:$1</definedName>
    <definedName name="_xlnm.Print_Titles" localSheetId="38">TEL!$1:$1</definedName>
    <definedName name="_xlnm.Print_Titles" localSheetId="41">TEL_emi!$1:$1</definedName>
    <definedName name="_xlnm.Print_Titles" localSheetId="39">TEL_fec!$1:$1</definedName>
    <definedName name="_xlnm.Print_Titles" localSheetId="40">TEL_ued!$1:$1</definedName>
    <definedName name="_xlnm.Print_Titles" localSheetId="30">TRE!$1:$1</definedName>
    <definedName name="_xlnm.Print_Titles" localSheetId="33">TRE_emi!$1:$1</definedName>
    <definedName name="_xlnm.Print_Titles" localSheetId="31">TRE_fec!$1:$1</definedName>
    <definedName name="_xlnm.Print_Titles" localSheetId="32">TRE_ued!$1:$1</definedName>
    <definedName name="_xlnm.Print_Titles" localSheetId="42">WWP!$1:$1</definedName>
    <definedName name="_xlnm.Print_Titles" localSheetId="45">WWP_emi!$1:$1</definedName>
    <definedName name="_xlnm.Print_Titles" localSheetId="43">WWP_fec!$1:$1</definedName>
    <definedName name="_xlnm.Print_Titles" localSheetId="44">WWP_ued!$1:$1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07" i="51" l="1"/>
  <c r="X107" i="51"/>
  <c r="W107" i="51"/>
  <c r="V107" i="51"/>
  <c r="U107" i="51"/>
  <c r="T107" i="51"/>
  <c r="S107" i="51"/>
  <c r="R107" i="51"/>
  <c r="Q107" i="51"/>
  <c r="P107" i="51"/>
  <c r="O107" i="51"/>
  <c r="N107" i="51"/>
  <c r="M107" i="51"/>
  <c r="L107" i="51"/>
  <c r="K107" i="51"/>
  <c r="J107" i="51"/>
  <c r="I107" i="51"/>
  <c r="H107" i="51"/>
  <c r="G107" i="51"/>
  <c r="F107" i="51"/>
  <c r="E107" i="51"/>
  <c r="D107" i="51"/>
  <c r="C107" i="51"/>
  <c r="B107" i="51"/>
  <c r="Y106" i="51"/>
  <c r="X106" i="51"/>
  <c r="W106" i="51"/>
  <c r="V106" i="51"/>
  <c r="U106" i="51"/>
  <c r="T106" i="51"/>
  <c r="S106" i="51"/>
  <c r="R106" i="51"/>
  <c r="Q106" i="51"/>
  <c r="P106" i="51"/>
  <c r="O106" i="51"/>
  <c r="N106" i="51"/>
  <c r="M106" i="51"/>
  <c r="L106" i="51"/>
  <c r="K106" i="51"/>
  <c r="J106" i="51"/>
  <c r="I106" i="51"/>
  <c r="H106" i="51"/>
  <c r="G106" i="51"/>
  <c r="F106" i="51"/>
  <c r="E106" i="51"/>
  <c r="D106" i="51"/>
  <c r="C106" i="51"/>
  <c r="B106" i="51"/>
  <c r="Y102" i="51"/>
  <c r="X102" i="51"/>
  <c r="W102" i="51"/>
  <c r="V102" i="51"/>
  <c r="U102" i="51"/>
  <c r="T102" i="51"/>
  <c r="S102" i="51"/>
  <c r="R102" i="51"/>
  <c r="Q102" i="51"/>
  <c r="P102" i="51"/>
  <c r="O102" i="51"/>
  <c r="N102" i="51"/>
  <c r="M102" i="51"/>
  <c r="L102" i="51"/>
  <c r="K102" i="51"/>
  <c r="J102" i="51"/>
  <c r="I102" i="51"/>
  <c r="H102" i="51"/>
  <c r="G102" i="51"/>
  <c r="F102" i="51"/>
  <c r="E102" i="51"/>
  <c r="D102" i="51"/>
  <c r="C102" i="51"/>
  <c r="B102" i="51"/>
  <c r="Y101" i="51"/>
  <c r="X101" i="51"/>
  <c r="W101" i="51"/>
  <c r="V101" i="51"/>
  <c r="U101" i="51"/>
  <c r="T101" i="51"/>
  <c r="S101" i="51"/>
  <c r="R101" i="51"/>
  <c r="Q101" i="51"/>
  <c r="P101" i="51"/>
  <c r="O101" i="51"/>
  <c r="N101" i="51"/>
  <c r="M101" i="51"/>
  <c r="L101" i="51"/>
  <c r="K101" i="51"/>
  <c r="J101" i="51"/>
  <c r="I101" i="51"/>
  <c r="H101" i="51"/>
  <c r="G101" i="51"/>
  <c r="F101" i="51"/>
  <c r="E101" i="51"/>
  <c r="D101" i="51"/>
  <c r="C101" i="51"/>
  <c r="B101" i="51"/>
  <c r="Y100" i="51"/>
  <c r="X100" i="51"/>
  <c r="W100" i="51"/>
  <c r="V100" i="51"/>
  <c r="U100" i="51"/>
  <c r="T100" i="51"/>
  <c r="S100" i="51"/>
  <c r="R100" i="51"/>
  <c r="Q100" i="51"/>
  <c r="P100" i="51"/>
  <c r="O100" i="51"/>
  <c r="N100" i="51"/>
  <c r="M100" i="51"/>
  <c r="L100" i="51"/>
  <c r="K100" i="51"/>
  <c r="J100" i="51"/>
  <c r="I100" i="51"/>
  <c r="H100" i="51"/>
  <c r="G100" i="51"/>
  <c r="F100" i="51"/>
  <c r="E100" i="51"/>
  <c r="D100" i="51"/>
  <c r="C100" i="51"/>
  <c r="B100" i="51"/>
  <c r="Y99" i="51"/>
  <c r="X99" i="51"/>
  <c r="W99" i="51"/>
  <c r="V99" i="51"/>
  <c r="U99" i="51"/>
  <c r="T99" i="51"/>
  <c r="S99" i="51"/>
  <c r="R99" i="51"/>
  <c r="Q99" i="51"/>
  <c r="P99" i="51"/>
  <c r="O99" i="51"/>
  <c r="N99" i="51"/>
  <c r="M99" i="51"/>
  <c r="L99" i="51"/>
  <c r="K99" i="51"/>
  <c r="J99" i="51"/>
  <c r="I99" i="51"/>
  <c r="H99" i="51"/>
  <c r="G99" i="51"/>
  <c r="F99" i="51"/>
  <c r="E99" i="51"/>
  <c r="D99" i="51"/>
  <c r="C99" i="51"/>
  <c r="B99" i="51"/>
  <c r="Y98" i="51"/>
  <c r="X98" i="51"/>
  <c r="W98" i="51"/>
  <c r="V98" i="51"/>
  <c r="U98" i="51"/>
  <c r="T98" i="51"/>
  <c r="S98" i="51"/>
  <c r="R98" i="51"/>
  <c r="Q98" i="51"/>
  <c r="P98" i="51"/>
  <c r="O98" i="51"/>
  <c r="N98" i="51"/>
  <c r="M98" i="51"/>
  <c r="L98" i="51"/>
  <c r="K98" i="51"/>
  <c r="J98" i="51"/>
  <c r="I98" i="51"/>
  <c r="H98" i="51"/>
  <c r="G98" i="51"/>
  <c r="F98" i="51"/>
  <c r="E98" i="51"/>
  <c r="D98" i="51"/>
  <c r="C98" i="51"/>
  <c r="B98" i="51"/>
  <c r="Y97" i="51"/>
  <c r="X97" i="51"/>
  <c r="W97" i="51"/>
  <c r="V97" i="51"/>
  <c r="U97" i="51"/>
  <c r="T97" i="51"/>
  <c r="S97" i="51"/>
  <c r="R97" i="51"/>
  <c r="Q97" i="51"/>
  <c r="P97" i="51"/>
  <c r="O97" i="51"/>
  <c r="N97" i="51"/>
  <c r="M97" i="51"/>
  <c r="L97" i="51"/>
  <c r="K97" i="51"/>
  <c r="J97" i="51"/>
  <c r="I97" i="51"/>
  <c r="H97" i="51"/>
  <c r="G97" i="51"/>
  <c r="F97" i="51"/>
  <c r="E97" i="51"/>
  <c r="D97" i="51"/>
  <c r="C97" i="51"/>
  <c r="B97" i="51"/>
  <c r="Y96" i="51"/>
  <c r="X96" i="51"/>
  <c r="W96" i="51"/>
  <c r="V96" i="51"/>
  <c r="U96" i="51"/>
  <c r="T96" i="51"/>
  <c r="S96" i="51"/>
  <c r="R96" i="51"/>
  <c r="Q96" i="51"/>
  <c r="P96" i="51"/>
  <c r="O96" i="51"/>
  <c r="N96" i="51"/>
  <c r="M96" i="51"/>
  <c r="L96" i="51"/>
  <c r="K96" i="51"/>
  <c r="J96" i="51"/>
  <c r="I96" i="51"/>
  <c r="H96" i="51"/>
  <c r="G96" i="51"/>
  <c r="F96" i="51"/>
  <c r="E96" i="51"/>
  <c r="D96" i="51"/>
  <c r="C96" i="51"/>
  <c r="B96" i="51"/>
  <c r="Y92" i="51"/>
  <c r="X92" i="51"/>
  <c r="W92" i="51"/>
  <c r="V92" i="51"/>
  <c r="U92" i="51"/>
  <c r="T92" i="51"/>
  <c r="S92" i="51"/>
  <c r="R92" i="51"/>
  <c r="Q92" i="51"/>
  <c r="P92" i="51"/>
  <c r="O92" i="51"/>
  <c r="N92" i="51"/>
  <c r="M92" i="51"/>
  <c r="L92" i="51"/>
  <c r="K92" i="51"/>
  <c r="J92" i="51"/>
  <c r="I92" i="51"/>
  <c r="H92" i="51"/>
  <c r="G92" i="51"/>
  <c r="F92" i="51"/>
  <c r="E92" i="51"/>
  <c r="D92" i="51"/>
  <c r="C92" i="51"/>
  <c r="B92" i="51"/>
  <c r="Y91" i="51"/>
  <c r="X91" i="51"/>
  <c r="W91" i="51"/>
  <c r="V91" i="51"/>
  <c r="U91" i="51"/>
  <c r="T91" i="51"/>
  <c r="S91" i="51"/>
  <c r="R91" i="51"/>
  <c r="Q91" i="51"/>
  <c r="P91" i="51"/>
  <c r="O91" i="51"/>
  <c r="N91" i="51"/>
  <c r="M91" i="51"/>
  <c r="L91" i="51"/>
  <c r="K91" i="51"/>
  <c r="J91" i="51"/>
  <c r="I91" i="51"/>
  <c r="H91" i="51"/>
  <c r="G91" i="51"/>
  <c r="F91" i="51"/>
  <c r="E91" i="51"/>
  <c r="D91" i="51"/>
  <c r="C91" i="51"/>
  <c r="B91" i="51"/>
  <c r="Y90" i="51"/>
  <c r="X90" i="51"/>
  <c r="W90" i="51"/>
  <c r="V90" i="51"/>
  <c r="U90" i="51"/>
  <c r="T90" i="51"/>
  <c r="S90" i="51"/>
  <c r="R90" i="51"/>
  <c r="Q90" i="51"/>
  <c r="P90" i="51"/>
  <c r="O90" i="51"/>
  <c r="N90" i="51"/>
  <c r="M90" i="51"/>
  <c r="L90" i="51"/>
  <c r="K90" i="51"/>
  <c r="J90" i="51"/>
  <c r="I90" i="51"/>
  <c r="H90" i="51"/>
  <c r="G90" i="51"/>
  <c r="F90" i="51"/>
  <c r="E90" i="51"/>
  <c r="D90" i="51"/>
  <c r="C90" i="51"/>
  <c r="B90" i="51"/>
  <c r="Y89" i="51"/>
  <c r="X89" i="51"/>
  <c r="W89" i="51"/>
  <c r="V89" i="51"/>
  <c r="U89" i="51"/>
  <c r="T89" i="51"/>
  <c r="S89" i="51"/>
  <c r="R89" i="51"/>
  <c r="Q89" i="51"/>
  <c r="P89" i="51"/>
  <c r="O89" i="51"/>
  <c r="N89" i="51"/>
  <c r="M89" i="51"/>
  <c r="L89" i="51"/>
  <c r="K89" i="51"/>
  <c r="J89" i="51"/>
  <c r="I89" i="51"/>
  <c r="H89" i="51"/>
  <c r="G89" i="51"/>
  <c r="F89" i="51"/>
  <c r="E89" i="51"/>
  <c r="D89" i="51"/>
  <c r="C89" i="51"/>
  <c r="B89" i="51"/>
  <c r="Y88" i="51"/>
  <c r="X88" i="51"/>
  <c r="W88" i="51"/>
  <c r="V88" i="51"/>
  <c r="U88" i="51"/>
  <c r="T88" i="51"/>
  <c r="S88" i="51"/>
  <c r="R88" i="51"/>
  <c r="Q88" i="51"/>
  <c r="P88" i="51"/>
  <c r="O88" i="51"/>
  <c r="N88" i="51"/>
  <c r="M88" i="51"/>
  <c r="L88" i="51"/>
  <c r="K88" i="51"/>
  <c r="J88" i="51"/>
  <c r="I88" i="51"/>
  <c r="H88" i="51"/>
  <c r="G88" i="51"/>
  <c r="F88" i="51"/>
  <c r="E88" i="51"/>
  <c r="D88" i="51"/>
  <c r="C88" i="51"/>
  <c r="B88" i="51"/>
  <c r="Y86" i="51"/>
  <c r="X86" i="51"/>
  <c r="W86" i="51"/>
  <c r="V86" i="51"/>
  <c r="U86" i="51"/>
  <c r="T86" i="51"/>
  <c r="S86" i="51"/>
  <c r="R86" i="51"/>
  <c r="Q86" i="51"/>
  <c r="P86" i="51"/>
  <c r="O86" i="51"/>
  <c r="N86" i="51"/>
  <c r="M86" i="51"/>
  <c r="L86" i="51"/>
  <c r="K86" i="51"/>
  <c r="J86" i="51"/>
  <c r="I86" i="51"/>
  <c r="H86" i="51"/>
  <c r="G86" i="51"/>
  <c r="F86" i="51"/>
  <c r="E86" i="51"/>
  <c r="D86" i="51"/>
  <c r="C86" i="51"/>
  <c r="B86" i="51"/>
  <c r="Y85" i="51"/>
  <c r="X85" i="51"/>
  <c r="W85" i="51"/>
  <c r="V85" i="51"/>
  <c r="U85" i="51"/>
  <c r="T85" i="51"/>
  <c r="S85" i="51"/>
  <c r="R85" i="51"/>
  <c r="Q85" i="51"/>
  <c r="P85" i="51"/>
  <c r="O85" i="51"/>
  <c r="N85" i="51"/>
  <c r="M85" i="51"/>
  <c r="L85" i="51"/>
  <c r="K85" i="51"/>
  <c r="J85" i="51"/>
  <c r="I85" i="51"/>
  <c r="H85" i="51"/>
  <c r="G85" i="51"/>
  <c r="F85" i="51"/>
  <c r="E85" i="51"/>
  <c r="D85" i="51"/>
  <c r="C85" i="51"/>
  <c r="B85" i="51"/>
  <c r="Y84" i="51"/>
  <c r="X84" i="51"/>
  <c r="W84" i="51"/>
  <c r="V84" i="51"/>
  <c r="U84" i="51"/>
  <c r="T84" i="51"/>
  <c r="S84" i="51"/>
  <c r="R84" i="51"/>
  <c r="Q84" i="51"/>
  <c r="P84" i="51"/>
  <c r="O84" i="51"/>
  <c r="N84" i="51"/>
  <c r="M84" i="51"/>
  <c r="L84" i="51"/>
  <c r="K84" i="51"/>
  <c r="J84" i="51"/>
  <c r="I84" i="51"/>
  <c r="H84" i="51"/>
  <c r="G84" i="51"/>
  <c r="F84" i="51"/>
  <c r="E84" i="51"/>
  <c r="D84" i="51"/>
  <c r="C84" i="51"/>
  <c r="B84" i="51"/>
  <c r="Y82" i="51"/>
  <c r="X82" i="51"/>
  <c r="W82" i="51"/>
  <c r="V82" i="51"/>
  <c r="U82" i="51"/>
  <c r="T82" i="51"/>
  <c r="S82" i="51"/>
  <c r="R82" i="51"/>
  <c r="Q82" i="51"/>
  <c r="P82" i="51"/>
  <c r="O82" i="51"/>
  <c r="N82" i="51"/>
  <c r="M82" i="51"/>
  <c r="L82" i="51"/>
  <c r="K82" i="51"/>
  <c r="J82" i="51"/>
  <c r="I82" i="51"/>
  <c r="H82" i="51"/>
  <c r="G82" i="51"/>
  <c r="F82" i="51"/>
  <c r="E82" i="51"/>
  <c r="D82" i="51"/>
  <c r="C82" i="51"/>
  <c r="B82" i="51"/>
  <c r="Y81" i="51"/>
  <c r="X81" i="51"/>
  <c r="W81" i="51"/>
  <c r="V81" i="51"/>
  <c r="U81" i="51"/>
  <c r="T81" i="51"/>
  <c r="S81" i="51"/>
  <c r="R81" i="51"/>
  <c r="Q81" i="51"/>
  <c r="P81" i="51"/>
  <c r="O81" i="51"/>
  <c r="N81" i="51"/>
  <c r="M81" i="51"/>
  <c r="L81" i="51"/>
  <c r="K81" i="51"/>
  <c r="J81" i="51"/>
  <c r="I81" i="51"/>
  <c r="H81" i="51"/>
  <c r="G81" i="51"/>
  <c r="F81" i="51"/>
  <c r="E81" i="51"/>
  <c r="D81" i="51"/>
  <c r="C81" i="51"/>
  <c r="B81" i="51"/>
  <c r="Y79" i="51"/>
  <c r="X79" i="51"/>
  <c r="W79" i="51"/>
  <c r="V79" i="51"/>
  <c r="U79" i="51"/>
  <c r="T79" i="51"/>
  <c r="S79" i="51"/>
  <c r="R79" i="51"/>
  <c r="Q79" i="51"/>
  <c r="P79" i="51"/>
  <c r="O79" i="51"/>
  <c r="N79" i="51"/>
  <c r="M79" i="51"/>
  <c r="L79" i="51"/>
  <c r="K79" i="51"/>
  <c r="J79" i="51"/>
  <c r="J73" i="51" s="1"/>
  <c r="I79" i="51"/>
  <c r="H79" i="51"/>
  <c r="G79" i="51"/>
  <c r="F79" i="51"/>
  <c r="E79" i="51"/>
  <c r="D79" i="51"/>
  <c r="C79" i="51"/>
  <c r="B79" i="51"/>
  <c r="Y78" i="51"/>
  <c r="X78" i="51"/>
  <c r="W78" i="51"/>
  <c r="V78" i="51"/>
  <c r="U78" i="51"/>
  <c r="T78" i="51"/>
  <c r="S78" i="51"/>
  <c r="R78" i="51"/>
  <c r="Q78" i="51"/>
  <c r="P78" i="51"/>
  <c r="O78" i="51"/>
  <c r="N78" i="51"/>
  <c r="M78" i="51"/>
  <c r="M73" i="51" s="1"/>
  <c r="L78" i="51"/>
  <c r="K78" i="51"/>
  <c r="J78" i="51"/>
  <c r="I78" i="51"/>
  <c r="H78" i="51"/>
  <c r="G78" i="51"/>
  <c r="F78" i="51"/>
  <c r="E78" i="51"/>
  <c r="D78" i="51"/>
  <c r="C78" i="51"/>
  <c r="B78" i="51"/>
  <c r="Y77" i="51"/>
  <c r="X77" i="51"/>
  <c r="W77" i="51"/>
  <c r="V77" i="51"/>
  <c r="U77" i="51"/>
  <c r="T77" i="51"/>
  <c r="S77" i="51"/>
  <c r="R77" i="51"/>
  <c r="Q77" i="51"/>
  <c r="P77" i="51"/>
  <c r="O77" i="51"/>
  <c r="N77" i="51"/>
  <c r="M77" i="51"/>
  <c r="L77" i="51"/>
  <c r="K77" i="51"/>
  <c r="J77" i="51"/>
  <c r="I77" i="51"/>
  <c r="H77" i="51"/>
  <c r="G77" i="51"/>
  <c r="F77" i="51"/>
  <c r="E77" i="51"/>
  <c r="D77" i="51"/>
  <c r="C77" i="51"/>
  <c r="B77" i="51"/>
  <c r="Y76" i="51"/>
  <c r="X76" i="51"/>
  <c r="W76" i="51"/>
  <c r="V76" i="51"/>
  <c r="U76" i="51"/>
  <c r="T76" i="51"/>
  <c r="S76" i="51"/>
  <c r="R76" i="51"/>
  <c r="Q76" i="51"/>
  <c r="P76" i="51"/>
  <c r="O76" i="51"/>
  <c r="N76" i="51"/>
  <c r="M76" i="51"/>
  <c r="L76" i="51"/>
  <c r="K76" i="51"/>
  <c r="J76" i="51"/>
  <c r="I76" i="51"/>
  <c r="H76" i="51"/>
  <c r="G76" i="51"/>
  <c r="F76" i="51"/>
  <c r="E76" i="51"/>
  <c r="D76" i="51"/>
  <c r="C76" i="51"/>
  <c r="B76" i="51"/>
  <c r="Y75" i="51"/>
  <c r="X75" i="51"/>
  <c r="W75" i="51"/>
  <c r="V75" i="51"/>
  <c r="U75" i="51"/>
  <c r="T75" i="51"/>
  <c r="S75" i="51"/>
  <c r="R75" i="51"/>
  <c r="Q75" i="51"/>
  <c r="P75" i="51"/>
  <c r="O75" i="51"/>
  <c r="N75" i="51"/>
  <c r="M75" i="51"/>
  <c r="L75" i="51"/>
  <c r="K75" i="51"/>
  <c r="J75" i="51"/>
  <c r="I75" i="51"/>
  <c r="I73" i="51" s="1"/>
  <c r="H75" i="51"/>
  <c r="G75" i="51"/>
  <c r="F75" i="51"/>
  <c r="E75" i="51"/>
  <c r="D75" i="51"/>
  <c r="C75" i="51"/>
  <c r="B75" i="51"/>
  <c r="Y74" i="51"/>
  <c r="Y73" i="51" s="1"/>
  <c r="X74" i="51"/>
  <c r="X73" i="51" s="1"/>
  <c r="W74" i="51"/>
  <c r="W73" i="51" s="1"/>
  <c r="V74" i="51"/>
  <c r="V73" i="51" s="1"/>
  <c r="U74" i="51"/>
  <c r="T74" i="51"/>
  <c r="T73" i="51" s="1"/>
  <c r="S74" i="51"/>
  <c r="S73" i="51" s="1"/>
  <c r="R74" i="51"/>
  <c r="R73" i="51" s="1"/>
  <c r="Q74" i="51"/>
  <c r="Q73" i="51" s="1"/>
  <c r="P74" i="51"/>
  <c r="P73" i="51" s="1"/>
  <c r="O74" i="51"/>
  <c r="O73" i="51" s="1"/>
  <c r="N74" i="51"/>
  <c r="M74" i="51"/>
  <c r="L74" i="51"/>
  <c r="K74" i="51"/>
  <c r="J74" i="51"/>
  <c r="I74" i="51"/>
  <c r="H74" i="51"/>
  <c r="H73" i="51" s="1"/>
  <c r="G74" i="51"/>
  <c r="G73" i="51" s="1"/>
  <c r="F74" i="51"/>
  <c r="F73" i="51" s="1"/>
  <c r="E74" i="51"/>
  <c r="E73" i="51" s="1"/>
  <c r="D74" i="51"/>
  <c r="D73" i="51" s="1"/>
  <c r="C74" i="51"/>
  <c r="C73" i="51" s="1"/>
  <c r="B74" i="51"/>
  <c r="B73" i="51" s="1"/>
  <c r="U73" i="51"/>
  <c r="N73" i="51"/>
  <c r="L73" i="51"/>
  <c r="K73" i="51"/>
  <c r="Y54" i="51"/>
  <c r="X54" i="51"/>
  <c r="W54" i="51"/>
  <c r="V54" i="51"/>
  <c r="U54" i="51"/>
  <c r="T54" i="51"/>
  <c r="S54" i="51"/>
  <c r="R54" i="51"/>
  <c r="Q54" i="51"/>
  <c r="Q105" i="51" s="1"/>
  <c r="P54" i="51"/>
  <c r="O54" i="51"/>
  <c r="N54" i="51"/>
  <c r="M54" i="51"/>
  <c r="L54" i="51"/>
  <c r="K54" i="51"/>
  <c r="J54" i="51"/>
  <c r="I54" i="51"/>
  <c r="H54" i="51"/>
  <c r="G54" i="51"/>
  <c r="F54" i="51"/>
  <c r="E54" i="51"/>
  <c r="D54" i="51"/>
  <c r="C54" i="51"/>
  <c r="B54" i="51"/>
  <c r="Y35" i="51"/>
  <c r="X35" i="51"/>
  <c r="W35" i="51"/>
  <c r="V35" i="51"/>
  <c r="U35" i="51"/>
  <c r="T35" i="51"/>
  <c r="S35" i="51"/>
  <c r="R35" i="51"/>
  <c r="Q35" i="51"/>
  <c r="P35" i="51"/>
  <c r="O35" i="51"/>
  <c r="N35" i="51"/>
  <c r="M35" i="51"/>
  <c r="M104" i="51" s="1"/>
  <c r="L35" i="51"/>
  <c r="K35" i="51"/>
  <c r="J35" i="51"/>
  <c r="I35" i="51"/>
  <c r="H35" i="51"/>
  <c r="G35" i="51"/>
  <c r="F35" i="51"/>
  <c r="E35" i="51"/>
  <c r="D35" i="51"/>
  <c r="C35" i="51"/>
  <c r="B35" i="51"/>
  <c r="Y27" i="51"/>
  <c r="X27" i="51"/>
  <c r="W27" i="51"/>
  <c r="V27" i="51"/>
  <c r="U27" i="51"/>
  <c r="T27" i="51"/>
  <c r="S27" i="51"/>
  <c r="R27" i="51"/>
  <c r="Q27" i="51"/>
  <c r="P27" i="51"/>
  <c r="O27" i="51"/>
  <c r="N27" i="51"/>
  <c r="M27" i="51"/>
  <c r="L27" i="51"/>
  <c r="K27" i="51"/>
  <c r="J27" i="51"/>
  <c r="I27" i="51"/>
  <c r="I103" i="51" s="1"/>
  <c r="H27" i="51"/>
  <c r="G27" i="51"/>
  <c r="F27" i="51"/>
  <c r="E27" i="51"/>
  <c r="D27" i="51"/>
  <c r="C27" i="51"/>
  <c r="B27" i="51"/>
  <c r="Y107" i="50"/>
  <c r="X107" i="50"/>
  <c r="W107" i="50"/>
  <c r="V107" i="50"/>
  <c r="U107" i="50"/>
  <c r="T107" i="50"/>
  <c r="S107" i="50"/>
  <c r="R107" i="50"/>
  <c r="Q107" i="50"/>
  <c r="P107" i="50"/>
  <c r="O107" i="50"/>
  <c r="N107" i="50"/>
  <c r="M107" i="50"/>
  <c r="L107" i="50"/>
  <c r="K107" i="50"/>
  <c r="J107" i="50"/>
  <c r="I107" i="50"/>
  <c r="H107" i="50"/>
  <c r="G107" i="50"/>
  <c r="F107" i="50"/>
  <c r="E107" i="50"/>
  <c r="D107" i="50"/>
  <c r="C107" i="50"/>
  <c r="B107" i="50"/>
  <c r="Y106" i="50"/>
  <c r="X106" i="50"/>
  <c r="W106" i="50"/>
  <c r="V106" i="50"/>
  <c r="U106" i="50"/>
  <c r="T106" i="50"/>
  <c r="S106" i="50"/>
  <c r="R106" i="50"/>
  <c r="Q106" i="50"/>
  <c r="P106" i="50"/>
  <c r="O106" i="50"/>
  <c r="N106" i="50"/>
  <c r="M106" i="50"/>
  <c r="L106" i="50"/>
  <c r="K106" i="50"/>
  <c r="J106" i="50"/>
  <c r="I106" i="50"/>
  <c r="H106" i="50"/>
  <c r="G106" i="50"/>
  <c r="F106" i="50"/>
  <c r="E106" i="50"/>
  <c r="D106" i="50"/>
  <c r="C106" i="50"/>
  <c r="B106" i="50"/>
  <c r="Y102" i="50"/>
  <c r="X102" i="50"/>
  <c r="W102" i="50"/>
  <c r="V102" i="50"/>
  <c r="U102" i="50"/>
  <c r="T102" i="50"/>
  <c r="S102" i="50"/>
  <c r="R102" i="50"/>
  <c r="Q102" i="50"/>
  <c r="P102" i="50"/>
  <c r="O102" i="50"/>
  <c r="N102" i="50"/>
  <c r="M102" i="50"/>
  <c r="L102" i="50"/>
  <c r="K102" i="50"/>
  <c r="J102" i="50"/>
  <c r="I102" i="50"/>
  <c r="H102" i="50"/>
  <c r="G102" i="50"/>
  <c r="F102" i="50"/>
  <c r="E102" i="50"/>
  <c r="D102" i="50"/>
  <c r="C102" i="50"/>
  <c r="B102" i="50"/>
  <c r="Y101" i="50"/>
  <c r="X101" i="50"/>
  <c r="W101" i="50"/>
  <c r="V101" i="50"/>
  <c r="U101" i="50"/>
  <c r="T101" i="50"/>
  <c r="S101" i="50"/>
  <c r="R101" i="50"/>
  <c r="Q101" i="50"/>
  <c r="P101" i="50"/>
  <c r="O101" i="50"/>
  <c r="N101" i="50"/>
  <c r="M101" i="50"/>
  <c r="L101" i="50"/>
  <c r="K101" i="50"/>
  <c r="J101" i="50"/>
  <c r="I101" i="50"/>
  <c r="H101" i="50"/>
  <c r="G101" i="50"/>
  <c r="F101" i="50"/>
  <c r="E101" i="50"/>
  <c r="D101" i="50"/>
  <c r="C101" i="50"/>
  <c r="B101" i="50"/>
  <c r="Y100" i="50"/>
  <c r="X100" i="50"/>
  <c r="W100" i="50"/>
  <c r="V100" i="50"/>
  <c r="U100" i="50"/>
  <c r="T100" i="50"/>
  <c r="S100" i="50"/>
  <c r="R100" i="50"/>
  <c r="Q100" i="50"/>
  <c r="P100" i="50"/>
  <c r="O100" i="50"/>
  <c r="N100" i="50"/>
  <c r="M100" i="50"/>
  <c r="L100" i="50"/>
  <c r="K100" i="50"/>
  <c r="J100" i="50"/>
  <c r="I100" i="50"/>
  <c r="H100" i="50"/>
  <c r="G100" i="50"/>
  <c r="F100" i="50"/>
  <c r="E100" i="50"/>
  <c r="D100" i="50"/>
  <c r="C100" i="50"/>
  <c r="B100" i="50"/>
  <c r="Y99" i="50"/>
  <c r="X99" i="50"/>
  <c r="W99" i="50"/>
  <c r="V99" i="50"/>
  <c r="U99" i="50"/>
  <c r="T99" i="50"/>
  <c r="S99" i="50"/>
  <c r="R99" i="50"/>
  <c r="Q99" i="50"/>
  <c r="P99" i="50"/>
  <c r="O99" i="50"/>
  <c r="N99" i="50"/>
  <c r="M99" i="50"/>
  <c r="L99" i="50"/>
  <c r="K99" i="50"/>
  <c r="J99" i="50"/>
  <c r="I99" i="50"/>
  <c r="H99" i="50"/>
  <c r="G99" i="50"/>
  <c r="F99" i="50"/>
  <c r="E99" i="50"/>
  <c r="D99" i="50"/>
  <c r="C99" i="50"/>
  <c r="B99" i="50"/>
  <c r="Y98" i="50"/>
  <c r="X98" i="50"/>
  <c r="W98" i="50"/>
  <c r="V98" i="50"/>
  <c r="U98" i="50"/>
  <c r="T98" i="50"/>
  <c r="S98" i="50"/>
  <c r="R98" i="50"/>
  <c r="Q98" i="50"/>
  <c r="P98" i="50"/>
  <c r="O98" i="50"/>
  <c r="N98" i="50"/>
  <c r="M98" i="50"/>
  <c r="L98" i="50"/>
  <c r="K98" i="50"/>
  <c r="J98" i="50"/>
  <c r="I98" i="50"/>
  <c r="H98" i="50"/>
  <c r="G98" i="50"/>
  <c r="F98" i="50"/>
  <c r="E98" i="50"/>
  <c r="D98" i="50"/>
  <c r="C98" i="50"/>
  <c r="B98" i="50"/>
  <c r="Y97" i="50"/>
  <c r="X97" i="50"/>
  <c r="W97" i="50"/>
  <c r="V97" i="50"/>
  <c r="U97" i="50"/>
  <c r="T97" i="50"/>
  <c r="S97" i="50"/>
  <c r="R97" i="50"/>
  <c r="Q97" i="50"/>
  <c r="P97" i="50"/>
  <c r="O97" i="50"/>
  <c r="N97" i="50"/>
  <c r="M97" i="50"/>
  <c r="L97" i="50"/>
  <c r="K97" i="50"/>
  <c r="J97" i="50"/>
  <c r="I97" i="50"/>
  <c r="H97" i="50"/>
  <c r="G97" i="50"/>
  <c r="F97" i="50"/>
  <c r="E97" i="50"/>
  <c r="D97" i="50"/>
  <c r="C97" i="50"/>
  <c r="B97" i="50"/>
  <c r="Y96" i="50"/>
  <c r="X96" i="50"/>
  <c r="W96" i="50"/>
  <c r="V96" i="50"/>
  <c r="U96" i="50"/>
  <c r="T96" i="50"/>
  <c r="S96" i="50"/>
  <c r="R96" i="50"/>
  <c r="Q96" i="50"/>
  <c r="P96" i="50"/>
  <c r="O96" i="50"/>
  <c r="N96" i="50"/>
  <c r="M96" i="50"/>
  <c r="L96" i="50"/>
  <c r="K96" i="50"/>
  <c r="J96" i="50"/>
  <c r="I96" i="50"/>
  <c r="H96" i="50"/>
  <c r="G96" i="50"/>
  <c r="F96" i="50"/>
  <c r="E96" i="50"/>
  <c r="D96" i="50"/>
  <c r="C96" i="50"/>
  <c r="B96" i="50"/>
  <c r="Y92" i="50"/>
  <c r="X92" i="50"/>
  <c r="W92" i="50"/>
  <c r="V92" i="50"/>
  <c r="U92" i="50"/>
  <c r="T92" i="50"/>
  <c r="S92" i="50"/>
  <c r="R92" i="50"/>
  <c r="Q92" i="50"/>
  <c r="P92" i="50"/>
  <c r="O92" i="50"/>
  <c r="N92" i="50"/>
  <c r="M92" i="50"/>
  <c r="L92" i="50"/>
  <c r="K92" i="50"/>
  <c r="J92" i="50"/>
  <c r="I92" i="50"/>
  <c r="H92" i="50"/>
  <c r="G92" i="50"/>
  <c r="F92" i="50"/>
  <c r="E92" i="50"/>
  <c r="D92" i="50"/>
  <c r="C92" i="50"/>
  <c r="B92" i="50"/>
  <c r="Y91" i="50"/>
  <c r="X91" i="50"/>
  <c r="W91" i="50"/>
  <c r="V91" i="50"/>
  <c r="U91" i="50"/>
  <c r="T91" i="50"/>
  <c r="S91" i="50"/>
  <c r="R91" i="50"/>
  <c r="Q91" i="50"/>
  <c r="P91" i="50"/>
  <c r="O91" i="50"/>
  <c r="N91" i="50"/>
  <c r="M91" i="50"/>
  <c r="L91" i="50"/>
  <c r="K91" i="50"/>
  <c r="J91" i="50"/>
  <c r="I91" i="50"/>
  <c r="H91" i="50"/>
  <c r="G91" i="50"/>
  <c r="F91" i="50"/>
  <c r="E91" i="50"/>
  <c r="D91" i="50"/>
  <c r="C91" i="50"/>
  <c r="B91" i="50"/>
  <c r="Y90" i="50"/>
  <c r="X90" i="50"/>
  <c r="W90" i="50"/>
  <c r="V90" i="50"/>
  <c r="U90" i="50"/>
  <c r="T90" i="50"/>
  <c r="S90" i="50"/>
  <c r="R90" i="50"/>
  <c r="Q90" i="50"/>
  <c r="P90" i="50"/>
  <c r="O90" i="50"/>
  <c r="N90" i="50"/>
  <c r="M90" i="50"/>
  <c r="L90" i="50"/>
  <c r="K90" i="50"/>
  <c r="J90" i="50"/>
  <c r="I90" i="50"/>
  <c r="H90" i="50"/>
  <c r="G90" i="50"/>
  <c r="F90" i="50"/>
  <c r="E90" i="50"/>
  <c r="D90" i="50"/>
  <c r="C90" i="50"/>
  <c r="B90" i="50"/>
  <c r="Y89" i="50"/>
  <c r="X89" i="50"/>
  <c r="W89" i="50"/>
  <c r="V89" i="50"/>
  <c r="U89" i="50"/>
  <c r="T89" i="50"/>
  <c r="S89" i="50"/>
  <c r="R89" i="50"/>
  <c r="Q89" i="50"/>
  <c r="P89" i="50"/>
  <c r="O89" i="50"/>
  <c r="N89" i="50"/>
  <c r="M89" i="50"/>
  <c r="L89" i="50"/>
  <c r="K89" i="50"/>
  <c r="J89" i="50"/>
  <c r="I89" i="50"/>
  <c r="H89" i="50"/>
  <c r="G89" i="50"/>
  <c r="F89" i="50"/>
  <c r="E89" i="50"/>
  <c r="D89" i="50"/>
  <c r="C89" i="50"/>
  <c r="B89" i="50"/>
  <c r="Y88" i="50"/>
  <c r="X88" i="50"/>
  <c r="W88" i="50"/>
  <c r="V88" i="50"/>
  <c r="U88" i="50"/>
  <c r="T88" i="50"/>
  <c r="S88" i="50"/>
  <c r="R88" i="50"/>
  <c r="Q88" i="50"/>
  <c r="P88" i="50"/>
  <c r="O88" i="50"/>
  <c r="N88" i="50"/>
  <c r="M88" i="50"/>
  <c r="L88" i="50"/>
  <c r="K88" i="50"/>
  <c r="J88" i="50"/>
  <c r="I88" i="50"/>
  <c r="H88" i="50"/>
  <c r="G88" i="50"/>
  <c r="F88" i="50"/>
  <c r="E88" i="50"/>
  <c r="D88" i="50"/>
  <c r="C88" i="50"/>
  <c r="B88" i="50"/>
  <c r="Y86" i="50"/>
  <c r="X86" i="50"/>
  <c r="W86" i="50"/>
  <c r="V86" i="50"/>
  <c r="U86" i="50"/>
  <c r="T86" i="50"/>
  <c r="S86" i="50"/>
  <c r="R86" i="50"/>
  <c r="Q86" i="50"/>
  <c r="P86" i="50"/>
  <c r="O86" i="50"/>
  <c r="N86" i="50"/>
  <c r="M86" i="50"/>
  <c r="L86" i="50"/>
  <c r="K86" i="50"/>
  <c r="J86" i="50"/>
  <c r="I86" i="50"/>
  <c r="H86" i="50"/>
  <c r="G86" i="50"/>
  <c r="F86" i="50"/>
  <c r="E86" i="50"/>
  <c r="D86" i="50"/>
  <c r="C86" i="50"/>
  <c r="B86" i="50"/>
  <c r="Y85" i="50"/>
  <c r="X85" i="50"/>
  <c r="W85" i="50"/>
  <c r="V85" i="50"/>
  <c r="U85" i="50"/>
  <c r="T85" i="50"/>
  <c r="S85" i="50"/>
  <c r="R85" i="50"/>
  <c r="Q85" i="50"/>
  <c r="P85" i="50"/>
  <c r="O85" i="50"/>
  <c r="N85" i="50"/>
  <c r="M85" i="50"/>
  <c r="L85" i="50"/>
  <c r="K85" i="50"/>
  <c r="J85" i="50"/>
  <c r="I85" i="50"/>
  <c r="H85" i="50"/>
  <c r="G85" i="50"/>
  <c r="F85" i="50"/>
  <c r="E85" i="50"/>
  <c r="D85" i="50"/>
  <c r="C85" i="50"/>
  <c r="B85" i="50"/>
  <c r="Y84" i="50"/>
  <c r="X84" i="50"/>
  <c r="W84" i="50"/>
  <c r="V84" i="50"/>
  <c r="U84" i="50"/>
  <c r="T84" i="50"/>
  <c r="S84" i="50"/>
  <c r="R84" i="50"/>
  <c r="Q84" i="50"/>
  <c r="P84" i="50"/>
  <c r="O84" i="50"/>
  <c r="N84" i="50"/>
  <c r="M84" i="50"/>
  <c r="L84" i="50"/>
  <c r="K84" i="50"/>
  <c r="J84" i="50"/>
  <c r="I84" i="50"/>
  <c r="H84" i="50"/>
  <c r="G84" i="50"/>
  <c r="F84" i="50"/>
  <c r="E84" i="50"/>
  <c r="D84" i="50"/>
  <c r="C84" i="50"/>
  <c r="B84" i="50"/>
  <c r="Y82" i="50"/>
  <c r="X82" i="50"/>
  <c r="W82" i="50"/>
  <c r="V82" i="50"/>
  <c r="U82" i="50"/>
  <c r="T82" i="50"/>
  <c r="S82" i="50"/>
  <c r="R82" i="50"/>
  <c r="Q82" i="50"/>
  <c r="P82" i="50"/>
  <c r="O82" i="50"/>
  <c r="N82" i="50"/>
  <c r="M82" i="50"/>
  <c r="L82" i="50"/>
  <c r="K82" i="50"/>
  <c r="J82" i="50"/>
  <c r="I82" i="50"/>
  <c r="H82" i="50"/>
  <c r="G82" i="50"/>
  <c r="F82" i="50"/>
  <c r="E82" i="50"/>
  <c r="D82" i="50"/>
  <c r="C82" i="50"/>
  <c r="B82" i="50"/>
  <c r="Y81" i="50"/>
  <c r="X81" i="50"/>
  <c r="W81" i="50"/>
  <c r="V81" i="50"/>
  <c r="U81" i="50"/>
  <c r="T81" i="50"/>
  <c r="S81" i="50"/>
  <c r="R81" i="50"/>
  <c r="Q81" i="50"/>
  <c r="P81" i="50"/>
  <c r="O81" i="50"/>
  <c r="N81" i="50"/>
  <c r="M81" i="50"/>
  <c r="L81" i="50"/>
  <c r="K81" i="50"/>
  <c r="J81" i="50"/>
  <c r="I81" i="50"/>
  <c r="H81" i="50"/>
  <c r="G81" i="50"/>
  <c r="F81" i="50"/>
  <c r="E81" i="50"/>
  <c r="D81" i="50"/>
  <c r="C81" i="50"/>
  <c r="B81" i="50"/>
  <c r="Y79" i="50"/>
  <c r="X79" i="50"/>
  <c r="W79" i="50"/>
  <c r="V79" i="50"/>
  <c r="U79" i="50"/>
  <c r="T79" i="50"/>
  <c r="S79" i="50"/>
  <c r="R79" i="50"/>
  <c r="Q79" i="50"/>
  <c r="P79" i="50"/>
  <c r="O79" i="50"/>
  <c r="N79" i="50"/>
  <c r="M79" i="50"/>
  <c r="L79" i="50"/>
  <c r="K79" i="50"/>
  <c r="J79" i="50"/>
  <c r="J73" i="50" s="1"/>
  <c r="I79" i="50"/>
  <c r="H79" i="50"/>
  <c r="G79" i="50"/>
  <c r="F79" i="50"/>
  <c r="E79" i="50"/>
  <c r="D79" i="50"/>
  <c r="C79" i="50"/>
  <c r="B79" i="50"/>
  <c r="Y78" i="50"/>
  <c r="X78" i="50"/>
  <c r="W78" i="50"/>
  <c r="V78" i="50"/>
  <c r="U78" i="50"/>
  <c r="T78" i="50"/>
  <c r="S78" i="50"/>
  <c r="R78" i="50"/>
  <c r="Q78" i="50"/>
  <c r="P78" i="50"/>
  <c r="O78" i="50"/>
  <c r="N78" i="50"/>
  <c r="M78" i="50"/>
  <c r="L78" i="50"/>
  <c r="K78" i="50"/>
  <c r="J78" i="50"/>
  <c r="I78" i="50"/>
  <c r="H78" i="50"/>
  <c r="G78" i="50"/>
  <c r="G73" i="50" s="1"/>
  <c r="F78" i="50"/>
  <c r="F73" i="50" s="1"/>
  <c r="E78" i="50"/>
  <c r="D78" i="50"/>
  <c r="C78" i="50"/>
  <c r="B78" i="50"/>
  <c r="Y77" i="50"/>
  <c r="X77" i="50"/>
  <c r="W77" i="50"/>
  <c r="V77" i="50"/>
  <c r="U77" i="50"/>
  <c r="T77" i="50"/>
  <c r="S77" i="50"/>
  <c r="R77" i="50"/>
  <c r="Q77" i="50"/>
  <c r="P77" i="50"/>
  <c r="O77" i="50"/>
  <c r="N77" i="50"/>
  <c r="M77" i="50"/>
  <c r="L77" i="50"/>
  <c r="K77" i="50"/>
  <c r="J77" i="50"/>
  <c r="I77" i="50"/>
  <c r="H77" i="50"/>
  <c r="G77" i="50"/>
  <c r="F77" i="50"/>
  <c r="E77" i="50"/>
  <c r="E73" i="50" s="1"/>
  <c r="D77" i="50"/>
  <c r="C77" i="50"/>
  <c r="B77" i="50"/>
  <c r="Y76" i="50"/>
  <c r="X76" i="50"/>
  <c r="W76" i="50"/>
  <c r="V76" i="50"/>
  <c r="U76" i="50"/>
  <c r="T76" i="50"/>
  <c r="S76" i="50"/>
  <c r="R76" i="50"/>
  <c r="Q76" i="50"/>
  <c r="P76" i="50"/>
  <c r="O76" i="50"/>
  <c r="N76" i="50"/>
  <c r="M76" i="50"/>
  <c r="L76" i="50"/>
  <c r="K76" i="50"/>
  <c r="J76" i="50"/>
  <c r="I76" i="50"/>
  <c r="H76" i="50"/>
  <c r="G76" i="50"/>
  <c r="F76" i="50"/>
  <c r="E76" i="50"/>
  <c r="D76" i="50"/>
  <c r="D73" i="50" s="1"/>
  <c r="C76" i="50"/>
  <c r="C73" i="50" s="1"/>
  <c r="B76" i="50"/>
  <c r="B73" i="50" s="1"/>
  <c r="Y75" i="50"/>
  <c r="X75" i="50"/>
  <c r="W75" i="50"/>
  <c r="V75" i="50"/>
  <c r="U75" i="50"/>
  <c r="T75" i="50"/>
  <c r="S75" i="50"/>
  <c r="R75" i="50"/>
  <c r="Q75" i="50"/>
  <c r="P75" i="50"/>
  <c r="O75" i="50"/>
  <c r="N75" i="50"/>
  <c r="M75" i="50"/>
  <c r="L75" i="50"/>
  <c r="K75" i="50"/>
  <c r="J75" i="50"/>
  <c r="I75" i="50"/>
  <c r="H75" i="50"/>
  <c r="G75" i="50"/>
  <c r="F75" i="50"/>
  <c r="E75" i="50"/>
  <c r="D75" i="50"/>
  <c r="C75" i="50"/>
  <c r="B75" i="50"/>
  <c r="Y74" i="50"/>
  <c r="Y73" i="50" s="1"/>
  <c r="X74" i="50"/>
  <c r="X73" i="50" s="1"/>
  <c r="W74" i="50"/>
  <c r="W73" i="50" s="1"/>
  <c r="V74" i="50"/>
  <c r="V73" i="50" s="1"/>
  <c r="U74" i="50"/>
  <c r="U73" i="50" s="1"/>
  <c r="T74" i="50"/>
  <c r="T73" i="50" s="1"/>
  <c r="S74" i="50"/>
  <c r="S73" i="50" s="1"/>
  <c r="R74" i="50"/>
  <c r="R73" i="50" s="1"/>
  <c r="Q74" i="50"/>
  <c r="P74" i="50"/>
  <c r="P73" i="50" s="1"/>
  <c r="O74" i="50"/>
  <c r="N74" i="50"/>
  <c r="M74" i="50"/>
  <c r="M73" i="50" s="1"/>
  <c r="L74" i="50"/>
  <c r="L73" i="50" s="1"/>
  <c r="K74" i="50"/>
  <c r="K73" i="50" s="1"/>
  <c r="J74" i="50"/>
  <c r="I74" i="50"/>
  <c r="H74" i="50"/>
  <c r="G74" i="50"/>
  <c r="F74" i="50"/>
  <c r="E74" i="50"/>
  <c r="D74" i="50"/>
  <c r="C74" i="50"/>
  <c r="B74" i="50"/>
  <c r="Q73" i="50"/>
  <c r="O73" i="50"/>
  <c r="N73" i="50"/>
  <c r="I73" i="50"/>
  <c r="H73" i="50"/>
  <c r="Y54" i="50"/>
  <c r="X54" i="50"/>
  <c r="W54" i="50"/>
  <c r="V54" i="50"/>
  <c r="U54" i="50"/>
  <c r="T54" i="50"/>
  <c r="S54" i="50"/>
  <c r="R54" i="50"/>
  <c r="Q54" i="50"/>
  <c r="P54" i="50"/>
  <c r="O54" i="50"/>
  <c r="N54" i="50"/>
  <c r="M54" i="50"/>
  <c r="L54" i="50"/>
  <c r="K54" i="50"/>
  <c r="J54" i="50"/>
  <c r="I54" i="50"/>
  <c r="H54" i="50"/>
  <c r="G54" i="50"/>
  <c r="F54" i="50"/>
  <c r="E54" i="50"/>
  <c r="D54" i="50"/>
  <c r="C54" i="50"/>
  <c r="B54" i="50"/>
  <c r="Y35" i="50"/>
  <c r="X35" i="50"/>
  <c r="W35" i="50"/>
  <c r="V35" i="50"/>
  <c r="U35" i="50"/>
  <c r="T35" i="50"/>
  <c r="S35" i="50"/>
  <c r="R35" i="50"/>
  <c r="Q35" i="50"/>
  <c r="P35" i="50"/>
  <c r="O35" i="50"/>
  <c r="N35" i="50"/>
  <c r="M35" i="50"/>
  <c r="L35" i="50"/>
  <c r="K35" i="50"/>
  <c r="J35" i="50"/>
  <c r="I35" i="50"/>
  <c r="H35" i="50"/>
  <c r="G35" i="50"/>
  <c r="F35" i="50"/>
  <c r="E35" i="50"/>
  <c r="D35" i="50"/>
  <c r="C35" i="50"/>
  <c r="B35" i="50"/>
  <c r="Y27" i="50"/>
  <c r="X27" i="50"/>
  <c r="W27" i="50"/>
  <c r="V27" i="50"/>
  <c r="U27" i="50"/>
  <c r="T27" i="50"/>
  <c r="S27" i="50"/>
  <c r="R27" i="50"/>
  <c r="Q27" i="50"/>
  <c r="P27" i="50"/>
  <c r="O27" i="50"/>
  <c r="N27" i="50"/>
  <c r="M27" i="50"/>
  <c r="L27" i="50"/>
  <c r="K27" i="50"/>
  <c r="J27" i="50"/>
  <c r="I27" i="50"/>
  <c r="H27" i="50"/>
  <c r="G27" i="50"/>
  <c r="F27" i="50"/>
  <c r="E27" i="50"/>
  <c r="D27" i="50"/>
  <c r="C27" i="50"/>
  <c r="B27" i="50"/>
  <c r="Y107" i="49"/>
  <c r="X107" i="49"/>
  <c r="W107" i="49"/>
  <c r="V107" i="49"/>
  <c r="U107" i="49"/>
  <c r="T107" i="49"/>
  <c r="S107" i="49"/>
  <c r="R107" i="49"/>
  <c r="Q107" i="49"/>
  <c r="P107" i="49"/>
  <c r="O107" i="49"/>
  <c r="N107" i="49"/>
  <c r="M107" i="49"/>
  <c r="L107" i="49"/>
  <c r="K107" i="49"/>
  <c r="J107" i="49"/>
  <c r="I107" i="49"/>
  <c r="H107" i="49"/>
  <c r="G107" i="49"/>
  <c r="F107" i="49"/>
  <c r="E107" i="49"/>
  <c r="D107" i="49"/>
  <c r="C107" i="49"/>
  <c r="B107" i="49"/>
  <c r="Y106" i="49"/>
  <c r="X106" i="49"/>
  <c r="W106" i="49"/>
  <c r="V106" i="49"/>
  <c r="U106" i="49"/>
  <c r="T106" i="49"/>
  <c r="S106" i="49"/>
  <c r="R106" i="49"/>
  <c r="Q106" i="49"/>
  <c r="P106" i="49"/>
  <c r="O106" i="49"/>
  <c r="N106" i="49"/>
  <c r="M106" i="49"/>
  <c r="L106" i="49"/>
  <c r="K106" i="49"/>
  <c r="J106" i="49"/>
  <c r="I106" i="49"/>
  <c r="H106" i="49"/>
  <c r="G106" i="49"/>
  <c r="F106" i="49"/>
  <c r="E106" i="49"/>
  <c r="D106" i="49"/>
  <c r="C106" i="49"/>
  <c r="B106" i="49"/>
  <c r="Y102" i="49"/>
  <c r="X102" i="49"/>
  <c r="W102" i="49"/>
  <c r="V102" i="49"/>
  <c r="U102" i="49"/>
  <c r="T102" i="49"/>
  <c r="S102" i="49"/>
  <c r="R102" i="49"/>
  <c r="Q102" i="49"/>
  <c r="P102" i="49"/>
  <c r="O102" i="49"/>
  <c r="N102" i="49"/>
  <c r="M102" i="49"/>
  <c r="L102" i="49"/>
  <c r="K102" i="49"/>
  <c r="J102" i="49"/>
  <c r="I102" i="49"/>
  <c r="H102" i="49"/>
  <c r="G102" i="49"/>
  <c r="F102" i="49"/>
  <c r="E102" i="49"/>
  <c r="D102" i="49"/>
  <c r="C102" i="49"/>
  <c r="B102" i="49"/>
  <c r="Y101" i="49"/>
  <c r="X101" i="49"/>
  <c r="W101" i="49"/>
  <c r="V101" i="49"/>
  <c r="U101" i="49"/>
  <c r="T101" i="49"/>
  <c r="S101" i="49"/>
  <c r="R101" i="49"/>
  <c r="Q101" i="49"/>
  <c r="P101" i="49"/>
  <c r="O101" i="49"/>
  <c r="N101" i="49"/>
  <c r="M101" i="49"/>
  <c r="L101" i="49"/>
  <c r="K101" i="49"/>
  <c r="J101" i="49"/>
  <c r="I101" i="49"/>
  <c r="H101" i="49"/>
  <c r="G101" i="49"/>
  <c r="F101" i="49"/>
  <c r="E101" i="49"/>
  <c r="D101" i="49"/>
  <c r="C101" i="49"/>
  <c r="B101" i="49"/>
  <c r="Y100" i="49"/>
  <c r="X100" i="49"/>
  <c r="W100" i="49"/>
  <c r="V100" i="49"/>
  <c r="U100" i="49"/>
  <c r="T100" i="49"/>
  <c r="S100" i="49"/>
  <c r="R100" i="49"/>
  <c r="Q100" i="49"/>
  <c r="P100" i="49"/>
  <c r="O100" i="49"/>
  <c r="N100" i="49"/>
  <c r="M100" i="49"/>
  <c r="L100" i="49"/>
  <c r="K100" i="49"/>
  <c r="J100" i="49"/>
  <c r="I100" i="49"/>
  <c r="H100" i="49"/>
  <c r="G100" i="49"/>
  <c r="F100" i="49"/>
  <c r="E100" i="49"/>
  <c r="D100" i="49"/>
  <c r="C100" i="49"/>
  <c r="B100" i="49"/>
  <c r="Y99" i="49"/>
  <c r="X99" i="49"/>
  <c r="W99" i="49"/>
  <c r="V99" i="49"/>
  <c r="U99" i="49"/>
  <c r="T99" i="49"/>
  <c r="S99" i="49"/>
  <c r="R99" i="49"/>
  <c r="Q99" i="49"/>
  <c r="P99" i="49"/>
  <c r="O99" i="49"/>
  <c r="N99" i="49"/>
  <c r="M99" i="49"/>
  <c r="L99" i="49"/>
  <c r="K99" i="49"/>
  <c r="J99" i="49"/>
  <c r="I99" i="49"/>
  <c r="H99" i="49"/>
  <c r="G99" i="49"/>
  <c r="F99" i="49"/>
  <c r="E99" i="49"/>
  <c r="D99" i="49"/>
  <c r="C99" i="49"/>
  <c r="B99" i="49"/>
  <c r="Y98" i="49"/>
  <c r="X98" i="49"/>
  <c r="W98" i="49"/>
  <c r="V98" i="49"/>
  <c r="U98" i="49"/>
  <c r="T98" i="49"/>
  <c r="S98" i="49"/>
  <c r="R98" i="49"/>
  <c r="Q98" i="49"/>
  <c r="P98" i="49"/>
  <c r="O98" i="49"/>
  <c r="N98" i="49"/>
  <c r="M98" i="49"/>
  <c r="L98" i="49"/>
  <c r="K98" i="49"/>
  <c r="J98" i="49"/>
  <c r="I98" i="49"/>
  <c r="H98" i="49"/>
  <c r="G98" i="49"/>
  <c r="F98" i="49"/>
  <c r="E98" i="49"/>
  <c r="D98" i="49"/>
  <c r="C98" i="49"/>
  <c r="B98" i="49"/>
  <c r="Y97" i="49"/>
  <c r="X97" i="49"/>
  <c r="W97" i="49"/>
  <c r="V97" i="49"/>
  <c r="U97" i="49"/>
  <c r="T97" i="49"/>
  <c r="S97" i="49"/>
  <c r="R97" i="49"/>
  <c r="Q97" i="49"/>
  <c r="P97" i="49"/>
  <c r="O97" i="49"/>
  <c r="N97" i="49"/>
  <c r="M97" i="49"/>
  <c r="L97" i="49"/>
  <c r="K97" i="49"/>
  <c r="J97" i="49"/>
  <c r="I97" i="49"/>
  <c r="H97" i="49"/>
  <c r="G97" i="49"/>
  <c r="F97" i="49"/>
  <c r="E97" i="49"/>
  <c r="D97" i="49"/>
  <c r="C97" i="49"/>
  <c r="B97" i="49"/>
  <c r="Y92" i="49"/>
  <c r="X92" i="49"/>
  <c r="W92" i="49"/>
  <c r="V92" i="49"/>
  <c r="U92" i="49"/>
  <c r="T92" i="49"/>
  <c r="S92" i="49"/>
  <c r="R92" i="49"/>
  <c r="Q92" i="49"/>
  <c r="P92" i="49"/>
  <c r="O92" i="49"/>
  <c r="N92" i="49"/>
  <c r="M92" i="49"/>
  <c r="L92" i="49"/>
  <c r="K92" i="49"/>
  <c r="J92" i="49"/>
  <c r="I92" i="49"/>
  <c r="H92" i="49"/>
  <c r="G92" i="49"/>
  <c r="F92" i="49"/>
  <c r="E92" i="49"/>
  <c r="D92" i="49"/>
  <c r="C92" i="49"/>
  <c r="B92" i="49"/>
  <c r="Y91" i="49"/>
  <c r="X91" i="49"/>
  <c r="W91" i="49"/>
  <c r="V91" i="49"/>
  <c r="U91" i="49"/>
  <c r="T91" i="49"/>
  <c r="S91" i="49"/>
  <c r="R91" i="49"/>
  <c r="Q91" i="49"/>
  <c r="P91" i="49"/>
  <c r="O91" i="49"/>
  <c r="N91" i="49"/>
  <c r="M91" i="49"/>
  <c r="L91" i="49"/>
  <c r="K91" i="49"/>
  <c r="J91" i="49"/>
  <c r="I91" i="49"/>
  <c r="H91" i="49"/>
  <c r="G91" i="49"/>
  <c r="F91" i="49"/>
  <c r="E91" i="49"/>
  <c r="D91" i="49"/>
  <c r="C91" i="49"/>
  <c r="B91" i="49"/>
  <c r="Y90" i="49"/>
  <c r="X90" i="49"/>
  <c r="W90" i="49"/>
  <c r="V90" i="49"/>
  <c r="U90" i="49"/>
  <c r="T90" i="49"/>
  <c r="S90" i="49"/>
  <c r="R90" i="49"/>
  <c r="Q90" i="49"/>
  <c r="P90" i="49"/>
  <c r="O90" i="49"/>
  <c r="N90" i="49"/>
  <c r="M90" i="49"/>
  <c r="L90" i="49"/>
  <c r="K90" i="49"/>
  <c r="J90" i="49"/>
  <c r="I90" i="49"/>
  <c r="H90" i="49"/>
  <c r="G90" i="49"/>
  <c r="F90" i="49"/>
  <c r="E90" i="49"/>
  <c r="D90" i="49"/>
  <c r="C90" i="49"/>
  <c r="B90" i="49"/>
  <c r="Y89" i="49"/>
  <c r="X89" i="49"/>
  <c r="W89" i="49"/>
  <c r="V89" i="49"/>
  <c r="U89" i="49"/>
  <c r="T89" i="49"/>
  <c r="S89" i="49"/>
  <c r="R89" i="49"/>
  <c r="Q89" i="49"/>
  <c r="P89" i="49"/>
  <c r="O89" i="49"/>
  <c r="N89" i="49"/>
  <c r="M89" i="49"/>
  <c r="L89" i="49"/>
  <c r="K89" i="49"/>
  <c r="J89" i="49"/>
  <c r="I89" i="49"/>
  <c r="H89" i="49"/>
  <c r="G89" i="49"/>
  <c r="F89" i="49"/>
  <c r="E89" i="49"/>
  <c r="D89" i="49"/>
  <c r="C89" i="49"/>
  <c r="B89" i="49"/>
  <c r="Y88" i="49"/>
  <c r="X88" i="49"/>
  <c r="W88" i="49"/>
  <c r="V88" i="49"/>
  <c r="U88" i="49"/>
  <c r="T88" i="49"/>
  <c r="S88" i="49"/>
  <c r="R88" i="49"/>
  <c r="Q88" i="49"/>
  <c r="P88" i="49"/>
  <c r="O88" i="49"/>
  <c r="N88" i="49"/>
  <c r="M88" i="49"/>
  <c r="L88" i="49"/>
  <c r="K88" i="49"/>
  <c r="J88" i="49"/>
  <c r="I88" i="49"/>
  <c r="H88" i="49"/>
  <c r="G88" i="49"/>
  <c r="F88" i="49"/>
  <c r="E88" i="49"/>
  <c r="D88" i="49"/>
  <c r="C88" i="49"/>
  <c r="B88" i="49"/>
  <c r="Y86" i="49"/>
  <c r="X86" i="49"/>
  <c r="W86" i="49"/>
  <c r="V86" i="49"/>
  <c r="U86" i="49"/>
  <c r="T86" i="49"/>
  <c r="S86" i="49"/>
  <c r="R86" i="49"/>
  <c r="Q86" i="49"/>
  <c r="P86" i="49"/>
  <c r="O86" i="49"/>
  <c r="N86" i="49"/>
  <c r="M86" i="49"/>
  <c r="L86" i="49"/>
  <c r="K86" i="49"/>
  <c r="J86" i="49"/>
  <c r="I86" i="49"/>
  <c r="H86" i="49"/>
  <c r="G86" i="49"/>
  <c r="F86" i="49"/>
  <c r="E86" i="49"/>
  <c r="D86" i="49"/>
  <c r="C86" i="49"/>
  <c r="B86" i="49"/>
  <c r="Y85" i="49"/>
  <c r="X85" i="49"/>
  <c r="W85" i="49"/>
  <c r="V85" i="49"/>
  <c r="U85" i="49"/>
  <c r="T85" i="49"/>
  <c r="S85" i="49"/>
  <c r="R85" i="49"/>
  <c r="Q85" i="49"/>
  <c r="P85" i="49"/>
  <c r="O85" i="49"/>
  <c r="N85" i="49"/>
  <c r="M85" i="49"/>
  <c r="L85" i="49"/>
  <c r="K85" i="49"/>
  <c r="J85" i="49"/>
  <c r="I85" i="49"/>
  <c r="H85" i="49"/>
  <c r="G85" i="49"/>
  <c r="F85" i="49"/>
  <c r="E85" i="49"/>
  <c r="D85" i="49"/>
  <c r="C85" i="49"/>
  <c r="B85" i="49"/>
  <c r="Y84" i="49"/>
  <c r="X84" i="49"/>
  <c r="W84" i="49"/>
  <c r="V84" i="49"/>
  <c r="U84" i="49"/>
  <c r="T84" i="49"/>
  <c r="S84" i="49"/>
  <c r="R84" i="49"/>
  <c r="Q84" i="49"/>
  <c r="P84" i="49"/>
  <c r="O84" i="49"/>
  <c r="N84" i="49"/>
  <c r="M84" i="49"/>
  <c r="L84" i="49"/>
  <c r="K84" i="49"/>
  <c r="J84" i="49"/>
  <c r="I84" i="49"/>
  <c r="H84" i="49"/>
  <c r="G84" i="49"/>
  <c r="F84" i="49"/>
  <c r="E84" i="49"/>
  <c r="D84" i="49"/>
  <c r="C84" i="49"/>
  <c r="B84" i="49"/>
  <c r="Y82" i="49"/>
  <c r="X82" i="49"/>
  <c r="W82" i="49"/>
  <c r="V82" i="49"/>
  <c r="U82" i="49"/>
  <c r="T82" i="49"/>
  <c r="S82" i="49"/>
  <c r="R82" i="49"/>
  <c r="Q82" i="49"/>
  <c r="P82" i="49"/>
  <c r="O82" i="49"/>
  <c r="N82" i="49"/>
  <c r="M82" i="49"/>
  <c r="L82" i="49"/>
  <c r="K82" i="49"/>
  <c r="J82" i="49"/>
  <c r="I82" i="49"/>
  <c r="H82" i="49"/>
  <c r="G82" i="49"/>
  <c r="F82" i="49"/>
  <c r="E82" i="49"/>
  <c r="D82" i="49"/>
  <c r="C82" i="49"/>
  <c r="B82" i="49"/>
  <c r="Y81" i="49"/>
  <c r="X81" i="49"/>
  <c r="W81" i="49"/>
  <c r="V81" i="49"/>
  <c r="U81" i="49"/>
  <c r="T81" i="49"/>
  <c r="S81" i="49"/>
  <c r="R81" i="49"/>
  <c r="Q81" i="49"/>
  <c r="P81" i="49"/>
  <c r="O81" i="49"/>
  <c r="N81" i="49"/>
  <c r="M81" i="49"/>
  <c r="L81" i="49"/>
  <c r="K81" i="49"/>
  <c r="J81" i="49"/>
  <c r="I81" i="49"/>
  <c r="H81" i="49"/>
  <c r="G81" i="49"/>
  <c r="F81" i="49"/>
  <c r="E81" i="49"/>
  <c r="D81" i="49"/>
  <c r="C81" i="49"/>
  <c r="B81" i="49"/>
  <c r="Y79" i="49"/>
  <c r="X79" i="49"/>
  <c r="W79" i="49"/>
  <c r="V79" i="49"/>
  <c r="U79" i="49"/>
  <c r="T79" i="49"/>
  <c r="S79" i="49"/>
  <c r="R79" i="49"/>
  <c r="Q79" i="49"/>
  <c r="P79" i="49"/>
  <c r="O79" i="49"/>
  <c r="N79" i="49"/>
  <c r="M79" i="49"/>
  <c r="L79" i="49"/>
  <c r="K79" i="49"/>
  <c r="J79" i="49"/>
  <c r="I79" i="49"/>
  <c r="H79" i="49"/>
  <c r="G79" i="49"/>
  <c r="F79" i="49"/>
  <c r="F73" i="49" s="1"/>
  <c r="E79" i="49"/>
  <c r="D79" i="49"/>
  <c r="C79" i="49"/>
  <c r="B79" i="49"/>
  <c r="Y78" i="49"/>
  <c r="X78" i="49"/>
  <c r="W78" i="49"/>
  <c r="V78" i="49"/>
  <c r="U78" i="49"/>
  <c r="T78" i="49"/>
  <c r="S78" i="49"/>
  <c r="R78" i="49"/>
  <c r="Q78" i="49"/>
  <c r="P78" i="49"/>
  <c r="O78" i="49"/>
  <c r="N78" i="49"/>
  <c r="M78" i="49"/>
  <c r="L78" i="49"/>
  <c r="K78" i="49"/>
  <c r="J78" i="49"/>
  <c r="I78" i="49"/>
  <c r="H78" i="49"/>
  <c r="G78" i="49"/>
  <c r="F78" i="49"/>
  <c r="E78" i="49"/>
  <c r="D78" i="49"/>
  <c r="C78" i="49"/>
  <c r="B78" i="49"/>
  <c r="Y77" i="49"/>
  <c r="X77" i="49"/>
  <c r="W77" i="49"/>
  <c r="V77" i="49"/>
  <c r="U77" i="49"/>
  <c r="T77" i="49"/>
  <c r="S77" i="49"/>
  <c r="R77" i="49"/>
  <c r="Q77" i="49"/>
  <c r="P77" i="49"/>
  <c r="O77" i="49"/>
  <c r="N77" i="49"/>
  <c r="M77" i="49"/>
  <c r="L77" i="49"/>
  <c r="K77" i="49"/>
  <c r="J77" i="49"/>
  <c r="I77" i="49"/>
  <c r="H77" i="49"/>
  <c r="G77" i="49"/>
  <c r="F77" i="49"/>
  <c r="E77" i="49"/>
  <c r="D77" i="49"/>
  <c r="C77" i="49"/>
  <c r="B77" i="49"/>
  <c r="Y76" i="49"/>
  <c r="X76" i="49"/>
  <c r="W76" i="49"/>
  <c r="V76" i="49"/>
  <c r="U76" i="49"/>
  <c r="T76" i="49"/>
  <c r="S76" i="49"/>
  <c r="R76" i="49"/>
  <c r="Q76" i="49"/>
  <c r="P76" i="49"/>
  <c r="O76" i="49"/>
  <c r="N76" i="49"/>
  <c r="M76" i="49"/>
  <c r="L76" i="49"/>
  <c r="K76" i="49"/>
  <c r="J76" i="49"/>
  <c r="I76" i="49"/>
  <c r="H76" i="49"/>
  <c r="G76" i="49"/>
  <c r="F76" i="49"/>
  <c r="E76" i="49"/>
  <c r="D76" i="49"/>
  <c r="C76" i="49"/>
  <c r="B76" i="49"/>
  <c r="Y75" i="49"/>
  <c r="Y73" i="49" s="1"/>
  <c r="X75" i="49"/>
  <c r="W75" i="49"/>
  <c r="V75" i="49"/>
  <c r="U75" i="49"/>
  <c r="T75" i="49"/>
  <c r="T73" i="49" s="1"/>
  <c r="S75" i="49"/>
  <c r="R75" i="49"/>
  <c r="Q75" i="49"/>
  <c r="Q73" i="49" s="1"/>
  <c r="P75" i="49"/>
  <c r="O75" i="49"/>
  <c r="N75" i="49"/>
  <c r="M75" i="49"/>
  <c r="L75" i="49"/>
  <c r="K75" i="49"/>
  <c r="J75" i="49"/>
  <c r="I75" i="49"/>
  <c r="H75" i="49"/>
  <c r="G75" i="49"/>
  <c r="F75" i="49"/>
  <c r="E75" i="49"/>
  <c r="E73" i="49" s="1"/>
  <c r="D75" i="49"/>
  <c r="D73" i="49" s="1"/>
  <c r="C75" i="49"/>
  <c r="C73" i="49" s="1"/>
  <c r="B75" i="49"/>
  <c r="B73" i="49" s="1"/>
  <c r="Y74" i="49"/>
  <c r="X74" i="49"/>
  <c r="X73" i="49" s="1"/>
  <c r="W74" i="49"/>
  <c r="W73" i="49" s="1"/>
  <c r="V74" i="49"/>
  <c r="V73" i="49" s="1"/>
  <c r="U74" i="49"/>
  <c r="U73" i="49" s="1"/>
  <c r="T74" i="49"/>
  <c r="S74" i="49"/>
  <c r="S73" i="49" s="1"/>
  <c r="R74" i="49"/>
  <c r="R73" i="49" s="1"/>
  <c r="Q74" i="49"/>
  <c r="P74" i="49"/>
  <c r="P73" i="49" s="1"/>
  <c r="O74" i="49"/>
  <c r="O73" i="49" s="1"/>
  <c r="N74" i="49"/>
  <c r="N73" i="49" s="1"/>
  <c r="M74" i="49"/>
  <c r="M73" i="49" s="1"/>
  <c r="L74" i="49"/>
  <c r="L73" i="49" s="1"/>
  <c r="K74" i="49"/>
  <c r="K73" i="49" s="1"/>
  <c r="J74" i="49"/>
  <c r="I74" i="49"/>
  <c r="H74" i="49"/>
  <c r="G74" i="49"/>
  <c r="F74" i="49"/>
  <c r="E74" i="49"/>
  <c r="D74" i="49"/>
  <c r="C74" i="49"/>
  <c r="B74" i="49"/>
  <c r="J73" i="49"/>
  <c r="I73" i="49"/>
  <c r="H73" i="49"/>
  <c r="G73" i="49"/>
  <c r="Y54" i="49"/>
  <c r="Y105" i="49" s="1"/>
  <c r="X54" i="49"/>
  <c r="X105" i="49" s="1"/>
  <c r="W54" i="49"/>
  <c r="W105" i="49" s="1"/>
  <c r="V54" i="49"/>
  <c r="V105" i="49" s="1"/>
  <c r="U54" i="49"/>
  <c r="U105" i="49" s="1"/>
  <c r="T54" i="49"/>
  <c r="T105" i="49" s="1"/>
  <c r="S54" i="49"/>
  <c r="S105" i="49" s="1"/>
  <c r="R54" i="49"/>
  <c r="R105" i="49" s="1"/>
  <c r="Q54" i="49"/>
  <c r="Q105" i="49" s="1"/>
  <c r="P54" i="49"/>
  <c r="P105" i="49" s="1"/>
  <c r="O54" i="49"/>
  <c r="O105" i="49" s="1"/>
  <c r="N54" i="49"/>
  <c r="N105" i="49" s="1"/>
  <c r="M54" i="49"/>
  <c r="M105" i="49" s="1"/>
  <c r="L54" i="49"/>
  <c r="L105" i="49" s="1"/>
  <c r="K54" i="49"/>
  <c r="K105" i="49" s="1"/>
  <c r="J54" i="49"/>
  <c r="J105" i="49" s="1"/>
  <c r="I54" i="49"/>
  <c r="I105" i="49" s="1"/>
  <c r="H54" i="49"/>
  <c r="H105" i="49" s="1"/>
  <c r="G54" i="49"/>
  <c r="G105" i="49" s="1"/>
  <c r="F54" i="49"/>
  <c r="F105" i="49" s="1"/>
  <c r="E54" i="49"/>
  <c r="E105" i="49" s="1"/>
  <c r="D54" i="49"/>
  <c r="D105" i="49" s="1"/>
  <c r="C54" i="49"/>
  <c r="C105" i="49" s="1"/>
  <c r="B54" i="49"/>
  <c r="B105" i="49" s="1"/>
  <c r="Y35" i="49"/>
  <c r="Y104" i="49" s="1"/>
  <c r="X35" i="49"/>
  <c r="X104" i="49" s="1"/>
  <c r="W35" i="49"/>
  <c r="W104" i="49" s="1"/>
  <c r="V35" i="49"/>
  <c r="V104" i="49" s="1"/>
  <c r="U35" i="49"/>
  <c r="U104" i="49" s="1"/>
  <c r="T35" i="49"/>
  <c r="T104" i="49" s="1"/>
  <c r="S35" i="49"/>
  <c r="S104" i="49" s="1"/>
  <c r="R35" i="49"/>
  <c r="R104" i="49" s="1"/>
  <c r="Q35" i="49"/>
  <c r="Q104" i="49" s="1"/>
  <c r="P35" i="49"/>
  <c r="P104" i="49" s="1"/>
  <c r="O35" i="49"/>
  <c r="O104" i="49" s="1"/>
  <c r="N35" i="49"/>
  <c r="N104" i="49" s="1"/>
  <c r="M35" i="49"/>
  <c r="M104" i="49" s="1"/>
  <c r="L35" i="49"/>
  <c r="L104" i="49" s="1"/>
  <c r="K35" i="49"/>
  <c r="K104" i="49" s="1"/>
  <c r="J35" i="49"/>
  <c r="J104" i="49" s="1"/>
  <c r="I35" i="49"/>
  <c r="I104" i="49" s="1"/>
  <c r="H35" i="49"/>
  <c r="H104" i="49" s="1"/>
  <c r="G35" i="49"/>
  <c r="G104" i="49" s="1"/>
  <c r="F35" i="49"/>
  <c r="F104" i="49" s="1"/>
  <c r="E35" i="49"/>
  <c r="E104" i="49" s="1"/>
  <c r="D35" i="49"/>
  <c r="D104" i="49" s="1"/>
  <c r="C35" i="49"/>
  <c r="C104" i="49" s="1"/>
  <c r="B35" i="49"/>
  <c r="B104" i="49" s="1"/>
  <c r="Y27" i="49"/>
  <c r="Y103" i="49" s="1"/>
  <c r="Y96" i="49" s="1"/>
  <c r="X27" i="49"/>
  <c r="X103" i="49" s="1"/>
  <c r="X96" i="49" s="1"/>
  <c r="W27" i="49"/>
  <c r="W103" i="49" s="1"/>
  <c r="W96" i="49" s="1"/>
  <c r="V27" i="49"/>
  <c r="V103" i="49" s="1"/>
  <c r="U27" i="49"/>
  <c r="U103" i="49" s="1"/>
  <c r="T27" i="49"/>
  <c r="T103" i="49" s="1"/>
  <c r="S27" i="49"/>
  <c r="S103" i="49" s="1"/>
  <c r="R27" i="49"/>
  <c r="R103" i="49" s="1"/>
  <c r="Q27" i="49"/>
  <c r="Q103" i="49" s="1"/>
  <c r="P27" i="49"/>
  <c r="P103" i="49" s="1"/>
  <c r="O27" i="49"/>
  <c r="O103" i="49" s="1"/>
  <c r="N27" i="49"/>
  <c r="N103" i="49" s="1"/>
  <c r="M27" i="49"/>
  <c r="M103" i="49" s="1"/>
  <c r="L27" i="49"/>
  <c r="L103" i="49" s="1"/>
  <c r="K27" i="49"/>
  <c r="K103" i="49" s="1"/>
  <c r="J27" i="49"/>
  <c r="J103" i="49" s="1"/>
  <c r="I27" i="49"/>
  <c r="I103" i="49" s="1"/>
  <c r="H27" i="49"/>
  <c r="H103" i="49" s="1"/>
  <c r="G27" i="49"/>
  <c r="G103" i="49" s="1"/>
  <c r="F27" i="49"/>
  <c r="F103" i="49" s="1"/>
  <c r="E27" i="49"/>
  <c r="E103" i="49" s="1"/>
  <c r="D27" i="49"/>
  <c r="D103" i="49" s="1"/>
  <c r="C27" i="49"/>
  <c r="C103" i="49" s="1"/>
  <c r="B27" i="49"/>
  <c r="B103" i="49" s="1"/>
  <c r="Y37" i="48"/>
  <c r="X37" i="48"/>
  <c r="W37" i="48"/>
  <c r="V37" i="48"/>
  <c r="U37" i="48"/>
  <c r="T37" i="48"/>
  <c r="S37" i="48"/>
  <c r="R37" i="48"/>
  <c r="Q37" i="48"/>
  <c r="P37" i="48"/>
  <c r="O37" i="48"/>
  <c r="N37" i="48"/>
  <c r="M37" i="48"/>
  <c r="L37" i="48"/>
  <c r="K37" i="48"/>
  <c r="J37" i="48"/>
  <c r="I37" i="48"/>
  <c r="H37" i="48"/>
  <c r="G37" i="48"/>
  <c r="F37" i="48"/>
  <c r="E37" i="48"/>
  <c r="D37" i="48"/>
  <c r="C37" i="48"/>
  <c r="B37" i="48"/>
  <c r="Y36" i="48"/>
  <c r="X36" i="48"/>
  <c r="W36" i="48"/>
  <c r="V36" i="48"/>
  <c r="U36" i="48"/>
  <c r="T36" i="48"/>
  <c r="S36" i="48"/>
  <c r="R36" i="48"/>
  <c r="Q36" i="48"/>
  <c r="P36" i="48"/>
  <c r="O36" i="48"/>
  <c r="N36" i="48"/>
  <c r="M36" i="48"/>
  <c r="L36" i="48"/>
  <c r="K36" i="48"/>
  <c r="J36" i="48"/>
  <c r="I36" i="48"/>
  <c r="H36" i="48"/>
  <c r="G36" i="48"/>
  <c r="F36" i="48"/>
  <c r="E36" i="48"/>
  <c r="D36" i="48"/>
  <c r="C36" i="48"/>
  <c r="B36" i="48"/>
  <c r="Y35" i="48"/>
  <c r="X35" i="48"/>
  <c r="W35" i="48"/>
  <c r="V35" i="48"/>
  <c r="U35" i="48"/>
  <c r="T35" i="48"/>
  <c r="S35" i="48"/>
  <c r="R35" i="48"/>
  <c r="Q35" i="48"/>
  <c r="P35" i="48"/>
  <c r="O35" i="48"/>
  <c r="N35" i="48"/>
  <c r="M35" i="48"/>
  <c r="L35" i="48"/>
  <c r="K35" i="48"/>
  <c r="J35" i="48"/>
  <c r="I35" i="48"/>
  <c r="H35" i="48"/>
  <c r="G35" i="48"/>
  <c r="F35" i="48"/>
  <c r="E35" i="48"/>
  <c r="D35" i="48"/>
  <c r="C35" i="48"/>
  <c r="B35" i="48"/>
  <c r="Y33" i="48"/>
  <c r="Y38" i="48" s="1"/>
  <c r="X33" i="48"/>
  <c r="X38" i="48" s="1"/>
  <c r="W33" i="48"/>
  <c r="W38" i="48" s="1"/>
  <c r="V33" i="48"/>
  <c r="V38" i="48" s="1"/>
  <c r="U33" i="48"/>
  <c r="U38" i="48" s="1"/>
  <c r="T33" i="48"/>
  <c r="T38" i="48" s="1"/>
  <c r="S33" i="48"/>
  <c r="S38" i="48" s="1"/>
  <c r="R33" i="48"/>
  <c r="R38" i="48" s="1"/>
  <c r="Q33" i="48"/>
  <c r="Q38" i="48" s="1"/>
  <c r="P33" i="48"/>
  <c r="P38" i="48" s="1"/>
  <c r="O33" i="48"/>
  <c r="O38" i="48" s="1"/>
  <c r="N33" i="48"/>
  <c r="N38" i="48" s="1"/>
  <c r="M33" i="48"/>
  <c r="M38" i="48" s="1"/>
  <c r="L33" i="48"/>
  <c r="L38" i="48" s="1"/>
  <c r="K33" i="48"/>
  <c r="K38" i="48" s="1"/>
  <c r="J33" i="48"/>
  <c r="J38" i="48" s="1"/>
  <c r="I33" i="48"/>
  <c r="I38" i="48" s="1"/>
  <c r="H33" i="48"/>
  <c r="H38" i="48" s="1"/>
  <c r="G33" i="48"/>
  <c r="G38" i="48" s="1"/>
  <c r="F33" i="48"/>
  <c r="F38" i="48" s="1"/>
  <c r="E33" i="48"/>
  <c r="E38" i="48" s="1"/>
  <c r="D33" i="48"/>
  <c r="D38" i="48" s="1"/>
  <c r="C33" i="48"/>
  <c r="C38" i="48" s="1"/>
  <c r="B33" i="48"/>
  <c r="B38" i="48" s="1"/>
  <c r="Y23" i="48"/>
  <c r="X23" i="48"/>
  <c r="W23" i="48"/>
  <c r="V23" i="48"/>
  <c r="U23" i="48"/>
  <c r="T23" i="48"/>
  <c r="S23" i="48"/>
  <c r="R23" i="48"/>
  <c r="Q23" i="48"/>
  <c r="P23" i="48"/>
  <c r="O23" i="48"/>
  <c r="N23" i="48"/>
  <c r="M23" i="48"/>
  <c r="L23" i="48"/>
  <c r="K23" i="48"/>
  <c r="J23" i="48"/>
  <c r="I23" i="48"/>
  <c r="H23" i="48"/>
  <c r="G23" i="48"/>
  <c r="F23" i="48"/>
  <c r="E23" i="48"/>
  <c r="D23" i="48"/>
  <c r="C23" i="48"/>
  <c r="B23" i="48"/>
  <c r="Y20" i="48"/>
  <c r="X20" i="48"/>
  <c r="W20" i="48"/>
  <c r="V20" i="48"/>
  <c r="U20" i="48"/>
  <c r="T20" i="48"/>
  <c r="S20" i="48"/>
  <c r="R20" i="48"/>
  <c r="Q20" i="48"/>
  <c r="P20" i="48"/>
  <c r="O20" i="48"/>
  <c r="N20" i="48"/>
  <c r="M20" i="48"/>
  <c r="L20" i="48"/>
  <c r="K20" i="48"/>
  <c r="J20" i="48"/>
  <c r="I20" i="48"/>
  <c r="H20" i="48"/>
  <c r="G20" i="48"/>
  <c r="F20" i="48"/>
  <c r="E20" i="48"/>
  <c r="D20" i="48"/>
  <c r="C20" i="48"/>
  <c r="B20" i="48"/>
  <c r="Y14" i="48"/>
  <c r="X14" i="48"/>
  <c r="W14" i="48"/>
  <c r="V14" i="48"/>
  <c r="U14" i="48"/>
  <c r="T14" i="48"/>
  <c r="S14" i="48"/>
  <c r="R14" i="48"/>
  <c r="Q14" i="48"/>
  <c r="P14" i="48"/>
  <c r="O14" i="48"/>
  <c r="N14" i="48"/>
  <c r="M14" i="48"/>
  <c r="L14" i="48"/>
  <c r="K14" i="48"/>
  <c r="J14" i="48"/>
  <c r="I14" i="48"/>
  <c r="H14" i="48"/>
  <c r="G14" i="48"/>
  <c r="F14" i="48"/>
  <c r="E14" i="48"/>
  <c r="D14" i="48"/>
  <c r="C14" i="48"/>
  <c r="B14" i="48"/>
  <c r="Y9" i="48"/>
  <c r="X9" i="48"/>
  <c r="W9" i="48"/>
  <c r="V9" i="48"/>
  <c r="U9" i="48"/>
  <c r="T9" i="48"/>
  <c r="S9" i="48"/>
  <c r="R9" i="48"/>
  <c r="Q9" i="48"/>
  <c r="P9" i="48"/>
  <c r="O9" i="48"/>
  <c r="N9" i="48"/>
  <c r="M9" i="48"/>
  <c r="L9" i="48"/>
  <c r="K9" i="48"/>
  <c r="J9" i="48"/>
  <c r="I9" i="48"/>
  <c r="H9" i="48"/>
  <c r="G9" i="48"/>
  <c r="F9" i="48"/>
  <c r="E9" i="48"/>
  <c r="D9" i="48"/>
  <c r="C9" i="48"/>
  <c r="B9" i="48"/>
  <c r="Y8" i="48"/>
  <c r="X8" i="48"/>
  <c r="W8" i="48"/>
  <c r="V8" i="48"/>
  <c r="U8" i="48"/>
  <c r="T8" i="48"/>
  <c r="S8" i="48"/>
  <c r="R8" i="48"/>
  <c r="Q8" i="48"/>
  <c r="P8" i="48"/>
  <c r="O8" i="48"/>
  <c r="N8" i="48"/>
  <c r="M8" i="48"/>
  <c r="L8" i="48"/>
  <c r="K8" i="48"/>
  <c r="J8" i="48"/>
  <c r="I8" i="48"/>
  <c r="H8" i="48"/>
  <c r="G8" i="48"/>
  <c r="F8" i="48"/>
  <c r="E8" i="48"/>
  <c r="D8" i="48"/>
  <c r="C8" i="48"/>
  <c r="Y78" i="47"/>
  <c r="X78" i="47"/>
  <c r="W78" i="47"/>
  <c r="V78" i="47"/>
  <c r="U78" i="47"/>
  <c r="T78" i="47"/>
  <c r="S78" i="47"/>
  <c r="R78" i="47"/>
  <c r="Q78" i="47"/>
  <c r="P78" i="47"/>
  <c r="O78" i="47"/>
  <c r="N78" i="47"/>
  <c r="M78" i="47"/>
  <c r="L78" i="47"/>
  <c r="K78" i="47"/>
  <c r="J78" i="47"/>
  <c r="I78" i="47"/>
  <c r="H78" i="47"/>
  <c r="G78" i="47"/>
  <c r="F78" i="47"/>
  <c r="E78" i="47"/>
  <c r="D78" i="47"/>
  <c r="C78" i="47"/>
  <c r="B78" i="47"/>
  <c r="Y76" i="47"/>
  <c r="X76" i="47"/>
  <c r="W76" i="47"/>
  <c r="V76" i="47"/>
  <c r="U76" i="47"/>
  <c r="T76" i="47"/>
  <c r="S76" i="47"/>
  <c r="R76" i="47"/>
  <c r="Q76" i="47"/>
  <c r="P76" i="47"/>
  <c r="O76" i="47"/>
  <c r="N76" i="47"/>
  <c r="M76" i="47"/>
  <c r="L76" i="47"/>
  <c r="K76" i="47"/>
  <c r="J76" i="47"/>
  <c r="I76" i="47"/>
  <c r="H76" i="47"/>
  <c r="G76" i="47"/>
  <c r="F76" i="47"/>
  <c r="E76" i="47"/>
  <c r="D76" i="47"/>
  <c r="C76" i="47"/>
  <c r="B76" i="47"/>
  <c r="Y75" i="47"/>
  <c r="X75" i="47"/>
  <c r="W75" i="47"/>
  <c r="V75" i="47"/>
  <c r="U75" i="47"/>
  <c r="T75" i="47"/>
  <c r="S75" i="47"/>
  <c r="R75" i="47"/>
  <c r="Q75" i="47"/>
  <c r="P75" i="47"/>
  <c r="O75" i="47"/>
  <c r="N75" i="47"/>
  <c r="M75" i="47"/>
  <c r="L75" i="47"/>
  <c r="K75" i="47"/>
  <c r="J75" i="47"/>
  <c r="I75" i="47"/>
  <c r="H75" i="47"/>
  <c r="G75" i="47"/>
  <c r="F75" i="47"/>
  <c r="E75" i="47"/>
  <c r="D75" i="47"/>
  <c r="C75" i="47"/>
  <c r="B75" i="47"/>
  <c r="Y74" i="47"/>
  <c r="X74" i="47"/>
  <c r="W74" i="47"/>
  <c r="V74" i="47"/>
  <c r="U74" i="47"/>
  <c r="T74" i="47"/>
  <c r="S74" i="47"/>
  <c r="R74" i="47"/>
  <c r="Q74" i="47"/>
  <c r="P74" i="47"/>
  <c r="O74" i="47"/>
  <c r="N74" i="47"/>
  <c r="M74" i="47"/>
  <c r="L74" i="47"/>
  <c r="K74" i="47"/>
  <c r="J74" i="47"/>
  <c r="I74" i="47"/>
  <c r="H74" i="47"/>
  <c r="G74" i="47"/>
  <c r="F74" i="47"/>
  <c r="E74" i="47"/>
  <c r="D74" i="47"/>
  <c r="C74" i="47"/>
  <c r="B74" i="47"/>
  <c r="Y73" i="47"/>
  <c r="X73" i="47"/>
  <c r="W73" i="47"/>
  <c r="V73" i="47"/>
  <c r="U73" i="47"/>
  <c r="T73" i="47"/>
  <c r="S73" i="47"/>
  <c r="R73" i="47"/>
  <c r="Q73" i="47"/>
  <c r="P73" i="47"/>
  <c r="O73" i="47"/>
  <c r="N73" i="47"/>
  <c r="M73" i="47"/>
  <c r="L73" i="47"/>
  <c r="K73" i="47"/>
  <c r="J73" i="47"/>
  <c r="I73" i="47"/>
  <c r="H73" i="47"/>
  <c r="G73" i="47"/>
  <c r="F73" i="47"/>
  <c r="E73" i="47"/>
  <c r="D73" i="47"/>
  <c r="C73" i="47"/>
  <c r="B73" i="47"/>
  <c r="Y72" i="47"/>
  <c r="X72" i="47"/>
  <c r="W72" i="47"/>
  <c r="V72" i="47"/>
  <c r="U72" i="47"/>
  <c r="T72" i="47"/>
  <c r="S72" i="47"/>
  <c r="R72" i="47"/>
  <c r="Q72" i="47"/>
  <c r="P72" i="47"/>
  <c r="O72" i="47"/>
  <c r="N72" i="47"/>
  <c r="M72" i="47"/>
  <c r="L72" i="47"/>
  <c r="K72" i="47"/>
  <c r="J72" i="47"/>
  <c r="I72" i="47"/>
  <c r="H72" i="47"/>
  <c r="G72" i="47"/>
  <c r="F72" i="47"/>
  <c r="E72" i="47"/>
  <c r="D72" i="47"/>
  <c r="C72" i="47"/>
  <c r="B72" i="47"/>
  <c r="Y71" i="47"/>
  <c r="X71" i="47"/>
  <c r="W71" i="47"/>
  <c r="V71" i="47"/>
  <c r="U71" i="47"/>
  <c r="T71" i="47"/>
  <c r="S71" i="47"/>
  <c r="R71" i="47"/>
  <c r="Q71" i="47"/>
  <c r="P71" i="47"/>
  <c r="O71" i="47"/>
  <c r="N71" i="47"/>
  <c r="M71" i="47"/>
  <c r="L71" i="47"/>
  <c r="K71" i="47"/>
  <c r="J71" i="47"/>
  <c r="I71" i="47"/>
  <c r="H71" i="47"/>
  <c r="G71" i="47"/>
  <c r="F71" i="47"/>
  <c r="E71" i="47"/>
  <c r="D71" i="47"/>
  <c r="C71" i="47"/>
  <c r="B71" i="47"/>
  <c r="Y70" i="47"/>
  <c r="X70" i="47"/>
  <c r="W70" i="47"/>
  <c r="V70" i="47"/>
  <c r="U70" i="47"/>
  <c r="T70" i="47"/>
  <c r="S70" i="47"/>
  <c r="R70" i="47"/>
  <c r="Q70" i="47"/>
  <c r="P70" i="47"/>
  <c r="O70" i="47"/>
  <c r="N70" i="47"/>
  <c r="M70" i="47"/>
  <c r="L70" i="47"/>
  <c r="K70" i="47"/>
  <c r="J70" i="47"/>
  <c r="I70" i="47"/>
  <c r="H70" i="47"/>
  <c r="G70" i="47"/>
  <c r="F70" i="47"/>
  <c r="E70" i="47"/>
  <c r="D70" i="47"/>
  <c r="C70" i="47"/>
  <c r="B70" i="47"/>
  <c r="Y69" i="47"/>
  <c r="X69" i="47"/>
  <c r="W69" i="47"/>
  <c r="V69" i="47"/>
  <c r="U69" i="47"/>
  <c r="T69" i="47"/>
  <c r="S69" i="47"/>
  <c r="R69" i="47"/>
  <c r="Q69" i="47"/>
  <c r="P69" i="47"/>
  <c r="O69" i="47"/>
  <c r="N69" i="47"/>
  <c r="M69" i="47"/>
  <c r="L69" i="47"/>
  <c r="K69" i="47"/>
  <c r="J69" i="47"/>
  <c r="I69" i="47"/>
  <c r="H69" i="47"/>
  <c r="G69" i="47"/>
  <c r="F69" i="47"/>
  <c r="E69" i="47"/>
  <c r="D69" i="47"/>
  <c r="C69" i="47"/>
  <c r="B69" i="47"/>
  <c r="Y65" i="47"/>
  <c r="X65" i="47"/>
  <c r="W65" i="47"/>
  <c r="V65" i="47"/>
  <c r="U65" i="47"/>
  <c r="T65" i="47"/>
  <c r="S65" i="47"/>
  <c r="R65" i="47"/>
  <c r="Q65" i="47"/>
  <c r="P65" i="47"/>
  <c r="O65" i="47"/>
  <c r="N65" i="47"/>
  <c r="M65" i="47"/>
  <c r="L65" i="47"/>
  <c r="K65" i="47"/>
  <c r="J65" i="47"/>
  <c r="I65" i="47"/>
  <c r="H65" i="47"/>
  <c r="G65" i="47"/>
  <c r="F65" i="47"/>
  <c r="E65" i="47"/>
  <c r="D65" i="47"/>
  <c r="C65" i="47"/>
  <c r="B65" i="47"/>
  <c r="Y64" i="47"/>
  <c r="X64" i="47"/>
  <c r="W64" i="47"/>
  <c r="V64" i="47"/>
  <c r="U64" i="47"/>
  <c r="T64" i="47"/>
  <c r="S64" i="47"/>
  <c r="R64" i="47"/>
  <c r="Q64" i="47"/>
  <c r="P64" i="47"/>
  <c r="O64" i="47"/>
  <c r="N64" i="47"/>
  <c r="M64" i="47"/>
  <c r="L64" i="47"/>
  <c r="K64" i="47"/>
  <c r="J64" i="47"/>
  <c r="I64" i="47"/>
  <c r="H64" i="47"/>
  <c r="G64" i="47"/>
  <c r="F64" i="47"/>
  <c r="E64" i="47"/>
  <c r="D64" i="47"/>
  <c r="C64" i="47"/>
  <c r="B64" i="47"/>
  <c r="Y63" i="47"/>
  <c r="X63" i="47"/>
  <c r="W63" i="47"/>
  <c r="V63" i="47"/>
  <c r="U63" i="47"/>
  <c r="T63" i="47"/>
  <c r="S63" i="47"/>
  <c r="R63" i="47"/>
  <c r="Q63" i="47"/>
  <c r="P63" i="47"/>
  <c r="O63" i="47"/>
  <c r="N63" i="47"/>
  <c r="M63" i="47"/>
  <c r="L63" i="47"/>
  <c r="K63" i="47"/>
  <c r="J63" i="47"/>
  <c r="I63" i="47"/>
  <c r="H63" i="47"/>
  <c r="G63" i="47"/>
  <c r="F63" i="47"/>
  <c r="E63" i="47"/>
  <c r="D63" i="47"/>
  <c r="C63" i="47"/>
  <c r="B63" i="47"/>
  <c r="Y62" i="47"/>
  <c r="X62" i="47"/>
  <c r="W62" i="47"/>
  <c r="V62" i="47"/>
  <c r="U62" i="47"/>
  <c r="T62" i="47"/>
  <c r="S62" i="47"/>
  <c r="R62" i="47"/>
  <c r="Q62" i="47"/>
  <c r="P62" i="47"/>
  <c r="O62" i="47"/>
  <c r="N62" i="47"/>
  <c r="M62" i="47"/>
  <c r="L62" i="47"/>
  <c r="K62" i="47"/>
  <c r="J62" i="47"/>
  <c r="I62" i="47"/>
  <c r="H62" i="47"/>
  <c r="G62" i="47"/>
  <c r="F62" i="47"/>
  <c r="E62" i="47"/>
  <c r="D62" i="47"/>
  <c r="C62" i="47"/>
  <c r="B62" i="47"/>
  <c r="Y61" i="47"/>
  <c r="X61" i="47"/>
  <c r="W61" i="47"/>
  <c r="V61" i="47"/>
  <c r="U61" i="47"/>
  <c r="T61" i="47"/>
  <c r="S61" i="47"/>
  <c r="R61" i="47"/>
  <c r="Q61" i="47"/>
  <c r="P61" i="47"/>
  <c r="O61" i="47"/>
  <c r="N61" i="47"/>
  <c r="M61" i="47"/>
  <c r="L61" i="47"/>
  <c r="K61" i="47"/>
  <c r="J61" i="47"/>
  <c r="I61" i="47"/>
  <c r="H61" i="47"/>
  <c r="G61" i="47"/>
  <c r="F61" i="47"/>
  <c r="E61" i="47"/>
  <c r="D61" i="47"/>
  <c r="C61" i="47"/>
  <c r="B61" i="47"/>
  <c r="Y59" i="47"/>
  <c r="X59" i="47"/>
  <c r="W59" i="47"/>
  <c r="V59" i="47"/>
  <c r="U59" i="47"/>
  <c r="T59" i="47"/>
  <c r="S59" i="47"/>
  <c r="R59" i="47"/>
  <c r="Q59" i="47"/>
  <c r="P59" i="47"/>
  <c r="O59" i="47"/>
  <c r="N59" i="47"/>
  <c r="M59" i="47"/>
  <c r="L59" i="47"/>
  <c r="K59" i="47"/>
  <c r="J59" i="47"/>
  <c r="I59" i="47"/>
  <c r="H59" i="47"/>
  <c r="G59" i="47"/>
  <c r="F59" i="47"/>
  <c r="E59" i="47"/>
  <c r="D59" i="47"/>
  <c r="C59" i="47"/>
  <c r="B59" i="47"/>
  <c r="Y58" i="47"/>
  <c r="X58" i="47"/>
  <c r="W58" i="47"/>
  <c r="V58" i="47"/>
  <c r="U58" i="47"/>
  <c r="T58" i="47"/>
  <c r="S58" i="47"/>
  <c r="R58" i="47"/>
  <c r="Q58" i="47"/>
  <c r="P58" i="47"/>
  <c r="O58" i="47"/>
  <c r="N58" i="47"/>
  <c r="M58" i="47"/>
  <c r="L58" i="47"/>
  <c r="K58" i="47"/>
  <c r="K52" i="47" s="1"/>
  <c r="J58" i="47"/>
  <c r="J52" i="47" s="1"/>
  <c r="I58" i="47"/>
  <c r="H58" i="47"/>
  <c r="G58" i="47"/>
  <c r="F58" i="47"/>
  <c r="E58" i="47"/>
  <c r="D58" i="47"/>
  <c r="C58" i="47"/>
  <c r="B58" i="47"/>
  <c r="Y57" i="47"/>
  <c r="X57" i="47"/>
  <c r="W57" i="47"/>
  <c r="V57" i="47"/>
  <c r="U57" i="47"/>
  <c r="T57" i="47"/>
  <c r="S57" i="47"/>
  <c r="R57" i="47"/>
  <c r="Q57" i="47"/>
  <c r="P57" i="47"/>
  <c r="O57" i="47"/>
  <c r="N57" i="47"/>
  <c r="M57" i="47"/>
  <c r="L57" i="47"/>
  <c r="K57" i="47"/>
  <c r="J57" i="47"/>
  <c r="I57" i="47"/>
  <c r="H57" i="47"/>
  <c r="G57" i="47"/>
  <c r="F57" i="47"/>
  <c r="E57" i="47"/>
  <c r="D57" i="47"/>
  <c r="C57" i="47"/>
  <c r="B57" i="47"/>
  <c r="Y56" i="47"/>
  <c r="X56" i="47"/>
  <c r="W56" i="47"/>
  <c r="V56" i="47"/>
  <c r="U56" i="47"/>
  <c r="T56" i="47"/>
  <c r="S56" i="47"/>
  <c r="R56" i="47"/>
  <c r="Q56" i="47"/>
  <c r="P56" i="47"/>
  <c r="O56" i="47"/>
  <c r="N56" i="47"/>
  <c r="M56" i="47"/>
  <c r="L56" i="47"/>
  <c r="K56" i="47"/>
  <c r="J56" i="47"/>
  <c r="I56" i="47"/>
  <c r="H56" i="47"/>
  <c r="G56" i="47"/>
  <c r="F56" i="47"/>
  <c r="E56" i="47"/>
  <c r="D56" i="47"/>
  <c r="C56" i="47"/>
  <c r="B56" i="47"/>
  <c r="Y55" i="47"/>
  <c r="X55" i="47"/>
  <c r="W55" i="47"/>
  <c r="V55" i="47"/>
  <c r="U55" i="47"/>
  <c r="T55" i="47"/>
  <c r="S55" i="47"/>
  <c r="R55" i="47"/>
  <c r="Q55" i="47"/>
  <c r="P55" i="47"/>
  <c r="O55" i="47"/>
  <c r="N55" i="47"/>
  <c r="M55" i="47"/>
  <c r="L55" i="47"/>
  <c r="K55" i="47"/>
  <c r="J55" i="47"/>
  <c r="I55" i="47"/>
  <c r="H55" i="47"/>
  <c r="H52" i="47" s="1"/>
  <c r="G55" i="47"/>
  <c r="G52" i="47" s="1"/>
  <c r="F55" i="47"/>
  <c r="F52" i="47" s="1"/>
  <c r="E55" i="47"/>
  <c r="E52" i="47" s="1"/>
  <c r="D55" i="47"/>
  <c r="C55" i="47"/>
  <c r="B55" i="47"/>
  <c r="Y54" i="47"/>
  <c r="X54" i="47"/>
  <c r="W54" i="47"/>
  <c r="V54" i="47"/>
  <c r="V52" i="47" s="1"/>
  <c r="U54" i="47"/>
  <c r="T54" i="47"/>
  <c r="S54" i="47"/>
  <c r="R54" i="47"/>
  <c r="Q54" i="47"/>
  <c r="P54" i="47"/>
  <c r="O54" i="47"/>
  <c r="N54" i="47"/>
  <c r="M54" i="47"/>
  <c r="L54" i="47"/>
  <c r="K54" i="47"/>
  <c r="J54" i="47"/>
  <c r="I54" i="47"/>
  <c r="H54" i="47"/>
  <c r="G54" i="47"/>
  <c r="F54" i="47"/>
  <c r="E54" i="47"/>
  <c r="D54" i="47"/>
  <c r="D52" i="47" s="1"/>
  <c r="C54" i="47"/>
  <c r="C52" i="47" s="1"/>
  <c r="B54" i="47"/>
  <c r="B52" i="47" s="1"/>
  <c r="Y53" i="47"/>
  <c r="Y52" i="47" s="1"/>
  <c r="X53" i="47"/>
  <c r="X52" i="47" s="1"/>
  <c r="W53" i="47"/>
  <c r="W52" i="47" s="1"/>
  <c r="V53" i="47"/>
  <c r="U53" i="47"/>
  <c r="U52" i="47" s="1"/>
  <c r="T53" i="47"/>
  <c r="T52" i="47" s="1"/>
  <c r="S53" i="47"/>
  <c r="S52" i="47" s="1"/>
  <c r="R53" i="47"/>
  <c r="R52" i="47" s="1"/>
  <c r="Q53" i="47"/>
  <c r="Q52" i="47" s="1"/>
  <c r="P53" i="47"/>
  <c r="P52" i="47" s="1"/>
  <c r="O53" i="47"/>
  <c r="N53" i="47"/>
  <c r="M53" i="47"/>
  <c r="M52" i="47" s="1"/>
  <c r="L53" i="47"/>
  <c r="K53" i="47"/>
  <c r="J53" i="47"/>
  <c r="I53" i="47"/>
  <c r="H53" i="47"/>
  <c r="G53" i="47"/>
  <c r="F53" i="47"/>
  <c r="E53" i="47"/>
  <c r="D53" i="47"/>
  <c r="C53" i="47"/>
  <c r="B53" i="47"/>
  <c r="O52" i="47"/>
  <c r="N52" i="47"/>
  <c r="L52" i="47"/>
  <c r="I52" i="47"/>
  <c r="Y28" i="47"/>
  <c r="X28" i="47"/>
  <c r="W28" i="47"/>
  <c r="V28" i="47"/>
  <c r="U28" i="47"/>
  <c r="T28" i="47"/>
  <c r="S28" i="47"/>
  <c r="R28" i="47"/>
  <c r="Q28" i="47"/>
  <c r="P28" i="47"/>
  <c r="O28" i="47"/>
  <c r="O77" i="47" s="1"/>
  <c r="N28" i="47"/>
  <c r="M28" i="47"/>
  <c r="L28" i="47"/>
  <c r="K28" i="47"/>
  <c r="J28" i="47"/>
  <c r="I28" i="47"/>
  <c r="H28" i="47"/>
  <c r="G28" i="47"/>
  <c r="F28" i="47"/>
  <c r="E28" i="47"/>
  <c r="D28" i="47"/>
  <c r="C28" i="47"/>
  <c r="B28" i="47"/>
  <c r="Y78" i="46"/>
  <c r="X78" i="46"/>
  <c r="W78" i="46"/>
  <c r="V78" i="46"/>
  <c r="U78" i="46"/>
  <c r="T78" i="46"/>
  <c r="S78" i="46"/>
  <c r="R78" i="46"/>
  <c r="Q78" i="46"/>
  <c r="P78" i="46"/>
  <c r="O78" i="46"/>
  <c r="N78" i="46"/>
  <c r="M78" i="46"/>
  <c r="L78" i="46"/>
  <c r="K78" i="46"/>
  <c r="J78" i="46"/>
  <c r="I78" i="46"/>
  <c r="H78" i="46"/>
  <c r="G78" i="46"/>
  <c r="F78" i="46"/>
  <c r="E78" i="46"/>
  <c r="D78" i="46"/>
  <c r="C78" i="46"/>
  <c r="B78" i="46"/>
  <c r="Y76" i="46"/>
  <c r="X76" i="46"/>
  <c r="W76" i="46"/>
  <c r="V76" i="46"/>
  <c r="U76" i="46"/>
  <c r="T76" i="46"/>
  <c r="S76" i="46"/>
  <c r="R76" i="46"/>
  <c r="Q76" i="46"/>
  <c r="P76" i="46"/>
  <c r="O76" i="46"/>
  <c r="N76" i="46"/>
  <c r="M76" i="46"/>
  <c r="L76" i="46"/>
  <c r="K76" i="46"/>
  <c r="J76" i="46"/>
  <c r="I76" i="46"/>
  <c r="H76" i="46"/>
  <c r="G76" i="46"/>
  <c r="F76" i="46"/>
  <c r="E76" i="46"/>
  <c r="D76" i="46"/>
  <c r="C76" i="46"/>
  <c r="B76" i="46"/>
  <c r="Y75" i="46"/>
  <c r="X75" i="46"/>
  <c r="W75" i="46"/>
  <c r="V75" i="46"/>
  <c r="U75" i="46"/>
  <c r="T75" i="46"/>
  <c r="S75" i="46"/>
  <c r="R75" i="46"/>
  <c r="Q75" i="46"/>
  <c r="P75" i="46"/>
  <c r="O75" i="46"/>
  <c r="N75" i="46"/>
  <c r="M75" i="46"/>
  <c r="L75" i="46"/>
  <c r="K75" i="46"/>
  <c r="J75" i="46"/>
  <c r="I75" i="46"/>
  <c r="H75" i="46"/>
  <c r="G75" i="46"/>
  <c r="F75" i="46"/>
  <c r="E75" i="46"/>
  <c r="D75" i="46"/>
  <c r="C75" i="46"/>
  <c r="B75" i="46"/>
  <c r="Y74" i="46"/>
  <c r="X74" i="46"/>
  <c r="W74" i="46"/>
  <c r="V74" i="46"/>
  <c r="U74" i="46"/>
  <c r="T74" i="46"/>
  <c r="S74" i="46"/>
  <c r="R74" i="46"/>
  <c r="Q74" i="46"/>
  <c r="P74" i="46"/>
  <c r="O74" i="46"/>
  <c r="N74" i="46"/>
  <c r="M74" i="46"/>
  <c r="L74" i="46"/>
  <c r="K74" i="46"/>
  <c r="J74" i="46"/>
  <c r="I74" i="46"/>
  <c r="H74" i="46"/>
  <c r="G74" i="46"/>
  <c r="F74" i="46"/>
  <c r="E74" i="46"/>
  <c r="D74" i="46"/>
  <c r="C74" i="46"/>
  <c r="B74" i="46"/>
  <c r="Y73" i="46"/>
  <c r="X73" i="46"/>
  <c r="W73" i="46"/>
  <c r="V73" i="46"/>
  <c r="U73" i="46"/>
  <c r="T73" i="46"/>
  <c r="S73" i="46"/>
  <c r="R73" i="46"/>
  <c r="Q73" i="46"/>
  <c r="P73" i="46"/>
  <c r="O73" i="46"/>
  <c r="N73" i="46"/>
  <c r="M73" i="46"/>
  <c r="L73" i="46"/>
  <c r="K73" i="46"/>
  <c r="J73" i="46"/>
  <c r="I73" i="46"/>
  <c r="H73" i="46"/>
  <c r="G73" i="46"/>
  <c r="F73" i="46"/>
  <c r="E73" i="46"/>
  <c r="D73" i="46"/>
  <c r="C73" i="46"/>
  <c r="B73" i="46"/>
  <c r="Y72" i="46"/>
  <c r="X72" i="46"/>
  <c r="W72" i="46"/>
  <c r="V72" i="46"/>
  <c r="U72" i="46"/>
  <c r="T72" i="46"/>
  <c r="S72" i="46"/>
  <c r="R72" i="46"/>
  <c r="Q72" i="46"/>
  <c r="P72" i="46"/>
  <c r="O72" i="46"/>
  <c r="N72" i="46"/>
  <c r="M72" i="46"/>
  <c r="L72" i="46"/>
  <c r="K72" i="46"/>
  <c r="J72" i="46"/>
  <c r="I72" i="46"/>
  <c r="H72" i="46"/>
  <c r="G72" i="46"/>
  <c r="F72" i="46"/>
  <c r="E72" i="46"/>
  <c r="D72" i="46"/>
  <c r="C72" i="46"/>
  <c r="B72" i="46"/>
  <c r="Y71" i="46"/>
  <c r="X71" i="46"/>
  <c r="W71" i="46"/>
  <c r="V71" i="46"/>
  <c r="U71" i="46"/>
  <c r="T71" i="46"/>
  <c r="S71" i="46"/>
  <c r="R71" i="46"/>
  <c r="Q71" i="46"/>
  <c r="P71" i="46"/>
  <c r="O71" i="46"/>
  <c r="N71" i="46"/>
  <c r="M71" i="46"/>
  <c r="L71" i="46"/>
  <c r="K71" i="46"/>
  <c r="J71" i="46"/>
  <c r="I71" i="46"/>
  <c r="H71" i="46"/>
  <c r="G71" i="46"/>
  <c r="F71" i="46"/>
  <c r="E71" i="46"/>
  <c r="D71" i="46"/>
  <c r="C71" i="46"/>
  <c r="B71" i="46"/>
  <c r="Y70" i="46"/>
  <c r="X70" i="46"/>
  <c r="W70" i="46"/>
  <c r="V70" i="46"/>
  <c r="U70" i="46"/>
  <c r="T70" i="46"/>
  <c r="S70" i="46"/>
  <c r="R70" i="46"/>
  <c r="Q70" i="46"/>
  <c r="P70" i="46"/>
  <c r="O70" i="46"/>
  <c r="N70" i="46"/>
  <c r="M70" i="46"/>
  <c r="L70" i="46"/>
  <c r="K70" i="46"/>
  <c r="J70" i="46"/>
  <c r="I70" i="46"/>
  <c r="H70" i="46"/>
  <c r="G70" i="46"/>
  <c r="F70" i="46"/>
  <c r="E70" i="46"/>
  <c r="D70" i="46"/>
  <c r="C70" i="46"/>
  <c r="B70" i="46"/>
  <c r="Y69" i="46"/>
  <c r="X69" i="46"/>
  <c r="W69" i="46"/>
  <c r="V69" i="46"/>
  <c r="U69" i="46"/>
  <c r="T69" i="46"/>
  <c r="S69" i="46"/>
  <c r="R69" i="46"/>
  <c r="Q69" i="46"/>
  <c r="P69" i="46"/>
  <c r="O69" i="46"/>
  <c r="N69" i="46"/>
  <c r="M69" i="46"/>
  <c r="L69" i="46"/>
  <c r="K69" i="46"/>
  <c r="J69" i="46"/>
  <c r="I69" i="46"/>
  <c r="H69" i="46"/>
  <c r="G69" i="46"/>
  <c r="F69" i="46"/>
  <c r="E69" i="46"/>
  <c r="D69" i="46"/>
  <c r="C69" i="46"/>
  <c r="B69" i="46"/>
  <c r="Y65" i="46"/>
  <c r="X65" i="46"/>
  <c r="W65" i="46"/>
  <c r="V65" i="46"/>
  <c r="U65" i="46"/>
  <c r="T65" i="46"/>
  <c r="S65" i="46"/>
  <c r="R65" i="46"/>
  <c r="Q65" i="46"/>
  <c r="P65" i="46"/>
  <c r="O65" i="46"/>
  <c r="N65" i="46"/>
  <c r="M65" i="46"/>
  <c r="L65" i="46"/>
  <c r="K65" i="46"/>
  <c r="J65" i="46"/>
  <c r="I65" i="46"/>
  <c r="H65" i="46"/>
  <c r="G65" i="46"/>
  <c r="F65" i="46"/>
  <c r="E65" i="46"/>
  <c r="D65" i="46"/>
  <c r="C65" i="46"/>
  <c r="B65" i="46"/>
  <c r="Y64" i="46"/>
  <c r="X64" i="46"/>
  <c r="W64" i="46"/>
  <c r="V64" i="46"/>
  <c r="U64" i="46"/>
  <c r="T64" i="46"/>
  <c r="S64" i="46"/>
  <c r="R64" i="46"/>
  <c r="Q64" i="46"/>
  <c r="P64" i="46"/>
  <c r="O64" i="46"/>
  <c r="N64" i="46"/>
  <c r="M64" i="46"/>
  <c r="L64" i="46"/>
  <c r="K64" i="46"/>
  <c r="J64" i="46"/>
  <c r="I64" i="46"/>
  <c r="H64" i="46"/>
  <c r="G64" i="46"/>
  <c r="F64" i="46"/>
  <c r="E64" i="46"/>
  <c r="D64" i="46"/>
  <c r="C64" i="46"/>
  <c r="B64" i="46"/>
  <c r="Y63" i="46"/>
  <c r="X63" i="46"/>
  <c r="W63" i="46"/>
  <c r="V63" i="46"/>
  <c r="U63" i="46"/>
  <c r="T63" i="46"/>
  <c r="S63" i="46"/>
  <c r="R63" i="46"/>
  <c r="Q63" i="46"/>
  <c r="P63" i="46"/>
  <c r="O63" i="46"/>
  <c r="N63" i="46"/>
  <c r="M63" i="46"/>
  <c r="L63" i="46"/>
  <c r="K63" i="46"/>
  <c r="J63" i="46"/>
  <c r="I63" i="46"/>
  <c r="H63" i="46"/>
  <c r="G63" i="46"/>
  <c r="F63" i="46"/>
  <c r="E63" i="46"/>
  <c r="D63" i="46"/>
  <c r="C63" i="46"/>
  <c r="B63" i="46"/>
  <c r="Y62" i="46"/>
  <c r="X62" i="46"/>
  <c r="W62" i="46"/>
  <c r="V62" i="46"/>
  <c r="U62" i="46"/>
  <c r="T62" i="46"/>
  <c r="S62" i="46"/>
  <c r="R62" i="46"/>
  <c r="Q62" i="46"/>
  <c r="P62" i="46"/>
  <c r="O62" i="46"/>
  <c r="N62" i="46"/>
  <c r="M62" i="46"/>
  <c r="L62" i="46"/>
  <c r="K62" i="46"/>
  <c r="J62" i="46"/>
  <c r="I62" i="46"/>
  <c r="H62" i="46"/>
  <c r="G62" i="46"/>
  <c r="F62" i="46"/>
  <c r="E62" i="46"/>
  <c r="D62" i="46"/>
  <c r="C62" i="46"/>
  <c r="B62" i="46"/>
  <c r="Y61" i="46"/>
  <c r="X61" i="46"/>
  <c r="W61" i="46"/>
  <c r="V61" i="46"/>
  <c r="U61" i="46"/>
  <c r="T61" i="46"/>
  <c r="S61" i="46"/>
  <c r="R61" i="46"/>
  <c r="Q61" i="46"/>
  <c r="P61" i="46"/>
  <c r="O61" i="46"/>
  <c r="N61" i="46"/>
  <c r="M61" i="46"/>
  <c r="L61" i="46"/>
  <c r="K61" i="46"/>
  <c r="J61" i="46"/>
  <c r="I61" i="46"/>
  <c r="H61" i="46"/>
  <c r="G61" i="46"/>
  <c r="F61" i="46"/>
  <c r="E61" i="46"/>
  <c r="D61" i="46"/>
  <c r="C61" i="46"/>
  <c r="B61" i="46"/>
  <c r="Y59" i="46"/>
  <c r="X59" i="46"/>
  <c r="W59" i="46"/>
  <c r="V59" i="46"/>
  <c r="U59" i="46"/>
  <c r="T59" i="46"/>
  <c r="S59" i="46"/>
  <c r="R59" i="46"/>
  <c r="Q59" i="46"/>
  <c r="P59" i="46"/>
  <c r="O59" i="46"/>
  <c r="N59" i="46"/>
  <c r="M59" i="46"/>
  <c r="L59" i="46"/>
  <c r="K59" i="46"/>
  <c r="J59" i="46"/>
  <c r="I59" i="46"/>
  <c r="H59" i="46"/>
  <c r="G59" i="46"/>
  <c r="F59" i="46"/>
  <c r="E59" i="46"/>
  <c r="D59" i="46"/>
  <c r="C59" i="46"/>
  <c r="B59" i="46"/>
  <c r="Y58" i="46"/>
  <c r="X58" i="46"/>
  <c r="W58" i="46"/>
  <c r="V58" i="46"/>
  <c r="U58" i="46"/>
  <c r="T58" i="46"/>
  <c r="S58" i="46"/>
  <c r="R58" i="46"/>
  <c r="Q58" i="46"/>
  <c r="P58" i="46"/>
  <c r="O58" i="46"/>
  <c r="N58" i="46"/>
  <c r="M58" i="46"/>
  <c r="L58" i="46"/>
  <c r="K58" i="46"/>
  <c r="J58" i="46"/>
  <c r="I58" i="46"/>
  <c r="H58" i="46"/>
  <c r="G58" i="46"/>
  <c r="F58" i="46"/>
  <c r="E58" i="46"/>
  <c r="D58" i="46"/>
  <c r="C58" i="46"/>
  <c r="B58" i="46"/>
  <c r="Y57" i="46"/>
  <c r="X57" i="46"/>
  <c r="W57" i="46"/>
  <c r="V57" i="46"/>
  <c r="U57" i="46"/>
  <c r="T57" i="46"/>
  <c r="S57" i="46"/>
  <c r="R57" i="46"/>
  <c r="Q57" i="46"/>
  <c r="P57" i="46"/>
  <c r="O57" i="46"/>
  <c r="N57" i="46"/>
  <c r="M57" i="46"/>
  <c r="L57" i="46"/>
  <c r="K57" i="46"/>
  <c r="J57" i="46"/>
  <c r="I57" i="46"/>
  <c r="H57" i="46"/>
  <c r="G57" i="46"/>
  <c r="F57" i="46"/>
  <c r="E57" i="46"/>
  <c r="D57" i="46"/>
  <c r="C57" i="46"/>
  <c r="B57" i="46"/>
  <c r="Y56" i="46"/>
  <c r="X56" i="46"/>
  <c r="W56" i="46"/>
  <c r="V56" i="46"/>
  <c r="U56" i="46"/>
  <c r="T56" i="46"/>
  <c r="S56" i="46"/>
  <c r="R56" i="46"/>
  <c r="Q56" i="46"/>
  <c r="P56" i="46"/>
  <c r="O56" i="46"/>
  <c r="N56" i="46"/>
  <c r="M56" i="46"/>
  <c r="L56" i="46"/>
  <c r="K56" i="46"/>
  <c r="J56" i="46"/>
  <c r="I56" i="46"/>
  <c r="H56" i="46"/>
  <c r="G56" i="46"/>
  <c r="F56" i="46"/>
  <c r="E56" i="46"/>
  <c r="D56" i="46"/>
  <c r="C56" i="46"/>
  <c r="B56" i="46"/>
  <c r="Y55" i="46"/>
  <c r="Y52" i="46" s="1"/>
  <c r="X55" i="46"/>
  <c r="X52" i="46" s="1"/>
  <c r="W55" i="46"/>
  <c r="W52" i="46" s="1"/>
  <c r="V55" i="46"/>
  <c r="U55" i="46"/>
  <c r="T55" i="46"/>
  <c r="S55" i="46"/>
  <c r="R55" i="46"/>
  <c r="Q55" i="46"/>
  <c r="P55" i="46"/>
  <c r="O55" i="46"/>
  <c r="N55" i="46"/>
  <c r="M55" i="46"/>
  <c r="L55" i="46"/>
  <c r="K55" i="46"/>
  <c r="J55" i="46"/>
  <c r="I55" i="46"/>
  <c r="H55" i="46"/>
  <c r="G55" i="46"/>
  <c r="F55" i="46"/>
  <c r="E55" i="46"/>
  <c r="D55" i="46"/>
  <c r="C55" i="46"/>
  <c r="B55" i="46"/>
  <c r="Y54" i="46"/>
  <c r="X54" i="46"/>
  <c r="W54" i="46"/>
  <c r="V54" i="46"/>
  <c r="V52" i="46" s="1"/>
  <c r="U54" i="46"/>
  <c r="U52" i="46" s="1"/>
  <c r="T54" i="46"/>
  <c r="S54" i="46"/>
  <c r="R54" i="46"/>
  <c r="Q54" i="46"/>
  <c r="P54" i="46"/>
  <c r="O54" i="46"/>
  <c r="N54" i="46"/>
  <c r="N52" i="46" s="1"/>
  <c r="M54" i="46"/>
  <c r="L54" i="46"/>
  <c r="K54" i="46"/>
  <c r="J54" i="46"/>
  <c r="I54" i="46"/>
  <c r="H54" i="46"/>
  <c r="G54" i="46"/>
  <c r="F54" i="46"/>
  <c r="E54" i="46"/>
  <c r="D54" i="46"/>
  <c r="C54" i="46"/>
  <c r="B54" i="46"/>
  <c r="Y53" i="46"/>
  <c r="X53" i="46"/>
  <c r="W53" i="46"/>
  <c r="V53" i="46"/>
  <c r="U53" i="46"/>
  <c r="T53" i="46"/>
  <c r="T52" i="46" s="1"/>
  <c r="S53" i="46"/>
  <c r="S52" i="46" s="1"/>
  <c r="R53" i="46"/>
  <c r="R52" i="46" s="1"/>
  <c r="Q53" i="46"/>
  <c r="Q52" i="46" s="1"/>
  <c r="P53" i="46"/>
  <c r="P52" i="46" s="1"/>
  <c r="O53" i="46"/>
  <c r="O52" i="46" s="1"/>
  <c r="N53" i="46"/>
  <c r="M53" i="46"/>
  <c r="M52" i="46" s="1"/>
  <c r="L53" i="46"/>
  <c r="L52" i="46" s="1"/>
  <c r="K53" i="46"/>
  <c r="K52" i="46" s="1"/>
  <c r="J53" i="46"/>
  <c r="J52" i="46" s="1"/>
  <c r="I53" i="46"/>
  <c r="I52" i="46" s="1"/>
  <c r="H53" i="46"/>
  <c r="H52" i="46" s="1"/>
  <c r="G53" i="46"/>
  <c r="G52" i="46" s="1"/>
  <c r="F53" i="46"/>
  <c r="F52" i="46" s="1"/>
  <c r="E53" i="46"/>
  <c r="D53" i="46"/>
  <c r="C53" i="46"/>
  <c r="B53" i="46"/>
  <c r="E52" i="46"/>
  <c r="D52" i="46"/>
  <c r="C52" i="46"/>
  <c r="B52" i="46"/>
  <c r="Y28" i="46"/>
  <c r="X28" i="46"/>
  <c r="W28" i="46"/>
  <c r="V28" i="46"/>
  <c r="U28" i="46"/>
  <c r="T28" i="46"/>
  <c r="S28" i="46"/>
  <c r="R28" i="46"/>
  <c r="Q28" i="46"/>
  <c r="P28" i="46"/>
  <c r="O28" i="46"/>
  <c r="N28" i="46"/>
  <c r="M28" i="46"/>
  <c r="L28" i="46"/>
  <c r="K28" i="46"/>
  <c r="J28" i="46"/>
  <c r="I28" i="46"/>
  <c r="H28" i="46"/>
  <c r="G28" i="46"/>
  <c r="F28" i="46"/>
  <c r="E28" i="46"/>
  <c r="D28" i="46"/>
  <c r="C28" i="46"/>
  <c r="B28" i="46"/>
  <c r="Y78" i="45"/>
  <c r="X78" i="45"/>
  <c r="W78" i="45"/>
  <c r="V78" i="45"/>
  <c r="U78" i="45"/>
  <c r="T78" i="45"/>
  <c r="S78" i="45"/>
  <c r="R78" i="45"/>
  <c r="Q78" i="45"/>
  <c r="P78" i="45"/>
  <c r="O78" i="45"/>
  <c r="N78" i="45"/>
  <c r="M78" i="45"/>
  <c r="L78" i="45"/>
  <c r="K78" i="45"/>
  <c r="J78" i="45"/>
  <c r="I78" i="45"/>
  <c r="H78" i="45"/>
  <c r="G78" i="45"/>
  <c r="F78" i="45"/>
  <c r="E78" i="45"/>
  <c r="D78" i="45"/>
  <c r="C78" i="45"/>
  <c r="B78" i="45"/>
  <c r="Y76" i="45"/>
  <c r="X76" i="45"/>
  <c r="W76" i="45"/>
  <c r="V76" i="45"/>
  <c r="U76" i="45"/>
  <c r="T76" i="45"/>
  <c r="S76" i="45"/>
  <c r="R76" i="45"/>
  <c r="Q76" i="45"/>
  <c r="P76" i="45"/>
  <c r="O76" i="45"/>
  <c r="N76" i="45"/>
  <c r="M76" i="45"/>
  <c r="L76" i="45"/>
  <c r="K76" i="45"/>
  <c r="J76" i="45"/>
  <c r="I76" i="45"/>
  <c r="H76" i="45"/>
  <c r="G76" i="45"/>
  <c r="F76" i="45"/>
  <c r="E76" i="45"/>
  <c r="D76" i="45"/>
  <c r="C76" i="45"/>
  <c r="B76" i="45"/>
  <c r="Y75" i="45"/>
  <c r="X75" i="45"/>
  <c r="W75" i="45"/>
  <c r="V75" i="45"/>
  <c r="U75" i="45"/>
  <c r="T75" i="45"/>
  <c r="S75" i="45"/>
  <c r="R75" i="45"/>
  <c r="Q75" i="45"/>
  <c r="P75" i="45"/>
  <c r="O75" i="45"/>
  <c r="N75" i="45"/>
  <c r="M75" i="45"/>
  <c r="L75" i="45"/>
  <c r="K75" i="45"/>
  <c r="J75" i="45"/>
  <c r="I75" i="45"/>
  <c r="H75" i="45"/>
  <c r="G75" i="45"/>
  <c r="F75" i="45"/>
  <c r="E75" i="45"/>
  <c r="D75" i="45"/>
  <c r="C75" i="45"/>
  <c r="B75" i="45"/>
  <c r="Y74" i="45"/>
  <c r="X74" i="45"/>
  <c r="W74" i="45"/>
  <c r="V74" i="45"/>
  <c r="U74" i="45"/>
  <c r="T74" i="45"/>
  <c r="S74" i="45"/>
  <c r="R74" i="45"/>
  <c r="Q74" i="45"/>
  <c r="P74" i="45"/>
  <c r="O74" i="45"/>
  <c r="N74" i="45"/>
  <c r="M74" i="45"/>
  <c r="L74" i="45"/>
  <c r="K74" i="45"/>
  <c r="J74" i="45"/>
  <c r="I74" i="45"/>
  <c r="H74" i="45"/>
  <c r="G74" i="45"/>
  <c r="F74" i="45"/>
  <c r="E74" i="45"/>
  <c r="D74" i="45"/>
  <c r="C74" i="45"/>
  <c r="B74" i="45"/>
  <c r="Y73" i="45"/>
  <c r="X73" i="45"/>
  <c r="W73" i="45"/>
  <c r="V73" i="45"/>
  <c r="U73" i="45"/>
  <c r="T73" i="45"/>
  <c r="S73" i="45"/>
  <c r="R73" i="45"/>
  <c r="Q73" i="45"/>
  <c r="P73" i="45"/>
  <c r="O73" i="45"/>
  <c r="N73" i="45"/>
  <c r="M73" i="45"/>
  <c r="L73" i="45"/>
  <c r="K73" i="45"/>
  <c r="J73" i="45"/>
  <c r="I73" i="45"/>
  <c r="H73" i="45"/>
  <c r="G73" i="45"/>
  <c r="F73" i="45"/>
  <c r="E73" i="45"/>
  <c r="D73" i="45"/>
  <c r="C73" i="45"/>
  <c r="B73" i="45"/>
  <c r="Y72" i="45"/>
  <c r="X72" i="45"/>
  <c r="W72" i="45"/>
  <c r="V72" i="45"/>
  <c r="U72" i="45"/>
  <c r="T72" i="45"/>
  <c r="S72" i="45"/>
  <c r="R72" i="45"/>
  <c r="Q72" i="45"/>
  <c r="P72" i="45"/>
  <c r="O72" i="45"/>
  <c r="N72" i="45"/>
  <c r="M72" i="45"/>
  <c r="L72" i="45"/>
  <c r="K72" i="45"/>
  <c r="J72" i="45"/>
  <c r="I72" i="45"/>
  <c r="H72" i="45"/>
  <c r="G72" i="45"/>
  <c r="F72" i="45"/>
  <c r="E72" i="45"/>
  <c r="D72" i="45"/>
  <c r="C72" i="45"/>
  <c r="B72" i="45"/>
  <c r="Y71" i="45"/>
  <c r="X71" i="45"/>
  <c r="W71" i="45"/>
  <c r="V71" i="45"/>
  <c r="U71" i="45"/>
  <c r="T71" i="45"/>
  <c r="S71" i="45"/>
  <c r="R71" i="45"/>
  <c r="Q71" i="45"/>
  <c r="P71" i="45"/>
  <c r="O71" i="45"/>
  <c r="N71" i="45"/>
  <c r="M71" i="45"/>
  <c r="L71" i="45"/>
  <c r="K71" i="45"/>
  <c r="J71" i="45"/>
  <c r="I71" i="45"/>
  <c r="H71" i="45"/>
  <c r="G71" i="45"/>
  <c r="F71" i="45"/>
  <c r="E71" i="45"/>
  <c r="D71" i="45"/>
  <c r="C71" i="45"/>
  <c r="B71" i="45"/>
  <c r="Y70" i="45"/>
  <c r="X70" i="45"/>
  <c r="W70" i="45"/>
  <c r="V70" i="45"/>
  <c r="U70" i="45"/>
  <c r="T70" i="45"/>
  <c r="S70" i="45"/>
  <c r="R70" i="45"/>
  <c r="Q70" i="45"/>
  <c r="P70" i="45"/>
  <c r="O70" i="45"/>
  <c r="N70" i="45"/>
  <c r="M70" i="45"/>
  <c r="L70" i="45"/>
  <c r="K70" i="45"/>
  <c r="J70" i="45"/>
  <c r="I70" i="45"/>
  <c r="H70" i="45"/>
  <c r="G70" i="45"/>
  <c r="F70" i="45"/>
  <c r="E70" i="45"/>
  <c r="D70" i="45"/>
  <c r="C70" i="45"/>
  <c r="B70" i="45"/>
  <c r="Y65" i="45"/>
  <c r="X65" i="45"/>
  <c r="W65" i="45"/>
  <c r="V65" i="45"/>
  <c r="U65" i="45"/>
  <c r="T65" i="45"/>
  <c r="S65" i="45"/>
  <c r="R65" i="45"/>
  <c r="Q65" i="45"/>
  <c r="P65" i="45"/>
  <c r="O65" i="45"/>
  <c r="N65" i="45"/>
  <c r="M65" i="45"/>
  <c r="L65" i="45"/>
  <c r="K65" i="45"/>
  <c r="J65" i="45"/>
  <c r="I65" i="45"/>
  <c r="H65" i="45"/>
  <c r="G65" i="45"/>
  <c r="F65" i="45"/>
  <c r="E65" i="45"/>
  <c r="D65" i="45"/>
  <c r="C65" i="45"/>
  <c r="B65" i="45"/>
  <c r="Y64" i="45"/>
  <c r="X64" i="45"/>
  <c r="W64" i="45"/>
  <c r="V64" i="45"/>
  <c r="U64" i="45"/>
  <c r="T64" i="45"/>
  <c r="S64" i="45"/>
  <c r="R64" i="45"/>
  <c r="Q64" i="45"/>
  <c r="P64" i="45"/>
  <c r="O64" i="45"/>
  <c r="N64" i="45"/>
  <c r="M64" i="45"/>
  <c r="L64" i="45"/>
  <c r="K64" i="45"/>
  <c r="J64" i="45"/>
  <c r="I64" i="45"/>
  <c r="H64" i="45"/>
  <c r="G64" i="45"/>
  <c r="F64" i="45"/>
  <c r="E64" i="45"/>
  <c r="D64" i="45"/>
  <c r="C64" i="45"/>
  <c r="B64" i="45"/>
  <c r="Y63" i="45"/>
  <c r="X63" i="45"/>
  <c r="W63" i="45"/>
  <c r="V63" i="45"/>
  <c r="U63" i="45"/>
  <c r="T63" i="45"/>
  <c r="S63" i="45"/>
  <c r="R63" i="45"/>
  <c r="Q63" i="45"/>
  <c r="P63" i="45"/>
  <c r="O63" i="45"/>
  <c r="N63" i="45"/>
  <c r="M63" i="45"/>
  <c r="L63" i="45"/>
  <c r="K63" i="45"/>
  <c r="J63" i="45"/>
  <c r="I63" i="45"/>
  <c r="H63" i="45"/>
  <c r="G63" i="45"/>
  <c r="F63" i="45"/>
  <c r="E63" i="45"/>
  <c r="D63" i="45"/>
  <c r="C63" i="45"/>
  <c r="B63" i="45"/>
  <c r="Y62" i="45"/>
  <c r="X62" i="45"/>
  <c r="W62" i="45"/>
  <c r="V62" i="45"/>
  <c r="U62" i="45"/>
  <c r="T62" i="45"/>
  <c r="S62" i="45"/>
  <c r="R62" i="45"/>
  <c r="Q62" i="45"/>
  <c r="P62" i="45"/>
  <c r="O62" i="45"/>
  <c r="N62" i="45"/>
  <c r="M62" i="45"/>
  <c r="L62" i="45"/>
  <c r="K62" i="45"/>
  <c r="J62" i="45"/>
  <c r="I62" i="45"/>
  <c r="H62" i="45"/>
  <c r="G62" i="45"/>
  <c r="F62" i="45"/>
  <c r="E62" i="45"/>
  <c r="D62" i="45"/>
  <c r="C62" i="45"/>
  <c r="B62" i="45"/>
  <c r="Y61" i="45"/>
  <c r="X61" i="45"/>
  <c r="W61" i="45"/>
  <c r="V61" i="45"/>
  <c r="U61" i="45"/>
  <c r="T61" i="45"/>
  <c r="S61" i="45"/>
  <c r="R61" i="45"/>
  <c r="Q61" i="45"/>
  <c r="P61" i="45"/>
  <c r="O61" i="45"/>
  <c r="N61" i="45"/>
  <c r="M61" i="45"/>
  <c r="L61" i="45"/>
  <c r="K61" i="45"/>
  <c r="J61" i="45"/>
  <c r="I61" i="45"/>
  <c r="H61" i="45"/>
  <c r="G61" i="45"/>
  <c r="F61" i="45"/>
  <c r="E61" i="45"/>
  <c r="E52" i="45" s="1"/>
  <c r="D61" i="45"/>
  <c r="C61" i="45"/>
  <c r="B61" i="45"/>
  <c r="W60" i="45"/>
  <c r="O60" i="45"/>
  <c r="Y59" i="45"/>
  <c r="X59" i="45"/>
  <c r="W59" i="45"/>
  <c r="V59" i="45"/>
  <c r="U59" i="45"/>
  <c r="T59" i="45"/>
  <c r="S59" i="45"/>
  <c r="R59" i="45"/>
  <c r="Q59" i="45"/>
  <c r="P59" i="45"/>
  <c r="O59" i="45"/>
  <c r="N59" i="45"/>
  <c r="M59" i="45"/>
  <c r="L59" i="45"/>
  <c r="K59" i="45"/>
  <c r="J59" i="45"/>
  <c r="I59" i="45"/>
  <c r="H59" i="45"/>
  <c r="G59" i="45"/>
  <c r="F59" i="45"/>
  <c r="E59" i="45"/>
  <c r="D59" i="45"/>
  <c r="C59" i="45"/>
  <c r="B59" i="45"/>
  <c r="Y58" i="45"/>
  <c r="X58" i="45"/>
  <c r="W58" i="45"/>
  <c r="V58" i="45"/>
  <c r="U58" i="45"/>
  <c r="T58" i="45"/>
  <c r="S58" i="45"/>
  <c r="R58" i="45"/>
  <c r="Q58" i="45"/>
  <c r="P58" i="45"/>
  <c r="O58" i="45"/>
  <c r="N58" i="45"/>
  <c r="M58" i="45"/>
  <c r="L58" i="45"/>
  <c r="K58" i="45"/>
  <c r="J58" i="45"/>
  <c r="J52" i="45" s="1"/>
  <c r="I58" i="45"/>
  <c r="H58" i="45"/>
  <c r="G58" i="45"/>
  <c r="F58" i="45"/>
  <c r="E58" i="45"/>
  <c r="D58" i="45"/>
  <c r="D52" i="45" s="1"/>
  <c r="C58" i="45"/>
  <c r="C52" i="45" s="1"/>
  <c r="B58" i="45"/>
  <c r="Y57" i="45"/>
  <c r="X57" i="45"/>
  <c r="W57" i="45"/>
  <c r="V57" i="45"/>
  <c r="U57" i="45"/>
  <c r="T57" i="45"/>
  <c r="S57" i="45"/>
  <c r="R57" i="45"/>
  <c r="Q57" i="45"/>
  <c r="P57" i="45"/>
  <c r="O57" i="45"/>
  <c r="N57" i="45"/>
  <c r="M57" i="45"/>
  <c r="L57" i="45"/>
  <c r="K57" i="45"/>
  <c r="J57" i="45"/>
  <c r="I57" i="45"/>
  <c r="H57" i="45"/>
  <c r="G57" i="45"/>
  <c r="F57" i="45"/>
  <c r="F52" i="45" s="1"/>
  <c r="E57" i="45"/>
  <c r="D57" i="45"/>
  <c r="C57" i="45"/>
  <c r="B57" i="45"/>
  <c r="Y56" i="45"/>
  <c r="X56" i="45"/>
  <c r="W56" i="45"/>
  <c r="V56" i="45"/>
  <c r="U56" i="45"/>
  <c r="T56" i="45"/>
  <c r="S56" i="45"/>
  <c r="R56" i="45"/>
  <c r="Q56" i="45"/>
  <c r="P56" i="45"/>
  <c r="O56" i="45"/>
  <c r="N56" i="45"/>
  <c r="M56" i="45"/>
  <c r="L56" i="45"/>
  <c r="K56" i="45"/>
  <c r="J56" i="45"/>
  <c r="I56" i="45"/>
  <c r="H56" i="45"/>
  <c r="G56" i="45"/>
  <c r="F56" i="45"/>
  <c r="E56" i="45"/>
  <c r="D56" i="45"/>
  <c r="C56" i="45"/>
  <c r="B56" i="45"/>
  <c r="B52" i="45" s="1"/>
  <c r="Y55" i="45"/>
  <c r="X55" i="45"/>
  <c r="W55" i="45"/>
  <c r="V55" i="45"/>
  <c r="U55" i="45"/>
  <c r="T55" i="45"/>
  <c r="S55" i="45"/>
  <c r="R55" i="45"/>
  <c r="Q55" i="45"/>
  <c r="P55" i="45"/>
  <c r="O55" i="45"/>
  <c r="N55" i="45"/>
  <c r="M55" i="45"/>
  <c r="L55" i="45"/>
  <c r="K55" i="45"/>
  <c r="J55" i="45"/>
  <c r="I55" i="45"/>
  <c r="H55" i="45"/>
  <c r="G55" i="45"/>
  <c r="F55" i="45"/>
  <c r="E55" i="45"/>
  <c r="D55" i="45"/>
  <c r="C55" i="45"/>
  <c r="B55" i="45"/>
  <c r="Y54" i="45"/>
  <c r="Y52" i="45" s="1"/>
  <c r="X54" i="45"/>
  <c r="X52" i="45" s="1"/>
  <c r="W54" i="45"/>
  <c r="W52" i="45" s="1"/>
  <c r="V54" i="45"/>
  <c r="U54" i="45"/>
  <c r="T54" i="45"/>
  <c r="S54" i="45"/>
  <c r="R54" i="45"/>
  <c r="Q54" i="45"/>
  <c r="Q52" i="45" s="1"/>
  <c r="P54" i="45"/>
  <c r="P52" i="45" s="1"/>
  <c r="O54" i="45"/>
  <c r="O52" i="45" s="1"/>
  <c r="N54" i="45"/>
  <c r="M54" i="45"/>
  <c r="L54" i="45"/>
  <c r="K54" i="45"/>
  <c r="J54" i="45"/>
  <c r="I54" i="45"/>
  <c r="H54" i="45"/>
  <c r="G54" i="45"/>
  <c r="F54" i="45"/>
  <c r="E54" i="45"/>
  <c r="D54" i="45"/>
  <c r="C54" i="45"/>
  <c r="B54" i="45"/>
  <c r="Y53" i="45"/>
  <c r="X53" i="45"/>
  <c r="W53" i="45"/>
  <c r="V53" i="45"/>
  <c r="V52" i="45" s="1"/>
  <c r="U53" i="45"/>
  <c r="U52" i="45" s="1"/>
  <c r="T53" i="45"/>
  <c r="T52" i="45" s="1"/>
  <c r="S53" i="45"/>
  <c r="S52" i="45" s="1"/>
  <c r="R53" i="45"/>
  <c r="R52" i="45" s="1"/>
  <c r="Q53" i="45"/>
  <c r="P53" i="45"/>
  <c r="O53" i="45"/>
  <c r="N53" i="45"/>
  <c r="M53" i="45"/>
  <c r="M52" i="45" s="1"/>
  <c r="L53" i="45"/>
  <c r="L52" i="45" s="1"/>
  <c r="K53" i="45"/>
  <c r="K52" i="45" s="1"/>
  <c r="J53" i="45"/>
  <c r="I53" i="45"/>
  <c r="I52" i="45" s="1"/>
  <c r="H53" i="45"/>
  <c r="G53" i="45"/>
  <c r="F53" i="45"/>
  <c r="E53" i="45"/>
  <c r="D53" i="45"/>
  <c r="C53" i="45"/>
  <c r="B53" i="45"/>
  <c r="N52" i="45"/>
  <c r="H52" i="45"/>
  <c r="G52" i="45"/>
  <c r="Y28" i="45"/>
  <c r="X28" i="45"/>
  <c r="W28" i="45"/>
  <c r="W77" i="45" s="1"/>
  <c r="V28" i="45"/>
  <c r="U28" i="45"/>
  <c r="T28" i="45"/>
  <c r="S28" i="45"/>
  <c r="S77" i="45" s="1"/>
  <c r="R28" i="45"/>
  <c r="Q28" i="45"/>
  <c r="P28" i="45"/>
  <c r="O28" i="45"/>
  <c r="O77" i="45" s="1"/>
  <c r="N28" i="45"/>
  <c r="M28" i="45"/>
  <c r="L28" i="45"/>
  <c r="K28" i="45"/>
  <c r="K77" i="45" s="1"/>
  <c r="J28" i="45"/>
  <c r="I28" i="45"/>
  <c r="H28" i="45"/>
  <c r="G28" i="45"/>
  <c r="G77" i="45" s="1"/>
  <c r="F28" i="45"/>
  <c r="E28" i="45"/>
  <c r="D28" i="45"/>
  <c r="C28" i="45"/>
  <c r="C77" i="45" s="1"/>
  <c r="B28" i="45"/>
  <c r="Y37" i="44"/>
  <c r="X37" i="44"/>
  <c r="W37" i="44"/>
  <c r="V37" i="44"/>
  <c r="U37" i="44"/>
  <c r="T37" i="44"/>
  <c r="S37" i="44"/>
  <c r="R37" i="44"/>
  <c r="Q37" i="44"/>
  <c r="P37" i="44"/>
  <c r="O37" i="44"/>
  <c r="N37" i="44"/>
  <c r="M37" i="44"/>
  <c r="L37" i="44"/>
  <c r="K37" i="44"/>
  <c r="J37" i="44"/>
  <c r="I37" i="44"/>
  <c r="H37" i="44"/>
  <c r="G37" i="44"/>
  <c r="F37" i="44"/>
  <c r="E37" i="44"/>
  <c r="D37" i="44"/>
  <c r="C37" i="44"/>
  <c r="B37" i="44"/>
  <c r="Y36" i="44"/>
  <c r="X36" i="44"/>
  <c r="W36" i="44"/>
  <c r="V36" i="44"/>
  <c r="U36" i="44"/>
  <c r="T36" i="44"/>
  <c r="S36" i="44"/>
  <c r="R36" i="44"/>
  <c r="Q36" i="44"/>
  <c r="P36" i="44"/>
  <c r="O36" i="44"/>
  <c r="N36" i="44"/>
  <c r="M36" i="44"/>
  <c r="L36" i="44"/>
  <c r="K36" i="44"/>
  <c r="J36" i="44"/>
  <c r="I36" i="44"/>
  <c r="H36" i="44"/>
  <c r="G36" i="44"/>
  <c r="F36" i="44"/>
  <c r="E36" i="44"/>
  <c r="D36" i="44"/>
  <c r="C36" i="44"/>
  <c r="B36" i="44"/>
  <c r="Y35" i="44"/>
  <c r="X35" i="44"/>
  <c r="W35" i="44"/>
  <c r="V35" i="44"/>
  <c r="U35" i="44"/>
  <c r="T35" i="44"/>
  <c r="S35" i="44"/>
  <c r="R35" i="44"/>
  <c r="Q35" i="44"/>
  <c r="P35" i="44"/>
  <c r="O35" i="44"/>
  <c r="N35" i="44"/>
  <c r="M35" i="44"/>
  <c r="L35" i="44"/>
  <c r="K35" i="44"/>
  <c r="J35" i="44"/>
  <c r="I35" i="44"/>
  <c r="H35" i="44"/>
  <c r="G35" i="44"/>
  <c r="F35" i="44"/>
  <c r="E35" i="44"/>
  <c r="D35" i="44"/>
  <c r="C35" i="44"/>
  <c r="B35" i="44"/>
  <c r="Y33" i="44"/>
  <c r="Y38" i="44" s="1"/>
  <c r="Y179" i="4" s="1"/>
  <c r="X33" i="44"/>
  <c r="X38" i="44" s="1"/>
  <c r="X179" i="4" s="1"/>
  <c r="W33" i="44"/>
  <c r="W38" i="44" s="1"/>
  <c r="V33" i="44"/>
  <c r="V38" i="44" s="1"/>
  <c r="U33" i="44"/>
  <c r="U38" i="44" s="1"/>
  <c r="U179" i="4" s="1"/>
  <c r="T33" i="44"/>
  <c r="T38" i="44" s="1"/>
  <c r="S33" i="44"/>
  <c r="S38" i="44" s="1"/>
  <c r="R33" i="44"/>
  <c r="R38" i="44" s="1"/>
  <c r="Q33" i="44"/>
  <c r="Q38" i="44" s="1"/>
  <c r="Q179" i="4" s="1"/>
  <c r="P33" i="44"/>
  <c r="P38" i="44" s="1"/>
  <c r="O33" i="44"/>
  <c r="O38" i="44" s="1"/>
  <c r="N33" i="44"/>
  <c r="N38" i="44" s="1"/>
  <c r="M33" i="44"/>
  <c r="M38" i="44" s="1"/>
  <c r="L33" i="44"/>
  <c r="L38" i="44" s="1"/>
  <c r="K33" i="44"/>
  <c r="K38" i="44" s="1"/>
  <c r="J33" i="44"/>
  <c r="J38" i="44" s="1"/>
  <c r="I33" i="44"/>
  <c r="I38" i="44" s="1"/>
  <c r="H33" i="44"/>
  <c r="H38" i="44" s="1"/>
  <c r="G33" i="44"/>
  <c r="G38" i="44" s="1"/>
  <c r="F33" i="44"/>
  <c r="F38" i="44" s="1"/>
  <c r="E33" i="44"/>
  <c r="E38" i="44" s="1"/>
  <c r="D33" i="44"/>
  <c r="D38" i="44" s="1"/>
  <c r="C33" i="44"/>
  <c r="C38" i="44" s="1"/>
  <c r="B33" i="44"/>
  <c r="B38" i="44" s="1"/>
  <c r="Y23" i="44"/>
  <c r="X23" i="44"/>
  <c r="W23" i="44"/>
  <c r="V23" i="44"/>
  <c r="U23" i="44"/>
  <c r="T23" i="44"/>
  <c r="S23" i="44"/>
  <c r="R23" i="44"/>
  <c r="Q23" i="44"/>
  <c r="P23" i="44"/>
  <c r="O23" i="44"/>
  <c r="N23" i="44"/>
  <c r="M23" i="44"/>
  <c r="L23" i="44"/>
  <c r="K23" i="44"/>
  <c r="J23" i="44"/>
  <c r="I23" i="44"/>
  <c r="H23" i="44"/>
  <c r="G23" i="44"/>
  <c r="F23" i="44"/>
  <c r="E23" i="44"/>
  <c r="D23" i="44"/>
  <c r="C23" i="44"/>
  <c r="B23" i="44"/>
  <c r="Y20" i="44"/>
  <c r="X20" i="44"/>
  <c r="W20" i="44"/>
  <c r="V20" i="44"/>
  <c r="U20" i="44"/>
  <c r="T20" i="44"/>
  <c r="S20" i="44"/>
  <c r="R20" i="44"/>
  <c r="Q20" i="44"/>
  <c r="P20" i="44"/>
  <c r="O20" i="44"/>
  <c r="N20" i="44"/>
  <c r="M20" i="44"/>
  <c r="L20" i="44"/>
  <c r="K20" i="44"/>
  <c r="J20" i="44"/>
  <c r="I20" i="44"/>
  <c r="H20" i="44"/>
  <c r="G20" i="44"/>
  <c r="F20" i="44"/>
  <c r="E20" i="44"/>
  <c r="D20" i="44"/>
  <c r="C20" i="44"/>
  <c r="B20" i="44"/>
  <c r="Y14" i="44"/>
  <c r="X14" i="44"/>
  <c r="W14" i="44"/>
  <c r="V14" i="44"/>
  <c r="U14" i="44"/>
  <c r="T14" i="44"/>
  <c r="S14" i="44"/>
  <c r="R14" i="44"/>
  <c r="Q14" i="44"/>
  <c r="P14" i="44"/>
  <c r="O14" i="44"/>
  <c r="N14" i="44"/>
  <c r="M14" i="44"/>
  <c r="L14" i="44"/>
  <c r="K14" i="44"/>
  <c r="J14" i="44"/>
  <c r="I14" i="44"/>
  <c r="H14" i="44"/>
  <c r="G14" i="44"/>
  <c r="F14" i="44"/>
  <c r="E14" i="44"/>
  <c r="D14" i="44"/>
  <c r="C14" i="44"/>
  <c r="B14" i="44"/>
  <c r="Y9" i="44"/>
  <c r="X9" i="44"/>
  <c r="W9" i="44"/>
  <c r="V9" i="44"/>
  <c r="U9" i="44"/>
  <c r="T9" i="44"/>
  <c r="S9" i="44"/>
  <c r="R9" i="44"/>
  <c r="Q9" i="44"/>
  <c r="P9" i="44"/>
  <c r="O9" i="44"/>
  <c r="N9" i="44"/>
  <c r="M9" i="44"/>
  <c r="L9" i="44"/>
  <c r="K9" i="44"/>
  <c r="J9" i="44"/>
  <c r="I9" i="44"/>
  <c r="H9" i="44"/>
  <c r="G9" i="44"/>
  <c r="F9" i="44"/>
  <c r="E9" i="44"/>
  <c r="D9" i="44"/>
  <c r="C9" i="44"/>
  <c r="B9" i="44"/>
  <c r="Y8" i="44"/>
  <c r="X8" i="44"/>
  <c r="W8" i="44"/>
  <c r="V8" i="44"/>
  <c r="U8" i="44"/>
  <c r="T8" i="44"/>
  <c r="S8" i="44"/>
  <c r="R8" i="44"/>
  <c r="Q8" i="44"/>
  <c r="P8" i="44"/>
  <c r="O8" i="44"/>
  <c r="N8" i="44"/>
  <c r="M8" i="44"/>
  <c r="L8" i="44"/>
  <c r="K8" i="44"/>
  <c r="J8" i="44"/>
  <c r="I8" i="44"/>
  <c r="H8" i="44"/>
  <c r="G8" i="44"/>
  <c r="F8" i="44"/>
  <c r="E8" i="44"/>
  <c r="D8" i="44"/>
  <c r="C8" i="44"/>
  <c r="Y91" i="43"/>
  <c r="X91" i="43"/>
  <c r="W91" i="43"/>
  <c r="V91" i="43"/>
  <c r="U91" i="43"/>
  <c r="T91" i="43"/>
  <c r="S91" i="43"/>
  <c r="R91" i="43"/>
  <c r="Q91" i="43"/>
  <c r="P91" i="43"/>
  <c r="O91" i="43"/>
  <c r="N91" i="43"/>
  <c r="M91" i="43"/>
  <c r="L91" i="43"/>
  <c r="K91" i="43"/>
  <c r="J91" i="43"/>
  <c r="I91" i="43"/>
  <c r="H91" i="43"/>
  <c r="G91" i="43"/>
  <c r="F91" i="43"/>
  <c r="E91" i="43"/>
  <c r="D91" i="43"/>
  <c r="C91" i="43"/>
  <c r="B91" i="43"/>
  <c r="Y89" i="43"/>
  <c r="X89" i="43"/>
  <c r="W89" i="43"/>
  <c r="V89" i="43"/>
  <c r="U89" i="43"/>
  <c r="T89" i="43"/>
  <c r="S89" i="43"/>
  <c r="R89" i="43"/>
  <c r="Q89" i="43"/>
  <c r="P89" i="43"/>
  <c r="O89" i="43"/>
  <c r="N89" i="43"/>
  <c r="M89" i="43"/>
  <c r="L89" i="43"/>
  <c r="K89" i="43"/>
  <c r="J89" i="43"/>
  <c r="I89" i="43"/>
  <c r="H89" i="43"/>
  <c r="G89" i="43"/>
  <c r="F89" i="43"/>
  <c r="E89" i="43"/>
  <c r="D89" i="43"/>
  <c r="C89" i="43"/>
  <c r="B89" i="43"/>
  <c r="Y88" i="43"/>
  <c r="X88" i="43"/>
  <c r="W88" i="43"/>
  <c r="V88" i="43"/>
  <c r="U88" i="43"/>
  <c r="T88" i="43"/>
  <c r="S88" i="43"/>
  <c r="R88" i="43"/>
  <c r="Q88" i="43"/>
  <c r="P88" i="43"/>
  <c r="O88" i="43"/>
  <c r="N88" i="43"/>
  <c r="M88" i="43"/>
  <c r="L88" i="43"/>
  <c r="K88" i="43"/>
  <c r="J88" i="43"/>
  <c r="I88" i="43"/>
  <c r="H88" i="43"/>
  <c r="G88" i="43"/>
  <c r="F88" i="43"/>
  <c r="E88" i="43"/>
  <c r="D88" i="43"/>
  <c r="C88" i="43"/>
  <c r="B88" i="43"/>
  <c r="Y87" i="43"/>
  <c r="X87" i="43"/>
  <c r="W87" i="43"/>
  <c r="V87" i="43"/>
  <c r="U87" i="43"/>
  <c r="T87" i="43"/>
  <c r="S87" i="43"/>
  <c r="R87" i="43"/>
  <c r="Q87" i="43"/>
  <c r="P87" i="43"/>
  <c r="O87" i="43"/>
  <c r="N87" i="43"/>
  <c r="M87" i="43"/>
  <c r="L87" i="43"/>
  <c r="K87" i="43"/>
  <c r="J87" i="43"/>
  <c r="I87" i="43"/>
  <c r="H87" i="43"/>
  <c r="G87" i="43"/>
  <c r="F87" i="43"/>
  <c r="E87" i="43"/>
  <c r="D87" i="43"/>
  <c r="C87" i="43"/>
  <c r="B87" i="43"/>
  <c r="Y86" i="43"/>
  <c r="X86" i="43"/>
  <c r="W86" i="43"/>
  <c r="V86" i="43"/>
  <c r="U86" i="43"/>
  <c r="T86" i="43"/>
  <c r="S86" i="43"/>
  <c r="R86" i="43"/>
  <c r="Q86" i="43"/>
  <c r="P86" i="43"/>
  <c r="O86" i="43"/>
  <c r="N86" i="43"/>
  <c r="M86" i="43"/>
  <c r="L86" i="43"/>
  <c r="K86" i="43"/>
  <c r="J86" i="43"/>
  <c r="I86" i="43"/>
  <c r="H86" i="43"/>
  <c r="G86" i="43"/>
  <c r="F86" i="43"/>
  <c r="E86" i="43"/>
  <c r="D86" i="43"/>
  <c r="C86" i="43"/>
  <c r="B86" i="43"/>
  <c r="Y85" i="43"/>
  <c r="X85" i="43"/>
  <c r="W85" i="43"/>
  <c r="V85" i="43"/>
  <c r="U85" i="43"/>
  <c r="T85" i="43"/>
  <c r="S85" i="43"/>
  <c r="R85" i="43"/>
  <c r="Q85" i="43"/>
  <c r="P85" i="43"/>
  <c r="O85" i="43"/>
  <c r="N85" i="43"/>
  <c r="M85" i="43"/>
  <c r="L85" i="43"/>
  <c r="K85" i="43"/>
  <c r="J85" i="43"/>
  <c r="I85" i="43"/>
  <c r="H85" i="43"/>
  <c r="G85" i="43"/>
  <c r="F85" i="43"/>
  <c r="E85" i="43"/>
  <c r="D85" i="43"/>
  <c r="C85" i="43"/>
  <c r="B85" i="43"/>
  <c r="Y84" i="43"/>
  <c r="X84" i="43"/>
  <c r="W84" i="43"/>
  <c r="V84" i="43"/>
  <c r="U84" i="43"/>
  <c r="T84" i="43"/>
  <c r="S84" i="43"/>
  <c r="R84" i="43"/>
  <c r="Q84" i="43"/>
  <c r="P84" i="43"/>
  <c r="O84" i="43"/>
  <c r="N84" i="43"/>
  <c r="M84" i="43"/>
  <c r="L84" i="43"/>
  <c r="K84" i="43"/>
  <c r="J84" i="43"/>
  <c r="I84" i="43"/>
  <c r="H84" i="43"/>
  <c r="G84" i="43"/>
  <c r="F84" i="43"/>
  <c r="E84" i="43"/>
  <c r="D84" i="43"/>
  <c r="C84" i="43"/>
  <c r="B84" i="43"/>
  <c r="Y83" i="43"/>
  <c r="X83" i="43"/>
  <c r="W83" i="43"/>
  <c r="V83" i="43"/>
  <c r="U83" i="43"/>
  <c r="T83" i="43"/>
  <c r="S83" i="43"/>
  <c r="R83" i="43"/>
  <c r="Q83" i="43"/>
  <c r="P83" i="43"/>
  <c r="O83" i="43"/>
  <c r="N83" i="43"/>
  <c r="M83" i="43"/>
  <c r="L83" i="43"/>
  <c r="K83" i="43"/>
  <c r="J83" i="43"/>
  <c r="I83" i="43"/>
  <c r="H83" i="43"/>
  <c r="G83" i="43"/>
  <c r="F83" i="43"/>
  <c r="E83" i="43"/>
  <c r="D83" i="43"/>
  <c r="C83" i="43"/>
  <c r="B83" i="43"/>
  <c r="Y82" i="43"/>
  <c r="X82" i="43"/>
  <c r="W82" i="43"/>
  <c r="V82" i="43"/>
  <c r="U82" i="43"/>
  <c r="T82" i="43"/>
  <c r="S82" i="43"/>
  <c r="R82" i="43"/>
  <c r="Q82" i="43"/>
  <c r="P82" i="43"/>
  <c r="O82" i="43"/>
  <c r="N82" i="43"/>
  <c r="M82" i="43"/>
  <c r="L82" i="43"/>
  <c r="K82" i="43"/>
  <c r="J82" i="43"/>
  <c r="I82" i="43"/>
  <c r="H82" i="43"/>
  <c r="G82" i="43"/>
  <c r="F82" i="43"/>
  <c r="E82" i="43"/>
  <c r="D82" i="43"/>
  <c r="C82" i="43"/>
  <c r="B82" i="43"/>
  <c r="Y81" i="43"/>
  <c r="X81" i="43"/>
  <c r="W81" i="43"/>
  <c r="V81" i="43"/>
  <c r="U81" i="43"/>
  <c r="T81" i="43"/>
  <c r="S81" i="43"/>
  <c r="R81" i="43"/>
  <c r="Q81" i="43"/>
  <c r="P81" i="43"/>
  <c r="O81" i="43"/>
  <c r="N81" i="43"/>
  <c r="M81" i="43"/>
  <c r="L81" i="43"/>
  <c r="K81" i="43"/>
  <c r="J81" i="43"/>
  <c r="I81" i="43"/>
  <c r="H81" i="43"/>
  <c r="G81" i="43"/>
  <c r="F81" i="43"/>
  <c r="E81" i="43"/>
  <c r="D81" i="43"/>
  <c r="C81" i="43"/>
  <c r="B81" i="43"/>
  <c r="Y77" i="43"/>
  <c r="X77" i="43"/>
  <c r="W77" i="43"/>
  <c r="V77" i="43"/>
  <c r="U77" i="43"/>
  <c r="T77" i="43"/>
  <c r="S77" i="43"/>
  <c r="R77" i="43"/>
  <c r="Q77" i="43"/>
  <c r="P77" i="43"/>
  <c r="O77" i="43"/>
  <c r="N77" i="43"/>
  <c r="M77" i="43"/>
  <c r="L77" i="43"/>
  <c r="K77" i="43"/>
  <c r="J77" i="43"/>
  <c r="I77" i="43"/>
  <c r="H77" i="43"/>
  <c r="G77" i="43"/>
  <c r="F77" i="43"/>
  <c r="E77" i="43"/>
  <c r="D77" i="43"/>
  <c r="C77" i="43"/>
  <c r="B77" i="43"/>
  <c r="Y76" i="43"/>
  <c r="X76" i="43"/>
  <c r="W76" i="43"/>
  <c r="V76" i="43"/>
  <c r="U76" i="43"/>
  <c r="T76" i="43"/>
  <c r="S76" i="43"/>
  <c r="R76" i="43"/>
  <c r="Q76" i="43"/>
  <c r="P76" i="43"/>
  <c r="O76" i="43"/>
  <c r="N76" i="43"/>
  <c r="M76" i="43"/>
  <c r="L76" i="43"/>
  <c r="K76" i="43"/>
  <c r="J76" i="43"/>
  <c r="I76" i="43"/>
  <c r="H76" i="43"/>
  <c r="G76" i="43"/>
  <c r="F76" i="43"/>
  <c r="E76" i="43"/>
  <c r="D76" i="43"/>
  <c r="C76" i="43"/>
  <c r="B76" i="43"/>
  <c r="Y75" i="43"/>
  <c r="X75" i="43"/>
  <c r="W75" i="43"/>
  <c r="V75" i="43"/>
  <c r="U75" i="43"/>
  <c r="T75" i="43"/>
  <c r="S75" i="43"/>
  <c r="R75" i="43"/>
  <c r="Q75" i="43"/>
  <c r="P75" i="43"/>
  <c r="O75" i="43"/>
  <c r="N75" i="43"/>
  <c r="M75" i="43"/>
  <c r="L75" i="43"/>
  <c r="K75" i="43"/>
  <c r="J75" i="43"/>
  <c r="I75" i="43"/>
  <c r="H75" i="43"/>
  <c r="G75" i="43"/>
  <c r="F75" i="43"/>
  <c r="E75" i="43"/>
  <c r="D75" i="43"/>
  <c r="C75" i="43"/>
  <c r="B75" i="43"/>
  <c r="Y74" i="43"/>
  <c r="X74" i="43"/>
  <c r="W74" i="43"/>
  <c r="V74" i="43"/>
  <c r="U74" i="43"/>
  <c r="T74" i="43"/>
  <c r="S74" i="43"/>
  <c r="R74" i="43"/>
  <c r="Q74" i="43"/>
  <c r="P74" i="43"/>
  <c r="O74" i="43"/>
  <c r="N74" i="43"/>
  <c r="M74" i="43"/>
  <c r="L74" i="43"/>
  <c r="K74" i="43"/>
  <c r="J74" i="43"/>
  <c r="I74" i="43"/>
  <c r="H74" i="43"/>
  <c r="G74" i="43"/>
  <c r="F74" i="43"/>
  <c r="E74" i="43"/>
  <c r="D74" i="43"/>
  <c r="C74" i="43"/>
  <c r="B74" i="43"/>
  <c r="Y73" i="43"/>
  <c r="X73" i="43"/>
  <c r="W73" i="43"/>
  <c r="V73" i="43"/>
  <c r="U73" i="43"/>
  <c r="T73" i="43"/>
  <c r="S73" i="43"/>
  <c r="R73" i="43"/>
  <c r="Q73" i="43"/>
  <c r="P73" i="43"/>
  <c r="O73" i="43"/>
  <c r="N73" i="43"/>
  <c r="M73" i="43"/>
  <c r="L73" i="43"/>
  <c r="K73" i="43"/>
  <c r="J73" i="43"/>
  <c r="I73" i="43"/>
  <c r="H73" i="43"/>
  <c r="G73" i="43"/>
  <c r="F73" i="43"/>
  <c r="E73" i="43"/>
  <c r="D73" i="43"/>
  <c r="C73" i="43"/>
  <c r="B73" i="43"/>
  <c r="Y71" i="43"/>
  <c r="X71" i="43"/>
  <c r="W71" i="43"/>
  <c r="V71" i="43"/>
  <c r="U71" i="43"/>
  <c r="T71" i="43"/>
  <c r="S71" i="43"/>
  <c r="R71" i="43"/>
  <c r="Q71" i="43"/>
  <c r="P71" i="43"/>
  <c r="O71" i="43"/>
  <c r="N71" i="43"/>
  <c r="M71" i="43"/>
  <c r="L71" i="43"/>
  <c r="K71" i="43"/>
  <c r="J71" i="43"/>
  <c r="I71" i="43"/>
  <c r="H71" i="43"/>
  <c r="G71" i="43"/>
  <c r="F71" i="43"/>
  <c r="E71" i="43"/>
  <c r="D71" i="43"/>
  <c r="C71" i="43"/>
  <c r="B71" i="43"/>
  <c r="Y70" i="43"/>
  <c r="X70" i="43"/>
  <c r="W70" i="43"/>
  <c r="V70" i="43"/>
  <c r="U70" i="43"/>
  <c r="T70" i="43"/>
  <c r="S70" i="43"/>
  <c r="R70" i="43"/>
  <c r="Q70" i="43"/>
  <c r="P70" i="43"/>
  <c r="O70" i="43"/>
  <c r="N70" i="43"/>
  <c r="M70" i="43"/>
  <c r="L70" i="43"/>
  <c r="K70" i="43"/>
  <c r="J70" i="43"/>
  <c r="I70" i="43"/>
  <c r="H70" i="43"/>
  <c r="G70" i="43"/>
  <c r="F70" i="43"/>
  <c r="E70" i="43"/>
  <c r="D70" i="43"/>
  <c r="C70" i="43"/>
  <c r="B70" i="43"/>
  <c r="Y69" i="43"/>
  <c r="X69" i="43"/>
  <c r="W69" i="43"/>
  <c r="V69" i="43"/>
  <c r="U69" i="43"/>
  <c r="T69" i="43"/>
  <c r="S69" i="43"/>
  <c r="R69" i="43"/>
  <c r="Q69" i="43"/>
  <c r="P69" i="43"/>
  <c r="O69" i="43"/>
  <c r="N69" i="43"/>
  <c r="M69" i="43"/>
  <c r="L69" i="43"/>
  <c r="K69" i="43"/>
  <c r="J69" i="43"/>
  <c r="I69" i="43"/>
  <c r="I63" i="43" s="1"/>
  <c r="H69" i="43"/>
  <c r="G69" i="43"/>
  <c r="F69" i="43"/>
  <c r="F63" i="43" s="1"/>
  <c r="E69" i="43"/>
  <c r="D69" i="43"/>
  <c r="C69" i="43"/>
  <c r="B69" i="43"/>
  <c r="Y68" i="43"/>
  <c r="X68" i="43"/>
  <c r="W68" i="43"/>
  <c r="V68" i="43"/>
  <c r="U68" i="43"/>
  <c r="T68" i="43"/>
  <c r="S68" i="43"/>
  <c r="R68" i="43"/>
  <c r="Q68" i="43"/>
  <c r="P68" i="43"/>
  <c r="O68" i="43"/>
  <c r="N68" i="43"/>
  <c r="M68" i="43"/>
  <c r="L68" i="43"/>
  <c r="K68" i="43"/>
  <c r="J68" i="43"/>
  <c r="I68" i="43"/>
  <c r="H68" i="43"/>
  <c r="H63" i="43" s="1"/>
  <c r="G68" i="43"/>
  <c r="F68" i="43"/>
  <c r="E68" i="43"/>
  <c r="D68" i="43"/>
  <c r="C68" i="43"/>
  <c r="B68" i="43"/>
  <c r="Y67" i="43"/>
  <c r="X67" i="43"/>
  <c r="W67" i="43"/>
  <c r="V67" i="43"/>
  <c r="U67" i="43"/>
  <c r="T67" i="43"/>
  <c r="S67" i="43"/>
  <c r="R67" i="43"/>
  <c r="Q67" i="43"/>
  <c r="P67" i="43"/>
  <c r="O67" i="43"/>
  <c r="N67" i="43"/>
  <c r="M67" i="43"/>
  <c r="L67" i="43"/>
  <c r="K67" i="43"/>
  <c r="J67" i="43"/>
  <c r="I67" i="43"/>
  <c r="H67" i="43"/>
  <c r="G67" i="43"/>
  <c r="F67" i="43"/>
  <c r="E67" i="43"/>
  <c r="D67" i="43"/>
  <c r="C67" i="43"/>
  <c r="B67" i="43"/>
  <c r="Y66" i="43"/>
  <c r="X66" i="43"/>
  <c r="W66" i="43"/>
  <c r="V66" i="43"/>
  <c r="U66" i="43"/>
  <c r="T66" i="43"/>
  <c r="S66" i="43"/>
  <c r="R66" i="43"/>
  <c r="Q66" i="43"/>
  <c r="P66" i="43"/>
  <c r="O66" i="43"/>
  <c r="N66" i="43"/>
  <c r="M66" i="43"/>
  <c r="L66" i="43"/>
  <c r="K66" i="43"/>
  <c r="J66" i="43"/>
  <c r="I66" i="43"/>
  <c r="H66" i="43"/>
  <c r="G66" i="43"/>
  <c r="F66" i="43"/>
  <c r="E66" i="43"/>
  <c r="E63" i="43" s="1"/>
  <c r="D66" i="43"/>
  <c r="C66" i="43"/>
  <c r="B66" i="43"/>
  <c r="Y65" i="43"/>
  <c r="X65" i="43"/>
  <c r="W65" i="43"/>
  <c r="V65" i="43"/>
  <c r="U65" i="43"/>
  <c r="T65" i="43"/>
  <c r="S65" i="43"/>
  <c r="S63" i="43" s="1"/>
  <c r="R65" i="43"/>
  <c r="Q65" i="43"/>
  <c r="P65" i="43"/>
  <c r="O65" i="43"/>
  <c r="N65" i="43"/>
  <c r="M65" i="43"/>
  <c r="L65" i="43"/>
  <c r="K65" i="43"/>
  <c r="J65" i="43"/>
  <c r="I65" i="43"/>
  <c r="H65" i="43"/>
  <c r="G65" i="43"/>
  <c r="F65" i="43"/>
  <c r="E65" i="43"/>
  <c r="D65" i="43"/>
  <c r="C65" i="43"/>
  <c r="B65" i="43"/>
  <c r="Y64" i="43"/>
  <c r="Y63" i="43" s="1"/>
  <c r="X64" i="43"/>
  <c r="X63" i="43" s="1"/>
  <c r="W64" i="43"/>
  <c r="W63" i="43" s="1"/>
  <c r="V64" i="43"/>
  <c r="V63" i="43" s="1"/>
  <c r="U64" i="43"/>
  <c r="U63" i="43" s="1"/>
  <c r="T64" i="43"/>
  <c r="T63" i="43" s="1"/>
  <c r="S64" i="43"/>
  <c r="R64" i="43"/>
  <c r="R63" i="43" s="1"/>
  <c r="Q64" i="43"/>
  <c r="Q63" i="43" s="1"/>
  <c r="P64" i="43"/>
  <c r="O64" i="43"/>
  <c r="O63" i="43" s="1"/>
  <c r="N64" i="43"/>
  <c r="N63" i="43" s="1"/>
  <c r="M64" i="43"/>
  <c r="L64" i="43"/>
  <c r="L63" i="43" s="1"/>
  <c r="K64" i="43"/>
  <c r="K63" i="43" s="1"/>
  <c r="J64" i="43"/>
  <c r="I64" i="43"/>
  <c r="H64" i="43"/>
  <c r="G64" i="43"/>
  <c r="F64" i="43"/>
  <c r="E64" i="43"/>
  <c r="D64" i="43"/>
  <c r="D63" i="43" s="1"/>
  <c r="C64" i="43"/>
  <c r="C63" i="43" s="1"/>
  <c r="B64" i="43"/>
  <c r="B63" i="43" s="1"/>
  <c r="P63" i="43"/>
  <c r="M63" i="43"/>
  <c r="J63" i="43"/>
  <c r="G63" i="43"/>
  <c r="Y39" i="43"/>
  <c r="Y90" i="43" s="1"/>
  <c r="X39" i="43"/>
  <c r="W39" i="43"/>
  <c r="V39" i="43"/>
  <c r="V72" i="43" s="1"/>
  <c r="U39" i="43"/>
  <c r="T39" i="43"/>
  <c r="S39" i="43"/>
  <c r="R39" i="43"/>
  <c r="Q39" i="43"/>
  <c r="P39" i="43"/>
  <c r="O39" i="43"/>
  <c r="N39" i="43"/>
  <c r="N72" i="43" s="1"/>
  <c r="M39" i="43"/>
  <c r="L39" i="43"/>
  <c r="K39" i="43"/>
  <c r="J39" i="43"/>
  <c r="I39" i="43"/>
  <c r="H39" i="43"/>
  <c r="G39" i="43"/>
  <c r="G90" i="43" s="1"/>
  <c r="F39" i="43"/>
  <c r="F90" i="43" s="1"/>
  <c r="E39" i="43"/>
  <c r="E90" i="43" s="1"/>
  <c r="D39" i="43"/>
  <c r="D90" i="43" s="1"/>
  <c r="C39" i="43"/>
  <c r="B39" i="43"/>
  <c r="B90" i="43" s="1"/>
  <c r="Y91" i="42"/>
  <c r="X91" i="42"/>
  <c r="W91" i="42"/>
  <c r="V91" i="42"/>
  <c r="U91" i="42"/>
  <c r="T91" i="42"/>
  <c r="S91" i="42"/>
  <c r="R91" i="42"/>
  <c r="Q91" i="42"/>
  <c r="P91" i="42"/>
  <c r="O91" i="42"/>
  <c r="N91" i="42"/>
  <c r="M91" i="42"/>
  <c r="L91" i="42"/>
  <c r="K91" i="42"/>
  <c r="J91" i="42"/>
  <c r="I91" i="42"/>
  <c r="H91" i="42"/>
  <c r="G91" i="42"/>
  <c r="F91" i="42"/>
  <c r="E91" i="42"/>
  <c r="D91" i="42"/>
  <c r="C91" i="42"/>
  <c r="B91" i="42"/>
  <c r="Y89" i="42"/>
  <c r="X89" i="42"/>
  <c r="W89" i="42"/>
  <c r="V89" i="42"/>
  <c r="U89" i="42"/>
  <c r="T89" i="42"/>
  <c r="S89" i="42"/>
  <c r="R89" i="42"/>
  <c r="Q89" i="42"/>
  <c r="P89" i="42"/>
  <c r="O89" i="42"/>
  <c r="N89" i="42"/>
  <c r="M89" i="42"/>
  <c r="L89" i="42"/>
  <c r="K89" i="42"/>
  <c r="J89" i="42"/>
  <c r="I89" i="42"/>
  <c r="H89" i="42"/>
  <c r="G89" i="42"/>
  <c r="F89" i="42"/>
  <c r="E89" i="42"/>
  <c r="D89" i="42"/>
  <c r="C89" i="42"/>
  <c r="B89" i="42"/>
  <c r="Y88" i="42"/>
  <c r="X88" i="42"/>
  <c r="W88" i="42"/>
  <c r="V88" i="42"/>
  <c r="U88" i="42"/>
  <c r="T88" i="42"/>
  <c r="S88" i="42"/>
  <c r="R88" i="42"/>
  <c r="Q88" i="42"/>
  <c r="P88" i="42"/>
  <c r="O88" i="42"/>
  <c r="N88" i="42"/>
  <c r="M88" i="42"/>
  <c r="L88" i="42"/>
  <c r="K88" i="42"/>
  <c r="J88" i="42"/>
  <c r="I88" i="42"/>
  <c r="H88" i="42"/>
  <c r="G88" i="42"/>
  <c r="F88" i="42"/>
  <c r="E88" i="42"/>
  <c r="D88" i="42"/>
  <c r="C88" i="42"/>
  <c r="B88" i="42"/>
  <c r="Y87" i="42"/>
  <c r="X87" i="42"/>
  <c r="W87" i="42"/>
  <c r="V87" i="42"/>
  <c r="U87" i="42"/>
  <c r="T87" i="42"/>
  <c r="S87" i="42"/>
  <c r="R87" i="42"/>
  <c r="Q87" i="42"/>
  <c r="P87" i="42"/>
  <c r="O87" i="42"/>
  <c r="N87" i="42"/>
  <c r="M87" i="42"/>
  <c r="L87" i="42"/>
  <c r="K87" i="42"/>
  <c r="J87" i="42"/>
  <c r="I87" i="42"/>
  <c r="H87" i="42"/>
  <c r="G87" i="42"/>
  <c r="F87" i="42"/>
  <c r="E87" i="42"/>
  <c r="D87" i="42"/>
  <c r="C87" i="42"/>
  <c r="B87" i="42"/>
  <c r="Y86" i="42"/>
  <c r="X86" i="42"/>
  <c r="W86" i="42"/>
  <c r="V86" i="42"/>
  <c r="U86" i="42"/>
  <c r="T86" i="42"/>
  <c r="S86" i="42"/>
  <c r="R86" i="42"/>
  <c r="Q86" i="42"/>
  <c r="P86" i="42"/>
  <c r="O86" i="42"/>
  <c r="N86" i="42"/>
  <c r="M86" i="42"/>
  <c r="L86" i="42"/>
  <c r="K86" i="42"/>
  <c r="J86" i="42"/>
  <c r="I86" i="42"/>
  <c r="H86" i="42"/>
  <c r="G86" i="42"/>
  <c r="F86" i="42"/>
  <c r="E86" i="42"/>
  <c r="D86" i="42"/>
  <c r="C86" i="42"/>
  <c r="B86" i="42"/>
  <c r="Y85" i="42"/>
  <c r="X85" i="42"/>
  <c r="W85" i="42"/>
  <c r="V85" i="42"/>
  <c r="U85" i="42"/>
  <c r="T85" i="42"/>
  <c r="S85" i="42"/>
  <c r="R85" i="42"/>
  <c r="Q85" i="42"/>
  <c r="P85" i="42"/>
  <c r="O85" i="42"/>
  <c r="N85" i="42"/>
  <c r="M85" i="42"/>
  <c r="L85" i="42"/>
  <c r="K85" i="42"/>
  <c r="J85" i="42"/>
  <c r="I85" i="42"/>
  <c r="H85" i="42"/>
  <c r="G85" i="42"/>
  <c r="F85" i="42"/>
  <c r="E85" i="42"/>
  <c r="D85" i="42"/>
  <c r="C85" i="42"/>
  <c r="B85" i="42"/>
  <c r="Y84" i="42"/>
  <c r="X84" i="42"/>
  <c r="W84" i="42"/>
  <c r="V84" i="42"/>
  <c r="U84" i="42"/>
  <c r="T84" i="42"/>
  <c r="S84" i="42"/>
  <c r="R84" i="42"/>
  <c r="Q84" i="42"/>
  <c r="P84" i="42"/>
  <c r="O84" i="42"/>
  <c r="N84" i="42"/>
  <c r="M84" i="42"/>
  <c r="L84" i="42"/>
  <c r="K84" i="42"/>
  <c r="J84" i="42"/>
  <c r="I84" i="42"/>
  <c r="H84" i="42"/>
  <c r="G84" i="42"/>
  <c r="F84" i="42"/>
  <c r="E84" i="42"/>
  <c r="D84" i="42"/>
  <c r="C84" i="42"/>
  <c r="B84" i="42"/>
  <c r="Y83" i="42"/>
  <c r="X83" i="42"/>
  <c r="W83" i="42"/>
  <c r="V83" i="42"/>
  <c r="U83" i="42"/>
  <c r="T83" i="42"/>
  <c r="S83" i="42"/>
  <c r="R83" i="42"/>
  <c r="Q83" i="42"/>
  <c r="P83" i="42"/>
  <c r="O83" i="42"/>
  <c r="N83" i="42"/>
  <c r="M83" i="42"/>
  <c r="L83" i="42"/>
  <c r="K83" i="42"/>
  <c r="J83" i="42"/>
  <c r="I83" i="42"/>
  <c r="H83" i="42"/>
  <c r="G83" i="42"/>
  <c r="F83" i="42"/>
  <c r="E83" i="42"/>
  <c r="D83" i="42"/>
  <c r="C83" i="42"/>
  <c r="B83" i="42"/>
  <c r="Y82" i="42"/>
  <c r="X82" i="42"/>
  <c r="W82" i="42"/>
  <c r="V82" i="42"/>
  <c r="U82" i="42"/>
  <c r="T82" i="42"/>
  <c r="S82" i="42"/>
  <c r="R82" i="42"/>
  <c r="Q82" i="42"/>
  <c r="P82" i="42"/>
  <c r="O82" i="42"/>
  <c r="N82" i="42"/>
  <c r="M82" i="42"/>
  <c r="L82" i="42"/>
  <c r="K82" i="42"/>
  <c r="J82" i="42"/>
  <c r="I82" i="42"/>
  <c r="H82" i="42"/>
  <c r="G82" i="42"/>
  <c r="F82" i="42"/>
  <c r="E82" i="42"/>
  <c r="D82" i="42"/>
  <c r="C82" i="42"/>
  <c r="B82" i="42"/>
  <c r="Y81" i="42"/>
  <c r="X81" i="42"/>
  <c r="W81" i="42"/>
  <c r="V81" i="42"/>
  <c r="U81" i="42"/>
  <c r="T81" i="42"/>
  <c r="S81" i="42"/>
  <c r="R81" i="42"/>
  <c r="Q81" i="42"/>
  <c r="P81" i="42"/>
  <c r="O81" i="42"/>
  <c r="N81" i="42"/>
  <c r="M81" i="42"/>
  <c r="L81" i="42"/>
  <c r="K81" i="42"/>
  <c r="J81" i="42"/>
  <c r="I81" i="42"/>
  <c r="H81" i="42"/>
  <c r="G81" i="42"/>
  <c r="F81" i="42"/>
  <c r="E81" i="42"/>
  <c r="D81" i="42"/>
  <c r="C81" i="42"/>
  <c r="B81" i="42"/>
  <c r="Y77" i="42"/>
  <c r="X77" i="42"/>
  <c r="W77" i="42"/>
  <c r="V77" i="42"/>
  <c r="U77" i="42"/>
  <c r="T77" i="42"/>
  <c r="S77" i="42"/>
  <c r="R77" i="42"/>
  <c r="Q77" i="42"/>
  <c r="P77" i="42"/>
  <c r="O77" i="42"/>
  <c r="N77" i="42"/>
  <c r="M77" i="42"/>
  <c r="L77" i="42"/>
  <c r="K77" i="42"/>
  <c r="J77" i="42"/>
  <c r="I77" i="42"/>
  <c r="H77" i="42"/>
  <c r="G77" i="42"/>
  <c r="F77" i="42"/>
  <c r="E77" i="42"/>
  <c r="D77" i="42"/>
  <c r="C77" i="42"/>
  <c r="B77" i="42"/>
  <c r="Y76" i="42"/>
  <c r="X76" i="42"/>
  <c r="W76" i="42"/>
  <c r="V76" i="42"/>
  <c r="U76" i="42"/>
  <c r="T76" i="42"/>
  <c r="S76" i="42"/>
  <c r="R76" i="42"/>
  <c r="Q76" i="42"/>
  <c r="P76" i="42"/>
  <c r="O76" i="42"/>
  <c r="N76" i="42"/>
  <c r="M76" i="42"/>
  <c r="L76" i="42"/>
  <c r="K76" i="42"/>
  <c r="J76" i="42"/>
  <c r="I76" i="42"/>
  <c r="H76" i="42"/>
  <c r="G76" i="42"/>
  <c r="F76" i="42"/>
  <c r="E76" i="42"/>
  <c r="D76" i="42"/>
  <c r="C76" i="42"/>
  <c r="B76" i="42"/>
  <c r="Y75" i="42"/>
  <c r="X75" i="42"/>
  <c r="W75" i="42"/>
  <c r="V75" i="42"/>
  <c r="U75" i="42"/>
  <c r="T75" i="42"/>
  <c r="S75" i="42"/>
  <c r="R75" i="42"/>
  <c r="Q75" i="42"/>
  <c r="P75" i="42"/>
  <c r="O75" i="42"/>
  <c r="N75" i="42"/>
  <c r="M75" i="42"/>
  <c r="L75" i="42"/>
  <c r="K75" i="42"/>
  <c r="J75" i="42"/>
  <c r="I75" i="42"/>
  <c r="H75" i="42"/>
  <c r="G75" i="42"/>
  <c r="F75" i="42"/>
  <c r="E75" i="42"/>
  <c r="D75" i="42"/>
  <c r="C75" i="42"/>
  <c r="B75" i="42"/>
  <c r="Y74" i="42"/>
  <c r="X74" i="42"/>
  <c r="W74" i="42"/>
  <c r="V74" i="42"/>
  <c r="U74" i="42"/>
  <c r="T74" i="42"/>
  <c r="S74" i="42"/>
  <c r="R74" i="42"/>
  <c r="Q74" i="42"/>
  <c r="P74" i="42"/>
  <c r="O74" i="42"/>
  <c r="N74" i="42"/>
  <c r="M74" i="42"/>
  <c r="L74" i="42"/>
  <c r="K74" i="42"/>
  <c r="J74" i="42"/>
  <c r="I74" i="42"/>
  <c r="H74" i="42"/>
  <c r="G74" i="42"/>
  <c r="F74" i="42"/>
  <c r="E74" i="42"/>
  <c r="D74" i="42"/>
  <c r="C74" i="42"/>
  <c r="B74" i="42"/>
  <c r="Y73" i="42"/>
  <c r="X73" i="42"/>
  <c r="W73" i="42"/>
  <c r="V73" i="42"/>
  <c r="U73" i="42"/>
  <c r="T73" i="42"/>
  <c r="S73" i="42"/>
  <c r="R73" i="42"/>
  <c r="Q73" i="42"/>
  <c r="P73" i="42"/>
  <c r="O73" i="42"/>
  <c r="N73" i="42"/>
  <c r="M73" i="42"/>
  <c r="L73" i="42"/>
  <c r="K73" i="42"/>
  <c r="J73" i="42"/>
  <c r="I73" i="42"/>
  <c r="H73" i="42"/>
  <c r="G73" i="42"/>
  <c r="F73" i="42"/>
  <c r="E73" i="42"/>
  <c r="D73" i="42"/>
  <c r="C73" i="42"/>
  <c r="B73" i="42"/>
  <c r="O72" i="42"/>
  <c r="G72" i="42"/>
  <c r="Y71" i="42"/>
  <c r="X71" i="42"/>
  <c r="W71" i="42"/>
  <c r="V71" i="42"/>
  <c r="U71" i="42"/>
  <c r="T71" i="42"/>
  <c r="S71" i="42"/>
  <c r="R71" i="42"/>
  <c r="Q71" i="42"/>
  <c r="P71" i="42"/>
  <c r="O71" i="42"/>
  <c r="N71" i="42"/>
  <c r="M71" i="42"/>
  <c r="L71" i="42"/>
  <c r="K71" i="42"/>
  <c r="J71" i="42"/>
  <c r="I71" i="42"/>
  <c r="H71" i="42"/>
  <c r="G71" i="42"/>
  <c r="F71" i="42"/>
  <c r="E71" i="42"/>
  <c r="D71" i="42"/>
  <c r="C71" i="42"/>
  <c r="B71" i="42"/>
  <c r="Y70" i="42"/>
  <c r="X70" i="42"/>
  <c r="W70" i="42"/>
  <c r="V70" i="42"/>
  <c r="U70" i="42"/>
  <c r="T70" i="42"/>
  <c r="S70" i="42"/>
  <c r="R70" i="42"/>
  <c r="Q70" i="42"/>
  <c r="P70" i="42"/>
  <c r="O70" i="42"/>
  <c r="N70" i="42"/>
  <c r="M70" i="42"/>
  <c r="L70" i="42"/>
  <c r="K70" i="42"/>
  <c r="J70" i="42"/>
  <c r="I70" i="42"/>
  <c r="H70" i="42"/>
  <c r="G70" i="42"/>
  <c r="F70" i="42"/>
  <c r="E70" i="42"/>
  <c r="D70" i="42"/>
  <c r="C70" i="42"/>
  <c r="B70" i="42"/>
  <c r="Y69" i="42"/>
  <c r="X69" i="42"/>
  <c r="X63" i="42" s="1"/>
  <c r="W69" i="42"/>
  <c r="V69" i="42"/>
  <c r="U69" i="42"/>
  <c r="U63" i="42" s="1"/>
  <c r="T69" i="42"/>
  <c r="S69" i="42"/>
  <c r="R69" i="42"/>
  <c r="Q69" i="42"/>
  <c r="P69" i="42"/>
  <c r="O69" i="42"/>
  <c r="N69" i="42"/>
  <c r="M69" i="42"/>
  <c r="L69" i="42"/>
  <c r="K69" i="42"/>
  <c r="J69" i="42"/>
  <c r="I69" i="42"/>
  <c r="H69" i="42"/>
  <c r="G69" i="42"/>
  <c r="F69" i="42"/>
  <c r="E69" i="42"/>
  <c r="D69" i="42"/>
  <c r="C69" i="42"/>
  <c r="B69" i="42"/>
  <c r="Y68" i="42"/>
  <c r="X68" i="42"/>
  <c r="W68" i="42"/>
  <c r="V68" i="42"/>
  <c r="U68" i="42"/>
  <c r="T68" i="42"/>
  <c r="S68" i="42"/>
  <c r="R68" i="42"/>
  <c r="Q68" i="42"/>
  <c r="P68" i="42"/>
  <c r="O68" i="42"/>
  <c r="N68" i="42"/>
  <c r="M68" i="42"/>
  <c r="L68" i="42"/>
  <c r="K68" i="42"/>
  <c r="J68" i="42"/>
  <c r="I68" i="42"/>
  <c r="H68" i="42"/>
  <c r="G68" i="42"/>
  <c r="F68" i="42"/>
  <c r="E68" i="42"/>
  <c r="D68" i="42"/>
  <c r="C68" i="42"/>
  <c r="B68" i="42"/>
  <c r="Y67" i="42"/>
  <c r="X67" i="42"/>
  <c r="W67" i="42"/>
  <c r="V67" i="42"/>
  <c r="U67" i="42"/>
  <c r="T67" i="42"/>
  <c r="T63" i="42" s="1"/>
  <c r="S67" i="42"/>
  <c r="R67" i="42"/>
  <c r="Q67" i="42"/>
  <c r="P67" i="42"/>
  <c r="O67" i="42"/>
  <c r="N67" i="42"/>
  <c r="M67" i="42"/>
  <c r="L67" i="42"/>
  <c r="K67" i="42"/>
  <c r="J67" i="42"/>
  <c r="I67" i="42"/>
  <c r="H67" i="42"/>
  <c r="G67" i="42"/>
  <c r="F67" i="42"/>
  <c r="E67" i="42"/>
  <c r="D67" i="42"/>
  <c r="C67" i="42"/>
  <c r="B67" i="42"/>
  <c r="Y66" i="42"/>
  <c r="X66" i="42"/>
  <c r="W66" i="42"/>
  <c r="V66" i="42"/>
  <c r="U66" i="42"/>
  <c r="T66" i="42"/>
  <c r="S66" i="42"/>
  <c r="S63" i="42" s="1"/>
  <c r="R66" i="42"/>
  <c r="R63" i="42" s="1"/>
  <c r="Q66" i="42"/>
  <c r="Q63" i="42" s="1"/>
  <c r="P66" i="42"/>
  <c r="P63" i="42" s="1"/>
  <c r="O66" i="42"/>
  <c r="N66" i="42"/>
  <c r="M66" i="42"/>
  <c r="L66" i="42"/>
  <c r="K66" i="42"/>
  <c r="J66" i="42"/>
  <c r="I66" i="42"/>
  <c r="H66" i="42"/>
  <c r="G66" i="42"/>
  <c r="F66" i="42"/>
  <c r="E66" i="42"/>
  <c r="D66" i="42"/>
  <c r="C66" i="42"/>
  <c r="B66" i="42"/>
  <c r="Y65" i="42"/>
  <c r="X65" i="42"/>
  <c r="W65" i="42"/>
  <c r="V65" i="42"/>
  <c r="U65" i="42"/>
  <c r="T65" i="42"/>
  <c r="S65" i="42"/>
  <c r="R65" i="42"/>
  <c r="Q65" i="42"/>
  <c r="P65" i="42"/>
  <c r="O65" i="42"/>
  <c r="O63" i="42" s="1"/>
  <c r="N65" i="42"/>
  <c r="N63" i="42" s="1"/>
  <c r="M65" i="42"/>
  <c r="M63" i="42" s="1"/>
  <c r="L65" i="42"/>
  <c r="K65" i="42"/>
  <c r="J65" i="42"/>
  <c r="I65" i="42"/>
  <c r="H65" i="42"/>
  <c r="G65" i="42"/>
  <c r="F65" i="42"/>
  <c r="F63" i="42" s="1"/>
  <c r="E65" i="42"/>
  <c r="D65" i="42"/>
  <c r="C65" i="42"/>
  <c r="C63" i="42" s="1"/>
  <c r="B65" i="42"/>
  <c r="Y64" i="42"/>
  <c r="X64" i="42"/>
  <c r="W64" i="42"/>
  <c r="V64" i="42"/>
  <c r="U64" i="42"/>
  <c r="T64" i="42"/>
  <c r="S64" i="42"/>
  <c r="R64" i="42"/>
  <c r="Q64" i="42"/>
  <c r="P64" i="42"/>
  <c r="O64" i="42"/>
  <c r="N64" i="42"/>
  <c r="M64" i="42"/>
  <c r="L64" i="42"/>
  <c r="L63" i="42" s="1"/>
  <c r="K64" i="42"/>
  <c r="K63" i="42" s="1"/>
  <c r="J64" i="42"/>
  <c r="J63" i="42" s="1"/>
  <c r="I64" i="42"/>
  <c r="I63" i="42" s="1"/>
  <c r="H64" i="42"/>
  <c r="H63" i="42" s="1"/>
  <c r="G64" i="42"/>
  <c r="G63" i="42" s="1"/>
  <c r="F64" i="42"/>
  <c r="E64" i="42"/>
  <c r="E63" i="42" s="1"/>
  <c r="D64" i="42"/>
  <c r="D63" i="42" s="1"/>
  <c r="C64" i="42"/>
  <c r="B64" i="42"/>
  <c r="B63" i="42" s="1"/>
  <c r="Y63" i="42"/>
  <c r="W63" i="42"/>
  <c r="V63" i="42"/>
  <c r="Y39" i="42"/>
  <c r="Y90" i="42" s="1"/>
  <c r="X39" i="42"/>
  <c r="X90" i="42" s="1"/>
  <c r="W39" i="42"/>
  <c r="W90" i="42" s="1"/>
  <c r="V39" i="42"/>
  <c r="V90" i="42" s="1"/>
  <c r="U39" i="42"/>
  <c r="U90" i="42" s="1"/>
  <c r="T39" i="42"/>
  <c r="T90" i="42" s="1"/>
  <c r="S39" i="42"/>
  <c r="S90" i="42" s="1"/>
  <c r="R39" i="42"/>
  <c r="R90" i="42" s="1"/>
  <c r="Q39" i="42"/>
  <c r="Q90" i="42" s="1"/>
  <c r="P39" i="42"/>
  <c r="O39" i="42"/>
  <c r="N39" i="42"/>
  <c r="M39" i="42"/>
  <c r="L39" i="42"/>
  <c r="L90" i="42" s="1"/>
  <c r="K39" i="42"/>
  <c r="J39" i="42"/>
  <c r="I39" i="42"/>
  <c r="H39" i="42"/>
  <c r="G39" i="42"/>
  <c r="F39" i="42"/>
  <c r="E39" i="42"/>
  <c r="D39" i="42"/>
  <c r="C39" i="42"/>
  <c r="B39" i="42"/>
  <c r="Y91" i="41"/>
  <c r="X91" i="41"/>
  <c r="W91" i="41"/>
  <c r="V91" i="41"/>
  <c r="U91" i="41"/>
  <c r="T91" i="41"/>
  <c r="S91" i="41"/>
  <c r="R91" i="41"/>
  <c r="Q91" i="41"/>
  <c r="P91" i="41"/>
  <c r="O91" i="41"/>
  <c r="N91" i="41"/>
  <c r="M91" i="41"/>
  <c r="L91" i="41"/>
  <c r="K91" i="41"/>
  <c r="J91" i="41"/>
  <c r="I91" i="41"/>
  <c r="H91" i="41"/>
  <c r="G91" i="41"/>
  <c r="F91" i="41"/>
  <c r="E91" i="41"/>
  <c r="D91" i="41"/>
  <c r="C91" i="41"/>
  <c r="B91" i="41"/>
  <c r="Y89" i="41"/>
  <c r="X89" i="41"/>
  <c r="W89" i="41"/>
  <c r="V89" i="41"/>
  <c r="U89" i="41"/>
  <c r="T89" i="41"/>
  <c r="S89" i="41"/>
  <c r="R89" i="41"/>
  <c r="Q89" i="41"/>
  <c r="P89" i="41"/>
  <c r="O89" i="41"/>
  <c r="N89" i="41"/>
  <c r="M89" i="41"/>
  <c r="L89" i="41"/>
  <c r="K89" i="41"/>
  <c r="J89" i="41"/>
  <c r="I89" i="41"/>
  <c r="H89" i="41"/>
  <c r="G89" i="41"/>
  <c r="F89" i="41"/>
  <c r="E89" i="41"/>
  <c r="D89" i="41"/>
  <c r="C89" i="41"/>
  <c r="B89" i="41"/>
  <c r="Y88" i="41"/>
  <c r="X88" i="41"/>
  <c r="W88" i="41"/>
  <c r="V88" i="41"/>
  <c r="U88" i="41"/>
  <c r="T88" i="41"/>
  <c r="S88" i="41"/>
  <c r="R88" i="41"/>
  <c r="Q88" i="41"/>
  <c r="P88" i="41"/>
  <c r="O88" i="41"/>
  <c r="N88" i="41"/>
  <c r="M88" i="41"/>
  <c r="L88" i="41"/>
  <c r="K88" i="41"/>
  <c r="J88" i="41"/>
  <c r="I88" i="41"/>
  <c r="H88" i="41"/>
  <c r="G88" i="41"/>
  <c r="F88" i="41"/>
  <c r="E88" i="41"/>
  <c r="D88" i="41"/>
  <c r="C88" i="41"/>
  <c r="B88" i="41"/>
  <c r="Y87" i="41"/>
  <c r="X87" i="41"/>
  <c r="W87" i="41"/>
  <c r="V87" i="41"/>
  <c r="U87" i="41"/>
  <c r="T87" i="41"/>
  <c r="S87" i="41"/>
  <c r="R87" i="41"/>
  <c r="Q87" i="41"/>
  <c r="P87" i="41"/>
  <c r="O87" i="41"/>
  <c r="N87" i="41"/>
  <c r="M87" i="41"/>
  <c r="L87" i="41"/>
  <c r="K87" i="41"/>
  <c r="J87" i="41"/>
  <c r="I87" i="41"/>
  <c r="H87" i="41"/>
  <c r="G87" i="41"/>
  <c r="F87" i="41"/>
  <c r="E87" i="41"/>
  <c r="D87" i="41"/>
  <c r="C87" i="41"/>
  <c r="B87" i="41"/>
  <c r="Y86" i="41"/>
  <c r="X86" i="41"/>
  <c r="W86" i="41"/>
  <c r="V86" i="41"/>
  <c r="U86" i="41"/>
  <c r="T86" i="41"/>
  <c r="S86" i="41"/>
  <c r="R86" i="41"/>
  <c r="Q86" i="41"/>
  <c r="P86" i="41"/>
  <c r="O86" i="41"/>
  <c r="N86" i="41"/>
  <c r="M86" i="41"/>
  <c r="L86" i="41"/>
  <c r="K86" i="41"/>
  <c r="J86" i="41"/>
  <c r="I86" i="41"/>
  <c r="H86" i="41"/>
  <c r="G86" i="41"/>
  <c r="F86" i="41"/>
  <c r="E86" i="41"/>
  <c r="D86" i="41"/>
  <c r="C86" i="41"/>
  <c r="B86" i="41"/>
  <c r="Y85" i="41"/>
  <c r="X85" i="41"/>
  <c r="W85" i="41"/>
  <c r="V85" i="41"/>
  <c r="U85" i="41"/>
  <c r="T85" i="41"/>
  <c r="S85" i="41"/>
  <c r="R85" i="41"/>
  <c r="Q85" i="41"/>
  <c r="P85" i="41"/>
  <c r="O85" i="41"/>
  <c r="N85" i="41"/>
  <c r="M85" i="41"/>
  <c r="L85" i="41"/>
  <c r="K85" i="41"/>
  <c r="J85" i="41"/>
  <c r="I85" i="41"/>
  <c r="H85" i="41"/>
  <c r="G85" i="41"/>
  <c r="F85" i="41"/>
  <c r="E85" i="41"/>
  <c r="D85" i="41"/>
  <c r="C85" i="41"/>
  <c r="B85" i="41"/>
  <c r="Y84" i="41"/>
  <c r="X84" i="41"/>
  <c r="W84" i="41"/>
  <c r="V84" i="41"/>
  <c r="U84" i="41"/>
  <c r="T84" i="41"/>
  <c r="S84" i="41"/>
  <c r="R84" i="41"/>
  <c r="Q84" i="41"/>
  <c r="P84" i="41"/>
  <c r="O84" i="41"/>
  <c r="N84" i="41"/>
  <c r="M84" i="41"/>
  <c r="L84" i="41"/>
  <c r="K84" i="41"/>
  <c r="J84" i="41"/>
  <c r="I84" i="41"/>
  <c r="H84" i="41"/>
  <c r="G84" i="41"/>
  <c r="F84" i="41"/>
  <c r="E84" i="41"/>
  <c r="D84" i="41"/>
  <c r="C84" i="41"/>
  <c r="B84" i="41"/>
  <c r="Y83" i="41"/>
  <c r="X83" i="41"/>
  <c r="W83" i="41"/>
  <c r="V83" i="41"/>
  <c r="U83" i="41"/>
  <c r="T83" i="41"/>
  <c r="S83" i="41"/>
  <c r="R83" i="41"/>
  <c r="Q83" i="41"/>
  <c r="P83" i="41"/>
  <c r="O83" i="41"/>
  <c r="N83" i="41"/>
  <c r="M83" i="41"/>
  <c r="L83" i="41"/>
  <c r="K83" i="41"/>
  <c r="J83" i="41"/>
  <c r="I83" i="41"/>
  <c r="H83" i="41"/>
  <c r="G83" i="41"/>
  <c r="F83" i="41"/>
  <c r="E83" i="41"/>
  <c r="D83" i="41"/>
  <c r="C83" i="41"/>
  <c r="B83" i="41"/>
  <c r="Y82" i="41"/>
  <c r="X82" i="41"/>
  <c r="W82" i="41"/>
  <c r="V82" i="41"/>
  <c r="U82" i="41"/>
  <c r="T82" i="41"/>
  <c r="S82" i="41"/>
  <c r="R82" i="41"/>
  <c r="Q82" i="41"/>
  <c r="P82" i="41"/>
  <c r="O82" i="41"/>
  <c r="N82" i="41"/>
  <c r="M82" i="41"/>
  <c r="L82" i="41"/>
  <c r="K82" i="41"/>
  <c r="J82" i="41"/>
  <c r="I82" i="41"/>
  <c r="H82" i="41"/>
  <c r="G82" i="41"/>
  <c r="F82" i="41"/>
  <c r="E82" i="41"/>
  <c r="D82" i="41"/>
  <c r="C82" i="41"/>
  <c r="B82" i="41"/>
  <c r="Y77" i="41"/>
  <c r="X77" i="41"/>
  <c r="W77" i="41"/>
  <c r="V77" i="41"/>
  <c r="U77" i="41"/>
  <c r="T77" i="41"/>
  <c r="S77" i="41"/>
  <c r="R77" i="41"/>
  <c r="Q77" i="41"/>
  <c r="P77" i="41"/>
  <c r="O77" i="41"/>
  <c r="N77" i="41"/>
  <c r="M77" i="41"/>
  <c r="L77" i="41"/>
  <c r="K77" i="41"/>
  <c r="J77" i="41"/>
  <c r="I77" i="41"/>
  <c r="H77" i="41"/>
  <c r="G77" i="41"/>
  <c r="F77" i="41"/>
  <c r="E77" i="41"/>
  <c r="D77" i="41"/>
  <c r="C77" i="41"/>
  <c r="B77" i="41"/>
  <c r="Y76" i="41"/>
  <c r="X76" i="41"/>
  <c r="W76" i="41"/>
  <c r="V76" i="41"/>
  <c r="U76" i="41"/>
  <c r="T76" i="41"/>
  <c r="S76" i="41"/>
  <c r="R76" i="41"/>
  <c r="Q76" i="41"/>
  <c r="P76" i="41"/>
  <c r="O76" i="41"/>
  <c r="N76" i="41"/>
  <c r="M76" i="41"/>
  <c r="L76" i="41"/>
  <c r="K76" i="41"/>
  <c r="J76" i="41"/>
  <c r="I76" i="41"/>
  <c r="H76" i="41"/>
  <c r="G76" i="41"/>
  <c r="F76" i="41"/>
  <c r="E76" i="41"/>
  <c r="D76" i="41"/>
  <c r="C76" i="41"/>
  <c r="B76" i="41"/>
  <c r="Y75" i="41"/>
  <c r="X75" i="41"/>
  <c r="W75" i="41"/>
  <c r="V75" i="41"/>
  <c r="U75" i="41"/>
  <c r="T75" i="41"/>
  <c r="S75" i="41"/>
  <c r="R75" i="41"/>
  <c r="Q75" i="41"/>
  <c r="P75" i="41"/>
  <c r="O75" i="41"/>
  <c r="N75" i="41"/>
  <c r="M75" i="41"/>
  <c r="L75" i="41"/>
  <c r="K75" i="41"/>
  <c r="J75" i="41"/>
  <c r="I75" i="41"/>
  <c r="H75" i="41"/>
  <c r="G75" i="41"/>
  <c r="F75" i="41"/>
  <c r="E75" i="41"/>
  <c r="D75" i="41"/>
  <c r="C75" i="41"/>
  <c r="B75" i="41"/>
  <c r="Y74" i="41"/>
  <c r="X74" i="41"/>
  <c r="W74" i="41"/>
  <c r="V74" i="41"/>
  <c r="U74" i="41"/>
  <c r="T74" i="41"/>
  <c r="S74" i="41"/>
  <c r="R74" i="41"/>
  <c r="Q74" i="41"/>
  <c r="P74" i="41"/>
  <c r="P63" i="41" s="1"/>
  <c r="O74" i="41"/>
  <c r="N74" i="41"/>
  <c r="M74" i="41"/>
  <c r="L74" i="41"/>
  <c r="K74" i="41"/>
  <c r="J74" i="41"/>
  <c r="I74" i="41"/>
  <c r="H74" i="41"/>
  <c r="G74" i="41"/>
  <c r="F74" i="41"/>
  <c r="E74" i="41"/>
  <c r="D74" i="41"/>
  <c r="C74" i="41"/>
  <c r="B74" i="41"/>
  <c r="Y73" i="41"/>
  <c r="X73" i="41"/>
  <c r="W73" i="41"/>
  <c r="V73" i="41"/>
  <c r="U73" i="41"/>
  <c r="T73" i="41"/>
  <c r="S73" i="41"/>
  <c r="R73" i="41"/>
  <c r="Q73" i="41"/>
  <c r="P73" i="41"/>
  <c r="O73" i="41"/>
  <c r="N73" i="41"/>
  <c r="M73" i="41"/>
  <c r="L73" i="41"/>
  <c r="K73" i="41"/>
  <c r="J73" i="41"/>
  <c r="I73" i="41"/>
  <c r="H73" i="41"/>
  <c r="G73" i="41"/>
  <c r="F73" i="41"/>
  <c r="E73" i="41"/>
  <c r="D73" i="41"/>
  <c r="C73" i="41"/>
  <c r="B73" i="41"/>
  <c r="X72" i="41"/>
  <c r="Y71" i="41"/>
  <c r="X71" i="41"/>
  <c r="W71" i="41"/>
  <c r="V71" i="41"/>
  <c r="U71" i="41"/>
  <c r="T71" i="41"/>
  <c r="S71" i="41"/>
  <c r="R71" i="41"/>
  <c r="Q71" i="41"/>
  <c r="P71" i="41"/>
  <c r="O71" i="41"/>
  <c r="N71" i="41"/>
  <c r="M71" i="41"/>
  <c r="L71" i="41"/>
  <c r="K71" i="41"/>
  <c r="J71" i="41"/>
  <c r="I71" i="41"/>
  <c r="H71" i="41"/>
  <c r="G71" i="41"/>
  <c r="F71" i="41"/>
  <c r="E71" i="41"/>
  <c r="D71" i="41"/>
  <c r="C71" i="41"/>
  <c r="B71" i="41"/>
  <c r="Y70" i="41"/>
  <c r="X70" i="41"/>
  <c r="W70" i="41"/>
  <c r="V70" i="41"/>
  <c r="U70" i="41"/>
  <c r="T70" i="41"/>
  <c r="S70" i="41"/>
  <c r="R70" i="41"/>
  <c r="Q70" i="41"/>
  <c r="P70" i="41"/>
  <c r="O70" i="41"/>
  <c r="N70" i="41"/>
  <c r="M70" i="41"/>
  <c r="L70" i="41"/>
  <c r="K70" i="41"/>
  <c r="J70" i="41"/>
  <c r="I70" i="41"/>
  <c r="H70" i="41"/>
  <c r="G70" i="41"/>
  <c r="F70" i="41"/>
  <c r="E70" i="41"/>
  <c r="D70" i="41"/>
  <c r="C70" i="41"/>
  <c r="B70" i="41"/>
  <c r="Y69" i="41"/>
  <c r="X69" i="41"/>
  <c r="W69" i="41"/>
  <c r="V69" i="41"/>
  <c r="U69" i="41"/>
  <c r="T69" i="41"/>
  <c r="S69" i="41"/>
  <c r="R69" i="41"/>
  <c r="Q69" i="41"/>
  <c r="P69" i="41"/>
  <c r="O69" i="41"/>
  <c r="N69" i="41"/>
  <c r="M69" i="41"/>
  <c r="L69" i="41"/>
  <c r="L63" i="41" s="1"/>
  <c r="K69" i="41"/>
  <c r="J69" i="41"/>
  <c r="I69" i="41"/>
  <c r="H69" i="41"/>
  <c r="G69" i="41"/>
  <c r="F69" i="41"/>
  <c r="E69" i="41"/>
  <c r="D69" i="41"/>
  <c r="C69" i="41"/>
  <c r="B69" i="41"/>
  <c r="Y68" i="41"/>
  <c r="X68" i="41"/>
  <c r="W68" i="41"/>
  <c r="V68" i="41"/>
  <c r="U68" i="41"/>
  <c r="T68" i="41"/>
  <c r="S68" i="41"/>
  <c r="R68" i="41"/>
  <c r="Q68" i="41"/>
  <c r="P68" i="41"/>
  <c r="O68" i="41"/>
  <c r="N68" i="41"/>
  <c r="M68" i="41"/>
  <c r="L68" i="41"/>
  <c r="K68" i="41"/>
  <c r="J68" i="41"/>
  <c r="I68" i="41"/>
  <c r="H68" i="41"/>
  <c r="G68" i="41"/>
  <c r="F68" i="41"/>
  <c r="E68" i="41"/>
  <c r="D68" i="41"/>
  <c r="C68" i="41"/>
  <c r="B68" i="41"/>
  <c r="Y67" i="41"/>
  <c r="X67" i="41"/>
  <c r="W67" i="41"/>
  <c r="V67" i="41"/>
  <c r="U67" i="41"/>
  <c r="T67" i="41"/>
  <c r="S67" i="41"/>
  <c r="R67" i="41"/>
  <c r="Q67" i="41"/>
  <c r="P67" i="41"/>
  <c r="O67" i="41"/>
  <c r="N67" i="41"/>
  <c r="M67" i="41"/>
  <c r="L67" i="41"/>
  <c r="K67" i="41"/>
  <c r="J67" i="41"/>
  <c r="I67" i="41"/>
  <c r="H67" i="41"/>
  <c r="G67" i="41"/>
  <c r="F67" i="41"/>
  <c r="E67" i="41"/>
  <c r="D67" i="41"/>
  <c r="C67" i="41"/>
  <c r="B67" i="41"/>
  <c r="Y66" i="41"/>
  <c r="X66" i="41"/>
  <c r="W66" i="41"/>
  <c r="V66" i="41"/>
  <c r="U66" i="41"/>
  <c r="T66" i="41"/>
  <c r="S66" i="41"/>
  <c r="R66" i="41"/>
  <c r="Q66" i="41"/>
  <c r="P66" i="41"/>
  <c r="O66" i="41"/>
  <c r="N66" i="41"/>
  <c r="M66" i="41"/>
  <c r="L66" i="41"/>
  <c r="K66" i="41"/>
  <c r="J66" i="41"/>
  <c r="J63" i="41" s="1"/>
  <c r="I66" i="41"/>
  <c r="I63" i="41" s="1"/>
  <c r="H66" i="41"/>
  <c r="H63" i="41" s="1"/>
  <c r="G66" i="41"/>
  <c r="F66" i="41"/>
  <c r="E66" i="41"/>
  <c r="D66" i="41"/>
  <c r="C66" i="41"/>
  <c r="B66" i="41"/>
  <c r="Y65" i="41"/>
  <c r="X65" i="41"/>
  <c r="W65" i="41"/>
  <c r="W63" i="41" s="1"/>
  <c r="V65" i="41"/>
  <c r="U65" i="41"/>
  <c r="T65" i="41"/>
  <c r="S65" i="41"/>
  <c r="R65" i="41"/>
  <c r="Q65" i="41"/>
  <c r="P65" i="41"/>
  <c r="O65" i="41"/>
  <c r="O63" i="41" s="1"/>
  <c r="N65" i="41"/>
  <c r="M65" i="41"/>
  <c r="L65" i="41"/>
  <c r="K65" i="41"/>
  <c r="J65" i="41"/>
  <c r="I65" i="41"/>
  <c r="H65" i="41"/>
  <c r="G65" i="41"/>
  <c r="F65" i="41"/>
  <c r="F63" i="41" s="1"/>
  <c r="E65" i="41"/>
  <c r="E63" i="41" s="1"/>
  <c r="D65" i="41"/>
  <c r="D63" i="41" s="1"/>
  <c r="C65" i="41"/>
  <c r="B65" i="41"/>
  <c r="Y64" i="41"/>
  <c r="Y63" i="41" s="1"/>
  <c r="X64" i="41"/>
  <c r="X63" i="41" s="1"/>
  <c r="W64" i="41"/>
  <c r="V64" i="41"/>
  <c r="V63" i="41" s="1"/>
  <c r="U64" i="41"/>
  <c r="U63" i="41" s="1"/>
  <c r="T64" i="41"/>
  <c r="T63" i="41" s="1"/>
  <c r="S64" i="41"/>
  <c r="S63" i="41" s="1"/>
  <c r="R64" i="41"/>
  <c r="R63" i="41" s="1"/>
  <c r="Q64" i="41"/>
  <c r="Q63" i="41" s="1"/>
  <c r="P64" i="41"/>
  <c r="O64" i="41"/>
  <c r="N64" i="41"/>
  <c r="M64" i="41"/>
  <c r="L64" i="41"/>
  <c r="K64" i="41"/>
  <c r="K63" i="41" s="1"/>
  <c r="J64" i="41"/>
  <c r="I64" i="41"/>
  <c r="H64" i="41"/>
  <c r="G64" i="41"/>
  <c r="F64" i="41"/>
  <c r="E64" i="41"/>
  <c r="D64" i="41"/>
  <c r="C64" i="41"/>
  <c r="C63" i="41" s="1"/>
  <c r="B64" i="41"/>
  <c r="B63" i="41" s="1"/>
  <c r="N63" i="41"/>
  <c r="M63" i="41"/>
  <c r="G63" i="41"/>
  <c r="Y39" i="41"/>
  <c r="Y90" i="41" s="1"/>
  <c r="X39" i="41"/>
  <c r="X90" i="41" s="1"/>
  <c r="W39" i="41"/>
  <c r="W90" i="41" s="1"/>
  <c r="V39" i="41"/>
  <c r="V90" i="41" s="1"/>
  <c r="U39" i="41"/>
  <c r="U90" i="41" s="1"/>
  <c r="T39" i="41"/>
  <c r="T90" i="41" s="1"/>
  <c r="S39" i="41"/>
  <c r="S90" i="41" s="1"/>
  <c r="R39" i="41"/>
  <c r="R90" i="41" s="1"/>
  <c r="Q39" i="41"/>
  <c r="Q90" i="41" s="1"/>
  <c r="P39" i="41"/>
  <c r="P90" i="41" s="1"/>
  <c r="O39" i="41"/>
  <c r="O90" i="41" s="1"/>
  <c r="N39" i="41"/>
  <c r="N90" i="41" s="1"/>
  <c r="M39" i="41"/>
  <c r="M90" i="41" s="1"/>
  <c r="L39" i="41"/>
  <c r="L90" i="41" s="1"/>
  <c r="K39" i="41"/>
  <c r="K90" i="41" s="1"/>
  <c r="J39" i="41"/>
  <c r="J90" i="41" s="1"/>
  <c r="J81" i="41" s="1"/>
  <c r="I39" i="41"/>
  <c r="I90" i="41" s="1"/>
  <c r="I81" i="41" s="1"/>
  <c r="H39" i="41"/>
  <c r="H90" i="41" s="1"/>
  <c r="G39" i="41"/>
  <c r="G90" i="41" s="1"/>
  <c r="F39" i="41"/>
  <c r="F90" i="41" s="1"/>
  <c r="E39" i="41"/>
  <c r="E90" i="41" s="1"/>
  <c r="D39" i="41"/>
  <c r="D90" i="41" s="1"/>
  <c r="C39" i="41"/>
  <c r="C90" i="41" s="1"/>
  <c r="B39" i="41"/>
  <c r="B90" i="41" s="1"/>
  <c r="Y37" i="40"/>
  <c r="X37" i="40"/>
  <c r="W37" i="40"/>
  <c r="V37" i="40"/>
  <c r="U37" i="40"/>
  <c r="T37" i="40"/>
  <c r="S37" i="40"/>
  <c r="R37" i="40"/>
  <c r="Q37" i="40"/>
  <c r="P37" i="40"/>
  <c r="O37" i="40"/>
  <c r="N37" i="40"/>
  <c r="M37" i="40"/>
  <c r="L37" i="40"/>
  <c r="K37" i="40"/>
  <c r="J37" i="40"/>
  <c r="I37" i="40"/>
  <c r="H37" i="40"/>
  <c r="G37" i="40"/>
  <c r="F37" i="40"/>
  <c r="E37" i="40"/>
  <c r="D37" i="40"/>
  <c r="C37" i="40"/>
  <c r="B37" i="40"/>
  <c r="Y36" i="40"/>
  <c r="X36" i="40"/>
  <c r="W36" i="40"/>
  <c r="V36" i="40"/>
  <c r="U36" i="40"/>
  <c r="T36" i="40"/>
  <c r="S36" i="40"/>
  <c r="R36" i="40"/>
  <c r="Q36" i="40"/>
  <c r="P36" i="40"/>
  <c r="O36" i="40"/>
  <c r="N36" i="40"/>
  <c r="M36" i="40"/>
  <c r="L36" i="40"/>
  <c r="K36" i="40"/>
  <c r="J36" i="40"/>
  <c r="I36" i="40"/>
  <c r="H36" i="40"/>
  <c r="G36" i="40"/>
  <c r="F36" i="40"/>
  <c r="E36" i="40"/>
  <c r="D36" i="40"/>
  <c r="C36" i="40"/>
  <c r="B36" i="40"/>
  <c r="Y35" i="40"/>
  <c r="X35" i="40"/>
  <c r="W35" i="40"/>
  <c r="V35" i="40"/>
  <c r="U35" i="40"/>
  <c r="T35" i="40"/>
  <c r="S35" i="40"/>
  <c r="R35" i="40"/>
  <c r="Q35" i="40"/>
  <c r="P35" i="40"/>
  <c r="O35" i="40"/>
  <c r="N35" i="40"/>
  <c r="M35" i="40"/>
  <c r="L35" i="40"/>
  <c r="K35" i="40"/>
  <c r="J35" i="40"/>
  <c r="I35" i="40"/>
  <c r="H35" i="40"/>
  <c r="G35" i="40"/>
  <c r="F35" i="40"/>
  <c r="E35" i="40"/>
  <c r="D35" i="40"/>
  <c r="C35" i="40"/>
  <c r="B35" i="40"/>
  <c r="Y33" i="40"/>
  <c r="Y38" i="40" s="1"/>
  <c r="X33" i="40"/>
  <c r="X38" i="40" s="1"/>
  <c r="W33" i="40"/>
  <c r="W38" i="40" s="1"/>
  <c r="V33" i="40"/>
  <c r="V38" i="40" s="1"/>
  <c r="U33" i="40"/>
  <c r="U38" i="40" s="1"/>
  <c r="T33" i="40"/>
  <c r="T38" i="40" s="1"/>
  <c r="S33" i="40"/>
  <c r="S38" i="40" s="1"/>
  <c r="R33" i="40"/>
  <c r="R38" i="40" s="1"/>
  <c r="Q33" i="40"/>
  <c r="Q38" i="40" s="1"/>
  <c r="P33" i="40"/>
  <c r="P38" i="40" s="1"/>
  <c r="O33" i="40"/>
  <c r="O38" i="40" s="1"/>
  <c r="N33" i="40"/>
  <c r="N38" i="40" s="1"/>
  <c r="M33" i="40"/>
  <c r="M38" i="40" s="1"/>
  <c r="L33" i="40"/>
  <c r="L38" i="40" s="1"/>
  <c r="K33" i="40"/>
  <c r="K38" i="40" s="1"/>
  <c r="J33" i="40"/>
  <c r="J38" i="40" s="1"/>
  <c r="I33" i="40"/>
  <c r="I38" i="40" s="1"/>
  <c r="H33" i="40"/>
  <c r="H38" i="40" s="1"/>
  <c r="G33" i="40"/>
  <c r="G38" i="40" s="1"/>
  <c r="F33" i="40"/>
  <c r="F38" i="40" s="1"/>
  <c r="E33" i="40"/>
  <c r="E38" i="40" s="1"/>
  <c r="D33" i="40"/>
  <c r="D38" i="40" s="1"/>
  <c r="C33" i="40"/>
  <c r="C38" i="40" s="1"/>
  <c r="B33" i="40"/>
  <c r="B38" i="40" s="1"/>
  <c r="Y23" i="40"/>
  <c r="X23" i="40"/>
  <c r="W23" i="40"/>
  <c r="V23" i="40"/>
  <c r="U23" i="40"/>
  <c r="T23" i="40"/>
  <c r="S23" i="40"/>
  <c r="R23" i="40"/>
  <c r="Q23" i="40"/>
  <c r="P23" i="40"/>
  <c r="O23" i="40"/>
  <c r="N23" i="40"/>
  <c r="M23" i="40"/>
  <c r="L23" i="40"/>
  <c r="K23" i="40"/>
  <c r="J23" i="40"/>
  <c r="I23" i="40"/>
  <c r="H23" i="40"/>
  <c r="G23" i="40"/>
  <c r="F23" i="40"/>
  <c r="E23" i="40"/>
  <c r="D23" i="40"/>
  <c r="C23" i="40"/>
  <c r="B23" i="40"/>
  <c r="Y20" i="40"/>
  <c r="X20" i="40"/>
  <c r="W20" i="40"/>
  <c r="V20" i="40"/>
  <c r="U20" i="40"/>
  <c r="T20" i="40"/>
  <c r="S20" i="40"/>
  <c r="R20" i="40"/>
  <c r="Q20" i="40"/>
  <c r="P20" i="40"/>
  <c r="O20" i="40"/>
  <c r="N20" i="40"/>
  <c r="M20" i="40"/>
  <c r="L20" i="40"/>
  <c r="K20" i="40"/>
  <c r="J20" i="40"/>
  <c r="I20" i="40"/>
  <c r="H20" i="40"/>
  <c r="G20" i="40"/>
  <c r="F20" i="40"/>
  <c r="E20" i="40"/>
  <c r="D20" i="40"/>
  <c r="C20" i="40"/>
  <c r="B20" i="40"/>
  <c r="Y14" i="40"/>
  <c r="X14" i="40"/>
  <c r="W14" i="40"/>
  <c r="V14" i="40"/>
  <c r="U14" i="40"/>
  <c r="T14" i="40"/>
  <c r="S14" i="40"/>
  <c r="R14" i="40"/>
  <c r="Q14" i="40"/>
  <c r="P14" i="40"/>
  <c r="O14" i="40"/>
  <c r="N14" i="40"/>
  <c r="M14" i="40"/>
  <c r="L14" i="40"/>
  <c r="K14" i="40"/>
  <c r="J14" i="40"/>
  <c r="I14" i="40"/>
  <c r="H14" i="40"/>
  <c r="G14" i="40"/>
  <c r="F14" i="40"/>
  <c r="E14" i="40"/>
  <c r="D14" i="40"/>
  <c r="C14" i="40"/>
  <c r="B14" i="40"/>
  <c r="Y9" i="40"/>
  <c r="X9" i="40"/>
  <c r="W9" i="40"/>
  <c r="V9" i="40"/>
  <c r="U9" i="40"/>
  <c r="T9" i="40"/>
  <c r="S9" i="40"/>
  <c r="R9" i="40"/>
  <c r="Q9" i="40"/>
  <c r="P9" i="40"/>
  <c r="O9" i="40"/>
  <c r="N9" i="40"/>
  <c r="M9" i="40"/>
  <c r="L9" i="40"/>
  <c r="K9" i="40"/>
  <c r="J9" i="40"/>
  <c r="I9" i="40"/>
  <c r="H9" i="40"/>
  <c r="G9" i="40"/>
  <c r="F9" i="40"/>
  <c r="E9" i="40"/>
  <c r="D9" i="40"/>
  <c r="C9" i="40"/>
  <c r="B9" i="40"/>
  <c r="Y8" i="40"/>
  <c r="X8" i="40"/>
  <c r="W8" i="40"/>
  <c r="V8" i="40"/>
  <c r="U8" i="40"/>
  <c r="T8" i="40"/>
  <c r="S8" i="40"/>
  <c r="R8" i="40"/>
  <c r="Q8" i="40"/>
  <c r="P8" i="40"/>
  <c r="O8" i="40"/>
  <c r="N8" i="40"/>
  <c r="M8" i="40"/>
  <c r="L8" i="40"/>
  <c r="K8" i="40"/>
  <c r="J8" i="40"/>
  <c r="I8" i="40"/>
  <c r="H8" i="40"/>
  <c r="G8" i="40"/>
  <c r="F8" i="40"/>
  <c r="E8" i="40"/>
  <c r="D8" i="40"/>
  <c r="C8" i="40"/>
  <c r="Y83" i="39"/>
  <c r="X83" i="39"/>
  <c r="W83" i="39"/>
  <c r="V83" i="39"/>
  <c r="U83" i="39"/>
  <c r="T83" i="39"/>
  <c r="S83" i="39"/>
  <c r="R83" i="39"/>
  <c r="Q83" i="39"/>
  <c r="P83" i="39"/>
  <c r="O83" i="39"/>
  <c r="N83" i="39"/>
  <c r="M83" i="39"/>
  <c r="L83" i="39"/>
  <c r="K83" i="39"/>
  <c r="J83" i="39"/>
  <c r="I83" i="39"/>
  <c r="H83" i="39"/>
  <c r="G83" i="39"/>
  <c r="F83" i="39"/>
  <c r="E83" i="39"/>
  <c r="D83" i="39"/>
  <c r="C83" i="39"/>
  <c r="B83" i="39"/>
  <c r="Y82" i="39"/>
  <c r="X82" i="39"/>
  <c r="W82" i="39"/>
  <c r="V82" i="39"/>
  <c r="U82" i="39"/>
  <c r="T82" i="39"/>
  <c r="S82" i="39"/>
  <c r="R82" i="39"/>
  <c r="Q82" i="39"/>
  <c r="P82" i="39"/>
  <c r="O82" i="39"/>
  <c r="N82" i="39"/>
  <c r="M82" i="39"/>
  <c r="L82" i="39"/>
  <c r="K82" i="39"/>
  <c r="J82" i="39"/>
  <c r="I82" i="39"/>
  <c r="H82" i="39"/>
  <c r="G82" i="39"/>
  <c r="F82" i="39"/>
  <c r="E82" i="39"/>
  <c r="D82" i="39"/>
  <c r="C82" i="39"/>
  <c r="B82" i="39"/>
  <c r="Y81" i="39"/>
  <c r="X81" i="39"/>
  <c r="W81" i="39"/>
  <c r="V81" i="39"/>
  <c r="U81" i="39"/>
  <c r="T81" i="39"/>
  <c r="S81" i="39"/>
  <c r="R81" i="39"/>
  <c r="Q81" i="39"/>
  <c r="P81" i="39"/>
  <c r="O81" i="39"/>
  <c r="N81" i="39"/>
  <c r="M81" i="39"/>
  <c r="L81" i="39"/>
  <c r="K81" i="39"/>
  <c r="J81" i="39"/>
  <c r="I81" i="39"/>
  <c r="H81" i="39"/>
  <c r="G81" i="39"/>
  <c r="F81" i="39"/>
  <c r="E81" i="39"/>
  <c r="D81" i="39"/>
  <c r="C81" i="39"/>
  <c r="B81" i="39"/>
  <c r="Y77" i="39"/>
  <c r="X77" i="39"/>
  <c r="W77" i="39"/>
  <c r="V77" i="39"/>
  <c r="U77" i="39"/>
  <c r="T77" i="39"/>
  <c r="S77" i="39"/>
  <c r="R77" i="39"/>
  <c r="Q77" i="39"/>
  <c r="P77" i="39"/>
  <c r="O77" i="39"/>
  <c r="N77" i="39"/>
  <c r="M77" i="39"/>
  <c r="L77" i="39"/>
  <c r="K77" i="39"/>
  <c r="J77" i="39"/>
  <c r="I77" i="39"/>
  <c r="H77" i="39"/>
  <c r="G77" i="39"/>
  <c r="F77" i="39"/>
  <c r="E77" i="39"/>
  <c r="D77" i="39"/>
  <c r="C77" i="39"/>
  <c r="B77" i="39"/>
  <c r="Y76" i="39"/>
  <c r="X76" i="39"/>
  <c r="W76" i="39"/>
  <c r="V76" i="39"/>
  <c r="U76" i="39"/>
  <c r="T76" i="39"/>
  <c r="S76" i="39"/>
  <c r="R76" i="39"/>
  <c r="Q76" i="39"/>
  <c r="P76" i="39"/>
  <c r="O76" i="39"/>
  <c r="N76" i="39"/>
  <c r="M76" i="39"/>
  <c r="L76" i="39"/>
  <c r="K76" i="39"/>
  <c r="J76" i="39"/>
  <c r="I76" i="39"/>
  <c r="H76" i="39"/>
  <c r="G76" i="39"/>
  <c r="F76" i="39"/>
  <c r="E76" i="39"/>
  <c r="D76" i="39"/>
  <c r="C76" i="39"/>
  <c r="B76" i="39"/>
  <c r="Y75" i="39"/>
  <c r="X75" i="39"/>
  <c r="W75" i="39"/>
  <c r="V75" i="39"/>
  <c r="U75" i="39"/>
  <c r="T75" i="39"/>
  <c r="S75" i="39"/>
  <c r="R75" i="39"/>
  <c r="Q75" i="39"/>
  <c r="P75" i="39"/>
  <c r="O75" i="39"/>
  <c r="N75" i="39"/>
  <c r="M75" i="39"/>
  <c r="L75" i="39"/>
  <c r="K75" i="39"/>
  <c r="J75" i="39"/>
  <c r="I75" i="39"/>
  <c r="H75" i="39"/>
  <c r="G75" i="39"/>
  <c r="F75" i="39"/>
  <c r="E75" i="39"/>
  <c r="D75" i="39"/>
  <c r="C75" i="39"/>
  <c r="B75" i="39"/>
  <c r="Y74" i="39"/>
  <c r="X74" i="39"/>
  <c r="W74" i="39"/>
  <c r="V74" i="39"/>
  <c r="U74" i="39"/>
  <c r="T74" i="39"/>
  <c r="S74" i="39"/>
  <c r="R74" i="39"/>
  <c r="Q74" i="39"/>
  <c r="P74" i="39"/>
  <c r="O74" i="39"/>
  <c r="N74" i="39"/>
  <c r="M74" i="39"/>
  <c r="L74" i="39"/>
  <c r="K74" i="39"/>
  <c r="J74" i="39"/>
  <c r="I74" i="39"/>
  <c r="H74" i="39"/>
  <c r="G74" i="39"/>
  <c r="F74" i="39"/>
  <c r="E74" i="39"/>
  <c r="D74" i="39"/>
  <c r="C74" i="39"/>
  <c r="B74" i="39"/>
  <c r="Y73" i="39"/>
  <c r="X73" i="39"/>
  <c r="W73" i="39"/>
  <c r="V73" i="39"/>
  <c r="U73" i="39"/>
  <c r="T73" i="39"/>
  <c r="S73" i="39"/>
  <c r="R73" i="39"/>
  <c r="Q73" i="39"/>
  <c r="P73" i="39"/>
  <c r="O73" i="39"/>
  <c r="N73" i="39"/>
  <c r="M73" i="39"/>
  <c r="L73" i="39"/>
  <c r="K73" i="39"/>
  <c r="J73" i="39"/>
  <c r="I73" i="39"/>
  <c r="H73" i="39"/>
  <c r="G73" i="39"/>
  <c r="F73" i="39"/>
  <c r="E73" i="39"/>
  <c r="D73" i="39"/>
  <c r="C73" i="39"/>
  <c r="B73" i="39"/>
  <c r="Y72" i="39"/>
  <c r="X72" i="39"/>
  <c r="W72" i="39"/>
  <c r="V72" i="39"/>
  <c r="U72" i="39"/>
  <c r="T72" i="39"/>
  <c r="S72" i="39"/>
  <c r="R72" i="39"/>
  <c r="Q72" i="39"/>
  <c r="P72" i="39"/>
  <c r="O72" i="39"/>
  <c r="N72" i="39"/>
  <c r="M72" i="39"/>
  <c r="L72" i="39"/>
  <c r="K72" i="39"/>
  <c r="J72" i="39"/>
  <c r="I72" i="39"/>
  <c r="H72" i="39"/>
  <c r="G72" i="39"/>
  <c r="F72" i="39"/>
  <c r="E72" i="39"/>
  <c r="D72" i="39"/>
  <c r="C72" i="39"/>
  <c r="B72" i="39"/>
  <c r="Y68" i="39"/>
  <c r="X68" i="39"/>
  <c r="W68" i="39"/>
  <c r="V68" i="39"/>
  <c r="U68" i="39"/>
  <c r="T68" i="39"/>
  <c r="S68" i="39"/>
  <c r="R68" i="39"/>
  <c r="Q68" i="39"/>
  <c r="P68" i="39"/>
  <c r="O68" i="39"/>
  <c r="N68" i="39"/>
  <c r="M68" i="39"/>
  <c r="L68" i="39"/>
  <c r="K68" i="39"/>
  <c r="J68" i="39"/>
  <c r="I68" i="39"/>
  <c r="H68" i="39"/>
  <c r="G68" i="39"/>
  <c r="F68" i="39"/>
  <c r="E68" i="39"/>
  <c r="D68" i="39"/>
  <c r="C68" i="39"/>
  <c r="B68" i="39"/>
  <c r="Y67" i="39"/>
  <c r="X67" i="39"/>
  <c r="W67" i="39"/>
  <c r="V67" i="39"/>
  <c r="U67" i="39"/>
  <c r="T67" i="39"/>
  <c r="S67" i="39"/>
  <c r="R67" i="39"/>
  <c r="Q67" i="39"/>
  <c r="P67" i="39"/>
  <c r="O67" i="39"/>
  <c r="N67" i="39"/>
  <c r="M67" i="39"/>
  <c r="L67" i="39"/>
  <c r="K67" i="39"/>
  <c r="J67" i="39"/>
  <c r="I67" i="39"/>
  <c r="H67" i="39"/>
  <c r="G67" i="39"/>
  <c r="F67" i="39"/>
  <c r="E67" i="39"/>
  <c r="D67" i="39"/>
  <c r="C67" i="39"/>
  <c r="B67" i="39"/>
  <c r="Y66" i="39"/>
  <c r="X66" i="39"/>
  <c r="W66" i="39"/>
  <c r="V66" i="39"/>
  <c r="U66" i="39"/>
  <c r="T66" i="39"/>
  <c r="S66" i="39"/>
  <c r="R66" i="39"/>
  <c r="Q66" i="39"/>
  <c r="P66" i="39"/>
  <c r="O66" i="39"/>
  <c r="N66" i="39"/>
  <c r="M66" i="39"/>
  <c r="L66" i="39"/>
  <c r="K66" i="39"/>
  <c r="J66" i="39"/>
  <c r="I66" i="39"/>
  <c r="H66" i="39"/>
  <c r="G66" i="39"/>
  <c r="F66" i="39"/>
  <c r="E66" i="39"/>
  <c r="D66" i="39"/>
  <c r="D51" i="39" s="1"/>
  <c r="C66" i="39"/>
  <c r="B66" i="39"/>
  <c r="Y65" i="39"/>
  <c r="X65" i="39"/>
  <c r="W65" i="39"/>
  <c r="V65" i="39"/>
  <c r="U65" i="39"/>
  <c r="T65" i="39"/>
  <c r="S65" i="39"/>
  <c r="R65" i="39"/>
  <c r="Q65" i="39"/>
  <c r="P65" i="39"/>
  <c r="O65" i="39"/>
  <c r="N65" i="39"/>
  <c r="M65" i="39"/>
  <c r="L65" i="39"/>
  <c r="K65" i="39"/>
  <c r="J65" i="39"/>
  <c r="I65" i="39"/>
  <c r="H65" i="39"/>
  <c r="G65" i="39"/>
  <c r="F65" i="39"/>
  <c r="E65" i="39"/>
  <c r="D65" i="39"/>
  <c r="C65" i="39"/>
  <c r="B65" i="39"/>
  <c r="Y64" i="39"/>
  <c r="X64" i="39"/>
  <c r="W64" i="39"/>
  <c r="V64" i="39"/>
  <c r="U64" i="39"/>
  <c r="T64" i="39"/>
  <c r="S64" i="39"/>
  <c r="R64" i="39"/>
  <c r="Q64" i="39"/>
  <c r="P64" i="39"/>
  <c r="O64" i="39"/>
  <c r="N64" i="39"/>
  <c r="M64" i="39"/>
  <c r="L64" i="39"/>
  <c r="K64" i="39"/>
  <c r="J64" i="39"/>
  <c r="I64" i="39"/>
  <c r="H64" i="39"/>
  <c r="G64" i="39"/>
  <c r="F64" i="39"/>
  <c r="E64" i="39"/>
  <c r="D64" i="39"/>
  <c r="C64" i="39"/>
  <c r="B64" i="39"/>
  <c r="T63" i="39"/>
  <c r="Q63" i="39"/>
  <c r="L63" i="39"/>
  <c r="I63" i="39"/>
  <c r="D63" i="39"/>
  <c r="Y62" i="39"/>
  <c r="X62" i="39"/>
  <c r="W62" i="39"/>
  <c r="V62" i="39"/>
  <c r="U62" i="39"/>
  <c r="T62" i="39"/>
  <c r="S62" i="39"/>
  <c r="R62" i="39"/>
  <c r="Q62" i="39"/>
  <c r="P62" i="39"/>
  <c r="O62" i="39"/>
  <c r="N62" i="39"/>
  <c r="M62" i="39"/>
  <c r="L62" i="39"/>
  <c r="K62" i="39"/>
  <c r="J62" i="39"/>
  <c r="I62" i="39"/>
  <c r="H62" i="39"/>
  <c r="G62" i="39"/>
  <c r="F62" i="39"/>
  <c r="E62" i="39"/>
  <c r="D62" i="39"/>
  <c r="C62" i="39"/>
  <c r="B62" i="39"/>
  <c r="Y61" i="39"/>
  <c r="X61" i="39"/>
  <c r="W61" i="39"/>
  <c r="V61" i="39"/>
  <c r="U61" i="39"/>
  <c r="T61" i="39"/>
  <c r="S61" i="39"/>
  <c r="R61" i="39"/>
  <c r="Q61" i="39"/>
  <c r="P61" i="39"/>
  <c r="O61" i="39"/>
  <c r="N61" i="39"/>
  <c r="M61" i="39"/>
  <c r="L61" i="39"/>
  <c r="K61" i="39"/>
  <c r="J61" i="39"/>
  <c r="I61" i="39"/>
  <c r="H61" i="39"/>
  <c r="G61" i="39"/>
  <c r="F61" i="39"/>
  <c r="E61" i="39"/>
  <c r="D61" i="39"/>
  <c r="C61" i="39"/>
  <c r="B61" i="39"/>
  <c r="S60" i="39"/>
  <c r="N60" i="39"/>
  <c r="K60" i="39"/>
  <c r="F60" i="39"/>
  <c r="C60" i="39"/>
  <c r="Y59" i="39"/>
  <c r="X59" i="39"/>
  <c r="W59" i="39"/>
  <c r="V59" i="39"/>
  <c r="U59" i="39"/>
  <c r="T59" i="39"/>
  <c r="S59" i="39"/>
  <c r="R59" i="39"/>
  <c r="Q59" i="39"/>
  <c r="P59" i="39"/>
  <c r="O59" i="39"/>
  <c r="N59" i="39"/>
  <c r="M59" i="39"/>
  <c r="L59" i="39"/>
  <c r="K59" i="39"/>
  <c r="J59" i="39"/>
  <c r="I59" i="39"/>
  <c r="H59" i="39"/>
  <c r="G59" i="39"/>
  <c r="F59" i="39"/>
  <c r="E59" i="39"/>
  <c r="D59" i="39"/>
  <c r="C59" i="39"/>
  <c r="B59" i="39"/>
  <c r="Y58" i="39"/>
  <c r="X58" i="39"/>
  <c r="W58" i="39"/>
  <c r="V58" i="39"/>
  <c r="U58" i="39"/>
  <c r="T58" i="39"/>
  <c r="S58" i="39"/>
  <c r="R58" i="39"/>
  <c r="Q58" i="39"/>
  <c r="P58" i="39"/>
  <c r="O58" i="39"/>
  <c r="N58" i="39"/>
  <c r="M58" i="39"/>
  <c r="L58" i="39"/>
  <c r="K58" i="39"/>
  <c r="J58" i="39"/>
  <c r="I58" i="39"/>
  <c r="H58" i="39"/>
  <c r="G58" i="39"/>
  <c r="F58" i="39"/>
  <c r="E58" i="39"/>
  <c r="D58" i="39"/>
  <c r="C58" i="39"/>
  <c r="B58" i="39"/>
  <c r="Y57" i="39"/>
  <c r="L57" i="39"/>
  <c r="I57" i="39"/>
  <c r="D57" i="39"/>
  <c r="Y56" i="39"/>
  <c r="X56" i="39"/>
  <c r="W56" i="39"/>
  <c r="V56" i="39"/>
  <c r="U56" i="39"/>
  <c r="T56" i="39"/>
  <c r="S56" i="39"/>
  <c r="R56" i="39"/>
  <c r="Q56" i="39"/>
  <c r="P56" i="39"/>
  <c r="O56" i="39"/>
  <c r="N56" i="39"/>
  <c r="M56" i="39"/>
  <c r="L56" i="39"/>
  <c r="K56" i="39"/>
  <c r="J56" i="39"/>
  <c r="I56" i="39"/>
  <c r="H56" i="39"/>
  <c r="G56" i="39"/>
  <c r="F56" i="39"/>
  <c r="E56" i="39"/>
  <c r="D56" i="39"/>
  <c r="C56" i="39"/>
  <c r="B56" i="39"/>
  <c r="Y55" i="39"/>
  <c r="X55" i="39"/>
  <c r="W55" i="39"/>
  <c r="V55" i="39"/>
  <c r="U55" i="39"/>
  <c r="T55" i="39"/>
  <c r="S55" i="39"/>
  <c r="R55" i="39"/>
  <c r="Q55" i="39"/>
  <c r="P55" i="39"/>
  <c r="O55" i="39"/>
  <c r="N55" i="39"/>
  <c r="M55" i="39"/>
  <c r="L55" i="39"/>
  <c r="K55" i="39"/>
  <c r="J55" i="39"/>
  <c r="I55" i="39"/>
  <c r="H55" i="39"/>
  <c r="G55" i="39"/>
  <c r="F55" i="39"/>
  <c r="E55" i="39"/>
  <c r="D55" i="39"/>
  <c r="C55" i="39"/>
  <c r="B55" i="39"/>
  <c r="Y54" i="39"/>
  <c r="Y51" i="39" s="1"/>
  <c r="X54" i="39"/>
  <c r="X51" i="39" s="1"/>
  <c r="W54" i="39"/>
  <c r="V54" i="39"/>
  <c r="U54" i="39"/>
  <c r="T54" i="39"/>
  <c r="S54" i="39"/>
  <c r="R54" i="39"/>
  <c r="Q54" i="39"/>
  <c r="P54" i="39"/>
  <c r="O54" i="39"/>
  <c r="N54" i="39"/>
  <c r="M54" i="39"/>
  <c r="L54" i="39"/>
  <c r="K54" i="39"/>
  <c r="J54" i="39"/>
  <c r="I54" i="39"/>
  <c r="H54" i="39"/>
  <c r="G54" i="39"/>
  <c r="F54" i="39"/>
  <c r="E54" i="39"/>
  <c r="D54" i="39"/>
  <c r="C54" i="39"/>
  <c r="B54" i="39"/>
  <c r="Y53" i="39"/>
  <c r="X53" i="39"/>
  <c r="W53" i="39"/>
  <c r="W51" i="39" s="1"/>
  <c r="V53" i="39"/>
  <c r="V51" i="39" s="1"/>
  <c r="U53" i="39"/>
  <c r="U51" i="39" s="1"/>
  <c r="T53" i="39"/>
  <c r="S53" i="39"/>
  <c r="R53" i="39"/>
  <c r="Q53" i="39"/>
  <c r="P53" i="39"/>
  <c r="O53" i="39"/>
  <c r="N53" i="39"/>
  <c r="M53" i="39"/>
  <c r="L53" i="39"/>
  <c r="K53" i="39"/>
  <c r="K51" i="39" s="1"/>
  <c r="J53" i="39"/>
  <c r="I53" i="39"/>
  <c r="H53" i="39"/>
  <c r="G53" i="39"/>
  <c r="F53" i="39"/>
  <c r="E53" i="39"/>
  <c r="D53" i="39"/>
  <c r="C53" i="39"/>
  <c r="B53" i="39"/>
  <c r="Y52" i="39"/>
  <c r="X52" i="39"/>
  <c r="W52" i="39"/>
  <c r="V52" i="39"/>
  <c r="U52" i="39"/>
  <c r="T52" i="39"/>
  <c r="T51" i="39" s="1"/>
  <c r="S52" i="39"/>
  <c r="S51" i="39" s="1"/>
  <c r="R52" i="39"/>
  <c r="R51" i="39" s="1"/>
  <c r="Q52" i="39"/>
  <c r="Q51" i="39" s="1"/>
  <c r="P52" i="39"/>
  <c r="P51" i="39" s="1"/>
  <c r="O52" i="39"/>
  <c r="O51" i="39" s="1"/>
  <c r="N52" i="39"/>
  <c r="N51" i="39" s="1"/>
  <c r="M52" i="39"/>
  <c r="M51" i="39" s="1"/>
  <c r="L52" i="39"/>
  <c r="L51" i="39" s="1"/>
  <c r="K52" i="39"/>
  <c r="J52" i="39"/>
  <c r="J51" i="39" s="1"/>
  <c r="I52" i="39"/>
  <c r="I51" i="39" s="1"/>
  <c r="H52" i="39"/>
  <c r="H51" i="39" s="1"/>
  <c r="G52" i="39"/>
  <c r="G51" i="39" s="1"/>
  <c r="F52" i="39"/>
  <c r="F51" i="39" s="1"/>
  <c r="E52" i="39"/>
  <c r="D52" i="39"/>
  <c r="C52" i="39"/>
  <c r="B52" i="39"/>
  <c r="E51" i="39"/>
  <c r="C51" i="39"/>
  <c r="B51" i="39"/>
  <c r="Y27" i="39"/>
  <c r="Y63" i="39" s="1"/>
  <c r="X27" i="39"/>
  <c r="W27" i="39"/>
  <c r="V27" i="39"/>
  <c r="U27" i="39"/>
  <c r="T27" i="39"/>
  <c r="S27" i="39"/>
  <c r="R27" i="39"/>
  <c r="Q27" i="39"/>
  <c r="P27" i="39"/>
  <c r="O27" i="39"/>
  <c r="N27" i="39"/>
  <c r="M27" i="39"/>
  <c r="L27" i="39"/>
  <c r="K27" i="39"/>
  <c r="J27" i="39"/>
  <c r="I27" i="39"/>
  <c r="H27" i="39"/>
  <c r="G27" i="39"/>
  <c r="F27" i="39"/>
  <c r="E27" i="39"/>
  <c r="D27" i="39"/>
  <c r="C27" i="39"/>
  <c r="B27" i="39"/>
  <c r="Y24" i="39"/>
  <c r="X24" i="39"/>
  <c r="W24" i="39"/>
  <c r="V24" i="39"/>
  <c r="V60" i="39" s="1"/>
  <c r="U24" i="39"/>
  <c r="T24" i="39"/>
  <c r="S24" i="39"/>
  <c r="R24" i="39"/>
  <c r="Q24" i="39"/>
  <c r="P24" i="39"/>
  <c r="O24" i="39"/>
  <c r="N24" i="39"/>
  <c r="M24" i="39"/>
  <c r="L24" i="39"/>
  <c r="K24" i="39"/>
  <c r="J24" i="39"/>
  <c r="I24" i="39"/>
  <c r="H24" i="39"/>
  <c r="G24" i="39"/>
  <c r="F24" i="39"/>
  <c r="E24" i="39"/>
  <c r="E79" i="39" s="1"/>
  <c r="D24" i="39"/>
  <c r="C24" i="39"/>
  <c r="B24" i="39"/>
  <c r="B79" i="39" s="1"/>
  <c r="Y16" i="39"/>
  <c r="X16" i="39"/>
  <c r="W16" i="39"/>
  <c r="V16" i="39"/>
  <c r="U16" i="39"/>
  <c r="T16" i="39"/>
  <c r="T57" i="39" s="1"/>
  <c r="S16" i="39"/>
  <c r="R16" i="39"/>
  <c r="Q16" i="39"/>
  <c r="Q57" i="39" s="1"/>
  <c r="P16" i="39"/>
  <c r="O16" i="39"/>
  <c r="N16" i="39"/>
  <c r="M16" i="39"/>
  <c r="L16" i="39"/>
  <c r="K16" i="39"/>
  <c r="J16" i="39"/>
  <c r="I16" i="39"/>
  <c r="H16" i="39"/>
  <c r="G16" i="39"/>
  <c r="F16" i="39"/>
  <c r="E16" i="39"/>
  <c r="D16" i="39"/>
  <c r="C16" i="39"/>
  <c r="B16" i="39"/>
  <c r="Y83" i="38"/>
  <c r="X83" i="38"/>
  <c r="W83" i="38"/>
  <c r="V83" i="38"/>
  <c r="U83" i="38"/>
  <c r="T83" i="38"/>
  <c r="S83" i="38"/>
  <c r="R83" i="38"/>
  <c r="Q83" i="38"/>
  <c r="P83" i="38"/>
  <c r="O83" i="38"/>
  <c r="N83" i="38"/>
  <c r="M83" i="38"/>
  <c r="L83" i="38"/>
  <c r="K83" i="38"/>
  <c r="J83" i="38"/>
  <c r="I83" i="38"/>
  <c r="H83" i="38"/>
  <c r="G83" i="38"/>
  <c r="F83" i="38"/>
  <c r="E83" i="38"/>
  <c r="D83" i="38"/>
  <c r="C83" i="38"/>
  <c r="B83" i="38"/>
  <c r="Y82" i="38"/>
  <c r="X82" i="38"/>
  <c r="W82" i="38"/>
  <c r="V82" i="38"/>
  <c r="U82" i="38"/>
  <c r="T82" i="38"/>
  <c r="S82" i="38"/>
  <c r="R82" i="38"/>
  <c r="Q82" i="38"/>
  <c r="P82" i="38"/>
  <c r="O82" i="38"/>
  <c r="N82" i="38"/>
  <c r="M82" i="38"/>
  <c r="L82" i="38"/>
  <c r="K82" i="38"/>
  <c r="J82" i="38"/>
  <c r="I82" i="38"/>
  <c r="H82" i="38"/>
  <c r="G82" i="38"/>
  <c r="F82" i="38"/>
  <c r="E82" i="38"/>
  <c r="D82" i="38"/>
  <c r="C82" i="38"/>
  <c r="B82" i="38"/>
  <c r="Y81" i="38"/>
  <c r="X81" i="38"/>
  <c r="W81" i="38"/>
  <c r="V81" i="38"/>
  <c r="U81" i="38"/>
  <c r="T81" i="38"/>
  <c r="S81" i="38"/>
  <c r="R81" i="38"/>
  <c r="Q81" i="38"/>
  <c r="P81" i="38"/>
  <c r="O81" i="38"/>
  <c r="N81" i="38"/>
  <c r="M81" i="38"/>
  <c r="L81" i="38"/>
  <c r="K81" i="38"/>
  <c r="J81" i="38"/>
  <c r="I81" i="38"/>
  <c r="H81" i="38"/>
  <c r="G81" i="38"/>
  <c r="F81" i="38"/>
  <c r="E81" i="38"/>
  <c r="D81" i="38"/>
  <c r="C81" i="38"/>
  <c r="B81" i="38"/>
  <c r="Y77" i="38"/>
  <c r="X77" i="38"/>
  <c r="W77" i="38"/>
  <c r="V77" i="38"/>
  <c r="U77" i="38"/>
  <c r="T77" i="38"/>
  <c r="S77" i="38"/>
  <c r="R77" i="38"/>
  <c r="Q77" i="38"/>
  <c r="P77" i="38"/>
  <c r="O77" i="38"/>
  <c r="N77" i="38"/>
  <c r="M77" i="38"/>
  <c r="L77" i="38"/>
  <c r="K77" i="38"/>
  <c r="J77" i="38"/>
  <c r="I77" i="38"/>
  <c r="H77" i="38"/>
  <c r="G77" i="38"/>
  <c r="F77" i="38"/>
  <c r="E77" i="38"/>
  <c r="D77" i="38"/>
  <c r="C77" i="38"/>
  <c r="B77" i="38"/>
  <c r="Y76" i="38"/>
  <c r="X76" i="38"/>
  <c r="W76" i="38"/>
  <c r="V76" i="38"/>
  <c r="U76" i="38"/>
  <c r="T76" i="38"/>
  <c r="S76" i="38"/>
  <c r="R76" i="38"/>
  <c r="Q76" i="38"/>
  <c r="P76" i="38"/>
  <c r="O76" i="38"/>
  <c r="N76" i="38"/>
  <c r="M76" i="38"/>
  <c r="L76" i="38"/>
  <c r="K76" i="38"/>
  <c r="J76" i="38"/>
  <c r="I76" i="38"/>
  <c r="H76" i="38"/>
  <c r="G76" i="38"/>
  <c r="F76" i="38"/>
  <c r="E76" i="38"/>
  <c r="D76" i="38"/>
  <c r="C76" i="38"/>
  <c r="B76" i="38"/>
  <c r="Y75" i="38"/>
  <c r="X75" i="38"/>
  <c r="W75" i="38"/>
  <c r="V75" i="38"/>
  <c r="U75" i="38"/>
  <c r="T75" i="38"/>
  <c r="S75" i="38"/>
  <c r="R75" i="38"/>
  <c r="Q75" i="38"/>
  <c r="P75" i="38"/>
  <c r="O75" i="38"/>
  <c r="N75" i="38"/>
  <c r="M75" i="38"/>
  <c r="L75" i="38"/>
  <c r="K75" i="38"/>
  <c r="J75" i="38"/>
  <c r="I75" i="38"/>
  <c r="H75" i="38"/>
  <c r="G75" i="38"/>
  <c r="F75" i="38"/>
  <c r="E75" i="38"/>
  <c r="D75" i="38"/>
  <c r="C75" i="38"/>
  <c r="B75" i="38"/>
  <c r="Y74" i="38"/>
  <c r="X74" i="38"/>
  <c r="W74" i="38"/>
  <c r="V74" i="38"/>
  <c r="U74" i="38"/>
  <c r="T74" i="38"/>
  <c r="S74" i="38"/>
  <c r="R74" i="38"/>
  <c r="Q74" i="38"/>
  <c r="P74" i="38"/>
  <c r="O74" i="38"/>
  <c r="N74" i="38"/>
  <c r="M74" i="38"/>
  <c r="L74" i="38"/>
  <c r="K74" i="38"/>
  <c r="J74" i="38"/>
  <c r="I74" i="38"/>
  <c r="H74" i="38"/>
  <c r="G74" i="38"/>
  <c r="F74" i="38"/>
  <c r="E74" i="38"/>
  <c r="D74" i="38"/>
  <c r="C74" i="38"/>
  <c r="B74" i="38"/>
  <c r="Y73" i="38"/>
  <c r="X73" i="38"/>
  <c r="W73" i="38"/>
  <c r="V73" i="38"/>
  <c r="U73" i="38"/>
  <c r="T73" i="38"/>
  <c r="S73" i="38"/>
  <c r="R73" i="38"/>
  <c r="Q73" i="38"/>
  <c r="P73" i="38"/>
  <c r="O73" i="38"/>
  <c r="N73" i="38"/>
  <c r="M73" i="38"/>
  <c r="L73" i="38"/>
  <c r="K73" i="38"/>
  <c r="J73" i="38"/>
  <c r="I73" i="38"/>
  <c r="H73" i="38"/>
  <c r="G73" i="38"/>
  <c r="F73" i="38"/>
  <c r="E73" i="38"/>
  <c r="D73" i="38"/>
  <c r="C73" i="38"/>
  <c r="B73" i="38"/>
  <c r="Y72" i="38"/>
  <c r="X72" i="38"/>
  <c r="W72" i="38"/>
  <c r="V72" i="38"/>
  <c r="U72" i="38"/>
  <c r="T72" i="38"/>
  <c r="S72" i="38"/>
  <c r="R72" i="38"/>
  <c r="Q72" i="38"/>
  <c r="P72" i="38"/>
  <c r="O72" i="38"/>
  <c r="N72" i="38"/>
  <c r="M72" i="38"/>
  <c r="L72" i="38"/>
  <c r="K72" i="38"/>
  <c r="J72" i="38"/>
  <c r="I72" i="38"/>
  <c r="H72" i="38"/>
  <c r="G72" i="38"/>
  <c r="F72" i="38"/>
  <c r="E72" i="38"/>
  <c r="D72" i="38"/>
  <c r="C72" i="38"/>
  <c r="B72" i="38"/>
  <c r="Y68" i="38"/>
  <c r="X68" i="38"/>
  <c r="W68" i="38"/>
  <c r="V68" i="38"/>
  <c r="U68" i="38"/>
  <c r="T68" i="38"/>
  <c r="S68" i="38"/>
  <c r="R68" i="38"/>
  <c r="Q68" i="38"/>
  <c r="P68" i="38"/>
  <c r="O68" i="38"/>
  <c r="N68" i="38"/>
  <c r="M68" i="38"/>
  <c r="L68" i="38"/>
  <c r="K68" i="38"/>
  <c r="J68" i="38"/>
  <c r="I68" i="38"/>
  <c r="H68" i="38"/>
  <c r="G68" i="38"/>
  <c r="F68" i="38"/>
  <c r="E68" i="38"/>
  <c r="D68" i="38"/>
  <c r="C68" i="38"/>
  <c r="B68" i="38"/>
  <c r="Y67" i="38"/>
  <c r="X67" i="38"/>
  <c r="W67" i="38"/>
  <c r="V67" i="38"/>
  <c r="U67" i="38"/>
  <c r="T67" i="38"/>
  <c r="S67" i="38"/>
  <c r="R67" i="38"/>
  <c r="Q67" i="38"/>
  <c r="P67" i="38"/>
  <c r="O67" i="38"/>
  <c r="N67" i="38"/>
  <c r="M67" i="38"/>
  <c r="L67" i="38"/>
  <c r="K67" i="38"/>
  <c r="J67" i="38"/>
  <c r="I67" i="38"/>
  <c r="H67" i="38"/>
  <c r="G67" i="38"/>
  <c r="F67" i="38"/>
  <c r="E67" i="38"/>
  <c r="D67" i="38"/>
  <c r="C67" i="38"/>
  <c r="C51" i="38" s="1"/>
  <c r="B67" i="38"/>
  <c r="Y66" i="38"/>
  <c r="X66" i="38"/>
  <c r="W66" i="38"/>
  <c r="V66" i="38"/>
  <c r="U66" i="38"/>
  <c r="T66" i="38"/>
  <c r="S66" i="38"/>
  <c r="R66" i="38"/>
  <c r="Q66" i="38"/>
  <c r="P66" i="38"/>
  <c r="O66" i="38"/>
  <c r="N66" i="38"/>
  <c r="M66" i="38"/>
  <c r="L66" i="38"/>
  <c r="K66" i="38"/>
  <c r="J66" i="38"/>
  <c r="I66" i="38"/>
  <c r="H66" i="38"/>
  <c r="G66" i="38"/>
  <c r="F66" i="38"/>
  <c r="F51" i="38" s="1"/>
  <c r="E66" i="38"/>
  <c r="E51" i="38" s="1"/>
  <c r="D66" i="38"/>
  <c r="C66" i="38"/>
  <c r="B66" i="38"/>
  <c r="Y65" i="38"/>
  <c r="X65" i="38"/>
  <c r="W65" i="38"/>
  <c r="V65" i="38"/>
  <c r="U65" i="38"/>
  <c r="T65" i="38"/>
  <c r="S65" i="38"/>
  <c r="R65" i="38"/>
  <c r="Q65" i="38"/>
  <c r="P65" i="38"/>
  <c r="O65" i="38"/>
  <c r="N65" i="38"/>
  <c r="M65" i="38"/>
  <c r="L65" i="38"/>
  <c r="K65" i="38"/>
  <c r="J65" i="38"/>
  <c r="I65" i="38"/>
  <c r="H65" i="38"/>
  <c r="G65" i="38"/>
  <c r="F65" i="38"/>
  <c r="E65" i="38"/>
  <c r="D65" i="38"/>
  <c r="C65" i="38"/>
  <c r="B65" i="38"/>
  <c r="Y64" i="38"/>
  <c r="X64" i="38"/>
  <c r="W64" i="38"/>
  <c r="V64" i="38"/>
  <c r="U64" i="38"/>
  <c r="T64" i="38"/>
  <c r="S64" i="38"/>
  <c r="R64" i="38"/>
  <c r="Q64" i="38"/>
  <c r="P64" i="38"/>
  <c r="O64" i="38"/>
  <c r="N64" i="38"/>
  <c r="M64" i="38"/>
  <c r="L64" i="38"/>
  <c r="K64" i="38"/>
  <c r="J64" i="38"/>
  <c r="I64" i="38"/>
  <c r="H64" i="38"/>
  <c r="G64" i="38"/>
  <c r="F64" i="38"/>
  <c r="E64" i="38"/>
  <c r="D64" i="38"/>
  <c r="C64" i="38"/>
  <c r="B64" i="38"/>
  <c r="P63" i="38"/>
  <c r="O63" i="38"/>
  <c r="M63" i="38"/>
  <c r="H63" i="38"/>
  <c r="E63" i="38"/>
  <c r="Y62" i="38"/>
  <c r="X62" i="38"/>
  <c r="W62" i="38"/>
  <c r="V62" i="38"/>
  <c r="U62" i="38"/>
  <c r="T62" i="38"/>
  <c r="S62" i="38"/>
  <c r="R62" i="38"/>
  <c r="Q62" i="38"/>
  <c r="P62" i="38"/>
  <c r="O62" i="38"/>
  <c r="N62" i="38"/>
  <c r="M62" i="38"/>
  <c r="L62" i="38"/>
  <c r="K62" i="38"/>
  <c r="J62" i="38"/>
  <c r="I62" i="38"/>
  <c r="H62" i="38"/>
  <c r="G62" i="38"/>
  <c r="F62" i="38"/>
  <c r="E62" i="38"/>
  <c r="D62" i="38"/>
  <c r="C62" i="38"/>
  <c r="B62" i="38"/>
  <c r="Y61" i="38"/>
  <c r="X61" i="38"/>
  <c r="W61" i="38"/>
  <c r="V61" i="38"/>
  <c r="U61" i="38"/>
  <c r="T61" i="38"/>
  <c r="S61" i="38"/>
  <c r="R61" i="38"/>
  <c r="Q61" i="38"/>
  <c r="P61" i="38"/>
  <c r="O61" i="38"/>
  <c r="N61" i="38"/>
  <c r="M61" i="38"/>
  <c r="L61" i="38"/>
  <c r="K61" i="38"/>
  <c r="J61" i="38"/>
  <c r="I61" i="38"/>
  <c r="H61" i="38"/>
  <c r="G61" i="38"/>
  <c r="F61" i="38"/>
  <c r="E61" i="38"/>
  <c r="D61" i="38"/>
  <c r="C61" i="38"/>
  <c r="B61" i="38"/>
  <c r="J60" i="38"/>
  <c r="H60" i="38"/>
  <c r="G60" i="38"/>
  <c r="E60" i="38"/>
  <c r="B60" i="38"/>
  <c r="Y59" i="38"/>
  <c r="X59" i="38"/>
  <c r="W59" i="38"/>
  <c r="V59" i="38"/>
  <c r="U59" i="38"/>
  <c r="T59" i="38"/>
  <c r="S59" i="38"/>
  <c r="R59" i="38"/>
  <c r="Q59" i="38"/>
  <c r="P59" i="38"/>
  <c r="O59" i="38"/>
  <c r="N59" i="38"/>
  <c r="M59" i="38"/>
  <c r="L59" i="38"/>
  <c r="K59" i="38"/>
  <c r="J59" i="38"/>
  <c r="I59" i="38"/>
  <c r="H59" i="38"/>
  <c r="G59" i="38"/>
  <c r="F59" i="38"/>
  <c r="E59" i="38"/>
  <c r="D59" i="38"/>
  <c r="C59" i="38"/>
  <c r="B59" i="38"/>
  <c r="Y58" i="38"/>
  <c r="X58" i="38"/>
  <c r="W58" i="38"/>
  <c r="V58" i="38"/>
  <c r="U58" i="38"/>
  <c r="T58" i="38"/>
  <c r="S58" i="38"/>
  <c r="R58" i="38"/>
  <c r="Q58" i="38"/>
  <c r="P58" i="38"/>
  <c r="O58" i="38"/>
  <c r="N58" i="38"/>
  <c r="M58" i="38"/>
  <c r="L58" i="38"/>
  <c r="K58" i="38"/>
  <c r="J58" i="38"/>
  <c r="I58" i="38"/>
  <c r="H58" i="38"/>
  <c r="G58" i="38"/>
  <c r="F58" i="38"/>
  <c r="E58" i="38"/>
  <c r="D58" i="38"/>
  <c r="C58" i="38"/>
  <c r="B58" i="38"/>
  <c r="Y57" i="38"/>
  <c r="X57" i="38"/>
  <c r="U57" i="38"/>
  <c r="H57" i="38"/>
  <c r="E57" i="38"/>
  <c r="Y56" i="38"/>
  <c r="X56" i="38"/>
  <c r="W56" i="38"/>
  <c r="V56" i="38"/>
  <c r="U56" i="38"/>
  <c r="T56" i="38"/>
  <c r="S56" i="38"/>
  <c r="R56" i="38"/>
  <c r="Q56" i="38"/>
  <c r="P56" i="38"/>
  <c r="O56" i="38"/>
  <c r="N56" i="38"/>
  <c r="M56" i="38"/>
  <c r="L56" i="38"/>
  <c r="K56" i="38"/>
  <c r="J56" i="38"/>
  <c r="I56" i="38"/>
  <c r="H56" i="38"/>
  <c r="G56" i="38"/>
  <c r="F56" i="38"/>
  <c r="E56" i="38"/>
  <c r="D56" i="38"/>
  <c r="C56" i="38"/>
  <c r="B56" i="38"/>
  <c r="B51" i="38" s="1"/>
  <c r="Y55" i="38"/>
  <c r="X55" i="38"/>
  <c r="W55" i="38"/>
  <c r="V55" i="38"/>
  <c r="U55" i="38"/>
  <c r="T55" i="38"/>
  <c r="S55" i="38"/>
  <c r="R55" i="38"/>
  <c r="Q55" i="38"/>
  <c r="P55" i="38"/>
  <c r="O55" i="38"/>
  <c r="N55" i="38"/>
  <c r="M55" i="38"/>
  <c r="L55" i="38"/>
  <c r="K55" i="38"/>
  <c r="J55" i="38"/>
  <c r="I55" i="38"/>
  <c r="H55" i="38"/>
  <c r="G55" i="38"/>
  <c r="F55" i="38"/>
  <c r="E55" i="38"/>
  <c r="D55" i="38"/>
  <c r="C55" i="38"/>
  <c r="B55" i="38"/>
  <c r="Y54" i="38"/>
  <c r="X54" i="38"/>
  <c r="W54" i="38"/>
  <c r="V54" i="38"/>
  <c r="U54" i="38"/>
  <c r="T54" i="38"/>
  <c r="S54" i="38"/>
  <c r="R54" i="38"/>
  <c r="Q54" i="38"/>
  <c r="P54" i="38"/>
  <c r="O54" i="38"/>
  <c r="N54" i="38"/>
  <c r="M54" i="38"/>
  <c r="L54" i="38"/>
  <c r="K54" i="38"/>
  <c r="J54" i="38"/>
  <c r="I54" i="38"/>
  <c r="H54" i="38"/>
  <c r="G54" i="38"/>
  <c r="F54" i="38"/>
  <c r="E54" i="38"/>
  <c r="D54" i="38"/>
  <c r="C54" i="38"/>
  <c r="B54" i="38"/>
  <c r="Y53" i="38"/>
  <c r="X53" i="38"/>
  <c r="X51" i="38" s="1"/>
  <c r="W53" i="38"/>
  <c r="V53" i="38"/>
  <c r="V51" i="38" s="1"/>
  <c r="U53" i="38"/>
  <c r="T53" i="38"/>
  <c r="S53" i="38"/>
  <c r="R53" i="38"/>
  <c r="Q53" i="38"/>
  <c r="P53" i="38"/>
  <c r="O53" i="38"/>
  <c r="N53" i="38"/>
  <c r="M53" i="38"/>
  <c r="L53" i="38"/>
  <c r="K53" i="38"/>
  <c r="J53" i="38"/>
  <c r="I53" i="38"/>
  <c r="H53" i="38"/>
  <c r="G53" i="38"/>
  <c r="F53" i="38"/>
  <c r="E53" i="38"/>
  <c r="D53" i="38"/>
  <c r="C53" i="38"/>
  <c r="B53" i="38"/>
  <c r="Y52" i="38"/>
  <c r="X52" i="38"/>
  <c r="W52" i="38"/>
  <c r="V52" i="38"/>
  <c r="U52" i="38"/>
  <c r="U51" i="38" s="1"/>
  <c r="T52" i="38"/>
  <c r="S52" i="38"/>
  <c r="S51" i="38" s="1"/>
  <c r="R52" i="38"/>
  <c r="R51" i="38" s="1"/>
  <c r="Q52" i="38"/>
  <c r="P52" i="38"/>
  <c r="P51" i="38" s="1"/>
  <c r="O52" i="38"/>
  <c r="N52" i="38"/>
  <c r="N51" i="38" s="1"/>
  <c r="M52" i="38"/>
  <c r="M51" i="38" s="1"/>
  <c r="L52" i="38"/>
  <c r="K52" i="38"/>
  <c r="K51" i="38" s="1"/>
  <c r="J52" i="38"/>
  <c r="J51" i="38" s="1"/>
  <c r="I52" i="38"/>
  <c r="H52" i="38"/>
  <c r="H51" i="38" s="1"/>
  <c r="G52" i="38"/>
  <c r="F52" i="38"/>
  <c r="E52" i="38"/>
  <c r="D52" i="38"/>
  <c r="C52" i="38"/>
  <c r="B52" i="38"/>
  <c r="Y27" i="38"/>
  <c r="X27" i="38"/>
  <c r="X63" i="38" s="1"/>
  <c r="W27" i="38"/>
  <c r="W63" i="38" s="1"/>
  <c r="V27" i="38"/>
  <c r="U27" i="38"/>
  <c r="U63" i="38" s="1"/>
  <c r="T27" i="38"/>
  <c r="T63" i="38" s="1"/>
  <c r="S27" i="38"/>
  <c r="R27" i="38"/>
  <c r="Q27" i="38"/>
  <c r="P27" i="38"/>
  <c r="O27" i="38"/>
  <c r="N27" i="38"/>
  <c r="M27" i="38"/>
  <c r="L27" i="38"/>
  <c r="L63" i="38" s="1"/>
  <c r="K27" i="38"/>
  <c r="J27" i="38"/>
  <c r="I27" i="38"/>
  <c r="H27" i="38"/>
  <c r="G27" i="38"/>
  <c r="F27" i="38"/>
  <c r="E27" i="38"/>
  <c r="D27" i="38"/>
  <c r="D63" i="38" s="1"/>
  <c r="C27" i="38"/>
  <c r="B27" i="38"/>
  <c r="B63" i="38" s="1"/>
  <c r="Y24" i="38"/>
  <c r="X24" i="38"/>
  <c r="W24" i="38"/>
  <c r="W60" i="38" s="1"/>
  <c r="V24" i="38"/>
  <c r="U24" i="38"/>
  <c r="U60" i="38" s="1"/>
  <c r="T24" i="38"/>
  <c r="S24" i="38"/>
  <c r="R24" i="38"/>
  <c r="R60" i="38" s="1"/>
  <c r="Q24" i="38"/>
  <c r="P24" i="38"/>
  <c r="P60" i="38" s="1"/>
  <c r="O24" i="38"/>
  <c r="O60" i="38" s="1"/>
  <c r="N24" i="38"/>
  <c r="M24" i="38"/>
  <c r="M60" i="38" s="1"/>
  <c r="L24" i="38"/>
  <c r="K24" i="38"/>
  <c r="J24" i="38"/>
  <c r="I24" i="38"/>
  <c r="H24" i="38"/>
  <c r="G24" i="38"/>
  <c r="F24" i="38"/>
  <c r="E24" i="38"/>
  <c r="D24" i="38"/>
  <c r="D60" i="38" s="1"/>
  <c r="C24" i="38"/>
  <c r="B24" i="38"/>
  <c r="Y16" i="38"/>
  <c r="X16" i="38"/>
  <c r="W16" i="38"/>
  <c r="V16" i="38"/>
  <c r="U16" i="38"/>
  <c r="T16" i="38"/>
  <c r="T57" i="38" s="1"/>
  <c r="S16" i="38"/>
  <c r="R16" i="38"/>
  <c r="R57" i="38" s="1"/>
  <c r="Q16" i="38"/>
  <c r="Q57" i="38" s="1"/>
  <c r="P16" i="38"/>
  <c r="P57" i="38" s="1"/>
  <c r="O16" i="38"/>
  <c r="O57" i="38" s="1"/>
  <c r="N16" i="38"/>
  <c r="M16" i="38"/>
  <c r="M57" i="38" s="1"/>
  <c r="L16" i="38"/>
  <c r="L57" i="38" s="1"/>
  <c r="K16" i="38"/>
  <c r="J16" i="38"/>
  <c r="I16" i="38"/>
  <c r="H16" i="38"/>
  <c r="G16" i="38"/>
  <c r="F16" i="38"/>
  <c r="E16" i="38"/>
  <c r="D16" i="38"/>
  <c r="C16" i="38"/>
  <c r="B16" i="38"/>
  <c r="Y83" i="37"/>
  <c r="X83" i="37"/>
  <c r="W83" i="37"/>
  <c r="V83" i="37"/>
  <c r="U83" i="37"/>
  <c r="T83" i="37"/>
  <c r="S83" i="37"/>
  <c r="R83" i="37"/>
  <c r="Q83" i="37"/>
  <c r="P83" i="37"/>
  <c r="O83" i="37"/>
  <c r="N83" i="37"/>
  <c r="M83" i="37"/>
  <c r="L83" i="37"/>
  <c r="K83" i="37"/>
  <c r="J83" i="37"/>
  <c r="I83" i="37"/>
  <c r="H83" i="37"/>
  <c r="G83" i="37"/>
  <c r="F83" i="37"/>
  <c r="E83" i="37"/>
  <c r="D83" i="37"/>
  <c r="C83" i="37"/>
  <c r="B83" i="37"/>
  <c r="Y82" i="37"/>
  <c r="X82" i="37"/>
  <c r="W82" i="37"/>
  <c r="V82" i="37"/>
  <c r="U82" i="37"/>
  <c r="T82" i="37"/>
  <c r="S82" i="37"/>
  <c r="R82" i="37"/>
  <c r="Q82" i="37"/>
  <c r="P82" i="37"/>
  <c r="O82" i="37"/>
  <c r="N82" i="37"/>
  <c r="M82" i="37"/>
  <c r="L82" i="37"/>
  <c r="K82" i="37"/>
  <c r="J82" i="37"/>
  <c r="I82" i="37"/>
  <c r="H82" i="37"/>
  <c r="G82" i="37"/>
  <c r="F82" i="37"/>
  <c r="E82" i="37"/>
  <c r="D82" i="37"/>
  <c r="C82" i="37"/>
  <c r="B82" i="37"/>
  <c r="Y81" i="37"/>
  <c r="X81" i="37"/>
  <c r="W81" i="37"/>
  <c r="V81" i="37"/>
  <c r="U81" i="37"/>
  <c r="T81" i="37"/>
  <c r="S81" i="37"/>
  <c r="R81" i="37"/>
  <c r="Q81" i="37"/>
  <c r="P81" i="37"/>
  <c r="O81" i="37"/>
  <c r="N81" i="37"/>
  <c r="M81" i="37"/>
  <c r="L81" i="37"/>
  <c r="K81" i="37"/>
  <c r="J81" i="37"/>
  <c r="I81" i="37"/>
  <c r="H81" i="37"/>
  <c r="G81" i="37"/>
  <c r="F81" i="37"/>
  <c r="E81" i="37"/>
  <c r="D81" i="37"/>
  <c r="C81" i="37"/>
  <c r="B81" i="37"/>
  <c r="T80" i="37"/>
  <c r="Q80" i="37"/>
  <c r="I80" i="37"/>
  <c r="Y77" i="37"/>
  <c r="X77" i="37"/>
  <c r="W77" i="37"/>
  <c r="V77" i="37"/>
  <c r="U77" i="37"/>
  <c r="T77" i="37"/>
  <c r="S77" i="37"/>
  <c r="R77" i="37"/>
  <c r="Q77" i="37"/>
  <c r="P77" i="37"/>
  <c r="O77" i="37"/>
  <c r="N77" i="37"/>
  <c r="M77" i="37"/>
  <c r="L77" i="37"/>
  <c r="K77" i="37"/>
  <c r="J77" i="37"/>
  <c r="I77" i="37"/>
  <c r="H77" i="37"/>
  <c r="G77" i="37"/>
  <c r="F77" i="37"/>
  <c r="E77" i="37"/>
  <c r="D77" i="37"/>
  <c r="C77" i="37"/>
  <c r="B77" i="37"/>
  <c r="Y76" i="37"/>
  <c r="X76" i="37"/>
  <c r="W76" i="37"/>
  <c r="V76" i="37"/>
  <c r="U76" i="37"/>
  <c r="T76" i="37"/>
  <c r="S76" i="37"/>
  <c r="R76" i="37"/>
  <c r="Q76" i="37"/>
  <c r="P76" i="37"/>
  <c r="O76" i="37"/>
  <c r="N76" i="37"/>
  <c r="M76" i="37"/>
  <c r="L76" i="37"/>
  <c r="K76" i="37"/>
  <c r="J76" i="37"/>
  <c r="I76" i="37"/>
  <c r="H76" i="37"/>
  <c r="G76" i="37"/>
  <c r="F76" i="37"/>
  <c r="E76" i="37"/>
  <c r="D76" i="37"/>
  <c r="C76" i="37"/>
  <c r="B76" i="37"/>
  <c r="Y75" i="37"/>
  <c r="X75" i="37"/>
  <c r="W75" i="37"/>
  <c r="V75" i="37"/>
  <c r="U75" i="37"/>
  <c r="T75" i="37"/>
  <c r="S75" i="37"/>
  <c r="R75" i="37"/>
  <c r="Q75" i="37"/>
  <c r="P75" i="37"/>
  <c r="O75" i="37"/>
  <c r="N75" i="37"/>
  <c r="M75" i="37"/>
  <c r="L75" i="37"/>
  <c r="K75" i="37"/>
  <c r="J75" i="37"/>
  <c r="I75" i="37"/>
  <c r="H75" i="37"/>
  <c r="G75" i="37"/>
  <c r="F75" i="37"/>
  <c r="E75" i="37"/>
  <c r="D75" i="37"/>
  <c r="C75" i="37"/>
  <c r="B75" i="37"/>
  <c r="Y74" i="37"/>
  <c r="X74" i="37"/>
  <c r="W74" i="37"/>
  <c r="V74" i="37"/>
  <c r="U74" i="37"/>
  <c r="T74" i="37"/>
  <c r="S74" i="37"/>
  <c r="R74" i="37"/>
  <c r="Q74" i="37"/>
  <c r="P74" i="37"/>
  <c r="O74" i="37"/>
  <c r="N74" i="37"/>
  <c r="M74" i="37"/>
  <c r="L74" i="37"/>
  <c r="K74" i="37"/>
  <c r="J74" i="37"/>
  <c r="I74" i="37"/>
  <c r="H74" i="37"/>
  <c r="G74" i="37"/>
  <c r="F74" i="37"/>
  <c r="E74" i="37"/>
  <c r="D74" i="37"/>
  <c r="C74" i="37"/>
  <c r="B74" i="37"/>
  <c r="Y73" i="37"/>
  <c r="X73" i="37"/>
  <c r="W73" i="37"/>
  <c r="V73" i="37"/>
  <c r="U73" i="37"/>
  <c r="T73" i="37"/>
  <c r="S73" i="37"/>
  <c r="R73" i="37"/>
  <c r="Q73" i="37"/>
  <c r="P73" i="37"/>
  <c r="O73" i="37"/>
  <c r="N73" i="37"/>
  <c r="M73" i="37"/>
  <c r="L73" i="37"/>
  <c r="K73" i="37"/>
  <c r="J73" i="37"/>
  <c r="I73" i="37"/>
  <c r="H73" i="37"/>
  <c r="G73" i="37"/>
  <c r="F73" i="37"/>
  <c r="E73" i="37"/>
  <c r="D73" i="37"/>
  <c r="C73" i="37"/>
  <c r="B73" i="37"/>
  <c r="Y68" i="37"/>
  <c r="X68" i="37"/>
  <c r="W68" i="37"/>
  <c r="V68" i="37"/>
  <c r="U68" i="37"/>
  <c r="T68" i="37"/>
  <c r="S68" i="37"/>
  <c r="R68" i="37"/>
  <c r="Q68" i="37"/>
  <c r="P68" i="37"/>
  <c r="O68" i="37"/>
  <c r="N68" i="37"/>
  <c r="M68" i="37"/>
  <c r="L68" i="37"/>
  <c r="K68" i="37"/>
  <c r="J68" i="37"/>
  <c r="I68" i="37"/>
  <c r="H68" i="37"/>
  <c r="G68" i="37"/>
  <c r="F68" i="37"/>
  <c r="E68" i="37"/>
  <c r="D68" i="37"/>
  <c r="C68" i="37"/>
  <c r="B68" i="37"/>
  <c r="Y67" i="37"/>
  <c r="X67" i="37"/>
  <c r="W67" i="37"/>
  <c r="V67" i="37"/>
  <c r="U67" i="37"/>
  <c r="T67" i="37"/>
  <c r="S67" i="37"/>
  <c r="R67" i="37"/>
  <c r="Q67" i="37"/>
  <c r="P67" i="37"/>
  <c r="O67" i="37"/>
  <c r="N67" i="37"/>
  <c r="M67" i="37"/>
  <c r="L67" i="37"/>
  <c r="K67" i="37"/>
  <c r="J67" i="37"/>
  <c r="I67" i="37"/>
  <c r="H67" i="37"/>
  <c r="G67" i="37"/>
  <c r="F67" i="37"/>
  <c r="E67" i="37"/>
  <c r="D67" i="37"/>
  <c r="C67" i="37"/>
  <c r="B67" i="37"/>
  <c r="Y66" i="37"/>
  <c r="X66" i="37"/>
  <c r="W66" i="37"/>
  <c r="V66" i="37"/>
  <c r="U66" i="37"/>
  <c r="T66" i="37"/>
  <c r="S66" i="37"/>
  <c r="R66" i="37"/>
  <c r="Q66" i="37"/>
  <c r="P66" i="37"/>
  <c r="O66" i="37"/>
  <c r="N66" i="37"/>
  <c r="M66" i="37"/>
  <c r="L66" i="37"/>
  <c r="K66" i="37"/>
  <c r="J66" i="37"/>
  <c r="I66" i="37"/>
  <c r="H66" i="37"/>
  <c r="G66" i="37"/>
  <c r="F66" i="37"/>
  <c r="E66" i="37"/>
  <c r="D66" i="37"/>
  <c r="C66" i="37"/>
  <c r="C51" i="37" s="1"/>
  <c r="B66" i="37"/>
  <c r="Y65" i="37"/>
  <c r="X65" i="37"/>
  <c r="W65" i="37"/>
  <c r="V65" i="37"/>
  <c r="U65" i="37"/>
  <c r="T65" i="37"/>
  <c r="S65" i="37"/>
  <c r="R65" i="37"/>
  <c r="Q65" i="37"/>
  <c r="P65" i="37"/>
  <c r="O65" i="37"/>
  <c r="N65" i="37"/>
  <c r="M65" i="37"/>
  <c r="L65" i="37"/>
  <c r="K65" i="37"/>
  <c r="J65" i="37"/>
  <c r="I65" i="37"/>
  <c r="H65" i="37"/>
  <c r="G65" i="37"/>
  <c r="F65" i="37"/>
  <c r="E65" i="37"/>
  <c r="D65" i="37"/>
  <c r="C65" i="37"/>
  <c r="B65" i="37"/>
  <c r="B51" i="37" s="1"/>
  <c r="Y64" i="37"/>
  <c r="X64" i="37"/>
  <c r="W64" i="37"/>
  <c r="V64" i="37"/>
  <c r="U64" i="37"/>
  <c r="T64" i="37"/>
  <c r="S64" i="37"/>
  <c r="R64" i="37"/>
  <c r="Q64" i="37"/>
  <c r="P64" i="37"/>
  <c r="O64" i="37"/>
  <c r="N64" i="37"/>
  <c r="M64" i="37"/>
  <c r="L64" i="37"/>
  <c r="K64" i="37"/>
  <c r="J64" i="37"/>
  <c r="I64" i="37"/>
  <c r="H64" i="37"/>
  <c r="G64" i="37"/>
  <c r="F64" i="37"/>
  <c r="E64" i="37"/>
  <c r="D64" i="37"/>
  <c r="C64" i="37"/>
  <c r="B64" i="37"/>
  <c r="V63" i="37"/>
  <c r="Q63" i="37"/>
  <c r="N63" i="37"/>
  <c r="I63" i="37"/>
  <c r="F63" i="37"/>
  <c r="Y62" i="37"/>
  <c r="X62" i="37"/>
  <c r="W62" i="37"/>
  <c r="V62" i="37"/>
  <c r="U62" i="37"/>
  <c r="T62" i="37"/>
  <c r="S62" i="37"/>
  <c r="R62" i="37"/>
  <c r="Q62" i="37"/>
  <c r="P62" i="37"/>
  <c r="O62" i="37"/>
  <c r="N62" i="37"/>
  <c r="M62" i="37"/>
  <c r="L62" i="37"/>
  <c r="K62" i="37"/>
  <c r="J62" i="37"/>
  <c r="I62" i="37"/>
  <c r="H62" i="37"/>
  <c r="G62" i="37"/>
  <c r="F62" i="37"/>
  <c r="E62" i="37"/>
  <c r="D62" i="37"/>
  <c r="C62" i="37"/>
  <c r="B62" i="37"/>
  <c r="Y61" i="37"/>
  <c r="X61" i="37"/>
  <c r="W61" i="37"/>
  <c r="V61" i="37"/>
  <c r="U61" i="37"/>
  <c r="T61" i="37"/>
  <c r="S61" i="37"/>
  <c r="R61" i="37"/>
  <c r="Q61" i="37"/>
  <c r="P61" i="37"/>
  <c r="O61" i="37"/>
  <c r="N61" i="37"/>
  <c r="M61" i="37"/>
  <c r="L61" i="37"/>
  <c r="K61" i="37"/>
  <c r="J61" i="37"/>
  <c r="I61" i="37"/>
  <c r="H61" i="37"/>
  <c r="G61" i="37"/>
  <c r="F61" i="37"/>
  <c r="E61" i="37"/>
  <c r="D61" i="37"/>
  <c r="C61" i="37"/>
  <c r="B61" i="37"/>
  <c r="Q60" i="37"/>
  <c r="P60" i="37"/>
  <c r="N60" i="37"/>
  <c r="I60" i="37"/>
  <c r="H60" i="37"/>
  <c r="F60" i="37"/>
  <c r="Y59" i="37"/>
  <c r="X59" i="37"/>
  <c r="W59" i="37"/>
  <c r="V59" i="37"/>
  <c r="U59" i="37"/>
  <c r="T59" i="37"/>
  <c r="S59" i="37"/>
  <c r="R59" i="37"/>
  <c r="Q59" i="37"/>
  <c r="P59" i="37"/>
  <c r="O59" i="37"/>
  <c r="N59" i="37"/>
  <c r="M59" i="37"/>
  <c r="L59" i="37"/>
  <c r="K59" i="37"/>
  <c r="J59" i="37"/>
  <c r="I59" i="37"/>
  <c r="H59" i="37"/>
  <c r="G59" i="37"/>
  <c r="F59" i="37"/>
  <c r="E59" i="37"/>
  <c r="D59" i="37"/>
  <c r="C59" i="37"/>
  <c r="B59" i="37"/>
  <c r="Y58" i="37"/>
  <c r="X58" i="37"/>
  <c r="W58" i="37"/>
  <c r="V58" i="37"/>
  <c r="U58" i="37"/>
  <c r="T58" i="37"/>
  <c r="S58" i="37"/>
  <c r="R58" i="37"/>
  <c r="Q58" i="37"/>
  <c r="P58" i="37"/>
  <c r="O58" i="37"/>
  <c r="N58" i="37"/>
  <c r="M58" i="37"/>
  <c r="L58" i="37"/>
  <c r="K58" i="37"/>
  <c r="J58" i="37"/>
  <c r="I58" i="37"/>
  <c r="H58" i="37"/>
  <c r="G58" i="37"/>
  <c r="F58" i="37"/>
  <c r="E58" i="37"/>
  <c r="D58" i="37"/>
  <c r="C58" i="37"/>
  <c r="B58" i="37"/>
  <c r="N57" i="37"/>
  <c r="I57" i="37"/>
  <c r="F57" i="37"/>
  <c r="Y56" i="37"/>
  <c r="X56" i="37"/>
  <c r="W56" i="37"/>
  <c r="V56" i="37"/>
  <c r="U56" i="37"/>
  <c r="T56" i="37"/>
  <c r="S56" i="37"/>
  <c r="R56" i="37"/>
  <c r="Q56" i="37"/>
  <c r="P56" i="37"/>
  <c r="O56" i="37"/>
  <c r="N56" i="37"/>
  <c r="M56" i="37"/>
  <c r="L56" i="37"/>
  <c r="K56" i="37"/>
  <c r="J56" i="37"/>
  <c r="I56" i="37"/>
  <c r="H56" i="37"/>
  <c r="G56" i="37"/>
  <c r="F56" i="37"/>
  <c r="E56" i="37"/>
  <c r="D56" i="37"/>
  <c r="C56" i="37"/>
  <c r="B56" i="37"/>
  <c r="Y55" i="37"/>
  <c r="X55" i="37"/>
  <c r="W55" i="37"/>
  <c r="V55" i="37"/>
  <c r="U55" i="37"/>
  <c r="T55" i="37"/>
  <c r="S55" i="37"/>
  <c r="R55" i="37"/>
  <c r="Q55" i="37"/>
  <c r="P55" i="37"/>
  <c r="O55" i="37"/>
  <c r="N55" i="37"/>
  <c r="M55" i="37"/>
  <c r="L55" i="37"/>
  <c r="K55" i="37"/>
  <c r="J55" i="37"/>
  <c r="I55" i="37"/>
  <c r="H55" i="37"/>
  <c r="G55" i="37"/>
  <c r="F55" i="37"/>
  <c r="E55" i="37"/>
  <c r="D55" i="37"/>
  <c r="C55" i="37"/>
  <c r="B55" i="37"/>
  <c r="Y54" i="37"/>
  <c r="X54" i="37"/>
  <c r="W54" i="37"/>
  <c r="V54" i="37"/>
  <c r="U54" i="37"/>
  <c r="T54" i="37"/>
  <c r="S54" i="37"/>
  <c r="R54" i="37"/>
  <c r="Q54" i="37"/>
  <c r="P54" i="37"/>
  <c r="O54" i="37"/>
  <c r="N54" i="37"/>
  <c r="M54" i="37"/>
  <c r="L54" i="37"/>
  <c r="K54" i="37"/>
  <c r="J54" i="37"/>
  <c r="I54" i="37"/>
  <c r="H54" i="37"/>
  <c r="G54" i="37"/>
  <c r="F54" i="37"/>
  <c r="E54" i="37"/>
  <c r="D54" i="37"/>
  <c r="C54" i="37"/>
  <c r="B54" i="37"/>
  <c r="Y53" i="37"/>
  <c r="X53" i="37"/>
  <c r="W53" i="37"/>
  <c r="V53" i="37"/>
  <c r="U53" i="37"/>
  <c r="U51" i="37" s="1"/>
  <c r="T53" i="37"/>
  <c r="S53" i="37"/>
  <c r="R53" i="37"/>
  <c r="Q53" i="37"/>
  <c r="P53" i="37"/>
  <c r="O53" i="37"/>
  <c r="N53" i="37"/>
  <c r="M53" i="37"/>
  <c r="L53" i="37"/>
  <c r="K53" i="37"/>
  <c r="J53" i="37"/>
  <c r="I53" i="37"/>
  <c r="H53" i="37"/>
  <c r="G53" i="37"/>
  <c r="F53" i="37"/>
  <c r="E53" i="37"/>
  <c r="D53" i="37"/>
  <c r="C53" i="37"/>
  <c r="B53" i="37"/>
  <c r="Y52" i="37"/>
  <c r="Y51" i="37" s="1"/>
  <c r="X52" i="37"/>
  <c r="X51" i="37" s="1"/>
  <c r="W52" i="37"/>
  <c r="W51" i="37" s="1"/>
  <c r="V52" i="37"/>
  <c r="V51" i="37" s="1"/>
  <c r="U52" i="37"/>
  <c r="T52" i="37"/>
  <c r="T51" i="37" s="1"/>
  <c r="S52" i="37"/>
  <c r="S51" i="37" s="1"/>
  <c r="R52" i="37"/>
  <c r="R51" i="37" s="1"/>
  <c r="Q52" i="37"/>
  <c r="Q51" i="37" s="1"/>
  <c r="P52" i="37"/>
  <c r="P51" i="37" s="1"/>
  <c r="O52" i="37"/>
  <c r="O51" i="37" s="1"/>
  <c r="N52" i="37"/>
  <c r="N51" i="37" s="1"/>
  <c r="M52" i="37"/>
  <c r="M51" i="37" s="1"/>
  <c r="L52" i="37"/>
  <c r="L51" i="37" s="1"/>
  <c r="K52" i="37"/>
  <c r="K51" i="37" s="1"/>
  <c r="J52" i="37"/>
  <c r="J51" i="37" s="1"/>
  <c r="I52" i="37"/>
  <c r="I51" i="37" s="1"/>
  <c r="H52" i="37"/>
  <c r="H51" i="37" s="1"/>
  <c r="G52" i="37"/>
  <c r="F52" i="37"/>
  <c r="F51" i="37" s="1"/>
  <c r="E52" i="37"/>
  <c r="E51" i="37" s="1"/>
  <c r="D52" i="37"/>
  <c r="C52" i="37"/>
  <c r="B52" i="37"/>
  <c r="G51" i="37"/>
  <c r="D51" i="37"/>
  <c r="Y27" i="37"/>
  <c r="Y80" i="37" s="1"/>
  <c r="X27" i="37"/>
  <c r="X80" i="38" s="1"/>
  <c r="W27" i="37"/>
  <c r="W80" i="37" s="1"/>
  <c r="V27" i="37"/>
  <c r="V80" i="37" s="1"/>
  <c r="U27" i="37"/>
  <c r="U80" i="37" s="1"/>
  <c r="T27" i="37"/>
  <c r="T80" i="39" s="1"/>
  <c r="S27" i="37"/>
  <c r="S80" i="37" s="1"/>
  <c r="R27" i="37"/>
  <c r="R80" i="37" s="1"/>
  <c r="Q27" i="37"/>
  <c r="P27" i="37"/>
  <c r="P80" i="38" s="1"/>
  <c r="O27" i="37"/>
  <c r="O80" i="37" s="1"/>
  <c r="N27" i="37"/>
  <c r="N80" i="37" s="1"/>
  <c r="M27" i="37"/>
  <c r="M63" i="37" s="1"/>
  <c r="L27" i="37"/>
  <c r="L80" i="39" s="1"/>
  <c r="K27" i="37"/>
  <c r="K80" i="37" s="1"/>
  <c r="J27" i="37"/>
  <c r="J80" i="37" s="1"/>
  <c r="I27" i="37"/>
  <c r="H27" i="37"/>
  <c r="H80" i="38" s="1"/>
  <c r="G27" i="37"/>
  <c r="G80" i="37" s="1"/>
  <c r="F27" i="37"/>
  <c r="F80" i="37" s="1"/>
  <c r="E27" i="37"/>
  <c r="E80" i="37" s="1"/>
  <c r="D27" i="37"/>
  <c r="C27" i="37"/>
  <c r="C80" i="37" s="1"/>
  <c r="B27" i="37"/>
  <c r="B80" i="37" s="1"/>
  <c r="Y24" i="37"/>
  <c r="Y79" i="37" s="1"/>
  <c r="X24" i="37"/>
  <c r="X79" i="37" s="1"/>
  <c r="W24" i="37"/>
  <c r="V24" i="37"/>
  <c r="V60" i="37" s="1"/>
  <c r="U24" i="37"/>
  <c r="U79" i="37" s="1"/>
  <c r="T24" i="37"/>
  <c r="T79" i="37" s="1"/>
  <c r="S24" i="37"/>
  <c r="S79" i="37" s="1"/>
  <c r="R24" i="37"/>
  <c r="R79" i="37" s="1"/>
  <c r="Q24" i="37"/>
  <c r="Q79" i="37" s="1"/>
  <c r="P24" i="37"/>
  <c r="P79" i="37" s="1"/>
  <c r="O24" i="37"/>
  <c r="N24" i="37"/>
  <c r="N79" i="37" s="1"/>
  <c r="M24" i="37"/>
  <c r="M79" i="37" s="1"/>
  <c r="L24" i="37"/>
  <c r="L79" i="37" s="1"/>
  <c r="K24" i="37"/>
  <c r="K79" i="37" s="1"/>
  <c r="J24" i="37"/>
  <c r="J79" i="37" s="1"/>
  <c r="I24" i="37"/>
  <c r="I79" i="37" s="1"/>
  <c r="H24" i="37"/>
  <c r="H79" i="37" s="1"/>
  <c r="G24" i="37"/>
  <c r="F24" i="37"/>
  <c r="F79" i="37" s="1"/>
  <c r="E24" i="37"/>
  <c r="E60" i="37" s="1"/>
  <c r="D24" i="37"/>
  <c r="D60" i="37" s="1"/>
  <c r="C24" i="37"/>
  <c r="C79" i="37" s="1"/>
  <c r="B24" i="37"/>
  <c r="B79" i="37" s="1"/>
  <c r="Y16" i="37"/>
  <c r="Y78" i="37" s="1"/>
  <c r="X16" i="37"/>
  <c r="X78" i="38" s="1"/>
  <c r="W16" i="37"/>
  <c r="W78" i="37" s="1"/>
  <c r="V16" i="37"/>
  <c r="V78" i="37" s="1"/>
  <c r="U16" i="37"/>
  <c r="U78" i="37" s="1"/>
  <c r="T16" i="37"/>
  <c r="T78" i="37" s="1"/>
  <c r="S16" i="37"/>
  <c r="S78" i="37" s="1"/>
  <c r="R16" i="37"/>
  <c r="R78" i="37" s="1"/>
  <c r="Q16" i="37"/>
  <c r="Q78" i="37" s="1"/>
  <c r="P16" i="37"/>
  <c r="P78" i="38" s="1"/>
  <c r="O16" i="37"/>
  <c r="O78" i="37" s="1"/>
  <c r="N16" i="37"/>
  <c r="N78" i="37" s="1"/>
  <c r="M16" i="37"/>
  <c r="M78" i="37" s="1"/>
  <c r="L16" i="37"/>
  <c r="L78" i="37" s="1"/>
  <c r="K16" i="37"/>
  <c r="K78" i="37" s="1"/>
  <c r="J16" i="37"/>
  <c r="J78" i="37" s="1"/>
  <c r="I16" i="37"/>
  <c r="I78" i="37" s="1"/>
  <c r="H16" i="37"/>
  <c r="H78" i="38" s="1"/>
  <c r="G16" i="37"/>
  <c r="G78" i="37" s="1"/>
  <c r="F16" i="37"/>
  <c r="F78" i="37" s="1"/>
  <c r="E16" i="37"/>
  <c r="E78" i="37" s="1"/>
  <c r="D16" i="37"/>
  <c r="D78" i="37" s="1"/>
  <c r="C16" i="37"/>
  <c r="C78" i="37" s="1"/>
  <c r="B16" i="37"/>
  <c r="B78" i="37" s="1"/>
  <c r="Y37" i="36"/>
  <c r="X37" i="36"/>
  <c r="W37" i="36"/>
  <c r="V37" i="36"/>
  <c r="U37" i="36"/>
  <c r="T37" i="36"/>
  <c r="S37" i="36"/>
  <c r="R37" i="36"/>
  <c r="Q37" i="36"/>
  <c r="P37" i="36"/>
  <c r="O37" i="36"/>
  <c r="N37" i="36"/>
  <c r="M37" i="36"/>
  <c r="L37" i="36"/>
  <c r="K37" i="36"/>
  <c r="J37" i="36"/>
  <c r="I37" i="36"/>
  <c r="H37" i="36"/>
  <c r="G37" i="36"/>
  <c r="F37" i="36"/>
  <c r="E37" i="36"/>
  <c r="D37" i="36"/>
  <c r="C37" i="36"/>
  <c r="B37" i="36"/>
  <c r="Y36" i="36"/>
  <c r="X36" i="36"/>
  <c r="W36" i="36"/>
  <c r="V36" i="36"/>
  <c r="U36" i="36"/>
  <c r="T36" i="36"/>
  <c r="S36" i="36"/>
  <c r="R36" i="36"/>
  <c r="Q36" i="36"/>
  <c r="P36" i="36"/>
  <c r="O36" i="36"/>
  <c r="N36" i="36"/>
  <c r="M36" i="36"/>
  <c r="L36" i="36"/>
  <c r="K36" i="36"/>
  <c r="J36" i="36"/>
  <c r="I36" i="36"/>
  <c r="H36" i="36"/>
  <c r="G36" i="36"/>
  <c r="F36" i="36"/>
  <c r="E36" i="36"/>
  <c r="D36" i="36"/>
  <c r="C36" i="36"/>
  <c r="B36" i="36"/>
  <c r="Y35" i="36"/>
  <c r="X35" i="36"/>
  <c r="W35" i="36"/>
  <c r="V35" i="36"/>
  <c r="U35" i="36"/>
  <c r="T35" i="36"/>
  <c r="S35" i="36"/>
  <c r="R35" i="36"/>
  <c r="Q35" i="36"/>
  <c r="P35" i="36"/>
  <c r="O35" i="36"/>
  <c r="N35" i="36"/>
  <c r="M35" i="36"/>
  <c r="L35" i="36"/>
  <c r="K35" i="36"/>
  <c r="J35" i="36"/>
  <c r="I35" i="36"/>
  <c r="H35" i="36"/>
  <c r="G35" i="36"/>
  <c r="F35" i="36"/>
  <c r="E35" i="36"/>
  <c r="D35" i="36"/>
  <c r="C35" i="36"/>
  <c r="B35" i="36"/>
  <c r="Y33" i="36"/>
  <c r="Y38" i="36" s="1"/>
  <c r="X33" i="36"/>
  <c r="X38" i="36" s="1"/>
  <c r="W33" i="36"/>
  <c r="W38" i="36" s="1"/>
  <c r="V33" i="36"/>
  <c r="V38" i="36" s="1"/>
  <c r="U33" i="36"/>
  <c r="U38" i="36" s="1"/>
  <c r="T33" i="36"/>
  <c r="T38" i="36" s="1"/>
  <c r="S33" i="36"/>
  <c r="S38" i="36" s="1"/>
  <c r="R33" i="36"/>
  <c r="R38" i="36" s="1"/>
  <c r="Q33" i="36"/>
  <c r="Q38" i="36" s="1"/>
  <c r="P33" i="36"/>
  <c r="P38" i="36" s="1"/>
  <c r="O33" i="36"/>
  <c r="O38" i="36" s="1"/>
  <c r="N33" i="36"/>
  <c r="N38" i="36" s="1"/>
  <c r="M33" i="36"/>
  <c r="M38" i="36" s="1"/>
  <c r="L33" i="36"/>
  <c r="L38" i="36" s="1"/>
  <c r="K33" i="36"/>
  <c r="K38" i="36" s="1"/>
  <c r="J33" i="36"/>
  <c r="J38" i="36" s="1"/>
  <c r="I33" i="36"/>
  <c r="I38" i="36" s="1"/>
  <c r="H33" i="36"/>
  <c r="H38" i="36" s="1"/>
  <c r="G33" i="36"/>
  <c r="G38" i="36" s="1"/>
  <c r="F33" i="36"/>
  <c r="F38" i="36" s="1"/>
  <c r="E33" i="36"/>
  <c r="E38" i="36" s="1"/>
  <c r="D33" i="36"/>
  <c r="D38" i="36" s="1"/>
  <c r="C33" i="36"/>
  <c r="C38" i="36" s="1"/>
  <c r="B33" i="36"/>
  <c r="B38" i="36" s="1"/>
  <c r="Y23" i="36"/>
  <c r="X23" i="36"/>
  <c r="W23" i="36"/>
  <c r="V23" i="36"/>
  <c r="U23" i="36"/>
  <c r="T23" i="36"/>
  <c r="S23" i="36"/>
  <c r="R23" i="36"/>
  <c r="Q23" i="36"/>
  <c r="P23" i="36"/>
  <c r="O23" i="36"/>
  <c r="N23" i="36"/>
  <c r="M23" i="36"/>
  <c r="L23" i="36"/>
  <c r="K23" i="36"/>
  <c r="J23" i="36"/>
  <c r="I23" i="36"/>
  <c r="H23" i="36"/>
  <c r="G23" i="36"/>
  <c r="F23" i="36"/>
  <c r="E23" i="36"/>
  <c r="D23" i="36"/>
  <c r="C23" i="36"/>
  <c r="B23" i="36"/>
  <c r="Y20" i="36"/>
  <c r="X20" i="36"/>
  <c r="W20" i="36"/>
  <c r="V20" i="36"/>
  <c r="U20" i="36"/>
  <c r="T20" i="36"/>
  <c r="S20" i="36"/>
  <c r="R20" i="36"/>
  <c r="Q20" i="36"/>
  <c r="P20" i="36"/>
  <c r="O20" i="36"/>
  <c r="N20" i="36"/>
  <c r="M20" i="36"/>
  <c r="L20" i="36"/>
  <c r="K20" i="36"/>
  <c r="J20" i="36"/>
  <c r="I20" i="36"/>
  <c r="H20" i="36"/>
  <c r="G20" i="36"/>
  <c r="F20" i="36"/>
  <c r="E20" i="36"/>
  <c r="D20" i="36"/>
  <c r="C20" i="36"/>
  <c r="B20" i="36"/>
  <c r="Y14" i="36"/>
  <c r="X14" i="36"/>
  <c r="W14" i="36"/>
  <c r="V14" i="36"/>
  <c r="U14" i="36"/>
  <c r="T14" i="36"/>
  <c r="S14" i="36"/>
  <c r="R14" i="36"/>
  <c r="Q14" i="36"/>
  <c r="P14" i="36"/>
  <c r="O14" i="36"/>
  <c r="N14" i="36"/>
  <c r="M14" i="36"/>
  <c r="L14" i="36"/>
  <c r="K14" i="36"/>
  <c r="J14" i="36"/>
  <c r="I14" i="36"/>
  <c r="H14" i="36"/>
  <c r="G14" i="36"/>
  <c r="F14" i="36"/>
  <c r="E14" i="36"/>
  <c r="D14" i="36"/>
  <c r="C14" i="36"/>
  <c r="B14" i="36"/>
  <c r="Y9" i="36"/>
  <c r="X9" i="36"/>
  <c r="W9" i="36"/>
  <c r="V9" i="36"/>
  <c r="U9" i="36"/>
  <c r="T9" i="36"/>
  <c r="S9" i="36"/>
  <c r="R9" i="36"/>
  <c r="Q9" i="36"/>
  <c r="P9" i="36"/>
  <c r="O9" i="36"/>
  <c r="N9" i="36"/>
  <c r="M9" i="36"/>
  <c r="L9" i="36"/>
  <c r="K9" i="36"/>
  <c r="J9" i="36"/>
  <c r="I9" i="36"/>
  <c r="H9" i="36"/>
  <c r="G9" i="36"/>
  <c r="F9" i="36"/>
  <c r="E9" i="36"/>
  <c r="D9" i="36"/>
  <c r="C9" i="36"/>
  <c r="B9" i="36"/>
  <c r="Y8" i="36"/>
  <c r="X8" i="36"/>
  <c r="W8" i="36"/>
  <c r="V8" i="36"/>
  <c r="U8" i="36"/>
  <c r="T8" i="36"/>
  <c r="S8" i="36"/>
  <c r="R8" i="36"/>
  <c r="Q8" i="36"/>
  <c r="P8" i="36"/>
  <c r="O8" i="36"/>
  <c r="N8" i="36"/>
  <c r="M8" i="36"/>
  <c r="L8" i="36"/>
  <c r="K8" i="36"/>
  <c r="J8" i="36"/>
  <c r="I8" i="36"/>
  <c r="H8" i="36"/>
  <c r="G8" i="36"/>
  <c r="F8" i="36"/>
  <c r="E8" i="36"/>
  <c r="D8" i="36"/>
  <c r="C8" i="36"/>
  <c r="Y83" i="35"/>
  <c r="X83" i="35"/>
  <c r="W83" i="35"/>
  <c r="V83" i="35"/>
  <c r="U83" i="35"/>
  <c r="T83" i="35"/>
  <c r="S83" i="35"/>
  <c r="R83" i="35"/>
  <c r="Q83" i="35"/>
  <c r="P83" i="35"/>
  <c r="O83" i="35"/>
  <c r="N83" i="35"/>
  <c r="M83" i="35"/>
  <c r="L83" i="35"/>
  <c r="K83" i="35"/>
  <c r="J83" i="35"/>
  <c r="I83" i="35"/>
  <c r="H83" i="35"/>
  <c r="G83" i="35"/>
  <c r="F83" i="35"/>
  <c r="E83" i="35"/>
  <c r="D83" i="35"/>
  <c r="C83" i="35"/>
  <c r="B83" i="35"/>
  <c r="Y82" i="35"/>
  <c r="X82" i="35"/>
  <c r="W82" i="35"/>
  <c r="V82" i="35"/>
  <c r="U82" i="35"/>
  <c r="T82" i="35"/>
  <c r="S82" i="35"/>
  <c r="R82" i="35"/>
  <c r="Q82" i="35"/>
  <c r="P82" i="35"/>
  <c r="O82" i="35"/>
  <c r="N82" i="35"/>
  <c r="M82" i="35"/>
  <c r="L82" i="35"/>
  <c r="K82" i="35"/>
  <c r="J82" i="35"/>
  <c r="I82" i="35"/>
  <c r="H82" i="35"/>
  <c r="G82" i="35"/>
  <c r="F82" i="35"/>
  <c r="E82" i="35"/>
  <c r="D82" i="35"/>
  <c r="C82" i="35"/>
  <c r="B82" i="35"/>
  <c r="Y81" i="35"/>
  <c r="X81" i="35"/>
  <c r="W81" i="35"/>
  <c r="V81" i="35"/>
  <c r="U81" i="35"/>
  <c r="T81" i="35"/>
  <c r="S81" i="35"/>
  <c r="R81" i="35"/>
  <c r="Q81" i="35"/>
  <c r="P81" i="35"/>
  <c r="O81" i="35"/>
  <c r="N81" i="35"/>
  <c r="M81" i="35"/>
  <c r="L81" i="35"/>
  <c r="K81" i="35"/>
  <c r="J81" i="35"/>
  <c r="I81" i="35"/>
  <c r="H81" i="35"/>
  <c r="G81" i="35"/>
  <c r="F81" i="35"/>
  <c r="E81" i="35"/>
  <c r="D81" i="35"/>
  <c r="C81" i="35"/>
  <c r="B81" i="35"/>
  <c r="O79" i="35"/>
  <c r="Y77" i="35"/>
  <c r="X77" i="35"/>
  <c r="W77" i="35"/>
  <c r="V77" i="35"/>
  <c r="U77" i="35"/>
  <c r="T77" i="35"/>
  <c r="S77" i="35"/>
  <c r="R77" i="35"/>
  <c r="Q77" i="35"/>
  <c r="P77" i="35"/>
  <c r="O77" i="35"/>
  <c r="N77" i="35"/>
  <c r="M77" i="35"/>
  <c r="L77" i="35"/>
  <c r="K77" i="35"/>
  <c r="J77" i="35"/>
  <c r="I77" i="35"/>
  <c r="H77" i="35"/>
  <c r="G77" i="35"/>
  <c r="F77" i="35"/>
  <c r="E77" i="35"/>
  <c r="D77" i="35"/>
  <c r="C77" i="35"/>
  <c r="B77" i="35"/>
  <c r="Y76" i="35"/>
  <c r="X76" i="35"/>
  <c r="W76" i="35"/>
  <c r="V76" i="35"/>
  <c r="U76" i="35"/>
  <c r="T76" i="35"/>
  <c r="S76" i="35"/>
  <c r="R76" i="35"/>
  <c r="Q76" i="35"/>
  <c r="P76" i="35"/>
  <c r="O76" i="35"/>
  <c r="N76" i="35"/>
  <c r="M76" i="35"/>
  <c r="L76" i="35"/>
  <c r="K76" i="35"/>
  <c r="J76" i="35"/>
  <c r="I76" i="35"/>
  <c r="H76" i="35"/>
  <c r="G76" i="35"/>
  <c r="F76" i="35"/>
  <c r="E76" i="35"/>
  <c r="D76" i="35"/>
  <c r="C76" i="35"/>
  <c r="B76" i="35"/>
  <c r="Y75" i="35"/>
  <c r="X75" i="35"/>
  <c r="W75" i="35"/>
  <c r="V75" i="35"/>
  <c r="U75" i="35"/>
  <c r="T75" i="35"/>
  <c r="S75" i="35"/>
  <c r="R75" i="35"/>
  <c r="Q75" i="35"/>
  <c r="P75" i="35"/>
  <c r="O75" i="35"/>
  <c r="N75" i="35"/>
  <c r="M75" i="35"/>
  <c r="L75" i="35"/>
  <c r="K75" i="35"/>
  <c r="J75" i="35"/>
  <c r="I75" i="35"/>
  <c r="H75" i="35"/>
  <c r="G75" i="35"/>
  <c r="F75" i="35"/>
  <c r="E75" i="35"/>
  <c r="D75" i="35"/>
  <c r="C75" i="35"/>
  <c r="B75" i="35"/>
  <c r="Y74" i="35"/>
  <c r="X74" i="35"/>
  <c r="W74" i="35"/>
  <c r="V74" i="35"/>
  <c r="U74" i="35"/>
  <c r="T74" i="35"/>
  <c r="S74" i="35"/>
  <c r="R74" i="35"/>
  <c r="Q74" i="35"/>
  <c r="P74" i="35"/>
  <c r="O74" i="35"/>
  <c r="N74" i="35"/>
  <c r="M74" i="35"/>
  <c r="L74" i="35"/>
  <c r="K74" i="35"/>
  <c r="J74" i="35"/>
  <c r="I74" i="35"/>
  <c r="H74" i="35"/>
  <c r="G74" i="35"/>
  <c r="F74" i="35"/>
  <c r="E74" i="35"/>
  <c r="D74" i="35"/>
  <c r="C74" i="35"/>
  <c r="B74" i="35"/>
  <c r="Y73" i="35"/>
  <c r="X73" i="35"/>
  <c r="W73" i="35"/>
  <c r="V73" i="35"/>
  <c r="U73" i="35"/>
  <c r="T73" i="35"/>
  <c r="S73" i="35"/>
  <c r="R73" i="35"/>
  <c r="Q73" i="35"/>
  <c r="P73" i="35"/>
  <c r="O73" i="35"/>
  <c r="N73" i="35"/>
  <c r="M73" i="35"/>
  <c r="L73" i="35"/>
  <c r="K73" i="35"/>
  <c r="J73" i="35"/>
  <c r="I73" i="35"/>
  <c r="H73" i="35"/>
  <c r="G73" i="35"/>
  <c r="F73" i="35"/>
  <c r="E73" i="35"/>
  <c r="D73" i="35"/>
  <c r="C73" i="35"/>
  <c r="B73" i="35"/>
  <c r="Y72" i="35"/>
  <c r="X72" i="35"/>
  <c r="W72" i="35"/>
  <c r="V72" i="35"/>
  <c r="U72" i="35"/>
  <c r="T72" i="35"/>
  <c r="S72" i="35"/>
  <c r="R72" i="35"/>
  <c r="Q72" i="35"/>
  <c r="P72" i="35"/>
  <c r="O72" i="35"/>
  <c r="N72" i="35"/>
  <c r="M72" i="35"/>
  <c r="L72" i="35"/>
  <c r="K72" i="35"/>
  <c r="J72" i="35"/>
  <c r="I72" i="35"/>
  <c r="H72" i="35"/>
  <c r="G72" i="35"/>
  <c r="F72" i="35"/>
  <c r="E72" i="35"/>
  <c r="D72" i="35"/>
  <c r="C72" i="35"/>
  <c r="B72" i="35"/>
  <c r="Y68" i="35"/>
  <c r="X68" i="35"/>
  <c r="W68" i="35"/>
  <c r="V68" i="35"/>
  <c r="U68" i="35"/>
  <c r="T68" i="35"/>
  <c r="S68" i="35"/>
  <c r="R68" i="35"/>
  <c r="Q68" i="35"/>
  <c r="P68" i="35"/>
  <c r="O68" i="35"/>
  <c r="N68" i="35"/>
  <c r="M68" i="35"/>
  <c r="L68" i="35"/>
  <c r="K68" i="35"/>
  <c r="J68" i="35"/>
  <c r="I68" i="35"/>
  <c r="H68" i="35"/>
  <c r="G68" i="35"/>
  <c r="F68" i="35"/>
  <c r="E68" i="35"/>
  <c r="D68" i="35"/>
  <c r="C68" i="35"/>
  <c r="B68" i="35"/>
  <c r="Y67" i="35"/>
  <c r="X67" i="35"/>
  <c r="W67" i="35"/>
  <c r="V67" i="35"/>
  <c r="U67" i="35"/>
  <c r="T67" i="35"/>
  <c r="S67" i="35"/>
  <c r="R67" i="35"/>
  <c r="Q67" i="35"/>
  <c r="P67" i="35"/>
  <c r="O67" i="35"/>
  <c r="N67" i="35"/>
  <c r="M67" i="35"/>
  <c r="L67" i="35"/>
  <c r="K67" i="35"/>
  <c r="J67" i="35"/>
  <c r="I67" i="35"/>
  <c r="H67" i="35"/>
  <c r="G67" i="35"/>
  <c r="F67" i="35"/>
  <c r="E67" i="35"/>
  <c r="D67" i="35"/>
  <c r="C67" i="35"/>
  <c r="B67" i="35"/>
  <c r="Y66" i="35"/>
  <c r="X66" i="35"/>
  <c r="W66" i="35"/>
  <c r="V66" i="35"/>
  <c r="U66" i="35"/>
  <c r="T66" i="35"/>
  <c r="S66" i="35"/>
  <c r="R66" i="35"/>
  <c r="Q66" i="35"/>
  <c r="P66" i="35"/>
  <c r="O66" i="35"/>
  <c r="N66" i="35"/>
  <c r="M66" i="35"/>
  <c r="L66" i="35"/>
  <c r="L51" i="35" s="1"/>
  <c r="K66" i="35"/>
  <c r="K51" i="35" s="1"/>
  <c r="J66" i="35"/>
  <c r="I66" i="35"/>
  <c r="H66" i="35"/>
  <c r="G66" i="35"/>
  <c r="F66" i="35"/>
  <c r="E66" i="35"/>
  <c r="D66" i="35"/>
  <c r="C66" i="35"/>
  <c r="B66" i="35"/>
  <c r="Y65" i="35"/>
  <c r="X65" i="35"/>
  <c r="W65" i="35"/>
  <c r="V65" i="35"/>
  <c r="U65" i="35"/>
  <c r="T65" i="35"/>
  <c r="S65" i="35"/>
  <c r="R65" i="35"/>
  <c r="Q65" i="35"/>
  <c r="P65" i="35"/>
  <c r="O65" i="35"/>
  <c r="N65" i="35"/>
  <c r="M65" i="35"/>
  <c r="L65" i="35"/>
  <c r="K65" i="35"/>
  <c r="J65" i="35"/>
  <c r="I65" i="35"/>
  <c r="H65" i="35"/>
  <c r="G65" i="35"/>
  <c r="F65" i="35"/>
  <c r="E65" i="35"/>
  <c r="D65" i="35"/>
  <c r="C65" i="35"/>
  <c r="B65" i="35"/>
  <c r="Y64" i="35"/>
  <c r="X64" i="35"/>
  <c r="W64" i="35"/>
  <c r="V64" i="35"/>
  <c r="U64" i="35"/>
  <c r="T64" i="35"/>
  <c r="S64" i="35"/>
  <c r="R64" i="35"/>
  <c r="Q64" i="35"/>
  <c r="P64" i="35"/>
  <c r="O64" i="35"/>
  <c r="N64" i="35"/>
  <c r="M64" i="35"/>
  <c r="L64" i="35"/>
  <c r="K64" i="35"/>
  <c r="J64" i="35"/>
  <c r="I64" i="35"/>
  <c r="H64" i="35"/>
  <c r="G64" i="35"/>
  <c r="F64" i="35"/>
  <c r="E64" i="35"/>
  <c r="D64" i="35"/>
  <c r="C64" i="35"/>
  <c r="B64" i="35"/>
  <c r="Y62" i="35"/>
  <c r="X62" i="35"/>
  <c r="W62" i="35"/>
  <c r="V62" i="35"/>
  <c r="U62" i="35"/>
  <c r="T62" i="35"/>
  <c r="S62" i="35"/>
  <c r="R62" i="35"/>
  <c r="Q62" i="35"/>
  <c r="P62" i="35"/>
  <c r="O62" i="35"/>
  <c r="N62" i="35"/>
  <c r="M62" i="35"/>
  <c r="L62" i="35"/>
  <c r="K62" i="35"/>
  <c r="J62" i="35"/>
  <c r="I62" i="35"/>
  <c r="H62" i="35"/>
  <c r="H51" i="35" s="1"/>
  <c r="G62" i="35"/>
  <c r="F62" i="35"/>
  <c r="E62" i="35"/>
  <c r="D62" i="35"/>
  <c r="C62" i="35"/>
  <c r="B62" i="35"/>
  <c r="Y61" i="35"/>
  <c r="X61" i="35"/>
  <c r="W61" i="35"/>
  <c r="V61" i="35"/>
  <c r="U61" i="35"/>
  <c r="T61" i="35"/>
  <c r="S61" i="35"/>
  <c r="R61" i="35"/>
  <c r="Q61" i="35"/>
  <c r="P61" i="35"/>
  <c r="O61" i="35"/>
  <c r="N61" i="35"/>
  <c r="M61" i="35"/>
  <c r="L61" i="35"/>
  <c r="K61" i="35"/>
  <c r="J61" i="35"/>
  <c r="I61" i="35"/>
  <c r="H61" i="35"/>
  <c r="G61" i="35"/>
  <c r="F61" i="35"/>
  <c r="E61" i="35"/>
  <c r="D61" i="35"/>
  <c r="C61" i="35"/>
  <c r="B61" i="35"/>
  <c r="W60" i="35"/>
  <c r="U60" i="35"/>
  <c r="O60" i="35"/>
  <c r="Y59" i="35"/>
  <c r="X59" i="35"/>
  <c r="W59" i="35"/>
  <c r="V59" i="35"/>
  <c r="U59" i="35"/>
  <c r="T59" i="35"/>
  <c r="S59" i="35"/>
  <c r="R59" i="35"/>
  <c r="Q59" i="35"/>
  <c r="P59" i="35"/>
  <c r="O59" i="35"/>
  <c r="N59" i="35"/>
  <c r="M59" i="35"/>
  <c r="L59" i="35"/>
  <c r="K59" i="35"/>
  <c r="J59" i="35"/>
  <c r="I59" i="35"/>
  <c r="H59" i="35"/>
  <c r="G59" i="35"/>
  <c r="F59" i="35"/>
  <c r="E59" i="35"/>
  <c r="D59" i="35"/>
  <c r="C59" i="35"/>
  <c r="B59" i="35"/>
  <c r="Y58" i="35"/>
  <c r="X58" i="35"/>
  <c r="W58" i="35"/>
  <c r="V58" i="35"/>
  <c r="U58" i="35"/>
  <c r="T58" i="35"/>
  <c r="S58" i="35"/>
  <c r="R58" i="35"/>
  <c r="Q58" i="35"/>
  <c r="P58" i="35"/>
  <c r="O58" i="35"/>
  <c r="N58" i="35"/>
  <c r="M58" i="35"/>
  <c r="L58" i="35"/>
  <c r="K58" i="35"/>
  <c r="J58" i="35"/>
  <c r="I58" i="35"/>
  <c r="H58" i="35"/>
  <c r="G58" i="35"/>
  <c r="F58" i="35"/>
  <c r="E58" i="35"/>
  <c r="D58" i="35"/>
  <c r="C58" i="35"/>
  <c r="B58" i="35"/>
  <c r="U57" i="35"/>
  <c r="P57" i="35"/>
  <c r="M57" i="35"/>
  <c r="Y56" i="35"/>
  <c r="X56" i="35"/>
  <c r="W56" i="35"/>
  <c r="V56" i="35"/>
  <c r="U56" i="35"/>
  <c r="T56" i="35"/>
  <c r="S56" i="35"/>
  <c r="R56" i="35"/>
  <c r="Q56" i="35"/>
  <c r="P56" i="35"/>
  <c r="O56" i="35"/>
  <c r="N56" i="35"/>
  <c r="M56" i="35"/>
  <c r="L56" i="35"/>
  <c r="K56" i="35"/>
  <c r="J56" i="35"/>
  <c r="I56" i="35"/>
  <c r="H56" i="35"/>
  <c r="G56" i="35"/>
  <c r="F56" i="35"/>
  <c r="E56" i="35"/>
  <c r="D56" i="35"/>
  <c r="C56" i="35"/>
  <c r="B56" i="35"/>
  <c r="Y55" i="35"/>
  <c r="X55" i="35"/>
  <c r="W55" i="35"/>
  <c r="V55" i="35"/>
  <c r="U55" i="35"/>
  <c r="T55" i="35"/>
  <c r="S55" i="35"/>
  <c r="R55" i="35"/>
  <c r="Q55" i="35"/>
  <c r="P55" i="35"/>
  <c r="O55" i="35"/>
  <c r="N55" i="35"/>
  <c r="M55" i="35"/>
  <c r="L55" i="35"/>
  <c r="K55" i="35"/>
  <c r="J55" i="35"/>
  <c r="I55" i="35"/>
  <c r="H55" i="35"/>
  <c r="G55" i="35"/>
  <c r="F55" i="35"/>
  <c r="F51" i="35" s="1"/>
  <c r="E55" i="35"/>
  <c r="E51" i="35" s="1"/>
  <c r="D55" i="35"/>
  <c r="C55" i="35"/>
  <c r="B55" i="35"/>
  <c r="Y54" i="35"/>
  <c r="X54" i="35"/>
  <c r="W54" i="35"/>
  <c r="V54" i="35"/>
  <c r="U54" i="35"/>
  <c r="T54" i="35"/>
  <c r="S54" i="35"/>
  <c r="R54" i="35"/>
  <c r="Q54" i="35"/>
  <c r="P54" i="35"/>
  <c r="O54" i="35"/>
  <c r="N54" i="35"/>
  <c r="M54" i="35"/>
  <c r="L54" i="35"/>
  <c r="K54" i="35"/>
  <c r="J54" i="35"/>
  <c r="I54" i="35"/>
  <c r="H54" i="35"/>
  <c r="G54" i="35"/>
  <c r="F54" i="35"/>
  <c r="E54" i="35"/>
  <c r="D54" i="35"/>
  <c r="C54" i="35"/>
  <c r="B54" i="35"/>
  <c r="B51" i="35" s="1"/>
  <c r="Y53" i="35"/>
  <c r="X53" i="35"/>
  <c r="X51" i="35" s="1"/>
  <c r="W53" i="35"/>
  <c r="V53" i="35"/>
  <c r="U53" i="35"/>
  <c r="T53" i="35"/>
  <c r="S53" i="35"/>
  <c r="S51" i="35" s="1"/>
  <c r="R53" i="35"/>
  <c r="Q53" i="35"/>
  <c r="P53" i="35"/>
  <c r="O53" i="35"/>
  <c r="N53" i="35"/>
  <c r="M53" i="35"/>
  <c r="L53" i="35"/>
  <c r="K53" i="35"/>
  <c r="J53" i="35"/>
  <c r="I53" i="35"/>
  <c r="H53" i="35"/>
  <c r="G53" i="35"/>
  <c r="G51" i="35" s="1"/>
  <c r="F53" i="35"/>
  <c r="E53" i="35"/>
  <c r="D53" i="35"/>
  <c r="D51" i="35" s="1"/>
  <c r="C53" i="35"/>
  <c r="B53" i="35"/>
  <c r="Y52" i="35"/>
  <c r="Y51" i="35" s="1"/>
  <c r="X52" i="35"/>
  <c r="W52" i="35"/>
  <c r="W51" i="35" s="1"/>
  <c r="V52" i="35"/>
  <c r="V51" i="35" s="1"/>
  <c r="U52" i="35"/>
  <c r="U51" i="35" s="1"/>
  <c r="T52" i="35"/>
  <c r="T51" i="35" s="1"/>
  <c r="S52" i="35"/>
  <c r="R52" i="35"/>
  <c r="R51" i="35" s="1"/>
  <c r="Q52" i="35"/>
  <c r="Q51" i="35" s="1"/>
  <c r="P52" i="35"/>
  <c r="P51" i="35" s="1"/>
  <c r="O52" i="35"/>
  <c r="O51" i="35" s="1"/>
  <c r="N52" i="35"/>
  <c r="N51" i="35" s="1"/>
  <c r="M52" i="35"/>
  <c r="M51" i="35" s="1"/>
  <c r="L52" i="35"/>
  <c r="K52" i="35"/>
  <c r="J52" i="35"/>
  <c r="I52" i="35"/>
  <c r="H52" i="35"/>
  <c r="G52" i="35"/>
  <c r="F52" i="35"/>
  <c r="E52" i="35"/>
  <c r="D52" i="35"/>
  <c r="C52" i="35"/>
  <c r="C51" i="35" s="1"/>
  <c r="B52" i="35"/>
  <c r="J51" i="35"/>
  <c r="I51" i="35"/>
  <c r="Y27" i="35"/>
  <c r="X27" i="35"/>
  <c r="X63" i="35" s="1"/>
  <c r="W27" i="35"/>
  <c r="V27" i="35"/>
  <c r="U27" i="35"/>
  <c r="U63" i="35" s="1"/>
  <c r="T27" i="35"/>
  <c r="S27" i="35"/>
  <c r="R27" i="35"/>
  <c r="Q27" i="35"/>
  <c r="P27" i="35"/>
  <c r="P63" i="35" s="1"/>
  <c r="O27" i="35"/>
  <c r="N27" i="35"/>
  <c r="M27" i="35"/>
  <c r="M63" i="35" s="1"/>
  <c r="L27" i="35"/>
  <c r="K27" i="35"/>
  <c r="J27" i="35"/>
  <c r="I27" i="35"/>
  <c r="H27" i="35"/>
  <c r="H63" i="35" s="1"/>
  <c r="G27" i="35"/>
  <c r="F27" i="35"/>
  <c r="E27" i="35"/>
  <c r="E63" i="35" s="1"/>
  <c r="D27" i="35"/>
  <c r="C27" i="35"/>
  <c r="B27" i="35"/>
  <c r="Y24" i="35"/>
  <c r="X24" i="35"/>
  <c r="W24" i="35"/>
  <c r="W79" i="35" s="1"/>
  <c r="V24" i="35"/>
  <c r="V79" i="35" s="1"/>
  <c r="U24" i="35"/>
  <c r="T24" i="35"/>
  <c r="S24" i="35"/>
  <c r="R24" i="35"/>
  <c r="R79" i="35" s="1"/>
  <c r="Q24" i="35"/>
  <c r="P24" i="35"/>
  <c r="P79" i="35" s="1"/>
  <c r="O24" i="35"/>
  <c r="N24" i="35"/>
  <c r="N79" i="35" s="1"/>
  <c r="M24" i="35"/>
  <c r="M60" i="35" s="1"/>
  <c r="L24" i="35"/>
  <c r="L79" i="35" s="1"/>
  <c r="K24" i="35"/>
  <c r="J24" i="35"/>
  <c r="J79" i="35" s="1"/>
  <c r="I24" i="35"/>
  <c r="H24" i="35"/>
  <c r="H79" i="35" s="1"/>
  <c r="G24" i="35"/>
  <c r="G60" i="35" s="1"/>
  <c r="F24" i="35"/>
  <c r="E24" i="35"/>
  <c r="E60" i="35" s="1"/>
  <c r="D24" i="35"/>
  <c r="C24" i="35"/>
  <c r="B24" i="35"/>
  <c r="Y16" i="35"/>
  <c r="X16" i="35"/>
  <c r="X57" i="35" s="1"/>
  <c r="W16" i="35"/>
  <c r="V16" i="35"/>
  <c r="U16" i="35"/>
  <c r="T16" i="35"/>
  <c r="S16" i="35"/>
  <c r="R16" i="35"/>
  <c r="Q16" i="35"/>
  <c r="P16" i="35"/>
  <c r="O16" i="35"/>
  <c r="N16" i="35"/>
  <c r="M16" i="35"/>
  <c r="L16" i="35"/>
  <c r="K16" i="35"/>
  <c r="J16" i="35"/>
  <c r="I16" i="35"/>
  <c r="H16" i="35"/>
  <c r="H57" i="35" s="1"/>
  <c r="G16" i="35"/>
  <c r="F16" i="35"/>
  <c r="E16" i="35"/>
  <c r="E57" i="35" s="1"/>
  <c r="D16" i="35"/>
  <c r="C16" i="35"/>
  <c r="B16" i="35"/>
  <c r="Y83" i="34"/>
  <c r="X83" i="34"/>
  <c r="W83" i="34"/>
  <c r="V83" i="34"/>
  <c r="U83" i="34"/>
  <c r="T83" i="34"/>
  <c r="S83" i="34"/>
  <c r="R83" i="34"/>
  <c r="Q83" i="34"/>
  <c r="P83" i="34"/>
  <c r="O83" i="34"/>
  <c r="N83" i="34"/>
  <c r="M83" i="34"/>
  <c r="L83" i="34"/>
  <c r="K83" i="34"/>
  <c r="J83" i="34"/>
  <c r="I83" i="34"/>
  <c r="H83" i="34"/>
  <c r="G83" i="34"/>
  <c r="F83" i="34"/>
  <c r="E83" i="34"/>
  <c r="D83" i="34"/>
  <c r="C83" i="34"/>
  <c r="B83" i="34"/>
  <c r="Y82" i="34"/>
  <c r="X82" i="34"/>
  <c r="W82" i="34"/>
  <c r="V82" i="34"/>
  <c r="U82" i="34"/>
  <c r="T82" i="34"/>
  <c r="S82" i="34"/>
  <c r="R82" i="34"/>
  <c r="Q82" i="34"/>
  <c r="P82" i="34"/>
  <c r="O82" i="34"/>
  <c r="N82" i="34"/>
  <c r="M82" i="34"/>
  <c r="L82" i="34"/>
  <c r="K82" i="34"/>
  <c r="J82" i="34"/>
  <c r="I82" i="34"/>
  <c r="H82" i="34"/>
  <c r="G82" i="34"/>
  <c r="F82" i="34"/>
  <c r="E82" i="34"/>
  <c r="D82" i="34"/>
  <c r="C82" i="34"/>
  <c r="B82" i="34"/>
  <c r="Y81" i="34"/>
  <c r="X81" i="34"/>
  <c r="W81" i="34"/>
  <c r="V81" i="34"/>
  <c r="U81" i="34"/>
  <c r="T81" i="34"/>
  <c r="S81" i="34"/>
  <c r="R81" i="34"/>
  <c r="Q81" i="34"/>
  <c r="P81" i="34"/>
  <c r="O81" i="34"/>
  <c r="N81" i="34"/>
  <c r="M81" i="34"/>
  <c r="L81" i="34"/>
  <c r="K81" i="34"/>
  <c r="J81" i="34"/>
  <c r="I81" i="34"/>
  <c r="H81" i="34"/>
  <c r="G81" i="34"/>
  <c r="F81" i="34"/>
  <c r="E81" i="34"/>
  <c r="D81" i="34"/>
  <c r="C81" i="34"/>
  <c r="B81" i="34"/>
  <c r="Y77" i="34"/>
  <c r="X77" i="34"/>
  <c r="W77" i="34"/>
  <c r="V77" i="34"/>
  <c r="U77" i="34"/>
  <c r="T77" i="34"/>
  <c r="S77" i="34"/>
  <c r="R77" i="34"/>
  <c r="Q77" i="34"/>
  <c r="P77" i="34"/>
  <c r="O77" i="34"/>
  <c r="N77" i="34"/>
  <c r="M77" i="34"/>
  <c r="L77" i="34"/>
  <c r="K77" i="34"/>
  <c r="J77" i="34"/>
  <c r="I77" i="34"/>
  <c r="H77" i="34"/>
  <c r="G77" i="34"/>
  <c r="F77" i="34"/>
  <c r="E77" i="34"/>
  <c r="D77" i="34"/>
  <c r="C77" i="34"/>
  <c r="B77" i="34"/>
  <c r="Y76" i="34"/>
  <c r="X76" i="34"/>
  <c r="W76" i="34"/>
  <c r="V76" i="34"/>
  <c r="U76" i="34"/>
  <c r="T76" i="34"/>
  <c r="S76" i="34"/>
  <c r="R76" i="34"/>
  <c r="Q76" i="34"/>
  <c r="P76" i="34"/>
  <c r="O76" i="34"/>
  <c r="N76" i="34"/>
  <c r="M76" i="34"/>
  <c r="L76" i="34"/>
  <c r="K76" i="34"/>
  <c r="J76" i="34"/>
  <c r="I76" i="34"/>
  <c r="H76" i="34"/>
  <c r="G76" i="34"/>
  <c r="F76" i="34"/>
  <c r="E76" i="34"/>
  <c r="D76" i="34"/>
  <c r="C76" i="34"/>
  <c r="B76" i="34"/>
  <c r="Y75" i="34"/>
  <c r="X75" i="34"/>
  <c r="W75" i="34"/>
  <c r="V75" i="34"/>
  <c r="U75" i="34"/>
  <c r="T75" i="34"/>
  <c r="S75" i="34"/>
  <c r="R75" i="34"/>
  <c r="Q75" i="34"/>
  <c r="P75" i="34"/>
  <c r="O75" i="34"/>
  <c r="N75" i="34"/>
  <c r="M75" i="34"/>
  <c r="L75" i="34"/>
  <c r="K75" i="34"/>
  <c r="J75" i="34"/>
  <c r="I75" i="34"/>
  <c r="H75" i="34"/>
  <c r="G75" i="34"/>
  <c r="F75" i="34"/>
  <c r="E75" i="34"/>
  <c r="D75" i="34"/>
  <c r="C75" i="34"/>
  <c r="B75" i="34"/>
  <c r="Y74" i="34"/>
  <c r="X74" i="34"/>
  <c r="W74" i="34"/>
  <c r="V74" i="34"/>
  <c r="U74" i="34"/>
  <c r="T74" i="34"/>
  <c r="S74" i="34"/>
  <c r="R74" i="34"/>
  <c r="Q74" i="34"/>
  <c r="P74" i="34"/>
  <c r="O74" i="34"/>
  <c r="N74" i="34"/>
  <c r="M74" i="34"/>
  <c r="L74" i="34"/>
  <c r="K74" i="34"/>
  <c r="J74" i="34"/>
  <c r="I74" i="34"/>
  <c r="H74" i="34"/>
  <c r="G74" i="34"/>
  <c r="F74" i="34"/>
  <c r="E74" i="34"/>
  <c r="D74" i="34"/>
  <c r="C74" i="34"/>
  <c r="B74" i="34"/>
  <c r="Y73" i="34"/>
  <c r="X73" i="34"/>
  <c r="W73" i="34"/>
  <c r="V73" i="34"/>
  <c r="U73" i="34"/>
  <c r="T73" i="34"/>
  <c r="S73" i="34"/>
  <c r="R73" i="34"/>
  <c r="Q73" i="34"/>
  <c r="P73" i="34"/>
  <c r="O73" i="34"/>
  <c r="N73" i="34"/>
  <c r="M73" i="34"/>
  <c r="L73" i="34"/>
  <c r="K73" i="34"/>
  <c r="J73" i="34"/>
  <c r="I73" i="34"/>
  <c r="H73" i="34"/>
  <c r="G73" i="34"/>
  <c r="F73" i="34"/>
  <c r="E73" i="34"/>
  <c r="D73" i="34"/>
  <c r="C73" i="34"/>
  <c r="B73" i="34"/>
  <c r="Y72" i="34"/>
  <c r="X72" i="34"/>
  <c r="W72" i="34"/>
  <c r="V72" i="34"/>
  <c r="U72" i="34"/>
  <c r="T72" i="34"/>
  <c r="S72" i="34"/>
  <c r="R72" i="34"/>
  <c r="Q72" i="34"/>
  <c r="P72" i="34"/>
  <c r="O72" i="34"/>
  <c r="N72" i="34"/>
  <c r="M72" i="34"/>
  <c r="L72" i="34"/>
  <c r="K72" i="34"/>
  <c r="J72" i="34"/>
  <c r="I72" i="34"/>
  <c r="H72" i="34"/>
  <c r="G72" i="34"/>
  <c r="F72" i="34"/>
  <c r="E72" i="34"/>
  <c r="D72" i="34"/>
  <c r="C72" i="34"/>
  <c r="B72" i="34"/>
  <c r="Y68" i="34"/>
  <c r="X68" i="34"/>
  <c r="W68" i="34"/>
  <c r="V68" i="34"/>
  <c r="U68" i="34"/>
  <c r="T68" i="34"/>
  <c r="S68" i="34"/>
  <c r="R68" i="34"/>
  <c r="Q68" i="34"/>
  <c r="P68" i="34"/>
  <c r="O68" i="34"/>
  <c r="N68" i="34"/>
  <c r="M68" i="34"/>
  <c r="L68" i="34"/>
  <c r="K68" i="34"/>
  <c r="J68" i="34"/>
  <c r="I68" i="34"/>
  <c r="H68" i="34"/>
  <c r="G68" i="34"/>
  <c r="F68" i="34"/>
  <c r="E68" i="34"/>
  <c r="D68" i="34"/>
  <c r="C68" i="34"/>
  <c r="B68" i="34"/>
  <c r="Y67" i="34"/>
  <c r="X67" i="34"/>
  <c r="W67" i="34"/>
  <c r="V67" i="34"/>
  <c r="U67" i="34"/>
  <c r="T67" i="34"/>
  <c r="S67" i="34"/>
  <c r="R67" i="34"/>
  <c r="Q67" i="34"/>
  <c r="P67" i="34"/>
  <c r="O67" i="34"/>
  <c r="N67" i="34"/>
  <c r="M67" i="34"/>
  <c r="L67" i="34"/>
  <c r="K67" i="34"/>
  <c r="J67" i="34"/>
  <c r="I67" i="34"/>
  <c r="H67" i="34"/>
  <c r="G67" i="34"/>
  <c r="F67" i="34"/>
  <c r="E67" i="34"/>
  <c r="D67" i="34"/>
  <c r="C67" i="34"/>
  <c r="B67" i="34"/>
  <c r="Y66" i="34"/>
  <c r="X66" i="34"/>
  <c r="W66" i="34"/>
  <c r="V66" i="34"/>
  <c r="U66" i="34"/>
  <c r="T66" i="34"/>
  <c r="S66" i="34"/>
  <c r="R66" i="34"/>
  <c r="Q66" i="34"/>
  <c r="P66" i="34"/>
  <c r="O66" i="34"/>
  <c r="N66" i="34"/>
  <c r="M66" i="34"/>
  <c r="L66" i="34"/>
  <c r="K66" i="34"/>
  <c r="J66" i="34"/>
  <c r="I66" i="34"/>
  <c r="H66" i="34"/>
  <c r="G66" i="34"/>
  <c r="F66" i="34"/>
  <c r="E66" i="34"/>
  <c r="D66" i="34"/>
  <c r="C66" i="34"/>
  <c r="B66" i="34"/>
  <c r="Y65" i="34"/>
  <c r="X65" i="34"/>
  <c r="W65" i="34"/>
  <c r="V65" i="34"/>
  <c r="U65" i="34"/>
  <c r="T65" i="34"/>
  <c r="S65" i="34"/>
  <c r="R65" i="34"/>
  <c r="Q65" i="34"/>
  <c r="P65" i="34"/>
  <c r="O65" i="34"/>
  <c r="N65" i="34"/>
  <c r="M65" i="34"/>
  <c r="L65" i="34"/>
  <c r="K65" i="34"/>
  <c r="J65" i="34"/>
  <c r="I65" i="34"/>
  <c r="H65" i="34"/>
  <c r="G65" i="34"/>
  <c r="F65" i="34"/>
  <c r="E65" i="34"/>
  <c r="D65" i="34"/>
  <c r="C65" i="34"/>
  <c r="B65" i="34"/>
  <c r="Y64" i="34"/>
  <c r="X64" i="34"/>
  <c r="W64" i="34"/>
  <c r="V64" i="34"/>
  <c r="U64" i="34"/>
  <c r="T64" i="34"/>
  <c r="S64" i="34"/>
  <c r="R64" i="34"/>
  <c r="Q64" i="34"/>
  <c r="P64" i="34"/>
  <c r="O64" i="34"/>
  <c r="N64" i="34"/>
  <c r="M64" i="34"/>
  <c r="L64" i="34"/>
  <c r="K64" i="34"/>
  <c r="J64" i="34"/>
  <c r="I64" i="34"/>
  <c r="H64" i="34"/>
  <c r="G64" i="34"/>
  <c r="F64" i="34"/>
  <c r="E64" i="34"/>
  <c r="D64" i="34"/>
  <c r="C64" i="34"/>
  <c r="B64" i="34"/>
  <c r="Y63" i="34"/>
  <c r="I63" i="34"/>
  <c r="C63" i="34"/>
  <c r="Y62" i="34"/>
  <c r="X62" i="34"/>
  <c r="W62" i="34"/>
  <c r="V62" i="34"/>
  <c r="U62" i="34"/>
  <c r="T62" i="34"/>
  <c r="S62" i="34"/>
  <c r="R62" i="34"/>
  <c r="Q62" i="34"/>
  <c r="P62" i="34"/>
  <c r="O62" i="34"/>
  <c r="N62" i="34"/>
  <c r="M62" i="34"/>
  <c r="L62" i="34"/>
  <c r="K62" i="34"/>
  <c r="J62" i="34"/>
  <c r="I62" i="34"/>
  <c r="H62" i="34"/>
  <c r="G62" i="34"/>
  <c r="F62" i="34"/>
  <c r="E62" i="34"/>
  <c r="D62" i="34"/>
  <c r="C62" i="34"/>
  <c r="B62" i="34"/>
  <c r="Y61" i="34"/>
  <c r="X61" i="34"/>
  <c r="W61" i="34"/>
  <c r="V61" i="34"/>
  <c r="U61" i="34"/>
  <c r="T61" i="34"/>
  <c r="S61" i="34"/>
  <c r="R61" i="34"/>
  <c r="Q61" i="34"/>
  <c r="P61" i="34"/>
  <c r="O61" i="34"/>
  <c r="N61" i="34"/>
  <c r="M61" i="34"/>
  <c r="L61" i="34"/>
  <c r="K61" i="34"/>
  <c r="J61" i="34"/>
  <c r="I61" i="34"/>
  <c r="H61" i="34"/>
  <c r="G61" i="34"/>
  <c r="F61" i="34"/>
  <c r="E61" i="34"/>
  <c r="D61" i="34"/>
  <c r="C61" i="34"/>
  <c r="B61" i="34"/>
  <c r="U60" i="34"/>
  <c r="H60" i="34"/>
  <c r="Y59" i="34"/>
  <c r="X59" i="34"/>
  <c r="W59" i="34"/>
  <c r="V59" i="34"/>
  <c r="U59" i="34"/>
  <c r="T59" i="34"/>
  <c r="S59" i="34"/>
  <c r="R59" i="34"/>
  <c r="Q59" i="34"/>
  <c r="P59" i="34"/>
  <c r="O59" i="34"/>
  <c r="N59" i="34"/>
  <c r="M59" i="34"/>
  <c r="L59" i="34"/>
  <c r="K59" i="34"/>
  <c r="J59" i="34"/>
  <c r="I59" i="34"/>
  <c r="H59" i="34"/>
  <c r="G59" i="34"/>
  <c r="F59" i="34"/>
  <c r="E59" i="34"/>
  <c r="D59" i="34"/>
  <c r="C59" i="34"/>
  <c r="B59" i="34"/>
  <c r="Y58" i="34"/>
  <c r="X58" i="34"/>
  <c r="W58" i="34"/>
  <c r="V58" i="34"/>
  <c r="U58" i="34"/>
  <c r="U51" i="34" s="1"/>
  <c r="T58" i="34"/>
  <c r="S58" i="34"/>
  <c r="R58" i="34"/>
  <c r="Q58" i="34"/>
  <c r="P58" i="34"/>
  <c r="O58" i="34"/>
  <c r="N58" i="34"/>
  <c r="M58" i="34"/>
  <c r="L58" i="34"/>
  <c r="K58" i="34"/>
  <c r="J58" i="34"/>
  <c r="I58" i="34"/>
  <c r="H58" i="34"/>
  <c r="G58" i="34"/>
  <c r="F58" i="34"/>
  <c r="E58" i="34"/>
  <c r="D58" i="34"/>
  <c r="C58" i="34"/>
  <c r="B58" i="34"/>
  <c r="C57" i="34"/>
  <c r="Y56" i="34"/>
  <c r="X56" i="34"/>
  <c r="W56" i="34"/>
  <c r="V56" i="34"/>
  <c r="U56" i="34"/>
  <c r="T56" i="34"/>
  <c r="S56" i="34"/>
  <c r="R56" i="34"/>
  <c r="Q56" i="34"/>
  <c r="P56" i="34"/>
  <c r="O56" i="34"/>
  <c r="N56" i="34"/>
  <c r="M56" i="34"/>
  <c r="L56" i="34"/>
  <c r="K56" i="34"/>
  <c r="J56" i="34"/>
  <c r="I56" i="34"/>
  <c r="H56" i="34"/>
  <c r="G56" i="34"/>
  <c r="F56" i="34"/>
  <c r="E56" i="34"/>
  <c r="D56" i="34"/>
  <c r="C56" i="34"/>
  <c r="B56" i="34"/>
  <c r="Y55" i="34"/>
  <c r="X55" i="34"/>
  <c r="X51" i="34" s="1"/>
  <c r="W55" i="34"/>
  <c r="W51" i="34" s="1"/>
  <c r="V55" i="34"/>
  <c r="U55" i="34"/>
  <c r="T55" i="34"/>
  <c r="S55" i="34"/>
  <c r="R55" i="34"/>
  <c r="Q55" i="34"/>
  <c r="P55" i="34"/>
  <c r="O55" i="34"/>
  <c r="N55" i="34"/>
  <c r="M55" i="34"/>
  <c r="L55" i="34"/>
  <c r="K55" i="34"/>
  <c r="J55" i="34"/>
  <c r="I55" i="34"/>
  <c r="H55" i="34"/>
  <c r="G55" i="34"/>
  <c r="F55" i="34"/>
  <c r="E55" i="34"/>
  <c r="D55" i="34"/>
  <c r="C55" i="34"/>
  <c r="B55" i="34"/>
  <c r="Y54" i="34"/>
  <c r="X54" i="34"/>
  <c r="W54" i="34"/>
  <c r="V54" i="34"/>
  <c r="U54" i="34"/>
  <c r="T54" i="34"/>
  <c r="S54" i="34"/>
  <c r="S51" i="34" s="1"/>
  <c r="R54" i="34"/>
  <c r="R51" i="34" s="1"/>
  <c r="Q54" i="34"/>
  <c r="P54" i="34"/>
  <c r="O54" i="34"/>
  <c r="N54" i="34"/>
  <c r="M54" i="34"/>
  <c r="L54" i="34"/>
  <c r="K54" i="34"/>
  <c r="J54" i="34"/>
  <c r="I54" i="34"/>
  <c r="H54" i="34"/>
  <c r="G54" i="34"/>
  <c r="F54" i="34"/>
  <c r="E54" i="34"/>
  <c r="D54" i="34"/>
  <c r="C54" i="34"/>
  <c r="B54" i="34"/>
  <c r="Y53" i="34"/>
  <c r="X53" i="34"/>
  <c r="W53" i="34"/>
  <c r="V53" i="34"/>
  <c r="U53" i="34"/>
  <c r="T53" i="34"/>
  <c r="S53" i="34"/>
  <c r="R53" i="34"/>
  <c r="Q53" i="34"/>
  <c r="P53" i="34"/>
  <c r="P51" i="34" s="1"/>
  <c r="O53" i="34"/>
  <c r="O51" i="34" s="1"/>
  <c r="N53" i="34"/>
  <c r="N51" i="34" s="1"/>
  <c r="M53" i="34"/>
  <c r="L53" i="34"/>
  <c r="K53" i="34"/>
  <c r="J53" i="34"/>
  <c r="I53" i="34"/>
  <c r="H53" i="34"/>
  <c r="G53" i="34"/>
  <c r="F53" i="34"/>
  <c r="E53" i="34"/>
  <c r="D53" i="34"/>
  <c r="C53" i="34"/>
  <c r="B53" i="34"/>
  <c r="Y52" i="34"/>
  <c r="X52" i="34"/>
  <c r="W52" i="34"/>
  <c r="V52" i="34"/>
  <c r="V51" i="34" s="1"/>
  <c r="U52" i="34"/>
  <c r="T52" i="34"/>
  <c r="S52" i="34"/>
  <c r="R52" i="34"/>
  <c r="Q52" i="34"/>
  <c r="P52" i="34"/>
  <c r="O52" i="34"/>
  <c r="N52" i="34"/>
  <c r="M52" i="34"/>
  <c r="L52" i="34"/>
  <c r="K52" i="34"/>
  <c r="K51" i="34" s="1"/>
  <c r="J52" i="34"/>
  <c r="J51" i="34" s="1"/>
  <c r="I52" i="34"/>
  <c r="H52" i="34"/>
  <c r="H51" i="34" s="1"/>
  <c r="G52" i="34"/>
  <c r="G51" i="34" s="1"/>
  <c r="F52" i="34"/>
  <c r="F51" i="34" s="1"/>
  <c r="E52" i="34"/>
  <c r="D52" i="34"/>
  <c r="C52" i="34"/>
  <c r="C51" i="34" s="1"/>
  <c r="B52" i="34"/>
  <c r="B51" i="34" s="1"/>
  <c r="Y27" i="34"/>
  <c r="X27" i="34"/>
  <c r="W27" i="34"/>
  <c r="V27" i="34"/>
  <c r="U27" i="34"/>
  <c r="T27" i="34"/>
  <c r="T63" i="34" s="1"/>
  <c r="S27" i="34"/>
  <c r="S80" i="34" s="1"/>
  <c r="R27" i="34"/>
  <c r="Q27" i="34"/>
  <c r="Q63" i="34" s="1"/>
  <c r="P27" i="34"/>
  <c r="O27" i="34"/>
  <c r="N27" i="34"/>
  <c r="M27" i="34"/>
  <c r="L27" i="34"/>
  <c r="K27" i="34"/>
  <c r="K63" i="34" s="1"/>
  <c r="J27" i="34"/>
  <c r="I27" i="34"/>
  <c r="H27" i="34"/>
  <c r="G27" i="34"/>
  <c r="F27" i="34"/>
  <c r="E27" i="34"/>
  <c r="D27" i="34"/>
  <c r="D63" i="34" s="1"/>
  <c r="C27" i="34"/>
  <c r="B27" i="34"/>
  <c r="Y24" i="34"/>
  <c r="Y60" i="34" s="1"/>
  <c r="X24" i="34"/>
  <c r="W24" i="34"/>
  <c r="V24" i="34"/>
  <c r="U24" i="34"/>
  <c r="T24" i="34"/>
  <c r="S24" i="34"/>
  <c r="R24" i="34"/>
  <c r="Q24" i="34"/>
  <c r="Q60" i="34" s="1"/>
  <c r="P24" i="34"/>
  <c r="O24" i="34"/>
  <c r="N24" i="34"/>
  <c r="M24" i="34"/>
  <c r="M60" i="34" s="1"/>
  <c r="L24" i="34"/>
  <c r="L79" i="34" s="1"/>
  <c r="K24" i="34"/>
  <c r="K79" i="34" s="1"/>
  <c r="J24" i="34"/>
  <c r="I24" i="34"/>
  <c r="I60" i="34" s="1"/>
  <c r="H24" i="34"/>
  <c r="G24" i="34"/>
  <c r="F24" i="34"/>
  <c r="E24" i="34"/>
  <c r="D24" i="34"/>
  <c r="C24" i="34"/>
  <c r="C60" i="34" s="1"/>
  <c r="B24" i="34"/>
  <c r="Y16" i="34"/>
  <c r="Y57" i="34" s="1"/>
  <c r="X16" i="34"/>
  <c r="X57" i="34" s="1"/>
  <c r="W16" i="34"/>
  <c r="V16" i="34"/>
  <c r="U16" i="34"/>
  <c r="T16" i="34"/>
  <c r="S16" i="34"/>
  <c r="S57" i="34" s="1"/>
  <c r="R16" i="34"/>
  <c r="Q16" i="34"/>
  <c r="Q57" i="34" s="1"/>
  <c r="P16" i="34"/>
  <c r="O16" i="34"/>
  <c r="N16" i="34"/>
  <c r="M16" i="34"/>
  <c r="M57" i="34" s="1"/>
  <c r="L16" i="34"/>
  <c r="K16" i="34"/>
  <c r="K78" i="34" s="1"/>
  <c r="J16" i="34"/>
  <c r="J78" i="34" s="1"/>
  <c r="I16" i="34"/>
  <c r="I78" i="34" s="1"/>
  <c r="H16" i="34"/>
  <c r="G16" i="34"/>
  <c r="F16" i="34"/>
  <c r="F57" i="34" s="1"/>
  <c r="E16" i="34"/>
  <c r="E57" i="34" s="1"/>
  <c r="D16" i="34"/>
  <c r="D57" i="34" s="1"/>
  <c r="C16" i="34"/>
  <c r="B16" i="34"/>
  <c r="Y83" i="33"/>
  <c r="X83" i="33"/>
  <c r="W83" i="33"/>
  <c r="V83" i="33"/>
  <c r="U83" i="33"/>
  <c r="T83" i="33"/>
  <c r="S83" i="33"/>
  <c r="R83" i="33"/>
  <c r="Q83" i="33"/>
  <c r="P83" i="33"/>
  <c r="O83" i="33"/>
  <c r="N83" i="33"/>
  <c r="M83" i="33"/>
  <c r="L83" i="33"/>
  <c r="K83" i="33"/>
  <c r="J83" i="33"/>
  <c r="I83" i="33"/>
  <c r="H83" i="33"/>
  <c r="G83" i="33"/>
  <c r="F83" i="33"/>
  <c r="E83" i="33"/>
  <c r="D83" i="33"/>
  <c r="C83" i="33"/>
  <c r="B83" i="33"/>
  <c r="Y82" i="33"/>
  <c r="X82" i="33"/>
  <c r="W82" i="33"/>
  <c r="V82" i="33"/>
  <c r="U82" i="33"/>
  <c r="T82" i="33"/>
  <c r="S82" i="33"/>
  <c r="R82" i="33"/>
  <c r="Q82" i="33"/>
  <c r="P82" i="33"/>
  <c r="O82" i="33"/>
  <c r="N82" i="33"/>
  <c r="M82" i="33"/>
  <c r="L82" i="33"/>
  <c r="K82" i="33"/>
  <c r="J82" i="33"/>
  <c r="I82" i="33"/>
  <c r="H82" i="33"/>
  <c r="G82" i="33"/>
  <c r="F82" i="33"/>
  <c r="E82" i="33"/>
  <c r="D82" i="33"/>
  <c r="C82" i="33"/>
  <c r="B82" i="33"/>
  <c r="Y81" i="33"/>
  <c r="X81" i="33"/>
  <c r="W81" i="33"/>
  <c r="V81" i="33"/>
  <c r="U81" i="33"/>
  <c r="T81" i="33"/>
  <c r="S81" i="33"/>
  <c r="R81" i="33"/>
  <c r="Q81" i="33"/>
  <c r="P81" i="33"/>
  <c r="O81" i="33"/>
  <c r="N81" i="33"/>
  <c r="M81" i="33"/>
  <c r="L81" i="33"/>
  <c r="K81" i="33"/>
  <c r="J81" i="33"/>
  <c r="I81" i="33"/>
  <c r="H81" i="33"/>
  <c r="G81" i="33"/>
  <c r="F81" i="33"/>
  <c r="E81" i="33"/>
  <c r="D81" i="33"/>
  <c r="C81" i="33"/>
  <c r="B81" i="33"/>
  <c r="R80" i="33"/>
  <c r="O80" i="33"/>
  <c r="J80" i="33"/>
  <c r="G80" i="33"/>
  <c r="W79" i="33"/>
  <c r="T79" i="33"/>
  <c r="O79" i="33"/>
  <c r="L79" i="33"/>
  <c r="J78" i="33"/>
  <c r="G78" i="33"/>
  <c r="Y77" i="33"/>
  <c r="X77" i="33"/>
  <c r="W77" i="33"/>
  <c r="V77" i="33"/>
  <c r="U77" i="33"/>
  <c r="T77" i="33"/>
  <c r="S77" i="33"/>
  <c r="R77" i="33"/>
  <c r="Q77" i="33"/>
  <c r="P77" i="33"/>
  <c r="O77" i="33"/>
  <c r="N77" i="33"/>
  <c r="M77" i="33"/>
  <c r="L77" i="33"/>
  <c r="K77" i="33"/>
  <c r="J77" i="33"/>
  <c r="I77" i="33"/>
  <c r="H77" i="33"/>
  <c r="G77" i="33"/>
  <c r="F77" i="33"/>
  <c r="E77" i="33"/>
  <c r="D77" i="33"/>
  <c r="C77" i="33"/>
  <c r="B77" i="33"/>
  <c r="Y76" i="33"/>
  <c r="X76" i="33"/>
  <c r="W76" i="33"/>
  <c r="V76" i="33"/>
  <c r="U76" i="33"/>
  <c r="T76" i="33"/>
  <c r="S76" i="33"/>
  <c r="R76" i="33"/>
  <c r="Q76" i="33"/>
  <c r="P76" i="33"/>
  <c r="O76" i="33"/>
  <c r="N76" i="33"/>
  <c r="M76" i="33"/>
  <c r="L76" i="33"/>
  <c r="K76" i="33"/>
  <c r="J76" i="33"/>
  <c r="I76" i="33"/>
  <c r="H76" i="33"/>
  <c r="G76" i="33"/>
  <c r="F76" i="33"/>
  <c r="E76" i="33"/>
  <c r="D76" i="33"/>
  <c r="C76" i="33"/>
  <c r="B76" i="33"/>
  <c r="Y75" i="33"/>
  <c r="X75" i="33"/>
  <c r="W75" i="33"/>
  <c r="V75" i="33"/>
  <c r="U75" i="33"/>
  <c r="T75" i="33"/>
  <c r="S75" i="33"/>
  <c r="R75" i="33"/>
  <c r="Q75" i="33"/>
  <c r="P75" i="33"/>
  <c r="O75" i="33"/>
  <c r="N75" i="33"/>
  <c r="M75" i="33"/>
  <c r="L75" i="33"/>
  <c r="K75" i="33"/>
  <c r="J75" i="33"/>
  <c r="I75" i="33"/>
  <c r="H75" i="33"/>
  <c r="G75" i="33"/>
  <c r="F75" i="33"/>
  <c r="E75" i="33"/>
  <c r="D75" i="33"/>
  <c r="C75" i="33"/>
  <c r="B75" i="33"/>
  <c r="Y74" i="33"/>
  <c r="X74" i="33"/>
  <c r="W74" i="33"/>
  <c r="V74" i="33"/>
  <c r="U74" i="33"/>
  <c r="T74" i="33"/>
  <c r="S74" i="33"/>
  <c r="R74" i="33"/>
  <c r="Q74" i="33"/>
  <c r="P74" i="33"/>
  <c r="O74" i="33"/>
  <c r="N74" i="33"/>
  <c r="M74" i="33"/>
  <c r="L74" i="33"/>
  <c r="K74" i="33"/>
  <c r="J74" i="33"/>
  <c r="I74" i="33"/>
  <c r="H74" i="33"/>
  <c r="G74" i="33"/>
  <c r="F74" i="33"/>
  <c r="E74" i="33"/>
  <c r="D74" i="33"/>
  <c r="C74" i="33"/>
  <c r="B74" i="33"/>
  <c r="Y73" i="33"/>
  <c r="X73" i="33"/>
  <c r="W73" i="33"/>
  <c r="V73" i="33"/>
  <c r="U73" i="33"/>
  <c r="T73" i="33"/>
  <c r="S73" i="33"/>
  <c r="R73" i="33"/>
  <c r="Q73" i="33"/>
  <c r="P73" i="33"/>
  <c r="O73" i="33"/>
  <c r="N73" i="33"/>
  <c r="M73" i="33"/>
  <c r="L73" i="33"/>
  <c r="K73" i="33"/>
  <c r="J73" i="33"/>
  <c r="I73" i="33"/>
  <c r="H73" i="33"/>
  <c r="G73" i="33"/>
  <c r="F73" i="33"/>
  <c r="E73" i="33"/>
  <c r="D73" i="33"/>
  <c r="C73" i="33"/>
  <c r="B73" i="33"/>
  <c r="Y68" i="33"/>
  <c r="X68" i="33"/>
  <c r="W68" i="33"/>
  <c r="V68" i="33"/>
  <c r="U68" i="33"/>
  <c r="T68" i="33"/>
  <c r="S68" i="33"/>
  <c r="R68" i="33"/>
  <c r="Q68" i="33"/>
  <c r="P68" i="33"/>
  <c r="O68" i="33"/>
  <c r="N68" i="33"/>
  <c r="M68" i="33"/>
  <c r="L68" i="33"/>
  <c r="K68" i="33"/>
  <c r="J68" i="33"/>
  <c r="I68" i="33"/>
  <c r="H68" i="33"/>
  <c r="G68" i="33"/>
  <c r="F68" i="33"/>
  <c r="E68" i="33"/>
  <c r="D68" i="33"/>
  <c r="C68" i="33"/>
  <c r="B68" i="33"/>
  <c r="Y67" i="33"/>
  <c r="X67" i="33"/>
  <c r="W67" i="33"/>
  <c r="V67" i="33"/>
  <c r="U67" i="33"/>
  <c r="T67" i="33"/>
  <c r="S67" i="33"/>
  <c r="R67" i="33"/>
  <c r="Q67" i="33"/>
  <c r="P67" i="33"/>
  <c r="O67" i="33"/>
  <c r="N67" i="33"/>
  <c r="M67" i="33"/>
  <c r="L67" i="33"/>
  <c r="K67" i="33"/>
  <c r="J67" i="33"/>
  <c r="I67" i="33"/>
  <c r="H67" i="33"/>
  <c r="G67" i="33"/>
  <c r="F67" i="33"/>
  <c r="E67" i="33"/>
  <c r="D67" i="33"/>
  <c r="C67" i="33"/>
  <c r="B67" i="33"/>
  <c r="Y66" i="33"/>
  <c r="X66" i="33"/>
  <c r="W66" i="33"/>
  <c r="V66" i="33"/>
  <c r="U66" i="33"/>
  <c r="T66" i="33"/>
  <c r="S66" i="33"/>
  <c r="R66" i="33"/>
  <c r="Q66" i="33"/>
  <c r="P66" i="33"/>
  <c r="O66" i="33"/>
  <c r="N66" i="33"/>
  <c r="M66" i="33"/>
  <c r="L66" i="33"/>
  <c r="K66" i="33"/>
  <c r="J66" i="33"/>
  <c r="I66" i="33"/>
  <c r="H66" i="33"/>
  <c r="H51" i="33" s="1"/>
  <c r="G66" i="33"/>
  <c r="F66" i="33"/>
  <c r="E66" i="33"/>
  <c r="D66" i="33"/>
  <c r="C66" i="33"/>
  <c r="B66" i="33"/>
  <c r="Y65" i="33"/>
  <c r="X65" i="33"/>
  <c r="W65" i="33"/>
  <c r="V65" i="33"/>
  <c r="U65" i="33"/>
  <c r="T65" i="33"/>
  <c r="S65" i="33"/>
  <c r="R65" i="33"/>
  <c r="Q65" i="33"/>
  <c r="P65" i="33"/>
  <c r="O65" i="33"/>
  <c r="N65" i="33"/>
  <c r="M65" i="33"/>
  <c r="L65" i="33"/>
  <c r="K65" i="33"/>
  <c r="J65" i="33"/>
  <c r="I65" i="33"/>
  <c r="H65" i="33"/>
  <c r="G65" i="33"/>
  <c r="G51" i="33" s="1"/>
  <c r="F65" i="33"/>
  <c r="E65" i="33"/>
  <c r="D65" i="33"/>
  <c r="C65" i="33"/>
  <c r="B65" i="33"/>
  <c r="Y64" i="33"/>
  <c r="X64" i="33"/>
  <c r="W64" i="33"/>
  <c r="V64" i="33"/>
  <c r="U64" i="33"/>
  <c r="T64" i="33"/>
  <c r="S64" i="33"/>
  <c r="R64" i="33"/>
  <c r="Q64" i="33"/>
  <c r="P64" i="33"/>
  <c r="O64" i="33"/>
  <c r="N64" i="33"/>
  <c r="M64" i="33"/>
  <c r="L64" i="33"/>
  <c r="K64" i="33"/>
  <c r="J64" i="33"/>
  <c r="I64" i="33"/>
  <c r="H64" i="33"/>
  <c r="G64" i="33"/>
  <c r="F64" i="33"/>
  <c r="E64" i="33"/>
  <c r="D64" i="33"/>
  <c r="C64" i="33"/>
  <c r="B64" i="33"/>
  <c r="W63" i="33"/>
  <c r="R63" i="33"/>
  <c r="O63" i="33"/>
  <c r="J63" i="33"/>
  <c r="Y62" i="33"/>
  <c r="X62" i="33"/>
  <c r="W62" i="33"/>
  <c r="V62" i="33"/>
  <c r="U62" i="33"/>
  <c r="T62" i="33"/>
  <c r="S62" i="33"/>
  <c r="R62" i="33"/>
  <c r="Q62" i="33"/>
  <c r="P62" i="33"/>
  <c r="O62" i="33"/>
  <c r="N62" i="33"/>
  <c r="M62" i="33"/>
  <c r="L62" i="33"/>
  <c r="K62" i="33"/>
  <c r="J62" i="33"/>
  <c r="I62" i="33"/>
  <c r="H62" i="33"/>
  <c r="G62" i="33"/>
  <c r="F62" i="33"/>
  <c r="E62" i="33"/>
  <c r="E51" i="33" s="1"/>
  <c r="D62" i="33"/>
  <c r="C62" i="33"/>
  <c r="B62" i="33"/>
  <c r="Y61" i="33"/>
  <c r="X61" i="33"/>
  <c r="W61" i="33"/>
  <c r="V61" i="33"/>
  <c r="U61" i="33"/>
  <c r="T61" i="33"/>
  <c r="S61" i="33"/>
  <c r="R61" i="33"/>
  <c r="Q61" i="33"/>
  <c r="P61" i="33"/>
  <c r="O61" i="33"/>
  <c r="N61" i="33"/>
  <c r="M61" i="33"/>
  <c r="L61" i="33"/>
  <c r="K61" i="33"/>
  <c r="J61" i="33"/>
  <c r="I61" i="33"/>
  <c r="H61" i="33"/>
  <c r="G61" i="33"/>
  <c r="F61" i="33"/>
  <c r="E61" i="33"/>
  <c r="D61" i="33"/>
  <c r="C61" i="33"/>
  <c r="B61" i="33"/>
  <c r="W60" i="33"/>
  <c r="T60" i="33"/>
  <c r="O60" i="33"/>
  <c r="L60" i="33"/>
  <c r="G60" i="33"/>
  <c r="D60" i="33"/>
  <c r="Y59" i="33"/>
  <c r="X59" i="33"/>
  <c r="W59" i="33"/>
  <c r="V59" i="33"/>
  <c r="U59" i="33"/>
  <c r="T59" i="33"/>
  <c r="S59" i="33"/>
  <c r="R59" i="33"/>
  <c r="Q59" i="33"/>
  <c r="P59" i="33"/>
  <c r="O59" i="33"/>
  <c r="N59" i="33"/>
  <c r="M59" i="33"/>
  <c r="L59" i="33"/>
  <c r="K59" i="33"/>
  <c r="J59" i="33"/>
  <c r="I59" i="33"/>
  <c r="H59" i="33"/>
  <c r="G59" i="33"/>
  <c r="F59" i="33"/>
  <c r="E59" i="33"/>
  <c r="D59" i="33"/>
  <c r="D51" i="33" s="1"/>
  <c r="C59" i="33"/>
  <c r="B59" i="33"/>
  <c r="Y58" i="33"/>
  <c r="X58" i="33"/>
  <c r="W58" i="33"/>
  <c r="V58" i="33"/>
  <c r="U58" i="33"/>
  <c r="T58" i="33"/>
  <c r="S58" i="33"/>
  <c r="R58" i="33"/>
  <c r="Q58" i="33"/>
  <c r="P58" i="33"/>
  <c r="O58" i="33"/>
  <c r="N58" i="33"/>
  <c r="M58" i="33"/>
  <c r="L58" i="33"/>
  <c r="K58" i="33"/>
  <c r="J58" i="33"/>
  <c r="I58" i="33"/>
  <c r="H58" i="33"/>
  <c r="G58" i="33"/>
  <c r="F58" i="33"/>
  <c r="E58" i="33"/>
  <c r="D58" i="33"/>
  <c r="C58" i="33"/>
  <c r="B58" i="33"/>
  <c r="R57" i="33"/>
  <c r="O57" i="33"/>
  <c r="J57" i="33"/>
  <c r="G57" i="33"/>
  <c r="B57" i="33"/>
  <c r="Y56" i="33"/>
  <c r="X56" i="33"/>
  <c r="W56" i="33"/>
  <c r="V56" i="33"/>
  <c r="U56" i="33"/>
  <c r="T56" i="33"/>
  <c r="S56" i="33"/>
  <c r="R56" i="33"/>
  <c r="Q56" i="33"/>
  <c r="P56" i="33"/>
  <c r="O56" i="33"/>
  <c r="N56" i="33"/>
  <c r="M56" i="33"/>
  <c r="L56" i="33"/>
  <c r="K56" i="33"/>
  <c r="J56" i="33"/>
  <c r="I56" i="33"/>
  <c r="H56" i="33"/>
  <c r="G56" i="33"/>
  <c r="F56" i="33"/>
  <c r="E56" i="33"/>
  <c r="D56" i="33"/>
  <c r="C56" i="33"/>
  <c r="C51" i="33" s="1"/>
  <c r="B56" i="33"/>
  <c r="B51" i="33" s="1"/>
  <c r="Y55" i="33"/>
  <c r="Y51" i="33" s="1"/>
  <c r="X55" i="33"/>
  <c r="W55" i="33"/>
  <c r="V55" i="33"/>
  <c r="U55" i="33"/>
  <c r="T55" i="33"/>
  <c r="S55" i="33"/>
  <c r="R55" i="33"/>
  <c r="Q55" i="33"/>
  <c r="P55" i="33"/>
  <c r="O55" i="33"/>
  <c r="N55" i="33"/>
  <c r="M55" i="33"/>
  <c r="L55" i="33"/>
  <c r="K55" i="33"/>
  <c r="J55" i="33"/>
  <c r="I55" i="33"/>
  <c r="H55" i="33"/>
  <c r="G55" i="33"/>
  <c r="F55" i="33"/>
  <c r="E55" i="33"/>
  <c r="D55" i="33"/>
  <c r="C55" i="33"/>
  <c r="B55" i="33"/>
  <c r="Y54" i="33"/>
  <c r="X54" i="33"/>
  <c r="W54" i="33"/>
  <c r="V54" i="33"/>
  <c r="U54" i="33"/>
  <c r="T54" i="33"/>
  <c r="S54" i="33"/>
  <c r="R54" i="33"/>
  <c r="Q54" i="33"/>
  <c r="P54" i="33"/>
  <c r="O54" i="33"/>
  <c r="N54" i="33"/>
  <c r="M54" i="33"/>
  <c r="L54" i="33"/>
  <c r="K54" i="33"/>
  <c r="J54" i="33"/>
  <c r="I54" i="33"/>
  <c r="H54" i="33"/>
  <c r="G54" i="33"/>
  <c r="F54" i="33"/>
  <c r="E54" i="33"/>
  <c r="D54" i="33"/>
  <c r="C54" i="33"/>
  <c r="B54" i="33"/>
  <c r="Y53" i="33"/>
  <c r="X53" i="33"/>
  <c r="W53" i="33"/>
  <c r="V53" i="33"/>
  <c r="U53" i="33"/>
  <c r="T53" i="33"/>
  <c r="S53" i="33"/>
  <c r="R53" i="33"/>
  <c r="Q53" i="33"/>
  <c r="P53" i="33"/>
  <c r="P51" i="33" s="1"/>
  <c r="O53" i="33"/>
  <c r="N53" i="33"/>
  <c r="M53" i="33"/>
  <c r="L53" i="33"/>
  <c r="K53" i="33"/>
  <c r="J53" i="33"/>
  <c r="I53" i="33"/>
  <c r="H53" i="33"/>
  <c r="G53" i="33"/>
  <c r="F53" i="33"/>
  <c r="E53" i="33"/>
  <c r="D53" i="33"/>
  <c r="C53" i="33"/>
  <c r="B53" i="33"/>
  <c r="Y52" i="33"/>
  <c r="X52" i="33"/>
  <c r="X51" i="33" s="1"/>
  <c r="W52" i="33"/>
  <c r="W51" i="33" s="1"/>
  <c r="V52" i="33"/>
  <c r="V51" i="33" s="1"/>
  <c r="U52" i="33"/>
  <c r="U51" i="33" s="1"/>
  <c r="T52" i="33"/>
  <c r="T51" i="33" s="1"/>
  <c r="S52" i="33"/>
  <c r="S51" i="33" s="1"/>
  <c r="R52" i="33"/>
  <c r="R51" i="33" s="1"/>
  <c r="Q52" i="33"/>
  <c r="Q51" i="33" s="1"/>
  <c r="P52" i="33"/>
  <c r="O52" i="33"/>
  <c r="O51" i="33" s="1"/>
  <c r="N52" i="33"/>
  <c r="N51" i="33" s="1"/>
  <c r="M52" i="33"/>
  <c r="M51" i="33" s="1"/>
  <c r="L52" i="33"/>
  <c r="L51" i="33" s="1"/>
  <c r="K52" i="33"/>
  <c r="K51" i="33" s="1"/>
  <c r="J52" i="33"/>
  <c r="J51" i="33" s="1"/>
  <c r="I52" i="33"/>
  <c r="H52" i="33"/>
  <c r="G52" i="33"/>
  <c r="F52" i="33"/>
  <c r="E52" i="33"/>
  <c r="D52" i="33"/>
  <c r="C52" i="33"/>
  <c r="B52" i="33"/>
  <c r="I51" i="33"/>
  <c r="F51" i="33"/>
  <c r="Y27" i="33"/>
  <c r="Y80" i="34" s="1"/>
  <c r="X27" i="33"/>
  <c r="X80" i="33" s="1"/>
  <c r="W27" i="33"/>
  <c r="W80" i="33" s="1"/>
  <c r="V27" i="33"/>
  <c r="V80" i="33" s="1"/>
  <c r="U27" i="33"/>
  <c r="U80" i="35" s="1"/>
  <c r="T27" i="33"/>
  <c r="T80" i="33" s="1"/>
  <c r="S27" i="33"/>
  <c r="S80" i="33" s="1"/>
  <c r="R27" i="33"/>
  <c r="Q27" i="33"/>
  <c r="P27" i="33"/>
  <c r="P80" i="33" s="1"/>
  <c r="O27" i="33"/>
  <c r="N27" i="33"/>
  <c r="N80" i="33" s="1"/>
  <c r="M27" i="33"/>
  <c r="L27" i="33"/>
  <c r="L80" i="33" s="1"/>
  <c r="K27" i="33"/>
  <c r="K80" i="33" s="1"/>
  <c r="J27" i="33"/>
  <c r="I27" i="33"/>
  <c r="I80" i="33" s="1"/>
  <c r="H27" i="33"/>
  <c r="H80" i="33" s="1"/>
  <c r="G27" i="33"/>
  <c r="G63" i="33" s="1"/>
  <c r="F27" i="33"/>
  <c r="F80" i="33" s="1"/>
  <c r="E27" i="33"/>
  <c r="E80" i="35" s="1"/>
  <c r="D27" i="33"/>
  <c r="D80" i="33" s="1"/>
  <c r="C27" i="33"/>
  <c r="C80" i="34" s="1"/>
  <c r="B27" i="33"/>
  <c r="B63" i="33" s="1"/>
  <c r="Y24" i="33"/>
  <c r="Y79" i="34" s="1"/>
  <c r="X24" i="33"/>
  <c r="X79" i="33" s="1"/>
  <c r="W24" i="33"/>
  <c r="V24" i="33"/>
  <c r="V79" i="33" s="1"/>
  <c r="U24" i="33"/>
  <c r="U79" i="35" s="1"/>
  <c r="T24" i="33"/>
  <c r="S24" i="33"/>
  <c r="S79" i="33" s="1"/>
  <c r="R24" i="33"/>
  <c r="R79" i="33" s="1"/>
  <c r="Q24" i="33"/>
  <c r="P24" i="33"/>
  <c r="P79" i="33" s="1"/>
  <c r="O24" i="33"/>
  <c r="N24" i="33"/>
  <c r="N79" i="33" s="1"/>
  <c r="M24" i="33"/>
  <c r="M79" i="33" s="1"/>
  <c r="L24" i="33"/>
  <c r="K24" i="33"/>
  <c r="K79" i="33" s="1"/>
  <c r="J24" i="33"/>
  <c r="J79" i="33" s="1"/>
  <c r="I24" i="33"/>
  <c r="H24" i="33"/>
  <c r="H79" i="33" s="1"/>
  <c r="G24" i="33"/>
  <c r="G79" i="33" s="1"/>
  <c r="F24" i="33"/>
  <c r="F79" i="33" s="1"/>
  <c r="E24" i="33"/>
  <c r="E79" i="35" s="1"/>
  <c r="D24" i="33"/>
  <c r="D79" i="33" s="1"/>
  <c r="C24" i="33"/>
  <c r="C79" i="33" s="1"/>
  <c r="B24" i="33"/>
  <c r="B79" i="33" s="1"/>
  <c r="Y16" i="33"/>
  <c r="Y78" i="33" s="1"/>
  <c r="X16" i="33"/>
  <c r="X78" i="33" s="1"/>
  <c r="W16" i="33"/>
  <c r="W78" i="33" s="1"/>
  <c r="V16" i="33"/>
  <c r="V78" i="33" s="1"/>
  <c r="U16" i="33"/>
  <c r="U78" i="35" s="1"/>
  <c r="T16" i="33"/>
  <c r="T78" i="33" s="1"/>
  <c r="S16" i="33"/>
  <c r="S78" i="34" s="1"/>
  <c r="R16" i="33"/>
  <c r="R78" i="33" s="1"/>
  <c r="Q16" i="33"/>
  <c r="Q78" i="34" s="1"/>
  <c r="P16" i="33"/>
  <c r="P78" i="33" s="1"/>
  <c r="O16" i="33"/>
  <c r="O78" i="33" s="1"/>
  <c r="N16" i="33"/>
  <c r="N78" i="33" s="1"/>
  <c r="M16" i="33"/>
  <c r="M78" i="35" s="1"/>
  <c r="L16" i="33"/>
  <c r="L78" i="33" s="1"/>
  <c r="K16" i="33"/>
  <c r="K78" i="33" s="1"/>
  <c r="J16" i="33"/>
  <c r="I16" i="33"/>
  <c r="I78" i="33" s="1"/>
  <c r="H16" i="33"/>
  <c r="H78" i="33" s="1"/>
  <c r="G16" i="33"/>
  <c r="F16" i="33"/>
  <c r="F78" i="33" s="1"/>
  <c r="E16" i="33"/>
  <c r="D16" i="33"/>
  <c r="D78" i="33" s="1"/>
  <c r="C16" i="33"/>
  <c r="C78" i="33" s="1"/>
  <c r="B16" i="33"/>
  <c r="B78" i="33" s="1"/>
  <c r="Y37" i="32"/>
  <c r="X37" i="32"/>
  <c r="W37" i="32"/>
  <c r="V37" i="32"/>
  <c r="U37" i="32"/>
  <c r="T37" i="32"/>
  <c r="S37" i="32"/>
  <c r="R37" i="32"/>
  <c r="Q37" i="32"/>
  <c r="P37" i="32"/>
  <c r="O37" i="32"/>
  <c r="N37" i="32"/>
  <c r="M37" i="32"/>
  <c r="L37" i="32"/>
  <c r="K37" i="32"/>
  <c r="J37" i="32"/>
  <c r="I37" i="32"/>
  <c r="H37" i="32"/>
  <c r="G37" i="32"/>
  <c r="F37" i="32"/>
  <c r="E37" i="32"/>
  <c r="D37" i="32"/>
  <c r="C37" i="32"/>
  <c r="B37" i="32"/>
  <c r="Y36" i="32"/>
  <c r="X36" i="32"/>
  <c r="W36" i="32"/>
  <c r="V36" i="32"/>
  <c r="U36" i="32"/>
  <c r="T36" i="32"/>
  <c r="S36" i="32"/>
  <c r="R36" i="32"/>
  <c r="Q36" i="32"/>
  <c r="P36" i="32"/>
  <c r="O36" i="32"/>
  <c r="N36" i="32"/>
  <c r="M36" i="32"/>
  <c r="L36" i="32"/>
  <c r="K36" i="32"/>
  <c r="J36" i="32"/>
  <c r="I36" i="32"/>
  <c r="H36" i="32"/>
  <c r="G36" i="32"/>
  <c r="F36" i="32"/>
  <c r="E36" i="32"/>
  <c r="D36" i="32"/>
  <c r="C36" i="32"/>
  <c r="B36" i="32"/>
  <c r="Y35" i="32"/>
  <c r="X35" i="32"/>
  <c r="W35" i="32"/>
  <c r="V35" i="32"/>
  <c r="U35" i="32"/>
  <c r="T35" i="32"/>
  <c r="S35" i="32"/>
  <c r="R35" i="32"/>
  <c r="Q35" i="32"/>
  <c r="P35" i="32"/>
  <c r="O35" i="32"/>
  <c r="N35" i="32"/>
  <c r="M35" i="32"/>
  <c r="L35" i="32"/>
  <c r="K35" i="32"/>
  <c r="J35" i="32"/>
  <c r="I35" i="32"/>
  <c r="H35" i="32"/>
  <c r="G35" i="32"/>
  <c r="F35" i="32"/>
  <c r="E35" i="32"/>
  <c r="D35" i="32"/>
  <c r="C35" i="32"/>
  <c r="B35" i="32"/>
  <c r="Y33" i="32"/>
  <c r="Y38" i="32" s="1"/>
  <c r="X33" i="32"/>
  <c r="X38" i="32" s="1"/>
  <c r="W33" i="32"/>
  <c r="W38" i="32" s="1"/>
  <c r="V33" i="32"/>
  <c r="V38" i="32" s="1"/>
  <c r="U33" i="32"/>
  <c r="U38" i="32" s="1"/>
  <c r="T33" i="32"/>
  <c r="T38" i="32" s="1"/>
  <c r="S33" i="32"/>
  <c r="S38" i="32" s="1"/>
  <c r="R33" i="32"/>
  <c r="R38" i="32" s="1"/>
  <c r="Q33" i="32"/>
  <c r="Q38" i="32" s="1"/>
  <c r="P33" i="32"/>
  <c r="P38" i="32" s="1"/>
  <c r="O33" i="32"/>
  <c r="O38" i="32" s="1"/>
  <c r="N33" i="32"/>
  <c r="N38" i="32" s="1"/>
  <c r="M33" i="32"/>
  <c r="M38" i="32" s="1"/>
  <c r="L33" i="32"/>
  <c r="L38" i="32" s="1"/>
  <c r="K33" i="32"/>
  <c r="K38" i="32" s="1"/>
  <c r="J33" i="32"/>
  <c r="J38" i="32" s="1"/>
  <c r="I33" i="32"/>
  <c r="I38" i="32" s="1"/>
  <c r="H33" i="32"/>
  <c r="H38" i="32" s="1"/>
  <c r="G33" i="32"/>
  <c r="G38" i="32" s="1"/>
  <c r="F33" i="32"/>
  <c r="F38" i="32" s="1"/>
  <c r="E33" i="32"/>
  <c r="E38" i="32" s="1"/>
  <c r="D33" i="32"/>
  <c r="D38" i="32" s="1"/>
  <c r="C33" i="32"/>
  <c r="C38" i="32" s="1"/>
  <c r="B33" i="32"/>
  <c r="B38" i="32" s="1"/>
  <c r="Y23" i="32"/>
  <c r="X23" i="32"/>
  <c r="W23" i="32"/>
  <c r="V23" i="32"/>
  <c r="U23" i="32"/>
  <c r="T23" i="32"/>
  <c r="S23" i="32"/>
  <c r="R23" i="32"/>
  <c r="Q23" i="32"/>
  <c r="P23" i="32"/>
  <c r="O23" i="32"/>
  <c r="N23" i="32"/>
  <c r="M23" i="32"/>
  <c r="L23" i="32"/>
  <c r="K23" i="32"/>
  <c r="J23" i="32"/>
  <c r="I23" i="32"/>
  <c r="H23" i="32"/>
  <c r="G23" i="32"/>
  <c r="F23" i="32"/>
  <c r="E23" i="32"/>
  <c r="D23" i="32"/>
  <c r="C23" i="32"/>
  <c r="B23" i="32"/>
  <c r="Y20" i="32"/>
  <c r="X20" i="32"/>
  <c r="W20" i="32"/>
  <c r="V20" i="32"/>
  <c r="U20" i="32"/>
  <c r="T20" i="32"/>
  <c r="S20" i="32"/>
  <c r="R20" i="32"/>
  <c r="Q20" i="32"/>
  <c r="P20" i="32"/>
  <c r="O20" i="32"/>
  <c r="N20" i="32"/>
  <c r="M20" i="32"/>
  <c r="L20" i="32"/>
  <c r="K20" i="32"/>
  <c r="J20" i="32"/>
  <c r="I20" i="32"/>
  <c r="H20" i="32"/>
  <c r="G20" i="32"/>
  <c r="F20" i="32"/>
  <c r="E20" i="32"/>
  <c r="D20" i="32"/>
  <c r="C20" i="32"/>
  <c r="B20" i="32"/>
  <c r="Y14" i="32"/>
  <c r="X14" i="32"/>
  <c r="W14" i="32"/>
  <c r="V14" i="32"/>
  <c r="U14" i="32"/>
  <c r="T14" i="32"/>
  <c r="S14" i="32"/>
  <c r="R14" i="32"/>
  <c r="Q14" i="32"/>
  <c r="P14" i="32"/>
  <c r="O14" i="32"/>
  <c r="N14" i="32"/>
  <c r="M14" i="32"/>
  <c r="L14" i="32"/>
  <c r="K14" i="32"/>
  <c r="J14" i="32"/>
  <c r="I14" i="32"/>
  <c r="H14" i="32"/>
  <c r="G14" i="32"/>
  <c r="F14" i="32"/>
  <c r="E14" i="32"/>
  <c r="D14" i="32"/>
  <c r="C14" i="32"/>
  <c r="B14" i="32"/>
  <c r="Y9" i="32"/>
  <c r="X9" i="32"/>
  <c r="W9" i="32"/>
  <c r="V9" i="32"/>
  <c r="U9" i="32"/>
  <c r="T9" i="32"/>
  <c r="S9" i="32"/>
  <c r="R9" i="32"/>
  <c r="Q9" i="32"/>
  <c r="P9" i="32"/>
  <c r="O9" i="32"/>
  <c r="N9" i="32"/>
  <c r="M9" i="32"/>
  <c r="L9" i="32"/>
  <c r="K9" i="32"/>
  <c r="J9" i="32"/>
  <c r="I9" i="32"/>
  <c r="H9" i="32"/>
  <c r="G9" i="32"/>
  <c r="F9" i="32"/>
  <c r="E9" i="32"/>
  <c r="D9" i="32"/>
  <c r="C9" i="32"/>
  <c r="B9" i="32"/>
  <c r="Y8" i="32"/>
  <c r="X8" i="32"/>
  <c r="W8" i="32"/>
  <c r="V8" i="32"/>
  <c r="U8" i="32"/>
  <c r="T8" i="32"/>
  <c r="S8" i="32"/>
  <c r="R8" i="32"/>
  <c r="Q8" i="32"/>
  <c r="P8" i="32"/>
  <c r="O8" i="32"/>
  <c r="N8" i="32"/>
  <c r="M8" i="32"/>
  <c r="L8" i="32"/>
  <c r="K8" i="32"/>
  <c r="J8" i="32"/>
  <c r="I8" i="32"/>
  <c r="H8" i="32"/>
  <c r="G8" i="32"/>
  <c r="F8" i="32"/>
  <c r="E8" i="32"/>
  <c r="D8" i="32"/>
  <c r="C8" i="32"/>
  <c r="Y124" i="31"/>
  <c r="X124" i="31"/>
  <c r="W124" i="31"/>
  <c r="V124" i="31"/>
  <c r="U124" i="31"/>
  <c r="T124" i="31"/>
  <c r="S124" i="31"/>
  <c r="R124" i="31"/>
  <c r="Q124" i="31"/>
  <c r="P124" i="31"/>
  <c r="O124" i="31"/>
  <c r="N124" i="31"/>
  <c r="M124" i="31"/>
  <c r="L124" i="31"/>
  <c r="K124" i="31"/>
  <c r="J124" i="31"/>
  <c r="I124" i="31"/>
  <c r="H124" i="31"/>
  <c r="G124" i="31"/>
  <c r="F124" i="31"/>
  <c r="E124" i="31"/>
  <c r="D124" i="31"/>
  <c r="C124" i="31"/>
  <c r="B124" i="31"/>
  <c r="Y121" i="31"/>
  <c r="X121" i="31"/>
  <c r="W121" i="31"/>
  <c r="V121" i="31"/>
  <c r="U121" i="31"/>
  <c r="T121" i="31"/>
  <c r="S121" i="31"/>
  <c r="R121" i="31"/>
  <c r="Q121" i="31"/>
  <c r="P121" i="31"/>
  <c r="O121" i="31"/>
  <c r="N121" i="31"/>
  <c r="M121" i="31"/>
  <c r="L121" i="31"/>
  <c r="K121" i="31"/>
  <c r="J121" i="31"/>
  <c r="I121" i="31"/>
  <c r="H121" i="31"/>
  <c r="G121" i="31"/>
  <c r="F121" i="31"/>
  <c r="E121" i="31"/>
  <c r="D121" i="31"/>
  <c r="C121" i="31"/>
  <c r="B121" i="31"/>
  <c r="Y118" i="31"/>
  <c r="X118" i="31"/>
  <c r="W118" i="31"/>
  <c r="V118" i="31"/>
  <c r="U118" i="31"/>
  <c r="T118" i="31"/>
  <c r="S118" i="31"/>
  <c r="R118" i="31"/>
  <c r="Q118" i="31"/>
  <c r="P118" i="31"/>
  <c r="O118" i="31"/>
  <c r="N118" i="31"/>
  <c r="M118" i="31"/>
  <c r="L118" i="31"/>
  <c r="K118" i="31"/>
  <c r="J118" i="31"/>
  <c r="I118" i="31"/>
  <c r="H118" i="31"/>
  <c r="G118" i="31"/>
  <c r="F118" i="31"/>
  <c r="E118" i="31"/>
  <c r="D118" i="31"/>
  <c r="C118" i="31"/>
  <c r="B118" i="31"/>
  <c r="Y117" i="31"/>
  <c r="X117" i="31"/>
  <c r="W117" i="31"/>
  <c r="V117" i="31"/>
  <c r="U117" i="31"/>
  <c r="T117" i="31"/>
  <c r="S117" i="31"/>
  <c r="R117" i="31"/>
  <c r="Q117" i="31"/>
  <c r="P117" i="31"/>
  <c r="O117" i="31"/>
  <c r="N117" i="31"/>
  <c r="M117" i="31"/>
  <c r="L117" i="31"/>
  <c r="K117" i="31"/>
  <c r="J117" i="31"/>
  <c r="I117" i="31"/>
  <c r="H117" i="31"/>
  <c r="G117" i="31"/>
  <c r="F117" i="31"/>
  <c r="E117" i="31"/>
  <c r="D117" i="31"/>
  <c r="C117" i="31"/>
  <c r="B117" i="31"/>
  <c r="Y116" i="31"/>
  <c r="X116" i="31"/>
  <c r="W116" i="31"/>
  <c r="V116" i="31"/>
  <c r="U116" i="31"/>
  <c r="T116" i="31"/>
  <c r="S116" i="31"/>
  <c r="R116" i="31"/>
  <c r="Q116" i="31"/>
  <c r="P116" i="31"/>
  <c r="O116" i="31"/>
  <c r="N116" i="31"/>
  <c r="M116" i="31"/>
  <c r="L116" i="31"/>
  <c r="K116" i="31"/>
  <c r="J116" i="31"/>
  <c r="I116" i="31"/>
  <c r="H116" i="31"/>
  <c r="G116" i="31"/>
  <c r="F116" i="31"/>
  <c r="E116" i="31"/>
  <c r="D116" i="31"/>
  <c r="C116" i="31"/>
  <c r="B116" i="31"/>
  <c r="Y115" i="31"/>
  <c r="X115" i="31"/>
  <c r="W115" i="31"/>
  <c r="V115" i="31"/>
  <c r="U115" i="31"/>
  <c r="T115" i="31"/>
  <c r="S115" i="31"/>
  <c r="R115" i="31"/>
  <c r="Q115" i="31"/>
  <c r="P115" i="31"/>
  <c r="O115" i="31"/>
  <c r="N115" i="31"/>
  <c r="M115" i="31"/>
  <c r="L115" i="31"/>
  <c r="K115" i="31"/>
  <c r="J115" i="31"/>
  <c r="I115" i="31"/>
  <c r="H115" i="31"/>
  <c r="G115" i="31"/>
  <c r="F115" i="31"/>
  <c r="E115" i="31"/>
  <c r="D115" i="31"/>
  <c r="C115" i="31"/>
  <c r="B115" i="31"/>
  <c r="Y114" i="31"/>
  <c r="X114" i="31"/>
  <c r="W114" i="31"/>
  <c r="V114" i="31"/>
  <c r="U114" i="31"/>
  <c r="T114" i="31"/>
  <c r="S114" i="31"/>
  <c r="R114" i="31"/>
  <c r="Q114" i="31"/>
  <c r="P114" i="31"/>
  <c r="O114" i="31"/>
  <c r="N114" i="31"/>
  <c r="M114" i="31"/>
  <c r="L114" i="31"/>
  <c r="K114" i="31"/>
  <c r="J114" i="31"/>
  <c r="I114" i="31"/>
  <c r="H114" i="31"/>
  <c r="G114" i="31"/>
  <c r="F114" i="31"/>
  <c r="E114" i="31"/>
  <c r="D114" i="31"/>
  <c r="C114" i="31"/>
  <c r="B114" i="31"/>
  <c r="Y113" i="31"/>
  <c r="X113" i="31"/>
  <c r="W113" i="31"/>
  <c r="V113" i="31"/>
  <c r="U113" i="31"/>
  <c r="T113" i="31"/>
  <c r="S113" i="31"/>
  <c r="R113" i="31"/>
  <c r="Q113" i="31"/>
  <c r="P113" i="31"/>
  <c r="O113" i="31"/>
  <c r="N113" i="31"/>
  <c r="M113" i="31"/>
  <c r="L113" i="31"/>
  <c r="K113" i="31"/>
  <c r="J113" i="31"/>
  <c r="I113" i="31"/>
  <c r="H113" i="31"/>
  <c r="G113" i="31"/>
  <c r="F113" i="31"/>
  <c r="E113" i="31"/>
  <c r="D113" i="31"/>
  <c r="C113" i="31"/>
  <c r="B113" i="31"/>
  <c r="Y109" i="31"/>
  <c r="X109" i="31"/>
  <c r="W109" i="31"/>
  <c r="V109" i="31"/>
  <c r="U109" i="31"/>
  <c r="T109" i="31"/>
  <c r="S109" i="31"/>
  <c r="R109" i="31"/>
  <c r="Q109" i="31"/>
  <c r="P109" i="31"/>
  <c r="O109" i="31"/>
  <c r="N109" i="31"/>
  <c r="M109" i="31"/>
  <c r="L109" i="31"/>
  <c r="K109" i="31"/>
  <c r="J109" i="31"/>
  <c r="I109" i="31"/>
  <c r="H109" i="31"/>
  <c r="G109" i="31"/>
  <c r="F109" i="31"/>
  <c r="E109" i="31"/>
  <c r="D109" i="31"/>
  <c r="C109" i="31"/>
  <c r="B109" i="31"/>
  <c r="Y108" i="31"/>
  <c r="X108" i="31"/>
  <c r="W108" i="31"/>
  <c r="V108" i="31"/>
  <c r="U108" i="31"/>
  <c r="T108" i="31"/>
  <c r="S108" i="31"/>
  <c r="R108" i="31"/>
  <c r="Q108" i="31"/>
  <c r="P108" i="31"/>
  <c r="O108" i="31"/>
  <c r="N108" i="31"/>
  <c r="M108" i="31"/>
  <c r="L108" i="31"/>
  <c r="K108" i="31"/>
  <c r="J108" i="31"/>
  <c r="I108" i="31"/>
  <c r="H108" i="31"/>
  <c r="G108" i="31"/>
  <c r="F108" i="31"/>
  <c r="E108" i="31"/>
  <c r="D108" i="31"/>
  <c r="C108" i="31"/>
  <c r="B108" i="31"/>
  <c r="Y107" i="31"/>
  <c r="X107" i="31"/>
  <c r="W107" i="31"/>
  <c r="V107" i="31"/>
  <c r="U107" i="31"/>
  <c r="T107" i="31"/>
  <c r="S107" i="31"/>
  <c r="R107" i="31"/>
  <c r="Q107" i="31"/>
  <c r="P107" i="31"/>
  <c r="O107" i="31"/>
  <c r="N107" i="31"/>
  <c r="M107" i="31"/>
  <c r="L107" i="31"/>
  <c r="K107" i="31"/>
  <c r="J107" i="31"/>
  <c r="I107" i="31"/>
  <c r="H107" i="31"/>
  <c r="G107" i="31"/>
  <c r="F107" i="31"/>
  <c r="E107" i="31"/>
  <c r="D107" i="31"/>
  <c r="C107" i="31"/>
  <c r="B107" i="31"/>
  <c r="Y106" i="31"/>
  <c r="X106" i="31"/>
  <c r="W106" i="31"/>
  <c r="V106" i="31"/>
  <c r="U106" i="31"/>
  <c r="T106" i="31"/>
  <c r="S106" i="31"/>
  <c r="R106" i="31"/>
  <c r="Q106" i="31"/>
  <c r="P106" i="31"/>
  <c r="O106" i="31"/>
  <c r="N106" i="31"/>
  <c r="M106" i="31"/>
  <c r="L106" i="31"/>
  <c r="K106" i="31"/>
  <c r="J106" i="31"/>
  <c r="I106" i="31"/>
  <c r="H106" i="31"/>
  <c r="G106" i="31"/>
  <c r="F106" i="31"/>
  <c r="E106" i="31"/>
  <c r="D106" i="31"/>
  <c r="C106" i="31"/>
  <c r="B106" i="31"/>
  <c r="I105" i="31"/>
  <c r="E105" i="31"/>
  <c r="Y104" i="31"/>
  <c r="X104" i="31"/>
  <c r="W104" i="31"/>
  <c r="V104" i="31"/>
  <c r="U104" i="31"/>
  <c r="T104" i="31"/>
  <c r="S104" i="31"/>
  <c r="R104" i="31"/>
  <c r="Q104" i="31"/>
  <c r="P104" i="31"/>
  <c r="O104" i="31"/>
  <c r="N104" i="31"/>
  <c r="M104" i="31"/>
  <c r="L104" i="31"/>
  <c r="K104" i="31"/>
  <c r="J104" i="31"/>
  <c r="I104" i="31"/>
  <c r="H104" i="31"/>
  <c r="G104" i="31"/>
  <c r="F104" i="31"/>
  <c r="E104" i="31"/>
  <c r="D104" i="31"/>
  <c r="C104" i="31"/>
  <c r="B104" i="31"/>
  <c r="Y103" i="31"/>
  <c r="X103" i="31"/>
  <c r="W103" i="31"/>
  <c r="V103" i="31"/>
  <c r="U103" i="31"/>
  <c r="T103" i="31"/>
  <c r="S103" i="31"/>
  <c r="R103" i="31"/>
  <c r="Q103" i="31"/>
  <c r="P103" i="31"/>
  <c r="O103" i="31"/>
  <c r="N103" i="31"/>
  <c r="M103" i="31"/>
  <c r="L103" i="31"/>
  <c r="K103" i="31"/>
  <c r="J103" i="31"/>
  <c r="I103" i="31"/>
  <c r="H103" i="31"/>
  <c r="G103" i="31"/>
  <c r="F103" i="31"/>
  <c r="E103" i="31"/>
  <c r="D103" i="31"/>
  <c r="C103" i="31"/>
  <c r="B103" i="31"/>
  <c r="Y102" i="31"/>
  <c r="X102" i="31"/>
  <c r="W102" i="31"/>
  <c r="V102" i="31"/>
  <c r="U102" i="31"/>
  <c r="T102" i="31"/>
  <c r="S102" i="31"/>
  <c r="R102" i="31"/>
  <c r="Q102" i="31"/>
  <c r="P102" i="31"/>
  <c r="O102" i="31"/>
  <c r="N102" i="31"/>
  <c r="M102" i="31"/>
  <c r="L102" i="31"/>
  <c r="K102" i="31"/>
  <c r="J102" i="31"/>
  <c r="I102" i="31"/>
  <c r="H102" i="31"/>
  <c r="G102" i="31"/>
  <c r="F102" i="31"/>
  <c r="E102" i="31"/>
  <c r="D102" i="31"/>
  <c r="C102" i="31"/>
  <c r="B102" i="31"/>
  <c r="Y101" i="31"/>
  <c r="X101" i="31"/>
  <c r="W101" i="31"/>
  <c r="V101" i="31"/>
  <c r="U101" i="31"/>
  <c r="T101" i="31"/>
  <c r="S101" i="31"/>
  <c r="R101" i="31"/>
  <c r="Q101" i="31"/>
  <c r="P101" i="31"/>
  <c r="O101" i="31"/>
  <c r="N101" i="31"/>
  <c r="M101" i="31"/>
  <c r="L101" i="31"/>
  <c r="K101" i="31"/>
  <c r="J101" i="31"/>
  <c r="I101" i="31"/>
  <c r="H101" i="31"/>
  <c r="G101" i="31"/>
  <c r="F101" i="31"/>
  <c r="E101" i="31"/>
  <c r="D101" i="31"/>
  <c r="C101" i="31"/>
  <c r="B101" i="31"/>
  <c r="Y100" i="31"/>
  <c r="X100" i="31"/>
  <c r="W100" i="31"/>
  <c r="V100" i="31"/>
  <c r="U100" i="31"/>
  <c r="T100" i="31"/>
  <c r="S100" i="31"/>
  <c r="R100" i="31"/>
  <c r="Q100" i="31"/>
  <c r="P100" i="31"/>
  <c r="O100" i="31"/>
  <c r="N100" i="31"/>
  <c r="M100" i="31"/>
  <c r="L100" i="31"/>
  <c r="K100" i="31"/>
  <c r="J100" i="31"/>
  <c r="I100" i="31"/>
  <c r="H100" i="31"/>
  <c r="G100" i="31"/>
  <c r="F100" i="31"/>
  <c r="E100" i="31"/>
  <c r="D100" i="31"/>
  <c r="C100" i="31"/>
  <c r="B100" i="31"/>
  <c r="Y99" i="31"/>
  <c r="Y98" i="31"/>
  <c r="X98" i="31"/>
  <c r="W98" i="31"/>
  <c r="V98" i="31"/>
  <c r="U98" i="31"/>
  <c r="T98" i="31"/>
  <c r="S98" i="31"/>
  <c r="R98" i="31"/>
  <c r="Q98" i="31"/>
  <c r="P98" i="31"/>
  <c r="O98" i="31"/>
  <c r="N98" i="31"/>
  <c r="M98" i="31"/>
  <c r="L98" i="31"/>
  <c r="K98" i="31"/>
  <c r="J98" i="31"/>
  <c r="I98" i="31"/>
  <c r="H98" i="31"/>
  <c r="G98" i="31"/>
  <c r="F98" i="31"/>
  <c r="E98" i="31"/>
  <c r="D98" i="31"/>
  <c r="C98" i="31"/>
  <c r="B98" i="31"/>
  <c r="Y97" i="31"/>
  <c r="X97" i="31"/>
  <c r="W97" i="31"/>
  <c r="V97" i="31"/>
  <c r="U97" i="31"/>
  <c r="T97" i="31"/>
  <c r="S97" i="31"/>
  <c r="R97" i="31"/>
  <c r="Q97" i="31"/>
  <c r="P97" i="31"/>
  <c r="O97" i="31"/>
  <c r="N97" i="31"/>
  <c r="M97" i="31"/>
  <c r="L97" i="31"/>
  <c r="K97" i="31"/>
  <c r="J97" i="31"/>
  <c r="I97" i="31"/>
  <c r="H97" i="31"/>
  <c r="G97" i="31"/>
  <c r="F97" i="31"/>
  <c r="E97" i="31"/>
  <c r="D97" i="31"/>
  <c r="C97" i="31"/>
  <c r="B97" i="31"/>
  <c r="Y96" i="31"/>
  <c r="X96" i="31"/>
  <c r="W96" i="31"/>
  <c r="V96" i="31"/>
  <c r="U96" i="31"/>
  <c r="T96" i="31"/>
  <c r="S96" i="31"/>
  <c r="R96" i="31"/>
  <c r="Q96" i="31"/>
  <c r="P96" i="31"/>
  <c r="O96" i="31"/>
  <c r="N96" i="31"/>
  <c r="M96" i="31"/>
  <c r="L96" i="31"/>
  <c r="K96" i="31"/>
  <c r="J96" i="31"/>
  <c r="I96" i="31"/>
  <c r="H96" i="31"/>
  <c r="G96" i="31"/>
  <c r="F96" i="31"/>
  <c r="E96" i="31"/>
  <c r="D96" i="31"/>
  <c r="C96" i="31"/>
  <c r="B96" i="31"/>
  <c r="Y95" i="31"/>
  <c r="X95" i="31"/>
  <c r="W95" i="31"/>
  <c r="V95" i="31"/>
  <c r="U95" i="31"/>
  <c r="T95" i="31"/>
  <c r="S95" i="31"/>
  <c r="R95" i="31"/>
  <c r="Q95" i="31"/>
  <c r="P95" i="31"/>
  <c r="O95" i="31"/>
  <c r="N95" i="31"/>
  <c r="M95" i="31"/>
  <c r="L95" i="31"/>
  <c r="K95" i="31"/>
  <c r="J95" i="31"/>
  <c r="I95" i="31"/>
  <c r="H95" i="31"/>
  <c r="G95" i="31"/>
  <c r="F95" i="31"/>
  <c r="E95" i="31"/>
  <c r="D95" i="31"/>
  <c r="D84" i="31" s="1"/>
  <c r="C95" i="31"/>
  <c r="B95" i="31"/>
  <c r="B84" i="31" s="1"/>
  <c r="S94" i="31"/>
  <c r="C94" i="31"/>
  <c r="Y93" i="31"/>
  <c r="X93" i="31"/>
  <c r="W93" i="31"/>
  <c r="V93" i="31"/>
  <c r="U93" i="31"/>
  <c r="T93" i="31"/>
  <c r="S93" i="31"/>
  <c r="R93" i="31"/>
  <c r="Q93" i="31"/>
  <c r="P93" i="31"/>
  <c r="O93" i="31"/>
  <c r="N93" i="31"/>
  <c r="M93" i="31"/>
  <c r="L93" i="31"/>
  <c r="K93" i="31"/>
  <c r="J93" i="31"/>
  <c r="I93" i="31"/>
  <c r="H93" i="31"/>
  <c r="G93" i="31"/>
  <c r="F93" i="31"/>
  <c r="E93" i="31"/>
  <c r="D93" i="31"/>
  <c r="C93" i="31"/>
  <c r="B93" i="31"/>
  <c r="Y92" i="31"/>
  <c r="X92" i="31"/>
  <c r="W92" i="31"/>
  <c r="V92" i="31"/>
  <c r="U92" i="31"/>
  <c r="T92" i="31"/>
  <c r="S92" i="31"/>
  <c r="R92" i="31"/>
  <c r="Q92" i="31"/>
  <c r="P92" i="31"/>
  <c r="O92" i="31"/>
  <c r="N92" i="31"/>
  <c r="M92" i="31"/>
  <c r="L92" i="31"/>
  <c r="K92" i="31"/>
  <c r="J92" i="31"/>
  <c r="I92" i="31"/>
  <c r="H92" i="31"/>
  <c r="G92" i="31"/>
  <c r="F92" i="31"/>
  <c r="E92" i="31"/>
  <c r="D92" i="31"/>
  <c r="C92" i="31"/>
  <c r="B92" i="31"/>
  <c r="Y91" i="31"/>
  <c r="X91" i="31"/>
  <c r="W91" i="31"/>
  <c r="V91" i="31"/>
  <c r="U91" i="31"/>
  <c r="T91" i="31"/>
  <c r="S91" i="31"/>
  <c r="R91" i="31"/>
  <c r="Q91" i="31"/>
  <c r="P91" i="31"/>
  <c r="O91" i="31"/>
  <c r="N91" i="31"/>
  <c r="M91" i="31"/>
  <c r="L91" i="31"/>
  <c r="K91" i="31"/>
  <c r="J91" i="31"/>
  <c r="I91" i="31"/>
  <c r="H91" i="31"/>
  <c r="G91" i="31"/>
  <c r="F91" i="31"/>
  <c r="E91" i="31"/>
  <c r="D91" i="31"/>
  <c r="C91" i="31"/>
  <c r="B91" i="31"/>
  <c r="Y90" i="31"/>
  <c r="S90" i="31"/>
  <c r="F90" i="31"/>
  <c r="C90" i="31"/>
  <c r="Y89" i="31"/>
  <c r="X89" i="31"/>
  <c r="W89" i="31"/>
  <c r="V89" i="31"/>
  <c r="U89" i="31"/>
  <c r="T89" i="31"/>
  <c r="S89" i="31"/>
  <c r="R89" i="31"/>
  <c r="Q89" i="31"/>
  <c r="P89" i="31"/>
  <c r="O89" i="31"/>
  <c r="N89" i="31"/>
  <c r="M89" i="31"/>
  <c r="L89" i="31"/>
  <c r="K89" i="31"/>
  <c r="J89" i="31"/>
  <c r="I89" i="31"/>
  <c r="H89" i="31"/>
  <c r="G89" i="31"/>
  <c r="F89" i="31"/>
  <c r="E89" i="31"/>
  <c r="D89" i="31"/>
  <c r="C89" i="31"/>
  <c r="B89" i="31"/>
  <c r="Y88" i="31"/>
  <c r="X88" i="31"/>
  <c r="X84" i="31" s="1"/>
  <c r="W88" i="31"/>
  <c r="W84" i="31" s="1"/>
  <c r="V88" i="31"/>
  <c r="V84" i="31" s="1"/>
  <c r="U88" i="31"/>
  <c r="U84" i="31" s="1"/>
  <c r="T88" i="31"/>
  <c r="S88" i="31"/>
  <c r="R88" i="31"/>
  <c r="Q88" i="31"/>
  <c r="P88" i="31"/>
  <c r="O88" i="31"/>
  <c r="N88" i="31"/>
  <c r="M88" i="31"/>
  <c r="L88" i="31"/>
  <c r="K88" i="31"/>
  <c r="J88" i="31"/>
  <c r="I88" i="31"/>
  <c r="H88" i="31"/>
  <c r="G88" i="31"/>
  <c r="F88" i="31"/>
  <c r="E88" i="31"/>
  <c r="D88" i="31"/>
  <c r="C88" i="31"/>
  <c r="B88" i="31"/>
  <c r="Y87" i="31"/>
  <c r="X87" i="31"/>
  <c r="W87" i="31"/>
  <c r="V87" i="31"/>
  <c r="U87" i="31"/>
  <c r="T87" i="31"/>
  <c r="S87" i="31"/>
  <c r="R87" i="31"/>
  <c r="Q87" i="31"/>
  <c r="P87" i="31"/>
  <c r="O87" i="31"/>
  <c r="N87" i="31"/>
  <c r="M87" i="31"/>
  <c r="L87" i="31"/>
  <c r="K87" i="31"/>
  <c r="J87" i="31"/>
  <c r="I87" i="31"/>
  <c r="H87" i="31"/>
  <c r="G87" i="31"/>
  <c r="F87" i="31"/>
  <c r="E87" i="31"/>
  <c r="D87" i="31"/>
  <c r="C87" i="31"/>
  <c r="B87" i="31"/>
  <c r="Y86" i="31"/>
  <c r="X86" i="31"/>
  <c r="W86" i="31"/>
  <c r="V86" i="31"/>
  <c r="U86" i="31"/>
  <c r="T86" i="31"/>
  <c r="S86" i="31"/>
  <c r="R86" i="31"/>
  <c r="Q86" i="31"/>
  <c r="P86" i="31"/>
  <c r="O86" i="31"/>
  <c r="N86" i="31"/>
  <c r="M86" i="31"/>
  <c r="L86" i="31"/>
  <c r="K86" i="31"/>
  <c r="J86" i="31"/>
  <c r="I86" i="31"/>
  <c r="H86" i="31"/>
  <c r="G86" i="31"/>
  <c r="F86" i="31"/>
  <c r="E86" i="31"/>
  <c r="D86" i="31"/>
  <c r="C86" i="31"/>
  <c r="B86" i="31"/>
  <c r="Y85" i="31"/>
  <c r="X85" i="31"/>
  <c r="W85" i="31"/>
  <c r="V85" i="31"/>
  <c r="U85" i="31"/>
  <c r="T85" i="31"/>
  <c r="T84" i="31" s="1"/>
  <c r="S85" i="31"/>
  <c r="R85" i="31"/>
  <c r="R84" i="31" s="1"/>
  <c r="Q85" i="31"/>
  <c r="P85" i="31"/>
  <c r="P84" i="31" s="1"/>
  <c r="O85" i="31"/>
  <c r="O84" i="31" s="1"/>
  <c r="N85" i="31"/>
  <c r="N84" i="31" s="1"/>
  <c r="M85" i="31"/>
  <c r="M84" i="31" s="1"/>
  <c r="L85" i="31"/>
  <c r="L84" i="31" s="1"/>
  <c r="K85" i="31"/>
  <c r="J85" i="31"/>
  <c r="J84" i="31" s="1"/>
  <c r="I85" i="31"/>
  <c r="H85" i="31"/>
  <c r="H84" i="31" s="1"/>
  <c r="G85" i="31"/>
  <c r="G84" i="31" s="1"/>
  <c r="F85" i="31"/>
  <c r="F84" i="31" s="1"/>
  <c r="E85" i="31"/>
  <c r="E84" i="31" s="1"/>
  <c r="D85" i="31"/>
  <c r="C85" i="31"/>
  <c r="B85" i="31"/>
  <c r="Y66" i="31"/>
  <c r="Y105" i="31" s="1"/>
  <c r="X66" i="31"/>
  <c r="W66" i="31"/>
  <c r="V66" i="31"/>
  <c r="U66" i="31"/>
  <c r="U105" i="31" s="1"/>
  <c r="T66" i="31"/>
  <c r="S66" i="31"/>
  <c r="R66" i="31"/>
  <c r="Q66" i="31"/>
  <c r="Q105" i="31" s="1"/>
  <c r="P66" i="31"/>
  <c r="O66" i="31"/>
  <c r="N66" i="31"/>
  <c r="M66" i="31"/>
  <c r="M105" i="31" s="1"/>
  <c r="L66" i="31"/>
  <c r="K66" i="31"/>
  <c r="J66" i="31"/>
  <c r="I66" i="31"/>
  <c r="H66" i="31"/>
  <c r="G66" i="31"/>
  <c r="F66" i="31"/>
  <c r="E66" i="31"/>
  <c r="D66" i="31"/>
  <c r="C66" i="31"/>
  <c r="B66" i="31"/>
  <c r="Y45" i="31"/>
  <c r="X45" i="31"/>
  <c r="W45" i="31"/>
  <c r="V45" i="31"/>
  <c r="V99" i="31" s="1"/>
  <c r="U45" i="31"/>
  <c r="T45" i="31"/>
  <c r="S45" i="31"/>
  <c r="S99" i="31" s="1"/>
  <c r="R45" i="31"/>
  <c r="Q45" i="31"/>
  <c r="Q99" i="31" s="1"/>
  <c r="P45" i="31"/>
  <c r="O45" i="31"/>
  <c r="N45" i="31"/>
  <c r="N99" i="31" s="1"/>
  <c r="M45" i="31"/>
  <c r="L45" i="31"/>
  <c r="K45" i="31"/>
  <c r="K99" i="31" s="1"/>
  <c r="J45" i="31"/>
  <c r="I45" i="31"/>
  <c r="I99" i="31" s="1"/>
  <c r="H45" i="31"/>
  <c r="G45" i="31"/>
  <c r="F45" i="31"/>
  <c r="F99" i="31" s="1"/>
  <c r="E45" i="31"/>
  <c r="D45" i="31"/>
  <c r="C45" i="31"/>
  <c r="C99" i="31" s="1"/>
  <c r="B45" i="31"/>
  <c r="Y25" i="31"/>
  <c r="X25" i="31"/>
  <c r="W25" i="31"/>
  <c r="V25" i="31"/>
  <c r="U25" i="31"/>
  <c r="U94" i="31" s="1"/>
  <c r="T25" i="31"/>
  <c r="S25" i="31"/>
  <c r="R25" i="31"/>
  <c r="Q25" i="31"/>
  <c r="Q94" i="31" s="1"/>
  <c r="P25" i="31"/>
  <c r="O25" i="31"/>
  <c r="N25" i="31"/>
  <c r="M25" i="31"/>
  <c r="M94" i="31" s="1"/>
  <c r="L25" i="31"/>
  <c r="K25" i="31"/>
  <c r="K94" i="31" s="1"/>
  <c r="J25" i="31"/>
  <c r="I25" i="31"/>
  <c r="H25" i="31"/>
  <c r="G25" i="31"/>
  <c r="F25" i="31"/>
  <c r="E25" i="31"/>
  <c r="E94" i="31" s="1"/>
  <c r="D25" i="31"/>
  <c r="C25" i="31"/>
  <c r="B25" i="31"/>
  <c r="Y16" i="31"/>
  <c r="X16" i="31"/>
  <c r="W16" i="31"/>
  <c r="V16" i="31"/>
  <c r="V90" i="31" s="1"/>
  <c r="U16" i="31"/>
  <c r="T16" i="31"/>
  <c r="S16" i="31"/>
  <c r="R16" i="31"/>
  <c r="Q16" i="31"/>
  <c r="Q90" i="31" s="1"/>
  <c r="P16" i="31"/>
  <c r="O16" i="31"/>
  <c r="N16" i="31"/>
  <c r="N90" i="31" s="1"/>
  <c r="M16" i="31"/>
  <c r="L16" i="31"/>
  <c r="K16" i="31"/>
  <c r="K90" i="31" s="1"/>
  <c r="J16" i="31"/>
  <c r="I16" i="31"/>
  <c r="I90" i="31" s="1"/>
  <c r="H16" i="31"/>
  <c r="G16" i="31"/>
  <c r="F16" i="31"/>
  <c r="E16" i="31"/>
  <c r="D16" i="31"/>
  <c r="C16" i="31"/>
  <c r="B16" i="31"/>
  <c r="Y124" i="30"/>
  <c r="X124" i="30"/>
  <c r="W124" i="30"/>
  <c r="V124" i="30"/>
  <c r="U124" i="30"/>
  <c r="T124" i="30"/>
  <c r="S124" i="30"/>
  <c r="R124" i="30"/>
  <c r="Q124" i="30"/>
  <c r="P124" i="30"/>
  <c r="O124" i="30"/>
  <c r="N124" i="30"/>
  <c r="M124" i="30"/>
  <c r="L124" i="30"/>
  <c r="K124" i="30"/>
  <c r="J124" i="30"/>
  <c r="I124" i="30"/>
  <c r="H124" i="30"/>
  <c r="G124" i="30"/>
  <c r="F124" i="30"/>
  <c r="E124" i="30"/>
  <c r="D124" i="30"/>
  <c r="C124" i="30"/>
  <c r="B124" i="30"/>
  <c r="Y121" i="30"/>
  <c r="X121" i="30"/>
  <c r="W121" i="30"/>
  <c r="V121" i="30"/>
  <c r="U121" i="30"/>
  <c r="T121" i="30"/>
  <c r="S121" i="30"/>
  <c r="R121" i="30"/>
  <c r="Q121" i="30"/>
  <c r="P121" i="30"/>
  <c r="O121" i="30"/>
  <c r="N121" i="30"/>
  <c r="M121" i="30"/>
  <c r="L121" i="30"/>
  <c r="K121" i="30"/>
  <c r="J121" i="30"/>
  <c r="I121" i="30"/>
  <c r="H121" i="30"/>
  <c r="G121" i="30"/>
  <c r="F121" i="30"/>
  <c r="E121" i="30"/>
  <c r="D121" i="30"/>
  <c r="C121" i="30"/>
  <c r="B121" i="30"/>
  <c r="Y118" i="30"/>
  <c r="X118" i="30"/>
  <c r="W118" i="30"/>
  <c r="V118" i="30"/>
  <c r="U118" i="30"/>
  <c r="T118" i="30"/>
  <c r="S118" i="30"/>
  <c r="R118" i="30"/>
  <c r="Q118" i="30"/>
  <c r="P118" i="30"/>
  <c r="O118" i="30"/>
  <c r="N118" i="30"/>
  <c r="M118" i="30"/>
  <c r="L118" i="30"/>
  <c r="K118" i="30"/>
  <c r="J118" i="30"/>
  <c r="I118" i="30"/>
  <c r="H118" i="30"/>
  <c r="G118" i="30"/>
  <c r="F118" i="30"/>
  <c r="E118" i="30"/>
  <c r="D118" i="30"/>
  <c r="C118" i="30"/>
  <c r="B118" i="30"/>
  <c r="Y117" i="30"/>
  <c r="X117" i="30"/>
  <c r="W117" i="30"/>
  <c r="V117" i="30"/>
  <c r="U117" i="30"/>
  <c r="T117" i="30"/>
  <c r="S117" i="30"/>
  <c r="R117" i="30"/>
  <c r="Q117" i="30"/>
  <c r="P117" i="30"/>
  <c r="O117" i="30"/>
  <c r="N117" i="30"/>
  <c r="M117" i="30"/>
  <c r="L117" i="30"/>
  <c r="K117" i="30"/>
  <c r="J117" i="30"/>
  <c r="I117" i="30"/>
  <c r="H117" i="30"/>
  <c r="G117" i="30"/>
  <c r="F117" i="30"/>
  <c r="E117" i="30"/>
  <c r="D117" i="30"/>
  <c r="C117" i="30"/>
  <c r="B117" i="30"/>
  <c r="Y116" i="30"/>
  <c r="X116" i="30"/>
  <c r="W116" i="30"/>
  <c r="V116" i="30"/>
  <c r="U116" i="30"/>
  <c r="T116" i="30"/>
  <c r="S116" i="30"/>
  <c r="R116" i="30"/>
  <c r="Q116" i="30"/>
  <c r="P116" i="30"/>
  <c r="O116" i="30"/>
  <c r="N116" i="30"/>
  <c r="M116" i="30"/>
  <c r="L116" i="30"/>
  <c r="K116" i="30"/>
  <c r="J116" i="30"/>
  <c r="I116" i="30"/>
  <c r="H116" i="30"/>
  <c r="G116" i="30"/>
  <c r="F116" i="30"/>
  <c r="E116" i="30"/>
  <c r="D116" i="30"/>
  <c r="C116" i="30"/>
  <c r="B116" i="30"/>
  <c r="Y115" i="30"/>
  <c r="X115" i="30"/>
  <c r="W115" i="30"/>
  <c r="V115" i="30"/>
  <c r="U115" i="30"/>
  <c r="T115" i="30"/>
  <c r="S115" i="30"/>
  <c r="R115" i="30"/>
  <c r="Q115" i="30"/>
  <c r="P115" i="30"/>
  <c r="O115" i="30"/>
  <c r="N115" i="30"/>
  <c r="M115" i="30"/>
  <c r="L115" i="30"/>
  <c r="K115" i="30"/>
  <c r="J115" i="30"/>
  <c r="I115" i="30"/>
  <c r="H115" i="30"/>
  <c r="G115" i="30"/>
  <c r="F115" i="30"/>
  <c r="E115" i="30"/>
  <c r="D115" i="30"/>
  <c r="C115" i="30"/>
  <c r="B115" i="30"/>
  <c r="Y114" i="30"/>
  <c r="X114" i="30"/>
  <c r="W114" i="30"/>
  <c r="V114" i="30"/>
  <c r="U114" i="30"/>
  <c r="T114" i="30"/>
  <c r="S114" i="30"/>
  <c r="R114" i="30"/>
  <c r="Q114" i="30"/>
  <c r="P114" i="30"/>
  <c r="O114" i="30"/>
  <c r="N114" i="30"/>
  <c r="M114" i="30"/>
  <c r="L114" i="30"/>
  <c r="K114" i="30"/>
  <c r="J114" i="30"/>
  <c r="I114" i="30"/>
  <c r="H114" i="30"/>
  <c r="G114" i="30"/>
  <c r="F114" i="30"/>
  <c r="E114" i="30"/>
  <c r="D114" i="30"/>
  <c r="C114" i="30"/>
  <c r="B114" i="30"/>
  <c r="Y113" i="30"/>
  <c r="X113" i="30"/>
  <c r="W113" i="30"/>
  <c r="V113" i="30"/>
  <c r="U113" i="30"/>
  <c r="T113" i="30"/>
  <c r="S113" i="30"/>
  <c r="R113" i="30"/>
  <c r="Q113" i="30"/>
  <c r="P113" i="30"/>
  <c r="O113" i="30"/>
  <c r="N113" i="30"/>
  <c r="M113" i="30"/>
  <c r="L113" i="30"/>
  <c r="K113" i="30"/>
  <c r="J113" i="30"/>
  <c r="I113" i="30"/>
  <c r="H113" i="30"/>
  <c r="G113" i="30"/>
  <c r="F113" i="30"/>
  <c r="E113" i="30"/>
  <c r="D113" i="30"/>
  <c r="C113" i="30"/>
  <c r="B113" i="30"/>
  <c r="Y109" i="30"/>
  <c r="X109" i="30"/>
  <c r="W109" i="30"/>
  <c r="V109" i="30"/>
  <c r="U109" i="30"/>
  <c r="T109" i="30"/>
  <c r="S109" i="30"/>
  <c r="R109" i="30"/>
  <c r="Q109" i="30"/>
  <c r="P109" i="30"/>
  <c r="O109" i="30"/>
  <c r="N109" i="30"/>
  <c r="M109" i="30"/>
  <c r="L109" i="30"/>
  <c r="K109" i="30"/>
  <c r="J109" i="30"/>
  <c r="I109" i="30"/>
  <c r="H109" i="30"/>
  <c r="G109" i="30"/>
  <c r="F109" i="30"/>
  <c r="E109" i="30"/>
  <c r="D109" i="30"/>
  <c r="C109" i="30"/>
  <c r="B109" i="30"/>
  <c r="Y108" i="30"/>
  <c r="X108" i="30"/>
  <c r="W108" i="30"/>
  <c r="V108" i="30"/>
  <c r="U108" i="30"/>
  <c r="T108" i="30"/>
  <c r="S108" i="30"/>
  <c r="R108" i="30"/>
  <c r="Q108" i="30"/>
  <c r="P108" i="30"/>
  <c r="O108" i="30"/>
  <c r="N108" i="30"/>
  <c r="M108" i="30"/>
  <c r="L108" i="30"/>
  <c r="K108" i="30"/>
  <c r="J108" i="30"/>
  <c r="I108" i="30"/>
  <c r="H108" i="30"/>
  <c r="G108" i="30"/>
  <c r="F108" i="30"/>
  <c r="E108" i="30"/>
  <c r="D108" i="30"/>
  <c r="C108" i="30"/>
  <c r="B108" i="30"/>
  <c r="Y107" i="30"/>
  <c r="X107" i="30"/>
  <c r="W107" i="30"/>
  <c r="V107" i="30"/>
  <c r="U107" i="30"/>
  <c r="T107" i="30"/>
  <c r="S107" i="30"/>
  <c r="R107" i="30"/>
  <c r="Q107" i="30"/>
  <c r="P107" i="30"/>
  <c r="O107" i="30"/>
  <c r="N107" i="30"/>
  <c r="M107" i="30"/>
  <c r="L107" i="30"/>
  <c r="K107" i="30"/>
  <c r="J107" i="30"/>
  <c r="I107" i="30"/>
  <c r="H107" i="30"/>
  <c r="G107" i="30"/>
  <c r="F107" i="30"/>
  <c r="E107" i="30"/>
  <c r="D107" i="30"/>
  <c r="C107" i="30"/>
  <c r="B107" i="30"/>
  <c r="Y106" i="30"/>
  <c r="X106" i="30"/>
  <c r="W106" i="30"/>
  <c r="V106" i="30"/>
  <c r="U106" i="30"/>
  <c r="T106" i="30"/>
  <c r="S106" i="30"/>
  <c r="R106" i="30"/>
  <c r="Q106" i="30"/>
  <c r="P106" i="30"/>
  <c r="O106" i="30"/>
  <c r="N106" i="30"/>
  <c r="M106" i="30"/>
  <c r="L106" i="30"/>
  <c r="K106" i="30"/>
  <c r="J106" i="30"/>
  <c r="I106" i="30"/>
  <c r="H106" i="30"/>
  <c r="G106" i="30"/>
  <c r="F106" i="30"/>
  <c r="E106" i="30"/>
  <c r="D106" i="30"/>
  <c r="C106" i="30"/>
  <c r="B106" i="30"/>
  <c r="X105" i="30"/>
  <c r="P105" i="30"/>
  <c r="Y104" i="30"/>
  <c r="X104" i="30"/>
  <c r="W104" i="30"/>
  <c r="V104" i="30"/>
  <c r="U104" i="30"/>
  <c r="T104" i="30"/>
  <c r="S104" i="30"/>
  <c r="R104" i="30"/>
  <c r="Q104" i="30"/>
  <c r="P104" i="30"/>
  <c r="O104" i="30"/>
  <c r="N104" i="30"/>
  <c r="M104" i="30"/>
  <c r="L104" i="30"/>
  <c r="K104" i="30"/>
  <c r="J104" i="30"/>
  <c r="I104" i="30"/>
  <c r="H104" i="30"/>
  <c r="G104" i="30"/>
  <c r="F104" i="30"/>
  <c r="E104" i="30"/>
  <c r="D104" i="30"/>
  <c r="C104" i="30"/>
  <c r="B104" i="30"/>
  <c r="Y103" i="30"/>
  <c r="X103" i="30"/>
  <c r="W103" i="30"/>
  <c r="V103" i="30"/>
  <c r="U103" i="30"/>
  <c r="T103" i="30"/>
  <c r="S103" i="30"/>
  <c r="R103" i="30"/>
  <c r="Q103" i="30"/>
  <c r="P103" i="30"/>
  <c r="O103" i="30"/>
  <c r="N103" i="30"/>
  <c r="M103" i="30"/>
  <c r="L103" i="30"/>
  <c r="K103" i="30"/>
  <c r="K84" i="30" s="1"/>
  <c r="J103" i="30"/>
  <c r="I103" i="30"/>
  <c r="H103" i="30"/>
  <c r="G103" i="30"/>
  <c r="F103" i="30"/>
  <c r="E103" i="30"/>
  <c r="D103" i="30"/>
  <c r="C103" i="30"/>
  <c r="B103" i="30"/>
  <c r="Y102" i="30"/>
  <c r="X102" i="30"/>
  <c r="W102" i="30"/>
  <c r="V102" i="30"/>
  <c r="U102" i="30"/>
  <c r="T102" i="30"/>
  <c r="S102" i="30"/>
  <c r="R102" i="30"/>
  <c r="Q102" i="30"/>
  <c r="P102" i="30"/>
  <c r="O102" i="30"/>
  <c r="N102" i="30"/>
  <c r="M102" i="30"/>
  <c r="L102" i="30"/>
  <c r="K102" i="30"/>
  <c r="J102" i="30"/>
  <c r="I102" i="30"/>
  <c r="H102" i="30"/>
  <c r="G102" i="30"/>
  <c r="F102" i="30"/>
  <c r="E102" i="30"/>
  <c r="D102" i="30"/>
  <c r="C102" i="30"/>
  <c r="B102" i="30"/>
  <c r="Y101" i="30"/>
  <c r="X101" i="30"/>
  <c r="W101" i="30"/>
  <c r="V101" i="30"/>
  <c r="U101" i="30"/>
  <c r="T101" i="30"/>
  <c r="S101" i="30"/>
  <c r="R101" i="30"/>
  <c r="Q101" i="30"/>
  <c r="P101" i="30"/>
  <c r="O101" i="30"/>
  <c r="N101" i="30"/>
  <c r="M101" i="30"/>
  <c r="L101" i="30"/>
  <c r="K101" i="30"/>
  <c r="J101" i="30"/>
  <c r="I101" i="30"/>
  <c r="H101" i="30"/>
  <c r="G101" i="30"/>
  <c r="F101" i="30"/>
  <c r="E101" i="30"/>
  <c r="D101" i="30"/>
  <c r="C101" i="30"/>
  <c r="B101" i="30"/>
  <c r="Y100" i="30"/>
  <c r="X100" i="30"/>
  <c r="W100" i="30"/>
  <c r="V100" i="30"/>
  <c r="U100" i="30"/>
  <c r="T100" i="30"/>
  <c r="S100" i="30"/>
  <c r="R100" i="30"/>
  <c r="Q100" i="30"/>
  <c r="P100" i="30"/>
  <c r="O100" i="30"/>
  <c r="N100" i="30"/>
  <c r="M100" i="30"/>
  <c r="L100" i="30"/>
  <c r="K100" i="30"/>
  <c r="J100" i="30"/>
  <c r="I100" i="30"/>
  <c r="H100" i="30"/>
  <c r="G100" i="30"/>
  <c r="F100" i="30"/>
  <c r="E100" i="30"/>
  <c r="D100" i="30"/>
  <c r="C100" i="30"/>
  <c r="B100" i="30"/>
  <c r="X99" i="30"/>
  <c r="P99" i="30"/>
  <c r="H99" i="30"/>
  <c r="Y98" i="30"/>
  <c r="X98" i="30"/>
  <c r="W98" i="30"/>
  <c r="V98" i="30"/>
  <c r="U98" i="30"/>
  <c r="T98" i="30"/>
  <c r="S98" i="30"/>
  <c r="R98" i="30"/>
  <c r="Q98" i="30"/>
  <c r="P98" i="30"/>
  <c r="O98" i="30"/>
  <c r="N98" i="30"/>
  <c r="M98" i="30"/>
  <c r="L98" i="30"/>
  <c r="K98" i="30"/>
  <c r="J98" i="30"/>
  <c r="I98" i="30"/>
  <c r="H98" i="30"/>
  <c r="G98" i="30"/>
  <c r="F98" i="30"/>
  <c r="E98" i="30"/>
  <c r="D98" i="30"/>
  <c r="C98" i="30"/>
  <c r="B98" i="30"/>
  <c r="Y97" i="30"/>
  <c r="X97" i="30"/>
  <c r="W97" i="30"/>
  <c r="V97" i="30"/>
  <c r="U97" i="30"/>
  <c r="T97" i="30"/>
  <c r="S97" i="30"/>
  <c r="R97" i="30"/>
  <c r="Q97" i="30"/>
  <c r="P97" i="30"/>
  <c r="O97" i="30"/>
  <c r="N97" i="30"/>
  <c r="M97" i="30"/>
  <c r="L97" i="30"/>
  <c r="K97" i="30"/>
  <c r="J97" i="30"/>
  <c r="I97" i="30"/>
  <c r="H97" i="30"/>
  <c r="G97" i="30"/>
  <c r="F97" i="30"/>
  <c r="E97" i="30"/>
  <c r="D97" i="30"/>
  <c r="C97" i="30"/>
  <c r="B97" i="30"/>
  <c r="Y96" i="30"/>
  <c r="X96" i="30"/>
  <c r="W96" i="30"/>
  <c r="V96" i="30"/>
  <c r="U96" i="30"/>
  <c r="T96" i="30"/>
  <c r="S96" i="30"/>
  <c r="R96" i="30"/>
  <c r="Q96" i="30"/>
  <c r="P96" i="30"/>
  <c r="O96" i="30"/>
  <c r="N96" i="30"/>
  <c r="M96" i="30"/>
  <c r="L96" i="30"/>
  <c r="K96" i="30"/>
  <c r="J96" i="30"/>
  <c r="I96" i="30"/>
  <c r="H96" i="30"/>
  <c r="G96" i="30"/>
  <c r="F96" i="30"/>
  <c r="E96" i="30"/>
  <c r="D96" i="30"/>
  <c r="C96" i="30"/>
  <c r="B96" i="30"/>
  <c r="Y95" i="30"/>
  <c r="X95" i="30"/>
  <c r="W95" i="30"/>
  <c r="V95" i="30"/>
  <c r="U95" i="30"/>
  <c r="T95" i="30"/>
  <c r="S95" i="30"/>
  <c r="R95" i="30"/>
  <c r="Q95" i="30"/>
  <c r="P95" i="30"/>
  <c r="O95" i="30"/>
  <c r="N95" i="30"/>
  <c r="M95" i="30"/>
  <c r="L95" i="30"/>
  <c r="K95" i="30"/>
  <c r="J95" i="30"/>
  <c r="I95" i="30"/>
  <c r="H95" i="30"/>
  <c r="G95" i="30"/>
  <c r="F95" i="30"/>
  <c r="E95" i="30"/>
  <c r="D95" i="30"/>
  <c r="C95" i="30"/>
  <c r="B95" i="30"/>
  <c r="Y93" i="30"/>
  <c r="X93" i="30"/>
  <c r="W93" i="30"/>
  <c r="V93" i="30"/>
  <c r="U93" i="30"/>
  <c r="T93" i="30"/>
  <c r="S93" i="30"/>
  <c r="R93" i="30"/>
  <c r="Q93" i="30"/>
  <c r="P93" i="30"/>
  <c r="O93" i="30"/>
  <c r="N93" i="30"/>
  <c r="M93" i="30"/>
  <c r="L93" i="30"/>
  <c r="K93" i="30"/>
  <c r="J93" i="30"/>
  <c r="I93" i="30"/>
  <c r="H93" i="30"/>
  <c r="G93" i="30"/>
  <c r="F93" i="30"/>
  <c r="E93" i="30"/>
  <c r="D93" i="30"/>
  <c r="C93" i="30"/>
  <c r="B93" i="30"/>
  <c r="Y92" i="30"/>
  <c r="X92" i="30"/>
  <c r="W92" i="30"/>
  <c r="V92" i="30"/>
  <c r="U92" i="30"/>
  <c r="T92" i="30"/>
  <c r="S92" i="30"/>
  <c r="R92" i="30"/>
  <c r="Q92" i="30"/>
  <c r="P92" i="30"/>
  <c r="O92" i="30"/>
  <c r="N92" i="30"/>
  <c r="M92" i="30"/>
  <c r="L92" i="30"/>
  <c r="K92" i="30"/>
  <c r="J92" i="30"/>
  <c r="J84" i="30" s="1"/>
  <c r="I92" i="30"/>
  <c r="H92" i="30"/>
  <c r="G92" i="30"/>
  <c r="F92" i="30"/>
  <c r="E92" i="30"/>
  <c r="D92" i="30"/>
  <c r="C92" i="30"/>
  <c r="B92" i="30"/>
  <c r="Y91" i="30"/>
  <c r="X91" i="30"/>
  <c r="W91" i="30"/>
  <c r="V91" i="30"/>
  <c r="U91" i="30"/>
  <c r="T91" i="30"/>
  <c r="S91" i="30"/>
  <c r="R91" i="30"/>
  <c r="Q91" i="30"/>
  <c r="P91" i="30"/>
  <c r="O91" i="30"/>
  <c r="N91" i="30"/>
  <c r="M91" i="30"/>
  <c r="L91" i="30"/>
  <c r="K91" i="30"/>
  <c r="J91" i="30"/>
  <c r="I91" i="30"/>
  <c r="H91" i="30"/>
  <c r="G91" i="30"/>
  <c r="F91" i="30"/>
  <c r="E91" i="30"/>
  <c r="D91" i="30"/>
  <c r="C91" i="30"/>
  <c r="B91" i="30"/>
  <c r="H90" i="30"/>
  <c r="Y89" i="30"/>
  <c r="X89" i="30"/>
  <c r="W89" i="30"/>
  <c r="V89" i="30"/>
  <c r="U89" i="30"/>
  <c r="T89" i="30"/>
  <c r="S89" i="30"/>
  <c r="R89" i="30"/>
  <c r="Q89" i="30"/>
  <c r="P89" i="30"/>
  <c r="O89" i="30"/>
  <c r="N89" i="30"/>
  <c r="M89" i="30"/>
  <c r="L89" i="30"/>
  <c r="K89" i="30"/>
  <c r="J89" i="30"/>
  <c r="I89" i="30"/>
  <c r="H89" i="30"/>
  <c r="H84" i="30" s="1"/>
  <c r="G89" i="30"/>
  <c r="G84" i="30" s="1"/>
  <c r="F89" i="30"/>
  <c r="E89" i="30"/>
  <c r="D89" i="30"/>
  <c r="C89" i="30"/>
  <c r="B89" i="30"/>
  <c r="Y88" i="30"/>
  <c r="X88" i="30"/>
  <c r="W88" i="30"/>
  <c r="V88" i="30"/>
  <c r="U88" i="30"/>
  <c r="T88" i="30"/>
  <c r="S88" i="30"/>
  <c r="R88" i="30"/>
  <c r="Q88" i="30"/>
  <c r="P88" i="30"/>
  <c r="O88" i="30"/>
  <c r="N88" i="30"/>
  <c r="M88" i="30"/>
  <c r="L88" i="30"/>
  <c r="K88" i="30"/>
  <c r="J88" i="30"/>
  <c r="I88" i="30"/>
  <c r="H88" i="30"/>
  <c r="G88" i="30"/>
  <c r="F88" i="30"/>
  <c r="F84" i="30" s="1"/>
  <c r="E88" i="30"/>
  <c r="D88" i="30"/>
  <c r="D84" i="30" s="1"/>
  <c r="C88" i="30"/>
  <c r="C84" i="30" s="1"/>
  <c r="B88" i="30"/>
  <c r="Y87" i="30"/>
  <c r="X87" i="30"/>
  <c r="W87" i="30"/>
  <c r="V87" i="30"/>
  <c r="U87" i="30"/>
  <c r="T87" i="30"/>
  <c r="S87" i="30"/>
  <c r="R87" i="30"/>
  <c r="Q87" i="30"/>
  <c r="P87" i="30"/>
  <c r="O87" i="30"/>
  <c r="N87" i="30"/>
  <c r="M87" i="30"/>
  <c r="L87" i="30"/>
  <c r="K87" i="30"/>
  <c r="J87" i="30"/>
  <c r="I87" i="30"/>
  <c r="H87" i="30"/>
  <c r="G87" i="30"/>
  <c r="F87" i="30"/>
  <c r="E87" i="30"/>
  <c r="E84" i="30" s="1"/>
  <c r="D87" i="30"/>
  <c r="C87" i="30"/>
  <c r="B87" i="30"/>
  <c r="B84" i="30" s="1"/>
  <c r="Y86" i="30"/>
  <c r="X86" i="30"/>
  <c r="W86" i="30"/>
  <c r="V86" i="30"/>
  <c r="U86" i="30"/>
  <c r="T86" i="30"/>
  <c r="S86" i="30"/>
  <c r="R86" i="30"/>
  <c r="Q86" i="30"/>
  <c r="P86" i="30"/>
  <c r="O86" i="30"/>
  <c r="N86" i="30"/>
  <c r="M86" i="30"/>
  <c r="L86" i="30"/>
  <c r="K86" i="30"/>
  <c r="J86" i="30"/>
  <c r="I86" i="30"/>
  <c r="H86" i="30"/>
  <c r="G86" i="30"/>
  <c r="F86" i="30"/>
  <c r="E86" i="30"/>
  <c r="D86" i="30"/>
  <c r="C86" i="30"/>
  <c r="B86" i="30"/>
  <c r="Y85" i="30"/>
  <c r="Y84" i="30" s="1"/>
  <c r="X85" i="30"/>
  <c r="X84" i="30" s="1"/>
  <c r="W85" i="30"/>
  <c r="W84" i="30" s="1"/>
  <c r="V85" i="30"/>
  <c r="V84" i="30" s="1"/>
  <c r="U85" i="30"/>
  <c r="U84" i="30" s="1"/>
  <c r="T85" i="30"/>
  <c r="T84" i="30" s="1"/>
  <c r="S85" i="30"/>
  <c r="S84" i="30" s="1"/>
  <c r="R85" i="30"/>
  <c r="R84" i="30" s="1"/>
  <c r="Q85" i="30"/>
  <c r="Q84" i="30" s="1"/>
  <c r="P85" i="30"/>
  <c r="P84" i="30" s="1"/>
  <c r="O85" i="30"/>
  <c r="O84" i="30" s="1"/>
  <c r="N85" i="30"/>
  <c r="N84" i="30" s="1"/>
  <c r="M85" i="30"/>
  <c r="M84" i="30" s="1"/>
  <c r="L85" i="30"/>
  <c r="K85" i="30"/>
  <c r="J85" i="30"/>
  <c r="I85" i="30"/>
  <c r="H85" i="30"/>
  <c r="G85" i="30"/>
  <c r="F85" i="30"/>
  <c r="E85" i="30"/>
  <c r="D85" i="30"/>
  <c r="C85" i="30"/>
  <c r="B85" i="30"/>
  <c r="L84" i="30"/>
  <c r="I84" i="30"/>
  <c r="Y66" i="30"/>
  <c r="Y105" i="30" s="1"/>
  <c r="X66" i="30"/>
  <c r="W66" i="30"/>
  <c r="W105" i="30" s="1"/>
  <c r="V66" i="30"/>
  <c r="V105" i="30" s="1"/>
  <c r="U66" i="30"/>
  <c r="T66" i="30"/>
  <c r="T105" i="30" s="1"/>
  <c r="S66" i="30"/>
  <c r="S123" i="30" s="1"/>
  <c r="R66" i="30"/>
  <c r="R123" i="30" s="1"/>
  <c r="Q66" i="30"/>
  <c r="Q105" i="30" s="1"/>
  <c r="P66" i="30"/>
  <c r="O66" i="30"/>
  <c r="O105" i="30" s="1"/>
  <c r="N66" i="30"/>
  <c r="N105" i="30" s="1"/>
  <c r="M66" i="30"/>
  <c r="L66" i="30"/>
  <c r="L105" i="30" s="1"/>
  <c r="K66" i="30"/>
  <c r="K105" i="30" s="1"/>
  <c r="J66" i="30"/>
  <c r="J105" i="30" s="1"/>
  <c r="I66" i="30"/>
  <c r="I105" i="30" s="1"/>
  <c r="H66" i="30"/>
  <c r="H105" i="30" s="1"/>
  <c r="G66" i="30"/>
  <c r="G105" i="30" s="1"/>
  <c r="F66" i="30"/>
  <c r="F123" i="30" s="1"/>
  <c r="E66" i="30"/>
  <c r="D66" i="30"/>
  <c r="C66" i="30"/>
  <c r="B66" i="30"/>
  <c r="Y45" i="30"/>
  <c r="Y99" i="30" s="1"/>
  <c r="X45" i="30"/>
  <c r="W45" i="30"/>
  <c r="W99" i="30" s="1"/>
  <c r="V45" i="30"/>
  <c r="V99" i="30" s="1"/>
  <c r="U45" i="30"/>
  <c r="U99" i="30" s="1"/>
  <c r="T45" i="30"/>
  <c r="T99" i="30" s="1"/>
  <c r="S45" i="30"/>
  <c r="S99" i="30" s="1"/>
  <c r="R45" i="30"/>
  <c r="Q45" i="30"/>
  <c r="Q99" i="30" s="1"/>
  <c r="P45" i="30"/>
  <c r="O45" i="30"/>
  <c r="O99" i="30" s="1"/>
  <c r="N45" i="30"/>
  <c r="N99" i="30" s="1"/>
  <c r="M45" i="30"/>
  <c r="M99" i="30" s="1"/>
  <c r="L45" i="30"/>
  <c r="L122" i="30" s="1"/>
  <c r="K45" i="30"/>
  <c r="K122" i="30" s="1"/>
  <c r="J45" i="30"/>
  <c r="J122" i="30" s="1"/>
  <c r="I45" i="30"/>
  <c r="I99" i="30" s="1"/>
  <c r="H45" i="30"/>
  <c r="G45" i="30"/>
  <c r="G99" i="30" s="1"/>
  <c r="F45" i="30"/>
  <c r="F99" i="30" s="1"/>
  <c r="E45" i="30"/>
  <c r="E99" i="30" s="1"/>
  <c r="D45" i="30"/>
  <c r="D122" i="30" s="1"/>
  <c r="C45" i="30"/>
  <c r="C122" i="30" s="1"/>
  <c r="B45" i="30"/>
  <c r="B122" i="30" s="1"/>
  <c r="Y25" i="30"/>
  <c r="X25" i="30"/>
  <c r="W25" i="30"/>
  <c r="W94" i="30" s="1"/>
  <c r="V25" i="30"/>
  <c r="V94" i="30" s="1"/>
  <c r="U25" i="30"/>
  <c r="T25" i="30"/>
  <c r="T94" i="30" s="1"/>
  <c r="S25" i="30"/>
  <c r="S94" i="30" s="1"/>
  <c r="R25" i="30"/>
  <c r="R94" i="30" s="1"/>
  <c r="Q25" i="30"/>
  <c r="P25" i="30"/>
  <c r="O25" i="30"/>
  <c r="O94" i="30" s="1"/>
  <c r="N25" i="30"/>
  <c r="N94" i="30" s="1"/>
  <c r="M25" i="30"/>
  <c r="L25" i="30"/>
  <c r="K25" i="30"/>
  <c r="K120" i="30" s="1"/>
  <c r="J25" i="30"/>
  <c r="J120" i="30" s="1"/>
  <c r="I25" i="30"/>
  <c r="H25" i="30"/>
  <c r="H120" i="30" s="1"/>
  <c r="G25" i="30"/>
  <c r="G94" i="30" s="1"/>
  <c r="F25" i="30"/>
  <c r="F120" i="30" s="1"/>
  <c r="E25" i="30"/>
  <c r="D25" i="30"/>
  <c r="D120" i="30" s="1"/>
  <c r="C25" i="30"/>
  <c r="C120" i="30" s="1"/>
  <c r="B25" i="30"/>
  <c r="B120" i="30" s="1"/>
  <c r="Y16" i="30"/>
  <c r="Y90" i="30" s="1"/>
  <c r="X16" i="30"/>
  <c r="X119" i="30" s="1"/>
  <c r="W16" i="30"/>
  <c r="W90" i="30" s="1"/>
  <c r="V16" i="30"/>
  <c r="V90" i="30" s="1"/>
  <c r="U16" i="30"/>
  <c r="U90" i="30" s="1"/>
  <c r="T16" i="30"/>
  <c r="T90" i="30" s="1"/>
  <c r="S16" i="30"/>
  <c r="R16" i="30"/>
  <c r="Q16" i="30"/>
  <c r="Q90" i="30" s="1"/>
  <c r="P16" i="30"/>
  <c r="P90" i="30" s="1"/>
  <c r="O16" i="30"/>
  <c r="O90" i="30" s="1"/>
  <c r="N16" i="30"/>
  <c r="N90" i="30" s="1"/>
  <c r="M16" i="30"/>
  <c r="M90" i="30" s="1"/>
  <c r="L16" i="30"/>
  <c r="L90" i="30" s="1"/>
  <c r="K16" i="30"/>
  <c r="K90" i="30" s="1"/>
  <c r="J16" i="30"/>
  <c r="J90" i="30" s="1"/>
  <c r="I16" i="30"/>
  <c r="I90" i="30" s="1"/>
  <c r="H16" i="30"/>
  <c r="G16" i="30"/>
  <c r="G90" i="30" s="1"/>
  <c r="F16" i="30"/>
  <c r="F90" i="30" s="1"/>
  <c r="E16" i="30"/>
  <c r="E90" i="30" s="1"/>
  <c r="D16" i="30"/>
  <c r="D119" i="30" s="1"/>
  <c r="C16" i="30"/>
  <c r="C119" i="30" s="1"/>
  <c r="B16" i="30"/>
  <c r="B119" i="30" s="1"/>
  <c r="Y124" i="29"/>
  <c r="X124" i="29"/>
  <c r="W124" i="29"/>
  <c r="V124" i="29"/>
  <c r="U124" i="29"/>
  <c r="T124" i="29"/>
  <c r="S124" i="29"/>
  <c r="R124" i="29"/>
  <c r="Q124" i="29"/>
  <c r="P124" i="29"/>
  <c r="O124" i="29"/>
  <c r="N124" i="29"/>
  <c r="M124" i="29"/>
  <c r="L124" i="29"/>
  <c r="K124" i="29"/>
  <c r="J124" i="29"/>
  <c r="I124" i="29"/>
  <c r="H124" i="29"/>
  <c r="G124" i="29"/>
  <c r="F124" i="29"/>
  <c r="E124" i="29"/>
  <c r="D124" i="29"/>
  <c r="C124" i="29"/>
  <c r="B124" i="29"/>
  <c r="Q123" i="29"/>
  <c r="Y121" i="29"/>
  <c r="X121" i="29"/>
  <c r="W121" i="29"/>
  <c r="V121" i="29"/>
  <c r="U121" i="29"/>
  <c r="T121" i="29"/>
  <c r="S121" i="29"/>
  <c r="R121" i="29"/>
  <c r="Q121" i="29"/>
  <c r="P121" i="29"/>
  <c r="O121" i="29"/>
  <c r="N121" i="29"/>
  <c r="M121" i="29"/>
  <c r="L121" i="29"/>
  <c r="K121" i="29"/>
  <c r="J121" i="29"/>
  <c r="I121" i="29"/>
  <c r="H121" i="29"/>
  <c r="G121" i="29"/>
  <c r="F121" i="29"/>
  <c r="E121" i="29"/>
  <c r="D121" i="29"/>
  <c r="C121" i="29"/>
  <c r="B121" i="29"/>
  <c r="Y118" i="29"/>
  <c r="X118" i="29"/>
  <c r="W118" i="29"/>
  <c r="V118" i="29"/>
  <c r="U118" i="29"/>
  <c r="T118" i="29"/>
  <c r="S118" i="29"/>
  <c r="R118" i="29"/>
  <c r="Q118" i="29"/>
  <c r="P118" i="29"/>
  <c r="O118" i="29"/>
  <c r="N118" i="29"/>
  <c r="M118" i="29"/>
  <c r="L118" i="29"/>
  <c r="K118" i="29"/>
  <c r="J118" i="29"/>
  <c r="I118" i="29"/>
  <c r="H118" i="29"/>
  <c r="G118" i="29"/>
  <c r="F118" i="29"/>
  <c r="E118" i="29"/>
  <c r="D118" i="29"/>
  <c r="C118" i="29"/>
  <c r="B118" i="29"/>
  <c r="Y117" i="29"/>
  <c r="X117" i="29"/>
  <c r="W117" i="29"/>
  <c r="V117" i="29"/>
  <c r="U117" i="29"/>
  <c r="T117" i="29"/>
  <c r="S117" i="29"/>
  <c r="R117" i="29"/>
  <c r="Q117" i="29"/>
  <c r="P117" i="29"/>
  <c r="O117" i="29"/>
  <c r="N117" i="29"/>
  <c r="M117" i="29"/>
  <c r="L117" i="29"/>
  <c r="K117" i="29"/>
  <c r="J117" i="29"/>
  <c r="I117" i="29"/>
  <c r="H117" i="29"/>
  <c r="G117" i="29"/>
  <c r="F117" i="29"/>
  <c r="E117" i="29"/>
  <c r="D117" i="29"/>
  <c r="C117" i="29"/>
  <c r="B117" i="29"/>
  <c r="Y116" i="29"/>
  <c r="X116" i="29"/>
  <c r="W116" i="29"/>
  <c r="V116" i="29"/>
  <c r="U116" i="29"/>
  <c r="T116" i="29"/>
  <c r="S116" i="29"/>
  <c r="R116" i="29"/>
  <c r="Q116" i="29"/>
  <c r="P116" i="29"/>
  <c r="O116" i="29"/>
  <c r="N116" i="29"/>
  <c r="M116" i="29"/>
  <c r="L116" i="29"/>
  <c r="K116" i="29"/>
  <c r="J116" i="29"/>
  <c r="I116" i="29"/>
  <c r="H116" i="29"/>
  <c r="G116" i="29"/>
  <c r="F116" i="29"/>
  <c r="E116" i="29"/>
  <c r="D116" i="29"/>
  <c r="C116" i="29"/>
  <c r="B116" i="29"/>
  <c r="Y115" i="29"/>
  <c r="X115" i="29"/>
  <c r="W115" i="29"/>
  <c r="V115" i="29"/>
  <c r="U115" i="29"/>
  <c r="T115" i="29"/>
  <c r="S115" i="29"/>
  <c r="R115" i="29"/>
  <c r="Q115" i="29"/>
  <c r="P115" i="29"/>
  <c r="O115" i="29"/>
  <c r="N115" i="29"/>
  <c r="M115" i="29"/>
  <c r="L115" i="29"/>
  <c r="K115" i="29"/>
  <c r="J115" i="29"/>
  <c r="I115" i="29"/>
  <c r="H115" i="29"/>
  <c r="G115" i="29"/>
  <c r="F115" i="29"/>
  <c r="E115" i="29"/>
  <c r="D115" i="29"/>
  <c r="C115" i="29"/>
  <c r="B115" i="29"/>
  <c r="Y114" i="29"/>
  <c r="X114" i="29"/>
  <c r="W114" i="29"/>
  <c r="V114" i="29"/>
  <c r="U114" i="29"/>
  <c r="T114" i="29"/>
  <c r="S114" i="29"/>
  <c r="R114" i="29"/>
  <c r="Q114" i="29"/>
  <c r="P114" i="29"/>
  <c r="O114" i="29"/>
  <c r="N114" i="29"/>
  <c r="M114" i="29"/>
  <c r="L114" i="29"/>
  <c r="K114" i="29"/>
  <c r="J114" i="29"/>
  <c r="I114" i="29"/>
  <c r="H114" i="29"/>
  <c r="G114" i="29"/>
  <c r="F114" i="29"/>
  <c r="E114" i="29"/>
  <c r="D114" i="29"/>
  <c r="C114" i="29"/>
  <c r="B114" i="29"/>
  <c r="Y109" i="29"/>
  <c r="X109" i="29"/>
  <c r="W109" i="29"/>
  <c r="V109" i="29"/>
  <c r="U109" i="29"/>
  <c r="T109" i="29"/>
  <c r="S109" i="29"/>
  <c r="R109" i="29"/>
  <c r="Q109" i="29"/>
  <c r="P109" i="29"/>
  <c r="O109" i="29"/>
  <c r="N109" i="29"/>
  <c r="M109" i="29"/>
  <c r="L109" i="29"/>
  <c r="K109" i="29"/>
  <c r="J109" i="29"/>
  <c r="I109" i="29"/>
  <c r="H109" i="29"/>
  <c r="G109" i="29"/>
  <c r="F109" i="29"/>
  <c r="E109" i="29"/>
  <c r="D109" i="29"/>
  <c r="C109" i="29"/>
  <c r="B109" i="29"/>
  <c r="Y108" i="29"/>
  <c r="X108" i="29"/>
  <c r="W108" i="29"/>
  <c r="V108" i="29"/>
  <c r="U108" i="29"/>
  <c r="T108" i="29"/>
  <c r="S108" i="29"/>
  <c r="R108" i="29"/>
  <c r="Q108" i="29"/>
  <c r="P108" i="29"/>
  <c r="O108" i="29"/>
  <c r="N108" i="29"/>
  <c r="M108" i="29"/>
  <c r="L108" i="29"/>
  <c r="K108" i="29"/>
  <c r="J108" i="29"/>
  <c r="I108" i="29"/>
  <c r="H108" i="29"/>
  <c r="G108" i="29"/>
  <c r="F108" i="29"/>
  <c r="E108" i="29"/>
  <c r="D108" i="29"/>
  <c r="C108" i="29"/>
  <c r="B108" i="29"/>
  <c r="Y107" i="29"/>
  <c r="X107" i="29"/>
  <c r="W107" i="29"/>
  <c r="V107" i="29"/>
  <c r="U107" i="29"/>
  <c r="T107" i="29"/>
  <c r="S107" i="29"/>
  <c r="R107" i="29"/>
  <c r="Q107" i="29"/>
  <c r="P107" i="29"/>
  <c r="O107" i="29"/>
  <c r="N107" i="29"/>
  <c r="M107" i="29"/>
  <c r="L107" i="29"/>
  <c r="K107" i="29"/>
  <c r="J107" i="29"/>
  <c r="I107" i="29"/>
  <c r="H107" i="29"/>
  <c r="G107" i="29"/>
  <c r="F107" i="29"/>
  <c r="E107" i="29"/>
  <c r="D107" i="29"/>
  <c r="C107" i="29"/>
  <c r="B107" i="29"/>
  <c r="Y106" i="29"/>
  <c r="X106" i="29"/>
  <c r="W106" i="29"/>
  <c r="V106" i="29"/>
  <c r="U106" i="29"/>
  <c r="T106" i="29"/>
  <c r="S106" i="29"/>
  <c r="R106" i="29"/>
  <c r="Q106" i="29"/>
  <c r="P106" i="29"/>
  <c r="O106" i="29"/>
  <c r="N106" i="29"/>
  <c r="M106" i="29"/>
  <c r="L106" i="29"/>
  <c r="K106" i="29"/>
  <c r="J106" i="29"/>
  <c r="I106" i="29"/>
  <c r="H106" i="29"/>
  <c r="G106" i="29"/>
  <c r="F106" i="29"/>
  <c r="E106" i="29"/>
  <c r="D106" i="29"/>
  <c r="C106" i="29"/>
  <c r="B106" i="29"/>
  <c r="Y104" i="29"/>
  <c r="X104" i="29"/>
  <c r="W104" i="29"/>
  <c r="V104" i="29"/>
  <c r="U104" i="29"/>
  <c r="T104" i="29"/>
  <c r="S104" i="29"/>
  <c r="R104" i="29"/>
  <c r="Q104" i="29"/>
  <c r="P104" i="29"/>
  <c r="O104" i="29"/>
  <c r="N104" i="29"/>
  <c r="M104" i="29"/>
  <c r="L104" i="29"/>
  <c r="K104" i="29"/>
  <c r="J104" i="29"/>
  <c r="I104" i="29"/>
  <c r="H104" i="29"/>
  <c r="G104" i="29"/>
  <c r="F104" i="29"/>
  <c r="E104" i="29"/>
  <c r="D104" i="29"/>
  <c r="C104" i="29"/>
  <c r="B104" i="29"/>
  <c r="Y103" i="29"/>
  <c r="X103" i="29"/>
  <c r="W103" i="29"/>
  <c r="V103" i="29"/>
  <c r="U103" i="29"/>
  <c r="T103" i="29"/>
  <c r="S103" i="29"/>
  <c r="R103" i="29"/>
  <c r="Q103" i="29"/>
  <c r="P103" i="29"/>
  <c r="O103" i="29"/>
  <c r="N103" i="29"/>
  <c r="M103" i="29"/>
  <c r="L103" i="29"/>
  <c r="K103" i="29"/>
  <c r="J103" i="29"/>
  <c r="I103" i="29"/>
  <c r="H103" i="29"/>
  <c r="G103" i="29"/>
  <c r="F103" i="29"/>
  <c r="E103" i="29"/>
  <c r="D103" i="29"/>
  <c r="C103" i="29"/>
  <c r="B103" i="29"/>
  <c r="Y102" i="29"/>
  <c r="X102" i="29"/>
  <c r="W102" i="29"/>
  <c r="V102" i="29"/>
  <c r="U102" i="29"/>
  <c r="T102" i="29"/>
  <c r="S102" i="29"/>
  <c r="R102" i="29"/>
  <c r="Q102" i="29"/>
  <c r="P102" i="29"/>
  <c r="O102" i="29"/>
  <c r="N102" i="29"/>
  <c r="M102" i="29"/>
  <c r="L102" i="29"/>
  <c r="K102" i="29"/>
  <c r="J102" i="29"/>
  <c r="I102" i="29"/>
  <c r="H102" i="29"/>
  <c r="G102" i="29"/>
  <c r="F102" i="29"/>
  <c r="E102" i="29"/>
  <c r="D102" i="29"/>
  <c r="C102" i="29"/>
  <c r="B102" i="29"/>
  <c r="Y101" i="29"/>
  <c r="X101" i="29"/>
  <c r="W101" i="29"/>
  <c r="V101" i="29"/>
  <c r="U101" i="29"/>
  <c r="T101" i="29"/>
  <c r="S101" i="29"/>
  <c r="R101" i="29"/>
  <c r="Q101" i="29"/>
  <c r="P101" i="29"/>
  <c r="O101" i="29"/>
  <c r="N101" i="29"/>
  <c r="M101" i="29"/>
  <c r="L101" i="29"/>
  <c r="K101" i="29"/>
  <c r="J101" i="29"/>
  <c r="I101" i="29"/>
  <c r="H101" i="29"/>
  <c r="G101" i="29"/>
  <c r="F101" i="29"/>
  <c r="E101" i="29"/>
  <c r="D101" i="29"/>
  <c r="C101" i="29"/>
  <c r="B101" i="29"/>
  <c r="Y100" i="29"/>
  <c r="X100" i="29"/>
  <c r="W100" i="29"/>
  <c r="V100" i="29"/>
  <c r="U100" i="29"/>
  <c r="T100" i="29"/>
  <c r="S100" i="29"/>
  <c r="R100" i="29"/>
  <c r="Q100" i="29"/>
  <c r="P100" i="29"/>
  <c r="O100" i="29"/>
  <c r="N100" i="29"/>
  <c r="M100" i="29"/>
  <c r="L100" i="29"/>
  <c r="K100" i="29"/>
  <c r="J100" i="29"/>
  <c r="I100" i="29"/>
  <c r="H100" i="29"/>
  <c r="G100" i="29"/>
  <c r="F100" i="29"/>
  <c r="E100" i="29"/>
  <c r="D100" i="29"/>
  <c r="C100" i="29"/>
  <c r="B100" i="29"/>
  <c r="Q99" i="29"/>
  <c r="I99" i="29"/>
  <c r="Y98" i="29"/>
  <c r="X98" i="29"/>
  <c r="W98" i="29"/>
  <c r="V98" i="29"/>
  <c r="U98" i="29"/>
  <c r="T98" i="29"/>
  <c r="S98" i="29"/>
  <c r="R98" i="29"/>
  <c r="Q98" i="29"/>
  <c r="P98" i="29"/>
  <c r="O98" i="29"/>
  <c r="N98" i="29"/>
  <c r="M98" i="29"/>
  <c r="L98" i="29"/>
  <c r="K98" i="29"/>
  <c r="J98" i="29"/>
  <c r="I98" i="29"/>
  <c r="H98" i="29"/>
  <c r="G98" i="29"/>
  <c r="F98" i="29"/>
  <c r="E98" i="29"/>
  <c r="D98" i="29"/>
  <c r="C98" i="29"/>
  <c r="B98" i="29"/>
  <c r="Y97" i="29"/>
  <c r="X97" i="29"/>
  <c r="W97" i="29"/>
  <c r="V97" i="29"/>
  <c r="U97" i="29"/>
  <c r="T97" i="29"/>
  <c r="S97" i="29"/>
  <c r="R97" i="29"/>
  <c r="Q97" i="29"/>
  <c r="P97" i="29"/>
  <c r="O97" i="29"/>
  <c r="N97" i="29"/>
  <c r="M97" i="29"/>
  <c r="L97" i="29"/>
  <c r="K97" i="29"/>
  <c r="J97" i="29"/>
  <c r="I97" i="29"/>
  <c r="H97" i="29"/>
  <c r="G97" i="29"/>
  <c r="F97" i="29"/>
  <c r="E97" i="29"/>
  <c r="D97" i="29"/>
  <c r="C97" i="29"/>
  <c r="B97" i="29"/>
  <c r="Y96" i="29"/>
  <c r="X96" i="29"/>
  <c r="W96" i="29"/>
  <c r="V96" i="29"/>
  <c r="U96" i="29"/>
  <c r="T96" i="29"/>
  <c r="S96" i="29"/>
  <c r="R96" i="29"/>
  <c r="Q96" i="29"/>
  <c r="P96" i="29"/>
  <c r="O96" i="29"/>
  <c r="N96" i="29"/>
  <c r="M96" i="29"/>
  <c r="L96" i="29"/>
  <c r="K96" i="29"/>
  <c r="J96" i="29"/>
  <c r="I96" i="29"/>
  <c r="H96" i="29"/>
  <c r="G96" i="29"/>
  <c r="F96" i="29"/>
  <c r="E96" i="29"/>
  <c r="D96" i="29"/>
  <c r="C96" i="29"/>
  <c r="B96" i="29"/>
  <c r="Y95" i="29"/>
  <c r="X95" i="29"/>
  <c r="W95" i="29"/>
  <c r="V95" i="29"/>
  <c r="U95" i="29"/>
  <c r="T95" i="29"/>
  <c r="S95" i="29"/>
  <c r="R95" i="29"/>
  <c r="Q95" i="29"/>
  <c r="P95" i="29"/>
  <c r="O95" i="29"/>
  <c r="N95" i="29"/>
  <c r="M95" i="29"/>
  <c r="L95" i="29"/>
  <c r="K95" i="29"/>
  <c r="J95" i="29"/>
  <c r="I95" i="29"/>
  <c r="H95" i="29"/>
  <c r="G95" i="29"/>
  <c r="F95" i="29"/>
  <c r="E95" i="29"/>
  <c r="D95" i="29"/>
  <c r="C95" i="29"/>
  <c r="B95" i="29"/>
  <c r="Y93" i="29"/>
  <c r="X93" i="29"/>
  <c r="W93" i="29"/>
  <c r="V93" i="29"/>
  <c r="U93" i="29"/>
  <c r="T93" i="29"/>
  <c r="S93" i="29"/>
  <c r="R93" i="29"/>
  <c r="Q93" i="29"/>
  <c r="P93" i="29"/>
  <c r="O93" i="29"/>
  <c r="N93" i="29"/>
  <c r="M93" i="29"/>
  <c r="L93" i="29"/>
  <c r="K93" i="29"/>
  <c r="J93" i="29"/>
  <c r="I93" i="29"/>
  <c r="H93" i="29"/>
  <c r="G93" i="29"/>
  <c r="F93" i="29"/>
  <c r="E93" i="29"/>
  <c r="E84" i="29" s="1"/>
  <c r="D93" i="29"/>
  <c r="C93" i="29"/>
  <c r="B93" i="29"/>
  <c r="Y92" i="29"/>
  <c r="X92" i="29"/>
  <c r="W92" i="29"/>
  <c r="V92" i="29"/>
  <c r="U92" i="29"/>
  <c r="T92" i="29"/>
  <c r="S92" i="29"/>
  <c r="R92" i="29"/>
  <c r="Q92" i="29"/>
  <c r="P92" i="29"/>
  <c r="O92" i="29"/>
  <c r="N92" i="29"/>
  <c r="M92" i="29"/>
  <c r="L92" i="29"/>
  <c r="K92" i="29"/>
  <c r="J92" i="29"/>
  <c r="I92" i="29"/>
  <c r="H92" i="29"/>
  <c r="G92" i="29"/>
  <c r="F92" i="29"/>
  <c r="E92" i="29"/>
  <c r="D92" i="29"/>
  <c r="C92" i="29"/>
  <c r="B92" i="29"/>
  <c r="Y91" i="29"/>
  <c r="X91" i="29"/>
  <c r="W91" i="29"/>
  <c r="V91" i="29"/>
  <c r="U91" i="29"/>
  <c r="T91" i="29"/>
  <c r="S91" i="29"/>
  <c r="R91" i="29"/>
  <c r="Q91" i="29"/>
  <c r="P91" i="29"/>
  <c r="O91" i="29"/>
  <c r="N91" i="29"/>
  <c r="M91" i="29"/>
  <c r="L91" i="29"/>
  <c r="K91" i="29"/>
  <c r="J91" i="29"/>
  <c r="I91" i="29"/>
  <c r="H91" i="29"/>
  <c r="G91" i="29"/>
  <c r="F91" i="29"/>
  <c r="E91" i="29"/>
  <c r="D91" i="29"/>
  <c r="C91" i="29"/>
  <c r="B91" i="29"/>
  <c r="Y90" i="29"/>
  <c r="I90" i="29"/>
  <c r="Y89" i="29"/>
  <c r="X89" i="29"/>
  <c r="W89" i="29"/>
  <c r="V89" i="29"/>
  <c r="U89" i="29"/>
  <c r="T89" i="29"/>
  <c r="S89" i="29"/>
  <c r="R89" i="29"/>
  <c r="Q89" i="29"/>
  <c r="P89" i="29"/>
  <c r="O89" i="29"/>
  <c r="N89" i="29"/>
  <c r="M89" i="29"/>
  <c r="L89" i="29"/>
  <c r="K89" i="29"/>
  <c r="J89" i="29"/>
  <c r="I89" i="29"/>
  <c r="H89" i="29"/>
  <c r="G89" i="29"/>
  <c r="F89" i="29"/>
  <c r="E89" i="29"/>
  <c r="D89" i="29"/>
  <c r="C89" i="29"/>
  <c r="B89" i="29"/>
  <c r="Y88" i="29"/>
  <c r="X88" i="29"/>
  <c r="W88" i="29"/>
  <c r="V88" i="29"/>
  <c r="U88" i="29"/>
  <c r="T88" i="29"/>
  <c r="S88" i="29"/>
  <c r="R88" i="29"/>
  <c r="Q88" i="29"/>
  <c r="P88" i="29"/>
  <c r="O88" i="29"/>
  <c r="N88" i="29"/>
  <c r="M88" i="29"/>
  <c r="L88" i="29"/>
  <c r="K88" i="29"/>
  <c r="J88" i="29"/>
  <c r="I88" i="29"/>
  <c r="H88" i="29"/>
  <c r="G88" i="29"/>
  <c r="F88" i="29"/>
  <c r="E88" i="29"/>
  <c r="D88" i="29"/>
  <c r="C88" i="29"/>
  <c r="B88" i="29"/>
  <c r="Y87" i="29"/>
  <c r="X87" i="29"/>
  <c r="W87" i="29"/>
  <c r="V87" i="29"/>
  <c r="U87" i="29"/>
  <c r="T87" i="29"/>
  <c r="S87" i="29"/>
  <c r="R87" i="29"/>
  <c r="Q87" i="29"/>
  <c r="P87" i="29"/>
  <c r="O87" i="29"/>
  <c r="N87" i="29"/>
  <c r="M87" i="29"/>
  <c r="L87" i="29"/>
  <c r="K87" i="29"/>
  <c r="J87" i="29"/>
  <c r="I87" i="29"/>
  <c r="H87" i="29"/>
  <c r="G87" i="29"/>
  <c r="F87" i="29"/>
  <c r="E87" i="29"/>
  <c r="D87" i="29"/>
  <c r="C87" i="29"/>
  <c r="B87" i="29"/>
  <c r="Y86" i="29"/>
  <c r="X86" i="29"/>
  <c r="W86" i="29"/>
  <c r="V86" i="29"/>
  <c r="U86" i="29"/>
  <c r="T86" i="29"/>
  <c r="T84" i="29" s="1"/>
  <c r="S86" i="29"/>
  <c r="R86" i="29"/>
  <c r="Q86" i="29"/>
  <c r="P86" i="29"/>
  <c r="O86" i="29"/>
  <c r="N86" i="29"/>
  <c r="M86" i="29"/>
  <c r="L86" i="29"/>
  <c r="K86" i="29"/>
  <c r="J86" i="29"/>
  <c r="I86" i="29"/>
  <c r="H86" i="29"/>
  <c r="G86" i="29"/>
  <c r="F86" i="29"/>
  <c r="E86" i="29"/>
  <c r="D86" i="29"/>
  <c r="C86" i="29"/>
  <c r="B86" i="29"/>
  <c r="Y85" i="29"/>
  <c r="Y84" i="29" s="1"/>
  <c r="X85" i="29"/>
  <c r="X84" i="29" s="1"/>
  <c r="W85" i="29"/>
  <c r="W84" i="29" s="1"/>
  <c r="V85" i="29"/>
  <c r="V84" i="29" s="1"/>
  <c r="U85" i="29"/>
  <c r="U84" i="29" s="1"/>
  <c r="T85" i="29"/>
  <c r="S85" i="29"/>
  <c r="S84" i="29" s="1"/>
  <c r="R85" i="29"/>
  <c r="R84" i="29" s="1"/>
  <c r="Q85" i="29"/>
  <c r="Q84" i="29" s="1"/>
  <c r="P85" i="29"/>
  <c r="P84" i="29" s="1"/>
  <c r="O85" i="29"/>
  <c r="O84" i="29" s="1"/>
  <c r="N85" i="29"/>
  <c r="N84" i="29" s="1"/>
  <c r="M85" i="29"/>
  <c r="M84" i="29" s="1"/>
  <c r="L85" i="29"/>
  <c r="L84" i="29" s="1"/>
  <c r="K85" i="29"/>
  <c r="K84" i="29" s="1"/>
  <c r="J85" i="29"/>
  <c r="J84" i="29" s="1"/>
  <c r="I85" i="29"/>
  <c r="I84" i="29" s="1"/>
  <c r="H85" i="29"/>
  <c r="H84" i="29" s="1"/>
  <c r="G85" i="29"/>
  <c r="F85" i="29"/>
  <c r="F84" i="29" s="1"/>
  <c r="E85" i="29"/>
  <c r="D85" i="29"/>
  <c r="C85" i="29"/>
  <c r="B85" i="29"/>
  <c r="G84" i="29"/>
  <c r="D84" i="29"/>
  <c r="C84" i="29"/>
  <c r="B84" i="29"/>
  <c r="Y66" i="29"/>
  <c r="Y105" i="29" s="1"/>
  <c r="X66" i="29"/>
  <c r="X123" i="29" s="1"/>
  <c r="W66" i="29"/>
  <c r="W123" i="29" s="1"/>
  <c r="V66" i="29"/>
  <c r="V123" i="29" s="1"/>
  <c r="U66" i="29"/>
  <c r="U123" i="29" s="1"/>
  <c r="T66" i="29"/>
  <c r="T123" i="29" s="1"/>
  <c r="S66" i="29"/>
  <c r="S123" i="29" s="1"/>
  <c r="R66" i="29"/>
  <c r="R123" i="29" s="1"/>
  <c r="Q66" i="29"/>
  <c r="Q105" i="29" s="1"/>
  <c r="P66" i="29"/>
  <c r="P123" i="29" s="1"/>
  <c r="O66" i="29"/>
  <c r="O123" i="29" s="1"/>
  <c r="N66" i="29"/>
  <c r="N123" i="29" s="1"/>
  <c r="M66" i="29"/>
  <c r="M123" i="29" s="1"/>
  <c r="L66" i="29"/>
  <c r="L123" i="29" s="1"/>
  <c r="K66" i="29"/>
  <c r="K123" i="29" s="1"/>
  <c r="J66" i="29"/>
  <c r="J123" i="29" s="1"/>
  <c r="I66" i="29"/>
  <c r="I105" i="29" s="1"/>
  <c r="H66" i="29"/>
  <c r="H123" i="29" s="1"/>
  <c r="G66" i="29"/>
  <c r="G123" i="29" s="1"/>
  <c r="F66" i="29"/>
  <c r="F123" i="29" s="1"/>
  <c r="E66" i="29"/>
  <c r="E123" i="29" s="1"/>
  <c r="D66" i="29"/>
  <c r="D123" i="29" s="1"/>
  <c r="C66" i="29"/>
  <c r="C123" i="29" s="1"/>
  <c r="B66" i="29"/>
  <c r="B123" i="29" s="1"/>
  <c r="Y45" i="29"/>
  <c r="Y122" i="29" s="1"/>
  <c r="X45" i="29"/>
  <c r="X122" i="29" s="1"/>
  <c r="W45" i="29"/>
  <c r="W122" i="29" s="1"/>
  <c r="V45" i="29"/>
  <c r="V122" i="29" s="1"/>
  <c r="U45" i="29"/>
  <c r="U122" i="29" s="1"/>
  <c r="T45" i="29"/>
  <c r="T122" i="29" s="1"/>
  <c r="S45" i="29"/>
  <c r="S122" i="31" s="1"/>
  <c r="R45" i="29"/>
  <c r="R122" i="29" s="1"/>
  <c r="Q45" i="29"/>
  <c r="Q122" i="29" s="1"/>
  <c r="P45" i="29"/>
  <c r="P122" i="29" s="1"/>
  <c r="O45" i="29"/>
  <c r="O122" i="29" s="1"/>
  <c r="N45" i="29"/>
  <c r="N122" i="29" s="1"/>
  <c r="M45" i="29"/>
  <c r="M122" i="29" s="1"/>
  <c r="L45" i="29"/>
  <c r="L122" i="29" s="1"/>
  <c r="K45" i="29"/>
  <c r="J45" i="29"/>
  <c r="J122" i="29" s="1"/>
  <c r="I45" i="29"/>
  <c r="I122" i="29" s="1"/>
  <c r="H45" i="29"/>
  <c r="H122" i="29" s="1"/>
  <c r="G45" i="29"/>
  <c r="G122" i="29" s="1"/>
  <c r="F45" i="29"/>
  <c r="F122" i="29" s="1"/>
  <c r="E45" i="29"/>
  <c r="E122" i="29" s="1"/>
  <c r="D45" i="29"/>
  <c r="D122" i="29" s="1"/>
  <c r="C45" i="29"/>
  <c r="C122" i="31" s="1"/>
  <c r="B45" i="29"/>
  <c r="B122" i="29" s="1"/>
  <c r="Y25" i="29"/>
  <c r="Y120" i="29" s="1"/>
  <c r="X25" i="29"/>
  <c r="X120" i="29" s="1"/>
  <c r="W25" i="29"/>
  <c r="W120" i="29" s="1"/>
  <c r="V25" i="29"/>
  <c r="V120" i="29" s="1"/>
  <c r="U25" i="29"/>
  <c r="U120" i="29" s="1"/>
  <c r="T25" i="29"/>
  <c r="T120" i="29" s="1"/>
  <c r="S25" i="29"/>
  <c r="S120" i="29" s="1"/>
  <c r="R25" i="29"/>
  <c r="R120" i="29" s="1"/>
  <c r="Q25" i="29"/>
  <c r="Q120" i="29" s="1"/>
  <c r="P25" i="29"/>
  <c r="P120" i="29" s="1"/>
  <c r="O25" i="29"/>
  <c r="O120" i="29" s="1"/>
  <c r="N25" i="29"/>
  <c r="N120" i="29" s="1"/>
  <c r="M25" i="29"/>
  <c r="M120" i="29" s="1"/>
  <c r="L25" i="29"/>
  <c r="L120" i="29" s="1"/>
  <c r="K25" i="29"/>
  <c r="K120" i="29" s="1"/>
  <c r="J25" i="29"/>
  <c r="J120" i="29" s="1"/>
  <c r="I25" i="29"/>
  <c r="I120" i="29" s="1"/>
  <c r="H25" i="29"/>
  <c r="H120" i="29" s="1"/>
  <c r="G25" i="29"/>
  <c r="G120" i="29" s="1"/>
  <c r="F25" i="29"/>
  <c r="F120" i="29" s="1"/>
  <c r="E25" i="29"/>
  <c r="E120" i="29" s="1"/>
  <c r="D25" i="29"/>
  <c r="D120" i="29" s="1"/>
  <c r="C25" i="29"/>
  <c r="C120" i="29" s="1"/>
  <c r="B25" i="29"/>
  <c r="B120" i="29" s="1"/>
  <c r="Y16" i="29"/>
  <c r="Y119" i="29" s="1"/>
  <c r="X16" i="29"/>
  <c r="X119" i="29" s="1"/>
  <c r="W16" i="29"/>
  <c r="W119" i="29" s="1"/>
  <c r="V16" i="29"/>
  <c r="V119" i="29" s="1"/>
  <c r="U16" i="29"/>
  <c r="U119" i="29" s="1"/>
  <c r="T16" i="29"/>
  <c r="T119" i="29" s="1"/>
  <c r="S16" i="29"/>
  <c r="S119" i="31" s="1"/>
  <c r="R16" i="29"/>
  <c r="R119" i="29" s="1"/>
  <c r="Q16" i="29"/>
  <c r="Q119" i="29" s="1"/>
  <c r="P16" i="29"/>
  <c r="P119" i="29" s="1"/>
  <c r="P113" i="29" s="1"/>
  <c r="O16" i="29"/>
  <c r="O119" i="29" s="1"/>
  <c r="N16" i="29"/>
  <c r="N119" i="29" s="1"/>
  <c r="M16" i="29"/>
  <c r="M119" i="29" s="1"/>
  <c r="L16" i="29"/>
  <c r="L119" i="29" s="1"/>
  <c r="K16" i="29"/>
  <c r="K119" i="31" s="1"/>
  <c r="J16" i="29"/>
  <c r="J119" i="29" s="1"/>
  <c r="I16" i="29"/>
  <c r="I119" i="29" s="1"/>
  <c r="H16" i="29"/>
  <c r="H119" i="29" s="1"/>
  <c r="G16" i="29"/>
  <c r="G119" i="29" s="1"/>
  <c r="F16" i="29"/>
  <c r="F119" i="29" s="1"/>
  <c r="E16" i="29"/>
  <c r="E119" i="29" s="1"/>
  <c r="D16" i="29"/>
  <c r="D119" i="29" s="1"/>
  <c r="C16" i="29"/>
  <c r="B16" i="29"/>
  <c r="B119" i="29" s="1"/>
  <c r="Y37" i="28"/>
  <c r="X37" i="28"/>
  <c r="W37" i="28"/>
  <c r="V37" i="28"/>
  <c r="U37" i="28"/>
  <c r="T37" i="28"/>
  <c r="S37" i="28"/>
  <c r="R37" i="28"/>
  <c r="Q37" i="28"/>
  <c r="P37" i="28"/>
  <c r="O37" i="28"/>
  <c r="N37" i="28"/>
  <c r="M37" i="28"/>
  <c r="L37" i="28"/>
  <c r="K37" i="28"/>
  <c r="J37" i="28"/>
  <c r="I37" i="28"/>
  <c r="H37" i="28"/>
  <c r="G37" i="28"/>
  <c r="F37" i="28"/>
  <c r="E37" i="28"/>
  <c r="D37" i="28"/>
  <c r="C37" i="28"/>
  <c r="B37" i="28"/>
  <c r="Y36" i="28"/>
  <c r="X36" i="28"/>
  <c r="W36" i="28"/>
  <c r="V36" i="28"/>
  <c r="U36" i="28"/>
  <c r="T36" i="28"/>
  <c r="S36" i="28"/>
  <c r="R36" i="28"/>
  <c r="Q36" i="28"/>
  <c r="P36" i="28"/>
  <c r="O36" i="28"/>
  <c r="N36" i="28"/>
  <c r="M36" i="28"/>
  <c r="L36" i="28"/>
  <c r="K36" i="28"/>
  <c r="J36" i="28"/>
  <c r="I36" i="28"/>
  <c r="H36" i="28"/>
  <c r="G36" i="28"/>
  <c r="F36" i="28"/>
  <c r="E36" i="28"/>
  <c r="D36" i="28"/>
  <c r="C36" i="28"/>
  <c r="B36" i="28"/>
  <c r="Y35" i="28"/>
  <c r="X35" i="28"/>
  <c r="W35" i="28"/>
  <c r="V35" i="28"/>
  <c r="U35" i="28"/>
  <c r="T35" i="28"/>
  <c r="S35" i="28"/>
  <c r="R35" i="28"/>
  <c r="Q35" i="28"/>
  <c r="P35" i="28"/>
  <c r="O35" i="28"/>
  <c r="N35" i="28"/>
  <c r="M35" i="28"/>
  <c r="L35" i="28"/>
  <c r="K35" i="28"/>
  <c r="J35" i="28"/>
  <c r="I35" i="28"/>
  <c r="H35" i="28"/>
  <c r="G35" i="28"/>
  <c r="F35" i="28"/>
  <c r="E35" i="28"/>
  <c r="D35" i="28"/>
  <c r="C35" i="28"/>
  <c r="B35" i="28"/>
  <c r="Y33" i="28"/>
  <c r="Y38" i="28" s="1"/>
  <c r="X33" i="28"/>
  <c r="X38" i="28" s="1"/>
  <c r="W33" i="28"/>
  <c r="W38" i="28" s="1"/>
  <c r="V33" i="28"/>
  <c r="V38" i="28" s="1"/>
  <c r="U33" i="28"/>
  <c r="U38" i="28" s="1"/>
  <c r="T33" i="28"/>
  <c r="T38" i="28" s="1"/>
  <c r="S33" i="28"/>
  <c r="S38" i="28" s="1"/>
  <c r="R33" i="28"/>
  <c r="R38" i="28" s="1"/>
  <c r="Q33" i="28"/>
  <c r="Q38" i="28" s="1"/>
  <c r="P33" i="28"/>
  <c r="P38" i="28" s="1"/>
  <c r="O33" i="28"/>
  <c r="O38" i="28" s="1"/>
  <c r="N33" i="28"/>
  <c r="N38" i="28" s="1"/>
  <c r="M33" i="28"/>
  <c r="M38" i="28" s="1"/>
  <c r="L33" i="28"/>
  <c r="L38" i="28" s="1"/>
  <c r="K33" i="28"/>
  <c r="K38" i="28" s="1"/>
  <c r="J33" i="28"/>
  <c r="J38" i="28" s="1"/>
  <c r="I33" i="28"/>
  <c r="I38" i="28" s="1"/>
  <c r="H33" i="28"/>
  <c r="H38" i="28" s="1"/>
  <c r="H175" i="4" s="1"/>
  <c r="G33" i="28"/>
  <c r="G38" i="28" s="1"/>
  <c r="F33" i="28"/>
  <c r="F38" i="28" s="1"/>
  <c r="E33" i="28"/>
  <c r="E38" i="28" s="1"/>
  <c r="D33" i="28"/>
  <c r="D38" i="28" s="1"/>
  <c r="C33" i="28"/>
  <c r="C38" i="28" s="1"/>
  <c r="B33" i="28"/>
  <c r="B38" i="28" s="1"/>
  <c r="Y23" i="28"/>
  <c r="X23" i="28"/>
  <c r="W23" i="28"/>
  <c r="V23" i="28"/>
  <c r="U23" i="28"/>
  <c r="T23" i="28"/>
  <c r="S23" i="28"/>
  <c r="R23" i="28"/>
  <c r="Q23" i="28"/>
  <c r="P23" i="28"/>
  <c r="O23" i="28"/>
  <c r="N23" i="28"/>
  <c r="M23" i="28"/>
  <c r="L23" i="28"/>
  <c r="K23" i="28"/>
  <c r="J23" i="28"/>
  <c r="I23" i="28"/>
  <c r="H23" i="28"/>
  <c r="G23" i="28"/>
  <c r="F23" i="28"/>
  <c r="E23" i="28"/>
  <c r="D23" i="28"/>
  <c r="C23" i="28"/>
  <c r="B23" i="28"/>
  <c r="Y20" i="28"/>
  <c r="X20" i="28"/>
  <c r="W20" i="28"/>
  <c r="V20" i="28"/>
  <c r="U20" i="28"/>
  <c r="T20" i="28"/>
  <c r="S20" i="28"/>
  <c r="R20" i="28"/>
  <c r="Q20" i="28"/>
  <c r="P20" i="28"/>
  <c r="O20" i="28"/>
  <c r="N20" i="28"/>
  <c r="M20" i="28"/>
  <c r="L20" i="28"/>
  <c r="K20" i="28"/>
  <c r="J20" i="28"/>
  <c r="I20" i="28"/>
  <c r="H20" i="28"/>
  <c r="G20" i="28"/>
  <c r="F20" i="28"/>
  <c r="E20" i="28"/>
  <c r="D20" i="28"/>
  <c r="C20" i="28"/>
  <c r="B20" i="28"/>
  <c r="Y14" i="28"/>
  <c r="X14" i="28"/>
  <c r="W14" i="28"/>
  <c r="V14" i="28"/>
  <c r="U14" i="28"/>
  <c r="T14" i="28"/>
  <c r="S14" i="28"/>
  <c r="R14" i="28"/>
  <c r="Q14" i="28"/>
  <c r="P14" i="28"/>
  <c r="O14" i="28"/>
  <c r="N14" i="28"/>
  <c r="M14" i="28"/>
  <c r="L14" i="28"/>
  <c r="K14" i="28"/>
  <c r="J14" i="28"/>
  <c r="I14" i="28"/>
  <c r="H14" i="28"/>
  <c r="G14" i="28"/>
  <c r="F14" i="28"/>
  <c r="E14" i="28"/>
  <c r="D14" i="28"/>
  <c r="C14" i="28"/>
  <c r="B14" i="28"/>
  <c r="Y9" i="28"/>
  <c r="X9" i="28"/>
  <c r="W9" i="28"/>
  <c r="V9" i="28"/>
  <c r="U9" i="28"/>
  <c r="T9" i="28"/>
  <c r="S9" i="28"/>
  <c r="R9" i="28"/>
  <c r="Q9" i="28"/>
  <c r="P9" i="28"/>
  <c r="O9" i="28"/>
  <c r="N9" i="28"/>
  <c r="M9" i="28"/>
  <c r="L9" i="28"/>
  <c r="K9" i="28"/>
  <c r="J9" i="28"/>
  <c r="I9" i="28"/>
  <c r="H9" i="28"/>
  <c r="G9" i="28"/>
  <c r="F9" i="28"/>
  <c r="E9" i="28"/>
  <c r="D9" i="28"/>
  <c r="C9" i="28"/>
  <c r="B9" i="28"/>
  <c r="Y8" i="28"/>
  <c r="X8" i="28"/>
  <c r="W8" i="28"/>
  <c r="V8" i="28"/>
  <c r="U8" i="28"/>
  <c r="T8" i="28"/>
  <c r="S8" i="28"/>
  <c r="R8" i="28"/>
  <c r="Q8" i="28"/>
  <c r="P8" i="28"/>
  <c r="O8" i="28"/>
  <c r="N8" i="28"/>
  <c r="M8" i="28"/>
  <c r="L8" i="28"/>
  <c r="K8" i="28"/>
  <c r="J8" i="28"/>
  <c r="I8" i="28"/>
  <c r="H8" i="28"/>
  <c r="G8" i="28"/>
  <c r="F8" i="28"/>
  <c r="E8" i="28"/>
  <c r="D8" i="28"/>
  <c r="C8" i="28"/>
  <c r="Y162" i="27"/>
  <c r="X162" i="27"/>
  <c r="W162" i="27"/>
  <c r="V162" i="27"/>
  <c r="U162" i="27"/>
  <c r="T162" i="27"/>
  <c r="S162" i="27"/>
  <c r="R162" i="27"/>
  <c r="Q162" i="27"/>
  <c r="P162" i="27"/>
  <c r="O162" i="27"/>
  <c r="N162" i="27"/>
  <c r="M162" i="27"/>
  <c r="L162" i="27"/>
  <c r="K162" i="27"/>
  <c r="J162" i="27"/>
  <c r="I162" i="27"/>
  <c r="H162" i="27"/>
  <c r="G162" i="27"/>
  <c r="F162" i="27"/>
  <c r="E162" i="27"/>
  <c r="D162" i="27"/>
  <c r="C162" i="27"/>
  <c r="B162" i="27"/>
  <c r="Y161" i="27"/>
  <c r="X161" i="27"/>
  <c r="W161" i="27"/>
  <c r="V161" i="27"/>
  <c r="U161" i="27"/>
  <c r="T161" i="27"/>
  <c r="S161" i="27"/>
  <c r="R161" i="27"/>
  <c r="Q161" i="27"/>
  <c r="P161" i="27"/>
  <c r="O161" i="27"/>
  <c r="N161" i="27"/>
  <c r="M161" i="27"/>
  <c r="L161" i="27"/>
  <c r="K161" i="27"/>
  <c r="J161" i="27"/>
  <c r="I161" i="27"/>
  <c r="H161" i="27"/>
  <c r="G161" i="27"/>
  <c r="F161" i="27"/>
  <c r="E161" i="27"/>
  <c r="D161" i="27"/>
  <c r="C161" i="27"/>
  <c r="B161" i="27"/>
  <c r="Y160" i="27"/>
  <c r="X160" i="27"/>
  <c r="W160" i="27"/>
  <c r="V160" i="27"/>
  <c r="U160" i="27"/>
  <c r="T160" i="27"/>
  <c r="S160" i="27"/>
  <c r="R160" i="27"/>
  <c r="Q160" i="27"/>
  <c r="P160" i="27"/>
  <c r="O160" i="27"/>
  <c r="N160" i="27"/>
  <c r="M160" i="27"/>
  <c r="L160" i="27"/>
  <c r="K160" i="27"/>
  <c r="J160" i="27"/>
  <c r="I160" i="27"/>
  <c r="H160" i="27"/>
  <c r="G160" i="27"/>
  <c r="F160" i="27"/>
  <c r="E160" i="27"/>
  <c r="D160" i="27"/>
  <c r="C160" i="27"/>
  <c r="B160" i="27"/>
  <c r="Y159" i="27"/>
  <c r="X159" i="27"/>
  <c r="W159" i="27"/>
  <c r="V159" i="27"/>
  <c r="U159" i="27"/>
  <c r="T159" i="27"/>
  <c r="S159" i="27"/>
  <c r="R159" i="27"/>
  <c r="Q159" i="27"/>
  <c r="P159" i="27"/>
  <c r="O159" i="27"/>
  <c r="N159" i="27"/>
  <c r="M159" i="27"/>
  <c r="L159" i="27"/>
  <c r="K159" i="27"/>
  <c r="J159" i="27"/>
  <c r="I159" i="27"/>
  <c r="H159" i="27"/>
  <c r="G159" i="27"/>
  <c r="F159" i="27"/>
  <c r="E159" i="27"/>
  <c r="D159" i="27"/>
  <c r="C159" i="27"/>
  <c r="B159" i="27"/>
  <c r="Y158" i="27"/>
  <c r="X158" i="27"/>
  <c r="W158" i="27"/>
  <c r="V158" i="27"/>
  <c r="U158" i="27"/>
  <c r="T158" i="27"/>
  <c r="S158" i="27"/>
  <c r="R158" i="27"/>
  <c r="Q158" i="27"/>
  <c r="P158" i="27"/>
  <c r="O158" i="27"/>
  <c r="N158" i="27"/>
  <c r="M158" i="27"/>
  <c r="L158" i="27"/>
  <c r="K158" i="27"/>
  <c r="J158" i="27"/>
  <c r="I158" i="27"/>
  <c r="H158" i="27"/>
  <c r="G158" i="27"/>
  <c r="F158" i="27"/>
  <c r="E158" i="27"/>
  <c r="D158" i="27"/>
  <c r="C158" i="27"/>
  <c r="B158" i="27"/>
  <c r="Y157" i="27"/>
  <c r="X157" i="27"/>
  <c r="W157" i="27"/>
  <c r="V157" i="27"/>
  <c r="U157" i="27"/>
  <c r="T157" i="27"/>
  <c r="S157" i="27"/>
  <c r="R157" i="27"/>
  <c r="Q157" i="27"/>
  <c r="P157" i="27"/>
  <c r="O157" i="27"/>
  <c r="N157" i="27"/>
  <c r="M157" i="27"/>
  <c r="L157" i="27"/>
  <c r="K157" i="27"/>
  <c r="J157" i="27"/>
  <c r="I157" i="27"/>
  <c r="H157" i="27"/>
  <c r="G157" i="27"/>
  <c r="F157" i="27"/>
  <c r="E157" i="27"/>
  <c r="D157" i="27"/>
  <c r="C157" i="27"/>
  <c r="B157" i="27"/>
  <c r="Y156" i="27"/>
  <c r="X156" i="27"/>
  <c r="W156" i="27"/>
  <c r="V156" i="27"/>
  <c r="U156" i="27"/>
  <c r="T156" i="27"/>
  <c r="S156" i="27"/>
  <c r="R156" i="27"/>
  <c r="Q156" i="27"/>
  <c r="P156" i="27"/>
  <c r="O156" i="27"/>
  <c r="N156" i="27"/>
  <c r="M156" i="27"/>
  <c r="L156" i="27"/>
  <c r="K156" i="27"/>
  <c r="J156" i="27"/>
  <c r="I156" i="27"/>
  <c r="H156" i="27"/>
  <c r="G156" i="27"/>
  <c r="F156" i="27"/>
  <c r="E156" i="27"/>
  <c r="D156" i="27"/>
  <c r="C156" i="27"/>
  <c r="B156" i="27"/>
  <c r="Y151" i="27"/>
  <c r="X151" i="27"/>
  <c r="W151" i="27"/>
  <c r="V151" i="27"/>
  <c r="U151" i="27"/>
  <c r="T151" i="27"/>
  <c r="S151" i="27"/>
  <c r="R151" i="27"/>
  <c r="Q151" i="27"/>
  <c r="P151" i="27"/>
  <c r="O151" i="27"/>
  <c r="N151" i="27"/>
  <c r="M151" i="27"/>
  <c r="L151" i="27"/>
  <c r="K151" i="27"/>
  <c r="J151" i="27"/>
  <c r="I151" i="27"/>
  <c r="H151" i="27"/>
  <c r="G151" i="27"/>
  <c r="F151" i="27"/>
  <c r="E151" i="27"/>
  <c r="D151" i="27"/>
  <c r="C151" i="27"/>
  <c r="B151" i="27"/>
  <c r="Y150" i="27"/>
  <c r="X150" i="27"/>
  <c r="W150" i="27"/>
  <c r="V150" i="27"/>
  <c r="U150" i="27"/>
  <c r="T150" i="27"/>
  <c r="S150" i="27"/>
  <c r="R150" i="27"/>
  <c r="Q150" i="27"/>
  <c r="P150" i="27"/>
  <c r="O150" i="27"/>
  <c r="N150" i="27"/>
  <c r="M150" i="27"/>
  <c r="L150" i="27"/>
  <c r="K150" i="27"/>
  <c r="J150" i="27"/>
  <c r="I150" i="27"/>
  <c r="H150" i="27"/>
  <c r="G150" i="27"/>
  <c r="F150" i="27"/>
  <c r="E150" i="27"/>
  <c r="D150" i="27"/>
  <c r="C150" i="27"/>
  <c r="B150" i="27"/>
  <c r="Y149" i="27"/>
  <c r="X149" i="27"/>
  <c r="W149" i="27"/>
  <c r="V149" i="27"/>
  <c r="U149" i="27"/>
  <c r="T149" i="27"/>
  <c r="S149" i="27"/>
  <c r="R149" i="27"/>
  <c r="Q149" i="27"/>
  <c r="P149" i="27"/>
  <c r="O149" i="27"/>
  <c r="N149" i="27"/>
  <c r="M149" i="27"/>
  <c r="L149" i="27"/>
  <c r="K149" i="27"/>
  <c r="J149" i="27"/>
  <c r="I149" i="27"/>
  <c r="H149" i="27"/>
  <c r="G149" i="27"/>
  <c r="F149" i="27"/>
  <c r="E149" i="27"/>
  <c r="D149" i="27"/>
  <c r="C149" i="27"/>
  <c r="B149" i="27"/>
  <c r="Y148" i="27"/>
  <c r="X148" i="27"/>
  <c r="W148" i="27"/>
  <c r="V148" i="27"/>
  <c r="U148" i="27"/>
  <c r="T148" i="27"/>
  <c r="S148" i="27"/>
  <c r="R148" i="27"/>
  <c r="Q148" i="27"/>
  <c r="P148" i="27"/>
  <c r="O148" i="27"/>
  <c r="N148" i="27"/>
  <c r="M148" i="27"/>
  <c r="L148" i="27"/>
  <c r="K148" i="27"/>
  <c r="J148" i="27"/>
  <c r="I148" i="27"/>
  <c r="H148" i="27"/>
  <c r="G148" i="27"/>
  <c r="F148" i="27"/>
  <c r="E148" i="27"/>
  <c r="D148" i="27"/>
  <c r="C148" i="27"/>
  <c r="B148" i="27"/>
  <c r="Y147" i="27"/>
  <c r="X147" i="27"/>
  <c r="W147" i="27"/>
  <c r="V147" i="27"/>
  <c r="U147" i="27"/>
  <c r="T147" i="27"/>
  <c r="S147" i="27"/>
  <c r="R147" i="27"/>
  <c r="Q147" i="27"/>
  <c r="P147" i="27"/>
  <c r="O147" i="27"/>
  <c r="N147" i="27"/>
  <c r="M147" i="27"/>
  <c r="L147" i="27"/>
  <c r="K147" i="27"/>
  <c r="J147" i="27"/>
  <c r="I147" i="27"/>
  <c r="H147" i="27"/>
  <c r="G147" i="27"/>
  <c r="F147" i="27"/>
  <c r="E147" i="27"/>
  <c r="D147" i="27"/>
  <c r="C147" i="27"/>
  <c r="B147" i="27"/>
  <c r="Y146" i="27"/>
  <c r="X146" i="27"/>
  <c r="W146" i="27"/>
  <c r="V146" i="27"/>
  <c r="U146" i="27"/>
  <c r="T146" i="27"/>
  <c r="S146" i="27"/>
  <c r="R146" i="27"/>
  <c r="Q146" i="27"/>
  <c r="P146" i="27"/>
  <c r="O146" i="27"/>
  <c r="N146" i="27"/>
  <c r="M146" i="27"/>
  <c r="L146" i="27"/>
  <c r="K146" i="27"/>
  <c r="J146" i="27"/>
  <c r="I146" i="27"/>
  <c r="H146" i="27"/>
  <c r="G146" i="27"/>
  <c r="F146" i="27"/>
  <c r="E146" i="27"/>
  <c r="D146" i="27"/>
  <c r="C146" i="27"/>
  <c r="B146" i="27"/>
  <c r="Y144" i="27"/>
  <c r="X144" i="27"/>
  <c r="W144" i="27"/>
  <c r="V144" i="27"/>
  <c r="U144" i="27"/>
  <c r="T144" i="27"/>
  <c r="S144" i="27"/>
  <c r="R144" i="27"/>
  <c r="Q144" i="27"/>
  <c r="P144" i="27"/>
  <c r="O144" i="27"/>
  <c r="N144" i="27"/>
  <c r="M144" i="27"/>
  <c r="L144" i="27"/>
  <c r="K144" i="27"/>
  <c r="J144" i="27"/>
  <c r="I144" i="27"/>
  <c r="H144" i="27"/>
  <c r="G144" i="27"/>
  <c r="F144" i="27"/>
  <c r="E144" i="27"/>
  <c r="D144" i="27"/>
  <c r="C144" i="27"/>
  <c r="B144" i="27"/>
  <c r="Y142" i="27"/>
  <c r="X142" i="27"/>
  <c r="W142" i="27"/>
  <c r="V142" i="27"/>
  <c r="U142" i="27"/>
  <c r="T142" i="27"/>
  <c r="S142" i="27"/>
  <c r="R142" i="27"/>
  <c r="Q142" i="27"/>
  <c r="P142" i="27"/>
  <c r="O142" i="27"/>
  <c r="N142" i="27"/>
  <c r="M142" i="27"/>
  <c r="L142" i="27"/>
  <c r="K142" i="27"/>
  <c r="J142" i="27"/>
  <c r="I142" i="27"/>
  <c r="H142" i="27"/>
  <c r="G142" i="27"/>
  <c r="F142" i="27"/>
  <c r="E142" i="27"/>
  <c r="D142" i="27"/>
  <c r="C142" i="27"/>
  <c r="B142" i="27"/>
  <c r="Y141" i="27"/>
  <c r="X141" i="27"/>
  <c r="W141" i="27"/>
  <c r="V141" i="27"/>
  <c r="U141" i="27"/>
  <c r="T141" i="27"/>
  <c r="S141" i="27"/>
  <c r="R141" i="27"/>
  <c r="Q141" i="27"/>
  <c r="P141" i="27"/>
  <c r="O141" i="27"/>
  <c r="N141" i="27"/>
  <c r="M141" i="27"/>
  <c r="L141" i="27"/>
  <c r="K141" i="27"/>
  <c r="J141" i="27"/>
  <c r="I141" i="27"/>
  <c r="H141" i="27"/>
  <c r="G141" i="27"/>
  <c r="F141" i="27"/>
  <c r="E141" i="27"/>
  <c r="D141" i="27"/>
  <c r="C141" i="27"/>
  <c r="B141" i="27"/>
  <c r="Y140" i="27"/>
  <c r="X140" i="27"/>
  <c r="W140" i="27"/>
  <c r="V140" i="27"/>
  <c r="U140" i="27"/>
  <c r="T140" i="27"/>
  <c r="S140" i="27"/>
  <c r="R140" i="27"/>
  <c r="Q140" i="27"/>
  <c r="P140" i="27"/>
  <c r="O140" i="27"/>
  <c r="N140" i="27"/>
  <c r="M140" i="27"/>
  <c r="L140" i="27"/>
  <c r="K140" i="27"/>
  <c r="J140" i="27"/>
  <c r="I140" i="27"/>
  <c r="H140" i="27"/>
  <c r="G140" i="27"/>
  <c r="F140" i="27"/>
  <c r="E140" i="27"/>
  <c r="D140" i="27"/>
  <c r="C140" i="27"/>
  <c r="B140" i="27"/>
  <c r="Y139" i="27"/>
  <c r="X139" i="27"/>
  <c r="W139" i="27"/>
  <c r="V139" i="27"/>
  <c r="U139" i="27"/>
  <c r="T139" i="27"/>
  <c r="S139" i="27"/>
  <c r="R139" i="27"/>
  <c r="Q139" i="27"/>
  <c r="P139" i="27"/>
  <c r="O139" i="27"/>
  <c r="N139" i="27"/>
  <c r="M139" i="27"/>
  <c r="L139" i="27"/>
  <c r="K139" i="27"/>
  <c r="J139" i="27"/>
  <c r="I139" i="27"/>
  <c r="H139" i="27"/>
  <c r="G139" i="27"/>
  <c r="F139" i="27"/>
  <c r="E139" i="27"/>
  <c r="D139" i="27"/>
  <c r="C139" i="27"/>
  <c r="B139" i="27"/>
  <c r="Y138" i="27"/>
  <c r="X138" i="27"/>
  <c r="W138" i="27"/>
  <c r="V138" i="27"/>
  <c r="U138" i="27"/>
  <c r="T138" i="27"/>
  <c r="S138" i="27"/>
  <c r="R138" i="27"/>
  <c r="Q138" i="27"/>
  <c r="P138" i="27"/>
  <c r="O138" i="27"/>
  <c r="N138" i="27"/>
  <c r="M138" i="27"/>
  <c r="L138" i="27"/>
  <c r="K138" i="27"/>
  <c r="J138" i="27"/>
  <c r="I138" i="27"/>
  <c r="H138" i="27"/>
  <c r="G138" i="27"/>
  <c r="F138" i="27"/>
  <c r="E138" i="27"/>
  <c r="D138" i="27"/>
  <c r="C138" i="27"/>
  <c r="B138" i="27"/>
  <c r="Y137" i="27"/>
  <c r="X137" i="27"/>
  <c r="W137" i="27"/>
  <c r="V137" i="27"/>
  <c r="U137" i="27"/>
  <c r="T137" i="27"/>
  <c r="S137" i="27"/>
  <c r="R137" i="27"/>
  <c r="Q137" i="27"/>
  <c r="P137" i="27"/>
  <c r="O137" i="27"/>
  <c r="N137" i="27"/>
  <c r="M137" i="27"/>
  <c r="L137" i="27"/>
  <c r="K137" i="27"/>
  <c r="J137" i="27"/>
  <c r="I137" i="27"/>
  <c r="H137" i="27"/>
  <c r="G137" i="27"/>
  <c r="F137" i="27"/>
  <c r="E137" i="27"/>
  <c r="D137" i="27"/>
  <c r="C137" i="27"/>
  <c r="B137" i="27"/>
  <c r="Y136" i="27"/>
  <c r="X136" i="27"/>
  <c r="W136" i="27"/>
  <c r="V136" i="27"/>
  <c r="U136" i="27"/>
  <c r="T136" i="27"/>
  <c r="S136" i="27"/>
  <c r="R136" i="27"/>
  <c r="Q136" i="27"/>
  <c r="P136" i="27"/>
  <c r="O136" i="27"/>
  <c r="N136" i="27"/>
  <c r="M136" i="27"/>
  <c r="L136" i="27"/>
  <c r="K136" i="27"/>
  <c r="J136" i="27"/>
  <c r="I136" i="27"/>
  <c r="H136" i="27"/>
  <c r="G136" i="27"/>
  <c r="F136" i="27"/>
  <c r="E136" i="27"/>
  <c r="D136" i="27"/>
  <c r="C136" i="27"/>
  <c r="B136" i="27"/>
  <c r="Y132" i="27"/>
  <c r="X132" i="27"/>
  <c r="W132" i="27"/>
  <c r="W126" i="27" s="1"/>
  <c r="V132" i="27"/>
  <c r="U132" i="27"/>
  <c r="T132" i="27"/>
  <c r="S132" i="27"/>
  <c r="R132" i="27"/>
  <c r="Q132" i="27"/>
  <c r="P132" i="27"/>
  <c r="O132" i="27"/>
  <c r="N132" i="27"/>
  <c r="M132" i="27"/>
  <c r="L132" i="27"/>
  <c r="K132" i="27"/>
  <c r="J132" i="27"/>
  <c r="I132" i="27"/>
  <c r="H132" i="27"/>
  <c r="G132" i="27"/>
  <c r="F132" i="27"/>
  <c r="E132" i="27"/>
  <c r="D132" i="27"/>
  <c r="C132" i="27"/>
  <c r="B132" i="27"/>
  <c r="Y131" i="27"/>
  <c r="X131" i="27"/>
  <c r="W131" i="27"/>
  <c r="V131" i="27"/>
  <c r="V126" i="27" s="1"/>
  <c r="U131" i="27"/>
  <c r="U126" i="27" s="1"/>
  <c r="T131" i="27"/>
  <c r="S131" i="27"/>
  <c r="S126" i="27" s="1"/>
  <c r="R131" i="27"/>
  <c r="Q131" i="27"/>
  <c r="P131" i="27"/>
  <c r="O131" i="27"/>
  <c r="N131" i="27"/>
  <c r="M131" i="27"/>
  <c r="L131" i="27"/>
  <c r="K131" i="27"/>
  <c r="J131" i="27"/>
  <c r="I131" i="27"/>
  <c r="H131" i="27"/>
  <c r="G131" i="27"/>
  <c r="F131" i="27"/>
  <c r="E131" i="27"/>
  <c r="D131" i="27"/>
  <c r="C131" i="27"/>
  <c r="B131" i="27"/>
  <c r="Y130" i="27"/>
  <c r="X130" i="27"/>
  <c r="W130" i="27"/>
  <c r="V130" i="27"/>
  <c r="U130" i="27"/>
  <c r="T130" i="27"/>
  <c r="T126" i="27" s="1"/>
  <c r="S130" i="27"/>
  <c r="R130" i="27"/>
  <c r="R126" i="27" s="1"/>
  <c r="Q130" i="27"/>
  <c r="Q126" i="27" s="1"/>
  <c r="P130" i="27"/>
  <c r="O130" i="27"/>
  <c r="N130" i="27"/>
  <c r="M130" i="27"/>
  <c r="L130" i="27"/>
  <c r="K130" i="27"/>
  <c r="J130" i="27"/>
  <c r="I130" i="27"/>
  <c r="H130" i="27"/>
  <c r="G130" i="27"/>
  <c r="F130" i="27"/>
  <c r="E130" i="27"/>
  <c r="D130" i="27"/>
  <c r="C130" i="27"/>
  <c r="B130" i="27"/>
  <c r="Y129" i="27"/>
  <c r="X129" i="27"/>
  <c r="W129" i="27"/>
  <c r="V129" i="27"/>
  <c r="U129" i="27"/>
  <c r="T129" i="27"/>
  <c r="S129" i="27"/>
  <c r="R129" i="27"/>
  <c r="Q129" i="27"/>
  <c r="P129" i="27"/>
  <c r="P126" i="27" s="1"/>
  <c r="O129" i="27"/>
  <c r="N129" i="27"/>
  <c r="M129" i="27"/>
  <c r="L129" i="27"/>
  <c r="K129" i="27"/>
  <c r="J129" i="27"/>
  <c r="I129" i="27"/>
  <c r="H129" i="27"/>
  <c r="G129" i="27"/>
  <c r="F129" i="27"/>
  <c r="E129" i="27"/>
  <c r="D129" i="27"/>
  <c r="C129" i="27"/>
  <c r="B129" i="27"/>
  <c r="Y128" i="27"/>
  <c r="X128" i="27"/>
  <c r="W128" i="27"/>
  <c r="V128" i="27"/>
  <c r="U128" i="27"/>
  <c r="T128" i="27"/>
  <c r="S128" i="27"/>
  <c r="R128" i="27"/>
  <c r="Q128" i="27"/>
  <c r="P128" i="27"/>
  <c r="O128" i="27"/>
  <c r="N128" i="27"/>
  <c r="M128" i="27"/>
  <c r="L128" i="27"/>
  <c r="K128" i="27"/>
  <c r="J128" i="27"/>
  <c r="J126" i="27" s="1"/>
  <c r="I128" i="27"/>
  <c r="H128" i="27"/>
  <c r="G128" i="27"/>
  <c r="F128" i="27"/>
  <c r="E128" i="27"/>
  <c r="D128" i="27"/>
  <c r="C128" i="27"/>
  <c r="B128" i="27"/>
  <c r="Y127" i="27"/>
  <c r="X127" i="27"/>
  <c r="W127" i="27"/>
  <c r="V127" i="27"/>
  <c r="U127" i="27"/>
  <c r="T127" i="27"/>
  <c r="S127" i="27"/>
  <c r="R127" i="27"/>
  <c r="Q127" i="27"/>
  <c r="P127" i="27"/>
  <c r="O127" i="27"/>
  <c r="O126" i="27" s="1"/>
  <c r="N127" i="27"/>
  <c r="N126" i="27" s="1"/>
  <c r="M127" i="27"/>
  <c r="M126" i="27" s="1"/>
  <c r="L127" i="27"/>
  <c r="L126" i="27" s="1"/>
  <c r="K127" i="27"/>
  <c r="K126" i="27" s="1"/>
  <c r="J127" i="27"/>
  <c r="I127" i="27"/>
  <c r="I126" i="27" s="1"/>
  <c r="H127" i="27"/>
  <c r="H126" i="27" s="1"/>
  <c r="G127" i="27"/>
  <c r="G126" i="27" s="1"/>
  <c r="F127" i="27"/>
  <c r="F126" i="27" s="1"/>
  <c r="E127" i="27"/>
  <c r="E126" i="27" s="1"/>
  <c r="D127" i="27"/>
  <c r="D126" i="27" s="1"/>
  <c r="C127" i="27"/>
  <c r="C126" i="27" s="1"/>
  <c r="B127" i="27"/>
  <c r="B126" i="27" s="1"/>
  <c r="Y126" i="27"/>
  <c r="X126" i="27"/>
  <c r="Y124" i="27"/>
  <c r="X124" i="27"/>
  <c r="W124" i="27"/>
  <c r="V124" i="27"/>
  <c r="U124" i="27"/>
  <c r="T124" i="27"/>
  <c r="S124" i="27"/>
  <c r="R124" i="27"/>
  <c r="Q124" i="27"/>
  <c r="P124" i="27"/>
  <c r="O124" i="27"/>
  <c r="N124" i="27"/>
  <c r="M124" i="27"/>
  <c r="L124" i="27"/>
  <c r="K124" i="27"/>
  <c r="J124" i="27"/>
  <c r="I124" i="27"/>
  <c r="H124" i="27"/>
  <c r="G124" i="27"/>
  <c r="F124" i="27"/>
  <c r="E124" i="27"/>
  <c r="D124" i="27"/>
  <c r="C124" i="27"/>
  <c r="B124" i="27"/>
  <c r="Y123" i="27"/>
  <c r="X123" i="27"/>
  <c r="W123" i="27"/>
  <c r="V123" i="27"/>
  <c r="U123" i="27"/>
  <c r="T123" i="27"/>
  <c r="S123" i="27"/>
  <c r="R123" i="27"/>
  <c r="Q123" i="27"/>
  <c r="P123" i="27"/>
  <c r="O123" i="27"/>
  <c r="N123" i="27"/>
  <c r="M123" i="27"/>
  <c r="L123" i="27"/>
  <c r="K123" i="27"/>
  <c r="J123" i="27"/>
  <c r="I123" i="27"/>
  <c r="H123" i="27"/>
  <c r="G123" i="27"/>
  <c r="F123" i="27"/>
  <c r="E123" i="27"/>
  <c r="D123" i="27"/>
  <c r="C123" i="27"/>
  <c r="B123" i="27"/>
  <c r="Y121" i="27"/>
  <c r="X121" i="27"/>
  <c r="W121" i="27"/>
  <c r="V121" i="27"/>
  <c r="U121" i="27"/>
  <c r="T121" i="27"/>
  <c r="S121" i="27"/>
  <c r="R121" i="27"/>
  <c r="Q121" i="27"/>
  <c r="P121" i="27"/>
  <c r="O121" i="27"/>
  <c r="N121" i="27"/>
  <c r="M121" i="27"/>
  <c r="L121" i="27"/>
  <c r="K121" i="27"/>
  <c r="J121" i="27"/>
  <c r="I121" i="27"/>
  <c r="H121" i="27"/>
  <c r="G121" i="27"/>
  <c r="F121" i="27"/>
  <c r="E121" i="27"/>
  <c r="D121" i="27"/>
  <c r="C121" i="27"/>
  <c r="B121" i="27"/>
  <c r="Y120" i="27"/>
  <c r="X120" i="27"/>
  <c r="W120" i="27"/>
  <c r="V120" i="27"/>
  <c r="U120" i="27"/>
  <c r="T120" i="27"/>
  <c r="S120" i="27"/>
  <c r="R120" i="27"/>
  <c r="Q120" i="27"/>
  <c r="P120" i="27"/>
  <c r="O120" i="27"/>
  <c r="N120" i="27"/>
  <c r="M120" i="27"/>
  <c r="L120" i="27"/>
  <c r="K120" i="27"/>
  <c r="J120" i="27"/>
  <c r="I120" i="27"/>
  <c r="H120" i="27"/>
  <c r="G120" i="27"/>
  <c r="F120" i="27"/>
  <c r="E120" i="27"/>
  <c r="D120" i="27"/>
  <c r="C120" i="27"/>
  <c r="B120" i="27"/>
  <c r="Y118" i="27"/>
  <c r="X118" i="27"/>
  <c r="W118" i="27"/>
  <c r="V118" i="27"/>
  <c r="U118" i="27"/>
  <c r="T118" i="27"/>
  <c r="S118" i="27"/>
  <c r="R118" i="27"/>
  <c r="Q118" i="27"/>
  <c r="P118" i="27"/>
  <c r="O118" i="27"/>
  <c r="N118" i="27"/>
  <c r="M118" i="27"/>
  <c r="L118" i="27"/>
  <c r="K118" i="27"/>
  <c r="J118" i="27"/>
  <c r="I118" i="27"/>
  <c r="H118" i="27"/>
  <c r="G118" i="27"/>
  <c r="F118" i="27"/>
  <c r="F110" i="27" s="1"/>
  <c r="E118" i="27"/>
  <c r="D118" i="27"/>
  <c r="C118" i="27"/>
  <c r="B118" i="27"/>
  <c r="Y117" i="27"/>
  <c r="X117" i="27"/>
  <c r="W117" i="27"/>
  <c r="V117" i="27"/>
  <c r="U117" i="27"/>
  <c r="T117" i="27"/>
  <c r="S117" i="27"/>
  <c r="R117" i="27"/>
  <c r="Q117" i="27"/>
  <c r="P117" i="27"/>
  <c r="O117" i="27"/>
  <c r="N117" i="27"/>
  <c r="M117" i="27"/>
  <c r="L117" i="27"/>
  <c r="K117" i="27"/>
  <c r="J117" i="27"/>
  <c r="I117" i="27"/>
  <c r="H117" i="27"/>
  <c r="H110" i="27" s="1"/>
  <c r="G117" i="27"/>
  <c r="F117" i="27"/>
  <c r="E117" i="27"/>
  <c r="D117" i="27"/>
  <c r="C117" i="27"/>
  <c r="B117" i="27"/>
  <c r="Q116" i="27"/>
  <c r="Y115" i="27"/>
  <c r="X115" i="27"/>
  <c r="W115" i="27"/>
  <c r="V115" i="27"/>
  <c r="U115" i="27"/>
  <c r="T115" i="27"/>
  <c r="S115" i="27"/>
  <c r="R115" i="27"/>
  <c r="Q115" i="27"/>
  <c r="P115" i="27"/>
  <c r="O115" i="27"/>
  <c r="N115" i="27"/>
  <c r="M115" i="27"/>
  <c r="L115" i="27"/>
  <c r="K115" i="27"/>
  <c r="J115" i="27"/>
  <c r="I115" i="27"/>
  <c r="H115" i="27"/>
  <c r="G115" i="27"/>
  <c r="F115" i="27"/>
  <c r="E115" i="27"/>
  <c r="D115" i="27"/>
  <c r="C115" i="27"/>
  <c r="B115" i="27"/>
  <c r="B110" i="27" s="1"/>
  <c r="Y114" i="27"/>
  <c r="X114" i="27"/>
  <c r="W114" i="27"/>
  <c r="V114" i="27"/>
  <c r="U114" i="27"/>
  <c r="T114" i="27"/>
  <c r="S114" i="27"/>
  <c r="R114" i="27"/>
  <c r="Q114" i="27"/>
  <c r="P114" i="27"/>
  <c r="O114" i="27"/>
  <c r="N114" i="27"/>
  <c r="M114" i="27"/>
  <c r="L114" i="27"/>
  <c r="K114" i="27"/>
  <c r="J114" i="27"/>
  <c r="I114" i="27"/>
  <c r="H114" i="27"/>
  <c r="G114" i="27"/>
  <c r="F114" i="27"/>
  <c r="E114" i="27"/>
  <c r="D114" i="27"/>
  <c r="C114" i="27"/>
  <c r="B114" i="27"/>
  <c r="Y113" i="27"/>
  <c r="X113" i="27"/>
  <c r="W113" i="27"/>
  <c r="V113" i="27"/>
  <c r="U113" i="27"/>
  <c r="T113" i="27"/>
  <c r="S113" i="27"/>
  <c r="R113" i="27"/>
  <c r="Q113" i="27"/>
  <c r="P113" i="27"/>
  <c r="O113" i="27"/>
  <c r="N113" i="27"/>
  <c r="M113" i="27"/>
  <c r="L113" i="27"/>
  <c r="K113" i="27"/>
  <c r="J113" i="27"/>
  <c r="I113" i="27"/>
  <c r="H113" i="27"/>
  <c r="G113" i="27"/>
  <c r="F113" i="27"/>
  <c r="E113" i="27"/>
  <c r="D113" i="27"/>
  <c r="C113" i="27"/>
  <c r="B113" i="27"/>
  <c r="Y112" i="27"/>
  <c r="X112" i="27"/>
  <c r="W112" i="27"/>
  <c r="V112" i="27"/>
  <c r="V110" i="27" s="1"/>
  <c r="U112" i="27"/>
  <c r="T112" i="27"/>
  <c r="S112" i="27"/>
  <c r="R112" i="27"/>
  <c r="Q112" i="27"/>
  <c r="P112" i="27"/>
  <c r="O112" i="27"/>
  <c r="N112" i="27"/>
  <c r="M112" i="27"/>
  <c r="L112" i="27"/>
  <c r="K112" i="27"/>
  <c r="J112" i="27"/>
  <c r="I112" i="27"/>
  <c r="H112" i="27"/>
  <c r="G112" i="27"/>
  <c r="F112" i="27"/>
  <c r="E112" i="27"/>
  <c r="D112" i="27"/>
  <c r="C112" i="27"/>
  <c r="B112" i="27"/>
  <c r="Y111" i="27"/>
  <c r="Y110" i="27" s="1"/>
  <c r="X111" i="27"/>
  <c r="X110" i="27" s="1"/>
  <c r="W111" i="27"/>
  <c r="V111" i="27"/>
  <c r="U111" i="27"/>
  <c r="U110" i="27" s="1"/>
  <c r="T111" i="27"/>
  <c r="S111" i="27"/>
  <c r="R111" i="27"/>
  <c r="R110" i="27" s="1"/>
  <c r="Q111" i="27"/>
  <c r="Q110" i="27" s="1"/>
  <c r="P111" i="27"/>
  <c r="P110" i="27" s="1"/>
  <c r="O111" i="27"/>
  <c r="N111" i="27"/>
  <c r="N110" i="27" s="1"/>
  <c r="M111" i="27"/>
  <c r="M110" i="27" s="1"/>
  <c r="L111" i="27"/>
  <c r="K111" i="27"/>
  <c r="J111" i="27"/>
  <c r="J110" i="27" s="1"/>
  <c r="I111" i="27"/>
  <c r="H111" i="27"/>
  <c r="G111" i="27"/>
  <c r="F111" i="27"/>
  <c r="E111" i="27"/>
  <c r="D111" i="27"/>
  <c r="C111" i="27"/>
  <c r="B111" i="27"/>
  <c r="I110" i="27"/>
  <c r="E110" i="27"/>
  <c r="Y108" i="27"/>
  <c r="X108" i="27"/>
  <c r="W108" i="27"/>
  <c r="V108" i="27"/>
  <c r="U108" i="27"/>
  <c r="T108" i="27"/>
  <c r="S108" i="27"/>
  <c r="R108" i="27"/>
  <c r="Q108" i="27"/>
  <c r="P108" i="27"/>
  <c r="O108" i="27"/>
  <c r="N108" i="27"/>
  <c r="M108" i="27"/>
  <c r="L108" i="27"/>
  <c r="K108" i="27"/>
  <c r="J108" i="27"/>
  <c r="I108" i="27"/>
  <c r="H108" i="27"/>
  <c r="G108" i="27"/>
  <c r="F108" i="27"/>
  <c r="E108" i="27"/>
  <c r="D108" i="27"/>
  <c r="C108" i="27"/>
  <c r="B108" i="27"/>
  <c r="Y107" i="27"/>
  <c r="X107" i="27"/>
  <c r="W107" i="27"/>
  <c r="V107" i="27"/>
  <c r="U107" i="27"/>
  <c r="T107" i="27"/>
  <c r="S107" i="27"/>
  <c r="R107" i="27"/>
  <c r="Q107" i="27"/>
  <c r="P107" i="27"/>
  <c r="O107" i="27"/>
  <c r="N107" i="27"/>
  <c r="M107" i="27"/>
  <c r="L107" i="27"/>
  <c r="K107" i="27"/>
  <c r="J107" i="27"/>
  <c r="I107" i="27"/>
  <c r="H107" i="27"/>
  <c r="G107" i="27"/>
  <c r="F107" i="27"/>
  <c r="E107" i="27"/>
  <c r="D107" i="27"/>
  <c r="C107" i="27"/>
  <c r="B107" i="27"/>
  <c r="Y106" i="27"/>
  <c r="X106" i="27"/>
  <c r="W106" i="27"/>
  <c r="V106" i="27"/>
  <c r="U106" i="27"/>
  <c r="T106" i="27"/>
  <c r="S106" i="27"/>
  <c r="R106" i="27"/>
  <c r="Q106" i="27"/>
  <c r="P106" i="27"/>
  <c r="O106" i="27"/>
  <c r="N106" i="27"/>
  <c r="M106" i="27"/>
  <c r="L106" i="27"/>
  <c r="K106" i="27"/>
  <c r="J106" i="27"/>
  <c r="I106" i="27"/>
  <c r="H106" i="27"/>
  <c r="G106" i="27"/>
  <c r="F106" i="27"/>
  <c r="E106" i="27"/>
  <c r="D106" i="27"/>
  <c r="C106" i="27"/>
  <c r="B106" i="27"/>
  <c r="Y104" i="27"/>
  <c r="X104" i="27"/>
  <c r="W104" i="27"/>
  <c r="V104" i="27"/>
  <c r="U104" i="27"/>
  <c r="T104" i="27"/>
  <c r="S104" i="27"/>
  <c r="R104" i="27"/>
  <c r="Q104" i="27"/>
  <c r="P104" i="27"/>
  <c r="O104" i="27"/>
  <c r="O98" i="27" s="1"/>
  <c r="N104" i="27"/>
  <c r="M104" i="27"/>
  <c r="L104" i="27"/>
  <c r="K104" i="27"/>
  <c r="J104" i="27"/>
  <c r="I104" i="27"/>
  <c r="H104" i="27"/>
  <c r="G104" i="27"/>
  <c r="F104" i="27"/>
  <c r="E104" i="27"/>
  <c r="D104" i="27"/>
  <c r="C104" i="27"/>
  <c r="B104" i="27"/>
  <c r="Y103" i="27"/>
  <c r="X103" i="27"/>
  <c r="W103" i="27"/>
  <c r="V103" i="27"/>
  <c r="U103" i="27"/>
  <c r="T103" i="27"/>
  <c r="S103" i="27"/>
  <c r="R103" i="27"/>
  <c r="Q103" i="27"/>
  <c r="P103" i="27"/>
  <c r="O103" i="27"/>
  <c r="N103" i="27"/>
  <c r="N98" i="27" s="1"/>
  <c r="M103" i="27"/>
  <c r="M98" i="27" s="1"/>
  <c r="L103" i="27"/>
  <c r="K103" i="27"/>
  <c r="K98" i="27" s="1"/>
  <c r="J103" i="27"/>
  <c r="I103" i="27"/>
  <c r="H103" i="27"/>
  <c r="G103" i="27"/>
  <c r="F103" i="27"/>
  <c r="E103" i="27"/>
  <c r="D103" i="27"/>
  <c r="C103" i="27"/>
  <c r="B103" i="27"/>
  <c r="Y102" i="27"/>
  <c r="X102" i="27"/>
  <c r="W102" i="27"/>
  <c r="V102" i="27"/>
  <c r="U102" i="27"/>
  <c r="T102" i="27"/>
  <c r="S102" i="27"/>
  <c r="R102" i="27"/>
  <c r="Q102" i="27"/>
  <c r="P102" i="27"/>
  <c r="O102" i="27"/>
  <c r="N102" i="27"/>
  <c r="M102" i="27"/>
  <c r="L102" i="27"/>
  <c r="L98" i="27" s="1"/>
  <c r="K102" i="27"/>
  <c r="J102" i="27"/>
  <c r="J98" i="27" s="1"/>
  <c r="I102" i="27"/>
  <c r="I98" i="27" s="1"/>
  <c r="H102" i="27"/>
  <c r="G102" i="27"/>
  <c r="F102" i="27"/>
  <c r="E102" i="27"/>
  <c r="D102" i="27"/>
  <c r="C102" i="27"/>
  <c r="B102" i="27"/>
  <c r="Y101" i="27"/>
  <c r="X101" i="27"/>
  <c r="W101" i="27"/>
  <c r="V101" i="27"/>
  <c r="U101" i="27"/>
  <c r="T101" i="27"/>
  <c r="S101" i="27"/>
  <c r="R101" i="27"/>
  <c r="Q101" i="27"/>
  <c r="P101" i="27"/>
  <c r="O101" i="27"/>
  <c r="N101" i="27"/>
  <c r="M101" i="27"/>
  <c r="L101" i="27"/>
  <c r="K101" i="27"/>
  <c r="J101" i="27"/>
  <c r="I101" i="27"/>
  <c r="H101" i="27"/>
  <c r="H98" i="27" s="1"/>
  <c r="G101" i="27"/>
  <c r="F101" i="27"/>
  <c r="E101" i="27"/>
  <c r="D101" i="27"/>
  <c r="C101" i="27"/>
  <c r="B101" i="27"/>
  <c r="Y100" i="27"/>
  <c r="X100" i="27"/>
  <c r="W100" i="27"/>
  <c r="V100" i="27"/>
  <c r="U100" i="27"/>
  <c r="T100" i="27"/>
  <c r="S100" i="27"/>
  <c r="R100" i="27"/>
  <c r="Q100" i="27"/>
  <c r="P100" i="27"/>
  <c r="O100" i="27"/>
  <c r="N100" i="27"/>
  <c r="M100" i="27"/>
  <c r="L100" i="27"/>
  <c r="K100" i="27"/>
  <c r="J100" i="27"/>
  <c r="I100" i="27"/>
  <c r="H100" i="27"/>
  <c r="G100" i="27"/>
  <c r="F100" i="27"/>
  <c r="E100" i="27"/>
  <c r="D100" i="27"/>
  <c r="C100" i="27"/>
  <c r="B100" i="27"/>
  <c r="B98" i="27" s="1"/>
  <c r="Y99" i="27"/>
  <c r="Y98" i="27" s="1"/>
  <c r="X99" i="27"/>
  <c r="X98" i="27" s="1"/>
  <c r="W99" i="27"/>
  <c r="W98" i="27" s="1"/>
  <c r="V99" i="27"/>
  <c r="V98" i="27" s="1"/>
  <c r="U99" i="27"/>
  <c r="U98" i="27" s="1"/>
  <c r="T99" i="27"/>
  <c r="T98" i="27" s="1"/>
  <c r="S99" i="27"/>
  <c r="R99" i="27"/>
  <c r="Q99" i="27"/>
  <c r="P99" i="27"/>
  <c r="O99" i="27"/>
  <c r="N99" i="27"/>
  <c r="M99" i="27"/>
  <c r="L99" i="27"/>
  <c r="K99" i="27"/>
  <c r="J99" i="27"/>
  <c r="I99" i="27"/>
  <c r="H99" i="27"/>
  <c r="G99" i="27"/>
  <c r="G98" i="27" s="1"/>
  <c r="F99" i="27"/>
  <c r="F98" i="27" s="1"/>
  <c r="E99" i="27"/>
  <c r="E98" i="27" s="1"/>
  <c r="D99" i="27"/>
  <c r="D98" i="27" s="1"/>
  <c r="C99" i="27"/>
  <c r="C98" i="27" s="1"/>
  <c r="B99" i="27"/>
  <c r="S98" i="27"/>
  <c r="R98" i="27"/>
  <c r="Q98" i="27"/>
  <c r="P98" i="27"/>
  <c r="Y69" i="27"/>
  <c r="X69" i="27"/>
  <c r="W69" i="27"/>
  <c r="V69" i="27"/>
  <c r="U69" i="27"/>
  <c r="T69" i="27"/>
  <c r="S69" i="27"/>
  <c r="S122" i="27" s="1"/>
  <c r="R69" i="27"/>
  <c r="Q69" i="27"/>
  <c r="P69" i="27"/>
  <c r="O69" i="27"/>
  <c r="N69" i="27"/>
  <c r="M69" i="27"/>
  <c r="L69" i="27"/>
  <c r="L154" i="27" s="1"/>
  <c r="K69" i="27"/>
  <c r="J69" i="27"/>
  <c r="J154" i="27" s="1"/>
  <c r="I69" i="27"/>
  <c r="H69" i="27"/>
  <c r="G69" i="27"/>
  <c r="G122" i="27" s="1"/>
  <c r="F69" i="27"/>
  <c r="F154" i="27" s="1"/>
  <c r="E69" i="27"/>
  <c r="D69" i="27"/>
  <c r="D154" i="27" s="1"/>
  <c r="C69" i="27"/>
  <c r="B69" i="27"/>
  <c r="Y56" i="27"/>
  <c r="X56" i="27"/>
  <c r="W56" i="27"/>
  <c r="W119" i="27" s="1"/>
  <c r="V56" i="27"/>
  <c r="V119" i="27" s="1"/>
  <c r="U56" i="27"/>
  <c r="U119" i="27" s="1"/>
  <c r="T56" i="27"/>
  <c r="S56" i="27"/>
  <c r="R56" i="27"/>
  <c r="Q56" i="27"/>
  <c r="P56" i="27"/>
  <c r="O56" i="27"/>
  <c r="O119" i="27" s="1"/>
  <c r="N56" i="27"/>
  <c r="N119" i="27" s="1"/>
  <c r="M56" i="27"/>
  <c r="M119" i="27" s="1"/>
  <c r="L56" i="27"/>
  <c r="L119" i="27" s="1"/>
  <c r="K56" i="27"/>
  <c r="K119" i="27" s="1"/>
  <c r="J56" i="27"/>
  <c r="I56" i="27"/>
  <c r="H56" i="27"/>
  <c r="G56" i="27"/>
  <c r="G153" i="27" s="1"/>
  <c r="F56" i="27"/>
  <c r="E56" i="27"/>
  <c r="E153" i="27" s="1"/>
  <c r="D56" i="27"/>
  <c r="C56" i="27"/>
  <c r="C153" i="27" s="1"/>
  <c r="B56" i="27"/>
  <c r="Y43" i="27"/>
  <c r="Y116" i="27" s="1"/>
  <c r="X43" i="27"/>
  <c r="W43" i="27"/>
  <c r="W116" i="27" s="1"/>
  <c r="V43" i="27"/>
  <c r="U43" i="27"/>
  <c r="T43" i="27"/>
  <c r="S43" i="27"/>
  <c r="R43" i="27"/>
  <c r="Q43" i="27"/>
  <c r="P43" i="27"/>
  <c r="O43" i="27"/>
  <c r="O116" i="27" s="1"/>
  <c r="N43" i="27"/>
  <c r="N116" i="27" s="1"/>
  <c r="M43" i="27"/>
  <c r="M116" i="27" s="1"/>
  <c r="L43" i="27"/>
  <c r="K43" i="27"/>
  <c r="J43" i="27"/>
  <c r="I43" i="27"/>
  <c r="I116" i="27" s="1"/>
  <c r="H43" i="27"/>
  <c r="G43" i="27"/>
  <c r="G116" i="27" s="1"/>
  <c r="F43" i="27"/>
  <c r="F116" i="27" s="1"/>
  <c r="E43" i="27"/>
  <c r="E116" i="27" s="1"/>
  <c r="D43" i="27"/>
  <c r="D116" i="27" s="1"/>
  <c r="C43" i="27"/>
  <c r="C116" i="27" s="1"/>
  <c r="B43" i="27"/>
  <c r="B152" i="27" s="1"/>
  <c r="Y17" i="27"/>
  <c r="Y143" i="27" s="1"/>
  <c r="X17" i="27"/>
  <c r="X143" i="27" s="1"/>
  <c r="W17" i="27"/>
  <c r="W143" i="27" s="1"/>
  <c r="V17" i="27"/>
  <c r="V143" i="27" s="1"/>
  <c r="U17" i="27"/>
  <c r="U143" i="27" s="1"/>
  <c r="T17" i="27"/>
  <c r="T143" i="27" s="1"/>
  <c r="S17" i="27"/>
  <c r="S143" i="27" s="1"/>
  <c r="R17" i="27"/>
  <c r="R143" i="27" s="1"/>
  <c r="Q17" i="27"/>
  <c r="Q143" i="27" s="1"/>
  <c r="P17" i="27"/>
  <c r="P143" i="27" s="1"/>
  <c r="O17" i="27"/>
  <c r="O105" i="27" s="1"/>
  <c r="N17" i="27"/>
  <c r="N143" i="27" s="1"/>
  <c r="M17" i="27"/>
  <c r="M143" i="27" s="1"/>
  <c r="L17" i="27"/>
  <c r="L143" i="27" s="1"/>
  <c r="K17" i="27"/>
  <c r="K143" i="27" s="1"/>
  <c r="J17" i="27"/>
  <c r="J143" i="27" s="1"/>
  <c r="I17" i="27"/>
  <c r="I143" i="27" s="1"/>
  <c r="H17" i="27"/>
  <c r="H143" i="27" s="1"/>
  <c r="G17" i="27"/>
  <c r="G105" i="27" s="1"/>
  <c r="F17" i="27"/>
  <c r="F105" i="27" s="1"/>
  <c r="E17" i="27"/>
  <c r="E105" i="27" s="1"/>
  <c r="D17" i="27"/>
  <c r="D143" i="27" s="1"/>
  <c r="C17" i="27"/>
  <c r="C143" i="27" s="1"/>
  <c r="B17" i="27"/>
  <c r="B143" i="27" s="1"/>
  <c r="Y162" i="26"/>
  <c r="X162" i="26"/>
  <c r="W162" i="26"/>
  <c r="V162" i="26"/>
  <c r="U162" i="26"/>
  <c r="T162" i="26"/>
  <c r="S162" i="26"/>
  <c r="R162" i="26"/>
  <c r="Q162" i="26"/>
  <c r="P162" i="26"/>
  <c r="O162" i="26"/>
  <c r="N162" i="26"/>
  <c r="M162" i="26"/>
  <c r="L162" i="26"/>
  <c r="K162" i="26"/>
  <c r="J162" i="26"/>
  <c r="I162" i="26"/>
  <c r="H162" i="26"/>
  <c r="G162" i="26"/>
  <c r="F162" i="26"/>
  <c r="E162" i="26"/>
  <c r="D162" i="26"/>
  <c r="C162" i="26"/>
  <c r="B162" i="26"/>
  <c r="Y161" i="26"/>
  <c r="X161" i="26"/>
  <c r="W161" i="26"/>
  <c r="V161" i="26"/>
  <c r="U161" i="26"/>
  <c r="T161" i="26"/>
  <c r="S161" i="26"/>
  <c r="R161" i="26"/>
  <c r="Q161" i="26"/>
  <c r="P161" i="26"/>
  <c r="O161" i="26"/>
  <c r="N161" i="26"/>
  <c r="M161" i="26"/>
  <c r="L161" i="26"/>
  <c r="K161" i="26"/>
  <c r="J161" i="26"/>
  <c r="I161" i="26"/>
  <c r="H161" i="26"/>
  <c r="G161" i="26"/>
  <c r="F161" i="26"/>
  <c r="E161" i="26"/>
  <c r="D161" i="26"/>
  <c r="C161" i="26"/>
  <c r="B161" i="26"/>
  <c r="Y160" i="26"/>
  <c r="X160" i="26"/>
  <c r="W160" i="26"/>
  <c r="V160" i="26"/>
  <c r="U160" i="26"/>
  <c r="T160" i="26"/>
  <c r="S160" i="26"/>
  <c r="R160" i="26"/>
  <c r="Q160" i="26"/>
  <c r="P160" i="26"/>
  <c r="O160" i="26"/>
  <c r="N160" i="26"/>
  <c r="M160" i="26"/>
  <c r="L160" i="26"/>
  <c r="K160" i="26"/>
  <c r="J160" i="26"/>
  <c r="I160" i="26"/>
  <c r="H160" i="26"/>
  <c r="G160" i="26"/>
  <c r="F160" i="26"/>
  <c r="E160" i="26"/>
  <c r="D160" i="26"/>
  <c r="C160" i="26"/>
  <c r="B160" i="26"/>
  <c r="Y159" i="26"/>
  <c r="X159" i="26"/>
  <c r="W159" i="26"/>
  <c r="V159" i="26"/>
  <c r="U159" i="26"/>
  <c r="T159" i="26"/>
  <c r="S159" i="26"/>
  <c r="R159" i="26"/>
  <c r="Q159" i="26"/>
  <c r="P159" i="26"/>
  <c r="O159" i="26"/>
  <c r="N159" i="26"/>
  <c r="M159" i="26"/>
  <c r="L159" i="26"/>
  <c r="K159" i="26"/>
  <c r="J159" i="26"/>
  <c r="I159" i="26"/>
  <c r="H159" i="26"/>
  <c r="G159" i="26"/>
  <c r="F159" i="26"/>
  <c r="E159" i="26"/>
  <c r="D159" i="26"/>
  <c r="C159" i="26"/>
  <c r="B159" i="26"/>
  <c r="Y158" i="26"/>
  <c r="X158" i="26"/>
  <c r="W158" i="26"/>
  <c r="V158" i="26"/>
  <c r="U158" i="26"/>
  <c r="T158" i="26"/>
  <c r="S158" i="26"/>
  <c r="R158" i="26"/>
  <c r="Q158" i="26"/>
  <c r="P158" i="26"/>
  <c r="O158" i="26"/>
  <c r="N158" i="26"/>
  <c r="M158" i="26"/>
  <c r="L158" i="26"/>
  <c r="K158" i="26"/>
  <c r="J158" i="26"/>
  <c r="I158" i="26"/>
  <c r="H158" i="26"/>
  <c r="G158" i="26"/>
  <c r="F158" i="26"/>
  <c r="E158" i="26"/>
  <c r="D158" i="26"/>
  <c r="C158" i="26"/>
  <c r="B158" i="26"/>
  <c r="Y157" i="26"/>
  <c r="X157" i="26"/>
  <c r="W157" i="26"/>
  <c r="V157" i="26"/>
  <c r="U157" i="26"/>
  <c r="T157" i="26"/>
  <c r="S157" i="26"/>
  <c r="R157" i="26"/>
  <c r="Q157" i="26"/>
  <c r="P157" i="26"/>
  <c r="O157" i="26"/>
  <c r="N157" i="26"/>
  <c r="M157" i="26"/>
  <c r="L157" i="26"/>
  <c r="K157" i="26"/>
  <c r="J157" i="26"/>
  <c r="I157" i="26"/>
  <c r="H157" i="26"/>
  <c r="G157" i="26"/>
  <c r="F157" i="26"/>
  <c r="E157" i="26"/>
  <c r="D157" i="26"/>
  <c r="C157" i="26"/>
  <c r="B157" i="26"/>
  <c r="Y156" i="26"/>
  <c r="X156" i="26"/>
  <c r="W156" i="26"/>
  <c r="V156" i="26"/>
  <c r="U156" i="26"/>
  <c r="T156" i="26"/>
  <c r="S156" i="26"/>
  <c r="R156" i="26"/>
  <c r="Q156" i="26"/>
  <c r="P156" i="26"/>
  <c r="O156" i="26"/>
  <c r="N156" i="26"/>
  <c r="M156" i="26"/>
  <c r="L156" i="26"/>
  <c r="K156" i="26"/>
  <c r="J156" i="26"/>
  <c r="I156" i="26"/>
  <c r="H156" i="26"/>
  <c r="G156" i="26"/>
  <c r="F156" i="26"/>
  <c r="E156" i="26"/>
  <c r="D156" i="26"/>
  <c r="C156" i="26"/>
  <c r="B156" i="26"/>
  <c r="Y151" i="26"/>
  <c r="X151" i="26"/>
  <c r="W151" i="26"/>
  <c r="V151" i="26"/>
  <c r="U151" i="26"/>
  <c r="T151" i="26"/>
  <c r="S151" i="26"/>
  <c r="R151" i="26"/>
  <c r="Q151" i="26"/>
  <c r="P151" i="26"/>
  <c r="O151" i="26"/>
  <c r="N151" i="26"/>
  <c r="M151" i="26"/>
  <c r="L151" i="26"/>
  <c r="K151" i="26"/>
  <c r="J151" i="26"/>
  <c r="I151" i="26"/>
  <c r="H151" i="26"/>
  <c r="G151" i="26"/>
  <c r="F151" i="26"/>
  <c r="E151" i="26"/>
  <c r="D151" i="26"/>
  <c r="C151" i="26"/>
  <c r="B151" i="26"/>
  <c r="Y150" i="26"/>
  <c r="X150" i="26"/>
  <c r="W150" i="26"/>
  <c r="V150" i="26"/>
  <c r="U150" i="26"/>
  <c r="T150" i="26"/>
  <c r="S150" i="26"/>
  <c r="R150" i="26"/>
  <c r="Q150" i="26"/>
  <c r="P150" i="26"/>
  <c r="O150" i="26"/>
  <c r="N150" i="26"/>
  <c r="M150" i="26"/>
  <c r="L150" i="26"/>
  <c r="K150" i="26"/>
  <c r="J150" i="26"/>
  <c r="I150" i="26"/>
  <c r="H150" i="26"/>
  <c r="G150" i="26"/>
  <c r="F150" i="26"/>
  <c r="E150" i="26"/>
  <c r="D150" i="26"/>
  <c r="C150" i="26"/>
  <c r="B150" i="26"/>
  <c r="Y149" i="26"/>
  <c r="X149" i="26"/>
  <c r="W149" i="26"/>
  <c r="V149" i="26"/>
  <c r="U149" i="26"/>
  <c r="T149" i="26"/>
  <c r="S149" i="26"/>
  <c r="R149" i="26"/>
  <c r="Q149" i="26"/>
  <c r="P149" i="26"/>
  <c r="O149" i="26"/>
  <c r="N149" i="26"/>
  <c r="M149" i="26"/>
  <c r="L149" i="26"/>
  <c r="K149" i="26"/>
  <c r="J149" i="26"/>
  <c r="I149" i="26"/>
  <c r="H149" i="26"/>
  <c r="G149" i="26"/>
  <c r="F149" i="26"/>
  <c r="E149" i="26"/>
  <c r="D149" i="26"/>
  <c r="C149" i="26"/>
  <c r="B149" i="26"/>
  <c r="Y148" i="26"/>
  <c r="X148" i="26"/>
  <c r="W148" i="26"/>
  <c r="V148" i="26"/>
  <c r="U148" i="26"/>
  <c r="T148" i="26"/>
  <c r="S148" i="26"/>
  <c r="R148" i="26"/>
  <c r="Q148" i="26"/>
  <c r="P148" i="26"/>
  <c r="O148" i="26"/>
  <c r="N148" i="26"/>
  <c r="M148" i="26"/>
  <c r="L148" i="26"/>
  <c r="K148" i="26"/>
  <c r="J148" i="26"/>
  <c r="I148" i="26"/>
  <c r="H148" i="26"/>
  <c r="G148" i="26"/>
  <c r="F148" i="26"/>
  <c r="E148" i="26"/>
  <c r="D148" i="26"/>
  <c r="C148" i="26"/>
  <c r="B148" i="26"/>
  <c r="Y147" i="26"/>
  <c r="X147" i="26"/>
  <c r="W147" i="26"/>
  <c r="V147" i="26"/>
  <c r="U147" i="26"/>
  <c r="T147" i="26"/>
  <c r="S147" i="26"/>
  <c r="R147" i="26"/>
  <c r="Q147" i="26"/>
  <c r="P147" i="26"/>
  <c r="O147" i="26"/>
  <c r="N147" i="26"/>
  <c r="M147" i="26"/>
  <c r="L147" i="26"/>
  <c r="K147" i="26"/>
  <c r="J147" i="26"/>
  <c r="I147" i="26"/>
  <c r="H147" i="26"/>
  <c r="G147" i="26"/>
  <c r="F147" i="26"/>
  <c r="E147" i="26"/>
  <c r="D147" i="26"/>
  <c r="C147" i="26"/>
  <c r="B147" i="26"/>
  <c r="Y146" i="26"/>
  <c r="X146" i="26"/>
  <c r="W146" i="26"/>
  <c r="V146" i="26"/>
  <c r="U146" i="26"/>
  <c r="T146" i="26"/>
  <c r="S146" i="26"/>
  <c r="R146" i="26"/>
  <c r="Q146" i="26"/>
  <c r="P146" i="26"/>
  <c r="O146" i="26"/>
  <c r="N146" i="26"/>
  <c r="M146" i="26"/>
  <c r="L146" i="26"/>
  <c r="K146" i="26"/>
  <c r="J146" i="26"/>
  <c r="I146" i="26"/>
  <c r="H146" i="26"/>
  <c r="G146" i="26"/>
  <c r="F146" i="26"/>
  <c r="E146" i="26"/>
  <c r="D146" i="26"/>
  <c r="C146" i="26"/>
  <c r="B146" i="26"/>
  <c r="Y144" i="26"/>
  <c r="X144" i="26"/>
  <c r="W144" i="26"/>
  <c r="V144" i="26"/>
  <c r="U144" i="26"/>
  <c r="T144" i="26"/>
  <c r="S144" i="26"/>
  <c r="R144" i="26"/>
  <c r="Q144" i="26"/>
  <c r="P144" i="26"/>
  <c r="O144" i="26"/>
  <c r="N144" i="26"/>
  <c r="M144" i="26"/>
  <c r="L144" i="26"/>
  <c r="K144" i="26"/>
  <c r="J144" i="26"/>
  <c r="I144" i="26"/>
  <c r="H144" i="26"/>
  <c r="G144" i="26"/>
  <c r="F144" i="26"/>
  <c r="E144" i="26"/>
  <c r="D144" i="26"/>
  <c r="C144" i="26"/>
  <c r="B144" i="26"/>
  <c r="Y142" i="26"/>
  <c r="X142" i="26"/>
  <c r="W142" i="26"/>
  <c r="V142" i="26"/>
  <c r="U142" i="26"/>
  <c r="T142" i="26"/>
  <c r="S142" i="26"/>
  <c r="R142" i="26"/>
  <c r="Q142" i="26"/>
  <c r="P142" i="26"/>
  <c r="O142" i="26"/>
  <c r="N142" i="26"/>
  <c r="M142" i="26"/>
  <c r="L142" i="26"/>
  <c r="K142" i="26"/>
  <c r="J142" i="26"/>
  <c r="I142" i="26"/>
  <c r="H142" i="26"/>
  <c r="G142" i="26"/>
  <c r="F142" i="26"/>
  <c r="E142" i="26"/>
  <c r="D142" i="26"/>
  <c r="C142" i="26"/>
  <c r="B142" i="26"/>
  <c r="Y141" i="26"/>
  <c r="X141" i="26"/>
  <c r="W141" i="26"/>
  <c r="V141" i="26"/>
  <c r="U141" i="26"/>
  <c r="T141" i="26"/>
  <c r="S141" i="26"/>
  <c r="R141" i="26"/>
  <c r="Q141" i="26"/>
  <c r="P141" i="26"/>
  <c r="O141" i="26"/>
  <c r="N141" i="26"/>
  <c r="M141" i="26"/>
  <c r="L141" i="26"/>
  <c r="K141" i="26"/>
  <c r="J141" i="26"/>
  <c r="I141" i="26"/>
  <c r="H141" i="26"/>
  <c r="G141" i="26"/>
  <c r="F141" i="26"/>
  <c r="E141" i="26"/>
  <c r="D141" i="26"/>
  <c r="C141" i="26"/>
  <c r="B141" i="26"/>
  <c r="Y140" i="26"/>
  <c r="X140" i="26"/>
  <c r="W140" i="26"/>
  <c r="V140" i="26"/>
  <c r="U140" i="26"/>
  <c r="T140" i="26"/>
  <c r="S140" i="26"/>
  <c r="R140" i="26"/>
  <c r="Q140" i="26"/>
  <c r="P140" i="26"/>
  <c r="O140" i="26"/>
  <c r="N140" i="26"/>
  <c r="M140" i="26"/>
  <c r="L140" i="26"/>
  <c r="K140" i="26"/>
  <c r="J140" i="26"/>
  <c r="I140" i="26"/>
  <c r="H140" i="26"/>
  <c r="G140" i="26"/>
  <c r="F140" i="26"/>
  <c r="E140" i="26"/>
  <c r="D140" i="26"/>
  <c r="C140" i="26"/>
  <c r="B140" i="26"/>
  <c r="Y139" i="26"/>
  <c r="X139" i="26"/>
  <c r="W139" i="26"/>
  <c r="V139" i="26"/>
  <c r="U139" i="26"/>
  <c r="T139" i="26"/>
  <c r="S139" i="26"/>
  <c r="R139" i="26"/>
  <c r="Q139" i="26"/>
  <c r="P139" i="26"/>
  <c r="O139" i="26"/>
  <c r="N139" i="26"/>
  <c r="M139" i="26"/>
  <c r="L139" i="26"/>
  <c r="K139" i="26"/>
  <c r="J139" i="26"/>
  <c r="I139" i="26"/>
  <c r="H139" i="26"/>
  <c r="G139" i="26"/>
  <c r="F139" i="26"/>
  <c r="E139" i="26"/>
  <c r="D139" i="26"/>
  <c r="C139" i="26"/>
  <c r="B139" i="26"/>
  <c r="Y138" i="26"/>
  <c r="X138" i="26"/>
  <c r="W138" i="26"/>
  <c r="V138" i="26"/>
  <c r="U138" i="26"/>
  <c r="T138" i="26"/>
  <c r="S138" i="26"/>
  <c r="R138" i="26"/>
  <c r="Q138" i="26"/>
  <c r="P138" i="26"/>
  <c r="O138" i="26"/>
  <c r="N138" i="26"/>
  <c r="M138" i="26"/>
  <c r="L138" i="26"/>
  <c r="K138" i="26"/>
  <c r="J138" i="26"/>
  <c r="I138" i="26"/>
  <c r="H138" i="26"/>
  <c r="G138" i="26"/>
  <c r="F138" i="26"/>
  <c r="E138" i="26"/>
  <c r="D138" i="26"/>
  <c r="C138" i="26"/>
  <c r="B138" i="26"/>
  <c r="Y137" i="26"/>
  <c r="X137" i="26"/>
  <c r="W137" i="26"/>
  <c r="V137" i="26"/>
  <c r="U137" i="26"/>
  <c r="T137" i="26"/>
  <c r="S137" i="26"/>
  <c r="R137" i="26"/>
  <c r="Q137" i="26"/>
  <c r="P137" i="26"/>
  <c r="O137" i="26"/>
  <c r="N137" i="26"/>
  <c r="M137" i="26"/>
  <c r="L137" i="26"/>
  <c r="K137" i="26"/>
  <c r="J137" i="26"/>
  <c r="I137" i="26"/>
  <c r="H137" i="26"/>
  <c r="G137" i="26"/>
  <c r="F137" i="26"/>
  <c r="E137" i="26"/>
  <c r="D137" i="26"/>
  <c r="C137" i="26"/>
  <c r="B137" i="26"/>
  <c r="Y136" i="26"/>
  <c r="X136" i="26"/>
  <c r="W136" i="26"/>
  <c r="V136" i="26"/>
  <c r="U136" i="26"/>
  <c r="T136" i="26"/>
  <c r="S136" i="26"/>
  <c r="R136" i="26"/>
  <c r="Q136" i="26"/>
  <c r="P136" i="26"/>
  <c r="O136" i="26"/>
  <c r="N136" i="26"/>
  <c r="M136" i="26"/>
  <c r="L136" i="26"/>
  <c r="K136" i="26"/>
  <c r="J136" i="26"/>
  <c r="I136" i="26"/>
  <c r="H136" i="26"/>
  <c r="G136" i="26"/>
  <c r="F136" i="26"/>
  <c r="E136" i="26"/>
  <c r="D136" i="26"/>
  <c r="C136" i="26"/>
  <c r="B136" i="26"/>
  <c r="Y132" i="26"/>
  <c r="X132" i="26"/>
  <c r="W132" i="26"/>
  <c r="V132" i="26"/>
  <c r="U132" i="26"/>
  <c r="T132" i="26"/>
  <c r="S132" i="26"/>
  <c r="R132" i="26"/>
  <c r="Q132" i="26"/>
  <c r="P132" i="26"/>
  <c r="O132" i="26"/>
  <c r="N132" i="26"/>
  <c r="M132" i="26"/>
  <c r="L132" i="26"/>
  <c r="K132" i="26"/>
  <c r="J132" i="26"/>
  <c r="I132" i="26"/>
  <c r="H132" i="26"/>
  <c r="G132" i="26"/>
  <c r="F132" i="26"/>
  <c r="E132" i="26"/>
  <c r="D132" i="26"/>
  <c r="C132" i="26"/>
  <c r="B132" i="26"/>
  <c r="Y131" i="26"/>
  <c r="X131" i="26"/>
  <c r="W131" i="26"/>
  <c r="V131" i="26"/>
  <c r="V126" i="26" s="1"/>
  <c r="U131" i="26"/>
  <c r="T131" i="26"/>
  <c r="S131" i="26"/>
  <c r="R131" i="26"/>
  <c r="Q131" i="26"/>
  <c r="P131" i="26"/>
  <c r="O131" i="26"/>
  <c r="N131" i="26"/>
  <c r="M131" i="26"/>
  <c r="L131" i="26"/>
  <c r="K131" i="26"/>
  <c r="J131" i="26"/>
  <c r="I131" i="26"/>
  <c r="H131" i="26"/>
  <c r="G131" i="26"/>
  <c r="F131" i="26"/>
  <c r="E131" i="26"/>
  <c r="D131" i="26"/>
  <c r="C131" i="26"/>
  <c r="B131" i="26"/>
  <c r="Y130" i="26"/>
  <c r="X130" i="26"/>
  <c r="W130" i="26"/>
  <c r="V130" i="26"/>
  <c r="U130" i="26"/>
  <c r="T130" i="26"/>
  <c r="S130" i="26"/>
  <c r="R130" i="26"/>
  <c r="Q130" i="26"/>
  <c r="P130" i="26"/>
  <c r="O130" i="26"/>
  <c r="N130" i="26"/>
  <c r="M130" i="26"/>
  <c r="L130" i="26"/>
  <c r="K130" i="26"/>
  <c r="J130" i="26"/>
  <c r="I130" i="26"/>
  <c r="H130" i="26"/>
  <c r="G130" i="26"/>
  <c r="F130" i="26"/>
  <c r="E130" i="26"/>
  <c r="D130" i="26"/>
  <c r="C130" i="26"/>
  <c r="B130" i="26"/>
  <c r="Y129" i="26"/>
  <c r="X129" i="26"/>
  <c r="W129" i="26"/>
  <c r="V129" i="26"/>
  <c r="U129" i="26"/>
  <c r="T129" i="26"/>
  <c r="S129" i="26"/>
  <c r="R129" i="26"/>
  <c r="Q129" i="26"/>
  <c r="P129" i="26"/>
  <c r="O129" i="26"/>
  <c r="N129" i="26"/>
  <c r="M129" i="26"/>
  <c r="L129" i="26"/>
  <c r="K129" i="26"/>
  <c r="J129" i="26"/>
  <c r="I129" i="26"/>
  <c r="H129" i="26"/>
  <c r="G129" i="26"/>
  <c r="F129" i="26"/>
  <c r="E129" i="26"/>
  <c r="D129" i="26"/>
  <c r="C129" i="26"/>
  <c r="B129" i="26"/>
  <c r="Y128" i="26"/>
  <c r="X128" i="26"/>
  <c r="W128" i="26"/>
  <c r="V128" i="26"/>
  <c r="U128" i="26"/>
  <c r="T128" i="26"/>
  <c r="S128" i="26"/>
  <c r="R128" i="26"/>
  <c r="Q128" i="26"/>
  <c r="P128" i="26"/>
  <c r="O128" i="26"/>
  <c r="N128" i="26"/>
  <c r="N126" i="26" s="1"/>
  <c r="M128" i="26"/>
  <c r="L128" i="26"/>
  <c r="K128" i="26"/>
  <c r="J128" i="26"/>
  <c r="I128" i="26"/>
  <c r="H128" i="26"/>
  <c r="G128" i="26"/>
  <c r="F128" i="26"/>
  <c r="E128" i="26"/>
  <c r="D128" i="26"/>
  <c r="D126" i="26" s="1"/>
  <c r="C128" i="26"/>
  <c r="B128" i="26"/>
  <c r="Y127" i="26"/>
  <c r="X127" i="26"/>
  <c r="W127" i="26"/>
  <c r="V127" i="26"/>
  <c r="U127" i="26"/>
  <c r="T127" i="26"/>
  <c r="S127" i="26"/>
  <c r="S126" i="26" s="1"/>
  <c r="R127" i="26"/>
  <c r="R126" i="26" s="1"/>
  <c r="Q127" i="26"/>
  <c r="Q126" i="26" s="1"/>
  <c r="P127" i="26"/>
  <c r="P126" i="26" s="1"/>
  <c r="O127" i="26"/>
  <c r="O126" i="26" s="1"/>
  <c r="N127" i="26"/>
  <c r="M127" i="26"/>
  <c r="M126" i="26" s="1"/>
  <c r="L127" i="26"/>
  <c r="L126" i="26" s="1"/>
  <c r="K127" i="26"/>
  <c r="K126" i="26" s="1"/>
  <c r="J127" i="26"/>
  <c r="J126" i="26" s="1"/>
  <c r="I127" i="26"/>
  <c r="I126" i="26" s="1"/>
  <c r="H127" i="26"/>
  <c r="H126" i="26" s="1"/>
  <c r="G127" i="26"/>
  <c r="G126" i="26" s="1"/>
  <c r="F127" i="26"/>
  <c r="F126" i="26" s="1"/>
  <c r="E127" i="26"/>
  <c r="E126" i="26" s="1"/>
  <c r="D127" i="26"/>
  <c r="C127" i="26"/>
  <c r="C126" i="26" s="1"/>
  <c r="B127" i="26"/>
  <c r="Y126" i="26"/>
  <c r="X126" i="26"/>
  <c r="W126" i="26"/>
  <c r="U126" i="26"/>
  <c r="T126" i="26"/>
  <c r="B126" i="26"/>
  <c r="Y124" i="26"/>
  <c r="X124" i="26"/>
  <c r="W124" i="26"/>
  <c r="V124" i="26"/>
  <c r="U124" i="26"/>
  <c r="T124" i="26"/>
  <c r="S124" i="26"/>
  <c r="R124" i="26"/>
  <c r="Q124" i="26"/>
  <c r="P124" i="26"/>
  <c r="O124" i="26"/>
  <c r="N124" i="26"/>
  <c r="M124" i="26"/>
  <c r="L124" i="26"/>
  <c r="K124" i="26"/>
  <c r="J124" i="26"/>
  <c r="I124" i="26"/>
  <c r="H124" i="26"/>
  <c r="G124" i="26"/>
  <c r="F124" i="26"/>
  <c r="E124" i="26"/>
  <c r="D124" i="26"/>
  <c r="C124" i="26"/>
  <c r="B124" i="26"/>
  <c r="Y123" i="26"/>
  <c r="X123" i="26"/>
  <c r="W123" i="26"/>
  <c r="V123" i="26"/>
  <c r="U123" i="26"/>
  <c r="T123" i="26"/>
  <c r="S123" i="26"/>
  <c r="R123" i="26"/>
  <c r="Q123" i="26"/>
  <c r="P123" i="26"/>
  <c r="O123" i="26"/>
  <c r="N123" i="26"/>
  <c r="M123" i="26"/>
  <c r="L123" i="26"/>
  <c r="K123" i="26"/>
  <c r="J123" i="26"/>
  <c r="I123" i="26"/>
  <c r="H123" i="26"/>
  <c r="G123" i="26"/>
  <c r="F123" i="26"/>
  <c r="E123" i="26"/>
  <c r="D123" i="26"/>
  <c r="C123" i="26"/>
  <c r="B123" i="26"/>
  <c r="Y121" i="26"/>
  <c r="X121" i="26"/>
  <c r="W121" i="26"/>
  <c r="V121" i="26"/>
  <c r="U121" i="26"/>
  <c r="T121" i="26"/>
  <c r="S121" i="26"/>
  <c r="R121" i="26"/>
  <c r="Q121" i="26"/>
  <c r="P121" i="26"/>
  <c r="O121" i="26"/>
  <c r="N121" i="26"/>
  <c r="M121" i="26"/>
  <c r="L121" i="26"/>
  <c r="K121" i="26"/>
  <c r="J121" i="26"/>
  <c r="I121" i="26"/>
  <c r="H121" i="26"/>
  <c r="G121" i="26"/>
  <c r="F121" i="26"/>
  <c r="E121" i="26"/>
  <c r="D121" i="26"/>
  <c r="C121" i="26"/>
  <c r="B121" i="26"/>
  <c r="Y120" i="26"/>
  <c r="X120" i="26"/>
  <c r="W120" i="26"/>
  <c r="V120" i="26"/>
  <c r="U120" i="26"/>
  <c r="T120" i="26"/>
  <c r="S120" i="26"/>
  <c r="R120" i="26"/>
  <c r="Q120" i="26"/>
  <c r="P120" i="26"/>
  <c r="O120" i="26"/>
  <c r="N120" i="26"/>
  <c r="M120" i="26"/>
  <c r="L120" i="26"/>
  <c r="K120" i="26"/>
  <c r="J120" i="26"/>
  <c r="I120" i="26"/>
  <c r="H120" i="26"/>
  <c r="G120" i="26"/>
  <c r="F120" i="26"/>
  <c r="E120" i="26"/>
  <c r="D120" i="26"/>
  <c r="C120" i="26"/>
  <c r="B120" i="26"/>
  <c r="Y118" i="26"/>
  <c r="X118" i="26"/>
  <c r="W118" i="26"/>
  <c r="V118" i="26"/>
  <c r="U118" i="26"/>
  <c r="T118" i="26"/>
  <c r="S118" i="26"/>
  <c r="R118" i="26"/>
  <c r="Q118" i="26"/>
  <c r="P118" i="26"/>
  <c r="O118" i="26"/>
  <c r="N118" i="26"/>
  <c r="M118" i="26"/>
  <c r="L118" i="26"/>
  <c r="K118" i="26"/>
  <c r="J118" i="26"/>
  <c r="I118" i="26"/>
  <c r="H118" i="26"/>
  <c r="G118" i="26"/>
  <c r="F118" i="26"/>
  <c r="E118" i="26"/>
  <c r="D118" i="26"/>
  <c r="C118" i="26"/>
  <c r="B118" i="26"/>
  <c r="Y117" i="26"/>
  <c r="X117" i="26"/>
  <c r="W117" i="26"/>
  <c r="V117" i="26"/>
  <c r="U117" i="26"/>
  <c r="T117" i="26"/>
  <c r="S117" i="26"/>
  <c r="R117" i="26"/>
  <c r="Q117" i="26"/>
  <c r="P117" i="26"/>
  <c r="O117" i="26"/>
  <c r="N117" i="26"/>
  <c r="M117" i="26"/>
  <c r="L117" i="26"/>
  <c r="K117" i="26"/>
  <c r="J117" i="26"/>
  <c r="I117" i="26"/>
  <c r="H117" i="26"/>
  <c r="G117" i="26"/>
  <c r="F117" i="26"/>
  <c r="F110" i="26" s="1"/>
  <c r="E117" i="26"/>
  <c r="D117" i="26"/>
  <c r="C117" i="26"/>
  <c r="B117" i="26"/>
  <c r="Y115" i="26"/>
  <c r="X115" i="26"/>
  <c r="W115" i="26"/>
  <c r="V115" i="26"/>
  <c r="U115" i="26"/>
  <c r="T115" i="26"/>
  <c r="S115" i="26"/>
  <c r="R115" i="26"/>
  <c r="Q115" i="26"/>
  <c r="P115" i="26"/>
  <c r="O115" i="26"/>
  <c r="N115" i="26"/>
  <c r="M115" i="26"/>
  <c r="L115" i="26"/>
  <c r="K115" i="26"/>
  <c r="J115" i="26"/>
  <c r="I115" i="26"/>
  <c r="H115" i="26"/>
  <c r="G115" i="26"/>
  <c r="F115" i="26"/>
  <c r="E115" i="26"/>
  <c r="D115" i="26"/>
  <c r="C115" i="26"/>
  <c r="B115" i="26"/>
  <c r="B110" i="26" s="1"/>
  <c r="Y114" i="26"/>
  <c r="X114" i="26"/>
  <c r="W114" i="26"/>
  <c r="V114" i="26"/>
  <c r="U114" i="26"/>
  <c r="T114" i="26"/>
  <c r="S114" i="26"/>
  <c r="R114" i="26"/>
  <c r="Q114" i="26"/>
  <c r="P114" i="26"/>
  <c r="O114" i="26"/>
  <c r="N114" i="26"/>
  <c r="M114" i="26"/>
  <c r="L114" i="26"/>
  <c r="K114" i="26"/>
  <c r="J114" i="26"/>
  <c r="I114" i="26"/>
  <c r="H114" i="26"/>
  <c r="G114" i="26"/>
  <c r="F114" i="26"/>
  <c r="E114" i="26"/>
  <c r="D114" i="26"/>
  <c r="C114" i="26"/>
  <c r="B114" i="26"/>
  <c r="Y113" i="26"/>
  <c r="X113" i="26"/>
  <c r="W113" i="26"/>
  <c r="V113" i="26"/>
  <c r="U113" i="26"/>
  <c r="T113" i="26"/>
  <c r="S113" i="26"/>
  <c r="R113" i="26"/>
  <c r="Q113" i="26"/>
  <c r="P113" i="26"/>
  <c r="O113" i="26"/>
  <c r="N113" i="26"/>
  <c r="M113" i="26"/>
  <c r="L113" i="26"/>
  <c r="K113" i="26"/>
  <c r="J113" i="26"/>
  <c r="I113" i="26"/>
  <c r="H113" i="26"/>
  <c r="G113" i="26"/>
  <c r="F113" i="26"/>
  <c r="E113" i="26"/>
  <c r="D113" i="26"/>
  <c r="C113" i="26"/>
  <c r="B113" i="26"/>
  <c r="Y112" i="26"/>
  <c r="X112" i="26"/>
  <c r="W112" i="26"/>
  <c r="V112" i="26"/>
  <c r="V110" i="26" s="1"/>
  <c r="U112" i="26"/>
  <c r="T112" i="26"/>
  <c r="S112" i="26"/>
  <c r="R112" i="26"/>
  <c r="Q112" i="26"/>
  <c r="P112" i="26"/>
  <c r="O112" i="26"/>
  <c r="N112" i="26"/>
  <c r="M112" i="26"/>
  <c r="L112" i="26"/>
  <c r="L110" i="26" s="1"/>
  <c r="K112" i="26"/>
  <c r="J112" i="26"/>
  <c r="I112" i="26"/>
  <c r="H112" i="26"/>
  <c r="G112" i="26"/>
  <c r="F112" i="26"/>
  <c r="E112" i="26"/>
  <c r="D112" i="26"/>
  <c r="C112" i="26"/>
  <c r="B112" i="26"/>
  <c r="Y111" i="26"/>
  <c r="Y110" i="26" s="1"/>
  <c r="X111" i="26"/>
  <c r="X110" i="26" s="1"/>
  <c r="W111" i="26"/>
  <c r="W110" i="26" s="1"/>
  <c r="V111" i="26"/>
  <c r="U111" i="26"/>
  <c r="U110" i="26" s="1"/>
  <c r="T111" i="26"/>
  <c r="T110" i="26" s="1"/>
  <c r="S111" i="26"/>
  <c r="S110" i="26" s="1"/>
  <c r="R111" i="26"/>
  <c r="R110" i="26" s="1"/>
  <c r="Q111" i="26"/>
  <c r="Q110" i="26" s="1"/>
  <c r="P111" i="26"/>
  <c r="P110" i="26" s="1"/>
  <c r="O111" i="26"/>
  <c r="O110" i="26" s="1"/>
  <c r="N111" i="26"/>
  <c r="N110" i="26" s="1"/>
  <c r="M111" i="26"/>
  <c r="M110" i="26" s="1"/>
  <c r="L111" i="26"/>
  <c r="K111" i="26"/>
  <c r="K110" i="26" s="1"/>
  <c r="J111" i="26"/>
  <c r="I111" i="26"/>
  <c r="I110" i="26" s="1"/>
  <c r="H111" i="26"/>
  <c r="H110" i="26" s="1"/>
  <c r="G111" i="26"/>
  <c r="F111" i="26"/>
  <c r="E111" i="26"/>
  <c r="D111" i="26"/>
  <c r="C111" i="26"/>
  <c r="B111" i="26"/>
  <c r="J110" i="26"/>
  <c r="G110" i="26"/>
  <c r="E110" i="26"/>
  <c r="D110" i="26"/>
  <c r="C110" i="26"/>
  <c r="Y108" i="26"/>
  <c r="X108" i="26"/>
  <c r="W108" i="26"/>
  <c r="V108" i="26"/>
  <c r="U108" i="26"/>
  <c r="T108" i="26"/>
  <c r="S108" i="26"/>
  <c r="R108" i="26"/>
  <c r="Q108" i="26"/>
  <c r="P108" i="26"/>
  <c r="O108" i="26"/>
  <c r="N108" i="26"/>
  <c r="M108" i="26"/>
  <c r="L108" i="26"/>
  <c r="K108" i="26"/>
  <c r="J108" i="26"/>
  <c r="I108" i="26"/>
  <c r="H108" i="26"/>
  <c r="G108" i="26"/>
  <c r="F108" i="26"/>
  <c r="E108" i="26"/>
  <c r="D108" i="26"/>
  <c r="C108" i="26"/>
  <c r="B108" i="26"/>
  <c r="Y107" i="26"/>
  <c r="X107" i="26"/>
  <c r="W107" i="26"/>
  <c r="V107" i="26"/>
  <c r="U107" i="26"/>
  <c r="T107" i="26"/>
  <c r="S107" i="26"/>
  <c r="R107" i="26"/>
  <c r="Q107" i="26"/>
  <c r="P107" i="26"/>
  <c r="O107" i="26"/>
  <c r="N107" i="26"/>
  <c r="M107" i="26"/>
  <c r="L107" i="26"/>
  <c r="K107" i="26"/>
  <c r="J107" i="26"/>
  <c r="I107" i="26"/>
  <c r="H107" i="26"/>
  <c r="G107" i="26"/>
  <c r="F107" i="26"/>
  <c r="E107" i="26"/>
  <c r="D107" i="26"/>
  <c r="C107" i="26"/>
  <c r="B107" i="26"/>
  <c r="Y106" i="26"/>
  <c r="X106" i="26"/>
  <c r="W106" i="26"/>
  <c r="V106" i="26"/>
  <c r="U106" i="26"/>
  <c r="T106" i="26"/>
  <c r="S106" i="26"/>
  <c r="R106" i="26"/>
  <c r="Q106" i="26"/>
  <c r="P106" i="26"/>
  <c r="O106" i="26"/>
  <c r="N106" i="26"/>
  <c r="M106" i="26"/>
  <c r="L106" i="26"/>
  <c r="K106" i="26"/>
  <c r="J106" i="26"/>
  <c r="I106" i="26"/>
  <c r="H106" i="26"/>
  <c r="G106" i="26"/>
  <c r="F106" i="26"/>
  <c r="E106" i="26"/>
  <c r="D106" i="26"/>
  <c r="C106" i="26"/>
  <c r="B106" i="26"/>
  <c r="Y104" i="26"/>
  <c r="X104" i="26"/>
  <c r="W104" i="26"/>
  <c r="V104" i="26"/>
  <c r="V98" i="26" s="1"/>
  <c r="U104" i="26"/>
  <c r="T104" i="26"/>
  <c r="S104" i="26"/>
  <c r="R104" i="26"/>
  <c r="Q104" i="26"/>
  <c r="P104" i="26"/>
  <c r="O104" i="26"/>
  <c r="N104" i="26"/>
  <c r="M104" i="26"/>
  <c r="L104" i="26"/>
  <c r="K104" i="26"/>
  <c r="J104" i="26"/>
  <c r="I104" i="26"/>
  <c r="H104" i="26"/>
  <c r="G104" i="26"/>
  <c r="F104" i="26"/>
  <c r="E104" i="26"/>
  <c r="D104" i="26"/>
  <c r="C104" i="26"/>
  <c r="B104" i="26"/>
  <c r="Y103" i="26"/>
  <c r="X103" i="26"/>
  <c r="W103" i="26"/>
  <c r="V103" i="26"/>
  <c r="U103" i="26"/>
  <c r="T103" i="26"/>
  <c r="S103" i="26"/>
  <c r="R103" i="26"/>
  <c r="R98" i="26" s="1"/>
  <c r="Q103" i="26"/>
  <c r="P103" i="26"/>
  <c r="O103" i="26"/>
  <c r="N103" i="26"/>
  <c r="M103" i="26"/>
  <c r="L103" i="26"/>
  <c r="K103" i="26"/>
  <c r="J103" i="26"/>
  <c r="I103" i="26"/>
  <c r="H103" i="26"/>
  <c r="G103" i="26"/>
  <c r="F103" i="26"/>
  <c r="E103" i="26"/>
  <c r="D103" i="26"/>
  <c r="C103" i="26"/>
  <c r="B103" i="26"/>
  <c r="Y102" i="26"/>
  <c r="X102" i="26"/>
  <c r="W102" i="26"/>
  <c r="V102" i="26"/>
  <c r="U102" i="26"/>
  <c r="T102" i="26"/>
  <c r="S102" i="26"/>
  <c r="R102" i="26"/>
  <c r="Q102" i="26"/>
  <c r="P102" i="26"/>
  <c r="O102" i="26"/>
  <c r="N102" i="26"/>
  <c r="M102" i="26"/>
  <c r="L102" i="26"/>
  <c r="K102" i="26"/>
  <c r="J102" i="26"/>
  <c r="I102" i="26"/>
  <c r="H102" i="26"/>
  <c r="G102" i="26"/>
  <c r="F102" i="26"/>
  <c r="E102" i="26"/>
  <c r="D102" i="26"/>
  <c r="C102" i="26"/>
  <c r="B102" i="26"/>
  <c r="Y101" i="26"/>
  <c r="X101" i="26"/>
  <c r="W101" i="26"/>
  <c r="V101" i="26"/>
  <c r="U101" i="26"/>
  <c r="T101" i="26"/>
  <c r="S101" i="26"/>
  <c r="R101" i="26"/>
  <c r="Q101" i="26"/>
  <c r="P101" i="26"/>
  <c r="O101" i="26"/>
  <c r="N101" i="26"/>
  <c r="M101" i="26"/>
  <c r="L101" i="26"/>
  <c r="K101" i="26"/>
  <c r="J101" i="26"/>
  <c r="I101" i="26"/>
  <c r="H101" i="26"/>
  <c r="G101" i="26"/>
  <c r="F101" i="26"/>
  <c r="E101" i="26"/>
  <c r="D101" i="26"/>
  <c r="C101" i="26"/>
  <c r="B101" i="26"/>
  <c r="Y100" i="26"/>
  <c r="X100" i="26"/>
  <c r="W100" i="26"/>
  <c r="V100" i="26"/>
  <c r="U100" i="26"/>
  <c r="T100" i="26"/>
  <c r="S100" i="26"/>
  <c r="R100" i="26"/>
  <c r="Q100" i="26"/>
  <c r="P100" i="26"/>
  <c r="O100" i="26"/>
  <c r="N100" i="26"/>
  <c r="M100" i="26"/>
  <c r="L100" i="26"/>
  <c r="K100" i="26"/>
  <c r="J100" i="26"/>
  <c r="J98" i="26" s="1"/>
  <c r="I100" i="26"/>
  <c r="H100" i="26"/>
  <c r="G100" i="26"/>
  <c r="F100" i="26"/>
  <c r="E100" i="26"/>
  <c r="D100" i="26"/>
  <c r="C100" i="26"/>
  <c r="B100" i="26"/>
  <c r="Y99" i="26"/>
  <c r="Y98" i="26" s="1"/>
  <c r="X99" i="26"/>
  <c r="X98" i="26" s="1"/>
  <c r="W99" i="26"/>
  <c r="V99" i="26"/>
  <c r="U99" i="26"/>
  <c r="T99" i="26"/>
  <c r="S99" i="26"/>
  <c r="R99" i="26"/>
  <c r="Q99" i="26"/>
  <c r="P99" i="26"/>
  <c r="O99" i="26"/>
  <c r="O98" i="26" s="1"/>
  <c r="N99" i="26"/>
  <c r="N98" i="26" s="1"/>
  <c r="M99" i="26"/>
  <c r="M98" i="26" s="1"/>
  <c r="L99" i="26"/>
  <c r="L98" i="26" s="1"/>
  <c r="K99" i="26"/>
  <c r="K98" i="26" s="1"/>
  <c r="J99" i="26"/>
  <c r="I99" i="26"/>
  <c r="I98" i="26" s="1"/>
  <c r="H99" i="26"/>
  <c r="H98" i="26" s="1"/>
  <c r="G99" i="26"/>
  <c r="G98" i="26" s="1"/>
  <c r="F99" i="26"/>
  <c r="F98" i="26" s="1"/>
  <c r="E99" i="26"/>
  <c r="E98" i="26" s="1"/>
  <c r="D99" i="26"/>
  <c r="D98" i="26" s="1"/>
  <c r="C99" i="26"/>
  <c r="C98" i="26" s="1"/>
  <c r="B99" i="26"/>
  <c r="B98" i="26" s="1"/>
  <c r="W98" i="26"/>
  <c r="U98" i="26"/>
  <c r="T98" i="26"/>
  <c r="S98" i="26"/>
  <c r="Q98" i="26"/>
  <c r="P98" i="26"/>
  <c r="Y69" i="26"/>
  <c r="X69" i="26"/>
  <c r="W69" i="26"/>
  <c r="V69" i="26"/>
  <c r="U69" i="26"/>
  <c r="T69" i="26"/>
  <c r="S69" i="26"/>
  <c r="R69" i="26"/>
  <c r="Q69" i="26"/>
  <c r="P69" i="26"/>
  <c r="O69" i="26"/>
  <c r="N69" i="26"/>
  <c r="M69" i="26"/>
  <c r="L69" i="26"/>
  <c r="K69" i="26"/>
  <c r="J69" i="26"/>
  <c r="I69" i="26"/>
  <c r="H69" i="26"/>
  <c r="G69" i="26"/>
  <c r="F69" i="26"/>
  <c r="E69" i="26"/>
  <c r="D69" i="26"/>
  <c r="C69" i="26"/>
  <c r="B69" i="26"/>
  <c r="Y56" i="26"/>
  <c r="X56" i="26"/>
  <c r="W56" i="26"/>
  <c r="V56" i="26"/>
  <c r="U56" i="26"/>
  <c r="T56" i="26"/>
  <c r="S56" i="26"/>
  <c r="R56" i="26"/>
  <c r="Q56" i="26"/>
  <c r="P56" i="26"/>
  <c r="O56" i="26"/>
  <c r="N56" i="26"/>
  <c r="M56" i="26"/>
  <c r="L56" i="26"/>
  <c r="K56" i="26"/>
  <c r="J56" i="26"/>
  <c r="I56" i="26"/>
  <c r="I153" i="26" s="1"/>
  <c r="H56" i="26"/>
  <c r="G56" i="26"/>
  <c r="F56" i="26"/>
  <c r="E56" i="26"/>
  <c r="D56" i="26"/>
  <c r="C56" i="26"/>
  <c r="B56" i="26"/>
  <c r="Y43" i="26"/>
  <c r="X43" i="26"/>
  <c r="W43" i="26"/>
  <c r="V43" i="26"/>
  <c r="U43" i="26"/>
  <c r="T43" i="26"/>
  <c r="S43" i="26"/>
  <c r="R43" i="26"/>
  <c r="Q43" i="26"/>
  <c r="P43" i="26"/>
  <c r="O43" i="26"/>
  <c r="N43" i="26"/>
  <c r="M43" i="26"/>
  <c r="L43" i="26"/>
  <c r="K43" i="26"/>
  <c r="J43" i="26"/>
  <c r="I43" i="26"/>
  <c r="H43" i="26"/>
  <c r="G43" i="26"/>
  <c r="F43" i="26"/>
  <c r="E43" i="26"/>
  <c r="D43" i="26"/>
  <c r="D152" i="26" s="1"/>
  <c r="C43" i="26"/>
  <c r="B43" i="26"/>
  <c r="Y17" i="26"/>
  <c r="Y143" i="26" s="1"/>
  <c r="X17" i="26"/>
  <c r="X143" i="26" s="1"/>
  <c r="W17" i="26"/>
  <c r="W143" i="26" s="1"/>
  <c r="V17" i="26"/>
  <c r="V143" i="26" s="1"/>
  <c r="U17" i="26"/>
  <c r="U143" i="26" s="1"/>
  <c r="T17" i="26"/>
  <c r="T143" i="26" s="1"/>
  <c r="S17" i="26"/>
  <c r="S143" i="26" s="1"/>
  <c r="R17" i="26"/>
  <c r="R143" i="26" s="1"/>
  <c r="Q17" i="26"/>
  <c r="Q143" i="26" s="1"/>
  <c r="P17" i="26"/>
  <c r="P143" i="26" s="1"/>
  <c r="O17" i="26"/>
  <c r="O143" i="26" s="1"/>
  <c r="N17" i="26"/>
  <c r="N143" i="26" s="1"/>
  <c r="M17" i="26"/>
  <c r="M143" i="26" s="1"/>
  <c r="L17" i="26"/>
  <c r="L143" i="26" s="1"/>
  <c r="K17" i="26"/>
  <c r="K143" i="26" s="1"/>
  <c r="J17" i="26"/>
  <c r="J143" i="26" s="1"/>
  <c r="I17" i="26"/>
  <c r="I143" i="26" s="1"/>
  <c r="H17" i="26"/>
  <c r="H143" i="26" s="1"/>
  <c r="G17" i="26"/>
  <c r="G143" i="26" s="1"/>
  <c r="F17" i="26"/>
  <c r="F143" i="26" s="1"/>
  <c r="E17" i="26"/>
  <c r="E143" i="26" s="1"/>
  <c r="D17" i="26"/>
  <c r="D143" i="26" s="1"/>
  <c r="C17" i="26"/>
  <c r="C143" i="26" s="1"/>
  <c r="B17" i="26"/>
  <c r="B143" i="26" s="1"/>
  <c r="Y162" i="25"/>
  <c r="X162" i="25"/>
  <c r="W162" i="25"/>
  <c r="V162" i="25"/>
  <c r="U162" i="25"/>
  <c r="T162" i="25"/>
  <c r="S162" i="25"/>
  <c r="R162" i="25"/>
  <c r="Q162" i="25"/>
  <c r="P162" i="25"/>
  <c r="O162" i="25"/>
  <c r="N162" i="25"/>
  <c r="M162" i="25"/>
  <c r="L162" i="25"/>
  <c r="K162" i="25"/>
  <c r="J162" i="25"/>
  <c r="I162" i="25"/>
  <c r="H162" i="25"/>
  <c r="G162" i="25"/>
  <c r="F162" i="25"/>
  <c r="E162" i="25"/>
  <c r="D162" i="25"/>
  <c r="C162" i="25"/>
  <c r="B162" i="25"/>
  <c r="Y161" i="25"/>
  <c r="X161" i="25"/>
  <c r="W161" i="25"/>
  <c r="V161" i="25"/>
  <c r="U161" i="25"/>
  <c r="T161" i="25"/>
  <c r="S161" i="25"/>
  <c r="R161" i="25"/>
  <c r="Q161" i="25"/>
  <c r="P161" i="25"/>
  <c r="O161" i="25"/>
  <c r="N161" i="25"/>
  <c r="M161" i="25"/>
  <c r="L161" i="25"/>
  <c r="K161" i="25"/>
  <c r="J161" i="25"/>
  <c r="I161" i="25"/>
  <c r="H161" i="25"/>
  <c r="G161" i="25"/>
  <c r="F161" i="25"/>
  <c r="E161" i="25"/>
  <c r="D161" i="25"/>
  <c r="C161" i="25"/>
  <c r="C156" i="25" s="1"/>
  <c r="B161" i="25"/>
  <c r="Y160" i="25"/>
  <c r="X160" i="25"/>
  <c r="W160" i="25"/>
  <c r="V160" i="25"/>
  <c r="U160" i="25"/>
  <c r="T160" i="25"/>
  <c r="S160" i="25"/>
  <c r="R160" i="25"/>
  <c r="Q160" i="25"/>
  <c r="P160" i="25"/>
  <c r="O160" i="25"/>
  <c r="N160" i="25"/>
  <c r="M160" i="25"/>
  <c r="L160" i="25"/>
  <c r="K160" i="25"/>
  <c r="J160" i="25"/>
  <c r="I160" i="25"/>
  <c r="H160" i="25"/>
  <c r="G160" i="25"/>
  <c r="F160" i="25"/>
  <c r="E160" i="25"/>
  <c r="D160" i="25"/>
  <c r="C160" i="25"/>
  <c r="B160" i="25"/>
  <c r="B156" i="25" s="1"/>
  <c r="Y159" i="25"/>
  <c r="X159" i="25"/>
  <c r="W159" i="25"/>
  <c r="V159" i="25"/>
  <c r="U159" i="25"/>
  <c r="T159" i="25"/>
  <c r="S159" i="25"/>
  <c r="R159" i="25"/>
  <c r="Q159" i="25"/>
  <c r="P159" i="25"/>
  <c r="O159" i="25"/>
  <c r="N159" i="25"/>
  <c r="M159" i="25"/>
  <c r="L159" i="25"/>
  <c r="K159" i="25"/>
  <c r="J159" i="25"/>
  <c r="I159" i="25"/>
  <c r="H159" i="25"/>
  <c r="G159" i="25"/>
  <c r="F159" i="25"/>
  <c r="E159" i="25"/>
  <c r="D159" i="25"/>
  <c r="C159" i="25"/>
  <c r="B159" i="25"/>
  <c r="Y158" i="25"/>
  <c r="X158" i="25"/>
  <c r="W158" i="25"/>
  <c r="V158" i="25"/>
  <c r="U158" i="25"/>
  <c r="T158" i="25"/>
  <c r="S158" i="25"/>
  <c r="R158" i="25"/>
  <c r="Q158" i="25"/>
  <c r="P158" i="25"/>
  <c r="O158" i="25"/>
  <c r="N158" i="25"/>
  <c r="M158" i="25"/>
  <c r="L158" i="25"/>
  <c r="K158" i="25"/>
  <c r="J158" i="25"/>
  <c r="I158" i="25"/>
  <c r="H158" i="25"/>
  <c r="G158" i="25"/>
  <c r="F158" i="25"/>
  <c r="E158" i="25"/>
  <c r="D158" i="25"/>
  <c r="C158" i="25"/>
  <c r="B158" i="25"/>
  <c r="Y157" i="25"/>
  <c r="Y156" i="25" s="1"/>
  <c r="X157" i="25"/>
  <c r="X156" i="25" s="1"/>
  <c r="W157" i="25"/>
  <c r="V157" i="25"/>
  <c r="U157" i="25"/>
  <c r="T157" i="25"/>
  <c r="S157" i="25"/>
  <c r="R157" i="25"/>
  <c r="Q157" i="25"/>
  <c r="P157" i="25"/>
  <c r="O157" i="25"/>
  <c r="N157" i="25"/>
  <c r="M157" i="25"/>
  <c r="L157" i="25"/>
  <c r="L156" i="25" s="1"/>
  <c r="K157" i="25"/>
  <c r="K156" i="25" s="1"/>
  <c r="J157" i="25"/>
  <c r="J156" i="25" s="1"/>
  <c r="I157" i="25"/>
  <c r="I156" i="25" s="1"/>
  <c r="H157" i="25"/>
  <c r="H156" i="25" s="1"/>
  <c r="G157" i="25"/>
  <c r="G156" i="25" s="1"/>
  <c r="F157" i="25"/>
  <c r="F156" i="25" s="1"/>
  <c r="E157" i="25"/>
  <c r="E156" i="25" s="1"/>
  <c r="D157" i="25"/>
  <c r="D156" i="25" s="1"/>
  <c r="C157" i="25"/>
  <c r="B157" i="25"/>
  <c r="Y151" i="25"/>
  <c r="X151" i="25"/>
  <c r="W151" i="25"/>
  <c r="V151" i="25"/>
  <c r="U151" i="25"/>
  <c r="T151" i="25"/>
  <c r="S151" i="25"/>
  <c r="R151" i="25"/>
  <c r="Q151" i="25"/>
  <c r="P151" i="25"/>
  <c r="O151" i="25"/>
  <c r="N151" i="25"/>
  <c r="M151" i="25"/>
  <c r="L151" i="25"/>
  <c r="K151" i="25"/>
  <c r="J151" i="25"/>
  <c r="I151" i="25"/>
  <c r="H151" i="25"/>
  <c r="G151" i="25"/>
  <c r="F151" i="25"/>
  <c r="E151" i="25"/>
  <c r="D151" i="25"/>
  <c r="C151" i="25"/>
  <c r="B151" i="25"/>
  <c r="Y150" i="25"/>
  <c r="X150" i="25"/>
  <c r="W150" i="25"/>
  <c r="V150" i="25"/>
  <c r="U150" i="25"/>
  <c r="T150" i="25"/>
  <c r="S150" i="25"/>
  <c r="R150" i="25"/>
  <c r="Q150" i="25"/>
  <c r="P150" i="25"/>
  <c r="O150" i="25"/>
  <c r="N150" i="25"/>
  <c r="M150" i="25"/>
  <c r="L150" i="25"/>
  <c r="K150" i="25"/>
  <c r="J150" i="25"/>
  <c r="I150" i="25"/>
  <c r="H150" i="25"/>
  <c r="G150" i="25"/>
  <c r="F150" i="25"/>
  <c r="E150" i="25"/>
  <c r="D150" i="25"/>
  <c r="C150" i="25"/>
  <c r="B150" i="25"/>
  <c r="Y149" i="25"/>
  <c r="X149" i="25"/>
  <c r="W149" i="25"/>
  <c r="V149" i="25"/>
  <c r="U149" i="25"/>
  <c r="T149" i="25"/>
  <c r="S149" i="25"/>
  <c r="R149" i="25"/>
  <c r="Q149" i="25"/>
  <c r="P149" i="25"/>
  <c r="O149" i="25"/>
  <c r="N149" i="25"/>
  <c r="M149" i="25"/>
  <c r="L149" i="25"/>
  <c r="K149" i="25"/>
  <c r="J149" i="25"/>
  <c r="I149" i="25"/>
  <c r="H149" i="25"/>
  <c r="G149" i="25"/>
  <c r="F149" i="25"/>
  <c r="E149" i="25"/>
  <c r="D149" i="25"/>
  <c r="C149" i="25"/>
  <c r="B149" i="25"/>
  <c r="Y148" i="25"/>
  <c r="X148" i="25"/>
  <c r="W148" i="25"/>
  <c r="V148" i="25"/>
  <c r="U148" i="25"/>
  <c r="T148" i="25"/>
  <c r="S148" i="25"/>
  <c r="R148" i="25"/>
  <c r="Q148" i="25"/>
  <c r="P148" i="25"/>
  <c r="O148" i="25"/>
  <c r="N148" i="25"/>
  <c r="M148" i="25"/>
  <c r="L148" i="25"/>
  <c r="K148" i="25"/>
  <c r="J148" i="25"/>
  <c r="I148" i="25"/>
  <c r="H148" i="25"/>
  <c r="G148" i="25"/>
  <c r="F148" i="25"/>
  <c r="E148" i="25"/>
  <c r="D148" i="25"/>
  <c r="C148" i="25"/>
  <c r="B148" i="25"/>
  <c r="Y147" i="25"/>
  <c r="X147" i="25"/>
  <c r="W147" i="25"/>
  <c r="V147" i="25"/>
  <c r="U147" i="25"/>
  <c r="T147" i="25"/>
  <c r="S147" i="25"/>
  <c r="R147" i="25"/>
  <c r="Q147" i="25"/>
  <c r="P147" i="25"/>
  <c r="O147" i="25"/>
  <c r="N147" i="25"/>
  <c r="M147" i="25"/>
  <c r="L147" i="25"/>
  <c r="K147" i="25"/>
  <c r="J147" i="25"/>
  <c r="I147" i="25"/>
  <c r="H147" i="25"/>
  <c r="G147" i="25"/>
  <c r="F147" i="25"/>
  <c r="E147" i="25"/>
  <c r="D147" i="25"/>
  <c r="C147" i="25"/>
  <c r="B147" i="25"/>
  <c r="Y144" i="25"/>
  <c r="X144" i="25"/>
  <c r="W144" i="25"/>
  <c r="V144" i="25"/>
  <c r="U144" i="25"/>
  <c r="T144" i="25"/>
  <c r="S144" i="25"/>
  <c r="R144" i="25"/>
  <c r="Q144" i="25"/>
  <c r="P144" i="25"/>
  <c r="O144" i="25"/>
  <c r="N144" i="25"/>
  <c r="M144" i="25"/>
  <c r="L144" i="25"/>
  <c r="K144" i="25"/>
  <c r="J144" i="25"/>
  <c r="I144" i="25"/>
  <c r="H144" i="25"/>
  <c r="G144" i="25"/>
  <c r="F144" i="25"/>
  <c r="E144" i="25"/>
  <c r="D144" i="25"/>
  <c r="C144" i="25"/>
  <c r="B144" i="25"/>
  <c r="Y142" i="25"/>
  <c r="X142" i="25"/>
  <c r="W142" i="25"/>
  <c r="V142" i="25"/>
  <c r="U142" i="25"/>
  <c r="T142" i="25"/>
  <c r="S142" i="25"/>
  <c r="R142" i="25"/>
  <c r="Q142" i="25"/>
  <c r="P142" i="25"/>
  <c r="O142" i="25"/>
  <c r="N142" i="25"/>
  <c r="M142" i="25"/>
  <c r="L142" i="25"/>
  <c r="K142" i="25"/>
  <c r="J142" i="25"/>
  <c r="I142" i="25"/>
  <c r="H142" i="25"/>
  <c r="G142" i="25"/>
  <c r="F142" i="25"/>
  <c r="E142" i="25"/>
  <c r="D142" i="25"/>
  <c r="C142" i="25"/>
  <c r="B142" i="25"/>
  <c r="Y141" i="25"/>
  <c r="X141" i="25"/>
  <c r="W141" i="25"/>
  <c r="V141" i="25"/>
  <c r="U141" i="25"/>
  <c r="T141" i="25"/>
  <c r="S141" i="25"/>
  <c r="R141" i="25"/>
  <c r="Q141" i="25"/>
  <c r="P141" i="25"/>
  <c r="O141" i="25"/>
  <c r="N141" i="25"/>
  <c r="M141" i="25"/>
  <c r="L141" i="25"/>
  <c r="K141" i="25"/>
  <c r="J141" i="25"/>
  <c r="I141" i="25"/>
  <c r="H141" i="25"/>
  <c r="G141" i="25"/>
  <c r="F141" i="25"/>
  <c r="E141" i="25"/>
  <c r="D141" i="25"/>
  <c r="C141" i="25"/>
  <c r="B141" i="25"/>
  <c r="Y140" i="25"/>
  <c r="X140" i="25"/>
  <c r="W140" i="25"/>
  <c r="V140" i="25"/>
  <c r="U140" i="25"/>
  <c r="T140" i="25"/>
  <c r="S140" i="25"/>
  <c r="R140" i="25"/>
  <c r="Q140" i="25"/>
  <c r="P140" i="25"/>
  <c r="O140" i="25"/>
  <c r="N140" i="25"/>
  <c r="M140" i="25"/>
  <c r="L140" i="25"/>
  <c r="K140" i="25"/>
  <c r="J140" i="25"/>
  <c r="I140" i="25"/>
  <c r="H140" i="25"/>
  <c r="G140" i="25"/>
  <c r="F140" i="25"/>
  <c r="E140" i="25"/>
  <c r="D140" i="25"/>
  <c r="C140" i="25"/>
  <c r="B140" i="25"/>
  <c r="Y139" i="25"/>
  <c r="X139" i="25"/>
  <c r="W139" i="25"/>
  <c r="V139" i="25"/>
  <c r="U139" i="25"/>
  <c r="T139" i="25"/>
  <c r="S139" i="25"/>
  <c r="R139" i="25"/>
  <c r="Q139" i="25"/>
  <c r="P139" i="25"/>
  <c r="O139" i="25"/>
  <c r="N139" i="25"/>
  <c r="M139" i="25"/>
  <c r="L139" i="25"/>
  <c r="K139" i="25"/>
  <c r="J139" i="25"/>
  <c r="I139" i="25"/>
  <c r="H139" i="25"/>
  <c r="G139" i="25"/>
  <c r="F139" i="25"/>
  <c r="E139" i="25"/>
  <c r="D139" i="25"/>
  <c r="C139" i="25"/>
  <c r="B139" i="25"/>
  <c r="Y138" i="25"/>
  <c r="X138" i="25"/>
  <c r="W138" i="25"/>
  <c r="V138" i="25"/>
  <c r="U138" i="25"/>
  <c r="T138" i="25"/>
  <c r="S138" i="25"/>
  <c r="R138" i="25"/>
  <c r="Q138" i="25"/>
  <c r="P138" i="25"/>
  <c r="O138" i="25"/>
  <c r="N138" i="25"/>
  <c r="M138" i="25"/>
  <c r="L138" i="25"/>
  <c r="K138" i="25"/>
  <c r="J138" i="25"/>
  <c r="I138" i="25"/>
  <c r="H138" i="25"/>
  <c r="G138" i="25"/>
  <c r="F138" i="25"/>
  <c r="E138" i="25"/>
  <c r="D138" i="25"/>
  <c r="C138" i="25"/>
  <c r="B138" i="25"/>
  <c r="Y137" i="25"/>
  <c r="X137" i="25"/>
  <c r="W137" i="25"/>
  <c r="V137" i="25"/>
  <c r="U137" i="25"/>
  <c r="T137" i="25"/>
  <c r="S137" i="25"/>
  <c r="R137" i="25"/>
  <c r="Q137" i="25"/>
  <c r="P137" i="25"/>
  <c r="O137" i="25"/>
  <c r="N137" i="25"/>
  <c r="M137" i="25"/>
  <c r="L137" i="25"/>
  <c r="K137" i="25"/>
  <c r="J137" i="25"/>
  <c r="I137" i="25"/>
  <c r="H137" i="25"/>
  <c r="G137" i="25"/>
  <c r="F137" i="25"/>
  <c r="E137" i="25"/>
  <c r="D137" i="25"/>
  <c r="C137" i="25"/>
  <c r="B137" i="25"/>
  <c r="Y132" i="25"/>
  <c r="X132" i="25"/>
  <c r="W132" i="25"/>
  <c r="V132" i="25"/>
  <c r="U132" i="25"/>
  <c r="T132" i="25"/>
  <c r="S132" i="25"/>
  <c r="R132" i="25"/>
  <c r="Q132" i="25"/>
  <c r="P132" i="25"/>
  <c r="O132" i="25"/>
  <c r="N132" i="25"/>
  <c r="M132" i="25"/>
  <c r="L132" i="25"/>
  <c r="K132" i="25"/>
  <c r="J132" i="25"/>
  <c r="I132" i="25"/>
  <c r="H132" i="25"/>
  <c r="G132" i="25"/>
  <c r="F132" i="25"/>
  <c r="E132" i="25"/>
  <c r="D132" i="25"/>
  <c r="C132" i="25"/>
  <c r="B132" i="25"/>
  <c r="Y131" i="25"/>
  <c r="X131" i="25"/>
  <c r="W131" i="25"/>
  <c r="V131" i="25"/>
  <c r="U131" i="25"/>
  <c r="T131" i="25"/>
  <c r="S131" i="25"/>
  <c r="R131" i="25"/>
  <c r="Q131" i="25"/>
  <c r="P131" i="25"/>
  <c r="O131" i="25"/>
  <c r="N131" i="25"/>
  <c r="M131" i="25"/>
  <c r="L131" i="25"/>
  <c r="K131" i="25"/>
  <c r="J131" i="25"/>
  <c r="I131" i="25"/>
  <c r="H131" i="25"/>
  <c r="G131" i="25"/>
  <c r="F131" i="25"/>
  <c r="E131" i="25"/>
  <c r="D131" i="25"/>
  <c r="C131" i="25"/>
  <c r="B131" i="25"/>
  <c r="Y130" i="25"/>
  <c r="X130" i="25"/>
  <c r="W130" i="25"/>
  <c r="V130" i="25"/>
  <c r="U130" i="25"/>
  <c r="T130" i="25"/>
  <c r="S130" i="25"/>
  <c r="R130" i="25"/>
  <c r="Q130" i="25"/>
  <c r="P130" i="25"/>
  <c r="O130" i="25"/>
  <c r="N130" i="25"/>
  <c r="M130" i="25"/>
  <c r="L130" i="25"/>
  <c r="K130" i="25"/>
  <c r="J130" i="25"/>
  <c r="I130" i="25"/>
  <c r="H130" i="25"/>
  <c r="G130" i="25"/>
  <c r="F130" i="25"/>
  <c r="E130" i="25"/>
  <c r="D130" i="25"/>
  <c r="C130" i="25"/>
  <c r="B130" i="25"/>
  <c r="Y129" i="25"/>
  <c r="X129" i="25"/>
  <c r="W129" i="25"/>
  <c r="V129" i="25"/>
  <c r="U129" i="25"/>
  <c r="T129" i="25"/>
  <c r="S129" i="25"/>
  <c r="R129" i="25"/>
  <c r="Q129" i="25"/>
  <c r="P129" i="25"/>
  <c r="O129" i="25"/>
  <c r="N129" i="25"/>
  <c r="M129" i="25"/>
  <c r="L129" i="25"/>
  <c r="K129" i="25"/>
  <c r="J129" i="25"/>
  <c r="I129" i="25"/>
  <c r="H129" i="25"/>
  <c r="G129" i="25"/>
  <c r="F129" i="25"/>
  <c r="E129" i="25"/>
  <c r="D129" i="25"/>
  <c r="C129" i="25"/>
  <c r="B129" i="25"/>
  <c r="Y128" i="25"/>
  <c r="X128" i="25"/>
  <c r="W128" i="25"/>
  <c r="V128" i="25"/>
  <c r="U128" i="25"/>
  <c r="T128" i="25"/>
  <c r="S128" i="25"/>
  <c r="R128" i="25"/>
  <c r="Q128" i="25"/>
  <c r="P128" i="25"/>
  <c r="O128" i="25"/>
  <c r="N128" i="25"/>
  <c r="M128" i="25"/>
  <c r="L128" i="25"/>
  <c r="L126" i="25" s="1"/>
  <c r="K128" i="25"/>
  <c r="K126" i="25" s="1"/>
  <c r="J128" i="25"/>
  <c r="I128" i="25"/>
  <c r="I126" i="25" s="1"/>
  <c r="H128" i="25"/>
  <c r="G128" i="25"/>
  <c r="F128" i="25"/>
  <c r="E128" i="25"/>
  <c r="D128" i="25"/>
  <c r="C128" i="25"/>
  <c r="B128" i="25"/>
  <c r="B126" i="25" s="1"/>
  <c r="Y127" i="25"/>
  <c r="X127" i="25"/>
  <c r="W127" i="25"/>
  <c r="V127" i="25"/>
  <c r="U127" i="25"/>
  <c r="T127" i="25"/>
  <c r="S127" i="25"/>
  <c r="R127" i="25"/>
  <c r="Q127" i="25"/>
  <c r="Q126" i="25" s="1"/>
  <c r="P127" i="25"/>
  <c r="P126" i="25" s="1"/>
  <c r="O127" i="25"/>
  <c r="O126" i="25" s="1"/>
  <c r="N127" i="25"/>
  <c r="N126" i="25" s="1"/>
  <c r="M127" i="25"/>
  <c r="M126" i="25" s="1"/>
  <c r="L127" i="25"/>
  <c r="K127" i="25"/>
  <c r="J127" i="25"/>
  <c r="J126" i="25" s="1"/>
  <c r="I127" i="25"/>
  <c r="H127" i="25"/>
  <c r="H126" i="25" s="1"/>
  <c r="G127" i="25"/>
  <c r="G126" i="25" s="1"/>
  <c r="F127" i="25"/>
  <c r="F126" i="25" s="1"/>
  <c r="E127" i="25"/>
  <c r="E126" i="25" s="1"/>
  <c r="D127" i="25"/>
  <c r="D126" i="25" s="1"/>
  <c r="C127" i="25"/>
  <c r="C126" i="25" s="1"/>
  <c r="B127" i="25"/>
  <c r="Y126" i="25"/>
  <c r="X126" i="25"/>
  <c r="W126" i="25"/>
  <c r="V126" i="25"/>
  <c r="U126" i="25"/>
  <c r="T126" i="25"/>
  <c r="S126" i="25"/>
  <c r="R126" i="25"/>
  <c r="Y124" i="25"/>
  <c r="X124" i="25"/>
  <c r="W124" i="25"/>
  <c r="V124" i="25"/>
  <c r="U124" i="25"/>
  <c r="T124" i="25"/>
  <c r="S124" i="25"/>
  <c r="R124" i="25"/>
  <c r="Q124" i="25"/>
  <c r="P124" i="25"/>
  <c r="O124" i="25"/>
  <c r="N124" i="25"/>
  <c r="M124" i="25"/>
  <c r="L124" i="25"/>
  <c r="K124" i="25"/>
  <c r="J124" i="25"/>
  <c r="I124" i="25"/>
  <c r="H124" i="25"/>
  <c r="G124" i="25"/>
  <c r="F124" i="25"/>
  <c r="E124" i="25"/>
  <c r="D124" i="25"/>
  <c r="C124" i="25"/>
  <c r="B124" i="25"/>
  <c r="Y123" i="25"/>
  <c r="X123" i="25"/>
  <c r="W123" i="25"/>
  <c r="V123" i="25"/>
  <c r="U123" i="25"/>
  <c r="T123" i="25"/>
  <c r="S123" i="25"/>
  <c r="R123" i="25"/>
  <c r="Q123" i="25"/>
  <c r="P123" i="25"/>
  <c r="O123" i="25"/>
  <c r="N123" i="25"/>
  <c r="M123" i="25"/>
  <c r="L123" i="25"/>
  <c r="K123" i="25"/>
  <c r="J123" i="25"/>
  <c r="I123" i="25"/>
  <c r="H123" i="25"/>
  <c r="G123" i="25"/>
  <c r="F123" i="25"/>
  <c r="E123" i="25"/>
  <c r="D123" i="25"/>
  <c r="C123" i="25"/>
  <c r="B123" i="25"/>
  <c r="J122" i="25"/>
  <c r="B122" i="25"/>
  <c r="Y121" i="25"/>
  <c r="X121" i="25"/>
  <c r="W121" i="25"/>
  <c r="V121" i="25"/>
  <c r="U121" i="25"/>
  <c r="T121" i="25"/>
  <c r="S121" i="25"/>
  <c r="R121" i="25"/>
  <c r="Q121" i="25"/>
  <c r="P121" i="25"/>
  <c r="O121" i="25"/>
  <c r="N121" i="25"/>
  <c r="M121" i="25"/>
  <c r="L121" i="25"/>
  <c r="K121" i="25"/>
  <c r="J121" i="25"/>
  <c r="I121" i="25"/>
  <c r="H121" i="25"/>
  <c r="G121" i="25"/>
  <c r="F121" i="25"/>
  <c r="E121" i="25"/>
  <c r="D121" i="25"/>
  <c r="C121" i="25"/>
  <c r="B121" i="25"/>
  <c r="Y120" i="25"/>
  <c r="X120" i="25"/>
  <c r="W120" i="25"/>
  <c r="V120" i="25"/>
  <c r="U120" i="25"/>
  <c r="T120" i="25"/>
  <c r="S120" i="25"/>
  <c r="R120" i="25"/>
  <c r="Q120" i="25"/>
  <c r="P120" i="25"/>
  <c r="O120" i="25"/>
  <c r="N120" i="25"/>
  <c r="M120" i="25"/>
  <c r="L120" i="25"/>
  <c r="K120" i="25"/>
  <c r="J120" i="25"/>
  <c r="I120" i="25"/>
  <c r="H120" i="25"/>
  <c r="G120" i="25"/>
  <c r="F120" i="25"/>
  <c r="E120" i="25"/>
  <c r="D120" i="25"/>
  <c r="C120" i="25"/>
  <c r="B120" i="25"/>
  <c r="G119" i="25"/>
  <c r="Y118" i="25"/>
  <c r="X118" i="25"/>
  <c r="W118" i="25"/>
  <c r="V118" i="25"/>
  <c r="U118" i="25"/>
  <c r="T118" i="25"/>
  <c r="S118" i="25"/>
  <c r="R118" i="25"/>
  <c r="Q118" i="25"/>
  <c r="P118" i="25"/>
  <c r="O118" i="25"/>
  <c r="N118" i="25"/>
  <c r="M118" i="25"/>
  <c r="L118" i="25"/>
  <c r="K118" i="25"/>
  <c r="J118" i="25"/>
  <c r="I118" i="25"/>
  <c r="H118" i="25"/>
  <c r="G118" i="25"/>
  <c r="F118" i="25"/>
  <c r="E118" i="25"/>
  <c r="D118" i="25"/>
  <c r="C118" i="25"/>
  <c r="B118" i="25"/>
  <c r="Y117" i="25"/>
  <c r="X117" i="25"/>
  <c r="W117" i="25"/>
  <c r="V117" i="25"/>
  <c r="U117" i="25"/>
  <c r="T117" i="25"/>
  <c r="S117" i="25"/>
  <c r="R117" i="25"/>
  <c r="Q117" i="25"/>
  <c r="P117" i="25"/>
  <c r="O117" i="25"/>
  <c r="N117" i="25"/>
  <c r="M117" i="25"/>
  <c r="L117" i="25"/>
  <c r="K117" i="25"/>
  <c r="J117" i="25"/>
  <c r="I117" i="25"/>
  <c r="H117" i="25"/>
  <c r="H110" i="25" s="1"/>
  <c r="G117" i="25"/>
  <c r="F117" i="25"/>
  <c r="E117" i="25"/>
  <c r="D117" i="25"/>
  <c r="C117" i="25"/>
  <c r="B117" i="25"/>
  <c r="X116" i="25"/>
  <c r="D116" i="25"/>
  <c r="B116" i="25"/>
  <c r="Y115" i="25"/>
  <c r="X115" i="25"/>
  <c r="W115" i="25"/>
  <c r="V115" i="25"/>
  <c r="U115" i="25"/>
  <c r="T115" i="25"/>
  <c r="S115" i="25"/>
  <c r="R115" i="25"/>
  <c r="Q115" i="25"/>
  <c r="P115" i="25"/>
  <c r="O115" i="25"/>
  <c r="N115" i="25"/>
  <c r="M115" i="25"/>
  <c r="L115" i="25"/>
  <c r="K115" i="25"/>
  <c r="J115" i="25"/>
  <c r="I115" i="25"/>
  <c r="H115" i="25"/>
  <c r="G115" i="25"/>
  <c r="F115" i="25"/>
  <c r="E115" i="25"/>
  <c r="D115" i="25"/>
  <c r="C115" i="25"/>
  <c r="B115" i="25"/>
  <c r="Y114" i="25"/>
  <c r="X114" i="25"/>
  <c r="W114" i="25"/>
  <c r="V114" i="25"/>
  <c r="U114" i="25"/>
  <c r="T114" i="25"/>
  <c r="S114" i="25"/>
  <c r="R114" i="25"/>
  <c r="Q114" i="25"/>
  <c r="P114" i="25"/>
  <c r="O114" i="25"/>
  <c r="N114" i="25"/>
  <c r="M114" i="25"/>
  <c r="L114" i="25"/>
  <c r="K114" i="25"/>
  <c r="J114" i="25"/>
  <c r="I114" i="25"/>
  <c r="H114" i="25"/>
  <c r="G114" i="25"/>
  <c r="F114" i="25"/>
  <c r="E114" i="25"/>
  <c r="D114" i="25"/>
  <c r="C114" i="25"/>
  <c r="B114" i="25"/>
  <c r="Y113" i="25"/>
  <c r="X113" i="25"/>
  <c r="W113" i="25"/>
  <c r="V113" i="25"/>
  <c r="U113" i="25"/>
  <c r="T113" i="25"/>
  <c r="S113" i="25"/>
  <c r="R113" i="25"/>
  <c r="Q113" i="25"/>
  <c r="P113" i="25"/>
  <c r="O113" i="25"/>
  <c r="N113" i="25"/>
  <c r="M113" i="25"/>
  <c r="L113" i="25"/>
  <c r="K113" i="25"/>
  <c r="J113" i="25"/>
  <c r="I113" i="25"/>
  <c r="H113" i="25"/>
  <c r="G113" i="25"/>
  <c r="F113" i="25"/>
  <c r="E113" i="25"/>
  <c r="D113" i="25"/>
  <c r="C113" i="25"/>
  <c r="B113" i="25"/>
  <c r="Y112" i="25"/>
  <c r="X112" i="25"/>
  <c r="W112" i="25"/>
  <c r="V112" i="25"/>
  <c r="U112" i="25"/>
  <c r="T112" i="25"/>
  <c r="S112" i="25"/>
  <c r="R112" i="25"/>
  <c r="Q112" i="25"/>
  <c r="P112" i="25"/>
  <c r="O112" i="25"/>
  <c r="N112" i="25"/>
  <c r="M112" i="25"/>
  <c r="L112" i="25"/>
  <c r="K112" i="25"/>
  <c r="J112" i="25"/>
  <c r="I112" i="25"/>
  <c r="H112" i="25"/>
  <c r="G112" i="25"/>
  <c r="F112" i="25"/>
  <c r="E112" i="25"/>
  <c r="E110" i="25" s="1"/>
  <c r="D112" i="25"/>
  <c r="C112" i="25"/>
  <c r="B112" i="25"/>
  <c r="Y111" i="25"/>
  <c r="Y110" i="25" s="1"/>
  <c r="X111" i="25"/>
  <c r="W111" i="25"/>
  <c r="W110" i="25" s="1"/>
  <c r="V111" i="25"/>
  <c r="V110" i="25" s="1"/>
  <c r="U111" i="25"/>
  <c r="U110" i="25" s="1"/>
  <c r="T111" i="25"/>
  <c r="S111" i="25"/>
  <c r="R111" i="25"/>
  <c r="Q111" i="25"/>
  <c r="P111" i="25"/>
  <c r="O111" i="25"/>
  <c r="N111" i="25"/>
  <c r="M111" i="25"/>
  <c r="L111" i="25"/>
  <c r="K111" i="25"/>
  <c r="K110" i="25" s="1"/>
  <c r="J111" i="25"/>
  <c r="J110" i="25" s="1"/>
  <c r="I111" i="25"/>
  <c r="I110" i="25" s="1"/>
  <c r="H111" i="25"/>
  <c r="G111" i="25"/>
  <c r="G110" i="25" s="1"/>
  <c r="F111" i="25"/>
  <c r="F110" i="25" s="1"/>
  <c r="E111" i="25"/>
  <c r="D111" i="25"/>
  <c r="D110" i="25" s="1"/>
  <c r="C111" i="25"/>
  <c r="C110" i="25" s="1"/>
  <c r="B111" i="25"/>
  <c r="B110" i="25" s="1"/>
  <c r="T110" i="25"/>
  <c r="S110" i="25"/>
  <c r="R110" i="25"/>
  <c r="Q110" i="25"/>
  <c r="O110" i="25"/>
  <c r="N110" i="25"/>
  <c r="M110" i="25"/>
  <c r="L110" i="25"/>
  <c r="Y108" i="25"/>
  <c r="X108" i="25"/>
  <c r="W108" i="25"/>
  <c r="V108" i="25"/>
  <c r="U108" i="25"/>
  <c r="T108" i="25"/>
  <c r="S108" i="25"/>
  <c r="R108" i="25"/>
  <c r="Q108" i="25"/>
  <c r="P108" i="25"/>
  <c r="O108" i="25"/>
  <c r="N108" i="25"/>
  <c r="M108" i="25"/>
  <c r="L108" i="25"/>
  <c r="K108" i="25"/>
  <c r="J108" i="25"/>
  <c r="I108" i="25"/>
  <c r="H108" i="25"/>
  <c r="G108" i="25"/>
  <c r="F108" i="25"/>
  <c r="E108" i="25"/>
  <c r="D108" i="25"/>
  <c r="C108" i="25"/>
  <c r="B108" i="25"/>
  <c r="Y107" i="25"/>
  <c r="X107" i="25"/>
  <c r="W107" i="25"/>
  <c r="V107" i="25"/>
  <c r="U107" i="25"/>
  <c r="T107" i="25"/>
  <c r="S107" i="25"/>
  <c r="R107" i="25"/>
  <c r="Q107" i="25"/>
  <c r="P107" i="25"/>
  <c r="O107" i="25"/>
  <c r="N107" i="25"/>
  <c r="M107" i="25"/>
  <c r="L107" i="25"/>
  <c r="K107" i="25"/>
  <c r="J107" i="25"/>
  <c r="I107" i="25"/>
  <c r="H107" i="25"/>
  <c r="G107" i="25"/>
  <c r="F107" i="25"/>
  <c r="E107" i="25"/>
  <c r="D107" i="25"/>
  <c r="C107" i="25"/>
  <c r="B107" i="25"/>
  <c r="Y106" i="25"/>
  <c r="X106" i="25"/>
  <c r="W106" i="25"/>
  <c r="V106" i="25"/>
  <c r="U106" i="25"/>
  <c r="T106" i="25"/>
  <c r="S106" i="25"/>
  <c r="R106" i="25"/>
  <c r="Q106" i="25"/>
  <c r="P106" i="25"/>
  <c r="O106" i="25"/>
  <c r="N106" i="25"/>
  <c r="M106" i="25"/>
  <c r="L106" i="25"/>
  <c r="K106" i="25"/>
  <c r="J106" i="25"/>
  <c r="I106" i="25"/>
  <c r="H106" i="25"/>
  <c r="G106" i="25"/>
  <c r="F106" i="25"/>
  <c r="E106" i="25"/>
  <c r="D106" i="25"/>
  <c r="C106" i="25"/>
  <c r="B106" i="25"/>
  <c r="O105" i="25"/>
  <c r="K105" i="25"/>
  <c r="J105" i="25"/>
  <c r="Y104" i="25"/>
  <c r="X104" i="25"/>
  <c r="W104" i="25"/>
  <c r="V104" i="25"/>
  <c r="U104" i="25"/>
  <c r="T104" i="25"/>
  <c r="S104" i="25"/>
  <c r="R104" i="25"/>
  <c r="Q104" i="25"/>
  <c r="P104" i="25"/>
  <c r="O104" i="25"/>
  <c r="N104" i="25"/>
  <c r="M104" i="25"/>
  <c r="L104" i="25"/>
  <c r="K104" i="25"/>
  <c r="J104" i="25"/>
  <c r="I104" i="25"/>
  <c r="H104" i="25"/>
  <c r="G104" i="25"/>
  <c r="F104" i="25"/>
  <c r="E104" i="25"/>
  <c r="E98" i="25" s="1"/>
  <c r="D104" i="25"/>
  <c r="D98" i="25" s="1"/>
  <c r="C104" i="25"/>
  <c r="B104" i="25"/>
  <c r="Y103" i="25"/>
  <c r="X103" i="25"/>
  <c r="W103" i="25"/>
  <c r="V103" i="25"/>
  <c r="U103" i="25"/>
  <c r="T103" i="25"/>
  <c r="S103" i="25"/>
  <c r="R103" i="25"/>
  <c r="Q103" i="25"/>
  <c r="P103" i="25"/>
  <c r="O103" i="25"/>
  <c r="N103" i="25"/>
  <c r="M103" i="25"/>
  <c r="L103" i="25"/>
  <c r="K103" i="25"/>
  <c r="J103" i="25"/>
  <c r="I103" i="25"/>
  <c r="H103" i="25"/>
  <c r="G103" i="25"/>
  <c r="F103" i="25"/>
  <c r="E103" i="25"/>
  <c r="D103" i="25"/>
  <c r="C103" i="25"/>
  <c r="B103" i="25"/>
  <c r="Y102" i="25"/>
  <c r="X102" i="25"/>
  <c r="W102" i="25"/>
  <c r="V102" i="25"/>
  <c r="U102" i="25"/>
  <c r="T102" i="25"/>
  <c r="S102" i="25"/>
  <c r="R102" i="25"/>
  <c r="Q102" i="25"/>
  <c r="P102" i="25"/>
  <c r="O102" i="25"/>
  <c r="N102" i="25"/>
  <c r="M102" i="25"/>
  <c r="L102" i="25"/>
  <c r="K102" i="25"/>
  <c r="J102" i="25"/>
  <c r="I102" i="25"/>
  <c r="H102" i="25"/>
  <c r="G102" i="25"/>
  <c r="F102" i="25"/>
  <c r="E102" i="25"/>
  <c r="D102" i="25"/>
  <c r="C102" i="25"/>
  <c r="B102" i="25"/>
  <c r="Y101" i="25"/>
  <c r="X101" i="25"/>
  <c r="W101" i="25"/>
  <c r="V101" i="25"/>
  <c r="U101" i="25"/>
  <c r="T101" i="25"/>
  <c r="S101" i="25"/>
  <c r="R101" i="25"/>
  <c r="Q101" i="25"/>
  <c r="P101" i="25"/>
  <c r="O101" i="25"/>
  <c r="N101" i="25"/>
  <c r="M101" i="25"/>
  <c r="L101" i="25"/>
  <c r="K101" i="25"/>
  <c r="J101" i="25"/>
  <c r="I101" i="25"/>
  <c r="H101" i="25"/>
  <c r="G101" i="25"/>
  <c r="F101" i="25"/>
  <c r="E101" i="25"/>
  <c r="D101" i="25"/>
  <c r="C101" i="25"/>
  <c r="B101" i="25"/>
  <c r="Y100" i="25"/>
  <c r="X100" i="25"/>
  <c r="X98" i="25" s="1"/>
  <c r="W100" i="25"/>
  <c r="V100" i="25"/>
  <c r="U100" i="25"/>
  <c r="U98" i="25" s="1"/>
  <c r="T100" i="25"/>
  <c r="S100" i="25"/>
  <c r="R100" i="25"/>
  <c r="Q100" i="25"/>
  <c r="P100" i="25"/>
  <c r="O100" i="25"/>
  <c r="N100" i="25"/>
  <c r="M100" i="25"/>
  <c r="L100" i="25"/>
  <c r="K100" i="25"/>
  <c r="J100" i="25"/>
  <c r="I100" i="25"/>
  <c r="H100" i="25"/>
  <c r="G100" i="25"/>
  <c r="F100" i="25"/>
  <c r="E100" i="25"/>
  <c r="D100" i="25"/>
  <c r="C100" i="25"/>
  <c r="B100" i="25"/>
  <c r="Y99" i="25"/>
  <c r="Y98" i="25" s="1"/>
  <c r="X99" i="25"/>
  <c r="W99" i="25"/>
  <c r="V99" i="25"/>
  <c r="U99" i="25"/>
  <c r="T99" i="25"/>
  <c r="T98" i="25" s="1"/>
  <c r="S99" i="25"/>
  <c r="R99" i="25"/>
  <c r="Q99" i="25"/>
  <c r="Q98" i="25" s="1"/>
  <c r="P99" i="25"/>
  <c r="P98" i="25" s="1"/>
  <c r="O99" i="25"/>
  <c r="N99" i="25"/>
  <c r="M99" i="25"/>
  <c r="M98" i="25" s="1"/>
  <c r="L99" i="25"/>
  <c r="L98" i="25" s="1"/>
  <c r="K99" i="25"/>
  <c r="J99" i="25"/>
  <c r="I99" i="25"/>
  <c r="I98" i="25" s="1"/>
  <c r="H99" i="25"/>
  <c r="H98" i="25" s="1"/>
  <c r="G99" i="25"/>
  <c r="F99" i="25"/>
  <c r="E99" i="25"/>
  <c r="D99" i="25"/>
  <c r="C99" i="25"/>
  <c r="B99" i="25"/>
  <c r="Y69" i="25"/>
  <c r="X69" i="25"/>
  <c r="X154" i="25" s="1"/>
  <c r="W69" i="25"/>
  <c r="W154" i="25" s="1"/>
  <c r="V69" i="25"/>
  <c r="V154" i="25" s="1"/>
  <c r="U69" i="25"/>
  <c r="T69" i="25"/>
  <c r="S69" i="25"/>
  <c r="R69" i="25"/>
  <c r="R154" i="25" s="1"/>
  <c r="Q69" i="25"/>
  <c r="P69" i="25"/>
  <c r="P154" i="25" s="1"/>
  <c r="O69" i="25"/>
  <c r="O154" i="25" s="1"/>
  <c r="N69" i="25"/>
  <c r="N154" i="25" s="1"/>
  <c r="M69" i="25"/>
  <c r="L69" i="25"/>
  <c r="K69" i="25"/>
  <c r="J69" i="25"/>
  <c r="J154" i="25" s="1"/>
  <c r="I69" i="25"/>
  <c r="H69" i="25"/>
  <c r="H154" i="25" s="1"/>
  <c r="G69" i="25"/>
  <c r="G154" i="25" s="1"/>
  <c r="F69" i="25"/>
  <c r="F154" i="25" s="1"/>
  <c r="E69" i="25"/>
  <c r="D69" i="25"/>
  <c r="C69" i="25"/>
  <c r="B69" i="25"/>
  <c r="B154" i="25" s="1"/>
  <c r="Y56" i="25"/>
  <c r="Y153" i="25" s="1"/>
  <c r="X56" i="25"/>
  <c r="X153" i="25" s="1"/>
  <c r="W56" i="25"/>
  <c r="W153" i="25" s="1"/>
  <c r="V56" i="25"/>
  <c r="V153" i="25" s="1"/>
  <c r="U56" i="25"/>
  <c r="U153" i="25" s="1"/>
  <c r="T56" i="25"/>
  <c r="S56" i="25"/>
  <c r="R56" i="25"/>
  <c r="Q56" i="25"/>
  <c r="Q153" i="25" s="1"/>
  <c r="P56" i="25"/>
  <c r="P153" i="25" s="1"/>
  <c r="O56" i="25"/>
  <c r="O153" i="25" s="1"/>
  <c r="N56" i="25"/>
  <c r="N153" i="25" s="1"/>
  <c r="M56" i="25"/>
  <c r="M153" i="25" s="1"/>
  <c r="L56" i="25"/>
  <c r="K56" i="25"/>
  <c r="J56" i="25"/>
  <c r="I56" i="25"/>
  <c r="I153" i="25" s="1"/>
  <c r="H56" i="25"/>
  <c r="H153" i="25" s="1"/>
  <c r="G56" i="25"/>
  <c r="G153" i="25" s="1"/>
  <c r="F56" i="25"/>
  <c r="F153" i="25" s="1"/>
  <c r="E56" i="25"/>
  <c r="E153" i="25" s="1"/>
  <c r="D56" i="25"/>
  <c r="C56" i="25"/>
  <c r="B56" i="25"/>
  <c r="B153" i="25" s="1"/>
  <c r="Y43" i="25"/>
  <c r="X43" i="25"/>
  <c r="X152" i="25" s="1"/>
  <c r="W43" i="25"/>
  <c r="W152" i="25" s="1"/>
  <c r="V43" i="25"/>
  <c r="V152" i="25" s="1"/>
  <c r="U43" i="25"/>
  <c r="T43" i="25"/>
  <c r="T152" i="25" s="1"/>
  <c r="S43" i="25"/>
  <c r="S152" i="25" s="1"/>
  <c r="R43" i="25"/>
  <c r="R152" i="25" s="1"/>
  <c r="Q43" i="25"/>
  <c r="P43" i="25"/>
  <c r="P152" i="25" s="1"/>
  <c r="O43" i="25"/>
  <c r="O152" i="25" s="1"/>
  <c r="N43" i="25"/>
  <c r="N152" i="25" s="1"/>
  <c r="M43" i="25"/>
  <c r="L43" i="25"/>
  <c r="L152" i="25" s="1"/>
  <c r="K43" i="25"/>
  <c r="K152" i="25" s="1"/>
  <c r="J43" i="25"/>
  <c r="J152" i="25" s="1"/>
  <c r="I43" i="25"/>
  <c r="H43" i="25"/>
  <c r="H152" i="25" s="1"/>
  <c r="G43" i="25"/>
  <c r="G152" i="25" s="1"/>
  <c r="F43" i="25"/>
  <c r="F152" i="25" s="1"/>
  <c r="E43" i="25"/>
  <c r="D43" i="25"/>
  <c r="D152" i="25" s="1"/>
  <c r="C43" i="25"/>
  <c r="C152" i="25" s="1"/>
  <c r="B43" i="25"/>
  <c r="B152" i="25" s="1"/>
  <c r="Y17" i="25"/>
  <c r="Y143" i="25" s="1"/>
  <c r="X17" i="25"/>
  <c r="X143" i="25" s="1"/>
  <c r="W17" i="25"/>
  <c r="W143" i="25" s="1"/>
  <c r="V17" i="25"/>
  <c r="V143" i="25" s="1"/>
  <c r="U17" i="25"/>
  <c r="U143" i="25" s="1"/>
  <c r="T17" i="25"/>
  <c r="T143" i="25" s="1"/>
  <c r="S17" i="25"/>
  <c r="S143" i="25" s="1"/>
  <c r="R17" i="25"/>
  <c r="R143" i="25" s="1"/>
  <c r="Q17" i="25"/>
  <c r="Q143" i="25" s="1"/>
  <c r="P17" i="25"/>
  <c r="P143" i="25" s="1"/>
  <c r="O17" i="25"/>
  <c r="O143" i="25" s="1"/>
  <c r="N17" i="25"/>
  <c r="N143" i="25" s="1"/>
  <c r="M17" i="25"/>
  <c r="M143" i="25" s="1"/>
  <c r="L17" i="25"/>
  <c r="L143" i="25" s="1"/>
  <c r="K17" i="25"/>
  <c r="K143" i="25" s="1"/>
  <c r="J17" i="25"/>
  <c r="J143" i="25" s="1"/>
  <c r="I17" i="25"/>
  <c r="I143" i="25" s="1"/>
  <c r="H17" i="25"/>
  <c r="H143" i="25" s="1"/>
  <c r="G17" i="25"/>
  <c r="G143" i="25" s="1"/>
  <c r="F17" i="25"/>
  <c r="F143" i="25" s="1"/>
  <c r="E17" i="25"/>
  <c r="E143" i="25" s="1"/>
  <c r="D17" i="25"/>
  <c r="D143" i="25" s="1"/>
  <c r="D136" i="25" s="1"/>
  <c r="C17" i="25"/>
  <c r="C143" i="25" s="1"/>
  <c r="C136" i="25" s="1"/>
  <c r="B17" i="25"/>
  <c r="B143" i="25" s="1"/>
  <c r="Y73" i="24"/>
  <c r="X73" i="24"/>
  <c r="W73" i="24"/>
  <c r="V73" i="24"/>
  <c r="U73" i="24"/>
  <c r="T73" i="24"/>
  <c r="S73" i="24"/>
  <c r="R73" i="24"/>
  <c r="Q73" i="24"/>
  <c r="P73" i="24"/>
  <c r="O73" i="24"/>
  <c r="N73" i="24"/>
  <c r="M73" i="24"/>
  <c r="L73" i="24"/>
  <c r="K73" i="24"/>
  <c r="J73" i="24"/>
  <c r="I73" i="24"/>
  <c r="H73" i="24"/>
  <c r="G73" i="24"/>
  <c r="F73" i="24"/>
  <c r="E73" i="24"/>
  <c r="D73" i="24"/>
  <c r="C73" i="24"/>
  <c r="B73" i="24"/>
  <c r="Y72" i="24"/>
  <c r="X72" i="24"/>
  <c r="W72" i="24"/>
  <c r="V72" i="24"/>
  <c r="U72" i="24"/>
  <c r="T72" i="24"/>
  <c r="S72" i="24"/>
  <c r="R72" i="24"/>
  <c r="Q72" i="24"/>
  <c r="P72" i="24"/>
  <c r="O72" i="24"/>
  <c r="N72" i="24"/>
  <c r="M72" i="24"/>
  <c r="L72" i="24"/>
  <c r="K72" i="24"/>
  <c r="J72" i="24"/>
  <c r="I72" i="24"/>
  <c r="H72" i="24"/>
  <c r="G72" i="24"/>
  <c r="F72" i="24"/>
  <c r="E72" i="24"/>
  <c r="D72" i="24"/>
  <c r="C72" i="24"/>
  <c r="B72" i="24"/>
  <c r="Y71" i="24"/>
  <c r="X71" i="24"/>
  <c r="W71" i="24"/>
  <c r="V71" i="24"/>
  <c r="U71" i="24"/>
  <c r="T71" i="24"/>
  <c r="S71" i="24"/>
  <c r="R71" i="24"/>
  <c r="Q71" i="24"/>
  <c r="P71" i="24"/>
  <c r="O71" i="24"/>
  <c r="N71" i="24"/>
  <c r="M71" i="24"/>
  <c r="L71" i="24"/>
  <c r="K71" i="24"/>
  <c r="J71" i="24"/>
  <c r="I71" i="24"/>
  <c r="H71" i="24"/>
  <c r="G71" i="24"/>
  <c r="F71" i="24"/>
  <c r="E71" i="24"/>
  <c r="D71" i="24"/>
  <c r="C71" i="24"/>
  <c r="B71" i="24"/>
  <c r="Y65" i="24"/>
  <c r="X65" i="24"/>
  <c r="W65" i="24"/>
  <c r="V65" i="24"/>
  <c r="U65" i="24"/>
  <c r="T65" i="24"/>
  <c r="S65" i="24"/>
  <c r="R65" i="24"/>
  <c r="Q65" i="24"/>
  <c r="P65" i="24"/>
  <c r="O65" i="24"/>
  <c r="N65" i="24"/>
  <c r="M65" i="24"/>
  <c r="L65" i="24"/>
  <c r="K65" i="24"/>
  <c r="J65" i="24"/>
  <c r="I65" i="24"/>
  <c r="H65" i="24"/>
  <c r="G65" i="24"/>
  <c r="F65" i="24"/>
  <c r="E65" i="24"/>
  <c r="D65" i="24"/>
  <c r="C65" i="24"/>
  <c r="B65" i="24"/>
  <c r="Y64" i="24"/>
  <c r="X64" i="24"/>
  <c r="W64" i="24"/>
  <c r="V64" i="24"/>
  <c r="U64" i="24"/>
  <c r="T64" i="24"/>
  <c r="S64" i="24"/>
  <c r="R64" i="24"/>
  <c r="Q64" i="24"/>
  <c r="P64" i="24"/>
  <c r="O64" i="24"/>
  <c r="N64" i="24"/>
  <c r="M64" i="24"/>
  <c r="L64" i="24"/>
  <c r="K64" i="24"/>
  <c r="J64" i="24"/>
  <c r="I64" i="24"/>
  <c r="H64" i="24"/>
  <c r="G64" i="24"/>
  <c r="F64" i="24"/>
  <c r="E64" i="24"/>
  <c r="D64" i="24"/>
  <c r="C64" i="24"/>
  <c r="B64" i="24"/>
  <c r="Y63" i="24"/>
  <c r="X63" i="24"/>
  <c r="W63" i="24"/>
  <c r="V63" i="24"/>
  <c r="U63" i="24"/>
  <c r="T63" i="24"/>
  <c r="S63" i="24"/>
  <c r="R63" i="24"/>
  <c r="Q63" i="24"/>
  <c r="P63" i="24"/>
  <c r="O63" i="24"/>
  <c r="N63" i="24"/>
  <c r="M63" i="24"/>
  <c r="L63" i="24"/>
  <c r="K63" i="24"/>
  <c r="J63" i="24"/>
  <c r="I63" i="24"/>
  <c r="H63" i="24"/>
  <c r="G63" i="24"/>
  <c r="F63" i="24"/>
  <c r="E63" i="24"/>
  <c r="D63" i="24"/>
  <c r="C63" i="24"/>
  <c r="B63" i="24"/>
  <c r="Y60" i="24"/>
  <c r="X60" i="24"/>
  <c r="W60" i="24"/>
  <c r="V60" i="24"/>
  <c r="U60" i="24"/>
  <c r="T60" i="24"/>
  <c r="S60" i="24"/>
  <c r="R60" i="24"/>
  <c r="Q60" i="24"/>
  <c r="P60" i="24"/>
  <c r="P57" i="24" s="1"/>
  <c r="P116" i="4" s="1"/>
  <c r="O60" i="24"/>
  <c r="N60" i="24"/>
  <c r="M60" i="24"/>
  <c r="L60" i="24"/>
  <c r="K60" i="24"/>
  <c r="K57" i="24" s="1"/>
  <c r="K116" i="4" s="1"/>
  <c r="J60" i="24"/>
  <c r="J57" i="24" s="1"/>
  <c r="J116" i="4" s="1"/>
  <c r="I60" i="24"/>
  <c r="H60" i="24"/>
  <c r="G60" i="24"/>
  <c r="F60" i="24"/>
  <c r="E60" i="24"/>
  <c r="D60" i="24"/>
  <c r="C60" i="24"/>
  <c r="B60" i="24"/>
  <c r="Y59" i="24"/>
  <c r="X59" i="24"/>
  <c r="W59" i="24"/>
  <c r="V59" i="24"/>
  <c r="U59" i="24"/>
  <c r="T59" i="24"/>
  <c r="S59" i="24"/>
  <c r="S76" i="24" s="1"/>
  <c r="S173" i="4" s="1"/>
  <c r="R59" i="24"/>
  <c r="Q59" i="24"/>
  <c r="P59" i="24"/>
  <c r="O59" i="24"/>
  <c r="N59" i="24"/>
  <c r="M59" i="24"/>
  <c r="L59" i="24"/>
  <c r="L57" i="24" s="1"/>
  <c r="L116" i="4" s="1"/>
  <c r="K59" i="24"/>
  <c r="J59" i="24"/>
  <c r="I59" i="24"/>
  <c r="H59" i="24"/>
  <c r="G59" i="24"/>
  <c r="G57" i="24" s="1"/>
  <c r="G116" i="4" s="1"/>
  <c r="F59" i="24"/>
  <c r="E59" i="24"/>
  <c r="D59" i="24"/>
  <c r="C59" i="24"/>
  <c r="B59" i="24"/>
  <c r="Y58" i="24"/>
  <c r="X58" i="24"/>
  <c r="X57" i="24" s="1"/>
  <c r="X116" i="4" s="1"/>
  <c r="W58" i="24"/>
  <c r="W57" i="24" s="1"/>
  <c r="W116" i="4" s="1"/>
  <c r="V58" i="24"/>
  <c r="V57" i="24" s="1"/>
  <c r="V116" i="4" s="1"/>
  <c r="U58" i="24"/>
  <c r="T58" i="24"/>
  <c r="S58" i="24"/>
  <c r="R58" i="24"/>
  <c r="Q58" i="24"/>
  <c r="P58" i="24"/>
  <c r="O58" i="24"/>
  <c r="N58" i="24"/>
  <c r="M58" i="24"/>
  <c r="L58" i="24"/>
  <c r="K58" i="24"/>
  <c r="J58" i="24"/>
  <c r="I58" i="24"/>
  <c r="H58" i="24"/>
  <c r="G58" i="24"/>
  <c r="F58" i="24"/>
  <c r="E58" i="24"/>
  <c r="E57" i="24" s="1"/>
  <c r="E116" i="4" s="1"/>
  <c r="D58" i="24"/>
  <c r="D57" i="24" s="1"/>
  <c r="D116" i="4" s="1"/>
  <c r="C58" i="24"/>
  <c r="C57" i="24" s="1"/>
  <c r="C116" i="4" s="1"/>
  <c r="B58" i="24"/>
  <c r="B57" i="24" s="1"/>
  <c r="B116" i="4" s="1"/>
  <c r="Y57" i="24"/>
  <c r="Q57" i="24"/>
  <c r="O57" i="24"/>
  <c r="Y55" i="24"/>
  <c r="Y69" i="24" s="1"/>
  <c r="X55" i="24"/>
  <c r="W55" i="24"/>
  <c r="V55" i="24"/>
  <c r="U55" i="24"/>
  <c r="T55" i="24"/>
  <c r="S55" i="24"/>
  <c r="S69" i="24" s="1"/>
  <c r="R55" i="24"/>
  <c r="Q55" i="24"/>
  <c r="Q69" i="24" s="1"/>
  <c r="P55" i="24"/>
  <c r="O55" i="24"/>
  <c r="N55" i="24"/>
  <c r="M55" i="24"/>
  <c r="M69" i="24" s="1"/>
  <c r="L55" i="24"/>
  <c r="K55" i="24"/>
  <c r="K69" i="24" s="1"/>
  <c r="J55" i="24"/>
  <c r="J69" i="24" s="1"/>
  <c r="I55" i="24"/>
  <c r="I69" i="24" s="1"/>
  <c r="H55" i="24"/>
  <c r="G55" i="24"/>
  <c r="G77" i="24" s="1"/>
  <c r="F55" i="24"/>
  <c r="F77" i="24" s="1"/>
  <c r="E55" i="24"/>
  <c r="E77" i="24" s="1"/>
  <c r="D55" i="24"/>
  <c r="C55" i="24"/>
  <c r="C69" i="24" s="1"/>
  <c r="B55" i="24"/>
  <c r="B69" i="24" s="1"/>
  <c r="Y54" i="24"/>
  <c r="Y68" i="24" s="1"/>
  <c r="X54" i="24"/>
  <c r="X71" i="4" s="1"/>
  <c r="W54" i="24"/>
  <c r="W68" i="24" s="1"/>
  <c r="V54" i="24"/>
  <c r="V68" i="24" s="1"/>
  <c r="U54" i="24"/>
  <c r="T54" i="24"/>
  <c r="S54" i="24"/>
  <c r="S68" i="24" s="1"/>
  <c r="R54" i="24"/>
  <c r="R68" i="24" s="1"/>
  <c r="Q54" i="24"/>
  <c r="Q68" i="24" s="1"/>
  <c r="P54" i="24"/>
  <c r="P68" i="24" s="1"/>
  <c r="O54" i="24"/>
  <c r="O68" i="24" s="1"/>
  <c r="N54" i="24"/>
  <c r="N68" i="24" s="1"/>
  <c r="M54" i="24"/>
  <c r="M68" i="24" s="1"/>
  <c r="L54" i="24"/>
  <c r="K54" i="24"/>
  <c r="J54" i="24"/>
  <c r="I54" i="24"/>
  <c r="H54" i="24"/>
  <c r="G54" i="24"/>
  <c r="F54" i="24"/>
  <c r="E54" i="24"/>
  <c r="D54" i="24"/>
  <c r="C54" i="24"/>
  <c r="C76" i="24" s="1"/>
  <c r="B54" i="24"/>
  <c r="B76" i="24" s="1"/>
  <c r="Y53" i="24"/>
  <c r="Y75" i="24" s="1"/>
  <c r="X53" i="24"/>
  <c r="X75" i="24" s="1"/>
  <c r="W53" i="24"/>
  <c r="W75" i="24" s="1"/>
  <c r="V53" i="24"/>
  <c r="V75" i="24" s="1"/>
  <c r="U53" i="24"/>
  <c r="U75" i="24" s="1"/>
  <c r="T53" i="24"/>
  <c r="T75" i="24" s="1"/>
  <c r="T172" i="4" s="1"/>
  <c r="S53" i="24"/>
  <c r="S75" i="24" s="1"/>
  <c r="S172" i="4" s="1"/>
  <c r="R53" i="24"/>
  <c r="R75" i="24" s="1"/>
  <c r="R172" i="4" s="1"/>
  <c r="Q53" i="24"/>
  <c r="Q75" i="24" s="1"/>
  <c r="Q172" i="4" s="1"/>
  <c r="P53" i="24"/>
  <c r="P75" i="24" s="1"/>
  <c r="O53" i="24"/>
  <c r="O75" i="24" s="1"/>
  <c r="N53" i="24"/>
  <c r="N75" i="24" s="1"/>
  <c r="M53" i="24"/>
  <c r="M75" i="24" s="1"/>
  <c r="L53" i="24"/>
  <c r="L75" i="24" s="1"/>
  <c r="K53" i="24"/>
  <c r="K75" i="24" s="1"/>
  <c r="J53" i="24"/>
  <c r="J75" i="24" s="1"/>
  <c r="I53" i="24"/>
  <c r="I75" i="24" s="1"/>
  <c r="H53" i="24"/>
  <c r="H75" i="24" s="1"/>
  <c r="G53" i="24"/>
  <c r="G75" i="24" s="1"/>
  <c r="F53" i="24"/>
  <c r="F75" i="24" s="1"/>
  <c r="E53" i="24"/>
  <c r="E75" i="24" s="1"/>
  <c r="D53" i="24"/>
  <c r="D75" i="24" s="1"/>
  <c r="C53" i="24"/>
  <c r="C75" i="24" s="1"/>
  <c r="B53" i="24"/>
  <c r="B75" i="24" s="1"/>
  <c r="J52" i="24"/>
  <c r="I52" i="24"/>
  <c r="Y43" i="24"/>
  <c r="X43" i="24"/>
  <c r="W43" i="24"/>
  <c r="V43" i="24"/>
  <c r="U43" i="24"/>
  <c r="T43" i="24"/>
  <c r="S43" i="24"/>
  <c r="R43" i="24"/>
  <c r="Q43" i="24"/>
  <c r="P43" i="24"/>
  <c r="O43" i="24"/>
  <c r="N43" i="24"/>
  <c r="M43" i="24"/>
  <c r="L43" i="24"/>
  <c r="K43" i="24"/>
  <c r="J43" i="24"/>
  <c r="I43" i="24"/>
  <c r="H43" i="24"/>
  <c r="G43" i="24"/>
  <c r="F43" i="24"/>
  <c r="E43" i="24"/>
  <c r="D43" i="24"/>
  <c r="C43" i="24"/>
  <c r="B43" i="24"/>
  <c r="Y40" i="24"/>
  <c r="X40" i="24"/>
  <c r="W40" i="24"/>
  <c r="V40" i="24"/>
  <c r="U40" i="24"/>
  <c r="T40" i="24"/>
  <c r="S40" i="24"/>
  <c r="R40" i="24"/>
  <c r="Q40" i="24"/>
  <c r="P40" i="24"/>
  <c r="O40" i="24"/>
  <c r="N40" i="24"/>
  <c r="M40" i="24"/>
  <c r="L40" i="24"/>
  <c r="K40" i="24"/>
  <c r="J40" i="24"/>
  <c r="I40" i="24"/>
  <c r="H40" i="24"/>
  <c r="G40" i="24"/>
  <c r="F40" i="24"/>
  <c r="E40" i="24"/>
  <c r="D40" i="24"/>
  <c r="C40" i="24"/>
  <c r="B40" i="24"/>
  <c r="Y34" i="24"/>
  <c r="X34" i="24"/>
  <c r="W34" i="24"/>
  <c r="V34" i="24"/>
  <c r="U34" i="24"/>
  <c r="T34" i="24"/>
  <c r="S34" i="24"/>
  <c r="R34" i="24"/>
  <c r="Q34" i="24"/>
  <c r="P34" i="24"/>
  <c r="O34" i="24"/>
  <c r="N34" i="24"/>
  <c r="M34" i="24"/>
  <c r="L34" i="24"/>
  <c r="K34" i="24"/>
  <c r="J34" i="24"/>
  <c r="I34" i="24"/>
  <c r="H34" i="24"/>
  <c r="G34" i="24"/>
  <c r="F34" i="24"/>
  <c r="E34" i="24"/>
  <c r="D34" i="24"/>
  <c r="C34" i="24"/>
  <c r="B34" i="24"/>
  <c r="Y29" i="24"/>
  <c r="X29" i="24"/>
  <c r="W29" i="24"/>
  <c r="V29" i="24"/>
  <c r="U29" i="24"/>
  <c r="T29" i="24"/>
  <c r="S29" i="24"/>
  <c r="R29" i="24"/>
  <c r="Q29" i="24"/>
  <c r="P29" i="24"/>
  <c r="O29" i="24"/>
  <c r="N29" i="24"/>
  <c r="M29" i="24"/>
  <c r="L29" i="24"/>
  <c r="K29" i="24"/>
  <c r="J29" i="24"/>
  <c r="I29" i="24"/>
  <c r="H29" i="24"/>
  <c r="G29" i="24"/>
  <c r="F29" i="24"/>
  <c r="E29" i="24"/>
  <c r="D29" i="24"/>
  <c r="C29" i="24"/>
  <c r="B29" i="24"/>
  <c r="Y28" i="24"/>
  <c r="X28" i="24"/>
  <c r="W28" i="24"/>
  <c r="V28" i="24"/>
  <c r="U28" i="24"/>
  <c r="T28" i="24"/>
  <c r="S28" i="24"/>
  <c r="R28" i="24"/>
  <c r="Q28" i="24"/>
  <c r="P28" i="24"/>
  <c r="O28" i="24"/>
  <c r="N28" i="24"/>
  <c r="M28" i="24"/>
  <c r="L28" i="24"/>
  <c r="K28" i="24"/>
  <c r="J28" i="24"/>
  <c r="I28" i="24"/>
  <c r="H28" i="24"/>
  <c r="G28" i="24"/>
  <c r="F28" i="24"/>
  <c r="E28" i="24"/>
  <c r="D28" i="24"/>
  <c r="C28" i="24"/>
  <c r="B28" i="24"/>
  <c r="Y27" i="24"/>
  <c r="X27" i="24"/>
  <c r="W27" i="24"/>
  <c r="V27" i="24"/>
  <c r="U27" i="24"/>
  <c r="T27" i="24"/>
  <c r="S27" i="24"/>
  <c r="R27" i="24"/>
  <c r="Q27" i="24"/>
  <c r="P27" i="24"/>
  <c r="O27" i="24"/>
  <c r="N27" i="24"/>
  <c r="M27" i="24"/>
  <c r="L27" i="24"/>
  <c r="K27" i="24"/>
  <c r="J27" i="24"/>
  <c r="I27" i="24"/>
  <c r="H27" i="24"/>
  <c r="G27" i="24"/>
  <c r="F27" i="24"/>
  <c r="E27" i="24"/>
  <c r="D27" i="24"/>
  <c r="C27" i="24"/>
  <c r="B27" i="24"/>
  <c r="Y25" i="24"/>
  <c r="X25" i="24"/>
  <c r="W25" i="24"/>
  <c r="V25" i="24"/>
  <c r="U25" i="24"/>
  <c r="T25" i="24"/>
  <c r="S25" i="24"/>
  <c r="R25" i="24"/>
  <c r="Q25" i="24"/>
  <c r="P25" i="24"/>
  <c r="O25" i="24"/>
  <c r="N25" i="24"/>
  <c r="M25" i="24"/>
  <c r="L25" i="24"/>
  <c r="K25" i="24"/>
  <c r="J25" i="24"/>
  <c r="I25" i="24"/>
  <c r="H25" i="24"/>
  <c r="G25" i="24"/>
  <c r="F25" i="24"/>
  <c r="E25" i="24"/>
  <c r="D25" i="24"/>
  <c r="C25" i="24"/>
  <c r="Y24" i="24"/>
  <c r="X24" i="24"/>
  <c r="W24" i="24"/>
  <c r="V24" i="24"/>
  <c r="U24" i="24"/>
  <c r="T24" i="24"/>
  <c r="S24" i="24"/>
  <c r="R24" i="24"/>
  <c r="Q24" i="24"/>
  <c r="P24" i="24"/>
  <c r="O24" i="24"/>
  <c r="N24" i="24"/>
  <c r="M24" i="24"/>
  <c r="L24" i="24"/>
  <c r="K24" i="24"/>
  <c r="J24" i="24"/>
  <c r="I24" i="24"/>
  <c r="H24" i="24"/>
  <c r="G24" i="24"/>
  <c r="F24" i="24"/>
  <c r="E24" i="24"/>
  <c r="D24" i="24"/>
  <c r="C24" i="24"/>
  <c r="Y23" i="24"/>
  <c r="X23" i="24"/>
  <c r="W23" i="24"/>
  <c r="V23" i="24"/>
  <c r="U23" i="24"/>
  <c r="T23" i="24"/>
  <c r="S23" i="24"/>
  <c r="R23" i="24"/>
  <c r="Q23" i="24"/>
  <c r="P23" i="24"/>
  <c r="O23" i="24"/>
  <c r="N23" i="24"/>
  <c r="M23" i="24"/>
  <c r="L23" i="24"/>
  <c r="K23" i="24"/>
  <c r="J23" i="24"/>
  <c r="I23" i="24"/>
  <c r="H23" i="24"/>
  <c r="G23" i="24"/>
  <c r="F23" i="24"/>
  <c r="E23" i="24"/>
  <c r="D23" i="24"/>
  <c r="C23" i="24"/>
  <c r="Y4" i="24"/>
  <c r="Y3" i="24" s="1"/>
  <c r="Y17" i="4" s="1"/>
  <c r="X4" i="24"/>
  <c r="X3" i="24" s="1"/>
  <c r="X17" i="4" s="1"/>
  <c r="W4" i="24"/>
  <c r="W3" i="24" s="1"/>
  <c r="W17" i="4" s="1"/>
  <c r="V4" i="24"/>
  <c r="V3" i="24" s="1"/>
  <c r="V17" i="4" s="1"/>
  <c r="U4" i="24"/>
  <c r="U3" i="24" s="1"/>
  <c r="U17" i="4" s="1"/>
  <c r="T4" i="24"/>
  <c r="S4" i="24"/>
  <c r="R4" i="24"/>
  <c r="Q4" i="24"/>
  <c r="Q3" i="24" s="1"/>
  <c r="Q17" i="4" s="1"/>
  <c r="P4" i="24"/>
  <c r="P3" i="24" s="1"/>
  <c r="P17" i="4" s="1"/>
  <c r="O4" i="24"/>
  <c r="O3" i="24" s="1"/>
  <c r="O17" i="4" s="1"/>
  <c r="N4" i="24"/>
  <c r="N3" i="24" s="1"/>
  <c r="N17" i="4" s="1"/>
  <c r="M4" i="24"/>
  <c r="M3" i="24" s="1"/>
  <c r="M17" i="4" s="1"/>
  <c r="L4" i="24"/>
  <c r="L3" i="24" s="1"/>
  <c r="L17" i="4" s="1"/>
  <c r="K4" i="24"/>
  <c r="J4" i="24"/>
  <c r="I4" i="24"/>
  <c r="H4" i="24"/>
  <c r="G4" i="24"/>
  <c r="G3" i="24" s="1"/>
  <c r="G17" i="4" s="1"/>
  <c r="F4" i="24"/>
  <c r="E4" i="24"/>
  <c r="D4" i="24"/>
  <c r="C4" i="24"/>
  <c r="B4" i="24"/>
  <c r="T3" i="24"/>
  <c r="S3" i="24"/>
  <c r="R3" i="24"/>
  <c r="K3" i="24"/>
  <c r="J3" i="24"/>
  <c r="I3" i="24"/>
  <c r="H3" i="24"/>
  <c r="F3" i="24"/>
  <c r="E3" i="24"/>
  <c r="D3" i="24"/>
  <c r="C3" i="24"/>
  <c r="B3" i="24"/>
  <c r="Y214" i="23"/>
  <c r="X214" i="23"/>
  <c r="W214" i="23"/>
  <c r="V214" i="23"/>
  <c r="U214" i="23"/>
  <c r="T214" i="23"/>
  <c r="S214" i="23"/>
  <c r="R214" i="23"/>
  <c r="Q214" i="23"/>
  <c r="P214" i="23"/>
  <c r="O214" i="23"/>
  <c r="N214" i="23"/>
  <c r="M214" i="23"/>
  <c r="L214" i="23"/>
  <c r="K214" i="23"/>
  <c r="J214" i="23"/>
  <c r="I214" i="23"/>
  <c r="H214" i="23"/>
  <c r="G214" i="23"/>
  <c r="F214" i="23"/>
  <c r="E214" i="23"/>
  <c r="D214" i="23"/>
  <c r="C214" i="23"/>
  <c r="B214" i="23"/>
  <c r="Y212" i="23"/>
  <c r="X212" i="23"/>
  <c r="W212" i="23"/>
  <c r="V212" i="23"/>
  <c r="U212" i="23"/>
  <c r="T212" i="23"/>
  <c r="S212" i="23"/>
  <c r="R212" i="23"/>
  <c r="Q212" i="23"/>
  <c r="P212" i="23"/>
  <c r="O212" i="23"/>
  <c r="N212" i="23"/>
  <c r="M212" i="23"/>
  <c r="L212" i="23"/>
  <c r="K212" i="23"/>
  <c r="J212" i="23"/>
  <c r="I212" i="23"/>
  <c r="H212" i="23"/>
  <c r="G212" i="23"/>
  <c r="F212" i="23"/>
  <c r="E212" i="23"/>
  <c r="D212" i="23"/>
  <c r="C212" i="23"/>
  <c r="B212" i="23"/>
  <c r="Y210" i="23"/>
  <c r="X210" i="23"/>
  <c r="W210" i="23"/>
  <c r="V210" i="23"/>
  <c r="U210" i="23"/>
  <c r="T210" i="23"/>
  <c r="S210" i="23"/>
  <c r="R210" i="23"/>
  <c r="Q210" i="23"/>
  <c r="P210" i="23"/>
  <c r="O210" i="23"/>
  <c r="N210" i="23"/>
  <c r="M210" i="23"/>
  <c r="L210" i="23"/>
  <c r="K210" i="23"/>
  <c r="J210" i="23"/>
  <c r="I210" i="23"/>
  <c r="H210" i="23"/>
  <c r="G210" i="23"/>
  <c r="F210" i="23"/>
  <c r="E210" i="23"/>
  <c r="D210" i="23"/>
  <c r="C210" i="23"/>
  <c r="B210" i="23"/>
  <c r="Y209" i="23"/>
  <c r="X209" i="23"/>
  <c r="W209" i="23"/>
  <c r="V209" i="23"/>
  <c r="U209" i="23"/>
  <c r="T209" i="23"/>
  <c r="S209" i="23"/>
  <c r="R209" i="23"/>
  <c r="Q209" i="23"/>
  <c r="P209" i="23"/>
  <c r="O209" i="23"/>
  <c r="N209" i="23"/>
  <c r="M209" i="23"/>
  <c r="L209" i="23"/>
  <c r="K209" i="23"/>
  <c r="J209" i="23"/>
  <c r="I209" i="23"/>
  <c r="H209" i="23"/>
  <c r="G209" i="23"/>
  <c r="F209" i="23"/>
  <c r="E209" i="23"/>
  <c r="D209" i="23"/>
  <c r="C209" i="23"/>
  <c r="B209" i="23"/>
  <c r="Y208" i="23"/>
  <c r="X208" i="23"/>
  <c r="W208" i="23"/>
  <c r="V208" i="23"/>
  <c r="U208" i="23"/>
  <c r="T208" i="23"/>
  <c r="S208" i="23"/>
  <c r="R208" i="23"/>
  <c r="Q208" i="23"/>
  <c r="P208" i="23"/>
  <c r="O208" i="23"/>
  <c r="N208" i="23"/>
  <c r="M208" i="23"/>
  <c r="L208" i="23"/>
  <c r="K208" i="23"/>
  <c r="J208" i="23"/>
  <c r="I208" i="23"/>
  <c r="H208" i="23"/>
  <c r="G208" i="23"/>
  <c r="F208" i="23"/>
  <c r="E208" i="23"/>
  <c r="D208" i="23"/>
  <c r="C208" i="23"/>
  <c r="B208" i="23"/>
  <c r="Y207" i="23"/>
  <c r="X207" i="23"/>
  <c r="W207" i="23"/>
  <c r="V207" i="23"/>
  <c r="U207" i="23"/>
  <c r="T207" i="23"/>
  <c r="S207" i="23"/>
  <c r="R207" i="23"/>
  <c r="Q207" i="23"/>
  <c r="P207" i="23"/>
  <c r="O207" i="23"/>
  <c r="N207" i="23"/>
  <c r="M207" i="23"/>
  <c r="L207" i="23"/>
  <c r="K207" i="23"/>
  <c r="J207" i="23"/>
  <c r="I207" i="23"/>
  <c r="H207" i="23"/>
  <c r="G207" i="23"/>
  <c r="F207" i="23"/>
  <c r="E207" i="23"/>
  <c r="D207" i="23"/>
  <c r="C207" i="23"/>
  <c r="B207" i="23"/>
  <c r="Y206" i="23"/>
  <c r="X206" i="23"/>
  <c r="W206" i="23"/>
  <c r="V206" i="23"/>
  <c r="U206" i="23"/>
  <c r="T206" i="23"/>
  <c r="S206" i="23"/>
  <c r="R206" i="23"/>
  <c r="Q206" i="23"/>
  <c r="P206" i="23"/>
  <c r="O206" i="23"/>
  <c r="N206" i="23"/>
  <c r="M206" i="23"/>
  <c r="L206" i="23"/>
  <c r="K206" i="23"/>
  <c r="J206" i="23"/>
  <c r="I206" i="23"/>
  <c r="H206" i="23"/>
  <c r="G206" i="23"/>
  <c r="F206" i="23"/>
  <c r="E206" i="23"/>
  <c r="D206" i="23"/>
  <c r="C206" i="23"/>
  <c r="B206" i="23"/>
  <c r="Y200" i="23"/>
  <c r="X200" i="23"/>
  <c r="W200" i="23"/>
  <c r="V200" i="23"/>
  <c r="U200" i="23"/>
  <c r="T200" i="23"/>
  <c r="S200" i="23"/>
  <c r="R200" i="23"/>
  <c r="Q200" i="23"/>
  <c r="P200" i="23"/>
  <c r="O200" i="23"/>
  <c r="N200" i="23"/>
  <c r="M200" i="23"/>
  <c r="L200" i="23"/>
  <c r="K200" i="23"/>
  <c r="J200" i="23"/>
  <c r="I200" i="23"/>
  <c r="H200" i="23"/>
  <c r="G200" i="23"/>
  <c r="F200" i="23"/>
  <c r="E200" i="23"/>
  <c r="D200" i="23"/>
  <c r="C200" i="23"/>
  <c r="B200" i="23"/>
  <c r="Y199" i="23"/>
  <c r="X199" i="23"/>
  <c r="W199" i="23"/>
  <c r="V199" i="23"/>
  <c r="U199" i="23"/>
  <c r="T199" i="23"/>
  <c r="S199" i="23"/>
  <c r="R199" i="23"/>
  <c r="Q199" i="23"/>
  <c r="P199" i="23"/>
  <c r="O199" i="23"/>
  <c r="N199" i="23"/>
  <c r="M199" i="23"/>
  <c r="L199" i="23"/>
  <c r="K199" i="23"/>
  <c r="J199" i="23"/>
  <c r="I199" i="23"/>
  <c r="H199" i="23"/>
  <c r="G199" i="23"/>
  <c r="F199" i="23"/>
  <c r="E199" i="23"/>
  <c r="D199" i="23"/>
  <c r="C199" i="23"/>
  <c r="B199" i="23"/>
  <c r="Y198" i="23"/>
  <c r="X198" i="23"/>
  <c r="W198" i="23"/>
  <c r="V198" i="23"/>
  <c r="U198" i="23"/>
  <c r="T198" i="23"/>
  <c r="S198" i="23"/>
  <c r="R198" i="23"/>
  <c r="Q198" i="23"/>
  <c r="P198" i="23"/>
  <c r="O198" i="23"/>
  <c r="N198" i="23"/>
  <c r="M198" i="23"/>
  <c r="L198" i="23"/>
  <c r="K198" i="23"/>
  <c r="J198" i="23"/>
  <c r="I198" i="23"/>
  <c r="H198" i="23"/>
  <c r="G198" i="23"/>
  <c r="F198" i="23"/>
  <c r="E198" i="23"/>
  <c r="D198" i="23"/>
  <c r="C198" i="23"/>
  <c r="B198" i="23"/>
  <c r="Y197" i="23"/>
  <c r="X197" i="23"/>
  <c r="W197" i="23"/>
  <c r="V197" i="23"/>
  <c r="U197" i="23"/>
  <c r="T197" i="23"/>
  <c r="S197" i="23"/>
  <c r="R197" i="23"/>
  <c r="Q197" i="23"/>
  <c r="P197" i="23"/>
  <c r="O197" i="23"/>
  <c r="N197" i="23"/>
  <c r="M197" i="23"/>
  <c r="L197" i="23"/>
  <c r="K197" i="23"/>
  <c r="J197" i="23"/>
  <c r="I197" i="23"/>
  <c r="H197" i="23"/>
  <c r="G197" i="23"/>
  <c r="F197" i="23"/>
  <c r="E197" i="23"/>
  <c r="D197" i="23"/>
  <c r="C197" i="23"/>
  <c r="B197" i="23"/>
  <c r="Y196" i="23"/>
  <c r="X196" i="23"/>
  <c r="W196" i="23"/>
  <c r="V196" i="23"/>
  <c r="U196" i="23"/>
  <c r="T196" i="23"/>
  <c r="S196" i="23"/>
  <c r="R196" i="23"/>
  <c r="Q196" i="23"/>
  <c r="P196" i="23"/>
  <c r="O196" i="23"/>
  <c r="N196" i="23"/>
  <c r="M196" i="23"/>
  <c r="L196" i="23"/>
  <c r="K196" i="23"/>
  <c r="J196" i="23"/>
  <c r="I196" i="23"/>
  <c r="H196" i="23"/>
  <c r="G196" i="23"/>
  <c r="F196" i="23"/>
  <c r="E196" i="23"/>
  <c r="D196" i="23"/>
  <c r="C196" i="23"/>
  <c r="B196" i="23"/>
  <c r="Y195" i="23"/>
  <c r="X195" i="23"/>
  <c r="W195" i="23"/>
  <c r="V195" i="23"/>
  <c r="U195" i="23"/>
  <c r="T195" i="23"/>
  <c r="S195" i="23"/>
  <c r="R195" i="23"/>
  <c r="Q195" i="23"/>
  <c r="P195" i="23"/>
  <c r="O195" i="23"/>
  <c r="N195" i="23"/>
  <c r="M195" i="23"/>
  <c r="L195" i="23"/>
  <c r="K195" i="23"/>
  <c r="J195" i="23"/>
  <c r="I195" i="23"/>
  <c r="H195" i="23"/>
  <c r="G195" i="23"/>
  <c r="F195" i="23"/>
  <c r="E195" i="23"/>
  <c r="D195" i="23"/>
  <c r="C195" i="23"/>
  <c r="B195" i="23"/>
  <c r="Y191" i="23"/>
  <c r="X191" i="23"/>
  <c r="W191" i="23"/>
  <c r="V191" i="23"/>
  <c r="U191" i="23"/>
  <c r="T191" i="23"/>
  <c r="S191" i="23"/>
  <c r="R191" i="23"/>
  <c r="Q191" i="23"/>
  <c r="P191" i="23"/>
  <c r="O191" i="23"/>
  <c r="N191" i="23"/>
  <c r="M191" i="23"/>
  <c r="L191" i="23"/>
  <c r="K191" i="23"/>
  <c r="J191" i="23"/>
  <c r="I191" i="23"/>
  <c r="H191" i="23"/>
  <c r="G191" i="23"/>
  <c r="F191" i="23"/>
  <c r="E191" i="23"/>
  <c r="D191" i="23"/>
  <c r="C191" i="23"/>
  <c r="B191" i="23"/>
  <c r="Y190" i="23"/>
  <c r="X190" i="23"/>
  <c r="W190" i="23"/>
  <c r="V190" i="23"/>
  <c r="U190" i="23"/>
  <c r="T190" i="23"/>
  <c r="S190" i="23"/>
  <c r="R190" i="23"/>
  <c r="Q190" i="23"/>
  <c r="P190" i="23"/>
  <c r="O190" i="23"/>
  <c r="N190" i="23"/>
  <c r="M190" i="23"/>
  <c r="L190" i="23"/>
  <c r="K190" i="23"/>
  <c r="J190" i="23"/>
  <c r="I190" i="23"/>
  <c r="H190" i="23"/>
  <c r="G190" i="23"/>
  <c r="F190" i="23"/>
  <c r="E190" i="23"/>
  <c r="D190" i="23"/>
  <c r="C190" i="23"/>
  <c r="B190" i="23"/>
  <c r="Y189" i="23"/>
  <c r="X189" i="23"/>
  <c r="W189" i="23"/>
  <c r="V189" i="23"/>
  <c r="U189" i="23"/>
  <c r="T189" i="23"/>
  <c r="S189" i="23"/>
  <c r="R189" i="23"/>
  <c r="Q189" i="23"/>
  <c r="P189" i="23"/>
  <c r="O189" i="23"/>
  <c r="N189" i="23"/>
  <c r="M189" i="23"/>
  <c r="L189" i="23"/>
  <c r="K189" i="23"/>
  <c r="J189" i="23"/>
  <c r="I189" i="23"/>
  <c r="H189" i="23"/>
  <c r="G189" i="23"/>
  <c r="F189" i="23"/>
  <c r="E189" i="23"/>
  <c r="D189" i="23"/>
  <c r="C189" i="23"/>
  <c r="B189" i="23"/>
  <c r="Y188" i="23"/>
  <c r="X188" i="23"/>
  <c r="W188" i="23"/>
  <c r="V188" i="23"/>
  <c r="U188" i="23"/>
  <c r="T188" i="23"/>
  <c r="S188" i="23"/>
  <c r="R188" i="23"/>
  <c r="Q188" i="23"/>
  <c r="P188" i="23"/>
  <c r="O188" i="23"/>
  <c r="N188" i="23"/>
  <c r="M188" i="23"/>
  <c r="L188" i="23"/>
  <c r="K188" i="23"/>
  <c r="J188" i="23"/>
  <c r="I188" i="23"/>
  <c r="H188" i="23"/>
  <c r="G188" i="23"/>
  <c r="F188" i="23"/>
  <c r="E188" i="23"/>
  <c r="D188" i="23"/>
  <c r="C188" i="23"/>
  <c r="B188" i="23"/>
  <c r="Y187" i="23"/>
  <c r="X187" i="23"/>
  <c r="W187" i="23"/>
  <c r="V187" i="23"/>
  <c r="U187" i="23"/>
  <c r="T187" i="23"/>
  <c r="S187" i="23"/>
  <c r="R187" i="23"/>
  <c r="Q187" i="23"/>
  <c r="P187" i="23"/>
  <c r="O187" i="23"/>
  <c r="N187" i="23"/>
  <c r="M187" i="23"/>
  <c r="L187" i="23"/>
  <c r="K187" i="23"/>
  <c r="J187" i="23"/>
  <c r="I187" i="23"/>
  <c r="H187" i="23"/>
  <c r="G187" i="23"/>
  <c r="F187" i="23"/>
  <c r="E187" i="23"/>
  <c r="D187" i="23"/>
  <c r="C187" i="23"/>
  <c r="B187" i="23"/>
  <c r="Y186" i="23"/>
  <c r="X186" i="23"/>
  <c r="W186" i="23"/>
  <c r="V186" i="23"/>
  <c r="U186" i="23"/>
  <c r="T186" i="23"/>
  <c r="S186" i="23"/>
  <c r="R186" i="23"/>
  <c r="Q186" i="23"/>
  <c r="P186" i="23"/>
  <c r="O186" i="23"/>
  <c r="N186" i="23"/>
  <c r="M186" i="23"/>
  <c r="L186" i="23"/>
  <c r="K186" i="23"/>
  <c r="J186" i="23"/>
  <c r="I186" i="23"/>
  <c r="H186" i="23"/>
  <c r="G186" i="23"/>
  <c r="F186" i="23"/>
  <c r="E186" i="23"/>
  <c r="D186" i="23"/>
  <c r="C186" i="23"/>
  <c r="B186" i="23"/>
  <c r="Y185" i="23"/>
  <c r="X185" i="23"/>
  <c r="W185" i="23"/>
  <c r="V185" i="23"/>
  <c r="U185" i="23"/>
  <c r="T185" i="23"/>
  <c r="S185" i="23"/>
  <c r="R185" i="23"/>
  <c r="Q185" i="23"/>
  <c r="P185" i="23"/>
  <c r="O185" i="23"/>
  <c r="N185" i="23"/>
  <c r="M185" i="23"/>
  <c r="L185" i="23"/>
  <c r="K185" i="23"/>
  <c r="J185" i="23"/>
  <c r="I185" i="23"/>
  <c r="H185" i="23"/>
  <c r="G185" i="23"/>
  <c r="F185" i="23"/>
  <c r="E185" i="23"/>
  <c r="D185" i="23"/>
  <c r="C185" i="23"/>
  <c r="B185" i="23"/>
  <c r="Y184" i="23"/>
  <c r="X184" i="23"/>
  <c r="W184" i="23"/>
  <c r="V184" i="23"/>
  <c r="U184" i="23"/>
  <c r="T184" i="23"/>
  <c r="S184" i="23"/>
  <c r="R184" i="23"/>
  <c r="Q184" i="23"/>
  <c r="P184" i="23"/>
  <c r="O184" i="23"/>
  <c r="N184" i="23"/>
  <c r="M184" i="23"/>
  <c r="L184" i="23"/>
  <c r="K184" i="23"/>
  <c r="J184" i="23"/>
  <c r="I184" i="23"/>
  <c r="H184" i="23"/>
  <c r="G184" i="23"/>
  <c r="F184" i="23"/>
  <c r="E184" i="23"/>
  <c r="D184" i="23"/>
  <c r="C184" i="23"/>
  <c r="B184" i="23"/>
  <c r="Y178" i="23"/>
  <c r="X178" i="23"/>
  <c r="W178" i="23"/>
  <c r="V178" i="23"/>
  <c r="U178" i="23"/>
  <c r="T178" i="23"/>
  <c r="S178" i="23"/>
  <c r="R178" i="23"/>
  <c r="Q178" i="23"/>
  <c r="P178" i="23"/>
  <c r="O178" i="23"/>
  <c r="N178" i="23"/>
  <c r="M178" i="23"/>
  <c r="L178" i="23"/>
  <c r="K178" i="23"/>
  <c r="J178" i="23"/>
  <c r="I178" i="23"/>
  <c r="H178" i="23"/>
  <c r="G178" i="23"/>
  <c r="F178" i="23"/>
  <c r="E178" i="23"/>
  <c r="D178" i="23"/>
  <c r="C178" i="23"/>
  <c r="B178" i="23"/>
  <c r="Y177" i="23"/>
  <c r="X177" i="23"/>
  <c r="W177" i="23"/>
  <c r="V177" i="23"/>
  <c r="U177" i="23"/>
  <c r="T177" i="23"/>
  <c r="S177" i="23"/>
  <c r="R177" i="23"/>
  <c r="Q177" i="23"/>
  <c r="P177" i="23"/>
  <c r="O177" i="23"/>
  <c r="N177" i="23"/>
  <c r="M177" i="23"/>
  <c r="L177" i="23"/>
  <c r="K177" i="23"/>
  <c r="J177" i="23"/>
  <c r="I177" i="23"/>
  <c r="H177" i="23"/>
  <c r="G177" i="23"/>
  <c r="F177" i="23"/>
  <c r="E177" i="23"/>
  <c r="D177" i="23"/>
  <c r="C177" i="23"/>
  <c r="B177" i="23"/>
  <c r="Y174" i="23"/>
  <c r="X174" i="23"/>
  <c r="W174" i="23"/>
  <c r="V174" i="23"/>
  <c r="U174" i="23"/>
  <c r="T174" i="23"/>
  <c r="S174" i="23"/>
  <c r="R174" i="23"/>
  <c r="Q174" i="23"/>
  <c r="P174" i="23"/>
  <c r="O174" i="23"/>
  <c r="N174" i="23"/>
  <c r="M174" i="23"/>
  <c r="L174" i="23"/>
  <c r="K174" i="23"/>
  <c r="J174" i="23"/>
  <c r="I174" i="23"/>
  <c r="H174" i="23"/>
  <c r="G174" i="23"/>
  <c r="F174" i="23"/>
  <c r="E174" i="23"/>
  <c r="D174" i="23"/>
  <c r="C174" i="23"/>
  <c r="B174" i="23"/>
  <c r="Y173" i="23"/>
  <c r="X173" i="23"/>
  <c r="W173" i="23"/>
  <c r="V173" i="23"/>
  <c r="U173" i="23"/>
  <c r="T173" i="23"/>
  <c r="S173" i="23"/>
  <c r="R173" i="23"/>
  <c r="Q173" i="23"/>
  <c r="P173" i="23"/>
  <c r="O173" i="23"/>
  <c r="N173" i="23"/>
  <c r="M173" i="23"/>
  <c r="L173" i="23"/>
  <c r="K173" i="23"/>
  <c r="J173" i="23"/>
  <c r="I173" i="23"/>
  <c r="H173" i="23"/>
  <c r="G173" i="23"/>
  <c r="F173" i="23"/>
  <c r="E173" i="23"/>
  <c r="D173" i="23"/>
  <c r="C173" i="23"/>
  <c r="B173" i="23"/>
  <c r="Y169" i="23"/>
  <c r="X169" i="23"/>
  <c r="W169" i="23"/>
  <c r="V169" i="23"/>
  <c r="U169" i="23"/>
  <c r="T169" i="23"/>
  <c r="S169" i="23"/>
  <c r="R169" i="23"/>
  <c r="Q169" i="23"/>
  <c r="P169" i="23"/>
  <c r="O169" i="23"/>
  <c r="N169" i="23"/>
  <c r="M169" i="23"/>
  <c r="L169" i="23"/>
  <c r="K169" i="23"/>
  <c r="J169" i="23"/>
  <c r="I169" i="23"/>
  <c r="H169" i="23"/>
  <c r="G169" i="23"/>
  <c r="F169" i="23"/>
  <c r="E169" i="23"/>
  <c r="D169" i="23"/>
  <c r="C169" i="23"/>
  <c r="B169" i="23"/>
  <c r="Y168" i="23"/>
  <c r="X168" i="23"/>
  <c r="W168" i="23"/>
  <c r="V168" i="23"/>
  <c r="U168" i="23"/>
  <c r="T168" i="23"/>
  <c r="S168" i="23"/>
  <c r="R168" i="23"/>
  <c r="Q168" i="23"/>
  <c r="P168" i="23"/>
  <c r="O168" i="23"/>
  <c r="N168" i="23"/>
  <c r="M168" i="23"/>
  <c r="L168" i="23"/>
  <c r="K168" i="23"/>
  <c r="J168" i="23"/>
  <c r="I168" i="23"/>
  <c r="H168" i="23"/>
  <c r="G168" i="23"/>
  <c r="F168" i="23"/>
  <c r="E168" i="23"/>
  <c r="D168" i="23"/>
  <c r="C168" i="23"/>
  <c r="B168" i="23"/>
  <c r="Y167" i="23"/>
  <c r="X167" i="23"/>
  <c r="W167" i="23"/>
  <c r="V167" i="23"/>
  <c r="U167" i="23"/>
  <c r="T167" i="23"/>
  <c r="S167" i="23"/>
  <c r="R167" i="23"/>
  <c r="Q167" i="23"/>
  <c r="P167" i="23"/>
  <c r="O167" i="23"/>
  <c r="N167" i="23"/>
  <c r="M167" i="23"/>
  <c r="L167" i="23"/>
  <c r="K167" i="23"/>
  <c r="J167" i="23"/>
  <c r="I167" i="23"/>
  <c r="H167" i="23"/>
  <c r="G167" i="23"/>
  <c r="F167" i="23"/>
  <c r="E167" i="23"/>
  <c r="D167" i="23"/>
  <c r="C167" i="23"/>
  <c r="B167" i="23"/>
  <c r="Y166" i="23"/>
  <c r="X166" i="23"/>
  <c r="W166" i="23"/>
  <c r="V166" i="23"/>
  <c r="U166" i="23"/>
  <c r="T166" i="23"/>
  <c r="S166" i="23"/>
  <c r="R166" i="23"/>
  <c r="Q166" i="23"/>
  <c r="P166" i="23"/>
  <c r="O166" i="23"/>
  <c r="N166" i="23"/>
  <c r="M166" i="23"/>
  <c r="L166" i="23"/>
  <c r="K166" i="23"/>
  <c r="J166" i="23"/>
  <c r="I166" i="23"/>
  <c r="H166" i="23"/>
  <c r="G166" i="23"/>
  <c r="F166" i="23"/>
  <c r="E166" i="23"/>
  <c r="D166" i="23"/>
  <c r="C166" i="23"/>
  <c r="B166" i="23"/>
  <c r="Y162" i="23"/>
  <c r="X162" i="23"/>
  <c r="W162" i="23"/>
  <c r="V162" i="23"/>
  <c r="U162" i="23"/>
  <c r="T162" i="23"/>
  <c r="S162" i="23"/>
  <c r="R162" i="23"/>
  <c r="Q162" i="23"/>
  <c r="P162" i="23"/>
  <c r="O162" i="23"/>
  <c r="N162" i="23"/>
  <c r="M162" i="23"/>
  <c r="L162" i="23"/>
  <c r="K162" i="23"/>
  <c r="J162" i="23"/>
  <c r="I162" i="23"/>
  <c r="H162" i="23"/>
  <c r="G162" i="23"/>
  <c r="F162" i="23"/>
  <c r="E162" i="23"/>
  <c r="D162" i="23"/>
  <c r="C162" i="23"/>
  <c r="B162" i="23"/>
  <c r="Y159" i="23"/>
  <c r="X159" i="23"/>
  <c r="W159" i="23"/>
  <c r="V159" i="23"/>
  <c r="U159" i="23"/>
  <c r="T159" i="23"/>
  <c r="S159" i="23"/>
  <c r="R159" i="23"/>
  <c r="Q159" i="23"/>
  <c r="P159" i="23"/>
  <c r="O159" i="23"/>
  <c r="N159" i="23"/>
  <c r="M159" i="23"/>
  <c r="L159" i="23"/>
  <c r="K159" i="23"/>
  <c r="J159" i="23"/>
  <c r="I159" i="23"/>
  <c r="H159" i="23"/>
  <c r="G159" i="23"/>
  <c r="F159" i="23"/>
  <c r="E159" i="23"/>
  <c r="D159" i="23"/>
  <c r="C159" i="23"/>
  <c r="B159" i="23"/>
  <c r="Y156" i="23"/>
  <c r="X156" i="23"/>
  <c r="W156" i="23"/>
  <c r="V156" i="23"/>
  <c r="U156" i="23"/>
  <c r="T156" i="23"/>
  <c r="S156" i="23"/>
  <c r="R156" i="23"/>
  <c r="Q156" i="23"/>
  <c r="P156" i="23"/>
  <c r="O156" i="23"/>
  <c r="N156" i="23"/>
  <c r="M156" i="23"/>
  <c r="L156" i="23"/>
  <c r="K156" i="23"/>
  <c r="J156" i="23"/>
  <c r="I156" i="23"/>
  <c r="H156" i="23"/>
  <c r="G156" i="23"/>
  <c r="F156" i="23"/>
  <c r="E156" i="23"/>
  <c r="D156" i="23"/>
  <c r="C156" i="23"/>
  <c r="B156" i="23"/>
  <c r="Y152" i="23"/>
  <c r="X152" i="23"/>
  <c r="W152" i="23"/>
  <c r="V152" i="23"/>
  <c r="U152" i="23"/>
  <c r="T152" i="23"/>
  <c r="S152" i="23"/>
  <c r="R152" i="23"/>
  <c r="Q152" i="23"/>
  <c r="P152" i="23"/>
  <c r="O152" i="23"/>
  <c r="N152" i="23"/>
  <c r="M152" i="23"/>
  <c r="L152" i="23"/>
  <c r="K152" i="23"/>
  <c r="J152" i="23"/>
  <c r="I152" i="23"/>
  <c r="H152" i="23"/>
  <c r="G152" i="23"/>
  <c r="F152" i="23"/>
  <c r="E152" i="23"/>
  <c r="D152" i="23"/>
  <c r="C152" i="23"/>
  <c r="B152" i="23"/>
  <c r="Y150" i="23"/>
  <c r="X150" i="23"/>
  <c r="W150" i="23"/>
  <c r="V150" i="23"/>
  <c r="U150" i="23"/>
  <c r="T150" i="23"/>
  <c r="S150" i="23"/>
  <c r="R150" i="23"/>
  <c r="Q150" i="23"/>
  <c r="P150" i="23"/>
  <c r="O150" i="23"/>
  <c r="N150" i="23"/>
  <c r="M150" i="23"/>
  <c r="L150" i="23"/>
  <c r="K150" i="23"/>
  <c r="J150" i="23"/>
  <c r="I150" i="23"/>
  <c r="H150" i="23"/>
  <c r="G150" i="23"/>
  <c r="F150" i="23"/>
  <c r="E150" i="23"/>
  <c r="D150" i="23"/>
  <c r="C150" i="23"/>
  <c r="B150" i="23"/>
  <c r="Y149" i="23"/>
  <c r="X149" i="23"/>
  <c r="W149" i="23"/>
  <c r="V149" i="23"/>
  <c r="U149" i="23"/>
  <c r="T149" i="23"/>
  <c r="S149" i="23"/>
  <c r="R149" i="23"/>
  <c r="Q149" i="23"/>
  <c r="P149" i="23"/>
  <c r="O149" i="23"/>
  <c r="N149" i="23"/>
  <c r="M149" i="23"/>
  <c r="L149" i="23"/>
  <c r="K149" i="23"/>
  <c r="J149" i="23"/>
  <c r="I149" i="23"/>
  <c r="H149" i="23"/>
  <c r="G149" i="23"/>
  <c r="F149" i="23"/>
  <c r="E149" i="23"/>
  <c r="D149" i="23"/>
  <c r="C149" i="23"/>
  <c r="B149" i="23"/>
  <c r="Y148" i="23"/>
  <c r="X148" i="23"/>
  <c r="W148" i="23"/>
  <c r="V148" i="23"/>
  <c r="U148" i="23"/>
  <c r="T148" i="23"/>
  <c r="S148" i="23"/>
  <c r="R148" i="23"/>
  <c r="Q148" i="23"/>
  <c r="P148" i="23"/>
  <c r="O148" i="23"/>
  <c r="N148" i="23"/>
  <c r="M148" i="23"/>
  <c r="L148" i="23"/>
  <c r="K148" i="23"/>
  <c r="J148" i="23"/>
  <c r="I148" i="23"/>
  <c r="H148" i="23"/>
  <c r="G148" i="23"/>
  <c r="F148" i="23"/>
  <c r="E148" i="23"/>
  <c r="D148" i="23"/>
  <c r="C148" i="23"/>
  <c r="B148" i="23"/>
  <c r="Y147" i="23"/>
  <c r="X147" i="23"/>
  <c r="W147" i="23"/>
  <c r="V147" i="23"/>
  <c r="U147" i="23"/>
  <c r="T147" i="23"/>
  <c r="S147" i="23"/>
  <c r="R147" i="23"/>
  <c r="Q147" i="23"/>
  <c r="P147" i="23"/>
  <c r="O147" i="23"/>
  <c r="N147" i="23"/>
  <c r="M147" i="23"/>
  <c r="L147" i="23"/>
  <c r="K147" i="23"/>
  <c r="J147" i="23"/>
  <c r="I147" i="23"/>
  <c r="H147" i="23"/>
  <c r="G147" i="23"/>
  <c r="F147" i="23"/>
  <c r="E147" i="23"/>
  <c r="D147" i="23"/>
  <c r="C147" i="23"/>
  <c r="B147" i="23"/>
  <c r="Y142" i="23"/>
  <c r="X142" i="23"/>
  <c r="W142" i="23"/>
  <c r="V142" i="23"/>
  <c r="U142" i="23"/>
  <c r="T142" i="23"/>
  <c r="S142" i="23"/>
  <c r="R142" i="23"/>
  <c r="Q142" i="23"/>
  <c r="P142" i="23"/>
  <c r="O142" i="23"/>
  <c r="N142" i="23"/>
  <c r="M142" i="23"/>
  <c r="L142" i="23"/>
  <c r="K142" i="23"/>
  <c r="J142" i="23"/>
  <c r="I142" i="23"/>
  <c r="H142" i="23"/>
  <c r="G142" i="23"/>
  <c r="F142" i="23"/>
  <c r="E142" i="23"/>
  <c r="D142" i="23"/>
  <c r="C142" i="23"/>
  <c r="B142" i="23"/>
  <c r="Y138" i="23"/>
  <c r="X138" i="23"/>
  <c r="W138" i="23"/>
  <c r="V138" i="23"/>
  <c r="U138" i="23"/>
  <c r="T138" i="23"/>
  <c r="S138" i="23"/>
  <c r="R138" i="23"/>
  <c r="Q138" i="23"/>
  <c r="P138" i="23"/>
  <c r="O138" i="23"/>
  <c r="N138" i="23"/>
  <c r="M138" i="23"/>
  <c r="L138" i="23"/>
  <c r="K138" i="23"/>
  <c r="J138" i="23"/>
  <c r="I138" i="23"/>
  <c r="H138" i="23"/>
  <c r="G138" i="23"/>
  <c r="F138" i="23"/>
  <c r="E138" i="23"/>
  <c r="D138" i="23"/>
  <c r="C138" i="23"/>
  <c r="B138" i="23"/>
  <c r="Y136" i="23"/>
  <c r="X136" i="23"/>
  <c r="W136" i="23"/>
  <c r="V136" i="23"/>
  <c r="U136" i="23"/>
  <c r="T136" i="23"/>
  <c r="S136" i="23"/>
  <c r="R136" i="23"/>
  <c r="Q136" i="23"/>
  <c r="P136" i="23"/>
  <c r="O136" i="23"/>
  <c r="N136" i="23"/>
  <c r="M136" i="23"/>
  <c r="L136" i="23"/>
  <c r="K136" i="23"/>
  <c r="J136" i="23"/>
  <c r="I136" i="23"/>
  <c r="H136" i="23"/>
  <c r="G136" i="23"/>
  <c r="F136" i="23"/>
  <c r="E136" i="23"/>
  <c r="D136" i="23"/>
  <c r="C136" i="23"/>
  <c r="B136" i="23"/>
  <c r="Y135" i="23"/>
  <c r="X135" i="23"/>
  <c r="W135" i="23"/>
  <c r="V135" i="23"/>
  <c r="U135" i="23"/>
  <c r="T135" i="23"/>
  <c r="S135" i="23"/>
  <c r="R135" i="23"/>
  <c r="Q135" i="23"/>
  <c r="P135" i="23"/>
  <c r="O135" i="23"/>
  <c r="N135" i="23"/>
  <c r="M135" i="23"/>
  <c r="L135" i="23"/>
  <c r="K135" i="23"/>
  <c r="J135" i="23"/>
  <c r="I135" i="23"/>
  <c r="H135" i="23"/>
  <c r="G135" i="23"/>
  <c r="F135" i="23"/>
  <c r="E135" i="23"/>
  <c r="D135" i="23"/>
  <c r="C135" i="23"/>
  <c r="B135" i="23"/>
  <c r="Y134" i="23"/>
  <c r="X134" i="23"/>
  <c r="W134" i="23"/>
  <c r="V134" i="23"/>
  <c r="U134" i="23"/>
  <c r="T134" i="23"/>
  <c r="S134" i="23"/>
  <c r="R134" i="23"/>
  <c r="Q134" i="23"/>
  <c r="P134" i="23"/>
  <c r="O134" i="23"/>
  <c r="N134" i="23"/>
  <c r="M134" i="23"/>
  <c r="L134" i="23"/>
  <c r="K134" i="23"/>
  <c r="J134" i="23"/>
  <c r="I134" i="23"/>
  <c r="H134" i="23"/>
  <c r="G134" i="23"/>
  <c r="F134" i="23"/>
  <c r="E134" i="23"/>
  <c r="D134" i="23"/>
  <c r="C134" i="23"/>
  <c r="B134" i="23"/>
  <c r="Y133" i="23"/>
  <c r="X133" i="23"/>
  <c r="W133" i="23"/>
  <c r="V133" i="23"/>
  <c r="U133" i="23"/>
  <c r="T133" i="23"/>
  <c r="S133" i="23"/>
  <c r="R133" i="23"/>
  <c r="Q133" i="23"/>
  <c r="P133" i="23"/>
  <c r="O133" i="23"/>
  <c r="N133" i="23"/>
  <c r="M133" i="23"/>
  <c r="L133" i="23"/>
  <c r="K133" i="23"/>
  <c r="J133" i="23"/>
  <c r="I133" i="23"/>
  <c r="H133" i="23"/>
  <c r="G133" i="23"/>
  <c r="F133" i="23"/>
  <c r="E133" i="23"/>
  <c r="D133" i="23"/>
  <c r="C133" i="23"/>
  <c r="B133" i="23"/>
  <c r="Y119" i="23"/>
  <c r="X119" i="23"/>
  <c r="W119" i="23"/>
  <c r="V119" i="23"/>
  <c r="V213" i="23" s="1"/>
  <c r="U119" i="23"/>
  <c r="T119" i="23"/>
  <c r="S119" i="23"/>
  <c r="R119" i="23"/>
  <c r="R213" i="23" s="1"/>
  <c r="Q119" i="23"/>
  <c r="P119" i="23"/>
  <c r="O119" i="23"/>
  <c r="N119" i="23"/>
  <c r="N213" i="23" s="1"/>
  <c r="M119" i="23"/>
  <c r="L119" i="23"/>
  <c r="K119" i="23"/>
  <c r="J119" i="23"/>
  <c r="J213" i="23" s="1"/>
  <c r="I119" i="23"/>
  <c r="H119" i="23"/>
  <c r="G119" i="23"/>
  <c r="F119" i="23"/>
  <c r="F213" i="23" s="1"/>
  <c r="E119" i="23"/>
  <c r="D119" i="23"/>
  <c r="C119" i="23"/>
  <c r="B119" i="23"/>
  <c r="B213" i="23" s="1"/>
  <c r="Y110" i="23"/>
  <c r="Y99" i="23" s="1"/>
  <c r="X110" i="23"/>
  <c r="X99" i="23" s="1"/>
  <c r="W110" i="23"/>
  <c r="V110" i="23"/>
  <c r="V211" i="23" s="1"/>
  <c r="V205" i="23" s="1"/>
  <c r="U110" i="23"/>
  <c r="U99" i="23" s="1"/>
  <c r="T110" i="23"/>
  <c r="S110" i="23"/>
  <c r="R110" i="23"/>
  <c r="R211" i="23" s="1"/>
  <c r="Q110" i="23"/>
  <c r="P110" i="23"/>
  <c r="O110" i="23"/>
  <c r="N110" i="23"/>
  <c r="N211" i="23" s="1"/>
  <c r="M110" i="23"/>
  <c r="M99" i="23" s="1"/>
  <c r="L110" i="23"/>
  <c r="L99" i="23" s="1"/>
  <c r="K110" i="23"/>
  <c r="J110" i="23"/>
  <c r="J211" i="23" s="1"/>
  <c r="I110" i="23"/>
  <c r="H110" i="23"/>
  <c r="G110" i="23"/>
  <c r="F110" i="23"/>
  <c r="F211" i="23" s="1"/>
  <c r="E110" i="23"/>
  <c r="D110" i="23"/>
  <c r="C110" i="23"/>
  <c r="C99" i="23" s="1"/>
  <c r="C62" i="20" s="1"/>
  <c r="B110" i="23"/>
  <c r="B211" i="23" s="1"/>
  <c r="W99" i="23"/>
  <c r="W62" i="20" s="1"/>
  <c r="W115" i="4" s="1"/>
  <c r="V99" i="23"/>
  <c r="V179" i="23" s="1"/>
  <c r="S99" i="23"/>
  <c r="R99" i="23"/>
  <c r="R176" i="23" s="1"/>
  <c r="O99" i="23"/>
  <c r="O62" i="20" s="1"/>
  <c r="O115" i="4" s="1"/>
  <c r="N99" i="23"/>
  <c r="N176" i="23" s="1"/>
  <c r="K99" i="23"/>
  <c r="K62" i="20" s="1"/>
  <c r="K115" i="4" s="1"/>
  <c r="J99" i="23"/>
  <c r="J176" i="23" s="1"/>
  <c r="G99" i="23"/>
  <c r="G62" i="20" s="1"/>
  <c r="G115" i="4" s="1"/>
  <c r="Y89" i="23"/>
  <c r="X89" i="23"/>
  <c r="X203" i="23" s="1"/>
  <c r="W89" i="23"/>
  <c r="W203" i="23" s="1"/>
  <c r="V89" i="23"/>
  <c r="V203" i="23" s="1"/>
  <c r="U89" i="23"/>
  <c r="T89" i="23"/>
  <c r="T203" i="23" s="1"/>
  <c r="S89" i="23"/>
  <c r="S203" i="23" s="1"/>
  <c r="R89" i="23"/>
  <c r="R203" i="23" s="1"/>
  <c r="Q89" i="23"/>
  <c r="P89" i="23"/>
  <c r="P203" i="23" s="1"/>
  <c r="O89" i="23"/>
  <c r="O203" i="23" s="1"/>
  <c r="N89" i="23"/>
  <c r="N203" i="23" s="1"/>
  <c r="M89" i="23"/>
  <c r="L89" i="23"/>
  <c r="L203" i="23" s="1"/>
  <c r="K89" i="23"/>
  <c r="K203" i="23" s="1"/>
  <c r="J89" i="23"/>
  <c r="J203" i="23" s="1"/>
  <c r="I89" i="23"/>
  <c r="H89" i="23"/>
  <c r="H203" i="23" s="1"/>
  <c r="G89" i="23"/>
  <c r="G203" i="23" s="1"/>
  <c r="F89" i="23"/>
  <c r="F203" i="23" s="1"/>
  <c r="E89" i="23"/>
  <c r="D89" i="23"/>
  <c r="D203" i="23" s="1"/>
  <c r="C89" i="23"/>
  <c r="C203" i="23" s="1"/>
  <c r="B89" i="23"/>
  <c r="B203" i="23" s="1"/>
  <c r="Y79" i="23"/>
  <c r="X79" i="23"/>
  <c r="X202" i="23" s="1"/>
  <c r="W79" i="23"/>
  <c r="W202" i="23" s="1"/>
  <c r="V79" i="23"/>
  <c r="V202" i="23" s="1"/>
  <c r="U79" i="23"/>
  <c r="T79" i="23"/>
  <c r="T202" i="23" s="1"/>
  <c r="S79" i="23"/>
  <c r="S202" i="23" s="1"/>
  <c r="R79" i="23"/>
  <c r="R202" i="23" s="1"/>
  <c r="Q79" i="23"/>
  <c r="P79" i="23"/>
  <c r="P202" i="23" s="1"/>
  <c r="O79" i="23"/>
  <c r="O202" i="23" s="1"/>
  <c r="N79" i="23"/>
  <c r="N202" i="23" s="1"/>
  <c r="M79" i="23"/>
  <c r="L79" i="23"/>
  <c r="L202" i="23" s="1"/>
  <c r="K79" i="23"/>
  <c r="K202" i="23" s="1"/>
  <c r="J79" i="23"/>
  <c r="J202" i="23" s="1"/>
  <c r="I79" i="23"/>
  <c r="H79" i="23"/>
  <c r="H202" i="23" s="1"/>
  <c r="G79" i="23"/>
  <c r="G202" i="23" s="1"/>
  <c r="F79" i="23"/>
  <c r="F202" i="23" s="1"/>
  <c r="E79" i="23"/>
  <c r="D79" i="23"/>
  <c r="D202" i="23" s="1"/>
  <c r="C79" i="23"/>
  <c r="C202" i="23" s="1"/>
  <c r="B79" i="23"/>
  <c r="B202" i="23" s="1"/>
  <c r="Y60" i="23"/>
  <c r="Y48" i="23" s="1"/>
  <c r="Y61" i="20" s="1"/>
  <c r="Y114" i="4" s="1"/>
  <c r="X60" i="23"/>
  <c r="X201" i="23" s="1"/>
  <c r="X194" i="23" s="1"/>
  <c r="W60" i="23"/>
  <c r="W201" i="23" s="1"/>
  <c r="W194" i="23" s="1"/>
  <c r="V60" i="23"/>
  <c r="V201" i="23" s="1"/>
  <c r="V194" i="23" s="1"/>
  <c r="U60" i="23"/>
  <c r="U48" i="23" s="1"/>
  <c r="T60" i="23"/>
  <c r="T201" i="23" s="1"/>
  <c r="S60" i="23"/>
  <c r="S201" i="23" s="1"/>
  <c r="R60" i="23"/>
  <c r="R201" i="23" s="1"/>
  <c r="Q60" i="23"/>
  <c r="P60" i="23"/>
  <c r="P201" i="23" s="1"/>
  <c r="O60" i="23"/>
  <c r="O201" i="23" s="1"/>
  <c r="N60" i="23"/>
  <c r="N201" i="23" s="1"/>
  <c r="M60" i="23"/>
  <c r="M48" i="23" s="1"/>
  <c r="L60" i="23"/>
  <c r="L201" i="23" s="1"/>
  <c r="K60" i="23"/>
  <c r="K201" i="23" s="1"/>
  <c r="J60" i="23"/>
  <c r="J201" i="23" s="1"/>
  <c r="I60" i="23"/>
  <c r="H60" i="23"/>
  <c r="H201" i="23" s="1"/>
  <c r="G60" i="23"/>
  <c r="G201" i="23" s="1"/>
  <c r="F60" i="23"/>
  <c r="F201" i="23" s="1"/>
  <c r="E60" i="23"/>
  <c r="D60" i="23"/>
  <c r="D201" i="23" s="1"/>
  <c r="C60" i="23"/>
  <c r="C201" i="23" s="1"/>
  <c r="B60" i="23"/>
  <c r="B201" i="23" s="1"/>
  <c r="W48" i="23"/>
  <c r="W163" i="23" s="1"/>
  <c r="S48" i="23"/>
  <c r="S161" i="23" s="1"/>
  <c r="R48" i="23"/>
  <c r="R161" i="23" s="1"/>
  <c r="O48" i="23"/>
  <c r="O151" i="23" s="1"/>
  <c r="N48" i="23"/>
  <c r="N158" i="23" s="1"/>
  <c r="K48" i="23"/>
  <c r="K154" i="23" s="1"/>
  <c r="J48" i="23"/>
  <c r="J154" i="23" s="1"/>
  <c r="G48" i="23"/>
  <c r="G163" i="23" s="1"/>
  <c r="Y33" i="23"/>
  <c r="Y192" i="23" s="1"/>
  <c r="X33" i="23"/>
  <c r="X192" i="23" s="1"/>
  <c r="W33" i="23"/>
  <c r="W192" i="23" s="1"/>
  <c r="V33" i="23"/>
  <c r="U33" i="23"/>
  <c r="U192" i="23" s="1"/>
  <c r="T33" i="23"/>
  <c r="T192" i="23" s="1"/>
  <c r="S33" i="23"/>
  <c r="S192" i="23" s="1"/>
  <c r="R33" i="23"/>
  <c r="R192" i="23" s="1"/>
  <c r="Q33" i="23"/>
  <c r="Q192" i="23" s="1"/>
  <c r="P33" i="23"/>
  <c r="P192" i="23" s="1"/>
  <c r="O33" i="23"/>
  <c r="O192" i="23" s="1"/>
  <c r="N33" i="23"/>
  <c r="M33" i="23"/>
  <c r="M192" i="23" s="1"/>
  <c r="L33" i="23"/>
  <c r="L192" i="23" s="1"/>
  <c r="K33" i="23"/>
  <c r="K192" i="23" s="1"/>
  <c r="J33" i="23"/>
  <c r="J192" i="23" s="1"/>
  <c r="I33" i="23"/>
  <c r="I192" i="23" s="1"/>
  <c r="H33" i="23"/>
  <c r="H192" i="23" s="1"/>
  <c r="H183" i="23" s="1"/>
  <c r="G33" i="23"/>
  <c r="G192" i="23" s="1"/>
  <c r="G183" i="23" s="1"/>
  <c r="F33" i="23"/>
  <c r="F192" i="23" s="1"/>
  <c r="E33" i="23"/>
  <c r="E192" i="23" s="1"/>
  <c r="D33" i="23"/>
  <c r="D192" i="23" s="1"/>
  <c r="D183" i="23" s="1"/>
  <c r="C33" i="23"/>
  <c r="C192" i="23" s="1"/>
  <c r="C183" i="23" s="1"/>
  <c r="B33" i="23"/>
  <c r="B192" i="23" s="1"/>
  <c r="B183" i="23" s="1"/>
  <c r="Y5" i="23"/>
  <c r="Y144" i="23" s="1"/>
  <c r="S5" i="23"/>
  <c r="S144" i="23" s="1"/>
  <c r="R5" i="23"/>
  <c r="R144" i="23" s="1"/>
  <c r="Q5" i="23"/>
  <c r="Q144" i="23" s="1"/>
  <c r="P5" i="23"/>
  <c r="P144" i="23" s="1"/>
  <c r="J5" i="23"/>
  <c r="J144" i="23" s="1"/>
  <c r="E5" i="23"/>
  <c r="E144" i="23" s="1"/>
  <c r="D5" i="23"/>
  <c r="D144" i="23" s="1"/>
  <c r="C5" i="23"/>
  <c r="C144" i="23" s="1"/>
  <c r="Y214" i="22"/>
  <c r="X214" i="22"/>
  <c r="W214" i="22"/>
  <c r="V214" i="22"/>
  <c r="U214" i="22"/>
  <c r="T214" i="22"/>
  <c r="S214" i="22"/>
  <c r="R214" i="22"/>
  <c r="Q214" i="22"/>
  <c r="P214" i="22"/>
  <c r="O214" i="22"/>
  <c r="N214" i="22"/>
  <c r="M214" i="22"/>
  <c r="L214" i="22"/>
  <c r="K214" i="22"/>
  <c r="J214" i="22"/>
  <c r="I214" i="22"/>
  <c r="H214" i="22"/>
  <c r="G214" i="22"/>
  <c r="F214" i="22"/>
  <c r="E214" i="22"/>
  <c r="D214" i="22"/>
  <c r="C214" i="22"/>
  <c r="B214" i="22"/>
  <c r="Y212" i="22"/>
  <c r="X212" i="22"/>
  <c r="W212" i="22"/>
  <c r="V212" i="22"/>
  <c r="U212" i="22"/>
  <c r="T212" i="22"/>
  <c r="S212" i="22"/>
  <c r="R212" i="22"/>
  <c r="Q212" i="22"/>
  <c r="P212" i="22"/>
  <c r="O212" i="22"/>
  <c r="N212" i="22"/>
  <c r="M212" i="22"/>
  <c r="L212" i="22"/>
  <c r="K212" i="22"/>
  <c r="J212" i="22"/>
  <c r="I212" i="22"/>
  <c r="H212" i="22"/>
  <c r="G212" i="22"/>
  <c r="F212" i="22"/>
  <c r="E212" i="22"/>
  <c r="D212" i="22"/>
  <c r="C212" i="22"/>
  <c r="B212" i="22"/>
  <c r="Y210" i="22"/>
  <c r="X210" i="22"/>
  <c r="W210" i="22"/>
  <c r="V210" i="22"/>
  <c r="U210" i="22"/>
  <c r="T210" i="22"/>
  <c r="S210" i="22"/>
  <c r="R210" i="22"/>
  <c r="Q210" i="22"/>
  <c r="P210" i="22"/>
  <c r="O210" i="22"/>
  <c r="N210" i="22"/>
  <c r="M210" i="22"/>
  <c r="L210" i="22"/>
  <c r="K210" i="22"/>
  <c r="J210" i="22"/>
  <c r="I210" i="22"/>
  <c r="H210" i="22"/>
  <c r="G210" i="22"/>
  <c r="F210" i="22"/>
  <c r="E210" i="22"/>
  <c r="D210" i="22"/>
  <c r="C210" i="22"/>
  <c r="B210" i="22"/>
  <c r="Y209" i="22"/>
  <c r="X209" i="22"/>
  <c r="W209" i="22"/>
  <c r="V209" i="22"/>
  <c r="U209" i="22"/>
  <c r="T209" i="22"/>
  <c r="S209" i="22"/>
  <c r="R209" i="22"/>
  <c r="Q209" i="22"/>
  <c r="P209" i="22"/>
  <c r="O209" i="22"/>
  <c r="N209" i="22"/>
  <c r="M209" i="22"/>
  <c r="L209" i="22"/>
  <c r="K209" i="22"/>
  <c r="J209" i="22"/>
  <c r="I209" i="22"/>
  <c r="H209" i="22"/>
  <c r="G209" i="22"/>
  <c r="F209" i="22"/>
  <c r="E209" i="22"/>
  <c r="D209" i="22"/>
  <c r="C209" i="22"/>
  <c r="B209" i="22"/>
  <c r="Y208" i="22"/>
  <c r="X208" i="22"/>
  <c r="W208" i="22"/>
  <c r="V208" i="22"/>
  <c r="U208" i="22"/>
  <c r="T208" i="22"/>
  <c r="S208" i="22"/>
  <c r="R208" i="22"/>
  <c r="Q208" i="22"/>
  <c r="P208" i="22"/>
  <c r="O208" i="22"/>
  <c r="N208" i="22"/>
  <c r="M208" i="22"/>
  <c r="L208" i="22"/>
  <c r="K208" i="22"/>
  <c r="J208" i="22"/>
  <c r="I208" i="22"/>
  <c r="H208" i="22"/>
  <c r="G208" i="22"/>
  <c r="F208" i="22"/>
  <c r="E208" i="22"/>
  <c r="D208" i="22"/>
  <c r="C208" i="22"/>
  <c r="B208" i="22"/>
  <c r="Y207" i="22"/>
  <c r="X207" i="22"/>
  <c r="W207" i="22"/>
  <c r="V207" i="22"/>
  <c r="U207" i="22"/>
  <c r="T207" i="22"/>
  <c r="S207" i="22"/>
  <c r="R207" i="22"/>
  <c r="Q207" i="22"/>
  <c r="P207" i="22"/>
  <c r="O207" i="22"/>
  <c r="N207" i="22"/>
  <c r="M207" i="22"/>
  <c r="L207" i="22"/>
  <c r="K207" i="22"/>
  <c r="J207" i="22"/>
  <c r="I207" i="22"/>
  <c r="H207" i="22"/>
  <c r="G207" i="22"/>
  <c r="F207" i="22"/>
  <c r="E207" i="22"/>
  <c r="D207" i="22"/>
  <c r="C207" i="22"/>
  <c r="B207" i="22"/>
  <c r="Y206" i="22"/>
  <c r="X206" i="22"/>
  <c r="W206" i="22"/>
  <c r="V206" i="22"/>
  <c r="U206" i="22"/>
  <c r="T206" i="22"/>
  <c r="S206" i="22"/>
  <c r="R206" i="22"/>
  <c r="Q206" i="22"/>
  <c r="P206" i="22"/>
  <c r="O206" i="22"/>
  <c r="N206" i="22"/>
  <c r="M206" i="22"/>
  <c r="L206" i="22"/>
  <c r="K206" i="22"/>
  <c r="J206" i="22"/>
  <c r="I206" i="22"/>
  <c r="H206" i="22"/>
  <c r="G206" i="22"/>
  <c r="F206" i="22"/>
  <c r="E206" i="22"/>
  <c r="D206" i="22"/>
  <c r="C206" i="22"/>
  <c r="B206" i="22"/>
  <c r="Y205" i="22"/>
  <c r="X205" i="22"/>
  <c r="W205" i="22"/>
  <c r="V205" i="22"/>
  <c r="U205" i="22"/>
  <c r="T205" i="22"/>
  <c r="S205" i="22"/>
  <c r="R205" i="22"/>
  <c r="Q205" i="22"/>
  <c r="P205" i="22"/>
  <c r="O205" i="22"/>
  <c r="N205" i="22"/>
  <c r="M205" i="22"/>
  <c r="L205" i="22"/>
  <c r="K205" i="22"/>
  <c r="J205" i="22"/>
  <c r="I205" i="22"/>
  <c r="H205" i="22"/>
  <c r="G205" i="22"/>
  <c r="F205" i="22"/>
  <c r="E205" i="22"/>
  <c r="D205" i="22"/>
  <c r="C205" i="22"/>
  <c r="B205" i="22"/>
  <c r="Y200" i="22"/>
  <c r="X200" i="22"/>
  <c r="W200" i="22"/>
  <c r="V200" i="22"/>
  <c r="U200" i="22"/>
  <c r="T200" i="22"/>
  <c r="S200" i="22"/>
  <c r="R200" i="22"/>
  <c r="Q200" i="22"/>
  <c r="P200" i="22"/>
  <c r="O200" i="22"/>
  <c r="N200" i="22"/>
  <c r="M200" i="22"/>
  <c r="L200" i="22"/>
  <c r="K200" i="22"/>
  <c r="J200" i="22"/>
  <c r="I200" i="22"/>
  <c r="H200" i="22"/>
  <c r="G200" i="22"/>
  <c r="F200" i="22"/>
  <c r="E200" i="22"/>
  <c r="D200" i="22"/>
  <c r="C200" i="22"/>
  <c r="B200" i="22"/>
  <c r="Y199" i="22"/>
  <c r="X199" i="22"/>
  <c r="W199" i="22"/>
  <c r="V199" i="22"/>
  <c r="U199" i="22"/>
  <c r="T199" i="22"/>
  <c r="S199" i="22"/>
  <c r="R199" i="22"/>
  <c r="Q199" i="22"/>
  <c r="P199" i="22"/>
  <c r="O199" i="22"/>
  <c r="N199" i="22"/>
  <c r="M199" i="22"/>
  <c r="L199" i="22"/>
  <c r="K199" i="22"/>
  <c r="J199" i="22"/>
  <c r="I199" i="22"/>
  <c r="H199" i="22"/>
  <c r="G199" i="22"/>
  <c r="F199" i="22"/>
  <c r="E199" i="22"/>
  <c r="D199" i="22"/>
  <c r="C199" i="22"/>
  <c r="B199" i="22"/>
  <c r="Y198" i="22"/>
  <c r="X198" i="22"/>
  <c r="W198" i="22"/>
  <c r="V198" i="22"/>
  <c r="U198" i="22"/>
  <c r="T198" i="22"/>
  <c r="S198" i="22"/>
  <c r="R198" i="22"/>
  <c r="Q198" i="22"/>
  <c r="P198" i="22"/>
  <c r="O198" i="22"/>
  <c r="N198" i="22"/>
  <c r="M198" i="22"/>
  <c r="L198" i="22"/>
  <c r="K198" i="22"/>
  <c r="J198" i="22"/>
  <c r="I198" i="22"/>
  <c r="H198" i="22"/>
  <c r="G198" i="22"/>
  <c r="F198" i="22"/>
  <c r="E198" i="22"/>
  <c r="D198" i="22"/>
  <c r="C198" i="22"/>
  <c r="B198" i="22"/>
  <c r="Y197" i="22"/>
  <c r="X197" i="22"/>
  <c r="W197" i="22"/>
  <c r="V197" i="22"/>
  <c r="U197" i="22"/>
  <c r="T197" i="22"/>
  <c r="S197" i="22"/>
  <c r="R197" i="22"/>
  <c r="Q197" i="22"/>
  <c r="P197" i="22"/>
  <c r="O197" i="22"/>
  <c r="N197" i="22"/>
  <c r="M197" i="22"/>
  <c r="L197" i="22"/>
  <c r="K197" i="22"/>
  <c r="J197" i="22"/>
  <c r="I197" i="22"/>
  <c r="H197" i="22"/>
  <c r="G197" i="22"/>
  <c r="F197" i="22"/>
  <c r="E197" i="22"/>
  <c r="D197" i="22"/>
  <c r="C197" i="22"/>
  <c r="B197" i="22"/>
  <c r="Y196" i="22"/>
  <c r="X196" i="22"/>
  <c r="W196" i="22"/>
  <c r="V196" i="22"/>
  <c r="U196" i="22"/>
  <c r="T196" i="22"/>
  <c r="S196" i="22"/>
  <c r="R196" i="22"/>
  <c r="Q196" i="22"/>
  <c r="P196" i="22"/>
  <c r="O196" i="22"/>
  <c r="N196" i="22"/>
  <c r="M196" i="22"/>
  <c r="L196" i="22"/>
  <c r="K196" i="22"/>
  <c r="J196" i="22"/>
  <c r="I196" i="22"/>
  <c r="H196" i="22"/>
  <c r="G196" i="22"/>
  <c r="F196" i="22"/>
  <c r="E196" i="22"/>
  <c r="D196" i="22"/>
  <c r="C196" i="22"/>
  <c r="B196" i="22"/>
  <c r="Y195" i="22"/>
  <c r="X195" i="22"/>
  <c r="W195" i="22"/>
  <c r="V195" i="22"/>
  <c r="U195" i="22"/>
  <c r="T195" i="22"/>
  <c r="S195" i="22"/>
  <c r="R195" i="22"/>
  <c r="Q195" i="22"/>
  <c r="P195" i="22"/>
  <c r="O195" i="22"/>
  <c r="N195" i="22"/>
  <c r="M195" i="22"/>
  <c r="L195" i="22"/>
  <c r="K195" i="22"/>
  <c r="J195" i="22"/>
  <c r="I195" i="22"/>
  <c r="H195" i="22"/>
  <c r="G195" i="22"/>
  <c r="F195" i="22"/>
  <c r="E195" i="22"/>
  <c r="D195" i="22"/>
  <c r="C195" i="22"/>
  <c r="B195" i="22"/>
  <c r="Y194" i="22"/>
  <c r="X194" i="22"/>
  <c r="W194" i="22"/>
  <c r="V194" i="22"/>
  <c r="U194" i="22"/>
  <c r="T194" i="22"/>
  <c r="S194" i="22"/>
  <c r="R194" i="22"/>
  <c r="Q194" i="22"/>
  <c r="P194" i="22"/>
  <c r="O194" i="22"/>
  <c r="N194" i="22"/>
  <c r="M194" i="22"/>
  <c r="L194" i="22"/>
  <c r="K194" i="22"/>
  <c r="J194" i="22"/>
  <c r="I194" i="22"/>
  <c r="H194" i="22"/>
  <c r="G194" i="22"/>
  <c r="F194" i="22"/>
  <c r="E194" i="22"/>
  <c r="D194" i="22"/>
  <c r="C194" i="22"/>
  <c r="B194" i="22"/>
  <c r="Y191" i="22"/>
  <c r="X191" i="22"/>
  <c r="W191" i="22"/>
  <c r="V191" i="22"/>
  <c r="U191" i="22"/>
  <c r="T191" i="22"/>
  <c r="S191" i="22"/>
  <c r="R191" i="22"/>
  <c r="Q191" i="22"/>
  <c r="P191" i="22"/>
  <c r="O191" i="22"/>
  <c r="N191" i="22"/>
  <c r="M191" i="22"/>
  <c r="L191" i="22"/>
  <c r="K191" i="22"/>
  <c r="J191" i="22"/>
  <c r="I191" i="22"/>
  <c r="H191" i="22"/>
  <c r="G191" i="22"/>
  <c r="F191" i="22"/>
  <c r="E191" i="22"/>
  <c r="D191" i="22"/>
  <c r="C191" i="22"/>
  <c r="B191" i="22"/>
  <c r="Y190" i="22"/>
  <c r="X190" i="22"/>
  <c r="W190" i="22"/>
  <c r="V190" i="22"/>
  <c r="U190" i="22"/>
  <c r="T190" i="22"/>
  <c r="S190" i="22"/>
  <c r="R190" i="22"/>
  <c r="Q190" i="22"/>
  <c r="P190" i="22"/>
  <c r="O190" i="22"/>
  <c r="N190" i="22"/>
  <c r="M190" i="22"/>
  <c r="L190" i="22"/>
  <c r="K190" i="22"/>
  <c r="J190" i="22"/>
  <c r="I190" i="22"/>
  <c r="H190" i="22"/>
  <c r="G190" i="22"/>
  <c r="F190" i="22"/>
  <c r="E190" i="22"/>
  <c r="D190" i="22"/>
  <c r="C190" i="22"/>
  <c r="B190" i="22"/>
  <c r="Y189" i="22"/>
  <c r="X189" i="22"/>
  <c r="W189" i="22"/>
  <c r="V189" i="22"/>
  <c r="U189" i="22"/>
  <c r="T189" i="22"/>
  <c r="S189" i="22"/>
  <c r="R189" i="22"/>
  <c r="Q189" i="22"/>
  <c r="P189" i="22"/>
  <c r="O189" i="22"/>
  <c r="N189" i="22"/>
  <c r="M189" i="22"/>
  <c r="L189" i="22"/>
  <c r="K189" i="22"/>
  <c r="J189" i="22"/>
  <c r="I189" i="22"/>
  <c r="H189" i="22"/>
  <c r="G189" i="22"/>
  <c r="F189" i="22"/>
  <c r="E189" i="22"/>
  <c r="D189" i="22"/>
  <c r="C189" i="22"/>
  <c r="B189" i="22"/>
  <c r="Y188" i="22"/>
  <c r="X188" i="22"/>
  <c r="W188" i="22"/>
  <c r="V188" i="22"/>
  <c r="U188" i="22"/>
  <c r="T188" i="22"/>
  <c r="S188" i="22"/>
  <c r="R188" i="22"/>
  <c r="Q188" i="22"/>
  <c r="P188" i="22"/>
  <c r="O188" i="22"/>
  <c r="N188" i="22"/>
  <c r="M188" i="22"/>
  <c r="L188" i="22"/>
  <c r="K188" i="22"/>
  <c r="J188" i="22"/>
  <c r="I188" i="22"/>
  <c r="H188" i="22"/>
  <c r="G188" i="22"/>
  <c r="F188" i="22"/>
  <c r="E188" i="22"/>
  <c r="D188" i="22"/>
  <c r="C188" i="22"/>
  <c r="B188" i="22"/>
  <c r="Y187" i="22"/>
  <c r="X187" i="22"/>
  <c r="W187" i="22"/>
  <c r="V187" i="22"/>
  <c r="U187" i="22"/>
  <c r="T187" i="22"/>
  <c r="S187" i="22"/>
  <c r="R187" i="22"/>
  <c r="Q187" i="22"/>
  <c r="P187" i="22"/>
  <c r="O187" i="22"/>
  <c r="N187" i="22"/>
  <c r="M187" i="22"/>
  <c r="L187" i="22"/>
  <c r="K187" i="22"/>
  <c r="J187" i="22"/>
  <c r="I187" i="22"/>
  <c r="H187" i="22"/>
  <c r="G187" i="22"/>
  <c r="F187" i="22"/>
  <c r="E187" i="22"/>
  <c r="D187" i="22"/>
  <c r="C187" i="22"/>
  <c r="B187" i="22"/>
  <c r="Y186" i="22"/>
  <c r="X186" i="22"/>
  <c r="W186" i="22"/>
  <c r="V186" i="22"/>
  <c r="U186" i="22"/>
  <c r="T186" i="22"/>
  <c r="S186" i="22"/>
  <c r="R186" i="22"/>
  <c r="Q186" i="22"/>
  <c r="P186" i="22"/>
  <c r="O186" i="22"/>
  <c r="N186" i="22"/>
  <c r="M186" i="22"/>
  <c r="L186" i="22"/>
  <c r="K186" i="22"/>
  <c r="J186" i="22"/>
  <c r="I186" i="22"/>
  <c r="H186" i="22"/>
  <c r="G186" i="22"/>
  <c r="F186" i="22"/>
  <c r="E186" i="22"/>
  <c r="D186" i="22"/>
  <c r="C186" i="22"/>
  <c r="B186" i="22"/>
  <c r="Y185" i="22"/>
  <c r="X185" i="22"/>
  <c r="W185" i="22"/>
  <c r="V185" i="22"/>
  <c r="U185" i="22"/>
  <c r="T185" i="22"/>
  <c r="S185" i="22"/>
  <c r="R185" i="22"/>
  <c r="Q185" i="22"/>
  <c r="P185" i="22"/>
  <c r="O185" i="22"/>
  <c r="N185" i="22"/>
  <c r="M185" i="22"/>
  <c r="L185" i="22"/>
  <c r="K185" i="22"/>
  <c r="J185" i="22"/>
  <c r="I185" i="22"/>
  <c r="H185" i="22"/>
  <c r="G185" i="22"/>
  <c r="F185" i="22"/>
  <c r="E185" i="22"/>
  <c r="D185" i="22"/>
  <c r="C185" i="22"/>
  <c r="B185" i="22"/>
  <c r="Y184" i="22"/>
  <c r="X184" i="22"/>
  <c r="W184" i="22"/>
  <c r="V184" i="22"/>
  <c r="U184" i="22"/>
  <c r="T184" i="22"/>
  <c r="S184" i="22"/>
  <c r="R184" i="22"/>
  <c r="Q184" i="22"/>
  <c r="P184" i="22"/>
  <c r="O184" i="22"/>
  <c r="N184" i="22"/>
  <c r="M184" i="22"/>
  <c r="L184" i="22"/>
  <c r="K184" i="22"/>
  <c r="J184" i="22"/>
  <c r="I184" i="22"/>
  <c r="H184" i="22"/>
  <c r="G184" i="22"/>
  <c r="F184" i="22"/>
  <c r="E184" i="22"/>
  <c r="D184" i="22"/>
  <c r="C184" i="22"/>
  <c r="B184" i="22"/>
  <c r="Y183" i="22"/>
  <c r="X183" i="22"/>
  <c r="W183" i="22"/>
  <c r="V183" i="22"/>
  <c r="U183" i="22"/>
  <c r="T183" i="22"/>
  <c r="S183" i="22"/>
  <c r="R183" i="22"/>
  <c r="Q183" i="22"/>
  <c r="P183" i="22"/>
  <c r="O183" i="22"/>
  <c r="N183" i="22"/>
  <c r="M183" i="22"/>
  <c r="L183" i="22"/>
  <c r="K183" i="22"/>
  <c r="J183" i="22"/>
  <c r="I183" i="22"/>
  <c r="H183" i="22"/>
  <c r="G183" i="22"/>
  <c r="F183" i="22"/>
  <c r="E183" i="22"/>
  <c r="D183" i="22"/>
  <c r="C183" i="22"/>
  <c r="B183" i="22"/>
  <c r="Y178" i="22"/>
  <c r="X178" i="22"/>
  <c r="W178" i="22"/>
  <c r="V178" i="22"/>
  <c r="U178" i="22"/>
  <c r="T178" i="22"/>
  <c r="S178" i="22"/>
  <c r="R178" i="22"/>
  <c r="Q178" i="22"/>
  <c r="P178" i="22"/>
  <c r="O178" i="22"/>
  <c r="N178" i="22"/>
  <c r="M178" i="22"/>
  <c r="L178" i="22"/>
  <c r="K178" i="22"/>
  <c r="J178" i="22"/>
  <c r="I178" i="22"/>
  <c r="H178" i="22"/>
  <c r="G178" i="22"/>
  <c r="F178" i="22"/>
  <c r="E178" i="22"/>
  <c r="D178" i="22"/>
  <c r="C178" i="22"/>
  <c r="B178" i="22"/>
  <c r="Y177" i="22"/>
  <c r="X177" i="22"/>
  <c r="W177" i="22"/>
  <c r="V177" i="22"/>
  <c r="U177" i="22"/>
  <c r="T177" i="22"/>
  <c r="S177" i="22"/>
  <c r="R177" i="22"/>
  <c r="Q177" i="22"/>
  <c r="P177" i="22"/>
  <c r="O177" i="22"/>
  <c r="N177" i="22"/>
  <c r="M177" i="22"/>
  <c r="L177" i="22"/>
  <c r="K177" i="22"/>
  <c r="J177" i="22"/>
  <c r="I177" i="22"/>
  <c r="H177" i="22"/>
  <c r="G177" i="22"/>
  <c r="F177" i="22"/>
  <c r="E177" i="22"/>
  <c r="D177" i="22"/>
  <c r="C177" i="22"/>
  <c r="B177" i="22"/>
  <c r="Y176" i="22"/>
  <c r="X176" i="22"/>
  <c r="W176" i="22"/>
  <c r="V176" i="22"/>
  <c r="U176" i="22"/>
  <c r="T176" i="22"/>
  <c r="S176" i="22"/>
  <c r="R176" i="22"/>
  <c r="Q176" i="22"/>
  <c r="P176" i="22"/>
  <c r="O176" i="22"/>
  <c r="N176" i="22"/>
  <c r="M176" i="22"/>
  <c r="L176" i="22"/>
  <c r="K176" i="22"/>
  <c r="J176" i="22"/>
  <c r="I176" i="22"/>
  <c r="H176" i="22"/>
  <c r="G176" i="22"/>
  <c r="F176" i="22"/>
  <c r="E176" i="22"/>
  <c r="D176" i="22"/>
  <c r="C176" i="22"/>
  <c r="B176" i="22"/>
  <c r="Y174" i="22"/>
  <c r="X174" i="22"/>
  <c r="W174" i="22"/>
  <c r="V174" i="22"/>
  <c r="U174" i="22"/>
  <c r="T174" i="22"/>
  <c r="S174" i="22"/>
  <c r="R174" i="22"/>
  <c r="Q174" i="22"/>
  <c r="P174" i="22"/>
  <c r="O174" i="22"/>
  <c r="N174" i="22"/>
  <c r="M174" i="22"/>
  <c r="L174" i="22"/>
  <c r="K174" i="22"/>
  <c r="J174" i="22"/>
  <c r="I174" i="22"/>
  <c r="H174" i="22"/>
  <c r="G174" i="22"/>
  <c r="F174" i="22"/>
  <c r="E174" i="22"/>
  <c r="D174" i="22"/>
  <c r="C174" i="22"/>
  <c r="B174" i="22"/>
  <c r="Y173" i="22"/>
  <c r="X173" i="22"/>
  <c r="W173" i="22"/>
  <c r="V173" i="22"/>
  <c r="U173" i="22"/>
  <c r="T173" i="22"/>
  <c r="S173" i="22"/>
  <c r="R173" i="22"/>
  <c r="Q173" i="22"/>
  <c r="P173" i="22"/>
  <c r="O173" i="22"/>
  <c r="N173" i="22"/>
  <c r="M173" i="22"/>
  <c r="L173" i="22"/>
  <c r="K173" i="22"/>
  <c r="J173" i="22"/>
  <c r="I173" i="22"/>
  <c r="H173" i="22"/>
  <c r="G173" i="22"/>
  <c r="F173" i="22"/>
  <c r="E173" i="22"/>
  <c r="D173" i="22"/>
  <c r="C173" i="22"/>
  <c r="B173" i="22"/>
  <c r="Y172" i="22"/>
  <c r="X172" i="22"/>
  <c r="W172" i="22"/>
  <c r="V172" i="22"/>
  <c r="U172" i="22"/>
  <c r="T172" i="22"/>
  <c r="S172" i="22"/>
  <c r="R172" i="22"/>
  <c r="Q172" i="22"/>
  <c r="P172" i="22"/>
  <c r="O172" i="22"/>
  <c r="N172" i="22"/>
  <c r="M172" i="22"/>
  <c r="L172" i="22"/>
  <c r="K172" i="22"/>
  <c r="J172" i="22"/>
  <c r="I172" i="22"/>
  <c r="H172" i="22"/>
  <c r="G172" i="22"/>
  <c r="F172" i="22"/>
  <c r="E172" i="22"/>
  <c r="D172" i="22"/>
  <c r="C172" i="22"/>
  <c r="B172" i="22"/>
  <c r="Y170" i="22"/>
  <c r="Y165" i="22" s="1"/>
  <c r="X170" i="22"/>
  <c r="W170" i="22"/>
  <c r="V170" i="22"/>
  <c r="U170" i="22"/>
  <c r="T170" i="22"/>
  <c r="S170" i="22"/>
  <c r="R170" i="22"/>
  <c r="Q170" i="22"/>
  <c r="P170" i="22"/>
  <c r="O170" i="22"/>
  <c r="N170" i="22"/>
  <c r="M170" i="22"/>
  <c r="L170" i="22"/>
  <c r="K170" i="22"/>
  <c r="J170" i="22"/>
  <c r="I170" i="22"/>
  <c r="H170" i="22"/>
  <c r="G170" i="22"/>
  <c r="F170" i="22"/>
  <c r="E170" i="22"/>
  <c r="D170" i="22"/>
  <c r="C170" i="22"/>
  <c r="B170" i="22"/>
  <c r="Y169" i="22"/>
  <c r="X169" i="22"/>
  <c r="W169" i="22"/>
  <c r="W165" i="22" s="1"/>
  <c r="V169" i="22"/>
  <c r="U169" i="22"/>
  <c r="T169" i="22"/>
  <c r="S169" i="22"/>
  <c r="R169" i="22"/>
  <c r="Q169" i="22"/>
  <c r="P169" i="22"/>
  <c r="O169" i="22"/>
  <c r="N169" i="22"/>
  <c r="M169" i="22"/>
  <c r="L169" i="22"/>
  <c r="K169" i="22"/>
  <c r="J169" i="22"/>
  <c r="I169" i="22"/>
  <c r="H169" i="22"/>
  <c r="G169" i="22"/>
  <c r="F169" i="22"/>
  <c r="E169" i="22"/>
  <c r="D169" i="22"/>
  <c r="C169" i="22"/>
  <c r="B169" i="22"/>
  <c r="Y168" i="22"/>
  <c r="X168" i="22"/>
  <c r="W168" i="22"/>
  <c r="V168" i="22"/>
  <c r="U168" i="22"/>
  <c r="T168" i="22"/>
  <c r="S168" i="22"/>
  <c r="R168" i="22"/>
  <c r="Q168" i="22"/>
  <c r="P168" i="22"/>
  <c r="O168" i="22"/>
  <c r="N168" i="22"/>
  <c r="M168" i="22"/>
  <c r="L168" i="22"/>
  <c r="K168" i="22"/>
  <c r="J168" i="22"/>
  <c r="I168" i="22"/>
  <c r="H168" i="22"/>
  <c r="G168" i="22"/>
  <c r="F168" i="22"/>
  <c r="E168" i="22"/>
  <c r="D168" i="22"/>
  <c r="C168" i="22"/>
  <c r="B168" i="22"/>
  <c r="Y167" i="22"/>
  <c r="X167" i="22"/>
  <c r="W167" i="22"/>
  <c r="V167" i="22"/>
  <c r="U167" i="22"/>
  <c r="U165" i="22" s="1"/>
  <c r="T167" i="22"/>
  <c r="S167" i="22"/>
  <c r="R167" i="22"/>
  <c r="Q167" i="22"/>
  <c r="P167" i="22"/>
  <c r="O167" i="22"/>
  <c r="N167" i="22"/>
  <c r="N165" i="22" s="1"/>
  <c r="M167" i="22"/>
  <c r="M165" i="22" s="1"/>
  <c r="L167" i="22"/>
  <c r="K167" i="22"/>
  <c r="J167" i="22"/>
  <c r="I167" i="22"/>
  <c r="H167" i="22"/>
  <c r="G167" i="22"/>
  <c r="F167" i="22"/>
  <c r="F165" i="22" s="1"/>
  <c r="E167" i="22"/>
  <c r="D167" i="22"/>
  <c r="C167" i="22"/>
  <c r="B167" i="22"/>
  <c r="Y166" i="22"/>
  <c r="X166" i="22"/>
  <c r="W166" i="22"/>
  <c r="V166" i="22"/>
  <c r="U166" i="22"/>
  <c r="T166" i="22"/>
  <c r="T165" i="22" s="1"/>
  <c r="S166" i="22"/>
  <c r="S165" i="22" s="1"/>
  <c r="R166" i="22"/>
  <c r="R165" i="22" s="1"/>
  <c r="Q166" i="22"/>
  <c r="Q165" i="22" s="1"/>
  <c r="P166" i="22"/>
  <c r="P165" i="22" s="1"/>
  <c r="O166" i="22"/>
  <c r="O165" i="22" s="1"/>
  <c r="N166" i="22"/>
  <c r="M166" i="22"/>
  <c r="L166" i="22"/>
  <c r="L165" i="22" s="1"/>
  <c r="K166" i="22"/>
  <c r="K165" i="22" s="1"/>
  <c r="J166" i="22"/>
  <c r="J165" i="22" s="1"/>
  <c r="I166" i="22"/>
  <c r="I165" i="22" s="1"/>
  <c r="H166" i="22"/>
  <c r="H165" i="22" s="1"/>
  <c r="G166" i="22"/>
  <c r="G165" i="22" s="1"/>
  <c r="F166" i="22"/>
  <c r="E166" i="22"/>
  <c r="E165" i="22" s="1"/>
  <c r="D166" i="22"/>
  <c r="C166" i="22"/>
  <c r="B166" i="22"/>
  <c r="B165" i="22" s="1"/>
  <c r="X165" i="22"/>
  <c r="V165" i="22"/>
  <c r="D165" i="22"/>
  <c r="C165" i="22"/>
  <c r="Y162" i="22"/>
  <c r="X162" i="22"/>
  <c r="W162" i="22"/>
  <c r="V162" i="22"/>
  <c r="U162" i="22"/>
  <c r="T162" i="22"/>
  <c r="S162" i="22"/>
  <c r="R162" i="22"/>
  <c r="Q162" i="22"/>
  <c r="P162" i="22"/>
  <c r="O162" i="22"/>
  <c r="N162" i="22"/>
  <c r="M162" i="22"/>
  <c r="L162" i="22"/>
  <c r="K162" i="22"/>
  <c r="J162" i="22"/>
  <c r="I162" i="22"/>
  <c r="H162" i="22"/>
  <c r="G162" i="22"/>
  <c r="F162" i="22"/>
  <c r="E162" i="22"/>
  <c r="D162" i="22"/>
  <c r="C162" i="22"/>
  <c r="B162" i="22"/>
  <c r="Y161" i="22"/>
  <c r="X161" i="22"/>
  <c r="W161" i="22"/>
  <c r="V161" i="22"/>
  <c r="U161" i="22"/>
  <c r="T161" i="22"/>
  <c r="S161" i="22"/>
  <c r="R161" i="22"/>
  <c r="Q161" i="22"/>
  <c r="P161" i="22"/>
  <c r="O161" i="22"/>
  <c r="N161" i="22"/>
  <c r="M161" i="22"/>
  <c r="L161" i="22"/>
  <c r="K161" i="22"/>
  <c r="J161" i="22"/>
  <c r="I161" i="22"/>
  <c r="H161" i="22"/>
  <c r="G161" i="22"/>
  <c r="F161" i="22"/>
  <c r="E161" i="22"/>
  <c r="D161" i="22"/>
  <c r="C161" i="22"/>
  <c r="B161" i="22"/>
  <c r="Y159" i="22"/>
  <c r="X159" i="22"/>
  <c r="W159" i="22"/>
  <c r="V159" i="22"/>
  <c r="U159" i="22"/>
  <c r="T159" i="22"/>
  <c r="S159" i="22"/>
  <c r="R159" i="22"/>
  <c r="Q159" i="22"/>
  <c r="P159" i="22"/>
  <c r="O159" i="22"/>
  <c r="N159" i="22"/>
  <c r="M159" i="22"/>
  <c r="L159" i="22"/>
  <c r="K159" i="22"/>
  <c r="J159" i="22"/>
  <c r="I159" i="22"/>
  <c r="H159" i="22"/>
  <c r="G159" i="22"/>
  <c r="F159" i="22"/>
  <c r="E159" i="22"/>
  <c r="D159" i="22"/>
  <c r="C159" i="22"/>
  <c r="B159" i="22"/>
  <c r="Y158" i="22"/>
  <c r="X158" i="22"/>
  <c r="W158" i="22"/>
  <c r="V158" i="22"/>
  <c r="U158" i="22"/>
  <c r="T158" i="22"/>
  <c r="S158" i="22"/>
  <c r="R158" i="22"/>
  <c r="Q158" i="22"/>
  <c r="P158" i="22"/>
  <c r="O158" i="22"/>
  <c r="N158" i="22"/>
  <c r="M158" i="22"/>
  <c r="L158" i="22"/>
  <c r="K158" i="22"/>
  <c r="J158" i="22"/>
  <c r="I158" i="22"/>
  <c r="H158" i="22"/>
  <c r="G158" i="22"/>
  <c r="F158" i="22"/>
  <c r="E158" i="22"/>
  <c r="D158" i="22"/>
  <c r="C158" i="22"/>
  <c r="B158" i="22"/>
  <c r="Y156" i="22"/>
  <c r="X156" i="22"/>
  <c r="W156" i="22"/>
  <c r="V156" i="22"/>
  <c r="U156" i="22"/>
  <c r="T156" i="22"/>
  <c r="S156" i="22"/>
  <c r="R156" i="22"/>
  <c r="Q156" i="22"/>
  <c r="P156" i="22"/>
  <c r="O156" i="22"/>
  <c r="N156" i="22"/>
  <c r="M156" i="22"/>
  <c r="L156" i="22"/>
  <c r="K156" i="22"/>
  <c r="J156" i="22"/>
  <c r="I156" i="22"/>
  <c r="H156" i="22"/>
  <c r="G156" i="22"/>
  <c r="F156" i="22"/>
  <c r="E156" i="22"/>
  <c r="D156" i="22"/>
  <c r="C156" i="22"/>
  <c r="B156" i="22"/>
  <c r="Y155" i="22"/>
  <c r="X155" i="22"/>
  <c r="W155" i="22"/>
  <c r="V155" i="22"/>
  <c r="U155" i="22"/>
  <c r="T155" i="22"/>
  <c r="S155" i="22"/>
  <c r="R155" i="22"/>
  <c r="Q155" i="22"/>
  <c r="P155" i="22"/>
  <c r="O155" i="22"/>
  <c r="N155" i="22"/>
  <c r="M155" i="22"/>
  <c r="L155" i="22"/>
  <c r="K155" i="22"/>
  <c r="J155" i="22"/>
  <c r="I155" i="22"/>
  <c r="H155" i="22"/>
  <c r="G155" i="22"/>
  <c r="F155" i="22"/>
  <c r="E155" i="22"/>
  <c r="D155" i="22"/>
  <c r="C155" i="22"/>
  <c r="B155" i="22"/>
  <c r="Y154" i="22"/>
  <c r="X154" i="22"/>
  <c r="W154" i="22"/>
  <c r="V154" i="22"/>
  <c r="U154" i="22"/>
  <c r="T154" i="22"/>
  <c r="S154" i="22"/>
  <c r="R154" i="22"/>
  <c r="Q154" i="22"/>
  <c r="P154" i="22"/>
  <c r="O154" i="22"/>
  <c r="N154" i="22"/>
  <c r="M154" i="22"/>
  <c r="L154" i="22"/>
  <c r="K154" i="22"/>
  <c r="J154" i="22"/>
  <c r="I154" i="22"/>
  <c r="H154" i="22"/>
  <c r="G154" i="22"/>
  <c r="F154" i="22"/>
  <c r="E154" i="22"/>
  <c r="D154" i="22"/>
  <c r="C154" i="22"/>
  <c r="C146" i="22" s="1"/>
  <c r="B154" i="22"/>
  <c r="Y152" i="22"/>
  <c r="X152" i="22"/>
  <c r="W152" i="22"/>
  <c r="V152" i="22"/>
  <c r="U152" i="22"/>
  <c r="T152" i="22"/>
  <c r="S152" i="22"/>
  <c r="R152" i="22"/>
  <c r="Q152" i="22"/>
  <c r="P152" i="22"/>
  <c r="O152" i="22"/>
  <c r="N152" i="22"/>
  <c r="M152" i="22"/>
  <c r="L152" i="22"/>
  <c r="K152" i="22"/>
  <c r="J152" i="22"/>
  <c r="I152" i="22"/>
  <c r="H152" i="22"/>
  <c r="G152" i="22"/>
  <c r="F152" i="22"/>
  <c r="E152" i="22"/>
  <c r="D152" i="22"/>
  <c r="C152" i="22"/>
  <c r="B152" i="22"/>
  <c r="Y151" i="22"/>
  <c r="Y146" i="22" s="1"/>
  <c r="X151" i="22"/>
  <c r="W151" i="22"/>
  <c r="V151" i="22"/>
  <c r="U151" i="22"/>
  <c r="T151" i="22"/>
  <c r="S151" i="22"/>
  <c r="R151" i="22"/>
  <c r="Q151" i="22"/>
  <c r="P151" i="22"/>
  <c r="O151" i="22"/>
  <c r="N151" i="22"/>
  <c r="M151" i="22"/>
  <c r="L151" i="22"/>
  <c r="K151" i="22"/>
  <c r="J151" i="22"/>
  <c r="I151" i="22"/>
  <c r="H151" i="22"/>
  <c r="G151" i="22"/>
  <c r="F151" i="22"/>
  <c r="E151" i="22"/>
  <c r="D151" i="22"/>
  <c r="C151" i="22"/>
  <c r="B151" i="22"/>
  <c r="Y150" i="22"/>
  <c r="X150" i="22"/>
  <c r="W150" i="22"/>
  <c r="V150" i="22"/>
  <c r="U150" i="22"/>
  <c r="U146" i="22" s="1"/>
  <c r="T150" i="22"/>
  <c r="S150" i="22"/>
  <c r="R150" i="22"/>
  <c r="Q150" i="22"/>
  <c r="P150" i="22"/>
  <c r="O150" i="22"/>
  <c r="N150" i="22"/>
  <c r="M150" i="22"/>
  <c r="L150" i="22"/>
  <c r="K150" i="22"/>
  <c r="J150" i="22"/>
  <c r="I150" i="22"/>
  <c r="H150" i="22"/>
  <c r="G150" i="22"/>
  <c r="F150" i="22"/>
  <c r="E150" i="22"/>
  <c r="D150" i="22"/>
  <c r="C150" i="22"/>
  <c r="B150" i="22"/>
  <c r="Y149" i="22"/>
  <c r="X149" i="22"/>
  <c r="W149" i="22"/>
  <c r="V149" i="22"/>
  <c r="U149" i="22"/>
  <c r="T149" i="22"/>
  <c r="S149" i="22"/>
  <c r="R149" i="22"/>
  <c r="Q149" i="22"/>
  <c r="P149" i="22"/>
  <c r="O149" i="22"/>
  <c r="N149" i="22"/>
  <c r="M149" i="22"/>
  <c r="L149" i="22"/>
  <c r="K149" i="22"/>
  <c r="J149" i="22"/>
  <c r="I149" i="22"/>
  <c r="H149" i="22"/>
  <c r="G149" i="22"/>
  <c r="F149" i="22"/>
  <c r="E149" i="22"/>
  <c r="D149" i="22"/>
  <c r="C149" i="22"/>
  <c r="B149" i="22"/>
  <c r="Y148" i="22"/>
  <c r="X148" i="22"/>
  <c r="W148" i="22"/>
  <c r="V148" i="22"/>
  <c r="U148" i="22"/>
  <c r="T148" i="22"/>
  <c r="S148" i="22"/>
  <c r="R148" i="22"/>
  <c r="Q148" i="22"/>
  <c r="P148" i="22"/>
  <c r="O148" i="22"/>
  <c r="N148" i="22"/>
  <c r="M148" i="22"/>
  <c r="L148" i="22"/>
  <c r="K148" i="22"/>
  <c r="J148" i="22"/>
  <c r="I148" i="22"/>
  <c r="H148" i="22"/>
  <c r="G148" i="22"/>
  <c r="F148" i="22"/>
  <c r="E148" i="22"/>
  <c r="D148" i="22"/>
  <c r="C148" i="22"/>
  <c r="B148" i="22"/>
  <c r="Y147" i="22"/>
  <c r="X147" i="22"/>
  <c r="W147" i="22"/>
  <c r="V147" i="22"/>
  <c r="U147" i="22"/>
  <c r="T147" i="22"/>
  <c r="T146" i="22" s="1"/>
  <c r="S147" i="22"/>
  <c r="R147" i="22"/>
  <c r="R146" i="22" s="1"/>
  <c r="Q147" i="22"/>
  <c r="Q146" i="22" s="1"/>
  <c r="P147" i="22"/>
  <c r="P146" i="22" s="1"/>
  <c r="O147" i="22"/>
  <c r="N147" i="22"/>
  <c r="N146" i="22" s="1"/>
  <c r="M147" i="22"/>
  <c r="M146" i="22" s="1"/>
  <c r="L147" i="22"/>
  <c r="L146" i="22" s="1"/>
  <c r="K147" i="22"/>
  <c r="J147" i="22"/>
  <c r="J146" i="22" s="1"/>
  <c r="I147" i="22"/>
  <c r="I146" i="22" s="1"/>
  <c r="H147" i="22"/>
  <c r="H146" i="22" s="1"/>
  <c r="G147" i="22"/>
  <c r="F147" i="22"/>
  <c r="F146" i="22" s="1"/>
  <c r="E147" i="22"/>
  <c r="E146" i="22" s="1"/>
  <c r="D147" i="22"/>
  <c r="D146" i="22" s="1"/>
  <c r="C147" i="22"/>
  <c r="B147" i="22"/>
  <c r="B146" i="22" s="1"/>
  <c r="X146" i="22"/>
  <c r="V146" i="22"/>
  <c r="Y143" i="22"/>
  <c r="X143" i="22"/>
  <c r="W143" i="22"/>
  <c r="V143" i="22"/>
  <c r="U143" i="22"/>
  <c r="T143" i="22"/>
  <c r="S143" i="22"/>
  <c r="R143" i="22"/>
  <c r="Q143" i="22"/>
  <c r="P143" i="22"/>
  <c r="O143" i="22"/>
  <c r="N143" i="22"/>
  <c r="M143" i="22"/>
  <c r="L143" i="22"/>
  <c r="K143" i="22"/>
  <c r="J143" i="22"/>
  <c r="I143" i="22"/>
  <c r="H143" i="22"/>
  <c r="G143" i="22"/>
  <c r="F143" i="22"/>
  <c r="E143" i="22"/>
  <c r="D143" i="22"/>
  <c r="C143" i="22"/>
  <c r="B143" i="22"/>
  <c r="Y142" i="22"/>
  <c r="X142" i="22"/>
  <c r="W142" i="22"/>
  <c r="V142" i="22"/>
  <c r="U142" i="22"/>
  <c r="T142" i="22"/>
  <c r="S142" i="22"/>
  <c r="R142" i="22"/>
  <c r="Q142" i="22"/>
  <c r="P142" i="22"/>
  <c r="O142" i="22"/>
  <c r="N142" i="22"/>
  <c r="M142" i="22"/>
  <c r="L142" i="22"/>
  <c r="K142" i="22"/>
  <c r="J142" i="22"/>
  <c r="I142" i="22"/>
  <c r="H142" i="22"/>
  <c r="G142" i="22"/>
  <c r="F142" i="22"/>
  <c r="E142" i="22"/>
  <c r="D142" i="22"/>
  <c r="C142" i="22"/>
  <c r="B142" i="22"/>
  <c r="R141" i="22"/>
  <c r="N141" i="22"/>
  <c r="Y140" i="22"/>
  <c r="X140" i="22"/>
  <c r="W140" i="22"/>
  <c r="V140" i="22"/>
  <c r="U140" i="22"/>
  <c r="T140" i="22"/>
  <c r="S140" i="22"/>
  <c r="R140" i="22"/>
  <c r="Q140" i="22"/>
  <c r="P140" i="22"/>
  <c r="O140" i="22"/>
  <c r="N140" i="22"/>
  <c r="M140" i="22"/>
  <c r="L140" i="22"/>
  <c r="K140" i="22"/>
  <c r="J140" i="22"/>
  <c r="I140" i="22"/>
  <c r="H140" i="22"/>
  <c r="G140" i="22"/>
  <c r="F140" i="22"/>
  <c r="E140" i="22"/>
  <c r="D140" i="22"/>
  <c r="C140" i="22"/>
  <c r="B140" i="22"/>
  <c r="Y139" i="22"/>
  <c r="X139" i="22"/>
  <c r="W139" i="22"/>
  <c r="V139" i="22"/>
  <c r="U139" i="22"/>
  <c r="T139" i="22"/>
  <c r="S139" i="22"/>
  <c r="R139" i="22"/>
  <c r="Q139" i="22"/>
  <c r="P139" i="22"/>
  <c r="O139" i="22"/>
  <c r="N139" i="22"/>
  <c r="M139" i="22"/>
  <c r="L139" i="22"/>
  <c r="K139" i="22"/>
  <c r="J139" i="22"/>
  <c r="I139" i="22"/>
  <c r="H139" i="22"/>
  <c r="G139" i="22"/>
  <c r="F139" i="22"/>
  <c r="E139" i="22"/>
  <c r="D139" i="22"/>
  <c r="C139" i="22"/>
  <c r="B139" i="22"/>
  <c r="Y138" i="22"/>
  <c r="X138" i="22"/>
  <c r="W138" i="22"/>
  <c r="V138" i="22"/>
  <c r="U138" i="22"/>
  <c r="T138" i="22"/>
  <c r="S138" i="22"/>
  <c r="R138" i="22"/>
  <c r="Q138" i="22"/>
  <c r="P138" i="22"/>
  <c r="O138" i="22"/>
  <c r="N138" i="22"/>
  <c r="M138" i="22"/>
  <c r="L138" i="22"/>
  <c r="K138" i="22"/>
  <c r="J138" i="22"/>
  <c r="I138" i="22"/>
  <c r="H138" i="22"/>
  <c r="G138" i="22"/>
  <c r="F138" i="22"/>
  <c r="E138" i="22"/>
  <c r="D138" i="22"/>
  <c r="C138" i="22"/>
  <c r="B138" i="22"/>
  <c r="Y137" i="22"/>
  <c r="X137" i="22"/>
  <c r="W137" i="22"/>
  <c r="V137" i="22"/>
  <c r="U137" i="22"/>
  <c r="T137" i="22"/>
  <c r="S137" i="22"/>
  <c r="R137" i="22"/>
  <c r="Q137" i="22"/>
  <c r="P137" i="22"/>
  <c r="O137" i="22"/>
  <c r="N137" i="22"/>
  <c r="M137" i="22"/>
  <c r="L137" i="22"/>
  <c r="K137" i="22"/>
  <c r="J137" i="22"/>
  <c r="I137" i="22"/>
  <c r="H137" i="22"/>
  <c r="G137" i="22"/>
  <c r="F137" i="22"/>
  <c r="E137" i="22"/>
  <c r="D137" i="22"/>
  <c r="C137" i="22"/>
  <c r="B137" i="22"/>
  <c r="Y136" i="22"/>
  <c r="X136" i="22"/>
  <c r="W136" i="22"/>
  <c r="V136" i="22"/>
  <c r="U136" i="22"/>
  <c r="T136" i="22"/>
  <c r="S136" i="22"/>
  <c r="R136" i="22"/>
  <c r="Q136" i="22"/>
  <c r="P136" i="22"/>
  <c r="O136" i="22"/>
  <c r="N136" i="22"/>
  <c r="M136" i="22"/>
  <c r="L136" i="22"/>
  <c r="K136" i="22"/>
  <c r="J136" i="22"/>
  <c r="I136" i="22"/>
  <c r="H136" i="22"/>
  <c r="G136" i="22"/>
  <c r="F136" i="22"/>
  <c r="F132" i="22" s="1"/>
  <c r="E136" i="22"/>
  <c r="D136" i="22"/>
  <c r="C136" i="22"/>
  <c r="B136" i="22"/>
  <c r="Y135" i="22"/>
  <c r="X135" i="22"/>
  <c r="W135" i="22"/>
  <c r="V135" i="22"/>
  <c r="U135" i="22"/>
  <c r="T135" i="22"/>
  <c r="S135" i="22"/>
  <c r="R135" i="22"/>
  <c r="Q135" i="22"/>
  <c r="P135" i="22"/>
  <c r="O135" i="22"/>
  <c r="N135" i="22"/>
  <c r="M135" i="22"/>
  <c r="L135" i="22"/>
  <c r="K135" i="22"/>
  <c r="J135" i="22"/>
  <c r="I135" i="22"/>
  <c r="H135" i="22"/>
  <c r="G135" i="22"/>
  <c r="F135" i="22"/>
  <c r="E135" i="22"/>
  <c r="D135" i="22"/>
  <c r="C135" i="22"/>
  <c r="B135" i="22"/>
  <c r="B132" i="22" s="1"/>
  <c r="Y134" i="22"/>
  <c r="X134" i="22"/>
  <c r="W134" i="22"/>
  <c r="V134" i="22"/>
  <c r="U134" i="22"/>
  <c r="T134" i="22"/>
  <c r="S134" i="22"/>
  <c r="R134" i="22"/>
  <c r="Q134" i="22"/>
  <c r="P134" i="22"/>
  <c r="O134" i="22"/>
  <c r="N134" i="22"/>
  <c r="M134" i="22"/>
  <c r="L134" i="22"/>
  <c r="K134" i="22"/>
  <c r="J134" i="22"/>
  <c r="I134" i="22"/>
  <c r="H134" i="22"/>
  <c r="G134" i="22"/>
  <c r="F134" i="22"/>
  <c r="E134" i="22"/>
  <c r="D134" i="22"/>
  <c r="C134" i="22"/>
  <c r="B134" i="22"/>
  <c r="Y133" i="22"/>
  <c r="X133" i="22"/>
  <c r="W133" i="22"/>
  <c r="V133" i="22"/>
  <c r="U133" i="22"/>
  <c r="T133" i="22"/>
  <c r="S133" i="22"/>
  <c r="R133" i="22"/>
  <c r="R132" i="22" s="1"/>
  <c r="Q133" i="22"/>
  <c r="P133" i="22"/>
  <c r="O133" i="22"/>
  <c r="N133" i="22"/>
  <c r="N132" i="22" s="1"/>
  <c r="M133" i="22"/>
  <c r="L133" i="22"/>
  <c r="K133" i="22"/>
  <c r="J133" i="22"/>
  <c r="I133" i="22"/>
  <c r="H133" i="22"/>
  <c r="G133" i="22"/>
  <c r="F133" i="22"/>
  <c r="E133" i="22"/>
  <c r="D133" i="22"/>
  <c r="C133" i="22"/>
  <c r="B133" i="22"/>
  <c r="Y119" i="22"/>
  <c r="X119" i="22"/>
  <c r="W119" i="22"/>
  <c r="V119" i="22"/>
  <c r="U119" i="22"/>
  <c r="T119" i="22"/>
  <c r="S119" i="22"/>
  <c r="R119" i="22"/>
  <c r="Q119" i="22"/>
  <c r="P119" i="22"/>
  <c r="O119" i="22"/>
  <c r="N119" i="22"/>
  <c r="M119" i="22"/>
  <c r="L119" i="22"/>
  <c r="K119" i="22"/>
  <c r="J119" i="22"/>
  <c r="I119" i="22"/>
  <c r="H119" i="22"/>
  <c r="G119" i="22"/>
  <c r="F119" i="22"/>
  <c r="E119" i="22"/>
  <c r="D119" i="22"/>
  <c r="C119" i="22"/>
  <c r="B119" i="22"/>
  <c r="Y110" i="22"/>
  <c r="X110" i="22"/>
  <c r="W110" i="22"/>
  <c r="V110" i="22"/>
  <c r="U110" i="22"/>
  <c r="T110" i="22"/>
  <c r="S110" i="22"/>
  <c r="R110" i="22"/>
  <c r="Q110" i="22"/>
  <c r="P110" i="22"/>
  <c r="O110" i="22"/>
  <c r="N110" i="22"/>
  <c r="M110" i="22"/>
  <c r="L110" i="22"/>
  <c r="K110" i="22"/>
  <c r="J110" i="22"/>
  <c r="I110" i="22"/>
  <c r="H110" i="22"/>
  <c r="G110" i="22"/>
  <c r="F110" i="22"/>
  <c r="E110" i="22"/>
  <c r="D110" i="22"/>
  <c r="C110" i="22"/>
  <c r="B110" i="22"/>
  <c r="Y89" i="22"/>
  <c r="X89" i="22"/>
  <c r="W89" i="22"/>
  <c r="V89" i="22"/>
  <c r="U89" i="22"/>
  <c r="T89" i="22"/>
  <c r="S89" i="22"/>
  <c r="R89" i="22"/>
  <c r="Q89" i="22"/>
  <c r="P89" i="22"/>
  <c r="O89" i="22"/>
  <c r="N89" i="22"/>
  <c r="M89" i="22"/>
  <c r="L89" i="22"/>
  <c r="K89" i="22"/>
  <c r="J89" i="22"/>
  <c r="I89" i="22"/>
  <c r="H89" i="22"/>
  <c r="G89" i="22"/>
  <c r="F89" i="22"/>
  <c r="E89" i="22"/>
  <c r="D89" i="22"/>
  <c r="C89" i="22"/>
  <c r="B89" i="22"/>
  <c r="Y79" i="22"/>
  <c r="X79" i="22"/>
  <c r="W79" i="22"/>
  <c r="V79" i="22"/>
  <c r="U79" i="22"/>
  <c r="T79" i="22"/>
  <c r="S79" i="22"/>
  <c r="S157" i="22" s="1"/>
  <c r="R79" i="22"/>
  <c r="Q79" i="22"/>
  <c r="P79" i="22"/>
  <c r="O79" i="22"/>
  <c r="N79" i="22"/>
  <c r="M79" i="22"/>
  <c r="L79" i="22"/>
  <c r="K79" i="22"/>
  <c r="K157" i="22" s="1"/>
  <c r="J79" i="22"/>
  <c r="I79" i="22"/>
  <c r="H79" i="22"/>
  <c r="G79" i="22"/>
  <c r="G157" i="22" s="1"/>
  <c r="F79" i="22"/>
  <c r="E79" i="22"/>
  <c r="D79" i="22"/>
  <c r="C79" i="22"/>
  <c r="C157" i="22" s="1"/>
  <c r="B79" i="22"/>
  <c r="Y60" i="22"/>
  <c r="X60" i="22"/>
  <c r="W60" i="22"/>
  <c r="W153" i="22" s="1"/>
  <c r="V60" i="22"/>
  <c r="U60" i="22"/>
  <c r="T60" i="22"/>
  <c r="S60" i="22"/>
  <c r="R60" i="22"/>
  <c r="Q60" i="22"/>
  <c r="P60" i="22"/>
  <c r="O60" i="22"/>
  <c r="N60" i="22"/>
  <c r="M60" i="22"/>
  <c r="L60" i="22"/>
  <c r="K60" i="22"/>
  <c r="K153" i="22" s="1"/>
  <c r="J60" i="22"/>
  <c r="I60" i="22"/>
  <c r="H60" i="22"/>
  <c r="G60" i="22"/>
  <c r="F60" i="22"/>
  <c r="E60" i="22"/>
  <c r="D60" i="22"/>
  <c r="C60" i="22"/>
  <c r="C153" i="22" s="1"/>
  <c r="B60" i="22"/>
  <c r="Y33" i="22"/>
  <c r="X33" i="22"/>
  <c r="X141" i="22" s="1"/>
  <c r="X132" i="22" s="1"/>
  <c r="W33" i="22"/>
  <c r="V33" i="22"/>
  <c r="V141" i="22" s="1"/>
  <c r="U33" i="22"/>
  <c r="T33" i="22"/>
  <c r="S33" i="22"/>
  <c r="R33" i="22"/>
  <c r="Q33" i="22"/>
  <c r="P33" i="22"/>
  <c r="P141" i="22" s="1"/>
  <c r="O33" i="22"/>
  <c r="N33" i="22"/>
  <c r="M33" i="22"/>
  <c r="L33" i="22"/>
  <c r="K33" i="22"/>
  <c r="J33" i="22"/>
  <c r="J141" i="22" s="1"/>
  <c r="I33" i="22"/>
  <c r="H33" i="22"/>
  <c r="H141" i="22" s="1"/>
  <c r="G33" i="22"/>
  <c r="F33" i="22"/>
  <c r="F141" i="22" s="1"/>
  <c r="E33" i="22"/>
  <c r="D33" i="22"/>
  <c r="C33" i="22"/>
  <c r="B33" i="22"/>
  <c r="B141" i="22" s="1"/>
  <c r="Y214" i="21"/>
  <c r="X214" i="21"/>
  <c r="W214" i="21"/>
  <c r="V214" i="21"/>
  <c r="U214" i="21"/>
  <c r="T214" i="21"/>
  <c r="S214" i="21"/>
  <c r="R214" i="21"/>
  <c r="Q214" i="21"/>
  <c r="P214" i="21"/>
  <c r="O214" i="21"/>
  <c r="N214" i="21"/>
  <c r="M214" i="21"/>
  <c r="L214" i="21"/>
  <c r="K214" i="21"/>
  <c r="J214" i="21"/>
  <c r="I214" i="21"/>
  <c r="H214" i="21"/>
  <c r="G214" i="21"/>
  <c r="F214" i="21"/>
  <c r="E214" i="21"/>
  <c r="D214" i="21"/>
  <c r="C214" i="21"/>
  <c r="B214" i="21"/>
  <c r="Y212" i="21"/>
  <c r="X212" i="21"/>
  <c r="W212" i="21"/>
  <c r="V212" i="21"/>
  <c r="U212" i="21"/>
  <c r="T212" i="21"/>
  <c r="S212" i="21"/>
  <c r="R212" i="21"/>
  <c r="Q212" i="21"/>
  <c r="P212" i="21"/>
  <c r="O212" i="21"/>
  <c r="N212" i="21"/>
  <c r="M212" i="21"/>
  <c r="L212" i="21"/>
  <c r="K212" i="21"/>
  <c r="J212" i="21"/>
  <c r="I212" i="21"/>
  <c r="H212" i="21"/>
  <c r="G212" i="21"/>
  <c r="F212" i="21"/>
  <c r="E212" i="21"/>
  <c r="D212" i="21"/>
  <c r="C212" i="21"/>
  <c r="B212" i="21"/>
  <c r="Y210" i="21"/>
  <c r="X210" i="21"/>
  <c r="W210" i="21"/>
  <c r="V210" i="21"/>
  <c r="U210" i="21"/>
  <c r="T210" i="21"/>
  <c r="S210" i="21"/>
  <c r="R210" i="21"/>
  <c r="Q210" i="21"/>
  <c r="P210" i="21"/>
  <c r="O210" i="21"/>
  <c r="N210" i="21"/>
  <c r="M210" i="21"/>
  <c r="L210" i="21"/>
  <c r="K210" i="21"/>
  <c r="J210" i="21"/>
  <c r="I210" i="21"/>
  <c r="H210" i="21"/>
  <c r="G210" i="21"/>
  <c r="F210" i="21"/>
  <c r="E210" i="21"/>
  <c r="D210" i="21"/>
  <c r="C210" i="21"/>
  <c r="B210" i="21"/>
  <c r="Y209" i="21"/>
  <c r="X209" i="21"/>
  <c r="W209" i="21"/>
  <c r="V209" i="21"/>
  <c r="U209" i="21"/>
  <c r="T209" i="21"/>
  <c r="S209" i="21"/>
  <c r="R209" i="21"/>
  <c r="Q209" i="21"/>
  <c r="P209" i="21"/>
  <c r="O209" i="21"/>
  <c r="N209" i="21"/>
  <c r="M209" i="21"/>
  <c r="L209" i="21"/>
  <c r="K209" i="21"/>
  <c r="J209" i="21"/>
  <c r="I209" i="21"/>
  <c r="H209" i="21"/>
  <c r="G209" i="21"/>
  <c r="F209" i="21"/>
  <c r="E209" i="21"/>
  <c r="D209" i="21"/>
  <c r="C209" i="21"/>
  <c r="B209" i="21"/>
  <c r="Y208" i="21"/>
  <c r="X208" i="21"/>
  <c r="W208" i="21"/>
  <c r="V208" i="21"/>
  <c r="U208" i="21"/>
  <c r="T208" i="21"/>
  <c r="S208" i="21"/>
  <c r="R208" i="21"/>
  <c r="Q208" i="21"/>
  <c r="P208" i="21"/>
  <c r="O208" i="21"/>
  <c r="N208" i="21"/>
  <c r="M208" i="21"/>
  <c r="L208" i="21"/>
  <c r="K208" i="21"/>
  <c r="J208" i="21"/>
  <c r="I208" i="21"/>
  <c r="H208" i="21"/>
  <c r="G208" i="21"/>
  <c r="F208" i="21"/>
  <c r="E208" i="21"/>
  <c r="D208" i="21"/>
  <c r="C208" i="21"/>
  <c r="B208" i="21"/>
  <c r="Y207" i="21"/>
  <c r="X207" i="21"/>
  <c r="W207" i="21"/>
  <c r="V207" i="21"/>
  <c r="U207" i="21"/>
  <c r="T207" i="21"/>
  <c r="S207" i="21"/>
  <c r="R207" i="21"/>
  <c r="Q207" i="21"/>
  <c r="P207" i="21"/>
  <c r="O207" i="21"/>
  <c r="N207" i="21"/>
  <c r="M207" i="21"/>
  <c r="L207" i="21"/>
  <c r="K207" i="21"/>
  <c r="J207" i="21"/>
  <c r="I207" i="21"/>
  <c r="H207" i="21"/>
  <c r="G207" i="21"/>
  <c r="F207" i="21"/>
  <c r="E207" i="21"/>
  <c r="D207" i="21"/>
  <c r="C207" i="21"/>
  <c r="B207" i="21"/>
  <c r="Y206" i="21"/>
  <c r="X206" i="21"/>
  <c r="W206" i="21"/>
  <c r="V206" i="21"/>
  <c r="U206" i="21"/>
  <c r="T206" i="21"/>
  <c r="S206" i="21"/>
  <c r="R206" i="21"/>
  <c r="Q206" i="21"/>
  <c r="P206" i="21"/>
  <c r="O206" i="21"/>
  <c r="N206" i="21"/>
  <c r="M206" i="21"/>
  <c r="L206" i="21"/>
  <c r="K206" i="21"/>
  <c r="J206" i="21"/>
  <c r="I206" i="21"/>
  <c r="H206" i="21"/>
  <c r="G206" i="21"/>
  <c r="F206" i="21"/>
  <c r="E206" i="21"/>
  <c r="D206" i="21"/>
  <c r="C206" i="21"/>
  <c r="B206" i="21"/>
  <c r="Y200" i="21"/>
  <c r="X200" i="21"/>
  <c r="W200" i="21"/>
  <c r="V200" i="21"/>
  <c r="U200" i="21"/>
  <c r="T200" i="21"/>
  <c r="S200" i="21"/>
  <c r="R200" i="21"/>
  <c r="Q200" i="21"/>
  <c r="P200" i="21"/>
  <c r="O200" i="21"/>
  <c r="N200" i="21"/>
  <c r="M200" i="21"/>
  <c r="L200" i="21"/>
  <c r="K200" i="21"/>
  <c r="J200" i="21"/>
  <c r="I200" i="21"/>
  <c r="H200" i="21"/>
  <c r="G200" i="21"/>
  <c r="F200" i="21"/>
  <c r="E200" i="21"/>
  <c r="D200" i="21"/>
  <c r="C200" i="21"/>
  <c r="B200" i="21"/>
  <c r="Y199" i="21"/>
  <c r="X199" i="21"/>
  <c r="W199" i="21"/>
  <c r="V199" i="21"/>
  <c r="U199" i="21"/>
  <c r="T199" i="21"/>
  <c r="S199" i="21"/>
  <c r="R199" i="21"/>
  <c r="Q199" i="21"/>
  <c r="P199" i="21"/>
  <c r="O199" i="21"/>
  <c r="N199" i="21"/>
  <c r="M199" i="21"/>
  <c r="L199" i="21"/>
  <c r="K199" i="21"/>
  <c r="J199" i="21"/>
  <c r="I199" i="21"/>
  <c r="H199" i="21"/>
  <c r="G199" i="21"/>
  <c r="F199" i="21"/>
  <c r="E199" i="21"/>
  <c r="D199" i="21"/>
  <c r="C199" i="21"/>
  <c r="B199" i="21"/>
  <c r="Y198" i="21"/>
  <c r="X198" i="21"/>
  <c r="W198" i="21"/>
  <c r="V198" i="21"/>
  <c r="U198" i="21"/>
  <c r="T198" i="21"/>
  <c r="S198" i="21"/>
  <c r="R198" i="21"/>
  <c r="Q198" i="21"/>
  <c r="P198" i="21"/>
  <c r="O198" i="21"/>
  <c r="N198" i="21"/>
  <c r="M198" i="21"/>
  <c r="L198" i="21"/>
  <c r="K198" i="21"/>
  <c r="J198" i="21"/>
  <c r="I198" i="21"/>
  <c r="H198" i="21"/>
  <c r="G198" i="21"/>
  <c r="F198" i="21"/>
  <c r="E198" i="21"/>
  <c r="D198" i="21"/>
  <c r="C198" i="21"/>
  <c r="B198" i="21"/>
  <c r="Y197" i="21"/>
  <c r="X197" i="21"/>
  <c r="W197" i="21"/>
  <c r="V197" i="21"/>
  <c r="U197" i="21"/>
  <c r="T197" i="21"/>
  <c r="S197" i="21"/>
  <c r="R197" i="21"/>
  <c r="Q197" i="21"/>
  <c r="P197" i="21"/>
  <c r="O197" i="21"/>
  <c r="N197" i="21"/>
  <c r="M197" i="21"/>
  <c r="L197" i="21"/>
  <c r="K197" i="21"/>
  <c r="J197" i="21"/>
  <c r="I197" i="21"/>
  <c r="H197" i="21"/>
  <c r="G197" i="21"/>
  <c r="F197" i="21"/>
  <c r="E197" i="21"/>
  <c r="D197" i="21"/>
  <c r="C197" i="21"/>
  <c r="B197" i="21"/>
  <c r="Y196" i="21"/>
  <c r="X196" i="21"/>
  <c r="W196" i="21"/>
  <c r="V196" i="21"/>
  <c r="U196" i="21"/>
  <c r="T196" i="21"/>
  <c r="S196" i="21"/>
  <c r="R196" i="21"/>
  <c r="Q196" i="21"/>
  <c r="P196" i="21"/>
  <c r="O196" i="21"/>
  <c r="N196" i="21"/>
  <c r="M196" i="21"/>
  <c r="L196" i="21"/>
  <c r="K196" i="21"/>
  <c r="J196" i="21"/>
  <c r="I196" i="21"/>
  <c r="H196" i="21"/>
  <c r="G196" i="21"/>
  <c r="F196" i="21"/>
  <c r="E196" i="21"/>
  <c r="D196" i="21"/>
  <c r="C196" i="21"/>
  <c r="B196" i="21"/>
  <c r="Y195" i="21"/>
  <c r="X195" i="21"/>
  <c r="W195" i="21"/>
  <c r="V195" i="21"/>
  <c r="U195" i="21"/>
  <c r="T195" i="21"/>
  <c r="S195" i="21"/>
  <c r="R195" i="21"/>
  <c r="Q195" i="21"/>
  <c r="P195" i="21"/>
  <c r="O195" i="21"/>
  <c r="N195" i="21"/>
  <c r="M195" i="21"/>
  <c r="L195" i="21"/>
  <c r="K195" i="21"/>
  <c r="J195" i="21"/>
  <c r="I195" i="21"/>
  <c r="H195" i="21"/>
  <c r="G195" i="21"/>
  <c r="F195" i="21"/>
  <c r="E195" i="21"/>
  <c r="D195" i="21"/>
  <c r="C195" i="21"/>
  <c r="B195" i="21"/>
  <c r="Y191" i="21"/>
  <c r="X191" i="21"/>
  <c r="W191" i="21"/>
  <c r="V191" i="21"/>
  <c r="U191" i="21"/>
  <c r="T191" i="21"/>
  <c r="S191" i="21"/>
  <c r="R191" i="21"/>
  <c r="Q191" i="21"/>
  <c r="P191" i="21"/>
  <c r="O191" i="21"/>
  <c r="N191" i="21"/>
  <c r="M191" i="21"/>
  <c r="L191" i="21"/>
  <c r="K191" i="21"/>
  <c r="J191" i="21"/>
  <c r="I191" i="21"/>
  <c r="H191" i="21"/>
  <c r="G191" i="21"/>
  <c r="F191" i="21"/>
  <c r="E191" i="21"/>
  <c r="D191" i="21"/>
  <c r="C191" i="21"/>
  <c r="B191" i="21"/>
  <c r="Y190" i="21"/>
  <c r="X190" i="21"/>
  <c r="W190" i="21"/>
  <c r="V190" i="21"/>
  <c r="U190" i="21"/>
  <c r="T190" i="21"/>
  <c r="S190" i="21"/>
  <c r="R190" i="21"/>
  <c r="Q190" i="21"/>
  <c r="P190" i="21"/>
  <c r="O190" i="21"/>
  <c r="N190" i="21"/>
  <c r="M190" i="21"/>
  <c r="L190" i="21"/>
  <c r="K190" i="21"/>
  <c r="J190" i="21"/>
  <c r="I190" i="21"/>
  <c r="H190" i="21"/>
  <c r="G190" i="21"/>
  <c r="F190" i="21"/>
  <c r="E190" i="21"/>
  <c r="D190" i="21"/>
  <c r="C190" i="21"/>
  <c r="B190" i="21"/>
  <c r="Y189" i="21"/>
  <c r="X189" i="21"/>
  <c r="W189" i="21"/>
  <c r="V189" i="21"/>
  <c r="U189" i="21"/>
  <c r="T189" i="21"/>
  <c r="S189" i="21"/>
  <c r="R189" i="21"/>
  <c r="Q189" i="21"/>
  <c r="P189" i="21"/>
  <c r="O189" i="21"/>
  <c r="N189" i="21"/>
  <c r="M189" i="21"/>
  <c r="L189" i="21"/>
  <c r="K189" i="21"/>
  <c r="J189" i="21"/>
  <c r="I189" i="21"/>
  <c r="H189" i="21"/>
  <c r="G189" i="21"/>
  <c r="F189" i="21"/>
  <c r="E189" i="21"/>
  <c r="D189" i="21"/>
  <c r="C189" i="21"/>
  <c r="B189" i="21"/>
  <c r="Y188" i="21"/>
  <c r="X188" i="21"/>
  <c r="W188" i="21"/>
  <c r="V188" i="21"/>
  <c r="U188" i="21"/>
  <c r="T188" i="21"/>
  <c r="S188" i="21"/>
  <c r="R188" i="21"/>
  <c r="Q188" i="21"/>
  <c r="P188" i="21"/>
  <c r="O188" i="21"/>
  <c r="N188" i="21"/>
  <c r="M188" i="21"/>
  <c r="L188" i="21"/>
  <c r="K188" i="21"/>
  <c r="J188" i="21"/>
  <c r="I188" i="21"/>
  <c r="H188" i="21"/>
  <c r="G188" i="21"/>
  <c r="F188" i="21"/>
  <c r="E188" i="21"/>
  <c r="D188" i="21"/>
  <c r="C188" i="21"/>
  <c r="B188" i="21"/>
  <c r="Y187" i="21"/>
  <c r="X187" i="21"/>
  <c r="W187" i="21"/>
  <c r="V187" i="21"/>
  <c r="U187" i="21"/>
  <c r="T187" i="21"/>
  <c r="S187" i="21"/>
  <c r="R187" i="21"/>
  <c r="Q187" i="21"/>
  <c r="P187" i="21"/>
  <c r="O187" i="21"/>
  <c r="N187" i="21"/>
  <c r="M187" i="21"/>
  <c r="L187" i="21"/>
  <c r="K187" i="21"/>
  <c r="J187" i="21"/>
  <c r="I187" i="21"/>
  <c r="H187" i="21"/>
  <c r="G187" i="21"/>
  <c r="F187" i="21"/>
  <c r="E187" i="21"/>
  <c r="D187" i="21"/>
  <c r="C187" i="21"/>
  <c r="B187" i="21"/>
  <c r="Y186" i="21"/>
  <c r="X186" i="21"/>
  <c r="W186" i="21"/>
  <c r="V186" i="21"/>
  <c r="U186" i="21"/>
  <c r="T186" i="21"/>
  <c r="S186" i="21"/>
  <c r="R186" i="21"/>
  <c r="Q186" i="21"/>
  <c r="P186" i="21"/>
  <c r="O186" i="21"/>
  <c r="N186" i="21"/>
  <c r="M186" i="21"/>
  <c r="L186" i="21"/>
  <c r="K186" i="21"/>
  <c r="J186" i="21"/>
  <c r="I186" i="21"/>
  <c r="H186" i="21"/>
  <c r="G186" i="21"/>
  <c r="F186" i="21"/>
  <c r="E186" i="21"/>
  <c r="D186" i="21"/>
  <c r="C186" i="21"/>
  <c r="B186" i="21"/>
  <c r="Y185" i="21"/>
  <c r="X185" i="21"/>
  <c r="W185" i="21"/>
  <c r="V185" i="21"/>
  <c r="U185" i="21"/>
  <c r="T185" i="21"/>
  <c r="S185" i="21"/>
  <c r="R185" i="21"/>
  <c r="Q185" i="21"/>
  <c r="P185" i="21"/>
  <c r="O185" i="21"/>
  <c r="N185" i="21"/>
  <c r="M185" i="21"/>
  <c r="L185" i="21"/>
  <c r="K185" i="21"/>
  <c r="J185" i="21"/>
  <c r="I185" i="21"/>
  <c r="H185" i="21"/>
  <c r="G185" i="21"/>
  <c r="F185" i="21"/>
  <c r="E185" i="21"/>
  <c r="D185" i="21"/>
  <c r="C185" i="21"/>
  <c r="B185" i="21"/>
  <c r="Y184" i="21"/>
  <c r="X184" i="21"/>
  <c r="W184" i="21"/>
  <c r="V184" i="21"/>
  <c r="U184" i="21"/>
  <c r="T184" i="21"/>
  <c r="S184" i="21"/>
  <c r="R184" i="21"/>
  <c r="Q184" i="21"/>
  <c r="P184" i="21"/>
  <c r="O184" i="21"/>
  <c r="N184" i="21"/>
  <c r="M184" i="21"/>
  <c r="L184" i="21"/>
  <c r="K184" i="21"/>
  <c r="J184" i="21"/>
  <c r="I184" i="21"/>
  <c r="H184" i="21"/>
  <c r="G184" i="21"/>
  <c r="F184" i="21"/>
  <c r="E184" i="21"/>
  <c r="D184" i="21"/>
  <c r="C184" i="21"/>
  <c r="B184" i="21"/>
  <c r="Y178" i="21"/>
  <c r="X178" i="21"/>
  <c r="W178" i="21"/>
  <c r="V178" i="21"/>
  <c r="U178" i="21"/>
  <c r="T178" i="21"/>
  <c r="S178" i="21"/>
  <c r="R178" i="21"/>
  <c r="Q178" i="21"/>
  <c r="P178" i="21"/>
  <c r="O178" i="21"/>
  <c r="N178" i="21"/>
  <c r="M178" i="21"/>
  <c r="L178" i="21"/>
  <c r="K178" i="21"/>
  <c r="J178" i="21"/>
  <c r="I178" i="21"/>
  <c r="H178" i="21"/>
  <c r="G178" i="21"/>
  <c r="F178" i="21"/>
  <c r="E178" i="21"/>
  <c r="D178" i="21"/>
  <c r="C178" i="21"/>
  <c r="B178" i="21"/>
  <c r="Y177" i="21"/>
  <c r="X177" i="21"/>
  <c r="W177" i="21"/>
  <c r="V177" i="21"/>
  <c r="U177" i="21"/>
  <c r="T177" i="21"/>
  <c r="S177" i="21"/>
  <c r="R177" i="21"/>
  <c r="Q177" i="21"/>
  <c r="P177" i="21"/>
  <c r="O177" i="21"/>
  <c r="N177" i="21"/>
  <c r="M177" i="21"/>
  <c r="L177" i="21"/>
  <c r="K177" i="21"/>
  <c r="J177" i="21"/>
  <c r="I177" i="21"/>
  <c r="H177" i="21"/>
  <c r="G177" i="21"/>
  <c r="F177" i="21"/>
  <c r="E177" i="21"/>
  <c r="D177" i="21"/>
  <c r="C177" i="21"/>
  <c r="B177" i="21"/>
  <c r="Y176" i="21"/>
  <c r="X176" i="21"/>
  <c r="W176" i="21"/>
  <c r="V176" i="21"/>
  <c r="U176" i="21"/>
  <c r="T176" i="21"/>
  <c r="S176" i="21"/>
  <c r="R176" i="21"/>
  <c r="Q176" i="21"/>
  <c r="P176" i="21"/>
  <c r="O176" i="21"/>
  <c r="N176" i="21"/>
  <c r="M176" i="21"/>
  <c r="L176" i="21"/>
  <c r="K176" i="21"/>
  <c r="J176" i="21"/>
  <c r="I176" i="21"/>
  <c r="H176" i="21"/>
  <c r="G176" i="21"/>
  <c r="F176" i="21"/>
  <c r="E176" i="21"/>
  <c r="D176" i="21"/>
  <c r="C176" i="21"/>
  <c r="B176" i="21"/>
  <c r="Y174" i="21"/>
  <c r="X174" i="21"/>
  <c r="W174" i="21"/>
  <c r="V174" i="21"/>
  <c r="U174" i="21"/>
  <c r="T174" i="21"/>
  <c r="S174" i="21"/>
  <c r="R174" i="21"/>
  <c r="Q174" i="21"/>
  <c r="P174" i="21"/>
  <c r="O174" i="21"/>
  <c r="N174" i="21"/>
  <c r="M174" i="21"/>
  <c r="L174" i="21"/>
  <c r="K174" i="21"/>
  <c r="J174" i="21"/>
  <c r="I174" i="21"/>
  <c r="H174" i="21"/>
  <c r="G174" i="21"/>
  <c r="F174" i="21"/>
  <c r="E174" i="21"/>
  <c r="D174" i="21"/>
  <c r="C174" i="21"/>
  <c r="B174" i="21"/>
  <c r="Y173" i="21"/>
  <c r="X173" i="21"/>
  <c r="W173" i="21"/>
  <c r="V173" i="21"/>
  <c r="U173" i="21"/>
  <c r="T173" i="21"/>
  <c r="S173" i="21"/>
  <c r="R173" i="21"/>
  <c r="Q173" i="21"/>
  <c r="P173" i="21"/>
  <c r="O173" i="21"/>
  <c r="N173" i="21"/>
  <c r="M173" i="21"/>
  <c r="L173" i="21"/>
  <c r="K173" i="21"/>
  <c r="J173" i="21"/>
  <c r="I173" i="21"/>
  <c r="H173" i="21"/>
  <c r="G173" i="21"/>
  <c r="F173" i="21"/>
  <c r="E173" i="21"/>
  <c r="D173" i="21"/>
  <c r="C173" i="21"/>
  <c r="B173" i="21"/>
  <c r="Y172" i="21"/>
  <c r="X172" i="21"/>
  <c r="W172" i="21"/>
  <c r="V172" i="21"/>
  <c r="U172" i="21"/>
  <c r="T172" i="21"/>
  <c r="S172" i="21"/>
  <c r="R172" i="21"/>
  <c r="Q172" i="21"/>
  <c r="P172" i="21"/>
  <c r="O172" i="21"/>
  <c r="N172" i="21"/>
  <c r="M172" i="21"/>
  <c r="L172" i="21"/>
  <c r="K172" i="21"/>
  <c r="J172" i="21"/>
  <c r="I172" i="21"/>
  <c r="H172" i="21"/>
  <c r="G172" i="21"/>
  <c r="F172" i="21"/>
  <c r="E172" i="21"/>
  <c r="E165" i="21" s="1"/>
  <c r="D172" i="21"/>
  <c r="C172" i="21"/>
  <c r="C165" i="21" s="1"/>
  <c r="B172" i="21"/>
  <c r="Y170" i="21"/>
  <c r="X170" i="21"/>
  <c r="W170" i="21"/>
  <c r="V170" i="21"/>
  <c r="U170" i="21"/>
  <c r="T170" i="21"/>
  <c r="S170" i="21"/>
  <c r="R170" i="21"/>
  <c r="Q170" i="21"/>
  <c r="P170" i="21"/>
  <c r="O170" i="21"/>
  <c r="N170" i="21"/>
  <c r="M170" i="21"/>
  <c r="L170" i="21"/>
  <c r="K170" i="21"/>
  <c r="J170" i="21"/>
  <c r="I170" i="21"/>
  <c r="H170" i="21"/>
  <c r="G170" i="21"/>
  <c r="F170" i="21"/>
  <c r="E170" i="21"/>
  <c r="D170" i="21"/>
  <c r="C170" i="21"/>
  <c r="B170" i="21"/>
  <c r="Y169" i="21"/>
  <c r="X169" i="21"/>
  <c r="W169" i="21"/>
  <c r="V169" i="21"/>
  <c r="U169" i="21"/>
  <c r="T169" i="21"/>
  <c r="S169" i="21"/>
  <c r="R169" i="21"/>
  <c r="Q169" i="21"/>
  <c r="P169" i="21"/>
  <c r="O169" i="21"/>
  <c r="N169" i="21"/>
  <c r="M169" i="21"/>
  <c r="L169" i="21"/>
  <c r="K169" i="21"/>
  <c r="J169" i="21"/>
  <c r="I169" i="21"/>
  <c r="H169" i="21"/>
  <c r="G169" i="21"/>
  <c r="F169" i="21"/>
  <c r="E169" i="21"/>
  <c r="D169" i="21"/>
  <c r="C169" i="21"/>
  <c r="B169" i="21"/>
  <c r="Y168" i="21"/>
  <c r="X168" i="21"/>
  <c r="W168" i="21"/>
  <c r="V168" i="21"/>
  <c r="U168" i="21"/>
  <c r="T168" i="21"/>
  <c r="S168" i="21"/>
  <c r="R168" i="21"/>
  <c r="Q168" i="21"/>
  <c r="P168" i="21"/>
  <c r="P165" i="21" s="1"/>
  <c r="O168" i="21"/>
  <c r="N168" i="21"/>
  <c r="M168" i="21"/>
  <c r="L168" i="21"/>
  <c r="K168" i="21"/>
  <c r="J168" i="21"/>
  <c r="I168" i="21"/>
  <c r="H168" i="21"/>
  <c r="G168" i="21"/>
  <c r="F168" i="21"/>
  <c r="E168" i="21"/>
  <c r="D168" i="21"/>
  <c r="C168" i="21"/>
  <c r="B168" i="21"/>
  <c r="Y167" i="21"/>
  <c r="X167" i="21"/>
  <c r="W167" i="21"/>
  <c r="V167" i="21"/>
  <c r="U167" i="21"/>
  <c r="T167" i="21"/>
  <c r="S167" i="21"/>
  <c r="R167" i="21"/>
  <c r="R165" i="21" s="1"/>
  <c r="Q167" i="21"/>
  <c r="P167" i="21"/>
  <c r="O167" i="21"/>
  <c r="N167" i="21"/>
  <c r="M167" i="21"/>
  <c r="L167" i="21"/>
  <c r="L165" i="21" s="1"/>
  <c r="K167" i="21"/>
  <c r="J167" i="21"/>
  <c r="I167" i="21"/>
  <c r="H167" i="21"/>
  <c r="G167" i="21"/>
  <c r="F167" i="21"/>
  <c r="E167" i="21"/>
  <c r="D167" i="21"/>
  <c r="C167" i="21"/>
  <c r="B167" i="21"/>
  <c r="Y166" i="21"/>
  <c r="Y165" i="21" s="1"/>
  <c r="X166" i="21"/>
  <c r="X165" i="21" s="1"/>
  <c r="W166" i="21"/>
  <c r="W165" i="21" s="1"/>
  <c r="V166" i="21"/>
  <c r="V165" i="21" s="1"/>
  <c r="U166" i="21"/>
  <c r="U165" i="21" s="1"/>
  <c r="T166" i="21"/>
  <c r="T165" i="21" s="1"/>
  <c r="S166" i="21"/>
  <c r="S165" i="21" s="1"/>
  <c r="R166" i="21"/>
  <c r="Q166" i="21"/>
  <c r="Q165" i="21" s="1"/>
  <c r="P166" i="21"/>
  <c r="O166" i="21"/>
  <c r="O165" i="21" s="1"/>
  <c r="N166" i="21"/>
  <c r="N165" i="21" s="1"/>
  <c r="M166" i="21"/>
  <c r="M165" i="21" s="1"/>
  <c r="L166" i="21"/>
  <c r="K166" i="21"/>
  <c r="K165" i="21" s="1"/>
  <c r="J166" i="21"/>
  <c r="J165" i="21" s="1"/>
  <c r="I166" i="21"/>
  <c r="H166" i="21"/>
  <c r="H165" i="21" s="1"/>
  <c r="G166" i="21"/>
  <c r="F166" i="21"/>
  <c r="E166" i="21"/>
  <c r="D166" i="21"/>
  <c r="C166" i="21"/>
  <c r="B166" i="21"/>
  <c r="I165" i="21"/>
  <c r="G165" i="21"/>
  <c r="F165" i="21"/>
  <c r="D165" i="21"/>
  <c r="B165" i="21"/>
  <c r="Y162" i="21"/>
  <c r="X162" i="21"/>
  <c r="W162" i="21"/>
  <c r="V162" i="21"/>
  <c r="U162" i="21"/>
  <c r="T162" i="21"/>
  <c r="S162" i="21"/>
  <c r="R162" i="21"/>
  <c r="Q162" i="21"/>
  <c r="P162" i="21"/>
  <c r="O162" i="21"/>
  <c r="N162" i="21"/>
  <c r="M162" i="21"/>
  <c r="L162" i="21"/>
  <c r="K162" i="21"/>
  <c r="J162" i="21"/>
  <c r="I162" i="21"/>
  <c r="H162" i="21"/>
  <c r="G162" i="21"/>
  <c r="F162" i="21"/>
  <c r="E162" i="21"/>
  <c r="D162" i="21"/>
  <c r="C162" i="21"/>
  <c r="B162" i="21"/>
  <c r="Y161" i="21"/>
  <c r="X161" i="21"/>
  <c r="W161" i="21"/>
  <c r="V161" i="21"/>
  <c r="U161" i="21"/>
  <c r="T161" i="21"/>
  <c r="S161" i="21"/>
  <c r="R161" i="21"/>
  <c r="Q161" i="21"/>
  <c r="P161" i="21"/>
  <c r="O161" i="21"/>
  <c r="N161" i="21"/>
  <c r="M161" i="21"/>
  <c r="L161" i="21"/>
  <c r="K161" i="21"/>
  <c r="J161" i="21"/>
  <c r="I161" i="21"/>
  <c r="H161" i="21"/>
  <c r="G161" i="21"/>
  <c r="F161" i="21"/>
  <c r="E161" i="21"/>
  <c r="D161" i="21"/>
  <c r="C161" i="21"/>
  <c r="B161" i="21"/>
  <c r="Y159" i="21"/>
  <c r="X159" i="21"/>
  <c r="W159" i="21"/>
  <c r="V159" i="21"/>
  <c r="U159" i="21"/>
  <c r="T159" i="21"/>
  <c r="S159" i="21"/>
  <c r="R159" i="21"/>
  <c r="Q159" i="21"/>
  <c r="P159" i="21"/>
  <c r="O159" i="21"/>
  <c r="N159" i="21"/>
  <c r="M159" i="21"/>
  <c r="L159" i="21"/>
  <c r="K159" i="21"/>
  <c r="J159" i="21"/>
  <c r="I159" i="21"/>
  <c r="H159" i="21"/>
  <c r="G159" i="21"/>
  <c r="F159" i="21"/>
  <c r="E159" i="21"/>
  <c r="D159" i="21"/>
  <c r="C159" i="21"/>
  <c r="B159" i="21"/>
  <c r="Y158" i="21"/>
  <c r="X158" i="21"/>
  <c r="W158" i="21"/>
  <c r="V158" i="21"/>
  <c r="U158" i="21"/>
  <c r="T158" i="21"/>
  <c r="S158" i="21"/>
  <c r="R158" i="21"/>
  <c r="Q158" i="21"/>
  <c r="P158" i="21"/>
  <c r="O158" i="21"/>
  <c r="N158" i="21"/>
  <c r="M158" i="21"/>
  <c r="L158" i="21"/>
  <c r="K158" i="21"/>
  <c r="J158" i="21"/>
  <c r="I158" i="21"/>
  <c r="H158" i="21"/>
  <c r="G158" i="21"/>
  <c r="F158" i="21"/>
  <c r="E158" i="21"/>
  <c r="D158" i="21"/>
  <c r="C158" i="21"/>
  <c r="B158" i="21"/>
  <c r="Y156" i="21"/>
  <c r="X156" i="21"/>
  <c r="W156" i="21"/>
  <c r="V156" i="21"/>
  <c r="U156" i="21"/>
  <c r="T156" i="21"/>
  <c r="S156" i="21"/>
  <c r="R156" i="21"/>
  <c r="Q156" i="21"/>
  <c r="P156" i="21"/>
  <c r="O156" i="21"/>
  <c r="N156" i="21"/>
  <c r="M156" i="21"/>
  <c r="L156" i="21"/>
  <c r="K156" i="21"/>
  <c r="J156" i="21"/>
  <c r="I156" i="21"/>
  <c r="H156" i="21"/>
  <c r="G156" i="21"/>
  <c r="F156" i="21"/>
  <c r="E156" i="21"/>
  <c r="D156" i="21"/>
  <c r="C156" i="21"/>
  <c r="B156" i="21"/>
  <c r="Y155" i="21"/>
  <c r="X155" i="21"/>
  <c r="W155" i="21"/>
  <c r="V155" i="21"/>
  <c r="U155" i="21"/>
  <c r="T155" i="21"/>
  <c r="S155" i="21"/>
  <c r="R155" i="21"/>
  <c r="Q155" i="21"/>
  <c r="P155" i="21"/>
  <c r="O155" i="21"/>
  <c r="N155" i="21"/>
  <c r="M155" i="21"/>
  <c r="L155" i="21"/>
  <c r="K155" i="21"/>
  <c r="J155" i="21"/>
  <c r="I155" i="21"/>
  <c r="H155" i="21"/>
  <c r="G155" i="21"/>
  <c r="F155" i="21"/>
  <c r="E155" i="21"/>
  <c r="D155" i="21"/>
  <c r="C155" i="21"/>
  <c r="B155" i="21"/>
  <c r="Y154" i="21"/>
  <c r="X154" i="21"/>
  <c r="W154" i="21"/>
  <c r="V154" i="21"/>
  <c r="U154" i="21"/>
  <c r="T154" i="21"/>
  <c r="S154" i="21"/>
  <c r="R154" i="21"/>
  <c r="Q154" i="21"/>
  <c r="P154" i="21"/>
  <c r="O154" i="21"/>
  <c r="N154" i="21"/>
  <c r="M154" i="21"/>
  <c r="L154" i="21"/>
  <c r="K154" i="21"/>
  <c r="J154" i="21"/>
  <c r="I154" i="21"/>
  <c r="H154" i="21"/>
  <c r="G154" i="21"/>
  <c r="F154" i="21"/>
  <c r="E154" i="21"/>
  <c r="D154" i="21"/>
  <c r="C154" i="21"/>
  <c r="B154" i="21"/>
  <c r="Y152" i="21"/>
  <c r="X152" i="21"/>
  <c r="W152" i="21"/>
  <c r="V152" i="21"/>
  <c r="U152" i="21"/>
  <c r="T152" i="21"/>
  <c r="S152" i="21"/>
  <c r="R152" i="21"/>
  <c r="Q152" i="21"/>
  <c r="P152" i="21"/>
  <c r="O152" i="21"/>
  <c r="N152" i="21"/>
  <c r="M152" i="21"/>
  <c r="L152" i="21"/>
  <c r="K152" i="21"/>
  <c r="J152" i="21"/>
  <c r="I152" i="21"/>
  <c r="H152" i="21"/>
  <c r="G152" i="21"/>
  <c r="F152" i="21"/>
  <c r="E152" i="21"/>
  <c r="E146" i="21" s="1"/>
  <c r="D152" i="21"/>
  <c r="C152" i="21"/>
  <c r="C146" i="21" s="1"/>
  <c r="B152" i="21"/>
  <c r="Y151" i="21"/>
  <c r="X151" i="21"/>
  <c r="W151" i="21"/>
  <c r="V151" i="21"/>
  <c r="U151" i="21"/>
  <c r="T151" i="21"/>
  <c r="S151" i="21"/>
  <c r="R151" i="21"/>
  <c r="Q151" i="21"/>
  <c r="P151" i="21"/>
  <c r="O151" i="21"/>
  <c r="N151" i="21"/>
  <c r="M151" i="21"/>
  <c r="L151" i="21"/>
  <c r="K151" i="21"/>
  <c r="J151" i="21"/>
  <c r="I151" i="21"/>
  <c r="H151" i="21"/>
  <c r="G151" i="21"/>
  <c r="F151" i="21"/>
  <c r="E151" i="21"/>
  <c r="D151" i="21"/>
  <c r="C151" i="21"/>
  <c r="B151" i="21"/>
  <c r="Y150" i="21"/>
  <c r="X150" i="21"/>
  <c r="W150" i="21"/>
  <c r="V150" i="21"/>
  <c r="U150" i="21"/>
  <c r="T150" i="21"/>
  <c r="S150" i="21"/>
  <c r="R150" i="21"/>
  <c r="Q150" i="21"/>
  <c r="P150" i="21"/>
  <c r="O150" i="21"/>
  <c r="N150" i="21"/>
  <c r="M150" i="21"/>
  <c r="L150" i="21"/>
  <c r="K150" i="21"/>
  <c r="J150" i="21"/>
  <c r="I150" i="21"/>
  <c r="H150" i="21"/>
  <c r="G150" i="21"/>
  <c r="F150" i="21"/>
  <c r="E150" i="21"/>
  <c r="D150" i="21"/>
  <c r="C150" i="21"/>
  <c r="B150" i="21"/>
  <c r="Y149" i="21"/>
  <c r="X149" i="21"/>
  <c r="W149" i="21"/>
  <c r="V149" i="21"/>
  <c r="U149" i="21"/>
  <c r="T149" i="21"/>
  <c r="S149" i="21"/>
  <c r="R149" i="21"/>
  <c r="Q149" i="21"/>
  <c r="P149" i="21"/>
  <c r="P146" i="21" s="1"/>
  <c r="O149" i="21"/>
  <c r="N149" i="21"/>
  <c r="M149" i="21"/>
  <c r="L149" i="21"/>
  <c r="K149" i="21"/>
  <c r="J149" i="21"/>
  <c r="I149" i="21"/>
  <c r="H149" i="21"/>
  <c r="G149" i="21"/>
  <c r="F149" i="21"/>
  <c r="E149" i="21"/>
  <c r="D149" i="21"/>
  <c r="C149" i="21"/>
  <c r="B149" i="21"/>
  <c r="Y148" i="21"/>
  <c r="X148" i="21"/>
  <c r="W148" i="21"/>
  <c r="V148" i="21"/>
  <c r="U148" i="21"/>
  <c r="U146" i="21" s="1"/>
  <c r="T148" i="21"/>
  <c r="S148" i="21"/>
  <c r="R148" i="21"/>
  <c r="R146" i="21" s="1"/>
  <c r="Q148" i="21"/>
  <c r="P148" i="21"/>
  <c r="O148" i="21"/>
  <c r="N148" i="21"/>
  <c r="M148" i="21"/>
  <c r="L148" i="21"/>
  <c r="L146" i="21" s="1"/>
  <c r="K148" i="21"/>
  <c r="J148" i="21"/>
  <c r="I148" i="21"/>
  <c r="H148" i="21"/>
  <c r="G148" i="21"/>
  <c r="F148" i="21"/>
  <c r="E148" i="21"/>
  <c r="D148" i="21"/>
  <c r="C148" i="21"/>
  <c r="B148" i="21"/>
  <c r="Y147" i="21"/>
  <c r="Y146" i="21" s="1"/>
  <c r="X147" i="21"/>
  <c r="X146" i="21" s="1"/>
  <c r="W147" i="21"/>
  <c r="W146" i="21" s="1"/>
  <c r="V147" i="21"/>
  <c r="V146" i="21" s="1"/>
  <c r="U147" i="21"/>
  <c r="T147" i="21"/>
  <c r="T146" i="21" s="1"/>
  <c r="S147" i="21"/>
  <c r="S146" i="21" s="1"/>
  <c r="R147" i="21"/>
  <c r="Q147" i="21"/>
  <c r="Q146" i="21" s="1"/>
  <c r="P147" i="21"/>
  <c r="O147" i="21"/>
  <c r="O146" i="21" s="1"/>
  <c r="N147" i="21"/>
  <c r="N146" i="21" s="1"/>
  <c r="M147" i="21"/>
  <c r="M146" i="21" s="1"/>
  <c r="L147" i="21"/>
  <c r="K147" i="21"/>
  <c r="K146" i="21" s="1"/>
  <c r="J147" i="21"/>
  <c r="J146" i="21" s="1"/>
  <c r="I147" i="21"/>
  <c r="H147" i="21"/>
  <c r="H146" i="21" s="1"/>
  <c r="G147" i="21"/>
  <c r="F147" i="21"/>
  <c r="E147" i="21"/>
  <c r="D147" i="21"/>
  <c r="C147" i="21"/>
  <c r="B147" i="21"/>
  <c r="I146" i="21"/>
  <c r="G146" i="21"/>
  <c r="F146" i="21"/>
  <c r="D146" i="21"/>
  <c r="B146" i="21"/>
  <c r="Y143" i="21"/>
  <c r="X143" i="21"/>
  <c r="W143" i="21"/>
  <c r="V143" i="21"/>
  <c r="U143" i="21"/>
  <c r="T143" i="21"/>
  <c r="S143" i="21"/>
  <c r="R143" i="21"/>
  <c r="Q143" i="21"/>
  <c r="P143" i="21"/>
  <c r="O143" i="21"/>
  <c r="N143" i="21"/>
  <c r="M143" i="21"/>
  <c r="L143" i="21"/>
  <c r="K143" i="21"/>
  <c r="J143" i="21"/>
  <c r="I143" i="21"/>
  <c r="H143" i="21"/>
  <c r="G143" i="21"/>
  <c r="F143" i="21"/>
  <c r="E143" i="21"/>
  <c r="D143" i="21"/>
  <c r="C143" i="21"/>
  <c r="B143" i="21"/>
  <c r="Y142" i="21"/>
  <c r="X142" i="21"/>
  <c r="W142" i="21"/>
  <c r="V142" i="21"/>
  <c r="U142" i="21"/>
  <c r="T142" i="21"/>
  <c r="S142" i="21"/>
  <c r="R142" i="21"/>
  <c r="Q142" i="21"/>
  <c r="P142" i="21"/>
  <c r="O142" i="21"/>
  <c r="N142" i="21"/>
  <c r="M142" i="21"/>
  <c r="L142" i="21"/>
  <c r="K142" i="21"/>
  <c r="J142" i="21"/>
  <c r="I142" i="21"/>
  <c r="H142" i="21"/>
  <c r="G142" i="21"/>
  <c r="F142" i="21"/>
  <c r="E142" i="21"/>
  <c r="D142" i="21"/>
  <c r="C142" i="21"/>
  <c r="B142" i="21"/>
  <c r="Y140" i="21"/>
  <c r="X140" i="21"/>
  <c r="W140" i="21"/>
  <c r="V140" i="21"/>
  <c r="U140" i="21"/>
  <c r="T140" i="21"/>
  <c r="S140" i="21"/>
  <c r="R140" i="21"/>
  <c r="Q140" i="21"/>
  <c r="P140" i="21"/>
  <c r="O140" i="21"/>
  <c r="N140" i="21"/>
  <c r="M140" i="21"/>
  <c r="L140" i="21"/>
  <c r="K140" i="21"/>
  <c r="J140" i="21"/>
  <c r="I140" i="21"/>
  <c r="H140" i="21"/>
  <c r="G140" i="21"/>
  <c r="F140" i="21"/>
  <c r="E140" i="21"/>
  <c r="D140" i="21"/>
  <c r="C140" i="21"/>
  <c r="B140" i="21"/>
  <c r="Y139" i="21"/>
  <c r="X139" i="21"/>
  <c r="W139" i="21"/>
  <c r="V139" i="21"/>
  <c r="U139" i="21"/>
  <c r="T139" i="21"/>
  <c r="S139" i="21"/>
  <c r="R139" i="21"/>
  <c r="Q139" i="21"/>
  <c r="P139" i="21"/>
  <c r="O139" i="21"/>
  <c r="N139" i="21"/>
  <c r="M139" i="21"/>
  <c r="L139" i="21"/>
  <c r="K139" i="21"/>
  <c r="J139" i="21"/>
  <c r="I139" i="21"/>
  <c r="H139" i="21"/>
  <c r="G139" i="21"/>
  <c r="F139" i="21"/>
  <c r="E139" i="21"/>
  <c r="D139" i="21"/>
  <c r="C139" i="21"/>
  <c r="B139" i="21"/>
  <c r="Y138" i="21"/>
  <c r="X138" i="21"/>
  <c r="W138" i="21"/>
  <c r="V138" i="21"/>
  <c r="U138" i="21"/>
  <c r="T138" i="21"/>
  <c r="S138" i="21"/>
  <c r="R138" i="21"/>
  <c r="Q138" i="21"/>
  <c r="P138" i="21"/>
  <c r="O138" i="21"/>
  <c r="N138" i="21"/>
  <c r="M138" i="21"/>
  <c r="L138" i="21"/>
  <c r="K138" i="21"/>
  <c r="J138" i="21"/>
  <c r="I138" i="21"/>
  <c r="H138" i="21"/>
  <c r="G138" i="21"/>
  <c r="F138" i="21"/>
  <c r="E138" i="21"/>
  <c r="D138" i="21"/>
  <c r="C138" i="21"/>
  <c r="B138" i="21"/>
  <c r="Y137" i="21"/>
  <c r="X137" i="21"/>
  <c r="W137" i="21"/>
  <c r="V137" i="21"/>
  <c r="U137" i="21"/>
  <c r="T137" i="21"/>
  <c r="S137" i="21"/>
  <c r="R137" i="21"/>
  <c r="Q137" i="21"/>
  <c r="P137" i="21"/>
  <c r="O137" i="21"/>
  <c r="N137" i="21"/>
  <c r="M137" i="21"/>
  <c r="L137" i="21"/>
  <c r="K137" i="21"/>
  <c r="J137" i="21"/>
  <c r="I137" i="21"/>
  <c r="H137" i="21"/>
  <c r="G137" i="21"/>
  <c r="F137" i="21"/>
  <c r="E137" i="21"/>
  <c r="D137" i="21"/>
  <c r="C137" i="21"/>
  <c r="B137" i="21"/>
  <c r="Y136" i="21"/>
  <c r="X136" i="21"/>
  <c r="W136" i="21"/>
  <c r="V136" i="21"/>
  <c r="U136" i="21"/>
  <c r="T136" i="21"/>
  <c r="S136" i="21"/>
  <c r="R136" i="21"/>
  <c r="Q136" i="21"/>
  <c r="P136" i="21"/>
  <c r="O136" i="21"/>
  <c r="N136" i="21"/>
  <c r="M136" i="21"/>
  <c r="L136" i="21"/>
  <c r="K136" i="21"/>
  <c r="J136" i="21"/>
  <c r="I136" i="21"/>
  <c r="H136" i="21"/>
  <c r="G136" i="21"/>
  <c r="F136" i="21"/>
  <c r="E136" i="21"/>
  <c r="D136" i="21"/>
  <c r="C136" i="21"/>
  <c r="B136" i="21"/>
  <c r="Y135" i="21"/>
  <c r="X135" i="21"/>
  <c r="W135" i="21"/>
  <c r="V135" i="21"/>
  <c r="U135" i="21"/>
  <c r="T135" i="21"/>
  <c r="S135" i="21"/>
  <c r="R135" i="21"/>
  <c r="Q135" i="21"/>
  <c r="P135" i="21"/>
  <c r="O135" i="21"/>
  <c r="N135" i="21"/>
  <c r="M135" i="21"/>
  <c r="L135" i="21"/>
  <c r="K135" i="21"/>
  <c r="J135" i="21"/>
  <c r="I135" i="21"/>
  <c r="H135" i="21"/>
  <c r="G135" i="21"/>
  <c r="F135" i="21"/>
  <c r="E135" i="21"/>
  <c r="D135" i="21"/>
  <c r="C135" i="21"/>
  <c r="B135" i="21"/>
  <c r="Y134" i="21"/>
  <c r="X134" i="21"/>
  <c r="W134" i="21"/>
  <c r="V134" i="21"/>
  <c r="U134" i="21"/>
  <c r="T134" i="21"/>
  <c r="S134" i="21"/>
  <c r="R134" i="21"/>
  <c r="Q134" i="21"/>
  <c r="P134" i="21"/>
  <c r="O134" i="21"/>
  <c r="N134" i="21"/>
  <c r="M134" i="21"/>
  <c r="L134" i="21"/>
  <c r="K134" i="21"/>
  <c r="J134" i="21"/>
  <c r="I134" i="21"/>
  <c r="H134" i="21"/>
  <c r="G134" i="21"/>
  <c r="F134" i="21"/>
  <c r="E134" i="21"/>
  <c r="D134" i="21"/>
  <c r="C134" i="21"/>
  <c r="B134" i="21"/>
  <c r="Y133" i="21"/>
  <c r="X133" i="21"/>
  <c r="W133" i="21"/>
  <c r="V133" i="21"/>
  <c r="U133" i="21"/>
  <c r="T133" i="21"/>
  <c r="S133" i="21"/>
  <c r="R133" i="21"/>
  <c r="Q133" i="21"/>
  <c r="P133" i="21"/>
  <c r="O133" i="21"/>
  <c r="N133" i="21"/>
  <c r="M133" i="21"/>
  <c r="L133" i="21"/>
  <c r="K133" i="21"/>
  <c r="J133" i="21"/>
  <c r="I133" i="21"/>
  <c r="H133" i="21"/>
  <c r="G133" i="21"/>
  <c r="F133" i="21"/>
  <c r="E133" i="21"/>
  <c r="D133" i="21"/>
  <c r="C133" i="21"/>
  <c r="B133" i="21"/>
  <c r="Y119" i="21"/>
  <c r="Y213" i="21" s="1"/>
  <c r="X119" i="21"/>
  <c r="X213" i="21" s="1"/>
  <c r="W119" i="21"/>
  <c r="W213" i="21" s="1"/>
  <c r="V119" i="21"/>
  <c r="V213" i="21" s="1"/>
  <c r="U119" i="21"/>
  <c r="U213" i="21" s="1"/>
  <c r="T119" i="21"/>
  <c r="T213" i="21" s="1"/>
  <c r="S119" i="21"/>
  <c r="S213" i="21" s="1"/>
  <c r="R119" i="21"/>
  <c r="R213" i="21" s="1"/>
  <c r="Q119" i="21"/>
  <c r="Q213" i="21" s="1"/>
  <c r="P119" i="21"/>
  <c r="P213" i="21" s="1"/>
  <c r="O119" i="21"/>
  <c r="O213" i="21" s="1"/>
  <c r="N119" i="21"/>
  <c r="N213" i="21" s="1"/>
  <c r="M119" i="21"/>
  <c r="M213" i="21" s="1"/>
  <c r="L119" i="21"/>
  <c r="L213" i="21" s="1"/>
  <c r="K119" i="21"/>
  <c r="K213" i="21" s="1"/>
  <c r="J119" i="21"/>
  <c r="J213" i="21" s="1"/>
  <c r="I119" i="21"/>
  <c r="I213" i="21" s="1"/>
  <c r="H119" i="21"/>
  <c r="H213" i="21" s="1"/>
  <c r="G119" i="21"/>
  <c r="G213" i="21" s="1"/>
  <c r="F119" i="21"/>
  <c r="F213" i="21" s="1"/>
  <c r="E119" i="21"/>
  <c r="E213" i="21" s="1"/>
  <c r="D119" i="21"/>
  <c r="D213" i="21" s="1"/>
  <c r="C119" i="21"/>
  <c r="C213" i="21" s="1"/>
  <c r="B119" i="21"/>
  <c r="B213" i="21" s="1"/>
  <c r="Y110" i="21"/>
  <c r="Y211" i="21" s="1"/>
  <c r="X110" i="21"/>
  <c r="X211" i="21" s="1"/>
  <c r="W110" i="21"/>
  <c r="W211" i="21" s="1"/>
  <c r="V110" i="21"/>
  <c r="V211" i="21" s="1"/>
  <c r="U110" i="21"/>
  <c r="U211" i="21" s="1"/>
  <c r="T110" i="21"/>
  <c r="T211" i="21" s="1"/>
  <c r="S110" i="21"/>
  <c r="S211" i="21" s="1"/>
  <c r="R110" i="21"/>
  <c r="R211" i="21" s="1"/>
  <c r="Q110" i="21"/>
  <c r="Q211" i="21" s="1"/>
  <c r="P110" i="21"/>
  <c r="P211" i="21" s="1"/>
  <c r="O110" i="21"/>
  <c r="O211" i="21" s="1"/>
  <c r="N110" i="21"/>
  <c r="N211" i="21" s="1"/>
  <c r="M110" i="21"/>
  <c r="M211" i="21" s="1"/>
  <c r="L110" i="21"/>
  <c r="L211" i="21" s="1"/>
  <c r="L205" i="21" s="1"/>
  <c r="K110" i="21"/>
  <c r="K211" i="21" s="1"/>
  <c r="J110" i="21"/>
  <c r="J211" i="21" s="1"/>
  <c r="I110" i="21"/>
  <c r="I211" i="21" s="1"/>
  <c r="H110" i="21"/>
  <c r="H211" i="21" s="1"/>
  <c r="H205" i="21" s="1"/>
  <c r="G110" i="21"/>
  <c r="G211" i="21" s="1"/>
  <c r="F110" i="21"/>
  <c r="F211" i="21" s="1"/>
  <c r="E110" i="21"/>
  <c r="E211" i="21" s="1"/>
  <c r="D110" i="21"/>
  <c r="D211" i="21" s="1"/>
  <c r="C110" i="21"/>
  <c r="C211" i="21" s="1"/>
  <c r="B110" i="21"/>
  <c r="B211" i="21" s="1"/>
  <c r="Y89" i="21"/>
  <c r="Y203" i="21" s="1"/>
  <c r="X89" i="21"/>
  <c r="X203" i="21" s="1"/>
  <c r="W89" i="21"/>
  <c r="W203" i="21" s="1"/>
  <c r="V89" i="21"/>
  <c r="V203" i="21" s="1"/>
  <c r="U89" i="21"/>
  <c r="U203" i="21" s="1"/>
  <c r="T89" i="21"/>
  <c r="T203" i="21" s="1"/>
  <c r="S89" i="21"/>
  <c r="S203" i="21" s="1"/>
  <c r="R89" i="21"/>
  <c r="R203" i="21" s="1"/>
  <c r="Q89" i="21"/>
  <c r="Q203" i="21" s="1"/>
  <c r="P89" i="21"/>
  <c r="P203" i="21" s="1"/>
  <c r="O89" i="21"/>
  <c r="O203" i="21" s="1"/>
  <c r="N89" i="21"/>
  <c r="N203" i="21" s="1"/>
  <c r="M89" i="21"/>
  <c r="M203" i="21" s="1"/>
  <c r="L89" i="21"/>
  <c r="L203" i="21" s="1"/>
  <c r="K89" i="21"/>
  <c r="K203" i="21" s="1"/>
  <c r="J89" i="21"/>
  <c r="J203" i="21" s="1"/>
  <c r="I89" i="21"/>
  <c r="I203" i="21" s="1"/>
  <c r="H89" i="21"/>
  <c r="H203" i="21" s="1"/>
  <c r="G89" i="21"/>
  <c r="G203" i="21" s="1"/>
  <c r="F89" i="21"/>
  <c r="F203" i="21" s="1"/>
  <c r="E89" i="21"/>
  <c r="E203" i="21" s="1"/>
  <c r="D89" i="21"/>
  <c r="D203" i="21" s="1"/>
  <c r="C89" i="21"/>
  <c r="C203" i="21" s="1"/>
  <c r="B89" i="21"/>
  <c r="B203" i="21" s="1"/>
  <c r="Y79" i="21"/>
  <c r="Y202" i="21" s="1"/>
  <c r="X79" i="21"/>
  <c r="X202" i="21" s="1"/>
  <c r="W79" i="21"/>
  <c r="W202" i="21" s="1"/>
  <c r="V79" i="21"/>
  <c r="V202" i="21" s="1"/>
  <c r="U79" i="21"/>
  <c r="U202" i="21" s="1"/>
  <c r="T79" i="21"/>
  <c r="T202" i="21" s="1"/>
  <c r="S79" i="21"/>
  <c r="S202" i="21" s="1"/>
  <c r="R79" i="21"/>
  <c r="R202" i="21" s="1"/>
  <c r="Q79" i="21"/>
  <c r="Q202" i="21" s="1"/>
  <c r="P79" i="21"/>
  <c r="P202" i="21" s="1"/>
  <c r="O79" i="21"/>
  <c r="O202" i="21" s="1"/>
  <c r="N79" i="21"/>
  <c r="N202" i="21" s="1"/>
  <c r="M79" i="21"/>
  <c r="M202" i="21" s="1"/>
  <c r="L79" i="21"/>
  <c r="L202" i="21" s="1"/>
  <c r="K79" i="21"/>
  <c r="K202" i="21" s="1"/>
  <c r="J79" i="21"/>
  <c r="J202" i="21" s="1"/>
  <c r="I79" i="21"/>
  <c r="I202" i="21" s="1"/>
  <c r="H79" i="21"/>
  <c r="H202" i="21" s="1"/>
  <c r="G79" i="21"/>
  <c r="G202" i="21" s="1"/>
  <c r="F79" i="21"/>
  <c r="F202" i="21" s="1"/>
  <c r="E79" i="21"/>
  <c r="E202" i="21" s="1"/>
  <c r="D79" i="21"/>
  <c r="D202" i="21" s="1"/>
  <c r="C79" i="21"/>
  <c r="C202" i="21" s="1"/>
  <c r="B79" i="21"/>
  <c r="B202" i="21" s="1"/>
  <c r="Y60" i="21"/>
  <c r="Y201" i="21" s="1"/>
  <c r="X60" i="21"/>
  <c r="X201" i="21" s="1"/>
  <c r="X194" i="21" s="1"/>
  <c r="W60" i="21"/>
  <c r="W201" i="21" s="1"/>
  <c r="V60" i="21"/>
  <c r="V201" i="21" s="1"/>
  <c r="U60" i="21"/>
  <c r="U201" i="21" s="1"/>
  <c r="T60" i="21"/>
  <c r="T201" i="21" s="1"/>
  <c r="S60" i="21"/>
  <c r="S201" i="21" s="1"/>
  <c r="R60" i="21"/>
  <c r="R201" i="21" s="1"/>
  <c r="Q60" i="21"/>
  <c r="Q201" i="21" s="1"/>
  <c r="P60" i="21"/>
  <c r="P201" i="21" s="1"/>
  <c r="O60" i="21"/>
  <c r="O201" i="21" s="1"/>
  <c r="N60" i="21"/>
  <c r="N201" i="21" s="1"/>
  <c r="M60" i="21"/>
  <c r="M201" i="21" s="1"/>
  <c r="L60" i="21"/>
  <c r="L201" i="21" s="1"/>
  <c r="K60" i="21"/>
  <c r="K201" i="21" s="1"/>
  <c r="J60" i="21"/>
  <c r="J201" i="21" s="1"/>
  <c r="I60" i="21"/>
  <c r="I201" i="21" s="1"/>
  <c r="H60" i="21"/>
  <c r="H201" i="21" s="1"/>
  <c r="G60" i="21"/>
  <c r="G201" i="21" s="1"/>
  <c r="F60" i="21"/>
  <c r="F201" i="21" s="1"/>
  <c r="E60" i="21"/>
  <c r="E201" i="21" s="1"/>
  <c r="D60" i="21"/>
  <c r="D201" i="21" s="1"/>
  <c r="C60" i="21"/>
  <c r="C201" i="21" s="1"/>
  <c r="B60" i="21"/>
  <c r="B201" i="21" s="1"/>
  <c r="B194" i="21" s="1"/>
  <c r="Y33" i="21"/>
  <c r="Y192" i="21" s="1"/>
  <c r="X33" i="21"/>
  <c r="X192" i="21" s="1"/>
  <c r="X183" i="21" s="1"/>
  <c r="W33" i="21"/>
  <c r="W192" i="21" s="1"/>
  <c r="V33" i="21"/>
  <c r="V192" i="21" s="1"/>
  <c r="V183" i="21" s="1"/>
  <c r="U33" i="21"/>
  <c r="U192" i="21" s="1"/>
  <c r="T33" i="21"/>
  <c r="T192" i="21" s="1"/>
  <c r="T183" i="21" s="1"/>
  <c r="S33" i="21"/>
  <c r="S192" i="21" s="1"/>
  <c r="R33" i="21"/>
  <c r="R192" i="21" s="1"/>
  <c r="Q33" i="21"/>
  <c r="Q192" i="21" s="1"/>
  <c r="P33" i="21"/>
  <c r="P192" i="21" s="1"/>
  <c r="O33" i="21"/>
  <c r="O192" i="21" s="1"/>
  <c r="N33" i="21"/>
  <c r="N192" i="21" s="1"/>
  <c r="M33" i="21"/>
  <c r="M192" i="21" s="1"/>
  <c r="L33" i="21"/>
  <c r="L192" i="21" s="1"/>
  <c r="K33" i="21"/>
  <c r="K192" i="21" s="1"/>
  <c r="J33" i="21"/>
  <c r="J192" i="21" s="1"/>
  <c r="I33" i="21"/>
  <c r="I192" i="21" s="1"/>
  <c r="H33" i="21"/>
  <c r="H192" i="21" s="1"/>
  <c r="G33" i="21"/>
  <c r="G192" i="21" s="1"/>
  <c r="F33" i="21"/>
  <c r="F192" i="21" s="1"/>
  <c r="E33" i="21"/>
  <c r="E192" i="21" s="1"/>
  <c r="D33" i="21"/>
  <c r="D192" i="21" s="1"/>
  <c r="C33" i="21"/>
  <c r="C192" i="21" s="1"/>
  <c r="B33" i="21"/>
  <c r="B192" i="21" s="1"/>
  <c r="Y75" i="20"/>
  <c r="X75" i="20"/>
  <c r="W75" i="20"/>
  <c r="V75" i="20"/>
  <c r="U75" i="20"/>
  <c r="T75" i="20"/>
  <c r="S75" i="20"/>
  <c r="R75" i="20"/>
  <c r="Q75" i="20"/>
  <c r="P75" i="20"/>
  <c r="O75" i="20"/>
  <c r="N75" i="20"/>
  <c r="M75" i="20"/>
  <c r="L75" i="20"/>
  <c r="K75" i="20"/>
  <c r="J75" i="20"/>
  <c r="I75" i="20"/>
  <c r="H75" i="20"/>
  <c r="G75" i="20"/>
  <c r="F75" i="20"/>
  <c r="E75" i="20"/>
  <c r="D75" i="20"/>
  <c r="C75" i="20"/>
  <c r="B75" i="20"/>
  <c r="Y74" i="20"/>
  <c r="X74" i="20"/>
  <c r="W74" i="20"/>
  <c r="V74" i="20"/>
  <c r="U74" i="20"/>
  <c r="T74" i="20"/>
  <c r="S74" i="20"/>
  <c r="R74" i="20"/>
  <c r="Q74" i="20"/>
  <c r="P74" i="20"/>
  <c r="O74" i="20"/>
  <c r="N74" i="20"/>
  <c r="M74" i="20"/>
  <c r="L74" i="20"/>
  <c r="K74" i="20"/>
  <c r="J74" i="20"/>
  <c r="I74" i="20"/>
  <c r="H74" i="20"/>
  <c r="G74" i="20"/>
  <c r="F74" i="20"/>
  <c r="E74" i="20"/>
  <c r="D74" i="20"/>
  <c r="C74" i="20"/>
  <c r="B74" i="20"/>
  <c r="Y73" i="20"/>
  <c r="X73" i="20"/>
  <c r="W73" i="20"/>
  <c r="V73" i="20"/>
  <c r="U73" i="20"/>
  <c r="T73" i="20"/>
  <c r="S73" i="20"/>
  <c r="R73" i="20"/>
  <c r="Q73" i="20"/>
  <c r="P73" i="20"/>
  <c r="O73" i="20"/>
  <c r="N73" i="20"/>
  <c r="M73" i="20"/>
  <c r="L73" i="20"/>
  <c r="K73" i="20"/>
  <c r="J73" i="20"/>
  <c r="I73" i="20"/>
  <c r="H73" i="20"/>
  <c r="G73" i="20"/>
  <c r="F73" i="20"/>
  <c r="E73" i="20"/>
  <c r="D73" i="20"/>
  <c r="C73" i="20"/>
  <c r="B73" i="20"/>
  <c r="Y67" i="20"/>
  <c r="X67" i="20"/>
  <c r="W67" i="20"/>
  <c r="V67" i="20"/>
  <c r="U67" i="20"/>
  <c r="T67" i="20"/>
  <c r="S67" i="20"/>
  <c r="R67" i="20"/>
  <c r="Q67" i="20"/>
  <c r="P67" i="20"/>
  <c r="O67" i="20"/>
  <c r="N67" i="20"/>
  <c r="M67" i="20"/>
  <c r="L67" i="20"/>
  <c r="K67" i="20"/>
  <c r="J67" i="20"/>
  <c r="I67" i="20"/>
  <c r="H67" i="20"/>
  <c r="G67" i="20"/>
  <c r="F67" i="20"/>
  <c r="E67" i="20"/>
  <c r="D67" i="20"/>
  <c r="C67" i="20"/>
  <c r="B67" i="20"/>
  <c r="Y66" i="20"/>
  <c r="X66" i="20"/>
  <c r="W66" i="20"/>
  <c r="V66" i="20"/>
  <c r="U66" i="20"/>
  <c r="T66" i="20"/>
  <c r="S66" i="20"/>
  <c r="R66" i="20"/>
  <c r="Q66" i="20"/>
  <c r="P66" i="20"/>
  <c r="O66" i="20"/>
  <c r="N66" i="20"/>
  <c r="M66" i="20"/>
  <c r="L66" i="20"/>
  <c r="K66" i="20"/>
  <c r="J66" i="20"/>
  <c r="I66" i="20"/>
  <c r="H66" i="20"/>
  <c r="G66" i="20"/>
  <c r="F66" i="20"/>
  <c r="E66" i="20"/>
  <c r="D66" i="20"/>
  <c r="C66" i="20"/>
  <c r="B66" i="20"/>
  <c r="Y65" i="20"/>
  <c r="X65" i="20"/>
  <c r="W65" i="20"/>
  <c r="V65" i="20"/>
  <c r="U65" i="20"/>
  <c r="T65" i="20"/>
  <c r="S65" i="20"/>
  <c r="R65" i="20"/>
  <c r="Q65" i="20"/>
  <c r="P65" i="20"/>
  <c r="O65" i="20"/>
  <c r="N65" i="20"/>
  <c r="M65" i="20"/>
  <c r="L65" i="20"/>
  <c r="K65" i="20"/>
  <c r="J65" i="20"/>
  <c r="I65" i="20"/>
  <c r="H65" i="20"/>
  <c r="G65" i="20"/>
  <c r="F65" i="20"/>
  <c r="E65" i="20"/>
  <c r="D65" i="20"/>
  <c r="C65" i="20"/>
  <c r="B65" i="20"/>
  <c r="Y62" i="20"/>
  <c r="X62" i="20"/>
  <c r="V62" i="20"/>
  <c r="U62" i="20"/>
  <c r="S62" i="20"/>
  <c r="M62" i="20"/>
  <c r="L62" i="20"/>
  <c r="U61" i="20"/>
  <c r="U114" i="4" s="1"/>
  <c r="S61" i="20"/>
  <c r="R61" i="20"/>
  <c r="O61" i="20"/>
  <c r="N61" i="20"/>
  <c r="M61" i="20"/>
  <c r="K61" i="20"/>
  <c r="S60" i="20"/>
  <c r="R60" i="20"/>
  <c r="Q60" i="20"/>
  <c r="P60" i="20"/>
  <c r="J60" i="20"/>
  <c r="Y58" i="20"/>
  <c r="X58" i="20"/>
  <c r="W58" i="20"/>
  <c r="V58" i="20"/>
  <c r="U58" i="20"/>
  <c r="T58" i="20"/>
  <c r="S58" i="20"/>
  <c r="S42" i="7" s="1"/>
  <c r="R58" i="20"/>
  <c r="R42" i="7" s="1"/>
  <c r="Q58" i="20"/>
  <c r="Q42" i="7" s="1"/>
  <c r="P58" i="20"/>
  <c r="P42" i="7" s="1"/>
  <c r="O58" i="20"/>
  <c r="N58" i="20"/>
  <c r="M58" i="20"/>
  <c r="L58" i="20"/>
  <c r="K58" i="20"/>
  <c r="J58" i="20"/>
  <c r="J42" i="7" s="1"/>
  <c r="I58" i="20"/>
  <c r="H58" i="20"/>
  <c r="G58" i="20"/>
  <c r="F58" i="20"/>
  <c r="E58" i="20"/>
  <c r="D58" i="20"/>
  <c r="C58" i="20"/>
  <c r="B58" i="20"/>
  <c r="Y54" i="20"/>
  <c r="Y79" i="20" s="1"/>
  <c r="Y170" i="4" s="1"/>
  <c r="X54" i="20"/>
  <c r="X79" i="20" s="1"/>
  <c r="X170" i="4" s="1"/>
  <c r="W54" i="20"/>
  <c r="V54" i="20"/>
  <c r="U54" i="20"/>
  <c r="T54" i="20"/>
  <c r="S54" i="20"/>
  <c r="R54" i="20"/>
  <c r="Q54" i="20"/>
  <c r="P54" i="20"/>
  <c r="O54" i="20"/>
  <c r="N54" i="20"/>
  <c r="M54" i="20"/>
  <c r="M79" i="20" s="1"/>
  <c r="L54" i="20"/>
  <c r="L79" i="20" s="1"/>
  <c r="K54" i="20"/>
  <c r="J54" i="20"/>
  <c r="I54" i="20"/>
  <c r="H54" i="20"/>
  <c r="G54" i="20"/>
  <c r="F54" i="20"/>
  <c r="E54" i="20"/>
  <c r="D54" i="20"/>
  <c r="C54" i="20"/>
  <c r="C68" i="4" s="1"/>
  <c r="B54" i="20"/>
  <c r="Y53" i="20"/>
  <c r="X53" i="20"/>
  <c r="X67" i="4" s="1"/>
  <c r="W53" i="20"/>
  <c r="V53" i="20"/>
  <c r="U53" i="20"/>
  <c r="U78" i="20" s="1"/>
  <c r="U169" i="4" s="1"/>
  <c r="T53" i="20"/>
  <c r="T67" i="4" s="1"/>
  <c r="S53" i="20"/>
  <c r="S78" i="20" s="1"/>
  <c r="R53" i="20"/>
  <c r="Q53" i="20"/>
  <c r="P53" i="20"/>
  <c r="O53" i="20"/>
  <c r="N53" i="20"/>
  <c r="M53" i="20"/>
  <c r="L53" i="20"/>
  <c r="K53" i="20"/>
  <c r="J53" i="20"/>
  <c r="I53" i="20"/>
  <c r="H53" i="20"/>
  <c r="G53" i="20"/>
  <c r="F53" i="20"/>
  <c r="E53" i="20"/>
  <c r="D53" i="20"/>
  <c r="C53" i="20"/>
  <c r="B53" i="20"/>
  <c r="Y52" i="20"/>
  <c r="X52" i="20"/>
  <c r="W52" i="20"/>
  <c r="V52" i="20"/>
  <c r="U52" i="20"/>
  <c r="T52" i="20"/>
  <c r="S52" i="20"/>
  <c r="S77" i="20" s="1"/>
  <c r="S168" i="4" s="1"/>
  <c r="R52" i="20"/>
  <c r="R77" i="20" s="1"/>
  <c r="R168" i="4" s="1"/>
  <c r="Q52" i="20"/>
  <c r="Q77" i="20" s="1"/>
  <c r="Q168" i="4" s="1"/>
  <c r="P52" i="20"/>
  <c r="P77" i="20" s="1"/>
  <c r="P168" i="4" s="1"/>
  <c r="O52" i="20"/>
  <c r="N52" i="20"/>
  <c r="M52" i="20"/>
  <c r="L52" i="20"/>
  <c r="K52" i="20"/>
  <c r="J52" i="20"/>
  <c r="I52" i="20"/>
  <c r="H52" i="20"/>
  <c r="G52" i="20"/>
  <c r="F52" i="20"/>
  <c r="E52" i="20"/>
  <c r="D52" i="20"/>
  <c r="C52" i="20"/>
  <c r="B52" i="20"/>
  <c r="O51" i="20"/>
  <c r="N51" i="20"/>
  <c r="N65" i="4" s="1"/>
  <c r="M51" i="20"/>
  <c r="L51" i="20"/>
  <c r="L65" i="4" s="1"/>
  <c r="K51" i="20"/>
  <c r="Y42" i="20"/>
  <c r="X42" i="20"/>
  <c r="W42" i="20"/>
  <c r="V42" i="20"/>
  <c r="U42" i="20"/>
  <c r="T42" i="20"/>
  <c r="S42" i="20"/>
  <c r="R42" i="20"/>
  <c r="Q42" i="20"/>
  <c r="P42" i="20"/>
  <c r="O42" i="20"/>
  <c r="N42" i="20"/>
  <c r="M42" i="20"/>
  <c r="L42" i="20"/>
  <c r="K42" i="20"/>
  <c r="J42" i="20"/>
  <c r="I42" i="20"/>
  <c r="H42" i="20"/>
  <c r="G42" i="20"/>
  <c r="F42" i="20"/>
  <c r="E42" i="20"/>
  <c r="D42" i="20"/>
  <c r="C42" i="20"/>
  <c r="B42" i="20"/>
  <c r="Y39" i="20"/>
  <c r="X39" i="20"/>
  <c r="W39" i="20"/>
  <c r="V39" i="20"/>
  <c r="U39" i="20"/>
  <c r="T39" i="20"/>
  <c r="S39" i="20"/>
  <c r="R39" i="20"/>
  <c r="Q39" i="20"/>
  <c r="P39" i="20"/>
  <c r="O39" i="20"/>
  <c r="N39" i="20"/>
  <c r="M39" i="20"/>
  <c r="L39" i="20"/>
  <c r="K39" i="20"/>
  <c r="J39" i="20"/>
  <c r="I39" i="20"/>
  <c r="H39" i="20"/>
  <c r="G39" i="20"/>
  <c r="F39" i="20"/>
  <c r="E39" i="20"/>
  <c r="D39" i="20"/>
  <c r="C39" i="20"/>
  <c r="B39" i="20"/>
  <c r="Y33" i="20"/>
  <c r="X33" i="20"/>
  <c r="W33" i="20"/>
  <c r="V33" i="20"/>
  <c r="U33" i="20"/>
  <c r="T33" i="20"/>
  <c r="S33" i="20"/>
  <c r="R33" i="20"/>
  <c r="Q33" i="20"/>
  <c r="P33" i="20"/>
  <c r="O33" i="20"/>
  <c r="N33" i="20"/>
  <c r="M33" i="20"/>
  <c r="L33" i="20"/>
  <c r="K33" i="20"/>
  <c r="J33" i="20"/>
  <c r="I33" i="20"/>
  <c r="H33" i="20"/>
  <c r="G33" i="20"/>
  <c r="F33" i="20"/>
  <c r="E33" i="20"/>
  <c r="D33" i="20"/>
  <c r="C33" i="20"/>
  <c r="B33" i="20"/>
  <c r="Y28" i="20"/>
  <c r="X28" i="20"/>
  <c r="W28" i="20"/>
  <c r="V28" i="20"/>
  <c r="U28" i="20"/>
  <c r="T28" i="20"/>
  <c r="S28" i="20"/>
  <c r="R28" i="20"/>
  <c r="Q28" i="20"/>
  <c r="P28" i="20"/>
  <c r="O28" i="20"/>
  <c r="N28" i="20"/>
  <c r="M28" i="20"/>
  <c r="L28" i="20"/>
  <c r="K28" i="20"/>
  <c r="J28" i="20"/>
  <c r="I28" i="20"/>
  <c r="H28" i="20"/>
  <c r="G28" i="20"/>
  <c r="F28" i="20"/>
  <c r="E28" i="20"/>
  <c r="D28" i="20"/>
  <c r="C28" i="20"/>
  <c r="B28" i="20"/>
  <c r="Y27" i="20"/>
  <c r="X27" i="20"/>
  <c r="W27" i="20"/>
  <c r="V27" i="20"/>
  <c r="U27" i="20"/>
  <c r="T27" i="20"/>
  <c r="S27" i="20"/>
  <c r="R27" i="20"/>
  <c r="Q27" i="20"/>
  <c r="P27" i="20"/>
  <c r="O27" i="20"/>
  <c r="N27" i="20"/>
  <c r="M27" i="20"/>
  <c r="L27" i="20"/>
  <c r="K27" i="20"/>
  <c r="J27" i="20"/>
  <c r="I27" i="20"/>
  <c r="H27" i="20"/>
  <c r="G27" i="20"/>
  <c r="F27" i="20"/>
  <c r="E27" i="20"/>
  <c r="D27" i="20"/>
  <c r="C27" i="20"/>
  <c r="B27" i="20"/>
  <c r="Y26" i="20"/>
  <c r="X26" i="20"/>
  <c r="W26" i="20"/>
  <c r="V26" i="20"/>
  <c r="U26" i="20"/>
  <c r="T26" i="20"/>
  <c r="S26" i="20"/>
  <c r="R26" i="20"/>
  <c r="Q26" i="20"/>
  <c r="P26" i="20"/>
  <c r="O26" i="20"/>
  <c r="N26" i="20"/>
  <c r="M26" i="20"/>
  <c r="L26" i="20"/>
  <c r="K26" i="20"/>
  <c r="J26" i="20"/>
  <c r="I26" i="20"/>
  <c r="H26" i="20"/>
  <c r="G26" i="20"/>
  <c r="F26" i="20"/>
  <c r="E26" i="20"/>
  <c r="D26" i="20"/>
  <c r="C26" i="20"/>
  <c r="B26" i="20"/>
  <c r="Y24" i="20"/>
  <c r="X24" i="20"/>
  <c r="W24" i="20"/>
  <c r="V24" i="20"/>
  <c r="U24" i="20"/>
  <c r="T24" i="20"/>
  <c r="S24" i="20"/>
  <c r="R24" i="20"/>
  <c r="Q24" i="20"/>
  <c r="P24" i="20"/>
  <c r="O24" i="20"/>
  <c r="N24" i="20"/>
  <c r="M24" i="20"/>
  <c r="L24" i="20"/>
  <c r="K24" i="20"/>
  <c r="J24" i="20"/>
  <c r="I24" i="20"/>
  <c r="H24" i="20"/>
  <c r="G24" i="20"/>
  <c r="F24" i="20"/>
  <c r="E24" i="20"/>
  <c r="D24" i="20"/>
  <c r="C24" i="20"/>
  <c r="Y23" i="20"/>
  <c r="X23" i="20"/>
  <c r="W23" i="20"/>
  <c r="V23" i="20"/>
  <c r="U23" i="20"/>
  <c r="T23" i="20"/>
  <c r="S23" i="20"/>
  <c r="R23" i="20"/>
  <c r="Q23" i="20"/>
  <c r="P23" i="20"/>
  <c r="O23" i="20"/>
  <c r="N23" i="20"/>
  <c r="M23" i="20"/>
  <c r="L23" i="20"/>
  <c r="K23" i="20"/>
  <c r="J23" i="20"/>
  <c r="I23" i="20"/>
  <c r="H23" i="20"/>
  <c r="G23" i="20"/>
  <c r="F23" i="20"/>
  <c r="E23" i="20"/>
  <c r="D23" i="20"/>
  <c r="C23" i="20"/>
  <c r="Y22" i="20"/>
  <c r="X22" i="20"/>
  <c r="W22" i="20"/>
  <c r="V22" i="20"/>
  <c r="U22" i="20"/>
  <c r="T22" i="20"/>
  <c r="S22" i="20"/>
  <c r="R22" i="20"/>
  <c r="Q22" i="20"/>
  <c r="P22" i="20"/>
  <c r="O22" i="20"/>
  <c r="N22" i="20"/>
  <c r="M22" i="20"/>
  <c r="L22" i="20"/>
  <c r="K22" i="20"/>
  <c r="J22" i="20"/>
  <c r="I22" i="20"/>
  <c r="H22" i="20"/>
  <c r="G22" i="20"/>
  <c r="F22" i="20"/>
  <c r="E22" i="20"/>
  <c r="D22" i="20"/>
  <c r="C22" i="20"/>
  <c r="Y3" i="20"/>
  <c r="X3" i="20"/>
  <c r="W3" i="20"/>
  <c r="V3" i="20"/>
  <c r="U3" i="20"/>
  <c r="T3" i="20"/>
  <c r="S3" i="20"/>
  <c r="R3" i="20"/>
  <c r="Q3" i="20"/>
  <c r="P3" i="20"/>
  <c r="O3" i="20"/>
  <c r="N3" i="20"/>
  <c r="M3" i="20"/>
  <c r="L3" i="20"/>
  <c r="K3" i="20"/>
  <c r="J3" i="20"/>
  <c r="I3" i="20"/>
  <c r="H3" i="20"/>
  <c r="G3" i="20"/>
  <c r="F3" i="20"/>
  <c r="E3" i="20"/>
  <c r="D3" i="20"/>
  <c r="C3" i="20"/>
  <c r="B3" i="20"/>
  <c r="Y249" i="19"/>
  <c r="X249" i="19"/>
  <c r="W249" i="19"/>
  <c r="V249" i="19"/>
  <c r="U249" i="19"/>
  <c r="T249" i="19"/>
  <c r="S249" i="19"/>
  <c r="R249" i="19"/>
  <c r="Q249" i="19"/>
  <c r="P249" i="19"/>
  <c r="O249" i="19"/>
  <c r="N249" i="19"/>
  <c r="M249" i="19"/>
  <c r="L249" i="19"/>
  <c r="K249" i="19"/>
  <c r="J249" i="19"/>
  <c r="I249" i="19"/>
  <c r="H249" i="19"/>
  <c r="G249" i="19"/>
  <c r="F249" i="19"/>
  <c r="E249" i="19"/>
  <c r="D249" i="19"/>
  <c r="C249" i="19"/>
  <c r="B249" i="19"/>
  <c r="Y247" i="19"/>
  <c r="X247" i="19"/>
  <c r="W247" i="19"/>
  <c r="V247" i="19"/>
  <c r="U247" i="19"/>
  <c r="T247" i="19"/>
  <c r="S247" i="19"/>
  <c r="R247" i="19"/>
  <c r="Q247" i="19"/>
  <c r="P247" i="19"/>
  <c r="O247" i="19"/>
  <c r="N247" i="19"/>
  <c r="M247" i="19"/>
  <c r="L247" i="19"/>
  <c r="K247" i="19"/>
  <c r="J247" i="19"/>
  <c r="I247" i="19"/>
  <c r="H247" i="19"/>
  <c r="G247" i="19"/>
  <c r="F247" i="19"/>
  <c r="E247" i="19"/>
  <c r="D247" i="19"/>
  <c r="C247" i="19"/>
  <c r="B247" i="19"/>
  <c r="Y245" i="19"/>
  <c r="X245" i="19"/>
  <c r="W245" i="19"/>
  <c r="V245" i="19"/>
  <c r="U245" i="19"/>
  <c r="T245" i="19"/>
  <c r="S245" i="19"/>
  <c r="R245" i="19"/>
  <c r="Q245" i="19"/>
  <c r="P245" i="19"/>
  <c r="O245" i="19"/>
  <c r="N245" i="19"/>
  <c r="M245" i="19"/>
  <c r="L245" i="19"/>
  <c r="K245" i="19"/>
  <c r="J245" i="19"/>
  <c r="I245" i="19"/>
  <c r="H245" i="19"/>
  <c r="G245" i="19"/>
  <c r="F245" i="19"/>
  <c r="E245" i="19"/>
  <c r="D245" i="19"/>
  <c r="C245" i="19"/>
  <c r="B245" i="19"/>
  <c r="Y244" i="19"/>
  <c r="X244" i="19"/>
  <c r="W244" i="19"/>
  <c r="V244" i="19"/>
  <c r="U244" i="19"/>
  <c r="T244" i="19"/>
  <c r="S244" i="19"/>
  <c r="R244" i="19"/>
  <c r="Q244" i="19"/>
  <c r="P244" i="19"/>
  <c r="O244" i="19"/>
  <c r="N244" i="19"/>
  <c r="M244" i="19"/>
  <c r="L244" i="19"/>
  <c r="K244" i="19"/>
  <c r="J244" i="19"/>
  <c r="I244" i="19"/>
  <c r="H244" i="19"/>
  <c r="G244" i="19"/>
  <c r="F244" i="19"/>
  <c r="E244" i="19"/>
  <c r="D244" i="19"/>
  <c r="C244" i="19"/>
  <c r="B244" i="19"/>
  <c r="Y243" i="19"/>
  <c r="X243" i="19"/>
  <c r="W243" i="19"/>
  <c r="V243" i="19"/>
  <c r="U243" i="19"/>
  <c r="T243" i="19"/>
  <c r="S243" i="19"/>
  <c r="R243" i="19"/>
  <c r="Q243" i="19"/>
  <c r="P243" i="19"/>
  <c r="O243" i="19"/>
  <c r="N243" i="19"/>
  <c r="M243" i="19"/>
  <c r="L243" i="19"/>
  <c r="K243" i="19"/>
  <c r="J243" i="19"/>
  <c r="I243" i="19"/>
  <c r="H243" i="19"/>
  <c r="G243" i="19"/>
  <c r="F243" i="19"/>
  <c r="E243" i="19"/>
  <c r="D243" i="19"/>
  <c r="C243" i="19"/>
  <c r="B243" i="19"/>
  <c r="Y242" i="19"/>
  <c r="X242" i="19"/>
  <c r="W242" i="19"/>
  <c r="V242" i="19"/>
  <c r="U242" i="19"/>
  <c r="T242" i="19"/>
  <c r="S242" i="19"/>
  <c r="R242" i="19"/>
  <c r="Q242" i="19"/>
  <c r="P242" i="19"/>
  <c r="O242" i="19"/>
  <c r="N242" i="19"/>
  <c r="M242" i="19"/>
  <c r="L242" i="19"/>
  <c r="K242" i="19"/>
  <c r="J242" i="19"/>
  <c r="I242" i="19"/>
  <c r="H242" i="19"/>
  <c r="G242" i="19"/>
  <c r="F242" i="19"/>
  <c r="E242" i="19"/>
  <c r="D242" i="19"/>
  <c r="C242" i="19"/>
  <c r="B242" i="19"/>
  <c r="Y241" i="19"/>
  <c r="X241" i="19"/>
  <c r="W241" i="19"/>
  <c r="V241" i="19"/>
  <c r="U241" i="19"/>
  <c r="T241" i="19"/>
  <c r="S241" i="19"/>
  <c r="R241" i="19"/>
  <c r="Q241" i="19"/>
  <c r="P241" i="19"/>
  <c r="O241" i="19"/>
  <c r="N241" i="19"/>
  <c r="M241" i="19"/>
  <c r="L241" i="19"/>
  <c r="K241" i="19"/>
  <c r="J241" i="19"/>
  <c r="I241" i="19"/>
  <c r="H241" i="19"/>
  <c r="G241" i="19"/>
  <c r="F241" i="19"/>
  <c r="E241" i="19"/>
  <c r="D241" i="19"/>
  <c r="C241" i="19"/>
  <c r="B241" i="19"/>
  <c r="Y240" i="19"/>
  <c r="X240" i="19"/>
  <c r="W240" i="19"/>
  <c r="V240" i="19"/>
  <c r="U240" i="19"/>
  <c r="T240" i="19"/>
  <c r="S240" i="19"/>
  <c r="R240" i="19"/>
  <c r="Q240" i="19"/>
  <c r="P240" i="19"/>
  <c r="O240" i="19"/>
  <c r="N240" i="19"/>
  <c r="M240" i="19"/>
  <c r="L240" i="19"/>
  <c r="K240" i="19"/>
  <c r="J240" i="19"/>
  <c r="I240" i="19"/>
  <c r="H240" i="19"/>
  <c r="G240" i="19"/>
  <c r="F240" i="19"/>
  <c r="E240" i="19"/>
  <c r="D240" i="19"/>
  <c r="C240" i="19"/>
  <c r="B240" i="19"/>
  <c r="Y238" i="19"/>
  <c r="X238" i="19"/>
  <c r="W238" i="19"/>
  <c r="V238" i="19"/>
  <c r="U238" i="19"/>
  <c r="T238" i="19"/>
  <c r="S238" i="19"/>
  <c r="R238" i="19"/>
  <c r="Q238" i="19"/>
  <c r="P238" i="19"/>
  <c r="O238" i="19"/>
  <c r="N238" i="19"/>
  <c r="M238" i="19"/>
  <c r="L238" i="19"/>
  <c r="K238" i="19"/>
  <c r="J238" i="19"/>
  <c r="I238" i="19"/>
  <c r="H238" i="19"/>
  <c r="G238" i="19"/>
  <c r="F238" i="19"/>
  <c r="E238" i="19"/>
  <c r="D238" i="19"/>
  <c r="C238" i="19"/>
  <c r="B238" i="19"/>
  <c r="Y236" i="19"/>
  <c r="X236" i="19"/>
  <c r="W236" i="19"/>
  <c r="V236" i="19"/>
  <c r="U236" i="19"/>
  <c r="T236" i="19"/>
  <c r="S236" i="19"/>
  <c r="R236" i="19"/>
  <c r="Q236" i="19"/>
  <c r="P236" i="19"/>
  <c r="O236" i="19"/>
  <c r="N236" i="19"/>
  <c r="M236" i="19"/>
  <c r="L236" i="19"/>
  <c r="K236" i="19"/>
  <c r="J236" i="19"/>
  <c r="I236" i="19"/>
  <c r="H236" i="19"/>
  <c r="G236" i="19"/>
  <c r="F236" i="19"/>
  <c r="E236" i="19"/>
  <c r="D236" i="19"/>
  <c r="C236" i="19"/>
  <c r="B236" i="19"/>
  <c r="Y234" i="19"/>
  <c r="X234" i="19"/>
  <c r="W234" i="19"/>
  <c r="V234" i="19"/>
  <c r="U234" i="19"/>
  <c r="T234" i="19"/>
  <c r="S234" i="19"/>
  <c r="R234" i="19"/>
  <c r="Q234" i="19"/>
  <c r="P234" i="19"/>
  <c r="O234" i="19"/>
  <c r="N234" i="19"/>
  <c r="M234" i="19"/>
  <c r="L234" i="19"/>
  <c r="K234" i="19"/>
  <c r="J234" i="19"/>
  <c r="I234" i="19"/>
  <c r="H234" i="19"/>
  <c r="G234" i="19"/>
  <c r="F234" i="19"/>
  <c r="E234" i="19"/>
  <c r="D234" i="19"/>
  <c r="C234" i="19"/>
  <c r="B234" i="19"/>
  <c r="Y233" i="19"/>
  <c r="X233" i="19"/>
  <c r="W233" i="19"/>
  <c r="V233" i="19"/>
  <c r="U233" i="19"/>
  <c r="T233" i="19"/>
  <c r="S233" i="19"/>
  <c r="R233" i="19"/>
  <c r="Q233" i="19"/>
  <c r="P233" i="19"/>
  <c r="O233" i="19"/>
  <c r="N233" i="19"/>
  <c r="M233" i="19"/>
  <c r="L233" i="19"/>
  <c r="K233" i="19"/>
  <c r="J233" i="19"/>
  <c r="I233" i="19"/>
  <c r="H233" i="19"/>
  <c r="G233" i="19"/>
  <c r="F233" i="19"/>
  <c r="E233" i="19"/>
  <c r="D233" i="19"/>
  <c r="C233" i="19"/>
  <c r="B233" i="19"/>
  <c r="Y232" i="19"/>
  <c r="X232" i="19"/>
  <c r="W232" i="19"/>
  <c r="V232" i="19"/>
  <c r="U232" i="19"/>
  <c r="T232" i="19"/>
  <c r="S232" i="19"/>
  <c r="R232" i="19"/>
  <c r="Q232" i="19"/>
  <c r="P232" i="19"/>
  <c r="O232" i="19"/>
  <c r="N232" i="19"/>
  <c r="M232" i="19"/>
  <c r="L232" i="19"/>
  <c r="K232" i="19"/>
  <c r="J232" i="19"/>
  <c r="I232" i="19"/>
  <c r="H232" i="19"/>
  <c r="G232" i="19"/>
  <c r="F232" i="19"/>
  <c r="E232" i="19"/>
  <c r="D232" i="19"/>
  <c r="C232" i="19"/>
  <c r="B232" i="19"/>
  <c r="Y231" i="19"/>
  <c r="X231" i="19"/>
  <c r="W231" i="19"/>
  <c r="V231" i="19"/>
  <c r="U231" i="19"/>
  <c r="T231" i="19"/>
  <c r="S231" i="19"/>
  <c r="R231" i="19"/>
  <c r="Q231" i="19"/>
  <c r="P231" i="19"/>
  <c r="O231" i="19"/>
  <c r="N231" i="19"/>
  <c r="M231" i="19"/>
  <c r="L231" i="19"/>
  <c r="K231" i="19"/>
  <c r="J231" i="19"/>
  <c r="I231" i="19"/>
  <c r="H231" i="19"/>
  <c r="G231" i="19"/>
  <c r="F231" i="19"/>
  <c r="E231" i="19"/>
  <c r="D231" i="19"/>
  <c r="C231" i="19"/>
  <c r="B231" i="19"/>
  <c r="Y230" i="19"/>
  <c r="X230" i="19"/>
  <c r="W230" i="19"/>
  <c r="V230" i="19"/>
  <c r="U230" i="19"/>
  <c r="T230" i="19"/>
  <c r="S230" i="19"/>
  <c r="R230" i="19"/>
  <c r="Q230" i="19"/>
  <c r="P230" i="19"/>
  <c r="O230" i="19"/>
  <c r="N230" i="19"/>
  <c r="M230" i="19"/>
  <c r="L230" i="19"/>
  <c r="K230" i="19"/>
  <c r="J230" i="19"/>
  <c r="I230" i="19"/>
  <c r="H230" i="19"/>
  <c r="G230" i="19"/>
  <c r="F230" i="19"/>
  <c r="E230" i="19"/>
  <c r="D230" i="19"/>
  <c r="C230" i="19"/>
  <c r="B230" i="19"/>
  <c r="Y227" i="19"/>
  <c r="X227" i="19"/>
  <c r="W227" i="19"/>
  <c r="V227" i="19"/>
  <c r="U227" i="19"/>
  <c r="T227" i="19"/>
  <c r="S227" i="19"/>
  <c r="R227" i="19"/>
  <c r="Q227" i="19"/>
  <c r="P227" i="19"/>
  <c r="O227" i="19"/>
  <c r="N227" i="19"/>
  <c r="M227" i="19"/>
  <c r="L227" i="19"/>
  <c r="K227" i="19"/>
  <c r="J227" i="19"/>
  <c r="I227" i="19"/>
  <c r="H227" i="19"/>
  <c r="G227" i="19"/>
  <c r="F227" i="19"/>
  <c r="E227" i="19"/>
  <c r="D227" i="19"/>
  <c r="C227" i="19"/>
  <c r="B227" i="19"/>
  <c r="Y225" i="19"/>
  <c r="X225" i="19"/>
  <c r="W225" i="19"/>
  <c r="V225" i="19"/>
  <c r="U225" i="19"/>
  <c r="T225" i="19"/>
  <c r="S225" i="19"/>
  <c r="R225" i="19"/>
  <c r="Q225" i="19"/>
  <c r="P225" i="19"/>
  <c r="O225" i="19"/>
  <c r="N225" i="19"/>
  <c r="M225" i="19"/>
  <c r="L225" i="19"/>
  <c r="K225" i="19"/>
  <c r="J225" i="19"/>
  <c r="I225" i="19"/>
  <c r="H225" i="19"/>
  <c r="G225" i="19"/>
  <c r="F225" i="19"/>
  <c r="E225" i="19"/>
  <c r="D225" i="19"/>
  <c r="C225" i="19"/>
  <c r="B225" i="19"/>
  <c r="Y224" i="19"/>
  <c r="X224" i="19"/>
  <c r="W224" i="19"/>
  <c r="V224" i="19"/>
  <c r="U224" i="19"/>
  <c r="T224" i="19"/>
  <c r="S224" i="19"/>
  <c r="R224" i="19"/>
  <c r="Q224" i="19"/>
  <c r="P224" i="19"/>
  <c r="O224" i="19"/>
  <c r="N224" i="19"/>
  <c r="M224" i="19"/>
  <c r="L224" i="19"/>
  <c r="K224" i="19"/>
  <c r="J224" i="19"/>
  <c r="I224" i="19"/>
  <c r="H224" i="19"/>
  <c r="G224" i="19"/>
  <c r="F224" i="19"/>
  <c r="E224" i="19"/>
  <c r="D224" i="19"/>
  <c r="C224" i="19"/>
  <c r="B224" i="19"/>
  <c r="Y223" i="19"/>
  <c r="X223" i="19"/>
  <c r="W223" i="19"/>
  <c r="V223" i="19"/>
  <c r="U223" i="19"/>
  <c r="T223" i="19"/>
  <c r="S223" i="19"/>
  <c r="R223" i="19"/>
  <c r="Q223" i="19"/>
  <c r="P223" i="19"/>
  <c r="O223" i="19"/>
  <c r="N223" i="19"/>
  <c r="M223" i="19"/>
  <c r="L223" i="19"/>
  <c r="K223" i="19"/>
  <c r="J223" i="19"/>
  <c r="I223" i="19"/>
  <c r="H223" i="19"/>
  <c r="G223" i="19"/>
  <c r="F223" i="19"/>
  <c r="E223" i="19"/>
  <c r="D223" i="19"/>
  <c r="C223" i="19"/>
  <c r="B223" i="19"/>
  <c r="Y222" i="19"/>
  <c r="X222" i="19"/>
  <c r="W222" i="19"/>
  <c r="V222" i="19"/>
  <c r="U222" i="19"/>
  <c r="T222" i="19"/>
  <c r="S222" i="19"/>
  <c r="R222" i="19"/>
  <c r="Q222" i="19"/>
  <c r="P222" i="19"/>
  <c r="O222" i="19"/>
  <c r="N222" i="19"/>
  <c r="M222" i="19"/>
  <c r="L222" i="19"/>
  <c r="K222" i="19"/>
  <c r="J222" i="19"/>
  <c r="I222" i="19"/>
  <c r="H222" i="19"/>
  <c r="G222" i="19"/>
  <c r="F222" i="19"/>
  <c r="E222" i="19"/>
  <c r="D222" i="19"/>
  <c r="C222" i="19"/>
  <c r="B222" i="19"/>
  <c r="Y221" i="19"/>
  <c r="X221" i="19"/>
  <c r="W221" i="19"/>
  <c r="V221" i="19"/>
  <c r="U221" i="19"/>
  <c r="T221" i="19"/>
  <c r="S221" i="19"/>
  <c r="R221" i="19"/>
  <c r="Q221" i="19"/>
  <c r="P221" i="19"/>
  <c r="O221" i="19"/>
  <c r="N221" i="19"/>
  <c r="M221" i="19"/>
  <c r="L221" i="19"/>
  <c r="K221" i="19"/>
  <c r="J221" i="19"/>
  <c r="I221" i="19"/>
  <c r="H221" i="19"/>
  <c r="G221" i="19"/>
  <c r="F221" i="19"/>
  <c r="E221" i="19"/>
  <c r="D221" i="19"/>
  <c r="C221" i="19"/>
  <c r="B221" i="19"/>
  <c r="Y220" i="19"/>
  <c r="X220" i="19"/>
  <c r="W220" i="19"/>
  <c r="V220" i="19"/>
  <c r="U220" i="19"/>
  <c r="T220" i="19"/>
  <c r="S220" i="19"/>
  <c r="R220" i="19"/>
  <c r="Q220" i="19"/>
  <c r="P220" i="19"/>
  <c r="O220" i="19"/>
  <c r="N220" i="19"/>
  <c r="M220" i="19"/>
  <c r="L220" i="19"/>
  <c r="K220" i="19"/>
  <c r="J220" i="19"/>
  <c r="I220" i="19"/>
  <c r="H220" i="19"/>
  <c r="G220" i="19"/>
  <c r="F220" i="19"/>
  <c r="E220" i="19"/>
  <c r="D220" i="19"/>
  <c r="C220" i="19"/>
  <c r="B220" i="19"/>
  <c r="Y219" i="19"/>
  <c r="X219" i="19"/>
  <c r="W219" i="19"/>
  <c r="V219" i="19"/>
  <c r="U219" i="19"/>
  <c r="T219" i="19"/>
  <c r="S219" i="19"/>
  <c r="R219" i="19"/>
  <c r="Q219" i="19"/>
  <c r="P219" i="19"/>
  <c r="O219" i="19"/>
  <c r="N219" i="19"/>
  <c r="M219" i="19"/>
  <c r="L219" i="19"/>
  <c r="K219" i="19"/>
  <c r="J219" i="19"/>
  <c r="I219" i="19"/>
  <c r="H219" i="19"/>
  <c r="G219" i="19"/>
  <c r="F219" i="19"/>
  <c r="E219" i="19"/>
  <c r="D219" i="19"/>
  <c r="C219" i="19"/>
  <c r="B219" i="19"/>
  <c r="Y218" i="19"/>
  <c r="X218" i="19"/>
  <c r="W218" i="19"/>
  <c r="V218" i="19"/>
  <c r="U218" i="19"/>
  <c r="T218" i="19"/>
  <c r="S218" i="19"/>
  <c r="R218" i="19"/>
  <c r="Q218" i="19"/>
  <c r="P218" i="19"/>
  <c r="O218" i="19"/>
  <c r="N218" i="19"/>
  <c r="M218" i="19"/>
  <c r="L218" i="19"/>
  <c r="K218" i="19"/>
  <c r="J218" i="19"/>
  <c r="I218" i="19"/>
  <c r="H218" i="19"/>
  <c r="G218" i="19"/>
  <c r="F218" i="19"/>
  <c r="E218" i="19"/>
  <c r="D218" i="19"/>
  <c r="C218" i="19"/>
  <c r="B218" i="19"/>
  <c r="Y213" i="19"/>
  <c r="X213" i="19"/>
  <c r="W213" i="19"/>
  <c r="V213" i="19"/>
  <c r="U213" i="19"/>
  <c r="T213" i="19"/>
  <c r="S213" i="19"/>
  <c r="R213" i="19"/>
  <c r="Q213" i="19"/>
  <c r="P213" i="19"/>
  <c r="O213" i="19"/>
  <c r="N213" i="19"/>
  <c r="M213" i="19"/>
  <c r="L213" i="19"/>
  <c r="K213" i="19"/>
  <c r="J213" i="19"/>
  <c r="I213" i="19"/>
  <c r="H213" i="19"/>
  <c r="G213" i="19"/>
  <c r="F213" i="19"/>
  <c r="E213" i="19"/>
  <c r="D213" i="19"/>
  <c r="C213" i="19"/>
  <c r="B213" i="19"/>
  <c r="Y212" i="19"/>
  <c r="X212" i="19"/>
  <c r="W212" i="19"/>
  <c r="V212" i="19"/>
  <c r="U212" i="19"/>
  <c r="T212" i="19"/>
  <c r="S212" i="19"/>
  <c r="R212" i="19"/>
  <c r="Q212" i="19"/>
  <c r="P212" i="19"/>
  <c r="O212" i="19"/>
  <c r="N212" i="19"/>
  <c r="M212" i="19"/>
  <c r="L212" i="19"/>
  <c r="K212" i="19"/>
  <c r="J212" i="19"/>
  <c r="I212" i="19"/>
  <c r="H212" i="19"/>
  <c r="G212" i="19"/>
  <c r="F212" i="19"/>
  <c r="E212" i="19"/>
  <c r="D212" i="19"/>
  <c r="C212" i="19"/>
  <c r="B212" i="19"/>
  <c r="Y211" i="19"/>
  <c r="X211" i="19"/>
  <c r="W211" i="19"/>
  <c r="V211" i="19"/>
  <c r="U211" i="19"/>
  <c r="T211" i="19"/>
  <c r="S211" i="19"/>
  <c r="R211" i="19"/>
  <c r="Q211" i="19"/>
  <c r="P211" i="19"/>
  <c r="O211" i="19"/>
  <c r="N211" i="19"/>
  <c r="M211" i="19"/>
  <c r="L211" i="19"/>
  <c r="K211" i="19"/>
  <c r="J211" i="19"/>
  <c r="I211" i="19"/>
  <c r="H211" i="19"/>
  <c r="G211" i="19"/>
  <c r="F211" i="19"/>
  <c r="E211" i="19"/>
  <c r="D211" i="19"/>
  <c r="C211" i="19"/>
  <c r="B211" i="19"/>
  <c r="Y210" i="19"/>
  <c r="X210" i="19"/>
  <c r="W210" i="19"/>
  <c r="V210" i="19"/>
  <c r="U210" i="19"/>
  <c r="T210" i="19"/>
  <c r="S210" i="19"/>
  <c r="R210" i="19"/>
  <c r="Q210" i="19"/>
  <c r="P210" i="19"/>
  <c r="O210" i="19"/>
  <c r="N210" i="19"/>
  <c r="M210" i="19"/>
  <c r="L210" i="19"/>
  <c r="K210" i="19"/>
  <c r="J210" i="19"/>
  <c r="I210" i="19"/>
  <c r="H210" i="19"/>
  <c r="G210" i="19"/>
  <c r="F210" i="19"/>
  <c r="E210" i="19"/>
  <c r="D210" i="19"/>
  <c r="C210" i="19"/>
  <c r="B210" i="19"/>
  <c r="Y208" i="19"/>
  <c r="X208" i="19"/>
  <c r="W208" i="19"/>
  <c r="V208" i="19"/>
  <c r="U208" i="19"/>
  <c r="T208" i="19"/>
  <c r="S208" i="19"/>
  <c r="R208" i="19"/>
  <c r="Q208" i="19"/>
  <c r="P208" i="19"/>
  <c r="O208" i="19"/>
  <c r="N208" i="19"/>
  <c r="M208" i="19"/>
  <c r="L208" i="19"/>
  <c r="K208" i="19"/>
  <c r="J208" i="19"/>
  <c r="I208" i="19"/>
  <c r="H208" i="19"/>
  <c r="G208" i="19"/>
  <c r="F208" i="19"/>
  <c r="E208" i="19"/>
  <c r="D208" i="19"/>
  <c r="C208" i="19"/>
  <c r="B208" i="19"/>
  <c r="Y207" i="19"/>
  <c r="X207" i="19"/>
  <c r="W207" i="19"/>
  <c r="V207" i="19"/>
  <c r="U207" i="19"/>
  <c r="T207" i="19"/>
  <c r="S207" i="19"/>
  <c r="R207" i="19"/>
  <c r="Q207" i="19"/>
  <c r="P207" i="19"/>
  <c r="O207" i="19"/>
  <c r="N207" i="19"/>
  <c r="M207" i="19"/>
  <c r="L207" i="19"/>
  <c r="K207" i="19"/>
  <c r="J207" i="19"/>
  <c r="I207" i="19"/>
  <c r="H207" i="19"/>
  <c r="G207" i="19"/>
  <c r="F207" i="19"/>
  <c r="E207" i="19"/>
  <c r="D207" i="19"/>
  <c r="C207" i="19"/>
  <c r="B207" i="19"/>
  <c r="Y206" i="19"/>
  <c r="X206" i="19"/>
  <c r="W206" i="19"/>
  <c r="V206" i="19"/>
  <c r="U206" i="19"/>
  <c r="T206" i="19"/>
  <c r="S206" i="19"/>
  <c r="R206" i="19"/>
  <c r="Q206" i="19"/>
  <c r="P206" i="19"/>
  <c r="O206" i="19"/>
  <c r="N206" i="19"/>
  <c r="M206" i="19"/>
  <c r="L206" i="19"/>
  <c r="K206" i="19"/>
  <c r="J206" i="19"/>
  <c r="I206" i="19"/>
  <c r="H206" i="19"/>
  <c r="G206" i="19"/>
  <c r="F206" i="19"/>
  <c r="E206" i="19"/>
  <c r="D206" i="19"/>
  <c r="C206" i="19"/>
  <c r="B206" i="19"/>
  <c r="Y205" i="19"/>
  <c r="X205" i="19"/>
  <c r="W205" i="19"/>
  <c r="V205" i="19"/>
  <c r="U205" i="19"/>
  <c r="T205" i="19"/>
  <c r="S205" i="19"/>
  <c r="R205" i="19"/>
  <c r="Q205" i="19"/>
  <c r="P205" i="19"/>
  <c r="O205" i="19"/>
  <c r="N205" i="19"/>
  <c r="M205" i="19"/>
  <c r="L205" i="19"/>
  <c r="K205" i="19"/>
  <c r="J205" i="19"/>
  <c r="I205" i="19"/>
  <c r="H205" i="19"/>
  <c r="G205" i="19"/>
  <c r="F205" i="19"/>
  <c r="E205" i="19"/>
  <c r="D205" i="19"/>
  <c r="C205" i="19"/>
  <c r="B205" i="19"/>
  <c r="Y204" i="19"/>
  <c r="X204" i="19"/>
  <c r="W204" i="19"/>
  <c r="V204" i="19"/>
  <c r="U204" i="19"/>
  <c r="T204" i="19"/>
  <c r="S204" i="19"/>
  <c r="R204" i="19"/>
  <c r="Q204" i="19"/>
  <c r="P204" i="19"/>
  <c r="O204" i="19"/>
  <c r="N204" i="19"/>
  <c r="M204" i="19"/>
  <c r="L204" i="19"/>
  <c r="K204" i="19"/>
  <c r="K197" i="19" s="1"/>
  <c r="J204" i="19"/>
  <c r="I204" i="19"/>
  <c r="H204" i="19"/>
  <c r="G204" i="19"/>
  <c r="F204" i="19"/>
  <c r="E204" i="19"/>
  <c r="D204" i="19"/>
  <c r="C204" i="19"/>
  <c r="B204" i="19"/>
  <c r="Y202" i="19"/>
  <c r="X202" i="19"/>
  <c r="W202" i="19"/>
  <c r="V202" i="19"/>
  <c r="U202" i="19"/>
  <c r="T202" i="19"/>
  <c r="S202" i="19"/>
  <c r="R202" i="19"/>
  <c r="Q202" i="19"/>
  <c r="P202" i="19"/>
  <c r="O202" i="19"/>
  <c r="N202" i="19"/>
  <c r="M202" i="19"/>
  <c r="L202" i="19"/>
  <c r="K202" i="19"/>
  <c r="J202" i="19"/>
  <c r="I202" i="19"/>
  <c r="H202" i="19"/>
  <c r="G202" i="19"/>
  <c r="G197" i="19" s="1"/>
  <c r="F202" i="19"/>
  <c r="E202" i="19"/>
  <c r="D202" i="19"/>
  <c r="C202" i="19"/>
  <c r="B202" i="19"/>
  <c r="Y201" i="19"/>
  <c r="X201" i="19"/>
  <c r="W201" i="19"/>
  <c r="V201" i="19"/>
  <c r="U201" i="19"/>
  <c r="T201" i="19"/>
  <c r="S201" i="19"/>
  <c r="R201" i="19"/>
  <c r="Q201" i="19"/>
  <c r="P201" i="19"/>
  <c r="O201" i="19"/>
  <c r="N201" i="19"/>
  <c r="M201" i="19"/>
  <c r="L201" i="19"/>
  <c r="K201" i="19"/>
  <c r="J201" i="19"/>
  <c r="I201" i="19"/>
  <c r="H201" i="19"/>
  <c r="G201" i="19"/>
  <c r="F201" i="19"/>
  <c r="E201" i="19"/>
  <c r="D201" i="19"/>
  <c r="C201" i="19"/>
  <c r="B201" i="19"/>
  <c r="Y200" i="19"/>
  <c r="X200" i="19"/>
  <c r="W200" i="19"/>
  <c r="V200" i="19"/>
  <c r="U200" i="19"/>
  <c r="T200" i="19"/>
  <c r="S200" i="19"/>
  <c r="R200" i="19"/>
  <c r="Q200" i="19"/>
  <c r="P200" i="19"/>
  <c r="O200" i="19"/>
  <c r="N200" i="19"/>
  <c r="M200" i="19"/>
  <c r="L200" i="19"/>
  <c r="K200" i="19"/>
  <c r="J200" i="19"/>
  <c r="I200" i="19"/>
  <c r="H200" i="19"/>
  <c r="G200" i="19"/>
  <c r="F200" i="19"/>
  <c r="E200" i="19"/>
  <c r="D200" i="19"/>
  <c r="C200" i="19"/>
  <c r="B200" i="19"/>
  <c r="Y199" i="19"/>
  <c r="X199" i="19"/>
  <c r="W199" i="19"/>
  <c r="V199" i="19"/>
  <c r="U199" i="19"/>
  <c r="T199" i="19"/>
  <c r="T197" i="19" s="1"/>
  <c r="S199" i="19"/>
  <c r="R199" i="19"/>
  <c r="Q199" i="19"/>
  <c r="P199" i="19"/>
  <c r="O199" i="19"/>
  <c r="N199" i="19"/>
  <c r="M199" i="19"/>
  <c r="L199" i="19"/>
  <c r="K199" i="19"/>
  <c r="J199" i="19"/>
  <c r="I199" i="19"/>
  <c r="H199" i="19"/>
  <c r="G199" i="19"/>
  <c r="F199" i="19"/>
  <c r="E199" i="19"/>
  <c r="D199" i="19"/>
  <c r="C199" i="19"/>
  <c r="B199" i="19"/>
  <c r="Y198" i="19"/>
  <c r="Y197" i="19" s="1"/>
  <c r="X198" i="19"/>
  <c r="X197" i="19" s="1"/>
  <c r="W198" i="19"/>
  <c r="W197" i="19" s="1"/>
  <c r="V198" i="19"/>
  <c r="V197" i="19" s="1"/>
  <c r="U198" i="19"/>
  <c r="U197" i="19" s="1"/>
  <c r="T198" i="19"/>
  <c r="S198" i="19"/>
  <c r="S197" i="19" s="1"/>
  <c r="R198" i="19"/>
  <c r="R197" i="19" s="1"/>
  <c r="Q198" i="19"/>
  <c r="Q197" i="19" s="1"/>
  <c r="P198" i="19"/>
  <c r="P197" i="19" s="1"/>
  <c r="O198" i="19"/>
  <c r="N198" i="19"/>
  <c r="M198" i="19"/>
  <c r="L198" i="19"/>
  <c r="K198" i="19"/>
  <c r="J198" i="19"/>
  <c r="I198" i="19"/>
  <c r="H198" i="19"/>
  <c r="G198" i="19"/>
  <c r="F198" i="19"/>
  <c r="F197" i="19" s="1"/>
  <c r="E198" i="19"/>
  <c r="E197" i="19" s="1"/>
  <c r="D198" i="19"/>
  <c r="D197" i="19" s="1"/>
  <c r="C198" i="19"/>
  <c r="C197" i="19" s="1"/>
  <c r="B198" i="19"/>
  <c r="B197" i="19" s="1"/>
  <c r="O197" i="19"/>
  <c r="N197" i="19"/>
  <c r="M197" i="19"/>
  <c r="L197" i="19"/>
  <c r="J197" i="19"/>
  <c r="I197" i="19"/>
  <c r="H197" i="19"/>
  <c r="Y195" i="19"/>
  <c r="X195" i="19"/>
  <c r="W195" i="19"/>
  <c r="V195" i="19"/>
  <c r="U195" i="19"/>
  <c r="T195" i="19"/>
  <c r="S195" i="19"/>
  <c r="R195" i="19"/>
  <c r="Q195" i="19"/>
  <c r="P195" i="19"/>
  <c r="O195" i="19"/>
  <c r="N195" i="19"/>
  <c r="M195" i="19"/>
  <c r="L195" i="19"/>
  <c r="K195" i="19"/>
  <c r="J195" i="19"/>
  <c r="I195" i="19"/>
  <c r="H195" i="19"/>
  <c r="G195" i="19"/>
  <c r="F195" i="19"/>
  <c r="E195" i="19"/>
  <c r="D195" i="19"/>
  <c r="C195" i="19"/>
  <c r="B195" i="19"/>
  <c r="Y194" i="19"/>
  <c r="X194" i="19"/>
  <c r="W194" i="19"/>
  <c r="V194" i="19"/>
  <c r="U194" i="19"/>
  <c r="T194" i="19"/>
  <c r="S194" i="19"/>
  <c r="R194" i="19"/>
  <c r="Q194" i="19"/>
  <c r="P194" i="19"/>
  <c r="O194" i="19"/>
  <c r="N194" i="19"/>
  <c r="M194" i="19"/>
  <c r="L194" i="19"/>
  <c r="K194" i="19"/>
  <c r="J194" i="19"/>
  <c r="I194" i="19"/>
  <c r="H194" i="19"/>
  <c r="G194" i="19"/>
  <c r="F194" i="19"/>
  <c r="E194" i="19"/>
  <c r="D194" i="19"/>
  <c r="C194" i="19"/>
  <c r="B194" i="19"/>
  <c r="Y193" i="19"/>
  <c r="X193" i="19"/>
  <c r="W193" i="19"/>
  <c r="V193" i="19"/>
  <c r="U193" i="19"/>
  <c r="T193" i="19"/>
  <c r="S193" i="19"/>
  <c r="R193" i="19"/>
  <c r="Q193" i="19"/>
  <c r="P193" i="19"/>
  <c r="O193" i="19"/>
  <c r="N193" i="19"/>
  <c r="M193" i="19"/>
  <c r="L193" i="19"/>
  <c r="K193" i="19"/>
  <c r="J193" i="19"/>
  <c r="I193" i="19"/>
  <c r="H193" i="19"/>
  <c r="G193" i="19"/>
  <c r="F193" i="19"/>
  <c r="E193" i="19"/>
  <c r="D193" i="19"/>
  <c r="C193" i="19"/>
  <c r="B193" i="19"/>
  <c r="Y189" i="19"/>
  <c r="X189" i="19"/>
  <c r="W189" i="19"/>
  <c r="V189" i="19"/>
  <c r="U189" i="19"/>
  <c r="T189" i="19"/>
  <c r="S189" i="19"/>
  <c r="R189" i="19"/>
  <c r="Q189" i="19"/>
  <c r="P189" i="19"/>
  <c r="O189" i="19"/>
  <c r="N189" i="19"/>
  <c r="M189" i="19"/>
  <c r="L189" i="19"/>
  <c r="K189" i="19"/>
  <c r="J189" i="19"/>
  <c r="I189" i="19"/>
  <c r="H189" i="19"/>
  <c r="G189" i="19"/>
  <c r="F189" i="19"/>
  <c r="E189" i="19"/>
  <c r="D189" i="19"/>
  <c r="C189" i="19"/>
  <c r="B189" i="19"/>
  <c r="Y186" i="19"/>
  <c r="X186" i="19"/>
  <c r="W186" i="19"/>
  <c r="V186" i="19"/>
  <c r="U186" i="19"/>
  <c r="T186" i="19"/>
  <c r="S186" i="19"/>
  <c r="R186" i="19"/>
  <c r="Q186" i="19"/>
  <c r="P186" i="19"/>
  <c r="O186" i="19"/>
  <c r="N186" i="19"/>
  <c r="M186" i="19"/>
  <c r="L186" i="19"/>
  <c r="K186" i="19"/>
  <c r="J186" i="19"/>
  <c r="I186" i="19"/>
  <c r="H186" i="19"/>
  <c r="G186" i="19"/>
  <c r="F186" i="19"/>
  <c r="E186" i="19"/>
  <c r="D186" i="19"/>
  <c r="C186" i="19"/>
  <c r="B186" i="19"/>
  <c r="Y182" i="19"/>
  <c r="X182" i="19"/>
  <c r="W182" i="19"/>
  <c r="V182" i="19"/>
  <c r="U182" i="19"/>
  <c r="T182" i="19"/>
  <c r="S182" i="19"/>
  <c r="R182" i="19"/>
  <c r="Q182" i="19"/>
  <c r="P182" i="19"/>
  <c r="O182" i="19"/>
  <c r="N182" i="19"/>
  <c r="M182" i="19"/>
  <c r="L182" i="19"/>
  <c r="K182" i="19"/>
  <c r="J182" i="19"/>
  <c r="I182" i="19"/>
  <c r="H182" i="19"/>
  <c r="G182" i="19"/>
  <c r="F182" i="19"/>
  <c r="E182" i="19"/>
  <c r="D182" i="19"/>
  <c r="C182" i="19"/>
  <c r="B182" i="19"/>
  <c r="Y181" i="19"/>
  <c r="X181" i="19"/>
  <c r="W181" i="19"/>
  <c r="V181" i="19"/>
  <c r="U181" i="19"/>
  <c r="T181" i="19"/>
  <c r="S181" i="19"/>
  <c r="R181" i="19"/>
  <c r="Q181" i="19"/>
  <c r="P181" i="19"/>
  <c r="O181" i="19"/>
  <c r="N181" i="19"/>
  <c r="M181" i="19"/>
  <c r="L181" i="19"/>
  <c r="K181" i="19"/>
  <c r="J181" i="19"/>
  <c r="I181" i="19"/>
  <c r="H181" i="19"/>
  <c r="G181" i="19"/>
  <c r="F181" i="19"/>
  <c r="E181" i="19"/>
  <c r="D181" i="19"/>
  <c r="C181" i="19"/>
  <c r="B181" i="19"/>
  <c r="Y180" i="19"/>
  <c r="X180" i="19"/>
  <c r="W180" i="19"/>
  <c r="V180" i="19"/>
  <c r="U180" i="19"/>
  <c r="T180" i="19"/>
  <c r="S180" i="19"/>
  <c r="R180" i="19"/>
  <c r="Q180" i="19"/>
  <c r="P180" i="19"/>
  <c r="O180" i="19"/>
  <c r="N180" i="19"/>
  <c r="M180" i="19"/>
  <c r="L180" i="19"/>
  <c r="K180" i="19"/>
  <c r="J180" i="19"/>
  <c r="I180" i="19"/>
  <c r="H180" i="19"/>
  <c r="G180" i="19"/>
  <c r="F180" i="19"/>
  <c r="E180" i="19"/>
  <c r="D180" i="19"/>
  <c r="C180" i="19"/>
  <c r="B180" i="19"/>
  <c r="Y179" i="19"/>
  <c r="X179" i="19"/>
  <c r="W179" i="19"/>
  <c r="V179" i="19"/>
  <c r="U179" i="19"/>
  <c r="T179" i="19"/>
  <c r="S179" i="19"/>
  <c r="R179" i="19"/>
  <c r="Q179" i="19"/>
  <c r="P179" i="19"/>
  <c r="O179" i="19"/>
  <c r="N179" i="19"/>
  <c r="M179" i="19"/>
  <c r="L179" i="19"/>
  <c r="K179" i="19"/>
  <c r="J179" i="19"/>
  <c r="I179" i="19"/>
  <c r="H179" i="19"/>
  <c r="G179" i="19"/>
  <c r="F179" i="19"/>
  <c r="E179" i="19"/>
  <c r="D179" i="19"/>
  <c r="C179" i="19"/>
  <c r="B179" i="19"/>
  <c r="Y175" i="19"/>
  <c r="X175" i="19"/>
  <c r="W175" i="19"/>
  <c r="V175" i="19"/>
  <c r="U175" i="19"/>
  <c r="T175" i="19"/>
  <c r="S175" i="19"/>
  <c r="R175" i="19"/>
  <c r="Q175" i="19"/>
  <c r="P175" i="19"/>
  <c r="O175" i="19"/>
  <c r="N175" i="19"/>
  <c r="M175" i="19"/>
  <c r="L175" i="19"/>
  <c r="K175" i="19"/>
  <c r="J175" i="19"/>
  <c r="I175" i="19"/>
  <c r="H175" i="19"/>
  <c r="G175" i="19"/>
  <c r="F175" i="19"/>
  <c r="E175" i="19"/>
  <c r="D175" i="19"/>
  <c r="C175" i="19"/>
  <c r="B175" i="19"/>
  <c r="Y174" i="19"/>
  <c r="X174" i="19"/>
  <c r="W174" i="19"/>
  <c r="V174" i="19"/>
  <c r="U174" i="19"/>
  <c r="T174" i="19"/>
  <c r="S174" i="19"/>
  <c r="R174" i="19"/>
  <c r="Q174" i="19"/>
  <c r="P174" i="19"/>
  <c r="O174" i="19"/>
  <c r="N174" i="19"/>
  <c r="M174" i="19"/>
  <c r="L174" i="19"/>
  <c r="K174" i="19"/>
  <c r="J174" i="19"/>
  <c r="I174" i="19"/>
  <c r="H174" i="19"/>
  <c r="G174" i="19"/>
  <c r="F174" i="19"/>
  <c r="E174" i="19"/>
  <c r="D174" i="19"/>
  <c r="C174" i="19"/>
  <c r="B174" i="19"/>
  <c r="Y170" i="19"/>
  <c r="X170" i="19"/>
  <c r="W170" i="19"/>
  <c r="V170" i="19"/>
  <c r="U170" i="19"/>
  <c r="T170" i="19"/>
  <c r="S170" i="19"/>
  <c r="R170" i="19"/>
  <c r="Q170" i="19"/>
  <c r="P170" i="19"/>
  <c r="O170" i="19"/>
  <c r="N170" i="19"/>
  <c r="M170" i="19"/>
  <c r="L170" i="19"/>
  <c r="K170" i="19"/>
  <c r="J170" i="19"/>
  <c r="I170" i="19"/>
  <c r="H170" i="19"/>
  <c r="G170" i="19"/>
  <c r="F170" i="19"/>
  <c r="E170" i="19"/>
  <c r="D170" i="19"/>
  <c r="C170" i="19"/>
  <c r="B170" i="19"/>
  <c r="Y166" i="19"/>
  <c r="X166" i="19"/>
  <c r="W166" i="19"/>
  <c r="V166" i="19"/>
  <c r="U166" i="19"/>
  <c r="T166" i="19"/>
  <c r="S166" i="19"/>
  <c r="R166" i="19"/>
  <c r="Q166" i="19"/>
  <c r="P166" i="19"/>
  <c r="O166" i="19"/>
  <c r="N166" i="19"/>
  <c r="M166" i="19"/>
  <c r="L166" i="19"/>
  <c r="K166" i="19"/>
  <c r="J166" i="19"/>
  <c r="I166" i="19"/>
  <c r="H166" i="19"/>
  <c r="G166" i="19"/>
  <c r="F166" i="19"/>
  <c r="E166" i="19"/>
  <c r="D166" i="19"/>
  <c r="C166" i="19"/>
  <c r="B166" i="19"/>
  <c r="Y164" i="19"/>
  <c r="X164" i="19"/>
  <c r="W164" i="19"/>
  <c r="V164" i="19"/>
  <c r="U164" i="19"/>
  <c r="T164" i="19"/>
  <c r="S164" i="19"/>
  <c r="R164" i="19"/>
  <c r="Q164" i="19"/>
  <c r="P164" i="19"/>
  <c r="O164" i="19"/>
  <c r="N164" i="19"/>
  <c r="M164" i="19"/>
  <c r="L164" i="19"/>
  <c r="K164" i="19"/>
  <c r="J164" i="19"/>
  <c r="I164" i="19"/>
  <c r="H164" i="19"/>
  <c r="G164" i="19"/>
  <c r="F164" i="19"/>
  <c r="E164" i="19"/>
  <c r="D164" i="19"/>
  <c r="C164" i="19"/>
  <c r="B164" i="19"/>
  <c r="Y163" i="19"/>
  <c r="X163" i="19"/>
  <c r="W163" i="19"/>
  <c r="V163" i="19"/>
  <c r="U163" i="19"/>
  <c r="T163" i="19"/>
  <c r="S163" i="19"/>
  <c r="R163" i="19"/>
  <c r="Q163" i="19"/>
  <c r="P163" i="19"/>
  <c r="O163" i="19"/>
  <c r="N163" i="19"/>
  <c r="M163" i="19"/>
  <c r="L163" i="19"/>
  <c r="K163" i="19"/>
  <c r="J163" i="19"/>
  <c r="I163" i="19"/>
  <c r="H163" i="19"/>
  <c r="G163" i="19"/>
  <c r="F163" i="19"/>
  <c r="E163" i="19"/>
  <c r="D163" i="19"/>
  <c r="C163" i="19"/>
  <c r="B163" i="19"/>
  <c r="Y162" i="19"/>
  <c r="X162" i="19"/>
  <c r="W162" i="19"/>
  <c r="V162" i="19"/>
  <c r="U162" i="19"/>
  <c r="T162" i="19"/>
  <c r="S162" i="19"/>
  <c r="R162" i="19"/>
  <c r="Q162" i="19"/>
  <c r="P162" i="19"/>
  <c r="O162" i="19"/>
  <c r="N162" i="19"/>
  <c r="M162" i="19"/>
  <c r="L162" i="19"/>
  <c r="K162" i="19"/>
  <c r="J162" i="19"/>
  <c r="I162" i="19"/>
  <c r="H162" i="19"/>
  <c r="G162" i="19"/>
  <c r="F162" i="19"/>
  <c r="E162" i="19"/>
  <c r="D162" i="19"/>
  <c r="C162" i="19"/>
  <c r="B162" i="19"/>
  <c r="Y161" i="19"/>
  <c r="X161" i="19"/>
  <c r="W161" i="19"/>
  <c r="V161" i="19"/>
  <c r="U161" i="19"/>
  <c r="T161" i="19"/>
  <c r="S161" i="19"/>
  <c r="R161" i="19"/>
  <c r="Q161" i="19"/>
  <c r="P161" i="19"/>
  <c r="O161" i="19"/>
  <c r="N161" i="19"/>
  <c r="M161" i="19"/>
  <c r="L161" i="19"/>
  <c r="K161" i="19"/>
  <c r="J161" i="19"/>
  <c r="I161" i="19"/>
  <c r="H161" i="19"/>
  <c r="G161" i="19"/>
  <c r="F161" i="19"/>
  <c r="E161" i="19"/>
  <c r="D161" i="19"/>
  <c r="C161" i="19"/>
  <c r="B161" i="19"/>
  <c r="Y142" i="19"/>
  <c r="X142" i="19"/>
  <c r="W142" i="19"/>
  <c r="V142" i="19"/>
  <c r="U142" i="19"/>
  <c r="T142" i="19"/>
  <c r="S142" i="19"/>
  <c r="R142" i="19"/>
  <c r="Q142" i="19"/>
  <c r="P142" i="19"/>
  <c r="O142" i="19"/>
  <c r="N142" i="19"/>
  <c r="M142" i="19"/>
  <c r="L142" i="19"/>
  <c r="K142" i="19"/>
  <c r="J142" i="19"/>
  <c r="I142" i="19"/>
  <c r="H142" i="19"/>
  <c r="G142" i="19"/>
  <c r="F142" i="19"/>
  <c r="E142" i="19"/>
  <c r="D142" i="19"/>
  <c r="C142" i="19"/>
  <c r="B142" i="19"/>
  <c r="Y121" i="19"/>
  <c r="X121" i="19"/>
  <c r="W121" i="19"/>
  <c r="V121" i="19"/>
  <c r="U121" i="19"/>
  <c r="T121" i="19"/>
  <c r="S121" i="19"/>
  <c r="R121" i="19"/>
  <c r="Q121" i="19"/>
  <c r="P121" i="19"/>
  <c r="O121" i="19"/>
  <c r="N121" i="19"/>
  <c r="M121" i="19"/>
  <c r="L121" i="19"/>
  <c r="K121" i="19"/>
  <c r="J121" i="19"/>
  <c r="I121" i="19"/>
  <c r="H121" i="19"/>
  <c r="G121" i="19"/>
  <c r="F121" i="19"/>
  <c r="E121" i="19"/>
  <c r="D121" i="19"/>
  <c r="C121" i="19"/>
  <c r="B121" i="19"/>
  <c r="Y93" i="19"/>
  <c r="X93" i="19"/>
  <c r="W93" i="19"/>
  <c r="V93" i="19"/>
  <c r="U93" i="19"/>
  <c r="T93" i="19"/>
  <c r="S93" i="19"/>
  <c r="R93" i="19"/>
  <c r="Q93" i="19"/>
  <c r="P93" i="19"/>
  <c r="O93" i="19"/>
  <c r="N93" i="19"/>
  <c r="M93" i="19"/>
  <c r="L93" i="19"/>
  <c r="K93" i="19"/>
  <c r="J93" i="19"/>
  <c r="I93" i="19"/>
  <c r="H93" i="19"/>
  <c r="G93" i="19"/>
  <c r="F93" i="19"/>
  <c r="E93" i="19"/>
  <c r="D93" i="19"/>
  <c r="C93" i="19"/>
  <c r="B93" i="19"/>
  <c r="Y72" i="19"/>
  <c r="X72" i="19"/>
  <c r="X61" i="19" s="1"/>
  <c r="W72" i="19"/>
  <c r="W61" i="19" s="1"/>
  <c r="V72" i="19"/>
  <c r="V61" i="19" s="1"/>
  <c r="U72" i="19"/>
  <c r="T72" i="19"/>
  <c r="T61" i="19" s="1"/>
  <c r="S72" i="19"/>
  <c r="R72" i="19"/>
  <c r="R61" i="19" s="1"/>
  <c r="Q72" i="19"/>
  <c r="P72" i="19"/>
  <c r="O72" i="19"/>
  <c r="O61" i="19" s="1"/>
  <c r="O81" i="16" s="1"/>
  <c r="N72" i="19"/>
  <c r="N61" i="19" s="1"/>
  <c r="M72" i="19"/>
  <c r="M61" i="19" s="1"/>
  <c r="M81" i="16" s="1"/>
  <c r="M79" i="16" s="1"/>
  <c r="M108" i="4" s="1"/>
  <c r="L72" i="19"/>
  <c r="L61" i="19" s="1"/>
  <c r="L81" i="16" s="1"/>
  <c r="L110" i="4" s="1"/>
  <c r="K72" i="19"/>
  <c r="K61" i="19" s="1"/>
  <c r="K81" i="16" s="1"/>
  <c r="K110" i="4" s="1"/>
  <c r="J72" i="19"/>
  <c r="J61" i="19" s="1"/>
  <c r="I72" i="19"/>
  <c r="I61" i="19" s="1"/>
  <c r="I81" i="16" s="1"/>
  <c r="I110" i="4" s="1"/>
  <c r="H72" i="19"/>
  <c r="H61" i="19" s="1"/>
  <c r="H81" i="16" s="1"/>
  <c r="H110" i="4" s="1"/>
  <c r="G72" i="19"/>
  <c r="G61" i="19" s="1"/>
  <c r="G81" i="16" s="1"/>
  <c r="G110" i="4" s="1"/>
  <c r="F72" i="19"/>
  <c r="E72" i="19"/>
  <c r="D72" i="19"/>
  <c r="C72" i="19"/>
  <c r="B72" i="19"/>
  <c r="F61" i="19"/>
  <c r="B61" i="19"/>
  <c r="Y44" i="19"/>
  <c r="Y5" i="19" s="1"/>
  <c r="X44" i="19"/>
  <c r="W44" i="19"/>
  <c r="W5" i="19" s="1"/>
  <c r="V44" i="19"/>
  <c r="V5" i="19" s="1"/>
  <c r="U44" i="19"/>
  <c r="U5" i="19" s="1"/>
  <c r="T44" i="19"/>
  <c r="T5" i="19" s="1"/>
  <c r="S44" i="19"/>
  <c r="S5" i="19" s="1"/>
  <c r="R44" i="19"/>
  <c r="R5" i="19" s="1"/>
  <c r="Q44" i="19"/>
  <c r="Q5" i="19" s="1"/>
  <c r="P44" i="19"/>
  <c r="P5" i="19" s="1"/>
  <c r="O44" i="19"/>
  <c r="O5" i="19" s="1"/>
  <c r="O77" i="16" s="1"/>
  <c r="O76" i="16" s="1"/>
  <c r="N44" i="19"/>
  <c r="N5" i="19" s="1"/>
  <c r="N80" i="16" s="1"/>
  <c r="N109" i="4" s="1"/>
  <c r="M44" i="19"/>
  <c r="M5" i="19" s="1"/>
  <c r="M80" i="16" s="1"/>
  <c r="M109" i="4" s="1"/>
  <c r="L44" i="19"/>
  <c r="L5" i="19" s="1"/>
  <c r="K44" i="19"/>
  <c r="K5" i="19" s="1"/>
  <c r="K80" i="16" s="1"/>
  <c r="J44" i="19"/>
  <c r="J5" i="19" s="1"/>
  <c r="J80" i="16" s="1"/>
  <c r="I44" i="19"/>
  <c r="I5" i="19" s="1"/>
  <c r="I80" i="16" s="1"/>
  <c r="H44" i="19"/>
  <c r="G44" i="19"/>
  <c r="F44" i="19"/>
  <c r="E44" i="19"/>
  <c r="D44" i="19"/>
  <c r="C44" i="19"/>
  <c r="C5" i="19" s="1"/>
  <c r="B44" i="19"/>
  <c r="B5" i="19" s="1"/>
  <c r="B77" i="16" s="1"/>
  <c r="B76" i="16" s="1"/>
  <c r="X5" i="19"/>
  <c r="H5" i="19"/>
  <c r="D5" i="19"/>
  <c r="D169" i="19" s="1"/>
  <c r="Y249" i="18"/>
  <c r="X249" i="18"/>
  <c r="W249" i="18"/>
  <c r="V249" i="18"/>
  <c r="U249" i="18"/>
  <c r="T249" i="18"/>
  <c r="S249" i="18"/>
  <c r="R249" i="18"/>
  <c r="Q249" i="18"/>
  <c r="P249" i="18"/>
  <c r="O249" i="18"/>
  <c r="N249" i="18"/>
  <c r="M249" i="18"/>
  <c r="L249" i="18"/>
  <c r="K249" i="18"/>
  <c r="J249" i="18"/>
  <c r="I249" i="18"/>
  <c r="H249" i="18"/>
  <c r="G249" i="18"/>
  <c r="F249" i="18"/>
  <c r="E249" i="18"/>
  <c r="D249" i="18"/>
  <c r="C249" i="18"/>
  <c r="B249" i="18"/>
  <c r="Y247" i="18"/>
  <c r="X247" i="18"/>
  <c r="W247" i="18"/>
  <c r="V247" i="18"/>
  <c r="U247" i="18"/>
  <c r="T247" i="18"/>
  <c r="S247" i="18"/>
  <c r="R247" i="18"/>
  <c r="Q247" i="18"/>
  <c r="P247" i="18"/>
  <c r="O247" i="18"/>
  <c r="N247" i="18"/>
  <c r="M247" i="18"/>
  <c r="L247" i="18"/>
  <c r="K247" i="18"/>
  <c r="J247" i="18"/>
  <c r="I247" i="18"/>
  <c r="H247" i="18"/>
  <c r="G247" i="18"/>
  <c r="F247" i="18"/>
  <c r="E247" i="18"/>
  <c r="D247" i="18"/>
  <c r="C247" i="18"/>
  <c r="B247" i="18"/>
  <c r="Y245" i="18"/>
  <c r="X245" i="18"/>
  <c r="W245" i="18"/>
  <c r="V245" i="18"/>
  <c r="U245" i="18"/>
  <c r="T245" i="18"/>
  <c r="S245" i="18"/>
  <c r="R245" i="18"/>
  <c r="Q245" i="18"/>
  <c r="P245" i="18"/>
  <c r="O245" i="18"/>
  <c r="N245" i="18"/>
  <c r="M245" i="18"/>
  <c r="L245" i="18"/>
  <c r="K245" i="18"/>
  <c r="J245" i="18"/>
  <c r="I245" i="18"/>
  <c r="H245" i="18"/>
  <c r="G245" i="18"/>
  <c r="F245" i="18"/>
  <c r="E245" i="18"/>
  <c r="D245" i="18"/>
  <c r="C245" i="18"/>
  <c r="B245" i="18"/>
  <c r="Y244" i="18"/>
  <c r="X244" i="18"/>
  <c r="W244" i="18"/>
  <c r="V244" i="18"/>
  <c r="U244" i="18"/>
  <c r="T244" i="18"/>
  <c r="S244" i="18"/>
  <c r="R244" i="18"/>
  <c r="Q244" i="18"/>
  <c r="P244" i="18"/>
  <c r="O244" i="18"/>
  <c r="N244" i="18"/>
  <c r="M244" i="18"/>
  <c r="L244" i="18"/>
  <c r="K244" i="18"/>
  <c r="J244" i="18"/>
  <c r="I244" i="18"/>
  <c r="H244" i="18"/>
  <c r="G244" i="18"/>
  <c r="F244" i="18"/>
  <c r="E244" i="18"/>
  <c r="D244" i="18"/>
  <c r="C244" i="18"/>
  <c r="B244" i="18"/>
  <c r="Y243" i="18"/>
  <c r="X243" i="18"/>
  <c r="W243" i="18"/>
  <c r="V243" i="18"/>
  <c r="U243" i="18"/>
  <c r="T243" i="18"/>
  <c r="S243" i="18"/>
  <c r="R243" i="18"/>
  <c r="Q243" i="18"/>
  <c r="P243" i="18"/>
  <c r="O243" i="18"/>
  <c r="N243" i="18"/>
  <c r="M243" i="18"/>
  <c r="L243" i="18"/>
  <c r="K243" i="18"/>
  <c r="J243" i="18"/>
  <c r="I243" i="18"/>
  <c r="H243" i="18"/>
  <c r="G243" i="18"/>
  <c r="F243" i="18"/>
  <c r="E243" i="18"/>
  <c r="D243" i="18"/>
  <c r="C243" i="18"/>
  <c r="B243" i="18"/>
  <c r="Y242" i="18"/>
  <c r="X242" i="18"/>
  <c r="W242" i="18"/>
  <c r="V242" i="18"/>
  <c r="U242" i="18"/>
  <c r="T242" i="18"/>
  <c r="S242" i="18"/>
  <c r="R242" i="18"/>
  <c r="Q242" i="18"/>
  <c r="P242" i="18"/>
  <c r="O242" i="18"/>
  <c r="N242" i="18"/>
  <c r="M242" i="18"/>
  <c r="L242" i="18"/>
  <c r="K242" i="18"/>
  <c r="J242" i="18"/>
  <c r="I242" i="18"/>
  <c r="H242" i="18"/>
  <c r="G242" i="18"/>
  <c r="F242" i="18"/>
  <c r="E242" i="18"/>
  <c r="D242" i="18"/>
  <c r="C242" i="18"/>
  <c r="B242" i="18"/>
  <c r="Y241" i="18"/>
  <c r="X241" i="18"/>
  <c r="W241" i="18"/>
  <c r="V241" i="18"/>
  <c r="U241" i="18"/>
  <c r="T241" i="18"/>
  <c r="S241" i="18"/>
  <c r="R241" i="18"/>
  <c r="Q241" i="18"/>
  <c r="P241" i="18"/>
  <c r="O241" i="18"/>
  <c r="N241" i="18"/>
  <c r="M241" i="18"/>
  <c r="L241" i="18"/>
  <c r="K241" i="18"/>
  <c r="J241" i="18"/>
  <c r="I241" i="18"/>
  <c r="H241" i="18"/>
  <c r="G241" i="18"/>
  <c r="F241" i="18"/>
  <c r="E241" i="18"/>
  <c r="D241" i="18"/>
  <c r="C241" i="18"/>
  <c r="B241" i="18"/>
  <c r="Y240" i="18"/>
  <c r="X240" i="18"/>
  <c r="W240" i="18"/>
  <c r="V240" i="18"/>
  <c r="U240" i="18"/>
  <c r="T240" i="18"/>
  <c r="S240" i="18"/>
  <c r="R240" i="18"/>
  <c r="Q240" i="18"/>
  <c r="P240" i="18"/>
  <c r="O240" i="18"/>
  <c r="N240" i="18"/>
  <c r="M240" i="18"/>
  <c r="L240" i="18"/>
  <c r="K240" i="18"/>
  <c r="J240" i="18"/>
  <c r="I240" i="18"/>
  <c r="H240" i="18"/>
  <c r="G240" i="18"/>
  <c r="F240" i="18"/>
  <c r="E240" i="18"/>
  <c r="D240" i="18"/>
  <c r="C240" i="18"/>
  <c r="B240" i="18"/>
  <c r="Y238" i="18"/>
  <c r="X238" i="18"/>
  <c r="W238" i="18"/>
  <c r="V238" i="18"/>
  <c r="U238" i="18"/>
  <c r="T238" i="18"/>
  <c r="S238" i="18"/>
  <c r="R238" i="18"/>
  <c r="Q238" i="18"/>
  <c r="P238" i="18"/>
  <c r="O238" i="18"/>
  <c r="N238" i="18"/>
  <c r="M238" i="18"/>
  <c r="L238" i="18"/>
  <c r="K238" i="18"/>
  <c r="J238" i="18"/>
  <c r="I238" i="18"/>
  <c r="H238" i="18"/>
  <c r="G238" i="18"/>
  <c r="F238" i="18"/>
  <c r="E238" i="18"/>
  <c r="D238" i="18"/>
  <c r="C238" i="18"/>
  <c r="B238" i="18"/>
  <c r="Y236" i="18"/>
  <c r="X236" i="18"/>
  <c r="W236" i="18"/>
  <c r="V236" i="18"/>
  <c r="U236" i="18"/>
  <c r="T236" i="18"/>
  <c r="S236" i="18"/>
  <c r="R236" i="18"/>
  <c r="Q236" i="18"/>
  <c r="P236" i="18"/>
  <c r="O236" i="18"/>
  <c r="N236" i="18"/>
  <c r="M236" i="18"/>
  <c r="L236" i="18"/>
  <c r="K236" i="18"/>
  <c r="J236" i="18"/>
  <c r="I236" i="18"/>
  <c r="H236" i="18"/>
  <c r="G236" i="18"/>
  <c r="F236" i="18"/>
  <c r="E236" i="18"/>
  <c r="D236" i="18"/>
  <c r="C236" i="18"/>
  <c r="B236" i="18"/>
  <c r="Y234" i="18"/>
  <c r="X234" i="18"/>
  <c r="W234" i="18"/>
  <c r="V234" i="18"/>
  <c r="U234" i="18"/>
  <c r="T234" i="18"/>
  <c r="S234" i="18"/>
  <c r="R234" i="18"/>
  <c r="Q234" i="18"/>
  <c r="P234" i="18"/>
  <c r="O234" i="18"/>
  <c r="N234" i="18"/>
  <c r="M234" i="18"/>
  <c r="L234" i="18"/>
  <c r="K234" i="18"/>
  <c r="J234" i="18"/>
  <c r="I234" i="18"/>
  <c r="H234" i="18"/>
  <c r="G234" i="18"/>
  <c r="F234" i="18"/>
  <c r="E234" i="18"/>
  <c r="D234" i="18"/>
  <c r="C234" i="18"/>
  <c r="B234" i="18"/>
  <c r="Y233" i="18"/>
  <c r="X233" i="18"/>
  <c r="W233" i="18"/>
  <c r="V233" i="18"/>
  <c r="U233" i="18"/>
  <c r="T233" i="18"/>
  <c r="S233" i="18"/>
  <c r="R233" i="18"/>
  <c r="Q233" i="18"/>
  <c r="P233" i="18"/>
  <c r="O233" i="18"/>
  <c r="N233" i="18"/>
  <c r="M233" i="18"/>
  <c r="L233" i="18"/>
  <c r="K233" i="18"/>
  <c r="J233" i="18"/>
  <c r="I233" i="18"/>
  <c r="H233" i="18"/>
  <c r="G233" i="18"/>
  <c r="F233" i="18"/>
  <c r="E233" i="18"/>
  <c r="D233" i="18"/>
  <c r="C233" i="18"/>
  <c r="B233" i="18"/>
  <c r="Y232" i="18"/>
  <c r="X232" i="18"/>
  <c r="W232" i="18"/>
  <c r="V232" i="18"/>
  <c r="U232" i="18"/>
  <c r="T232" i="18"/>
  <c r="S232" i="18"/>
  <c r="R232" i="18"/>
  <c r="Q232" i="18"/>
  <c r="P232" i="18"/>
  <c r="O232" i="18"/>
  <c r="N232" i="18"/>
  <c r="M232" i="18"/>
  <c r="L232" i="18"/>
  <c r="K232" i="18"/>
  <c r="J232" i="18"/>
  <c r="I232" i="18"/>
  <c r="H232" i="18"/>
  <c r="G232" i="18"/>
  <c r="F232" i="18"/>
  <c r="E232" i="18"/>
  <c r="D232" i="18"/>
  <c r="C232" i="18"/>
  <c r="B232" i="18"/>
  <c r="Y231" i="18"/>
  <c r="X231" i="18"/>
  <c r="W231" i="18"/>
  <c r="V231" i="18"/>
  <c r="U231" i="18"/>
  <c r="T231" i="18"/>
  <c r="S231" i="18"/>
  <c r="R231" i="18"/>
  <c r="Q231" i="18"/>
  <c r="P231" i="18"/>
  <c r="O231" i="18"/>
  <c r="N231" i="18"/>
  <c r="M231" i="18"/>
  <c r="L231" i="18"/>
  <c r="K231" i="18"/>
  <c r="J231" i="18"/>
  <c r="I231" i="18"/>
  <c r="H231" i="18"/>
  <c r="G231" i="18"/>
  <c r="F231" i="18"/>
  <c r="E231" i="18"/>
  <c r="D231" i="18"/>
  <c r="C231" i="18"/>
  <c r="B231" i="18"/>
  <c r="Y230" i="18"/>
  <c r="X230" i="18"/>
  <c r="W230" i="18"/>
  <c r="V230" i="18"/>
  <c r="U230" i="18"/>
  <c r="T230" i="18"/>
  <c r="S230" i="18"/>
  <c r="R230" i="18"/>
  <c r="Q230" i="18"/>
  <c r="P230" i="18"/>
  <c r="O230" i="18"/>
  <c r="N230" i="18"/>
  <c r="M230" i="18"/>
  <c r="L230" i="18"/>
  <c r="K230" i="18"/>
  <c r="J230" i="18"/>
  <c r="I230" i="18"/>
  <c r="H230" i="18"/>
  <c r="G230" i="18"/>
  <c r="F230" i="18"/>
  <c r="E230" i="18"/>
  <c r="D230" i="18"/>
  <c r="C230" i="18"/>
  <c r="B230" i="18"/>
  <c r="Y229" i="18"/>
  <c r="X229" i="18"/>
  <c r="W229" i="18"/>
  <c r="V229" i="18"/>
  <c r="U229" i="18"/>
  <c r="T229" i="18"/>
  <c r="S229" i="18"/>
  <c r="R229" i="18"/>
  <c r="Q229" i="18"/>
  <c r="P229" i="18"/>
  <c r="O229" i="18"/>
  <c r="N229" i="18"/>
  <c r="M229" i="18"/>
  <c r="L229" i="18"/>
  <c r="K229" i="18"/>
  <c r="J229" i="18"/>
  <c r="I229" i="18"/>
  <c r="H229" i="18"/>
  <c r="G229" i="18"/>
  <c r="F229" i="18"/>
  <c r="E229" i="18"/>
  <c r="D229" i="18"/>
  <c r="C229" i="18"/>
  <c r="B229" i="18"/>
  <c r="Y227" i="18"/>
  <c r="X227" i="18"/>
  <c r="W227" i="18"/>
  <c r="V227" i="18"/>
  <c r="U227" i="18"/>
  <c r="T227" i="18"/>
  <c r="S227" i="18"/>
  <c r="R227" i="18"/>
  <c r="Q227" i="18"/>
  <c r="P227" i="18"/>
  <c r="O227" i="18"/>
  <c r="N227" i="18"/>
  <c r="M227" i="18"/>
  <c r="L227" i="18"/>
  <c r="K227" i="18"/>
  <c r="J227" i="18"/>
  <c r="I227" i="18"/>
  <c r="H227" i="18"/>
  <c r="G227" i="18"/>
  <c r="F227" i="18"/>
  <c r="E227" i="18"/>
  <c r="D227" i="18"/>
  <c r="C227" i="18"/>
  <c r="B227" i="18"/>
  <c r="Y225" i="18"/>
  <c r="X225" i="18"/>
  <c r="W225" i="18"/>
  <c r="V225" i="18"/>
  <c r="U225" i="18"/>
  <c r="T225" i="18"/>
  <c r="S225" i="18"/>
  <c r="R225" i="18"/>
  <c r="Q225" i="18"/>
  <c r="P225" i="18"/>
  <c r="O225" i="18"/>
  <c r="N225" i="18"/>
  <c r="M225" i="18"/>
  <c r="L225" i="18"/>
  <c r="K225" i="18"/>
  <c r="J225" i="18"/>
  <c r="I225" i="18"/>
  <c r="H225" i="18"/>
  <c r="G225" i="18"/>
  <c r="F225" i="18"/>
  <c r="E225" i="18"/>
  <c r="D225" i="18"/>
  <c r="C225" i="18"/>
  <c r="B225" i="18"/>
  <c r="Y224" i="18"/>
  <c r="X224" i="18"/>
  <c r="W224" i="18"/>
  <c r="V224" i="18"/>
  <c r="U224" i="18"/>
  <c r="T224" i="18"/>
  <c r="S224" i="18"/>
  <c r="R224" i="18"/>
  <c r="Q224" i="18"/>
  <c r="P224" i="18"/>
  <c r="O224" i="18"/>
  <c r="N224" i="18"/>
  <c r="M224" i="18"/>
  <c r="L224" i="18"/>
  <c r="K224" i="18"/>
  <c r="J224" i="18"/>
  <c r="I224" i="18"/>
  <c r="H224" i="18"/>
  <c r="G224" i="18"/>
  <c r="F224" i="18"/>
  <c r="E224" i="18"/>
  <c r="D224" i="18"/>
  <c r="C224" i="18"/>
  <c r="B224" i="18"/>
  <c r="Y222" i="18"/>
  <c r="X222" i="18"/>
  <c r="W222" i="18"/>
  <c r="V222" i="18"/>
  <c r="U222" i="18"/>
  <c r="T222" i="18"/>
  <c r="S222" i="18"/>
  <c r="R222" i="18"/>
  <c r="Q222" i="18"/>
  <c r="P222" i="18"/>
  <c r="O222" i="18"/>
  <c r="N222" i="18"/>
  <c r="M222" i="18"/>
  <c r="L222" i="18"/>
  <c r="K222" i="18"/>
  <c r="J222" i="18"/>
  <c r="I222" i="18"/>
  <c r="H222" i="18"/>
  <c r="G222" i="18"/>
  <c r="F222" i="18"/>
  <c r="E222" i="18"/>
  <c r="D222" i="18"/>
  <c r="C222" i="18"/>
  <c r="B222" i="18"/>
  <c r="Y221" i="18"/>
  <c r="X221" i="18"/>
  <c r="W221" i="18"/>
  <c r="V221" i="18"/>
  <c r="U221" i="18"/>
  <c r="T221" i="18"/>
  <c r="S221" i="18"/>
  <c r="R221" i="18"/>
  <c r="Q221" i="18"/>
  <c r="P221" i="18"/>
  <c r="O221" i="18"/>
  <c r="N221" i="18"/>
  <c r="M221" i="18"/>
  <c r="L221" i="18"/>
  <c r="K221" i="18"/>
  <c r="J221" i="18"/>
  <c r="I221" i="18"/>
  <c r="H221" i="18"/>
  <c r="G221" i="18"/>
  <c r="F221" i="18"/>
  <c r="E221" i="18"/>
  <c r="D221" i="18"/>
  <c r="C221" i="18"/>
  <c r="B221" i="18"/>
  <c r="Y220" i="18"/>
  <c r="X220" i="18"/>
  <c r="W220" i="18"/>
  <c r="V220" i="18"/>
  <c r="U220" i="18"/>
  <c r="T220" i="18"/>
  <c r="S220" i="18"/>
  <c r="R220" i="18"/>
  <c r="Q220" i="18"/>
  <c r="P220" i="18"/>
  <c r="O220" i="18"/>
  <c r="N220" i="18"/>
  <c r="M220" i="18"/>
  <c r="L220" i="18"/>
  <c r="K220" i="18"/>
  <c r="J220" i="18"/>
  <c r="I220" i="18"/>
  <c r="H220" i="18"/>
  <c r="G220" i="18"/>
  <c r="F220" i="18"/>
  <c r="E220" i="18"/>
  <c r="D220" i="18"/>
  <c r="C220" i="18"/>
  <c r="B220" i="18"/>
  <c r="Y219" i="18"/>
  <c r="X219" i="18"/>
  <c r="W219" i="18"/>
  <c r="V219" i="18"/>
  <c r="U219" i="18"/>
  <c r="T219" i="18"/>
  <c r="S219" i="18"/>
  <c r="R219" i="18"/>
  <c r="Q219" i="18"/>
  <c r="P219" i="18"/>
  <c r="O219" i="18"/>
  <c r="N219" i="18"/>
  <c r="M219" i="18"/>
  <c r="L219" i="18"/>
  <c r="K219" i="18"/>
  <c r="J219" i="18"/>
  <c r="I219" i="18"/>
  <c r="H219" i="18"/>
  <c r="G219" i="18"/>
  <c r="F219" i="18"/>
  <c r="E219" i="18"/>
  <c r="D219" i="18"/>
  <c r="C219" i="18"/>
  <c r="B219" i="18"/>
  <c r="Y218" i="18"/>
  <c r="X218" i="18"/>
  <c r="W218" i="18"/>
  <c r="V218" i="18"/>
  <c r="U218" i="18"/>
  <c r="T218" i="18"/>
  <c r="S218" i="18"/>
  <c r="R218" i="18"/>
  <c r="Q218" i="18"/>
  <c r="P218" i="18"/>
  <c r="O218" i="18"/>
  <c r="N218" i="18"/>
  <c r="M218" i="18"/>
  <c r="L218" i="18"/>
  <c r="K218" i="18"/>
  <c r="J218" i="18"/>
  <c r="I218" i="18"/>
  <c r="H218" i="18"/>
  <c r="G218" i="18"/>
  <c r="F218" i="18"/>
  <c r="E218" i="18"/>
  <c r="D218" i="18"/>
  <c r="C218" i="18"/>
  <c r="B218" i="18"/>
  <c r="Y213" i="18"/>
  <c r="X213" i="18"/>
  <c r="W213" i="18"/>
  <c r="V213" i="18"/>
  <c r="U213" i="18"/>
  <c r="T213" i="18"/>
  <c r="S213" i="18"/>
  <c r="R213" i="18"/>
  <c r="Q213" i="18"/>
  <c r="P213" i="18"/>
  <c r="O213" i="18"/>
  <c r="N213" i="18"/>
  <c r="M213" i="18"/>
  <c r="L213" i="18"/>
  <c r="K213" i="18"/>
  <c r="J213" i="18"/>
  <c r="I213" i="18"/>
  <c r="H213" i="18"/>
  <c r="G213" i="18"/>
  <c r="F213" i="18"/>
  <c r="E213" i="18"/>
  <c r="D213" i="18"/>
  <c r="C213" i="18"/>
  <c r="B213" i="18"/>
  <c r="Y212" i="18"/>
  <c r="X212" i="18"/>
  <c r="W212" i="18"/>
  <c r="V212" i="18"/>
  <c r="U212" i="18"/>
  <c r="T212" i="18"/>
  <c r="S212" i="18"/>
  <c r="R212" i="18"/>
  <c r="Q212" i="18"/>
  <c r="P212" i="18"/>
  <c r="O212" i="18"/>
  <c r="N212" i="18"/>
  <c r="M212" i="18"/>
  <c r="L212" i="18"/>
  <c r="K212" i="18"/>
  <c r="J212" i="18"/>
  <c r="I212" i="18"/>
  <c r="H212" i="18"/>
  <c r="G212" i="18"/>
  <c r="F212" i="18"/>
  <c r="E212" i="18"/>
  <c r="D212" i="18"/>
  <c r="C212" i="18"/>
  <c r="B212" i="18"/>
  <c r="Y211" i="18"/>
  <c r="X211" i="18"/>
  <c r="W211" i="18"/>
  <c r="V211" i="18"/>
  <c r="U211" i="18"/>
  <c r="T211" i="18"/>
  <c r="S211" i="18"/>
  <c r="R211" i="18"/>
  <c r="Q211" i="18"/>
  <c r="P211" i="18"/>
  <c r="O211" i="18"/>
  <c r="N211" i="18"/>
  <c r="M211" i="18"/>
  <c r="L211" i="18"/>
  <c r="K211" i="18"/>
  <c r="J211" i="18"/>
  <c r="I211" i="18"/>
  <c r="H211" i="18"/>
  <c r="G211" i="18"/>
  <c r="F211" i="18"/>
  <c r="E211" i="18"/>
  <c r="D211" i="18"/>
  <c r="C211" i="18"/>
  <c r="B211" i="18"/>
  <c r="Y210" i="18"/>
  <c r="X210" i="18"/>
  <c r="W210" i="18"/>
  <c r="V210" i="18"/>
  <c r="U210" i="18"/>
  <c r="T210" i="18"/>
  <c r="S210" i="18"/>
  <c r="R210" i="18"/>
  <c r="Q210" i="18"/>
  <c r="P210" i="18"/>
  <c r="O210" i="18"/>
  <c r="N210" i="18"/>
  <c r="M210" i="18"/>
  <c r="L210" i="18"/>
  <c r="K210" i="18"/>
  <c r="J210" i="18"/>
  <c r="I210" i="18"/>
  <c r="H210" i="18"/>
  <c r="G210" i="18"/>
  <c r="F210" i="18"/>
  <c r="E210" i="18"/>
  <c r="D210" i="18"/>
  <c r="C210" i="18"/>
  <c r="B210" i="18"/>
  <c r="Y208" i="18"/>
  <c r="X208" i="18"/>
  <c r="W208" i="18"/>
  <c r="V208" i="18"/>
  <c r="U208" i="18"/>
  <c r="T208" i="18"/>
  <c r="S208" i="18"/>
  <c r="R208" i="18"/>
  <c r="Q208" i="18"/>
  <c r="P208" i="18"/>
  <c r="O208" i="18"/>
  <c r="N208" i="18"/>
  <c r="M208" i="18"/>
  <c r="L208" i="18"/>
  <c r="K208" i="18"/>
  <c r="J208" i="18"/>
  <c r="I208" i="18"/>
  <c r="H208" i="18"/>
  <c r="G208" i="18"/>
  <c r="F208" i="18"/>
  <c r="E208" i="18"/>
  <c r="D208" i="18"/>
  <c r="C208" i="18"/>
  <c r="B208" i="18"/>
  <c r="Y207" i="18"/>
  <c r="X207" i="18"/>
  <c r="W207" i="18"/>
  <c r="V207" i="18"/>
  <c r="U207" i="18"/>
  <c r="T207" i="18"/>
  <c r="S207" i="18"/>
  <c r="R207" i="18"/>
  <c r="Q207" i="18"/>
  <c r="P207" i="18"/>
  <c r="O207" i="18"/>
  <c r="N207" i="18"/>
  <c r="M207" i="18"/>
  <c r="L207" i="18"/>
  <c r="K207" i="18"/>
  <c r="J207" i="18"/>
  <c r="I207" i="18"/>
  <c r="H207" i="18"/>
  <c r="G207" i="18"/>
  <c r="F207" i="18"/>
  <c r="E207" i="18"/>
  <c r="D207" i="18"/>
  <c r="C207" i="18"/>
  <c r="B207" i="18"/>
  <c r="Y206" i="18"/>
  <c r="X206" i="18"/>
  <c r="W206" i="18"/>
  <c r="V206" i="18"/>
  <c r="U206" i="18"/>
  <c r="T206" i="18"/>
  <c r="S206" i="18"/>
  <c r="R206" i="18"/>
  <c r="Q206" i="18"/>
  <c r="P206" i="18"/>
  <c r="O206" i="18"/>
  <c r="N206" i="18"/>
  <c r="M206" i="18"/>
  <c r="L206" i="18"/>
  <c r="K206" i="18"/>
  <c r="J206" i="18"/>
  <c r="I206" i="18"/>
  <c r="H206" i="18"/>
  <c r="G206" i="18"/>
  <c r="F206" i="18"/>
  <c r="E206" i="18"/>
  <c r="D206" i="18"/>
  <c r="C206" i="18"/>
  <c r="B206" i="18"/>
  <c r="Y205" i="18"/>
  <c r="X205" i="18"/>
  <c r="W205" i="18"/>
  <c r="V205" i="18"/>
  <c r="U205" i="18"/>
  <c r="T205" i="18"/>
  <c r="S205" i="18"/>
  <c r="R205" i="18"/>
  <c r="Q205" i="18"/>
  <c r="P205" i="18"/>
  <c r="O205" i="18"/>
  <c r="N205" i="18"/>
  <c r="M205" i="18"/>
  <c r="L205" i="18"/>
  <c r="K205" i="18"/>
  <c r="J205" i="18"/>
  <c r="I205" i="18"/>
  <c r="H205" i="18"/>
  <c r="G205" i="18"/>
  <c r="F205" i="18"/>
  <c r="E205" i="18"/>
  <c r="D205" i="18"/>
  <c r="C205" i="18"/>
  <c r="B205" i="18"/>
  <c r="Y204" i="18"/>
  <c r="X204" i="18"/>
  <c r="W204" i="18"/>
  <c r="V204" i="18"/>
  <c r="U204" i="18"/>
  <c r="T204" i="18"/>
  <c r="S204" i="18"/>
  <c r="R204" i="18"/>
  <c r="Q204" i="18"/>
  <c r="P204" i="18"/>
  <c r="O204" i="18"/>
  <c r="N204" i="18"/>
  <c r="M204" i="18"/>
  <c r="L204" i="18"/>
  <c r="K204" i="18"/>
  <c r="J204" i="18"/>
  <c r="I204" i="18"/>
  <c r="H204" i="18"/>
  <c r="G204" i="18"/>
  <c r="F204" i="18"/>
  <c r="E204" i="18"/>
  <c r="D204" i="18"/>
  <c r="C204" i="18"/>
  <c r="B204" i="18"/>
  <c r="Y202" i="18"/>
  <c r="X202" i="18"/>
  <c r="W202" i="18"/>
  <c r="V202" i="18"/>
  <c r="U202" i="18"/>
  <c r="T202" i="18"/>
  <c r="S202" i="18"/>
  <c r="R202" i="18"/>
  <c r="Q202" i="18"/>
  <c r="P202" i="18"/>
  <c r="O202" i="18"/>
  <c r="N202" i="18"/>
  <c r="M202" i="18"/>
  <c r="L202" i="18"/>
  <c r="K202" i="18"/>
  <c r="J202" i="18"/>
  <c r="I202" i="18"/>
  <c r="H202" i="18"/>
  <c r="G202" i="18"/>
  <c r="F202" i="18"/>
  <c r="E202" i="18"/>
  <c r="D202" i="18"/>
  <c r="C202" i="18"/>
  <c r="B202" i="18"/>
  <c r="Y201" i="18"/>
  <c r="X201" i="18"/>
  <c r="W201" i="18"/>
  <c r="V201" i="18"/>
  <c r="U201" i="18"/>
  <c r="T201" i="18"/>
  <c r="S201" i="18"/>
  <c r="R201" i="18"/>
  <c r="Q201" i="18"/>
  <c r="P201" i="18"/>
  <c r="O201" i="18"/>
  <c r="N201" i="18"/>
  <c r="M201" i="18"/>
  <c r="L201" i="18"/>
  <c r="K201" i="18"/>
  <c r="J201" i="18"/>
  <c r="I201" i="18"/>
  <c r="H201" i="18"/>
  <c r="G201" i="18"/>
  <c r="F201" i="18"/>
  <c r="E201" i="18"/>
  <c r="D201" i="18"/>
  <c r="C201" i="18"/>
  <c r="B201" i="18"/>
  <c r="Y200" i="18"/>
  <c r="X200" i="18"/>
  <c r="W200" i="18"/>
  <c r="V200" i="18"/>
  <c r="U200" i="18"/>
  <c r="T200" i="18"/>
  <c r="S200" i="18"/>
  <c r="S197" i="18" s="1"/>
  <c r="R200" i="18"/>
  <c r="Q200" i="18"/>
  <c r="P200" i="18"/>
  <c r="O200" i="18"/>
  <c r="N200" i="18"/>
  <c r="M200" i="18"/>
  <c r="L200" i="18"/>
  <c r="K200" i="18"/>
  <c r="J200" i="18"/>
  <c r="I200" i="18"/>
  <c r="H200" i="18"/>
  <c r="G200" i="18"/>
  <c r="F200" i="18"/>
  <c r="E200" i="18"/>
  <c r="D200" i="18"/>
  <c r="C200" i="18"/>
  <c r="C197" i="18" s="1"/>
  <c r="B200" i="18"/>
  <c r="Y199" i="18"/>
  <c r="X199" i="18"/>
  <c r="W199" i="18"/>
  <c r="V199" i="18"/>
  <c r="U199" i="18"/>
  <c r="T199" i="18"/>
  <c r="S199" i="18"/>
  <c r="R199" i="18"/>
  <c r="Q199" i="18"/>
  <c r="P199" i="18"/>
  <c r="O199" i="18"/>
  <c r="N199" i="18"/>
  <c r="M199" i="18"/>
  <c r="L199" i="18"/>
  <c r="L197" i="18" s="1"/>
  <c r="K199" i="18"/>
  <c r="J199" i="18"/>
  <c r="I199" i="18"/>
  <c r="H199" i="18"/>
  <c r="G199" i="18"/>
  <c r="F199" i="18"/>
  <c r="E199" i="18"/>
  <c r="D199" i="18"/>
  <c r="C199" i="18"/>
  <c r="B199" i="18"/>
  <c r="Y198" i="18"/>
  <c r="Y197" i="18" s="1"/>
  <c r="X198" i="18"/>
  <c r="X197" i="18" s="1"/>
  <c r="W198" i="18"/>
  <c r="W197" i="18" s="1"/>
  <c r="V198" i="18"/>
  <c r="V197" i="18" s="1"/>
  <c r="U198" i="18"/>
  <c r="U197" i="18" s="1"/>
  <c r="T198" i="18"/>
  <c r="T197" i="18" s="1"/>
  <c r="S198" i="18"/>
  <c r="R198" i="18"/>
  <c r="R197" i="18" s="1"/>
  <c r="Q198" i="18"/>
  <c r="Q197" i="18" s="1"/>
  <c r="P198" i="18"/>
  <c r="P197" i="18" s="1"/>
  <c r="O198" i="18"/>
  <c r="O197" i="18" s="1"/>
  <c r="N198" i="18"/>
  <c r="N197" i="18" s="1"/>
  <c r="M198" i="18"/>
  <c r="M197" i="18" s="1"/>
  <c r="L198" i="18"/>
  <c r="K198" i="18"/>
  <c r="K197" i="18" s="1"/>
  <c r="J198" i="18"/>
  <c r="J197" i="18" s="1"/>
  <c r="I198" i="18"/>
  <c r="I197" i="18" s="1"/>
  <c r="H198" i="18"/>
  <c r="H197" i="18" s="1"/>
  <c r="G198" i="18"/>
  <c r="F198" i="18"/>
  <c r="E198" i="18"/>
  <c r="D198" i="18"/>
  <c r="C198" i="18"/>
  <c r="B198" i="18"/>
  <c r="G197" i="18"/>
  <c r="F197" i="18"/>
  <c r="E197" i="18"/>
  <c r="D197" i="18"/>
  <c r="B197" i="18"/>
  <c r="Y194" i="18"/>
  <c r="X194" i="18"/>
  <c r="W194" i="18"/>
  <c r="V194" i="18"/>
  <c r="U194" i="18"/>
  <c r="T194" i="18"/>
  <c r="S194" i="18"/>
  <c r="R194" i="18"/>
  <c r="Q194" i="18"/>
  <c r="P194" i="18"/>
  <c r="O194" i="18"/>
  <c r="N194" i="18"/>
  <c r="M194" i="18"/>
  <c r="L194" i="18"/>
  <c r="K194" i="18"/>
  <c r="J194" i="18"/>
  <c r="I194" i="18"/>
  <c r="H194" i="18"/>
  <c r="G194" i="18"/>
  <c r="F194" i="18"/>
  <c r="E194" i="18"/>
  <c r="D194" i="18"/>
  <c r="C194" i="18"/>
  <c r="C178" i="18" s="1"/>
  <c r="B194" i="18"/>
  <c r="Y193" i="18"/>
  <c r="X193" i="18"/>
  <c r="W193" i="18"/>
  <c r="V193" i="18"/>
  <c r="U193" i="18"/>
  <c r="T193" i="18"/>
  <c r="S193" i="18"/>
  <c r="R193" i="18"/>
  <c r="Q193" i="18"/>
  <c r="P193" i="18"/>
  <c r="O193" i="18"/>
  <c r="N193" i="18"/>
  <c r="M193" i="18"/>
  <c r="L193" i="18"/>
  <c r="K193" i="18"/>
  <c r="J193" i="18"/>
  <c r="I193" i="18"/>
  <c r="H193" i="18"/>
  <c r="G193" i="18"/>
  <c r="F193" i="18"/>
  <c r="E193" i="18"/>
  <c r="D193" i="18"/>
  <c r="C193" i="18"/>
  <c r="B193" i="18"/>
  <c r="Y192" i="18"/>
  <c r="X192" i="18"/>
  <c r="W192" i="18"/>
  <c r="V192" i="18"/>
  <c r="U192" i="18"/>
  <c r="T192" i="18"/>
  <c r="S192" i="18"/>
  <c r="R192" i="18"/>
  <c r="Q192" i="18"/>
  <c r="P192" i="18"/>
  <c r="O192" i="18"/>
  <c r="N192" i="18"/>
  <c r="M192" i="18"/>
  <c r="L192" i="18"/>
  <c r="K192" i="18"/>
  <c r="J192" i="18"/>
  <c r="I192" i="18"/>
  <c r="H192" i="18"/>
  <c r="G192" i="18"/>
  <c r="F192" i="18"/>
  <c r="E192" i="18"/>
  <c r="D192" i="18"/>
  <c r="C192" i="18"/>
  <c r="B192" i="18"/>
  <c r="Y191" i="18"/>
  <c r="X191" i="18"/>
  <c r="W191" i="18"/>
  <c r="V191" i="18"/>
  <c r="U191" i="18"/>
  <c r="T191" i="18"/>
  <c r="S191" i="18"/>
  <c r="R191" i="18"/>
  <c r="Q191" i="18"/>
  <c r="P191" i="18"/>
  <c r="O191" i="18"/>
  <c r="N191" i="18"/>
  <c r="M191" i="18"/>
  <c r="L191" i="18"/>
  <c r="K191" i="18"/>
  <c r="J191" i="18"/>
  <c r="I191" i="18"/>
  <c r="H191" i="18"/>
  <c r="G191" i="18"/>
  <c r="F191" i="18"/>
  <c r="E191" i="18"/>
  <c r="D191" i="18"/>
  <c r="C191" i="18"/>
  <c r="B191" i="18"/>
  <c r="Y189" i="18"/>
  <c r="X189" i="18"/>
  <c r="W189" i="18"/>
  <c r="V189" i="18"/>
  <c r="U189" i="18"/>
  <c r="T189" i="18"/>
  <c r="S189" i="18"/>
  <c r="R189" i="18"/>
  <c r="Q189" i="18"/>
  <c r="P189" i="18"/>
  <c r="O189" i="18"/>
  <c r="N189" i="18"/>
  <c r="M189" i="18"/>
  <c r="L189" i="18"/>
  <c r="K189" i="18"/>
  <c r="J189" i="18"/>
  <c r="I189" i="18"/>
  <c r="H189" i="18"/>
  <c r="G189" i="18"/>
  <c r="F189" i="18"/>
  <c r="E189" i="18"/>
  <c r="D189" i="18"/>
  <c r="C189" i="18"/>
  <c r="B189" i="18"/>
  <c r="Y188" i="18"/>
  <c r="X188" i="18"/>
  <c r="W188" i="18"/>
  <c r="V188" i="18"/>
  <c r="U188" i="18"/>
  <c r="T188" i="18"/>
  <c r="S188" i="18"/>
  <c r="R188" i="18"/>
  <c r="Q188" i="18"/>
  <c r="P188" i="18"/>
  <c r="O188" i="18"/>
  <c r="N188" i="18"/>
  <c r="M188" i="18"/>
  <c r="L188" i="18"/>
  <c r="K188" i="18"/>
  <c r="J188" i="18"/>
  <c r="I188" i="18"/>
  <c r="H188" i="18"/>
  <c r="G188" i="18"/>
  <c r="F188" i="18"/>
  <c r="E188" i="18"/>
  <c r="D188" i="18"/>
  <c r="C188" i="18"/>
  <c r="B188" i="18"/>
  <c r="Y187" i="18"/>
  <c r="X187" i="18"/>
  <c r="W187" i="18"/>
  <c r="V187" i="18"/>
  <c r="U187" i="18"/>
  <c r="T187" i="18"/>
  <c r="S187" i="18"/>
  <c r="R187" i="18"/>
  <c r="Q187" i="18"/>
  <c r="P187" i="18"/>
  <c r="O187" i="18"/>
  <c r="N187" i="18"/>
  <c r="M187" i="18"/>
  <c r="L187" i="18"/>
  <c r="K187" i="18"/>
  <c r="J187" i="18"/>
  <c r="I187" i="18"/>
  <c r="H187" i="18"/>
  <c r="G187" i="18"/>
  <c r="F187" i="18"/>
  <c r="E187" i="18"/>
  <c r="D187" i="18"/>
  <c r="C187" i="18"/>
  <c r="B187" i="18"/>
  <c r="Y186" i="18"/>
  <c r="X186" i="18"/>
  <c r="W186" i="18"/>
  <c r="V186" i="18"/>
  <c r="U186" i="18"/>
  <c r="T186" i="18"/>
  <c r="S186" i="18"/>
  <c r="R186" i="18"/>
  <c r="Q186" i="18"/>
  <c r="P186" i="18"/>
  <c r="O186" i="18"/>
  <c r="N186" i="18"/>
  <c r="M186" i="18"/>
  <c r="L186" i="18"/>
  <c r="K186" i="18"/>
  <c r="J186" i="18"/>
  <c r="I186" i="18"/>
  <c r="H186" i="18"/>
  <c r="G186" i="18"/>
  <c r="F186" i="18"/>
  <c r="E186" i="18"/>
  <c r="D186" i="18"/>
  <c r="C186" i="18"/>
  <c r="B186" i="18"/>
  <c r="Y185" i="18"/>
  <c r="X185" i="18"/>
  <c r="W185" i="18"/>
  <c r="V185" i="18"/>
  <c r="U185" i="18"/>
  <c r="T185" i="18"/>
  <c r="S185" i="18"/>
  <c r="R185" i="18"/>
  <c r="Q185" i="18"/>
  <c r="P185" i="18"/>
  <c r="O185" i="18"/>
  <c r="N185" i="18"/>
  <c r="M185" i="18"/>
  <c r="L185" i="18"/>
  <c r="K185" i="18"/>
  <c r="J185" i="18"/>
  <c r="I185" i="18"/>
  <c r="H185" i="18"/>
  <c r="G185" i="18"/>
  <c r="F185" i="18"/>
  <c r="E185" i="18"/>
  <c r="D185" i="18"/>
  <c r="C185" i="18"/>
  <c r="B185" i="18"/>
  <c r="Y183" i="18"/>
  <c r="X183" i="18"/>
  <c r="W183" i="18"/>
  <c r="V183" i="18"/>
  <c r="U183" i="18"/>
  <c r="T183" i="18"/>
  <c r="S183" i="18"/>
  <c r="R183" i="18"/>
  <c r="Q183" i="18"/>
  <c r="P183" i="18"/>
  <c r="O183" i="18"/>
  <c r="N183" i="18"/>
  <c r="M183" i="18"/>
  <c r="L183" i="18"/>
  <c r="K183" i="18"/>
  <c r="J183" i="18"/>
  <c r="I183" i="18"/>
  <c r="H183" i="18"/>
  <c r="G183" i="18"/>
  <c r="F183" i="18"/>
  <c r="E183" i="18"/>
  <c r="D183" i="18"/>
  <c r="C183" i="18"/>
  <c r="B183" i="18"/>
  <c r="Y182" i="18"/>
  <c r="X182" i="18"/>
  <c r="W182" i="18"/>
  <c r="V182" i="18"/>
  <c r="U182" i="18"/>
  <c r="T182" i="18"/>
  <c r="S182" i="18"/>
  <c r="R182" i="18"/>
  <c r="Q182" i="18"/>
  <c r="P182" i="18"/>
  <c r="O182" i="18"/>
  <c r="N182" i="18"/>
  <c r="M182" i="18"/>
  <c r="L182" i="18"/>
  <c r="K182" i="18"/>
  <c r="J182" i="18"/>
  <c r="I182" i="18"/>
  <c r="H182" i="18"/>
  <c r="G182" i="18"/>
  <c r="F182" i="18"/>
  <c r="E182" i="18"/>
  <c r="D182" i="18"/>
  <c r="C182" i="18"/>
  <c r="B182" i="18"/>
  <c r="Y181" i="18"/>
  <c r="X181" i="18"/>
  <c r="W181" i="18"/>
  <c r="V181" i="18"/>
  <c r="U181" i="18"/>
  <c r="T181" i="18"/>
  <c r="S181" i="18"/>
  <c r="R181" i="18"/>
  <c r="Q181" i="18"/>
  <c r="P181" i="18"/>
  <c r="O181" i="18"/>
  <c r="O178" i="18" s="1"/>
  <c r="N181" i="18"/>
  <c r="M181" i="18"/>
  <c r="L181" i="18"/>
  <c r="K181" i="18"/>
  <c r="J181" i="18"/>
  <c r="I181" i="18"/>
  <c r="H181" i="18"/>
  <c r="G181" i="18"/>
  <c r="F181" i="18"/>
  <c r="E181" i="18"/>
  <c r="D181" i="18"/>
  <c r="C181" i="18"/>
  <c r="B181" i="18"/>
  <c r="Y180" i="18"/>
  <c r="X180" i="18"/>
  <c r="W180" i="18"/>
  <c r="V180" i="18"/>
  <c r="U180" i="18"/>
  <c r="T180" i="18"/>
  <c r="S180" i="18"/>
  <c r="R180" i="18"/>
  <c r="Q180" i="18"/>
  <c r="P180" i="18"/>
  <c r="O180" i="18"/>
  <c r="N180" i="18"/>
  <c r="M180" i="18"/>
  <c r="L180" i="18"/>
  <c r="K180" i="18"/>
  <c r="J180" i="18"/>
  <c r="I180" i="18"/>
  <c r="H180" i="18"/>
  <c r="H178" i="18" s="1"/>
  <c r="G180" i="18"/>
  <c r="F180" i="18"/>
  <c r="E180" i="18"/>
  <c r="D180" i="18"/>
  <c r="C180" i="18"/>
  <c r="B180" i="18"/>
  <c r="Y179" i="18"/>
  <c r="X179" i="18"/>
  <c r="W179" i="18"/>
  <c r="W178" i="18" s="1"/>
  <c r="V179" i="18"/>
  <c r="V178" i="18" s="1"/>
  <c r="U179" i="18"/>
  <c r="U178" i="18" s="1"/>
  <c r="T179" i="18"/>
  <c r="T178" i="18" s="1"/>
  <c r="S179" i="18"/>
  <c r="S178" i="18" s="1"/>
  <c r="R179" i="18"/>
  <c r="R178" i="18" s="1"/>
  <c r="Q179" i="18"/>
  <c r="Q178" i="18" s="1"/>
  <c r="P179" i="18"/>
  <c r="P178" i="18" s="1"/>
  <c r="O179" i="18"/>
  <c r="N179" i="18"/>
  <c r="N178" i="18" s="1"/>
  <c r="M179" i="18"/>
  <c r="M178" i="18" s="1"/>
  <c r="L179" i="18"/>
  <c r="L178" i="18" s="1"/>
  <c r="K179" i="18"/>
  <c r="K178" i="18" s="1"/>
  <c r="J179" i="18"/>
  <c r="J178" i="18" s="1"/>
  <c r="I179" i="18"/>
  <c r="I178" i="18" s="1"/>
  <c r="H179" i="18"/>
  <c r="G179" i="18"/>
  <c r="G178" i="18" s="1"/>
  <c r="F179" i="18"/>
  <c r="F178" i="18" s="1"/>
  <c r="E179" i="18"/>
  <c r="E178" i="18" s="1"/>
  <c r="D179" i="18"/>
  <c r="D178" i="18" s="1"/>
  <c r="C179" i="18"/>
  <c r="B179" i="18"/>
  <c r="Y178" i="18"/>
  <c r="X178" i="18"/>
  <c r="B178" i="18"/>
  <c r="Y142" i="18"/>
  <c r="X142" i="18"/>
  <c r="W142" i="18"/>
  <c r="V142" i="18"/>
  <c r="U142" i="18"/>
  <c r="T142" i="18"/>
  <c r="S142" i="18"/>
  <c r="R142" i="18"/>
  <c r="Q142" i="18"/>
  <c r="P142" i="18"/>
  <c r="O142" i="18"/>
  <c r="N142" i="18"/>
  <c r="M142" i="18"/>
  <c r="L142" i="18"/>
  <c r="K142" i="18"/>
  <c r="J142" i="18"/>
  <c r="I142" i="18"/>
  <c r="H142" i="18"/>
  <c r="G142" i="18"/>
  <c r="F142" i="18"/>
  <c r="E142" i="18"/>
  <c r="D142" i="18"/>
  <c r="C142" i="18"/>
  <c r="B142" i="18"/>
  <c r="Y121" i="18"/>
  <c r="X121" i="18"/>
  <c r="W121" i="18"/>
  <c r="V121" i="18"/>
  <c r="U121" i="18"/>
  <c r="T121" i="18"/>
  <c r="S121" i="18"/>
  <c r="R121" i="18"/>
  <c r="Q121" i="18"/>
  <c r="P121" i="18"/>
  <c r="O121" i="18"/>
  <c r="N121" i="18"/>
  <c r="M121" i="18"/>
  <c r="L121" i="18"/>
  <c r="K121" i="18"/>
  <c r="J121" i="18"/>
  <c r="I121" i="18"/>
  <c r="H121" i="18"/>
  <c r="G121" i="18"/>
  <c r="F121" i="18"/>
  <c r="E121" i="18"/>
  <c r="D121" i="18"/>
  <c r="C121" i="18"/>
  <c r="B121" i="18"/>
  <c r="Y93" i="18"/>
  <c r="X93" i="18"/>
  <c r="W93" i="18"/>
  <c r="V93" i="18"/>
  <c r="U93" i="18"/>
  <c r="T93" i="18"/>
  <c r="S93" i="18"/>
  <c r="R93" i="18"/>
  <c r="Q93" i="18"/>
  <c r="P93" i="18"/>
  <c r="O93" i="18"/>
  <c r="N93" i="18"/>
  <c r="M93" i="18"/>
  <c r="L93" i="18"/>
  <c r="K93" i="18"/>
  <c r="J93" i="18"/>
  <c r="I93" i="18"/>
  <c r="H93" i="18"/>
  <c r="G93" i="18"/>
  <c r="F93" i="18"/>
  <c r="E93" i="18"/>
  <c r="D93" i="18"/>
  <c r="C93" i="18"/>
  <c r="B93" i="18"/>
  <c r="Y72" i="18"/>
  <c r="X72" i="18"/>
  <c r="W72" i="18"/>
  <c r="V72" i="18"/>
  <c r="U72" i="18"/>
  <c r="T72" i="18"/>
  <c r="S72" i="18"/>
  <c r="R72" i="18"/>
  <c r="Q72" i="18"/>
  <c r="P72" i="18"/>
  <c r="O72" i="18"/>
  <c r="N72" i="18"/>
  <c r="M72" i="18"/>
  <c r="L72" i="18"/>
  <c r="K72" i="18"/>
  <c r="J72" i="18"/>
  <c r="I72" i="18"/>
  <c r="H72" i="18"/>
  <c r="G72" i="18"/>
  <c r="F72" i="18"/>
  <c r="E72" i="18"/>
  <c r="D72" i="18"/>
  <c r="C72" i="18"/>
  <c r="B72" i="18"/>
  <c r="Y44" i="18"/>
  <c r="X44" i="18"/>
  <c r="W44" i="18"/>
  <c r="W5" i="18" s="1"/>
  <c r="W97" i="16" s="1"/>
  <c r="V44" i="18"/>
  <c r="U44" i="18"/>
  <c r="T44" i="18"/>
  <c r="S44" i="18"/>
  <c r="R44" i="18"/>
  <c r="Q44" i="18"/>
  <c r="P44" i="18"/>
  <c r="O44" i="18"/>
  <c r="N44" i="18"/>
  <c r="M44" i="18"/>
  <c r="L44" i="18"/>
  <c r="K44" i="18"/>
  <c r="J44" i="18"/>
  <c r="I44" i="18"/>
  <c r="H44" i="18"/>
  <c r="G44" i="18"/>
  <c r="F44" i="18"/>
  <c r="E44" i="18"/>
  <c r="D44" i="18"/>
  <c r="C44" i="18"/>
  <c r="B44" i="18"/>
  <c r="Y24" i="18"/>
  <c r="X24" i="18"/>
  <c r="W24" i="18"/>
  <c r="V24" i="18"/>
  <c r="U24" i="18"/>
  <c r="T24" i="18"/>
  <c r="S24" i="18"/>
  <c r="R24" i="18"/>
  <c r="Q24" i="18"/>
  <c r="P24" i="18"/>
  <c r="O24" i="18"/>
  <c r="N24" i="18"/>
  <c r="M24" i="18"/>
  <c r="L24" i="18"/>
  <c r="K24" i="18"/>
  <c r="J24" i="18"/>
  <c r="I24" i="18"/>
  <c r="H24" i="18"/>
  <c r="G24" i="18"/>
  <c r="F24" i="18"/>
  <c r="E24" i="18"/>
  <c r="D24" i="18"/>
  <c r="C24" i="18"/>
  <c r="B24" i="18"/>
  <c r="Y23" i="18"/>
  <c r="X23" i="18"/>
  <c r="W23" i="18"/>
  <c r="V23" i="18"/>
  <c r="U23" i="18"/>
  <c r="T23" i="18"/>
  <c r="S23" i="18"/>
  <c r="R23" i="18"/>
  <c r="Q23" i="18"/>
  <c r="P23" i="18"/>
  <c r="O23" i="18"/>
  <c r="N23" i="18"/>
  <c r="M23" i="18"/>
  <c r="L23" i="18"/>
  <c r="K23" i="18"/>
  <c r="J23" i="18"/>
  <c r="I23" i="18"/>
  <c r="H23" i="18"/>
  <c r="G23" i="18"/>
  <c r="F23" i="18"/>
  <c r="E23" i="18"/>
  <c r="D23" i="18"/>
  <c r="C23" i="18"/>
  <c r="B23" i="18"/>
  <c r="Y22" i="18"/>
  <c r="X22" i="18"/>
  <c r="W22" i="18"/>
  <c r="V22" i="18"/>
  <c r="U22" i="18"/>
  <c r="T22" i="18"/>
  <c r="S22" i="18"/>
  <c r="R22" i="18"/>
  <c r="Q22" i="18"/>
  <c r="P22" i="18"/>
  <c r="O22" i="18"/>
  <c r="N22" i="18"/>
  <c r="M22" i="18"/>
  <c r="L22" i="18"/>
  <c r="K22" i="18"/>
  <c r="J22" i="18"/>
  <c r="I22" i="18"/>
  <c r="H22" i="18"/>
  <c r="G22" i="18"/>
  <c r="F22" i="18"/>
  <c r="E22" i="18"/>
  <c r="D22" i="18"/>
  <c r="C22" i="18"/>
  <c r="B22" i="18"/>
  <c r="Y21" i="18"/>
  <c r="X21" i="18"/>
  <c r="W21" i="18"/>
  <c r="V21" i="18"/>
  <c r="U21" i="18"/>
  <c r="T21" i="18"/>
  <c r="S21" i="18"/>
  <c r="R21" i="18"/>
  <c r="Q21" i="18"/>
  <c r="P21" i="18"/>
  <c r="O21" i="18"/>
  <c r="N21" i="18"/>
  <c r="M21" i="18"/>
  <c r="L21" i="18"/>
  <c r="K21" i="18"/>
  <c r="J21" i="18"/>
  <c r="I21" i="18"/>
  <c r="H21" i="18"/>
  <c r="G21" i="18"/>
  <c r="F21" i="18"/>
  <c r="E21" i="18"/>
  <c r="D21" i="18"/>
  <c r="C21" i="18"/>
  <c r="B21" i="18"/>
  <c r="Y20" i="18"/>
  <c r="X20" i="18"/>
  <c r="W20" i="18"/>
  <c r="V20" i="18"/>
  <c r="U20" i="18"/>
  <c r="T20" i="18"/>
  <c r="S20" i="18"/>
  <c r="R20" i="18"/>
  <c r="Q20" i="18"/>
  <c r="P20" i="18"/>
  <c r="O20" i="18"/>
  <c r="N20" i="18"/>
  <c r="M20" i="18"/>
  <c r="L20" i="18"/>
  <c r="K20" i="18"/>
  <c r="J20" i="18"/>
  <c r="I20" i="18"/>
  <c r="H20" i="18"/>
  <c r="G20" i="18"/>
  <c r="F20" i="18"/>
  <c r="E20" i="18"/>
  <c r="D20" i="18"/>
  <c r="C20" i="18"/>
  <c r="B20" i="18"/>
  <c r="Y19" i="18"/>
  <c r="X19" i="18"/>
  <c r="W19" i="18"/>
  <c r="V19" i="18"/>
  <c r="U19" i="18"/>
  <c r="T19" i="18"/>
  <c r="S19" i="18"/>
  <c r="R19" i="18"/>
  <c r="Q19" i="18"/>
  <c r="P19" i="18"/>
  <c r="O19" i="18"/>
  <c r="N19" i="18"/>
  <c r="M19" i="18"/>
  <c r="L19" i="18"/>
  <c r="K19" i="18"/>
  <c r="J19" i="18"/>
  <c r="I19" i="18"/>
  <c r="H19" i="18"/>
  <c r="G19" i="18"/>
  <c r="F19" i="18"/>
  <c r="E19" i="18"/>
  <c r="D19" i="18"/>
  <c r="C19" i="18"/>
  <c r="B19" i="18"/>
  <c r="Y18" i="18"/>
  <c r="X18" i="18"/>
  <c r="W18" i="18"/>
  <c r="V18" i="18"/>
  <c r="U18" i="18"/>
  <c r="T18" i="18"/>
  <c r="S18" i="18"/>
  <c r="R18" i="18"/>
  <c r="Q18" i="18"/>
  <c r="P18" i="18"/>
  <c r="O18" i="18"/>
  <c r="N18" i="18"/>
  <c r="M18" i="18"/>
  <c r="L18" i="18"/>
  <c r="K18" i="18"/>
  <c r="J18" i="18"/>
  <c r="I18" i="18"/>
  <c r="H18" i="18"/>
  <c r="G18" i="18"/>
  <c r="F18" i="18"/>
  <c r="E18" i="18"/>
  <c r="D18" i="18"/>
  <c r="C18" i="18"/>
  <c r="B18" i="18"/>
  <c r="Y17" i="18"/>
  <c r="X17" i="18"/>
  <c r="W17" i="18"/>
  <c r="V17" i="18"/>
  <c r="U17" i="18"/>
  <c r="T17" i="18"/>
  <c r="S17" i="18"/>
  <c r="R17" i="18"/>
  <c r="Q17" i="18"/>
  <c r="P17" i="18"/>
  <c r="O17" i="18"/>
  <c r="N17" i="18"/>
  <c r="M17" i="18"/>
  <c r="L17" i="18"/>
  <c r="K17" i="18"/>
  <c r="J17" i="18"/>
  <c r="I17" i="18"/>
  <c r="H17" i="18"/>
  <c r="G17" i="18"/>
  <c r="F17" i="18"/>
  <c r="E17" i="18"/>
  <c r="D17" i="18"/>
  <c r="C17" i="18"/>
  <c r="B17" i="18"/>
  <c r="Y16" i="18"/>
  <c r="Y223" i="18" s="1"/>
  <c r="X16" i="18"/>
  <c r="X5" i="18" s="1"/>
  <c r="X97" i="16" s="1"/>
  <c r="W16" i="18"/>
  <c r="W223" i="18" s="1"/>
  <c r="V16" i="18"/>
  <c r="U16" i="18"/>
  <c r="U223" i="18" s="1"/>
  <c r="T16" i="18"/>
  <c r="T223" i="18" s="1"/>
  <c r="S16" i="18"/>
  <c r="S223" i="18" s="1"/>
  <c r="R16" i="18"/>
  <c r="R223" i="18" s="1"/>
  <c r="Q16" i="18"/>
  <c r="Q223" i="18" s="1"/>
  <c r="P16" i="18"/>
  <c r="O16" i="18"/>
  <c r="O223" i="18" s="1"/>
  <c r="N16" i="18"/>
  <c r="M16" i="18"/>
  <c r="M223" i="18" s="1"/>
  <c r="L16" i="18"/>
  <c r="L223" i="18" s="1"/>
  <c r="K16" i="18"/>
  <c r="K223" i="18" s="1"/>
  <c r="J16" i="18"/>
  <c r="J223" i="18" s="1"/>
  <c r="I16" i="18"/>
  <c r="I223" i="18" s="1"/>
  <c r="H16" i="18"/>
  <c r="G16" i="18"/>
  <c r="G223" i="18" s="1"/>
  <c r="F16" i="18"/>
  <c r="E16" i="18"/>
  <c r="E223" i="18" s="1"/>
  <c r="D16" i="18"/>
  <c r="D223" i="18" s="1"/>
  <c r="C16" i="18"/>
  <c r="C223" i="18" s="1"/>
  <c r="B16" i="18"/>
  <c r="B223" i="18" s="1"/>
  <c r="Y5" i="18"/>
  <c r="Y97" i="16" s="1"/>
  <c r="U5" i="18"/>
  <c r="U97" i="16" s="1"/>
  <c r="Q5" i="18"/>
  <c r="Q97" i="16" s="1"/>
  <c r="M5" i="18"/>
  <c r="M97" i="16" s="1"/>
  <c r="Y249" i="17"/>
  <c r="X249" i="17"/>
  <c r="W249" i="17"/>
  <c r="V249" i="17"/>
  <c r="U249" i="17"/>
  <c r="T249" i="17"/>
  <c r="S249" i="17"/>
  <c r="R249" i="17"/>
  <c r="Q249" i="17"/>
  <c r="P249" i="17"/>
  <c r="O249" i="17"/>
  <c r="N249" i="17"/>
  <c r="M249" i="17"/>
  <c r="L249" i="17"/>
  <c r="K249" i="17"/>
  <c r="J249" i="17"/>
  <c r="I249" i="17"/>
  <c r="H249" i="17"/>
  <c r="G249" i="17"/>
  <c r="F249" i="17"/>
  <c r="E249" i="17"/>
  <c r="D249" i="17"/>
  <c r="C249" i="17"/>
  <c r="B249" i="17"/>
  <c r="Y247" i="17"/>
  <c r="X247" i="17"/>
  <c r="W247" i="17"/>
  <c r="V247" i="17"/>
  <c r="U247" i="17"/>
  <c r="T247" i="17"/>
  <c r="S247" i="17"/>
  <c r="R247" i="17"/>
  <c r="Q247" i="17"/>
  <c r="P247" i="17"/>
  <c r="O247" i="17"/>
  <c r="N247" i="17"/>
  <c r="M247" i="17"/>
  <c r="L247" i="17"/>
  <c r="K247" i="17"/>
  <c r="J247" i="17"/>
  <c r="I247" i="17"/>
  <c r="H247" i="17"/>
  <c r="G247" i="17"/>
  <c r="F247" i="17"/>
  <c r="E247" i="17"/>
  <c r="D247" i="17"/>
  <c r="C247" i="17"/>
  <c r="B247" i="17"/>
  <c r="Y245" i="17"/>
  <c r="X245" i="17"/>
  <c r="W245" i="17"/>
  <c r="V245" i="17"/>
  <c r="U245" i="17"/>
  <c r="T245" i="17"/>
  <c r="S245" i="17"/>
  <c r="R245" i="17"/>
  <c r="Q245" i="17"/>
  <c r="P245" i="17"/>
  <c r="O245" i="17"/>
  <c r="N245" i="17"/>
  <c r="M245" i="17"/>
  <c r="L245" i="17"/>
  <c r="K245" i="17"/>
  <c r="J245" i="17"/>
  <c r="I245" i="17"/>
  <c r="H245" i="17"/>
  <c r="G245" i="17"/>
  <c r="F245" i="17"/>
  <c r="E245" i="17"/>
  <c r="D245" i="17"/>
  <c r="C245" i="17"/>
  <c r="B245" i="17"/>
  <c r="Y244" i="17"/>
  <c r="X244" i="17"/>
  <c r="W244" i="17"/>
  <c r="V244" i="17"/>
  <c r="U244" i="17"/>
  <c r="T244" i="17"/>
  <c r="S244" i="17"/>
  <c r="R244" i="17"/>
  <c r="Q244" i="17"/>
  <c r="P244" i="17"/>
  <c r="O244" i="17"/>
  <c r="N244" i="17"/>
  <c r="M244" i="17"/>
  <c r="L244" i="17"/>
  <c r="K244" i="17"/>
  <c r="J244" i="17"/>
  <c r="I244" i="17"/>
  <c r="H244" i="17"/>
  <c r="G244" i="17"/>
  <c r="F244" i="17"/>
  <c r="E244" i="17"/>
  <c r="D244" i="17"/>
  <c r="C244" i="17"/>
  <c r="B244" i="17"/>
  <c r="Y243" i="17"/>
  <c r="X243" i="17"/>
  <c r="W243" i="17"/>
  <c r="V243" i="17"/>
  <c r="U243" i="17"/>
  <c r="T243" i="17"/>
  <c r="S243" i="17"/>
  <c r="R243" i="17"/>
  <c r="Q243" i="17"/>
  <c r="P243" i="17"/>
  <c r="O243" i="17"/>
  <c r="N243" i="17"/>
  <c r="M243" i="17"/>
  <c r="L243" i="17"/>
  <c r="K243" i="17"/>
  <c r="J243" i="17"/>
  <c r="I243" i="17"/>
  <c r="H243" i="17"/>
  <c r="G243" i="17"/>
  <c r="F243" i="17"/>
  <c r="E243" i="17"/>
  <c r="D243" i="17"/>
  <c r="C243" i="17"/>
  <c r="B243" i="17"/>
  <c r="Y242" i="17"/>
  <c r="X242" i="17"/>
  <c r="W242" i="17"/>
  <c r="V242" i="17"/>
  <c r="U242" i="17"/>
  <c r="T242" i="17"/>
  <c r="S242" i="17"/>
  <c r="R242" i="17"/>
  <c r="Q242" i="17"/>
  <c r="P242" i="17"/>
  <c r="O242" i="17"/>
  <c r="N242" i="17"/>
  <c r="M242" i="17"/>
  <c r="L242" i="17"/>
  <c r="K242" i="17"/>
  <c r="J242" i="17"/>
  <c r="I242" i="17"/>
  <c r="H242" i="17"/>
  <c r="G242" i="17"/>
  <c r="F242" i="17"/>
  <c r="E242" i="17"/>
  <c r="D242" i="17"/>
  <c r="C242" i="17"/>
  <c r="B242" i="17"/>
  <c r="Y241" i="17"/>
  <c r="X241" i="17"/>
  <c r="W241" i="17"/>
  <c r="V241" i="17"/>
  <c r="U241" i="17"/>
  <c r="T241" i="17"/>
  <c r="S241" i="17"/>
  <c r="R241" i="17"/>
  <c r="Q241" i="17"/>
  <c r="P241" i="17"/>
  <c r="O241" i="17"/>
  <c r="N241" i="17"/>
  <c r="M241" i="17"/>
  <c r="L241" i="17"/>
  <c r="K241" i="17"/>
  <c r="J241" i="17"/>
  <c r="I241" i="17"/>
  <c r="H241" i="17"/>
  <c r="G241" i="17"/>
  <c r="F241" i="17"/>
  <c r="E241" i="17"/>
  <c r="D241" i="17"/>
  <c r="C241" i="17"/>
  <c r="B241" i="17"/>
  <c r="Y238" i="17"/>
  <c r="X238" i="17"/>
  <c r="W238" i="17"/>
  <c r="V238" i="17"/>
  <c r="U238" i="17"/>
  <c r="T238" i="17"/>
  <c r="S238" i="17"/>
  <c r="R238" i="17"/>
  <c r="Q238" i="17"/>
  <c r="P238" i="17"/>
  <c r="O238" i="17"/>
  <c r="N238" i="17"/>
  <c r="M238" i="17"/>
  <c r="L238" i="17"/>
  <c r="K238" i="17"/>
  <c r="J238" i="17"/>
  <c r="I238" i="17"/>
  <c r="H238" i="17"/>
  <c r="G238" i="17"/>
  <c r="F238" i="17"/>
  <c r="E238" i="17"/>
  <c r="D238" i="17"/>
  <c r="C238" i="17"/>
  <c r="B238" i="17"/>
  <c r="Y236" i="17"/>
  <c r="X236" i="17"/>
  <c r="W236" i="17"/>
  <c r="V236" i="17"/>
  <c r="U236" i="17"/>
  <c r="T236" i="17"/>
  <c r="S236" i="17"/>
  <c r="R236" i="17"/>
  <c r="Q236" i="17"/>
  <c r="P236" i="17"/>
  <c r="O236" i="17"/>
  <c r="N236" i="17"/>
  <c r="M236" i="17"/>
  <c r="L236" i="17"/>
  <c r="K236" i="17"/>
  <c r="J236" i="17"/>
  <c r="I236" i="17"/>
  <c r="H236" i="17"/>
  <c r="G236" i="17"/>
  <c r="F236" i="17"/>
  <c r="E236" i="17"/>
  <c r="D236" i="17"/>
  <c r="C236" i="17"/>
  <c r="B236" i="17"/>
  <c r="Y234" i="17"/>
  <c r="X234" i="17"/>
  <c r="W234" i="17"/>
  <c r="V234" i="17"/>
  <c r="U234" i="17"/>
  <c r="T234" i="17"/>
  <c r="S234" i="17"/>
  <c r="R234" i="17"/>
  <c r="Q234" i="17"/>
  <c r="P234" i="17"/>
  <c r="O234" i="17"/>
  <c r="N234" i="17"/>
  <c r="M234" i="17"/>
  <c r="L234" i="17"/>
  <c r="K234" i="17"/>
  <c r="J234" i="17"/>
  <c r="I234" i="17"/>
  <c r="H234" i="17"/>
  <c r="G234" i="17"/>
  <c r="F234" i="17"/>
  <c r="E234" i="17"/>
  <c r="D234" i="17"/>
  <c r="C234" i="17"/>
  <c r="B234" i="17"/>
  <c r="Y233" i="17"/>
  <c r="X233" i="17"/>
  <c r="W233" i="17"/>
  <c r="V233" i="17"/>
  <c r="U233" i="17"/>
  <c r="T233" i="17"/>
  <c r="S233" i="17"/>
  <c r="R233" i="17"/>
  <c r="Q233" i="17"/>
  <c r="P233" i="17"/>
  <c r="O233" i="17"/>
  <c r="N233" i="17"/>
  <c r="M233" i="17"/>
  <c r="L233" i="17"/>
  <c r="K233" i="17"/>
  <c r="J233" i="17"/>
  <c r="I233" i="17"/>
  <c r="H233" i="17"/>
  <c r="G233" i="17"/>
  <c r="F233" i="17"/>
  <c r="E233" i="17"/>
  <c r="D233" i="17"/>
  <c r="C233" i="17"/>
  <c r="B233" i="17"/>
  <c r="Y232" i="17"/>
  <c r="X232" i="17"/>
  <c r="W232" i="17"/>
  <c r="V232" i="17"/>
  <c r="U232" i="17"/>
  <c r="T232" i="17"/>
  <c r="S232" i="17"/>
  <c r="R232" i="17"/>
  <c r="Q232" i="17"/>
  <c r="P232" i="17"/>
  <c r="O232" i="17"/>
  <c r="N232" i="17"/>
  <c r="M232" i="17"/>
  <c r="L232" i="17"/>
  <c r="K232" i="17"/>
  <c r="J232" i="17"/>
  <c r="I232" i="17"/>
  <c r="H232" i="17"/>
  <c r="G232" i="17"/>
  <c r="F232" i="17"/>
  <c r="E232" i="17"/>
  <c r="D232" i="17"/>
  <c r="C232" i="17"/>
  <c r="B232" i="17"/>
  <c r="Y231" i="17"/>
  <c r="X231" i="17"/>
  <c r="W231" i="17"/>
  <c r="V231" i="17"/>
  <c r="U231" i="17"/>
  <c r="T231" i="17"/>
  <c r="S231" i="17"/>
  <c r="R231" i="17"/>
  <c r="Q231" i="17"/>
  <c r="P231" i="17"/>
  <c r="O231" i="17"/>
  <c r="N231" i="17"/>
  <c r="M231" i="17"/>
  <c r="L231" i="17"/>
  <c r="K231" i="17"/>
  <c r="J231" i="17"/>
  <c r="I231" i="17"/>
  <c r="H231" i="17"/>
  <c r="G231" i="17"/>
  <c r="F231" i="17"/>
  <c r="E231" i="17"/>
  <c r="D231" i="17"/>
  <c r="C231" i="17"/>
  <c r="B231" i="17"/>
  <c r="Y230" i="17"/>
  <c r="X230" i="17"/>
  <c r="W230" i="17"/>
  <c r="V230" i="17"/>
  <c r="U230" i="17"/>
  <c r="T230" i="17"/>
  <c r="S230" i="17"/>
  <c r="R230" i="17"/>
  <c r="Q230" i="17"/>
  <c r="P230" i="17"/>
  <c r="O230" i="17"/>
  <c r="N230" i="17"/>
  <c r="M230" i="17"/>
  <c r="L230" i="17"/>
  <c r="K230" i="17"/>
  <c r="J230" i="17"/>
  <c r="I230" i="17"/>
  <c r="H230" i="17"/>
  <c r="G230" i="17"/>
  <c r="F230" i="17"/>
  <c r="E230" i="17"/>
  <c r="D230" i="17"/>
  <c r="C230" i="17"/>
  <c r="B230" i="17"/>
  <c r="Y227" i="17"/>
  <c r="X227" i="17"/>
  <c r="W227" i="17"/>
  <c r="V227" i="17"/>
  <c r="U227" i="17"/>
  <c r="T227" i="17"/>
  <c r="S227" i="17"/>
  <c r="R227" i="17"/>
  <c r="Q227" i="17"/>
  <c r="P227" i="17"/>
  <c r="O227" i="17"/>
  <c r="N227" i="17"/>
  <c r="M227" i="17"/>
  <c r="L227" i="17"/>
  <c r="K227" i="17"/>
  <c r="J227" i="17"/>
  <c r="I227" i="17"/>
  <c r="H227" i="17"/>
  <c r="G227" i="17"/>
  <c r="F227" i="17"/>
  <c r="E227" i="17"/>
  <c r="D227" i="17"/>
  <c r="C227" i="17"/>
  <c r="B227" i="17"/>
  <c r="Y225" i="17"/>
  <c r="X225" i="17"/>
  <c r="W225" i="17"/>
  <c r="V225" i="17"/>
  <c r="U225" i="17"/>
  <c r="T225" i="17"/>
  <c r="S225" i="17"/>
  <c r="R225" i="17"/>
  <c r="Q225" i="17"/>
  <c r="P225" i="17"/>
  <c r="O225" i="17"/>
  <c r="N225" i="17"/>
  <c r="M225" i="17"/>
  <c r="L225" i="17"/>
  <c r="K225" i="17"/>
  <c r="J225" i="17"/>
  <c r="I225" i="17"/>
  <c r="H225" i="17"/>
  <c r="G225" i="17"/>
  <c r="F225" i="17"/>
  <c r="E225" i="17"/>
  <c r="D225" i="17"/>
  <c r="C225" i="17"/>
  <c r="B225" i="17"/>
  <c r="Y224" i="17"/>
  <c r="X224" i="17"/>
  <c r="W224" i="17"/>
  <c r="V224" i="17"/>
  <c r="U224" i="17"/>
  <c r="T224" i="17"/>
  <c r="S224" i="17"/>
  <c r="R224" i="17"/>
  <c r="Q224" i="17"/>
  <c r="P224" i="17"/>
  <c r="O224" i="17"/>
  <c r="N224" i="17"/>
  <c r="M224" i="17"/>
  <c r="L224" i="17"/>
  <c r="K224" i="17"/>
  <c r="J224" i="17"/>
  <c r="I224" i="17"/>
  <c r="H224" i="17"/>
  <c r="G224" i="17"/>
  <c r="F224" i="17"/>
  <c r="E224" i="17"/>
  <c r="D224" i="17"/>
  <c r="C224" i="17"/>
  <c r="B224" i="17"/>
  <c r="Y223" i="17"/>
  <c r="X223" i="17"/>
  <c r="W223" i="17"/>
  <c r="V223" i="17"/>
  <c r="U223" i="17"/>
  <c r="T223" i="17"/>
  <c r="S223" i="17"/>
  <c r="R223" i="17"/>
  <c r="Q223" i="17"/>
  <c r="P223" i="17"/>
  <c r="O223" i="17"/>
  <c r="N223" i="17"/>
  <c r="M223" i="17"/>
  <c r="L223" i="17"/>
  <c r="K223" i="17"/>
  <c r="J223" i="17"/>
  <c r="I223" i="17"/>
  <c r="H223" i="17"/>
  <c r="G223" i="17"/>
  <c r="F223" i="17"/>
  <c r="E223" i="17"/>
  <c r="D223" i="17"/>
  <c r="C223" i="17"/>
  <c r="B223" i="17"/>
  <c r="Y222" i="17"/>
  <c r="X222" i="17"/>
  <c r="W222" i="17"/>
  <c r="V222" i="17"/>
  <c r="U222" i="17"/>
  <c r="T222" i="17"/>
  <c r="S222" i="17"/>
  <c r="R222" i="17"/>
  <c r="Q222" i="17"/>
  <c r="P222" i="17"/>
  <c r="O222" i="17"/>
  <c r="N222" i="17"/>
  <c r="M222" i="17"/>
  <c r="L222" i="17"/>
  <c r="K222" i="17"/>
  <c r="J222" i="17"/>
  <c r="I222" i="17"/>
  <c r="H222" i="17"/>
  <c r="G222" i="17"/>
  <c r="F222" i="17"/>
  <c r="E222" i="17"/>
  <c r="D222" i="17"/>
  <c r="C222" i="17"/>
  <c r="B222" i="17"/>
  <c r="Y221" i="17"/>
  <c r="X221" i="17"/>
  <c r="W221" i="17"/>
  <c r="V221" i="17"/>
  <c r="U221" i="17"/>
  <c r="T221" i="17"/>
  <c r="S221" i="17"/>
  <c r="R221" i="17"/>
  <c r="Q221" i="17"/>
  <c r="P221" i="17"/>
  <c r="O221" i="17"/>
  <c r="N221" i="17"/>
  <c r="M221" i="17"/>
  <c r="L221" i="17"/>
  <c r="K221" i="17"/>
  <c r="J221" i="17"/>
  <c r="I221" i="17"/>
  <c r="H221" i="17"/>
  <c r="G221" i="17"/>
  <c r="F221" i="17"/>
  <c r="E221" i="17"/>
  <c r="D221" i="17"/>
  <c r="C221" i="17"/>
  <c r="B221" i="17"/>
  <c r="Y220" i="17"/>
  <c r="X220" i="17"/>
  <c r="W220" i="17"/>
  <c r="V220" i="17"/>
  <c r="U220" i="17"/>
  <c r="T220" i="17"/>
  <c r="S220" i="17"/>
  <c r="R220" i="17"/>
  <c r="Q220" i="17"/>
  <c r="P220" i="17"/>
  <c r="O220" i="17"/>
  <c r="N220" i="17"/>
  <c r="M220" i="17"/>
  <c r="L220" i="17"/>
  <c r="K220" i="17"/>
  <c r="J220" i="17"/>
  <c r="I220" i="17"/>
  <c r="H220" i="17"/>
  <c r="G220" i="17"/>
  <c r="F220" i="17"/>
  <c r="E220" i="17"/>
  <c r="D220" i="17"/>
  <c r="C220" i="17"/>
  <c r="B220" i="17"/>
  <c r="Y219" i="17"/>
  <c r="X219" i="17"/>
  <c r="W219" i="17"/>
  <c r="V219" i="17"/>
  <c r="U219" i="17"/>
  <c r="T219" i="17"/>
  <c r="S219" i="17"/>
  <c r="R219" i="17"/>
  <c r="Q219" i="17"/>
  <c r="P219" i="17"/>
  <c r="O219" i="17"/>
  <c r="N219" i="17"/>
  <c r="M219" i="17"/>
  <c r="L219" i="17"/>
  <c r="K219" i="17"/>
  <c r="J219" i="17"/>
  <c r="I219" i="17"/>
  <c r="H219" i="17"/>
  <c r="G219" i="17"/>
  <c r="F219" i="17"/>
  <c r="E219" i="17"/>
  <c r="D219" i="17"/>
  <c r="C219" i="17"/>
  <c r="B219" i="17"/>
  <c r="Y218" i="17"/>
  <c r="X218" i="17"/>
  <c r="W218" i="17"/>
  <c r="V218" i="17"/>
  <c r="U218" i="17"/>
  <c r="T218" i="17"/>
  <c r="S218" i="17"/>
  <c r="R218" i="17"/>
  <c r="Q218" i="17"/>
  <c r="P218" i="17"/>
  <c r="O218" i="17"/>
  <c r="N218" i="17"/>
  <c r="M218" i="17"/>
  <c r="L218" i="17"/>
  <c r="K218" i="17"/>
  <c r="J218" i="17"/>
  <c r="I218" i="17"/>
  <c r="H218" i="17"/>
  <c r="G218" i="17"/>
  <c r="F218" i="17"/>
  <c r="E218" i="17"/>
  <c r="D218" i="17"/>
  <c r="C218" i="17"/>
  <c r="B218" i="17"/>
  <c r="Y213" i="17"/>
  <c r="X213" i="17"/>
  <c r="W213" i="17"/>
  <c r="V213" i="17"/>
  <c r="U213" i="17"/>
  <c r="T213" i="17"/>
  <c r="S213" i="17"/>
  <c r="R213" i="17"/>
  <c r="Q213" i="17"/>
  <c r="P213" i="17"/>
  <c r="O213" i="17"/>
  <c r="N213" i="17"/>
  <c r="M213" i="17"/>
  <c r="L213" i="17"/>
  <c r="K213" i="17"/>
  <c r="J213" i="17"/>
  <c r="I213" i="17"/>
  <c r="H213" i="17"/>
  <c r="G213" i="17"/>
  <c r="F213" i="17"/>
  <c r="E213" i="17"/>
  <c r="D213" i="17"/>
  <c r="C213" i="17"/>
  <c r="B213" i="17"/>
  <c r="Y212" i="17"/>
  <c r="X212" i="17"/>
  <c r="W212" i="17"/>
  <c r="V212" i="17"/>
  <c r="U212" i="17"/>
  <c r="T212" i="17"/>
  <c r="S212" i="17"/>
  <c r="R212" i="17"/>
  <c r="Q212" i="17"/>
  <c r="P212" i="17"/>
  <c r="O212" i="17"/>
  <c r="N212" i="17"/>
  <c r="M212" i="17"/>
  <c r="L212" i="17"/>
  <c r="K212" i="17"/>
  <c r="J212" i="17"/>
  <c r="I212" i="17"/>
  <c r="H212" i="17"/>
  <c r="G212" i="17"/>
  <c r="F212" i="17"/>
  <c r="E212" i="17"/>
  <c r="D212" i="17"/>
  <c r="C212" i="17"/>
  <c r="B212" i="17"/>
  <c r="Y211" i="17"/>
  <c r="X211" i="17"/>
  <c r="W211" i="17"/>
  <c r="V211" i="17"/>
  <c r="U211" i="17"/>
  <c r="T211" i="17"/>
  <c r="S211" i="17"/>
  <c r="R211" i="17"/>
  <c r="Q211" i="17"/>
  <c r="P211" i="17"/>
  <c r="O211" i="17"/>
  <c r="N211" i="17"/>
  <c r="M211" i="17"/>
  <c r="L211" i="17"/>
  <c r="K211" i="17"/>
  <c r="J211" i="17"/>
  <c r="I211" i="17"/>
  <c r="H211" i="17"/>
  <c r="G211" i="17"/>
  <c r="F211" i="17"/>
  <c r="E211" i="17"/>
  <c r="D211" i="17"/>
  <c r="C211" i="17"/>
  <c r="B211" i="17"/>
  <c r="Y210" i="17"/>
  <c r="X210" i="17"/>
  <c r="W210" i="17"/>
  <c r="V210" i="17"/>
  <c r="U210" i="17"/>
  <c r="T210" i="17"/>
  <c r="S210" i="17"/>
  <c r="R210" i="17"/>
  <c r="Q210" i="17"/>
  <c r="P210" i="17"/>
  <c r="O210" i="17"/>
  <c r="N210" i="17"/>
  <c r="M210" i="17"/>
  <c r="L210" i="17"/>
  <c r="K210" i="17"/>
  <c r="J210" i="17"/>
  <c r="I210" i="17"/>
  <c r="H210" i="17"/>
  <c r="G210" i="17"/>
  <c r="F210" i="17"/>
  <c r="E210" i="17"/>
  <c r="D210" i="17"/>
  <c r="C210" i="17"/>
  <c r="B210" i="17"/>
  <c r="Y208" i="17"/>
  <c r="X208" i="17"/>
  <c r="W208" i="17"/>
  <c r="V208" i="17"/>
  <c r="U208" i="17"/>
  <c r="T208" i="17"/>
  <c r="S208" i="17"/>
  <c r="R208" i="17"/>
  <c r="Q208" i="17"/>
  <c r="P208" i="17"/>
  <c r="O208" i="17"/>
  <c r="N208" i="17"/>
  <c r="M208" i="17"/>
  <c r="L208" i="17"/>
  <c r="K208" i="17"/>
  <c r="J208" i="17"/>
  <c r="I208" i="17"/>
  <c r="H208" i="17"/>
  <c r="G208" i="17"/>
  <c r="F208" i="17"/>
  <c r="E208" i="17"/>
  <c r="D208" i="17"/>
  <c r="C208" i="17"/>
  <c r="B208" i="17"/>
  <c r="Y207" i="17"/>
  <c r="X207" i="17"/>
  <c r="W207" i="17"/>
  <c r="V207" i="17"/>
  <c r="U207" i="17"/>
  <c r="T207" i="17"/>
  <c r="S207" i="17"/>
  <c r="R207" i="17"/>
  <c r="Q207" i="17"/>
  <c r="P207" i="17"/>
  <c r="O207" i="17"/>
  <c r="N207" i="17"/>
  <c r="M207" i="17"/>
  <c r="L207" i="17"/>
  <c r="K207" i="17"/>
  <c r="J207" i="17"/>
  <c r="I207" i="17"/>
  <c r="H207" i="17"/>
  <c r="G207" i="17"/>
  <c r="F207" i="17"/>
  <c r="E207" i="17"/>
  <c r="D207" i="17"/>
  <c r="C207" i="17"/>
  <c r="B207" i="17"/>
  <c r="Y206" i="17"/>
  <c r="X206" i="17"/>
  <c r="W206" i="17"/>
  <c r="V206" i="17"/>
  <c r="U206" i="17"/>
  <c r="T206" i="17"/>
  <c r="S206" i="17"/>
  <c r="R206" i="17"/>
  <c r="Q206" i="17"/>
  <c r="P206" i="17"/>
  <c r="O206" i="17"/>
  <c r="N206" i="17"/>
  <c r="M206" i="17"/>
  <c r="L206" i="17"/>
  <c r="K206" i="17"/>
  <c r="J206" i="17"/>
  <c r="I206" i="17"/>
  <c r="H206" i="17"/>
  <c r="G206" i="17"/>
  <c r="F206" i="17"/>
  <c r="E206" i="17"/>
  <c r="D206" i="17"/>
  <c r="C206" i="17"/>
  <c r="B206" i="17"/>
  <c r="Y205" i="17"/>
  <c r="X205" i="17"/>
  <c r="W205" i="17"/>
  <c r="V205" i="17"/>
  <c r="U205" i="17"/>
  <c r="T205" i="17"/>
  <c r="S205" i="17"/>
  <c r="R205" i="17"/>
  <c r="Q205" i="17"/>
  <c r="P205" i="17"/>
  <c r="O205" i="17"/>
  <c r="N205" i="17"/>
  <c r="M205" i="17"/>
  <c r="L205" i="17"/>
  <c r="K205" i="17"/>
  <c r="J205" i="17"/>
  <c r="I205" i="17"/>
  <c r="H205" i="17"/>
  <c r="G205" i="17"/>
  <c r="F205" i="17"/>
  <c r="E205" i="17"/>
  <c r="D205" i="17"/>
  <c r="C205" i="17"/>
  <c r="B205" i="17"/>
  <c r="Y204" i="17"/>
  <c r="X204" i="17"/>
  <c r="W204" i="17"/>
  <c r="V204" i="17"/>
  <c r="U204" i="17"/>
  <c r="T204" i="17"/>
  <c r="S204" i="17"/>
  <c r="R204" i="17"/>
  <c r="Q204" i="17"/>
  <c r="P204" i="17"/>
  <c r="O204" i="17"/>
  <c r="N204" i="17"/>
  <c r="M204" i="17"/>
  <c r="L204" i="17"/>
  <c r="K204" i="17"/>
  <c r="J204" i="17"/>
  <c r="I204" i="17"/>
  <c r="H204" i="17"/>
  <c r="G204" i="17"/>
  <c r="F204" i="17"/>
  <c r="E204" i="17"/>
  <c r="D204" i="17"/>
  <c r="C204" i="17"/>
  <c r="B204" i="17"/>
  <c r="Y202" i="17"/>
  <c r="X202" i="17"/>
  <c r="W202" i="17"/>
  <c r="V202" i="17"/>
  <c r="V197" i="17" s="1"/>
  <c r="U202" i="17"/>
  <c r="T202" i="17"/>
  <c r="S202" i="17"/>
  <c r="R202" i="17"/>
  <c r="Q202" i="17"/>
  <c r="P202" i="17"/>
  <c r="O202" i="17"/>
  <c r="N202" i="17"/>
  <c r="M202" i="17"/>
  <c r="L202" i="17"/>
  <c r="K202" i="17"/>
  <c r="J202" i="17"/>
  <c r="I202" i="17"/>
  <c r="H202" i="17"/>
  <c r="G202" i="17"/>
  <c r="F202" i="17"/>
  <c r="E202" i="17"/>
  <c r="D202" i="17"/>
  <c r="C202" i="17"/>
  <c r="B202" i="17"/>
  <c r="Y201" i="17"/>
  <c r="X201" i="17"/>
  <c r="W201" i="17"/>
  <c r="V201" i="17"/>
  <c r="U201" i="17"/>
  <c r="T201" i="17"/>
  <c r="S201" i="17"/>
  <c r="R201" i="17"/>
  <c r="Q201" i="17"/>
  <c r="P201" i="17"/>
  <c r="O201" i="17"/>
  <c r="N201" i="17"/>
  <c r="M201" i="17"/>
  <c r="M197" i="17" s="1"/>
  <c r="L201" i="17"/>
  <c r="L197" i="17" s="1"/>
  <c r="K201" i="17"/>
  <c r="J201" i="17"/>
  <c r="I201" i="17"/>
  <c r="H201" i="17"/>
  <c r="G201" i="17"/>
  <c r="F201" i="17"/>
  <c r="E201" i="17"/>
  <c r="D201" i="17"/>
  <c r="C201" i="17"/>
  <c r="B201" i="17"/>
  <c r="Y200" i="17"/>
  <c r="X200" i="17"/>
  <c r="W200" i="17"/>
  <c r="V200" i="17"/>
  <c r="U200" i="17"/>
  <c r="T200" i="17"/>
  <c r="S200" i="17"/>
  <c r="R200" i="17"/>
  <c r="Q200" i="17"/>
  <c r="P200" i="17"/>
  <c r="O200" i="17"/>
  <c r="N200" i="17"/>
  <c r="N197" i="17" s="1"/>
  <c r="M200" i="17"/>
  <c r="L200" i="17"/>
  <c r="K200" i="17"/>
  <c r="K197" i="17" s="1"/>
  <c r="J200" i="17"/>
  <c r="I200" i="17"/>
  <c r="I197" i="17" s="1"/>
  <c r="H200" i="17"/>
  <c r="H197" i="17" s="1"/>
  <c r="G200" i="17"/>
  <c r="F200" i="17"/>
  <c r="E200" i="17"/>
  <c r="D200" i="17"/>
  <c r="C200" i="17"/>
  <c r="B200" i="17"/>
  <c r="Y199" i="17"/>
  <c r="X199" i="17"/>
  <c r="W199" i="17"/>
  <c r="V199" i="17"/>
  <c r="U199" i="17"/>
  <c r="T199" i="17"/>
  <c r="S199" i="17"/>
  <c r="R199" i="17"/>
  <c r="Q199" i="17"/>
  <c r="P199" i="17"/>
  <c r="O199" i="17"/>
  <c r="N199" i="17"/>
  <c r="M199" i="17"/>
  <c r="L199" i="17"/>
  <c r="K199" i="17"/>
  <c r="J199" i="17"/>
  <c r="J197" i="17" s="1"/>
  <c r="I199" i="17"/>
  <c r="H199" i="17"/>
  <c r="G199" i="17"/>
  <c r="G197" i="17" s="1"/>
  <c r="F199" i="17"/>
  <c r="E199" i="17"/>
  <c r="E197" i="17" s="1"/>
  <c r="D199" i="17"/>
  <c r="D197" i="17" s="1"/>
  <c r="C199" i="17"/>
  <c r="B199" i="17"/>
  <c r="Y198" i="17"/>
  <c r="X198" i="17"/>
  <c r="W198" i="17"/>
  <c r="V198" i="17"/>
  <c r="U198" i="17"/>
  <c r="T198" i="17"/>
  <c r="S198" i="17"/>
  <c r="S197" i="17" s="1"/>
  <c r="R198" i="17"/>
  <c r="R197" i="17" s="1"/>
  <c r="Q198" i="17"/>
  <c r="Q197" i="17" s="1"/>
  <c r="P198" i="17"/>
  <c r="P197" i="17" s="1"/>
  <c r="O198" i="17"/>
  <c r="O197" i="17" s="1"/>
  <c r="N198" i="17"/>
  <c r="M198" i="17"/>
  <c r="L198" i="17"/>
  <c r="K198" i="17"/>
  <c r="J198" i="17"/>
  <c r="I198" i="17"/>
  <c r="H198" i="17"/>
  <c r="G198" i="17"/>
  <c r="F198" i="17"/>
  <c r="F197" i="17" s="1"/>
  <c r="E198" i="17"/>
  <c r="D198" i="17"/>
  <c r="C198" i="17"/>
  <c r="C197" i="17" s="1"/>
  <c r="B198" i="17"/>
  <c r="Y197" i="17"/>
  <c r="X197" i="17"/>
  <c r="W197" i="17"/>
  <c r="U197" i="17"/>
  <c r="T197" i="17"/>
  <c r="B197" i="17"/>
  <c r="Y194" i="17"/>
  <c r="X194" i="17"/>
  <c r="W194" i="17"/>
  <c r="V194" i="17"/>
  <c r="U194" i="17"/>
  <c r="T194" i="17"/>
  <c r="S194" i="17"/>
  <c r="R194" i="17"/>
  <c r="Q194" i="17"/>
  <c r="P194" i="17"/>
  <c r="O194" i="17"/>
  <c r="N194" i="17"/>
  <c r="M194" i="17"/>
  <c r="L194" i="17"/>
  <c r="K194" i="17"/>
  <c r="J194" i="17"/>
  <c r="I194" i="17"/>
  <c r="H194" i="17"/>
  <c r="G194" i="17"/>
  <c r="F194" i="17"/>
  <c r="E194" i="17"/>
  <c r="D194" i="17"/>
  <c r="C194" i="17"/>
  <c r="B194" i="17"/>
  <c r="Y193" i="17"/>
  <c r="X193" i="17"/>
  <c r="W193" i="17"/>
  <c r="V193" i="17"/>
  <c r="U193" i="17"/>
  <c r="T193" i="17"/>
  <c r="S193" i="17"/>
  <c r="R193" i="17"/>
  <c r="Q193" i="17"/>
  <c r="P193" i="17"/>
  <c r="O193" i="17"/>
  <c r="N193" i="17"/>
  <c r="M193" i="17"/>
  <c r="L193" i="17"/>
  <c r="K193" i="17"/>
  <c r="J193" i="17"/>
  <c r="I193" i="17"/>
  <c r="H193" i="17"/>
  <c r="G193" i="17"/>
  <c r="F193" i="17"/>
  <c r="E193" i="17"/>
  <c r="D193" i="17"/>
  <c r="C193" i="17"/>
  <c r="B193" i="17"/>
  <c r="Y192" i="17"/>
  <c r="X192" i="17"/>
  <c r="W192" i="17"/>
  <c r="V192" i="17"/>
  <c r="U192" i="17"/>
  <c r="T192" i="17"/>
  <c r="S192" i="17"/>
  <c r="R192" i="17"/>
  <c r="Q192" i="17"/>
  <c r="P192" i="17"/>
  <c r="O192" i="17"/>
  <c r="N192" i="17"/>
  <c r="M192" i="17"/>
  <c r="L192" i="17"/>
  <c r="K192" i="17"/>
  <c r="J192" i="17"/>
  <c r="I192" i="17"/>
  <c r="H192" i="17"/>
  <c r="G192" i="17"/>
  <c r="F192" i="17"/>
  <c r="E192" i="17"/>
  <c r="D192" i="17"/>
  <c r="C192" i="17"/>
  <c r="B192" i="17"/>
  <c r="Y191" i="17"/>
  <c r="X191" i="17"/>
  <c r="W191" i="17"/>
  <c r="V191" i="17"/>
  <c r="U191" i="17"/>
  <c r="T191" i="17"/>
  <c r="S191" i="17"/>
  <c r="R191" i="17"/>
  <c r="Q191" i="17"/>
  <c r="P191" i="17"/>
  <c r="O191" i="17"/>
  <c r="N191" i="17"/>
  <c r="M191" i="17"/>
  <c r="L191" i="17"/>
  <c r="K191" i="17"/>
  <c r="J191" i="17"/>
  <c r="I191" i="17"/>
  <c r="H191" i="17"/>
  <c r="G191" i="17"/>
  <c r="F191" i="17"/>
  <c r="E191" i="17"/>
  <c r="D191" i="17"/>
  <c r="C191" i="17"/>
  <c r="B191" i="17"/>
  <c r="Y189" i="17"/>
  <c r="X189" i="17"/>
  <c r="W189" i="17"/>
  <c r="V189" i="17"/>
  <c r="U189" i="17"/>
  <c r="T189" i="17"/>
  <c r="S189" i="17"/>
  <c r="R189" i="17"/>
  <c r="Q189" i="17"/>
  <c r="P189" i="17"/>
  <c r="O189" i="17"/>
  <c r="N189" i="17"/>
  <c r="M189" i="17"/>
  <c r="L189" i="17"/>
  <c r="K189" i="17"/>
  <c r="J189" i="17"/>
  <c r="I189" i="17"/>
  <c r="H189" i="17"/>
  <c r="G189" i="17"/>
  <c r="F189" i="17"/>
  <c r="E189" i="17"/>
  <c r="D189" i="17"/>
  <c r="C189" i="17"/>
  <c r="B189" i="17"/>
  <c r="Y188" i="17"/>
  <c r="X188" i="17"/>
  <c r="W188" i="17"/>
  <c r="V188" i="17"/>
  <c r="U188" i="17"/>
  <c r="T188" i="17"/>
  <c r="S188" i="17"/>
  <c r="R188" i="17"/>
  <c r="Q188" i="17"/>
  <c r="P188" i="17"/>
  <c r="O188" i="17"/>
  <c r="N188" i="17"/>
  <c r="M188" i="17"/>
  <c r="L188" i="17"/>
  <c r="K188" i="17"/>
  <c r="J188" i="17"/>
  <c r="I188" i="17"/>
  <c r="H188" i="17"/>
  <c r="G188" i="17"/>
  <c r="F188" i="17"/>
  <c r="E188" i="17"/>
  <c r="D188" i="17"/>
  <c r="C188" i="17"/>
  <c r="B188" i="17"/>
  <c r="Y187" i="17"/>
  <c r="X187" i="17"/>
  <c r="W187" i="17"/>
  <c r="V187" i="17"/>
  <c r="U187" i="17"/>
  <c r="T187" i="17"/>
  <c r="S187" i="17"/>
  <c r="R187" i="17"/>
  <c r="Q187" i="17"/>
  <c r="P187" i="17"/>
  <c r="O187" i="17"/>
  <c r="N187" i="17"/>
  <c r="M187" i="17"/>
  <c r="L187" i="17"/>
  <c r="K187" i="17"/>
  <c r="J187" i="17"/>
  <c r="I187" i="17"/>
  <c r="H187" i="17"/>
  <c r="G187" i="17"/>
  <c r="F187" i="17"/>
  <c r="E187" i="17"/>
  <c r="D187" i="17"/>
  <c r="C187" i="17"/>
  <c r="B187" i="17"/>
  <c r="Y186" i="17"/>
  <c r="X186" i="17"/>
  <c r="W186" i="17"/>
  <c r="V186" i="17"/>
  <c r="U186" i="17"/>
  <c r="T186" i="17"/>
  <c r="S186" i="17"/>
  <c r="R186" i="17"/>
  <c r="Q186" i="17"/>
  <c r="P186" i="17"/>
  <c r="O186" i="17"/>
  <c r="N186" i="17"/>
  <c r="M186" i="17"/>
  <c r="L186" i="17"/>
  <c r="K186" i="17"/>
  <c r="J186" i="17"/>
  <c r="I186" i="17"/>
  <c r="H186" i="17"/>
  <c r="G186" i="17"/>
  <c r="F186" i="17"/>
  <c r="E186" i="17"/>
  <c r="D186" i="17"/>
  <c r="C186" i="17"/>
  <c r="B186" i="17"/>
  <c r="Y185" i="17"/>
  <c r="X185" i="17"/>
  <c r="W185" i="17"/>
  <c r="V185" i="17"/>
  <c r="U185" i="17"/>
  <c r="T185" i="17"/>
  <c r="S185" i="17"/>
  <c r="R185" i="17"/>
  <c r="Q185" i="17"/>
  <c r="P185" i="17"/>
  <c r="O185" i="17"/>
  <c r="N185" i="17"/>
  <c r="M185" i="17"/>
  <c r="L185" i="17"/>
  <c r="K185" i="17"/>
  <c r="J185" i="17"/>
  <c r="I185" i="17"/>
  <c r="H185" i="17"/>
  <c r="G185" i="17"/>
  <c r="F185" i="17"/>
  <c r="E185" i="17"/>
  <c r="D185" i="17"/>
  <c r="C185" i="17"/>
  <c r="B185" i="17"/>
  <c r="Y183" i="17"/>
  <c r="X183" i="17"/>
  <c r="W183" i="17"/>
  <c r="V183" i="17"/>
  <c r="U183" i="17"/>
  <c r="T183" i="17"/>
  <c r="S183" i="17"/>
  <c r="R183" i="17"/>
  <c r="R178" i="17" s="1"/>
  <c r="Q183" i="17"/>
  <c r="P183" i="17"/>
  <c r="O183" i="17"/>
  <c r="N183" i="17"/>
  <c r="M183" i="17"/>
  <c r="L183" i="17"/>
  <c r="K183" i="17"/>
  <c r="J183" i="17"/>
  <c r="I183" i="17"/>
  <c r="H183" i="17"/>
  <c r="G183" i="17"/>
  <c r="F183" i="17"/>
  <c r="E183" i="17"/>
  <c r="D183" i="17"/>
  <c r="C183" i="17"/>
  <c r="B183" i="17"/>
  <c r="Y182" i="17"/>
  <c r="X182" i="17"/>
  <c r="W182" i="17"/>
  <c r="V182" i="17"/>
  <c r="U182" i="17"/>
  <c r="T182" i="17"/>
  <c r="S182" i="17"/>
  <c r="R182" i="17"/>
  <c r="Q182" i="17"/>
  <c r="P182" i="17"/>
  <c r="O182" i="17"/>
  <c r="N182" i="17"/>
  <c r="M182" i="17"/>
  <c r="L182" i="17"/>
  <c r="K182" i="17"/>
  <c r="J182" i="17"/>
  <c r="I182" i="17"/>
  <c r="I178" i="17" s="1"/>
  <c r="H182" i="17"/>
  <c r="H178" i="17" s="1"/>
  <c r="G182" i="17"/>
  <c r="F182" i="17"/>
  <c r="E182" i="17"/>
  <c r="D182" i="17"/>
  <c r="C182" i="17"/>
  <c r="B182" i="17"/>
  <c r="Y181" i="17"/>
  <c r="X181" i="17"/>
  <c r="W181" i="17"/>
  <c r="V181" i="17"/>
  <c r="V178" i="17" s="1"/>
  <c r="U181" i="17"/>
  <c r="T181" i="17"/>
  <c r="S181" i="17"/>
  <c r="R181" i="17"/>
  <c r="Q181" i="17"/>
  <c r="P181" i="17"/>
  <c r="O181" i="17"/>
  <c r="N181" i="17"/>
  <c r="M181" i="17"/>
  <c r="L181" i="17"/>
  <c r="K181" i="17"/>
  <c r="J181" i="17"/>
  <c r="J178" i="17" s="1"/>
  <c r="I181" i="17"/>
  <c r="H181" i="17"/>
  <c r="G181" i="17"/>
  <c r="G178" i="17" s="1"/>
  <c r="F181" i="17"/>
  <c r="E181" i="17"/>
  <c r="E178" i="17" s="1"/>
  <c r="D181" i="17"/>
  <c r="D178" i="17" s="1"/>
  <c r="C181" i="17"/>
  <c r="B181" i="17"/>
  <c r="Y180" i="17"/>
  <c r="X180" i="17"/>
  <c r="W180" i="17"/>
  <c r="V180" i="17"/>
  <c r="U180" i="17"/>
  <c r="T180" i="17"/>
  <c r="S180" i="17"/>
  <c r="R180" i="17"/>
  <c r="Q180" i="17"/>
  <c r="P180" i="17"/>
  <c r="O180" i="17"/>
  <c r="N180" i="17"/>
  <c r="M180" i="17"/>
  <c r="L180" i="17"/>
  <c r="K180" i="17"/>
  <c r="J180" i="17"/>
  <c r="I180" i="17"/>
  <c r="H180" i="17"/>
  <c r="G180" i="17"/>
  <c r="F180" i="17"/>
  <c r="F178" i="17" s="1"/>
  <c r="E180" i="17"/>
  <c r="D180" i="17"/>
  <c r="C180" i="17"/>
  <c r="C178" i="17" s="1"/>
  <c r="B180" i="17"/>
  <c r="Y179" i="17"/>
  <c r="Y178" i="17" s="1"/>
  <c r="X179" i="17"/>
  <c r="X178" i="17" s="1"/>
  <c r="W179" i="17"/>
  <c r="V179" i="17"/>
  <c r="U179" i="17"/>
  <c r="T179" i="17"/>
  <c r="S179" i="17"/>
  <c r="R179" i="17"/>
  <c r="Q179" i="17"/>
  <c r="P179" i="17"/>
  <c r="O179" i="17"/>
  <c r="O178" i="17" s="1"/>
  <c r="N179" i="17"/>
  <c r="N178" i="17" s="1"/>
  <c r="M179" i="17"/>
  <c r="M178" i="17" s="1"/>
  <c r="L179" i="17"/>
  <c r="L178" i="17" s="1"/>
  <c r="K179" i="17"/>
  <c r="K178" i="17" s="1"/>
  <c r="J179" i="17"/>
  <c r="I179" i="17"/>
  <c r="H179" i="17"/>
  <c r="G179" i="17"/>
  <c r="F179" i="17"/>
  <c r="E179" i="17"/>
  <c r="D179" i="17"/>
  <c r="C179" i="17"/>
  <c r="B179" i="17"/>
  <c r="B178" i="17" s="1"/>
  <c r="W178" i="17"/>
  <c r="U178" i="17"/>
  <c r="T178" i="17"/>
  <c r="S178" i="17"/>
  <c r="Q178" i="17"/>
  <c r="P178" i="17"/>
  <c r="Y142" i="17"/>
  <c r="X142" i="17"/>
  <c r="W142" i="17"/>
  <c r="V142" i="17"/>
  <c r="U142" i="17"/>
  <c r="T142" i="17"/>
  <c r="S142" i="17"/>
  <c r="R142" i="17"/>
  <c r="Q142" i="17"/>
  <c r="P142" i="17"/>
  <c r="O142" i="17"/>
  <c r="N142" i="17"/>
  <c r="M142" i="17"/>
  <c r="L142" i="17"/>
  <c r="K142" i="17"/>
  <c r="J142" i="17"/>
  <c r="I142" i="17"/>
  <c r="H142" i="17"/>
  <c r="G142" i="17"/>
  <c r="F142" i="17"/>
  <c r="E142" i="17"/>
  <c r="D142" i="17"/>
  <c r="C142" i="17"/>
  <c r="B142" i="17"/>
  <c r="Y121" i="17"/>
  <c r="X121" i="17"/>
  <c r="W121" i="17"/>
  <c r="V121" i="17"/>
  <c r="U121" i="17"/>
  <c r="T121" i="17"/>
  <c r="S121" i="17"/>
  <c r="R121" i="17"/>
  <c r="Q121" i="17"/>
  <c r="P121" i="17"/>
  <c r="O121" i="17"/>
  <c r="N121" i="17"/>
  <c r="N246" i="17" s="1"/>
  <c r="M121" i="17"/>
  <c r="L121" i="17"/>
  <c r="K121" i="17"/>
  <c r="J121" i="17"/>
  <c r="I121" i="17"/>
  <c r="H121" i="17"/>
  <c r="G121" i="17"/>
  <c r="F121" i="17"/>
  <c r="F246" i="17" s="1"/>
  <c r="E121" i="17"/>
  <c r="D121" i="17"/>
  <c r="C121" i="17"/>
  <c r="B121" i="17"/>
  <c r="B246" i="17" s="1"/>
  <c r="Y93" i="17"/>
  <c r="X93" i="17"/>
  <c r="X237" i="17" s="1"/>
  <c r="W93" i="17"/>
  <c r="W237" i="17" s="1"/>
  <c r="V93" i="17"/>
  <c r="V237" i="17" s="1"/>
  <c r="U93" i="17"/>
  <c r="T93" i="17"/>
  <c r="T237" i="17" s="1"/>
  <c r="S93" i="17"/>
  <c r="S237" i="17" s="1"/>
  <c r="R93" i="17"/>
  <c r="R237" i="17" s="1"/>
  <c r="Q93" i="17"/>
  <c r="P93" i="17"/>
  <c r="P237" i="17" s="1"/>
  <c r="O93" i="17"/>
  <c r="O237" i="17" s="1"/>
  <c r="N93" i="17"/>
  <c r="N237" i="17" s="1"/>
  <c r="M93" i="17"/>
  <c r="L93" i="17"/>
  <c r="L237" i="17" s="1"/>
  <c r="K93" i="17"/>
  <c r="K237" i="17" s="1"/>
  <c r="J93" i="17"/>
  <c r="J237" i="17" s="1"/>
  <c r="I93" i="17"/>
  <c r="H93" i="17"/>
  <c r="H237" i="17" s="1"/>
  <c r="G93" i="17"/>
  <c r="G237" i="17" s="1"/>
  <c r="F93" i="17"/>
  <c r="F237" i="17" s="1"/>
  <c r="E93" i="17"/>
  <c r="D93" i="17"/>
  <c r="D237" i="17" s="1"/>
  <c r="C93" i="17"/>
  <c r="C237" i="17" s="1"/>
  <c r="B93" i="17"/>
  <c r="B237" i="17" s="1"/>
  <c r="Y72" i="17"/>
  <c r="Y235" i="17" s="1"/>
  <c r="X72" i="17"/>
  <c r="X235" i="17" s="1"/>
  <c r="W72" i="17"/>
  <c r="W235" i="17" s="1"/>
  <c r="V72" i="17"/>
  <c r="V235" i="17" s="1"/>
  <c r="U72" i="17"/>
  <c r="U235" i="17" s="1"/>
  <c r="T72" i="17"/>
  <c r="T235" i="17" s="1"/>
  <c r="S72" i="17"/>
  <c r="S235" i="17" s="1"/>
  <c r="R72" i="17"/>
  <c r="R235" i="17" s="1"/>
  <c r="Q72" i="17"/>
  <c r="Q235" i="17" s="1"/>
  <c r="P72" i="17"/>
  <c r="P235" i="17" s="1"/>
  <c r="O72" i="17"/>
  <c r="O235" i="17" s="1"/>
  <c r="N72" i="17"/>
  <c r="N235" i="17" s="1"/>
  <c r="M72" i="17"/>
  <c r="M235" i="17" s="1"/>
  <c r="L72" i="17"/>
  <c r="L235" i="17" s="1"/>
  <c r="K72" i="17"/>
  <c r="K235" i="17" s="1"/>
  <c r="J72" i="17"/>
  <c r="J235" i="17" s="1"/>
  <c r="I72" i="17"/>
  <c r="I235" i="17" s="1"/>
  <c r="H72" i="17"/>
  <c r="H235" i="17" s="1"/>
  <c r="G72" i="17"/>
  <c r="G235" i="17" s="1"/>
  <c r="G229" i="17" s="1"/>
  <c r="F72" i="17"/>
  <c r="F235" i="17" s="1"/>
  <c r="E72" i="17"/>
  <c r="E235" i="17" s="1"/>
  <c r="D72" i="17"/>
  <c r="D235" i="17" s="1"/>
  <c r="C72" i="17"/>
  <c r="C235" i="17" s="1"/>
  <c r="C229" i="17" s="1"/>
  <c r="B72" i="17"/>
  <c r="B235" i="17" s="1"/>
  <c r="Y44" i="17"/>
  <c r="Y226" i="17" s="1"/>
  <c r="Y217" i="17" s="1"/>
  <c r="X44" i="17"/>
  <c r="X226" i="17" s="1"/>
  <c r="W44" i="17"/>
  <c r="W226" i="17" s="1"/>
  <c r="V44" i="17"/>
  <c r="V226" i="17" s="1"/>
  <c r="U44" i="17"/>
  <c r="U226" i="17" s="1"/>
  <c r="T44" i="17"/>
  <c r="T226" i="17" s="1"/>
  <c r="S44" i="17"/>
  <c r="S226" i="17" s="1"/>
  <c r="R44" i="17"/>
  <c r="R226" i="17" s="1"/>
  <c r="Q44" i="17"/>
  <c r="Q226" i="17" s="1"/>
  <c r="P44" i="17"/>
  <c r="P226" i="17" s="1"/>
  <c r="O44" i="17"/>
  <c r="O226" i="17" s="1"/>
  <c r="N44" i="17"/>
  <c r="N226" i="17" s="1"/>
  <c r="M44" i="17"/>
  <c r="M226" i="17" s="1"/>
  <c r="L44" i="17"/>
  <c r="L226" i="17" s="1"/>
  <c r="K44" i="17"/>
  <c r="K226" i="17" s="1"/>
  <c r="J44" i="17"/>
  <c r="J226" i="17" s="1"/>
  <c r="I44" i="17"/>
  <c r="I226" i="17" s="1"/>
  <c r="H44" i="17"/>
  <c r="H226" i="17" s="1"/>
  <c r="G44" i="17"/>
  <c r="G226" i="17" s="1"/>
  <c r="F44" i="17"/>
  <c r="F226" i="17" s="1"/>
  <c r="E44" i="17"/>
  <c r="E226" i="17" s="1"/>
  <c r="D44" i="17"/>
  <c r="D226" i="17" s="1"/>
  <c r="C44" i="17"/>
  <c r="C226" i="17" s="1"/>
  <c r="C217" i="17" s="1"/>
  <c r="B44" i="17"/>
  <c r="B226" i="17" s="1"/>
  <c r="X5" i="17"/>
  <c r="X175" i="17" s="1"/>
  <c r="W5" i="17"/>
  <c r="W175" i="17" s="1"/>
  <c r="V5" i="17"/>
  <c r="V175" i="17" s="1"/>
  <c r="T5" i="17"/>
  <c r="T175" i="17" s="1"/>
  <c r="S5" i="17"/>
  <c r="S175" i="17" s="1"/>
  <c r="R5" i="17"/>
  <c r="R175" i="17" s="1"/>
  <c r="J5" i="17"/>
  <c r="J175" i="17" s="1"/>
  <c r="H5" i="17"/>
  <c r="H175" i="17" s="1"/>
  <c r="G5" i="17"/>
  <c r="G175" i="17" s="1"/>
  <c r="D5" i="17"/>
  <c r="D175" i="17" s="1"/>
  <c r="Y99" i="16"/>
  <c r="X99" i="16"/>
  <c r="W99" i="16"/>
  <c r="V99" i="16"/>
  <c r="U99" i="16"/>
  <c r="T99" i="16"/>
  <c r="S99" i="16"/>
  <c r="R99" i="16"/>
  <c r="Q99" i="16"/>
  <c r="P99" i="16"/>
  <c r="O99" i="16"/>
  <c r="N99" i="16"/>
  <c r="M99" i="16"/>
  <c r="L99" i="16"/>
  <c r="K99" i="16"/>
  <c r="J99" i="16"/>
  <c r="I99" i="16"/>
  <c r="H99" i="16"/>
  <c r="G99" i="16"/>
  <c r="F99" i="16"/>
  <c r="E99" i="16"/>
  <c r="D99" i="16"/>
  <c r="C99" i="16"/>
  <c r="B99" i="16"/>
  <c r="Y98" i="16"/>
  <c r="X98" i="16"/>
  <c r="W98" i="16"/>
  <c r="V98" i="16"/>
  <c r="U98" i="16"/>
  <c r="T98" i="16"/>
  <c r="S98" i="16"/>
  <c r="R98" i="16"/>
  <c r="Q98" i="16"/>
  <c r="P98" i="16"/>
  <c r="O98" i="16"/>
  <c r="N98" i="16"/>
  <c r="M98" i="16"/>
  <c r="L98" i="16"/>
  <c r="K98" i="16"/>
  <c r="J98" i="16"/>
  <c r="I98" i="16"/>
  <c r="H98" i="16"/>
  <c r="G98" i="16"/>
  <c r="F98" i="16"/>
  <c r="E98" i="16"/>
  <c r="D98" i="16"/>
  <c r="C98" i="16"/>
  <c r="B98" i="16"/>
  <c r="X96" i="16"/>
  <c r="W96" i="16"/>
  <c r="V96" i="16"/>
  <c r="U96" i="16"/>
  <c r="T96" i="16"/>
  <c r="Q96" i="16"/>
  <c r="K96" i="16"/>
  <c r="H96" i="16"/>
  <c r="S92" i="16"/>
  <c r="O92" i="16"/>
  <c r="Y87" i="16"/>
  <c r="X87" i="16"/>
  <c r="W87" i="16"/>
  <c r="V87" i="16"/>
  <c r="U87" i="16"/>
  <c r="T87" i="16"/>
  <c r="S87" i="16"/>
  <c r="R87" i="16"/>
  <c r="Q87" i="16"/>
  <c r="P87" i="16"/>
  <c r="O87" i="16"/>
  <c r="N87" i="16"/>
  <c r="M87" i="16"/>
  <c r="L87" i="16"/>
  <c r="K87" i="16"/>
  <c r="J87" i="16"/>
  <c r="I87" i="16"/>
  <c r="H87" i="16"/>
  <c r="G87" i="16"/>
  <c r="F87" i="16"/>
  <c r="E87" i="16"/>
  <c r="D87" i="16"/>
  <c r="C87" i="16"/>
  <c r="B87" i="16"/>
  <c r="Y86" i="16"/>
  <c r="X86" i="16"/>
  <c r="W86" i="16"/>
  <c r="V86" i="16"/>
  <c r="U86" i="16"/>
  <c r="T86" i="16"/>
  <c r="S86" i="16"/>
  <c r="R86" i="16"/>
  <c r="Q86" i="16"/>
  <c r="P86" i="16"/>
  <c r="O86" i="16"/>
  <c r="N86" i="16"/>
  <c r="M86" i="16"/>
  <c r="L86" i="16"/>
  <c r="K86" i="16"/>
  <c r="J86" i="16"/>
  <c r="I86" i="16"/>
  <c r="H86" i="16"/>
  <c r="G86" i="16"/>
  <c r="F86" i="16"/>
  <c r="E86" i="16"/>
  <c r="D86" i="16"/>
  <c r="C86" i="16"/>
  <c r="B86" i="16"/>
  <c r="Y85" i="16"/>
  <c r="X85" i="16"/>
  <c r="W85" i="16"/>
  <c r="V85" i="16"/>
  <c r="U85" i="16"/>
  <c r="T85" i="16"/>
  <c r="S85" i="16"/>
  <c r="R85" i="16"/>
  <c r="Q85" i="16"/>
  <c r="P85" i="16"/>
  <c r="O85" i="16"/>
  <c r="N85" i="16"/>
  <c r="M85" i="16"/>
  <c r="L85" i="16"/>
  <c r="K85" i="16"/>
  <c r="J85" i="16"/>
  <c r="I85" i="16"/>
  <c r="H85" i="16"/>
  <c r="G85" i="16"/>
  <c r="F85" i="16"/>
  <c r="E85" i="16"/>
  <c r="D85" i="16"/>
  <c r="C85" i="16"/>
  <c r="B85" i="16"/>
  <c r="Y82" i="16"/>
  <c r="Y111" i="4" s="1"/>
  <c r="X82" i="16"/>
  <c r="X111" i="4" s="1"/>
  <c r="W82" i="16"/>
  <c r="W111" i="4" s="1"/>
  <c r="V82" i="16"/>
  <c r="U82" i="16"/>
  <c r="T82" i="16"/>
  <c r="T111" i="4" s="1"/>
  <c r="S82" i="16"/>
  <c r="R82" i="16"/>
  <c r="Q82" i="16"/>
  <c r="Q111" i="4" s="1"/>
  <c r="P82" i="16"/>
  <c r="P111" i="4" s="1"/>
  <c r="O82" i="16"/>
  <c r="O111" i="4" s="1"/>
  <c r="N82" i="16"/>
  <c r="M82" i="16"/>
  <c r="L82" i="16"/>
  <c r="K82" i="16"/>
  <c r="J82" i="16"/>
  <c r="I82" i="16"/>
  <c r="H82" i="16"/>
  <c r="G82" i="16"/>
  <c r="F82" i="16"/>
  <c r="E82" i="16"/>
  <c r="D82" i="16"/>
  <c r="C82" i="16"/>
  <c r="C111" i="4" s="1"/>
  <c r="B82" i="16"/>
  <c r="B111" i="4" s="1"/>
  <c r="X81" i="16"/>
  <c r="X110" i="4" s="1"/>
  <c r="W81" i="16"/>
  <c r="W110" i="4" s="1"/>
  <c r="T81" i="16"/>
  <c r="T110" i="4" s="1"/>
  <c r="F81" i="16"/>
  <c r="B81" i="16"/>
  <c r="Y80" i="16"/>
  <c r="X80" i="16"/>
  <c r="W80" i="16"/>
  <c r="V80" i="16"/>
  <c r="U80" i="16"/>
  <c r="S80" i="16"/>
  <c r="R80" i="16"/>
  <c r="Q80" i="16"/>
  <c r="Q109" i="4" s="1"/>
  <c r="O80" i="16"/>
  <c r="O109" i="4" s="1"/>
  <c r="H80" i="16"/>
  <c r="D80" i="16"/>
  <c r="C80" i="16"/>
  <c r="B80" i="16"/>
  <c r="B79" i="16" s="1"/>
  <c r="B108" i="4" s="1"/>
  <c r="Y78" i="16"/>
  <c r="X78" i="16"/>
  <c r="X76" i="16" s="1"/>
  <c r="W78" i="16"/>
  <c r="V78" i="16"/>
  <c r="V41" i="7" s="1"/>
  <c r="U78" i="16"/>
  <c r="T78" i="16"/>
  <c r="S78" i="16"/>
  <c r="R78" i="16"/>
  <c r="R41" i="7" s="1"/>
  <c r="Q78" i="16"/>
  <c r="Q41" i="7" s="1"/>
  <c r="P78" i="16"/>
  <c r="P41" i="7" s="1"/>
  <c r="O78" i="16"/>
  <c r="O41" i="7" s="1"/>
  <c r="N78" i="16"/>
  <c r="N41" i="7" s="1"/>
  <c r="M78" i="16"/>
  <c r="M41" i="7" s="1"/>
  <c r="L78" i="16"/>
  <c r="L41" i="7" s="1"/>
  <c r="K78" i="16"/>
  <c r="K41" i="7" s="1"/>
  <c r="J78" i="16"/>
  <c r="J41" i="7" s="1"/>
  <c r="I78" i="16"/>
  <c r="H78" i="16"/>
  <c r="G78" i="16"/>
  <c r="F78" i="16"/>
  <c r="E78" i="16"/>
  <c r="D78" i="16"/>
  <c r="C78" i="16"/>
  <c r="B78" i="16"/>
  <c r="X77" i="16"/>
  <c r="W77" i="16"/>
  <c r="M77" i="16"/>
  <c r="M76" i="16" s="1"/>
  <c r="K77" i="16"/>
  <c r="K76" i="16" s="1"/>
  <c r="I77" i="16"/>
  <c r="I76" i="16" s="1"/>
  <c r="H77" i="16"/>
  <c r="H76" i="16" s="1"/>
  <c r="A74" i="16"/>
  <c r="A73" i="16"/>
  <c r="Y72" i="16"/>
  <c r="Y71" i="16" s="1"/>
  <c r="X72" i="16"/>
  <c r="X71" i="16" s="1"/>
  <c r="W72" i="16"/>
  <c r="W90" i="16" s="1"/>
  <c r="V72" i="16"/>
  <c r="V90" i="16" s="1"/>
  <c r="U72" i="16"/>
  <c r="U90" i="16" s="1"/>
  <c r="T72" i="16"/>
  <c r="T71" i="16" s="1"/>
  <c r="S72" i="16"/>
  <c r="S90" i="16" s="1"/>
  <c r="R72" i="16"/>
  <c r="R90" i="16" s="1"/>
  <c r="Q72" i="16"/>
  <c r="Q71" i="16" s="1"/>
  <c r="P72" i="16"/>
  <c r="P90" i="16" s="1"/>
  <c r="O72" i="16"/>
  <c r="O90" i="16" s="1"/>
  <c r="N72" i="16"/>
  <c r="N90" i="16" s="1"/>
  <c r="M72" i="16"/>
  <c r="M90" i="16" s="1"/>
  <c r="L72" i="16"/>
  <c r="L90" i="16" s="1"/>
  <c r="K72" i="16"/>
  <c r="K90" i="16" s="1"/>
  <c r="J72" i="16"/>
  <c r="J90" i="16" s="1"/>
  <c r="I72" i="16"/>
  <c r="I71" i="16" s="1"/>
  <c r="H72" i="16"/>
  <c r="H90" i="16" s="1"/>
  <c r="G72" i="16"/>
  <c r="G90" i="16" s="1"/>
  <c r="F72" i="16"/>
  <c r="F90" i="16" s="1"/>
  <c r="E72" i="16"/>
  <c r="E90" i="16" s="1"/>
  <c r="D72" i="16"/>
  <c r="D90" i="16" s="1"/>
  <c r="C72" i="16"/>
  <c r="C90" i="16" s="1"/>
  <c r="B72" i="16"/>
  <c r="B90" i="16" s="1"/>
  <c r="A72" i="16"/>
  <c r="S71" i="16"/>
  <c r="R71" i="16"/>
  <c r="P71" i="16"/>
  <c r="Y67" i="16"/>
  <c r="X67" i="16"/>
  <c r="W67" i="16"/>
  <c r="V67" i="16"/>
  <c r="U67" i="16"/>
  <c r="T67" i="16"/>
  <c r="S67" i="16"/>
  <c r="R67" i="16"/>
  <c r="Q67" i="16"/>
  <c r="P67" i="16"/>
  <c r="O67" i="16"/>
  <c r="N67" i="16"/>
  <c r="M67" i="16"/>
  <c r="L67" i="16"/>
  <c r="K67" i="16"/>
  <c r="J67" i="16"/>
  <c r="I67" i="16"/>
  <c r="H67" i="16"/>
  <c r="G67" i="16"/>
  <c r="F67" i="16"/>
  <c r="E67" i="16"/>
  <c r="D67" i="16"/>
  <c r="C67" i="16"/>
  <c r="B67" i="16"/>
  <c r="Y60" i="16"/>
  <c r="X60" i="16"/>
  <c r="W60" i="16"/>
  <c r="V60" i="16"/>
  <c r="U60" i="16"/>
  <c r="T60" i="16"/>
  <c r="S60" i="16"/>
  <c r="R60" i="16"/>
  <c r="Q60" i="16"/>
  <c r="P60" i="16"/>
  <c r="O60" i="16"/>
  <c r="N60" i="16"/>
  <c r="M60" i="16"/>
  <c r="L60" i="16"/>
  <c r="K60" i="16"/>
  <c r="J60" i="16"/>
  <c r="I60" i="16"/>
  <c r="H60" i="16"/>
  <c r="G60" i="16"/>
  <c r="F60" i="16"/>
  <c r="E60" i="16"/>
  <c r="D60" i="16"/>
  <c r="C60" i="16"/>
  <c r="B60" i="16"/>
  <c r="Y55" i="16"/>
  <c r="X55" i="16"/>
  <c r="W55" i="16"/>
  <c r="V55" i="16"/>
  <c r="V103" i="16" s="1"/>
  <c r="U55" i="16"/>
  <c r="U103" i="16" s="1"/>
  <c r="T55" i="16"/>
  <c r="S55" i="16"/>
  <c r="R55" i="16"/>
  <c r="Q55" i="16"/>
  <c r="P55" i="16"/>
  <c r="P103" i="16" s="1"/>
  <c r="P166" i="4" s="1"/>
  <c r="O55" i="16"/>
  <c r="N55" i="16"/>
  <c r="M55" i="16"/>
  <c r="M103" i="16" s="1"/>
  <c r="M166" i="4" s="1"/>
  <c r="L55" i="16"/>
  <c r="L103" i="16" s="1"/>
  <c r="L166" i="4" s="1"/>
  <c r="K55" i="16"/>
  <c r="J55" i="16"/>
  <c r="J103" i="16" s="1"/>
  <c r="J166" i="4" s="1"/>
  <c r="I55" i="16"/>
  <c r="I103" i="16" s="1"/>
  <c r="I166" i="4" s="1"/>
  <c r="H55" i="16"/>
  <c r="H103" i="16" s="1"/>
  <c r="H166" i="4" s="1"/>
  <c r="G55" i="16"/>
  <c r="G93" i="16" s="1"/>
  <c r="F55" i="16"/>
  <c r="E55" i="16"/>
  <c r="D55" i="16"/>
  <c r="C55" i="16"/>
  <c r="C103" i="16" s="1"/>
  <c r="C166" i="4" s="1"/>
  <c r="B55" i="16"/>
  <c r="Y54" i="16"/>
  <c r="X54" i="16"/>
  <c r="W54" i="16"/>
  <c r="V54" i="16"/>
  <c r="U54" i="16"/>
  <c r="T54" i="16"/>
  <c r="S54" i="16"/>
  <c r="R54" i="16"/>
  <c r="Q54" i="16"/>
  <c r="P54" i="16"/>
  <c r="O54" i="16"/>
  <c r="N54" i="16"/>
  <c r="M54" i="16"/>
  <c r="L54" i="16"/>
  <c r="K54" i="16"/>
  <c r="J54" i="16"/>
  <c r="I54" i="16"/>
  <c r="H54" i="16"/>
  <c r="G54" i="16"/>
  <c r="F54" i="16"/>
  <c r="F102" i="16" s="1"/>
  <c r="F165" i="4" s="1"/>
  <c r="E54" i="16"/>
  <c r="D54" i="16"/>
  <c r="C54" i="16"/>
  <c r="C92" i="16" s="1"/>
  <c r="B54" i="16"/>
  <c r="X53" i="16"/>
  <c r="X52" i="16" s="1"/>
  <c r="X61" i="4" s="1"/>
  <c r="W53" i="16"/>
  <c r="W91" i="16" s="1"/>
  <c r="V53" i="16"/>
  <c r="V52" i="16" s="1"/>
  <c r="V61" i="4" s="1"/>
  <c r="T53" i="16"/>
  <c r="S53" i="16"/>
  <c r="J53" i="16"/>
  <c r="H53" i="16"/>
  <c r="G53" i="16"/>
  <c r="G91" i="16" s="1"/>
  <c r="D53" i="16"/>
  <c r="S52" i="16"/>
  <c r="S61" i="4" s="1"/>
  <c r="D52" i="16"/>
  <c r="D61" i="4" s="1"/>
  <c r="Y43" i="16"/>
  <c r="X43" i="16"/>
  <c r="W43" i="16"/>
  <c r="V43" i="16"/>
  <c r="U43" i="16"/>
  <c r="T43" i="16"/>
  <c r="S43" i="16"/>
  <c r="R43" i="16"/>
  <c r="Q43" i="16"/>
  <c r="P43" i="16"/>
  <c r="O43" i="16"/>
  <c r="N43" i="16"/>
  <c r="M43" i="16"/>
  <c r="L43" i="16"/>
  <c r="K43" i="16"/>
  <c r="J43" i="16"/>
  <c r="I43" i="16"/>
  <c r="H43" i="16"/>
  <c r="G43" i="16"/>
  <c r="F43" i="16"/>
  <c r="E43" i="16"/>
  <c r="D43" i="16"/>
  <c r="C43" i="16"/>
  <c r="B43" i="16"/>
  <c r="Y40" i="16"/>
  <c r="X40" i="16"/>
  <c r="W40" i="16"/>
  <c r="V40" i="16"/>
  <c r="U40" i="16"/>
  <c r="T40" i="16"/>
  <c r="S40" i="16"/>
  <c r="R40" i="16"/>
  <c r="Q40" i="16"/>
  <c r="P40" i="16"/>
  <c r="O40" i="16"/>
  <c r="N40" i="16"/>
  <c r="M40" i="16"/>
  <c r="L40" i="16"/>
  <c r="K40" i="16"/>
  <c r="J40" i="16"/>
  <c r="I40" i="16"/>
  <c r="H40" i="16"/>
  <c r="G40" i="16"/>
  <c r="F40" i="16"/>
  <c r="E40" i="16"/>
  <c r="D40" i="16"/>
  <c r="C40" i="16"/>
  <c r="B40" i="16"/>
  <c r="Y34" i="16"/>
  <c r="X34" i="16"/>
  <c r="W34" i="16"/>
  <c r="V34" i="16"/>
  <c r="U34" i="16"/>
  <c r="T34" i="16"/>
  <c r="S34" i="16"/>
  <c r="R34" i="16"/>
  <c r="Q34" i="16"/>
  <c r="P34" i="16"/>
  <c r="O34" i="16"/>
  <c r="N34" i="16"/>
  <c r="M34" i="16"/>
  <c r="L34" i="16"/>
  <c r="K34" i="16"/>
  <c r="J34" i="16"/>
  <c r="I34" i="16"/>
  <c r="H34" i="16"/>
  <c r="G34" i="16"/>
  <c r="F34" i="16"/>
  <c r="E34" i="16"/>
  <c r="D34" i="16"/>
  <c r="C34" i="16"/>
  <c r="B34" i="16"/>
  <c r="Y29" i="16"/>
  <c r="X29" i="16"/>
  <c r="W29" i="16"/>
  <c r="V29" i="16"/>
  <c r="U29" i="16"/>
  <c r="T29" i="16"/>
  <c r="S29" i="16"/>
  <c r="R29" i="16"/>
  <c r="Q29" i="16"/>
  <c r="P29" i="16"/>
  <c r="O29" i="16"/>
  <c r="N29" i="16"/>
  <c r="M29" i="16"/>
  <c r="L29" i="16"/>
  <c r="K29" i="16"/>
  <c r="J29" i="16"/>
  <c r="I29" i="16"/>
  <c r="H29" i="16"/>
  <c r="G29" i="16"/>
  <c r="F29" i="16"/>
  <c r="E29" i="16"/>
  <c r="D29" i="16"/>
  <c r="C29" i="16"/>
  <c r="B29" i="16"/>
  <c r="Y28" i="16"/>
  <c r="X28" i="16"/>
  <c r="W28" i="16"/>
  <c r="V28" i="16"/>
  <c r="U28" i="16"/>
  <c r="T28" i="16"/>
  <c r="S28" i="16"/>
  <c r="R28" i="16"/>
  <c r="Q28" i="16"/>
  <c r="P28" i="16"/>
  <c r="O28" i="16"/>
  <c r="N28" i="16"/>
  <c r="M28" i="16"/>
  <c r="L28" i="16"/>
  <c r="K28" i="16"/>
  <c r="J28" i="16"/>
  <c r="I28" i="16"/>
  <c r="H28" i="16"/>
  <c r="G28" i="16"/>
  <c r="F28" i="16"/>
  <c r="E28" i="16"/>
  <c r="D28" i="16"/>
  <c r="C28" i="16"/>
  <c r="B28" i="16"/>
  <c r="Y27" i="16"/>
  <c r="X27" i="16"/>
  <c r="W27" i="16"/>
  <c r="V27" i="16"/>
  <c r="U27" i="16"/>
  <c r="T27" i="16"/>
  <c r="S27" i="16"/>
  <c r="R27" i="16"/>
  <c r="Q27" i="16"/>
  <c r="P27" i="16"/>
  <c r="O27" i="16"/>
  <c r="N27" i="16"/>
  <c r="M27" i="16"/>
  <c r="L27" i="16"/>
  <c r="K27" i="16"/>
  <c r="J27" i="16"/>
  <c r="I27" i="16"/>
  <c r="H27" i="16"/>
  <c r="G27" i="16"/>
  <c r="F27" i="16"/>
  <c r="E27" i="16"/>
  <c r="D27" i="16"/>
  <c r="C27" i="16"/>
  <c r="B27" i="16"/>
  <c r="Y25" i="16"/>
  <c r="X25" i="16"/>
  <c r="W25" i="16"/>
  <c r="V25" i="16"/>
  <c r="U25" i="16"/>
  <c r="T25" i="16"/>
  <c r="S25" i="16"/>
  <c r="R25" i="16"/>
  <c r="Q25" i="16"/>
  <c r="P25" i="16"/>
  <c r="O25" i="16"/>
  <c r="N25" i="16"/>
  <c r="M25" i="16"/>
  <c r="L25" i="16"/>
  <c r="K25" i="16"/>
  <c r="J25" i="16"/>
  <c r="I25" i="16"/>
  <c r="H25" i="16"/>
  <c r="G25" i="16"/>
  <c r="F25" i="16"/>
  <c r="E25" i="16"/>
  <c r="D25" i="16"/>
  <c r="C25" i="16"/>
  <c r="Y24" i="16"/>
  <c r="X24" i="16"/>
  <c r="W24" i="16"/>
  <c r="V24" i="16"/>
  <c r="U24" i="16"/>
  <c r="T24" i="16"/>
  <c r="S24" i="16"/>
  <c r="R24" i="16"/>
  <c r="Q24" i="16"/>
  <c r="P24" i="16"/>
  <c r="O24" i="16"/>
  <c r="N24" i="16"/>
  <c r="M24" i="16"/>
  <c r="L24" i="16"/>
  <c r="K24" i="16"/>
  <c r="J24" i="16"/>
  <c r="I24" i="16"/>
  <c r="H24" i="16"/>
  <c r="G24" i="16"/>
  <c r="F24" i="16"/>
  <c r="E24" i="16"/>
  <c r="D24" i="16"/>
  <c r="C24" i="16"/>
  <c r="Y23" i="16"/>
  <c r="X23" i="16"/>
  <c r="W23" i="16"/>
  <c r="V23" i="16"/>
  <c r="U23" i="16"/>
  <c r="T23" i="16"/>
  <c r="S23" i="16"/>
  <c r="R23" i="16"/>
  <c r="Q23" i="16"/>
  <c r="P23" i="16"/>
  <c r="O23" i="16"/>
  <c r="N23" i="16"/>
  <c r="M23" i="16"/>
  <c r="L23" i="16"/>
  <c r="K23" i="16"/>
  <c r="J23" i="16"/>
  <c r="I23" i="16"/>
  <c r="H23" i="16"/>
  <c r="G23" i="16"/>
  <c r="F23" i="16"/>
  <c r="E23" i="16"/>
  <c r="D23" i="16"/>
  <c r="C23" i="16"/>
  <c r="Y4" i="16"/>
  <c r="X4" i="16"/>
  <c r="W4" i="16"/>
  <c r="V4" i="16"/>
  <c r="U4" i="16"/>
  <c r="U3" i="16" s="1"/>
  <c r="U9" i="4" s="1"/>
  <c r="T4" i="16"/>
  <c r="T3" i="16" s="1"/>
  <c r="T9" i="4" s="1"/>
  <c r="S4" i="16"/>
  <c r="S3" i="16" s="1"/>
  <c r="S9" i="4" s="1"/>
  <c r="R4" i="16"/>
  <c r="R3" i="16" s="1"/>
  <c r="R9" i="4" s="1"/>
  <c r="Q4" i="16"/>
  <c r="Q3" i="16" s="1"/>
  <c r="Q9" i="4" s="1"/>
  <c r="P4" i="16"/>
  <c r="P3" i="16" s="1"/>
  <c r="P9" i="4" s="1"/>
  <c r="O4" i="16"/>
  <c r="N4" i="16"/>
  <c r="M4" i="16"/>
  <c r="L4" i="16"/>
  <c r="K4" i="16"/>
  <c r="K3" i="16" s="1"/>
  <c r="J4" i="16"/>
  <c r="J3" i="16" s="1"/>
  <c r="J9" i="4" s="1"/>
  <c r="I4" i="16"/>
  <c r="H4" i="16"/>
  <c r="H3" i="16" s="1"/>
  <c r="H9" i="4" s="1"/>
  <c r="G4" i="16"/>
  <c r="F4" i="16"/>
  <c r="F3" i="16" s="1"/>
  <c r="F9" i="4" s="1"/>
  <c r="E4" i="16"/>
  <c r="E3" i="16" s="1"/>
  <c r="E9" i="4" s="1"/>
  <c r="D4" i="16"/>
  <c r="D3" i="16" s="1"/>
  <c r="D9" i="4" s="1"/>
  <c r="C4" i="16"/>
  <c r="C3" i="16" s="1"/>
  <c r="C9" i="4" s="1"/>
  <c r="B4" i="16"/>
  <c r="Y3" i="16"/>
  <c r="Y9" i="4" s="1"/>
  <c r="X3" i="16"/>
  <c r="X9" i="4" s="1"/>
  <c r="W3" i="16"/>
  <c r="W9" i="4" s="1"/>
  <c r="V3" i="16"/>
  <c r="V9" i="4" s="1"/>
  <c r="O3" i="16"/>
  <c r="N3" i="16"/>
  <c r="M3" i="16"/>
  <c r="L3" i="16"/>
  <c r="I3" i="16"/>
  <c r="G3" i="16"/>
  <c r="B3" i="16"/>
  <c r="B9" i="4" s="1"/>
  <c r="Y260" i="15"/>
  <c r="X260" i="15"/>
  <c r="W260" i="15"/>
  <c r="V260" i="15"/>
  <c r="U260" i="15"/>
  <c r="T260" i="15"/>
  <c r="S260" i="15"/>
  <c r="R260" i="15"/>
  <c r="Q260" i="15"/>
  <c r="P260" i="15"/>
  <c r="O260" i="15"/>
  <c r="N260" i="15"/>
  <c r="M260" i="15"/>
  <c r="L260" i="15"/>
  <c r="K260" i="15"/>
  <c r="J260" i="15"/>
  <c r="I260" i="15"/>
  <c r="H260" i="15"/>
  <c r="G260" i="15"/>
  <c r="F260" i="15"/>
  <c r="E260" i="15"/>
  <c r="D260" i="15"/>
  <c r="C260" i="15"/>
  <c r="B260" i="15"/>
  <c r="Y259" i="15"/>
  <c r="X259" i="15"/>
  <c r="W259" i="15"/>
  <c r="V259" i="15"/>
  <c r="U259" i="15"/>
  <c r="T259" i="15"/>
  <c r="S259" i="15"/>
  <c r="R259" i="15"/>
  <c r="Q259" i="15"/>
  <c r="P259" i="15"/>
  <c r="O259" i="15"/>
  <c r="N259" i="15"/>
  <c r="M259" i="15"/>
  <c r="L259" i="15"/>
  <c r="K259" i="15"/>
  <c r="J259" i="15"/>
  <c r="I259" i="15"/>
  <c r="H259" i="15"/>
  <c r="G259" i="15"/>
  <c r="F259" i="15"/>
  <c r="E259" i="15"/>
  <c r="D259" i="15"/>
  <c r="C259" i="15"/>
  <c r="B259" i="15"/>
  <c r="Y258" i="15"/>
  <c r="X258" i="15"/>
  <c r="W258" i="15"/>
  <c r="V258" i="15"/>
  <c r="U258" i="15"/>
  <c r="T258" i="15"/>
  <c r="S258" i="15"/>
  <c r="R258" i="15"/>
  <c r="Q258" i="15"/>
  <c r="P258" i="15"/>
  <c r="O258" i="15"/>
  <c r="N258" i="15"/>
  <c r="M258" i="15"/>
  <c r="L258" i="15"/>
  <c r="K258" i="15"/>
  <c r="J258" i="15"/>
  <c r="I258" i="15"/>
  <c r="H258" i="15"/>
  <c r="G258" i="15"/>
  <c r="F258" i="15"/>
  <c r="E258" i="15"/>
  <c r="D258" i="15"/>
  <c r="C258" i="15"/>
  <c r="B258" i="15"/>
  <c r="Y257" i="15"/>
  <c r="X257" i="15"/>
  <c r="W257" i="15"/>
  <c r="V257" i="15"/>
  <c r="U257" i="15"/>
  <c r="T257" i="15"/>
  <c r="S257" i="15"/>
  <c r="R257" i="15"/>
  <c r="Q257" i="15"/>
  <c r="P257" i="15"/>
  <c r="O257" i="15"/>
  <c r="N257" i="15"/>
  <c r="M257" i="15"/>
  <c r="L257" i="15"/>
  <c r="K257" i="15"/>
  <c r="J257" i="15"/>
  <c r="I257" i="15"/>
  <c r="H257" i="15"/>
  <c r="G257" i="15"/>
  <c r="F257" i="15"/>
  <c r="E257" i="15"/>
  <c r="D257" i="15"/>
  <c r="C257" i="15"/>
  <c r="B257" i="15"/>
  <c r="Y256" i="15"/>
  <c r="X256" i="15"/>
  <c r="W256" i="15"/>
  <c r="V256" i="15"/>
  <c r="U256" i="15"/>
  <c r="T256" i="15"/>
  <c r="S256" i="15"/>
  <c r="R256" i="15"/>
  <c r="Q256" i="15"/>
  <c r="P256" i="15"/>
  <c r="O256" i="15"/>
  <c r="N256" i="15"/>
  <c r="M256" i="15"/>
  <c r="L256" i="15"/>
  <c r="K256" i="15"/>
  <c r="J256" i="15"/>
  <c r="I256" i="15"/>
  <c r="H256" i="15"/>
  <c r="G256" i="15"/>
  <c r="F256" i="15"/>
  <c r="E256" i="15"/>
  <c r="D256" i="15"/>
  <c r="C256" i="15"/>
  <c r="B256" i="15"/>
  <c r="Y255" i="15"/>
  <c r="X255" i="15"/>
  <c r="W255" i="15"/>
  <c r="V255" i="15"/>
  <c r="U255" i="15"/>
  <c r="T255" i="15"/>
  <c r="S255" i="15"/>
  <c r="R255" i="15"/>
  <c r="Q255" i="15"/>
  <c r="P255" i="15"/>
  <c r="O255" i="15"/>
  <c r="N255" i="15"/>
  <c r="M255" i="15"/>
  <c r="L255" i="15"/>
  <c r="K255" i="15"/>
  <c r="J255" i="15"/>
  <c r="I255" i="15"/>
  <c r="H255" i="15"/>
  <c r="G255" i="15"/>
  <c r="F255" i="15"/>
  <c r="E255" i="15"/>
  <c r="D255" i="15"/>
  <c r="C255" i="15"/>
  <c r="B255" i="15"/>
  <c r="Y254" i="15"/>
  <c r="X254" i="15"/>
  <c r="W254" i="15"/>
  <c r="V254" i="15"/>
  <c r="U254" i="15"/>
  <c r="T254" i="15"/>
  <c r="S254" i="15"/>
  <c r="R254" i="15"/>
  <c r="Q254" i="15"/>
  <c r="P254" i="15"/>
  <c r="O254" i="15"/>
  <c r="N254" i="15"/>
  <c r="M254" i="15"/>
  <c r="L254" i="15"/>
  <c r="K254" i="15"/>
  <c r="J254" i="15"/>
  <c r="I254" i="15"/>
  <c r="H254" i="15"/>
  <c r="G254" i="15"/>
  <c r="F254" i="15"/>
  <c r="E254" i="15"/>
  <c r="D254" i="15"/>
  <c r="C254" i="15"/>
  <c r="B254" i="15"/>
  <c r="Y250" i="15"/>
  <c r="X250" i="15"/>
  <c r="W250" i="15"/>
  <c r="V250" i="15"/>
  <c r="U250" i="15"/>
  <c r="T250" i="15"/>
  <c r="S250" i="15"/>
  <c r="R250" i="15"/>
  <c r="Q250" i="15"/>
  <c r="P250" i="15"/>
  <c r="O250" i="15"/>
  <c r="N250" i="15"/>
  <c r="M250" i="15"/>
  <c r="L250" i="15"/>
  <c r="K250" i="15"/>
  <c r="J250" i="15"/>
  <c r="I250" i="15"/>
  <c r="H250" i="15"/>
  <c r="G250" i="15"/>
  <c r="F250" i="15"/>
  <c r="E250" i="15"/>
  <c r="D250" i="15"/>
  <c r="C250" i="15"/>
  <c r="B250" i="15"/>
  <c r="Y249" i="15"/>
  <c r="X249" i="15"/>
  <c r="W249" i="15"/>
  <c r="V249" i="15"/>
  <c r="U249" i="15"/>
  <c r="T249" i="15"/>
  <c r="S249" i="15"/>
  <c r="R249" i="15"/>
  <c r="Q249" i="15"/>
  <c r="P249" i="15"/>
  <c r="O249" i="15"/>
  <c r="N249" i="15"/>
  <c r="M249" i="15"/>
  <c r="L249" i="15"/>
  <c r="K249" i="15"/>
  <c r="J249" i="15"/>
  <c r="I249" i="15"/>
  <c r="H249" i="15"/>
  <c r="G249" i="15"/>
  <c r="F249" i="15"/>
  <c r="E249" i="15"/>
  <c r="D249" i="15"/>
  <c r="C249" i="15"/>
  <c r="B249" i="15"/>
  <c r="Y248" i="15"/>
  <c r="X248" i="15"/>
  <c r="W248" i="15"/>
  <c r="V248" i="15"/>
  <c r="U248" i="15"/>
  <c r="T248" i="15"/>
  <c r="S248" i="15"/>
  <c r="R248" i="15"/>
  <c r="Q248" i="15"/>
  <c r="P248" i="15"/>
  <c r="O248" i="15"/>
  <c r="N248" i="15"/>
  <c r="M248" i="15"/>
  <c r="L248" i="15"/>
  <c r="K248" i="15"/>
  <c r="J248" i="15"/>
  <c r="I248" i="15"/>
  <c r="H248" i="15"/>
  <c r="G248" i="15"/>
  <c r="F248" i="15"/>
  <c r="E248" i="15"/>
  <c r="D248" i="15"/>
  <c r="C248" i="15"/>
  <c r="B248" i="15"/>
  <c r="Y247" i="15"/>
  <c r="X247" i="15"/>
  <c r="W247" i="15"/>
  <c r="V247" i="15"/>
  <c r="U247" i="15"/>
  <c r="T247" i="15"/>
  <c r="S247" i="15"/>
  <c r="R247" i="15"/>
  <c r="Q247" i="15"/>
  <c r="P247" i="15"/>
  <c r="O247" i="15"/>
  <c r="N247" i="15"/>
  <c r="M247" i="15"/>
  <c r="L247" i="15"/>
  <c r="K247" i="15"/>
  <c r="J247" i="15"/>
  <c r="I247" i="15"/>
  <c r="H247" i="15"/>
  <c r="G247" i="15"/>
  <c r="F247" i="15"/>
  <c r="E247" i="15"/>
  <c r="D247" i="15"/>
  <c r="C247" i="15"/>
  <c r="B247" i="15"/>
  <c r="Y246" i="15"/>
  <c r="X246" i="15"/>
  <c r="W246" i="15"/>
  <c r="V246" i="15"/>
  <c r="U246" i="15"/>
  <c r="T246" i="15"/>
  <c r="S246" i="15"/>
  <c r="R246" i="15"/>
  <c r="Q246" i="15"/>
  <c r="P246" i="15"/>
  <c r="O246" i="15"/>
  <c r="N246" i="15"/>
  <c r="M246" i="15"/>
  <c r="L246" i="15"/>
  <c r="K246" i="15"/>
  <c r="J246" i="15"/>
  <c r="I246" i="15"/>
  <c r="H246" i="15"/>
  <c r="G246" i="15"/>
  <c r="F246" i="15"/>
  <c r="E246" i="15"/>
  <c r="D246" i="15"/>
  <c r="C246" i="15"/>
  <c r="B246" i="15"/>
  <c r="Y245" i="15"/>
  <c r="X245" i="15"/>
  <c r="W245" i="15"/>
  <c r="V245" i="15"/>
  <c r="U245" i="15"/>
  <c r="T245" i="15"/>
  <c r="S245" i="15"/>
  <c r="R245" i="15"/>
  <c r="Q245" i="15"/>
  <c r="P245" i="15"/>
  <c r="O245" i="15"/>
  <c r="N245" i="15"/>
  <c r="M245" i="15"/>
  <c r="L245" i="15"/>
  <c r="K245" i="15"/>
  <c r="J245" i="15"/>
  <c r="I245" i="15"/>
  <c r="H245" i="15"/>
  <c r="G245" i="15"/>
  <c r="F245" i="15"/>
  <c r="E245" i="15"/>
  <c r="D245" i="15"/>
  <c r="C245" i="15"/>
  <c r="B245" i="15"/>
  <c r="Y244" i="15"/>
  <c r="X244" i="15"/>
  <c r="W244" i="15"/>
  <c r="V244" i="15"/>
  <c r="U244" i="15"/>
  <c r="T244" i="15"/>
  <c r="S244" i="15"/>
  <c r="R244" i="15"/>
  <c r="Q244" i="15"/>
  <c r="P244" i="15"/>
  <c r="O244" i="15"/>
  <c r="N244" i="15"/>
  <c r="M244" i="15"/>
  <c r="L244" i="15"/>
  <c r="K244" i="15"/>
  <c r="J244" i="15"/>
  <c r="I244" i="15"/>
  <c r="H244" i="15"/>
  <c r="G244" i="15"/>
  <c r="F244" i="15"/>
  <c r="E244" i="15"/>
  <c r="D244" i="15"/>
  <c r="C244" i="15"/>
  <c r="B244" i="15"/>
  <c r="Y243" i="15"/>
  <c r="X243" i="15"/>
  <c r="W243" i="15"/>
  <c r="V243" i="15"/>
  <c r="U243" i="15"/>
  <c r="T243" i="15"/>
  <c r="S243" i="15"/>
  <c r="R243" i="15"/>
  <c r="Q243" i="15"/>
  <c r="P243" i="15"/>
  <c r="O243" i="15"/>
  <c r="N243" i="15"/>
  <c r="M243" i="15"/>
  <c r="L243" i="15"/>
  <c r="K243" i="15"/>
  <c r="J243" i="15"/>
  <c r="I243" i="15"/>
  <c r="H243" i="15"/>
  <c r="G243" i="15"/>
  <c r="F243" i="15"/>
  <c r="E243" i="15"/>
  <c r="D243" i="15"/>
  <c r="C243" i="15"/>
  <c r="B243" i="15"/>
  <c r="Y240" i="15"/>
  <c r="X240" i="15"/>
  <c r="W240" i="15"/>
  <c r="V240" i="15"/>
  <c r="U240" i="15"/>
  <c r="T240" i="15"/>
  <c r="S240" i="15"/>
  <c r="R240" i="15"/>
  <c r="Q240" i="15"/>
  <c r="P240" i="15"/>
  <c r="O240" i="15"/>
  <c r="N240" i="15"/>
  <c r="M240" i="15"/>
  <c r="L240" i="15"/>
  <c r="K240" i="15"/>
  <c r="J240" i="15"/>
  <c r="I240" i="15"/>
  <c r="H240" i="15"/>
  <c r="G240" i="15"/>
  <c r="F240" i="15"/>
  <c r="E240" i="15"/>
  <c r="D240" i="15"/>
  <c r="C240" i="15"/>
  <c r="B240" i="15"/>
  <c r="Y239" i="15"/>
  <c r="X239" i="15"/>
  <c r="W239" i="15"/>
  <c r="V239" i="15"/>
  <c r="U239" i="15"/>
  <c r="T239" i="15"/>
  <c r="S239" i="15"/>
  <c r="R239" i="15"/>
  <c r="Q239" i="15"/>
  <c r="P239" i="15"/>
  <c r="O239" i="15"/>
  <c r="N239" i="15"/>
  <c r="M239" i="15"/>
  <c r="L239" i="15"/>
  <c r="K239" i="15"/>
  <c r="J239" i="15"/>
  <c r="I239" i="15"/>
  <c r="H239" i="15"/>
  <c r="G239" i="15"/>
  <c r="F239" i="15"/>
  <c r="E239" i="15"/>
  <c r="D239" i="15"/>
  <c r="C239" i="15"/>
  <c r="B239" i="15"/>
  <c r="Y238" i="15"/>
  <c r="X238" i="15"/>
  <c r="W238" i="15"/>
  <c r="V238" i="15"/>
  <c r="U238" i="15"/>
  <c r="T238" i="15"/>
  <c r="S238" i="15"/>
  <c r="R238" i="15"/>
  <c r="Q238" i="15"/>
  <c r="P238" i="15"/>
  <c r="O238" i="15"/>
  <c r="N238" i="15"/>
  <c r="M238" i="15"/>
  <c r="L238" i="15"/>
  <c r="K238" i="15"/>
  <c r="J238" i="15"/>
  <c r="I238" i="15"/>
  <c r="H238" i="15"/>
  <c r="G238" i="15"/>
  <c r="F238" i="15"/>
  <c r="E238" i="15"/>
  <c r="D238" i="15"/>
  <c r="C238" i="15"/>
  <c r="B238" i="15"/>
  <c r="Y237" i="15"/>
  <c r="X237" i="15"/>
  <c r="W237" i="15"/>
  <c r="V237" i="15"/>
  <c r="U237" i="15"/>
  <c r="T237" i="15"/>
  <c r="S237" i="15"/>
  <c r="R237" i="15"/>
  <c r="Q237" i="15"/>
  <c r="P237" i="15"/>
  <c r="O237" i="15"/>
  <c r="N237" i="15"/>
  <c r="M237" i="15"/>
  <c r="L237" i="15"/>
  <c r="K237" i="15"/>
  <c r="J237" i="15"/>
  <c r="I237" i="15"/>
  <c r="H237" i="15"/>
  <c r="G237" i="15"/>
  <c r="F237" i="15"/>
  <c r="E237" i="15"/>
  <c r="D237" i="15"/>
  <c r="C237" i="15"/>
  <c r="B237" i="15"/>
  <c r="Y236" i="15"/>
  <c r="X236" i="15"/>
  <c r="W236" i="15"/>
  <c r="V236" i="15"/>
  <c r="U236" i="15"/>
  <c r="T236" i="15"/>
  <c r="S236" i="15"/>
  <c r="R236" i="15"/>
  <c r="Q236" i="15"/>
  <c r="P236" i="15"/>
  <c r="O236" i="15"/>
  <c r="N236" i="15"/>
  <c r="M236" i="15"/>
  <c r="L236" i="15"/>
  <c r="K236" i="15"/>
  <c r="J236" i="15"/>
  <c r="I236" i="15"/>
  <c r="H236" i="15"/>
  <c r="G236" i="15"/>
  <c r="F236" i="15"/>
  <c r="E236" i="15"/>
  <c r="D236" i="15"/>
  <c r="C236" i="15"/>
  <c r="B236" i="15"/>
  <c r="Y235" i="15"/>
  <c r="X235" i="15"/>
  <c r="W235" i="15"/>
  <c r="V235" i="15"/>
  <c r="U235" i="15"/>
  <c r="T235" i="15"/>
  <c r="S235" i="15"/>
  <c r="R235" i="15"/>
  <c r="Q235" i="15"/>
  <c r="P235" i="15"/>
  <c r="O235" i="15"/>
  <c r="N235" i="15"/>
  <c r="M235" i="15"/>
  <c r="L235" i="15"/>
  <c r="K235" i="15"/>
  <c r="J235" i="15"/>
  <c r="I235" i="15"/>
  <c r="H235" i="15"/>
  <c r="G235" i="15"/>
  <c r="F235" i="15"/>
  <c r="E235" i="15"/>
  <c r="D235" i="15"/>
  <c r="C235" i="15"/>
  <c r="B235" i="15"/>
  <c r="Y234" i="15"/>
  <c r="X234" i="15"/>
  <c r="W234" i="15"/>
  <c r="V234" i="15"/>
  <c r="U234" i="15"/>
  <c r="T234" i="15"/>
  <c r="S234" i="15"/>
  <c r="R234" i="15"/>
  <c r="Q234" i="15"/>
  <c r="P234" i="15"/>
  <c r="O234" i="15"/>
  <c r="N234" i="15"/>
  <c r="M234" i="15"/>
  <c r="L234" i="15"/>
  <c r="K234" i="15"/>
  <c r="J234" i="15"/>
  <c r="I234" i="15"/>
  <c r="H234" i="15"/>
  <c r="G234" i="15"/>
  <c r="F234" i="15"/>
  <c r="E234" i="15"/>
  <c r="D234" i="15"/>
  <c r="C234" i="15"/>
  <c r="B234" i="15"/>
  <c r="Y231" i="15"/>
  <c r="X231" i="15"/>
  <c r="W231" i="15"/>
  <c r="V231" i="15"/>
  <c r="U231" i="15"/>
  <c r="T231" i="15"/>
  <c r="S231" i="15"/>
  <c r="R231" i="15"/>
  <c r="Q231" i="15"/>
  <c r="P231" i="15"/>
  <c r="O231" i="15"/>
  <c r="N231" i="15"/>
  <c r="M231" i="15"/>
  <c r="L231" i="15"/>
  <c r="K231" i="15"/>
  <c r="J231" i="15"/>
  <c r="I231" i="15"/>
  <c r="H231" i="15"/>
  <c r="G231" i="15"/>
  <c r="F231" i="15"/>
  <c r="E231" i="15"/>
  <c r="D231" i="15"/>
  <c r="C231" i="15"/>
  <c r="B231" i="15"/>
  <c r="Y230" i="15"/>
  <c r="X230" i="15"/>
  <c r="W230" i="15"/>
  <c r="V230" i="15"/>
  <c r="U230" i="15"/>
  <c r="T230" i="15"/>
  <c r="S230" i="15"/>
  <c r="R230" i="15"/>
  <c r="Q230" i="15"/>
  <c r="P230" i="15"/>
  <c r="O230" i="15"/>
  <c r="N230" i="15"/>
  <c r="M230" i="15"/>
  <c r="L230" i="15"/>
  <c r="K230" i="15"/>
  <c r="J230" i="15"/>
  <c r="I230" i="15"/>
  <c r="H230" i="15"/>
  <c r="G230" i="15"/>
  <c r="F230" i="15"/>
  <c r="E230" i="15"/>
  <c r="D230" i="15"/>
  <c r="C230" i="15"/>
  <c r="B230" i="15"/>
  <c r="Y229" i="15"/>
  <c r="X229" i="15"/>
  <c r="W229" i="15"/>
  <c r="V229" i="15"/>
  <c r="U229" i="15"/>
  <c r="T229" i="15"/>
  <c r="S229" i="15"/>
  <c r="R229" i="15"/>
  <c r="Q229" i="15"/>
  <c r="P229" i="15"/>
  <c r="O229" i="15"/>
  <c r="N229" i="15"/>
  <c r="M229" i="15"/>
  <c r="L229" i="15"/>
  <c r="K229" i="15"/>
  <c r="J229" i="15"/>
  <c r="I229" i="15"/>
  <c r="H229" i="15"/>
  <c r="G229" i="15"/>
  <c r="F229" i="15"/>
  <c r="E229" i="15"/>
  <c r="D229" i="15"/>
  <c r="C229" i="15"/>
  <c r="B229" i="15"/>
  <c r="Y228" i="15"/>
  <c r="X228" i="15"/>
  <c r="W228" i="15"/>
  <c r="V228" i="15"/>
  <c r="U228" i="15"/>
  <c r="T228" i="15"/>
  <c r="S228" i="15"/>
  <c r="R228" i="15"/>
  <c r="Q228" i="15"/>
  <c r="P228" i="15"/>
  <c r="O228" i="15"/>
  <c r="N228" i="15"/>
  <c r="M228" i="15"/>
  <c r="L228" i="15"/>
  <c r="K228" i="15"/>
  <c r="J228" i="15"/>
  <c r="I228" i="15"/>
  <c r="H228" i="15"/>
  <c r="G228" i="15"/>
  <c r="F228" i="15"/>
  <c r="E228" i="15"/>
  <c r="D228" i="15"/>
  <c r="C228" i="15"/>
  <c r="B228" i="15"/>
  <c r="Y227" i="15"/>
  <c r="X227" i="15"/>
  <c r="W227" i="15"/>
  <c r="V227" i="15"/>
  <c r="U227" i="15"/>
  <c r="T227" i="15"/>
  <c r="S227" i="15"/>
  <c r="R227" i="15"/>
  <c r="Q227" i="15"/>
  <c r="P227" i="15"/>
  <c r="O227" i="15"/>
  <c r="N227" i="15"/>
  <c r="M227" i="15"/>
  <c r="L227" i="15"/>
  <c r="K227" i="15"/>
  <c r="J227" i="15"/>
  <c r="I227" i="15"/>
  <c r="H227" i="15"/>
  <c r="G227" i="15"/>
  <c r="F227" i="15"/>
  <c r="E227" i="15"/>
  <c r="D227" i="15"/>
  <c r="C227" i="15"/>
  <c r="B227" i="15"/>
  <c r="Y226" i="15"/>
  <c r="X226" i="15"/>
  <c r="W226" i="15"/>
  <c r="V226" i="15"/>
  <c r="U226" i="15"/>
  <c r="T226" i="15"/>
  <c r="S226" i="15"/>
  <c r="R226" i="15"/>
  <c r="Q226" i="15"/>
  <c r="P226" i="15"/>
  <c r="O226" i="15"/>
  <c r="N226" i="15"/>
  <c r="M226" i="15"/>
  <c r="L226" i="15"/>
  <c r="K226" i="15"/>
  <c r="J226" i="15"/>
  <c r="I226" i="15"/>
  <c r="H226" i="15"/>
  <c r="G226" i="15"/>
  <c r="F226" i="15"/>
  <c r="E226" i="15"/>
  <c r="D226" i="15"/>
  <c r="C226" i="15"/>
  <c r="B226" i="15"/>
  <c r="Y225" i="15"/>
  <c r="X225" i="15"/>
  <c r="W225" i="15"/>
  <c r="V225" i="15"/>
  <c r="U225" i="15"/>
  <c r="T225" i="15"/>
  <c r="S225" i="15"/>
  <c r="R225" i="15"/>
  <c r="Q225" i="15"/>
  <c r="P225" i="15"/>
  <c r="O225" i="15"/>
  <c r="N225" i="15"/>
  <c r="M225" i="15"/>
  <c r="L225" i="15"/>
  <c r="K225" i="15"/>
  <c r="J225" i="15"/>
  <c r="I225" i="15"/>
  <c r="H225" i="15"/>
  <c r="G225" i="15"/>
  <c r="F225" i="15"/>
  <c r="E225" i="15"/>
  <c r="D225" i="15"/>
  <c r="C225" i="15"/>
  <c r="B225" i="15"/>
  <c r="Y224" i="15"/>
  <c r="X224" i="15"/>
  <c r="W224" i="15"/>
  <c r="V224" i="15"/>
  <c r="U224" i="15"/>
  <c r="T224" i="15"/>
  <c r="S224" i="15"/>
  <c r="R224" i="15"/>
  <c r="Q224" i="15"/>
  <c r="P224" i="15"/>
  <c r="O224" i="15"/>
  <c r="N224" i="15"/>
  <c r="M224" i="15"/>
  <c r="L224" i="15"/>
  <c r="K224" i="15"/>
  <c r="J224" i="15"/>
  <c r="I224" i="15"/>
  <c r="H224" i="15"/>
  <c r="G224" i="15"/>
  <c r="F224" i="15"/>
  <c r="E224" i="15"/>
  <c r="D224" i="15"/>
  <c r="C224" i="15"/>
  <c r="B224" i="15"/>
  <c r="Y219" i="15"/>
  <c r="X219" i="15"/>
  <c r="W219" i="15"/>
  <c r="V219" i="15"/>
  <c r="U219" i="15"/>
  <c r="T219" i="15"/>
  <c r="S219" i="15"/>
  <c r="R219" i="15"/>
  <c r="Q219" i="15"/>
  <c r="P219" i="15"/>
  <c r="O219" i="15"/>
  <c r="N219" i="15"/>
  <c r="M219" i="15"/>
  <c r="L219" i="15"/>
  <c r="K219" i="15"/>
  <c r="J219" i="15"/>
  <c r="I219" i="15"/>
  <c r="H219" i="15"/>
  <c r="G219" i="15"/>
  <c r="F219" i="15"/>
  <c r="E219" i="15"/>
  <c r="D219" i="15"/>
  <c r="C219" i="15"/>
  <c r="B219" i="15"/>
  <c r="Y215" i="15"/>
  <c r="X215" i="15"/>
  <c r="W215" i="15"/>
  <c r="V215" i="15"/>
  <c r="U215" i="15"/>
  <c r="T215" i="15"/>
  <c r="S215" i="15"/>
  <c r="R215" i="15"/>
  <c r="Q215" i="15"/>
  <c r="P215" i="15"/>
  <c r="O215" i="15"/>
  <c r="N215" i="15"/>
  <c r="M215" i="15"/>
  <c r="L215" i="15"/>
  <c r="K215" i="15"/>
  <c r="J215" i="15"/>
  <c r="I215" i="15"/>
  <c r="H215" i="15"/>
  <c r="G215" i="15"/>
  <c r="F215" i="15"/>
  <c r="E215" i="15"/>
  <c r="D215" i="15"/>
  <c r="C215" i="15"/>
  <c r="B215" i="15"/>
  <c r="Y212" i="15"/>
  <c r="X212" i="15"/>
  <c r="W212" i="15"/>
  <c r="V212" i="15"/>
  <c r="U212" i="15"/>
  <c r="T212" i="15"/>
  <c r="S212" i="15"/>
  <c r="R212" i="15"/>
  <c r="Q212" i="15"/>
  <c r="P212" i="15"/>
  <c r="O212" i="15"/>
  <c r="N212" i="15"/>
  <c r="M212" i="15"/>
  <c r="L212" i="15"/>
  <c r="K212" i="15"/>
  <c r="J212" i="15"/>
  <c r="I212" i="15"/>
  <c r="H212" i="15"/>
  <c r="G212" i="15"/>
  <c r="F212" i="15"/>
  <c r="E212" i="15"/>
  <c r="D212" i="15"/>
  <c r="C212" i="15"/>
  <c r="B212" i="15"/>
  <c r="Y208" i="15"/>
  <c r="X208" i="15"/>
  <c r="W208" i="15"/>
  <c r="V208" i="15"/>
  <c r="U208" i="15"/>
  <c r="T208" i="15"/>
  <c r="S208" i="15"/>
  <c r="R208" i="15"/>
  <c r="Q208" i="15"/>
  <c r="P208" i="15"/>
  <c r="O208" i="15"/>
  <c r="N208" i="15"/>
  <c r="M208" i="15"/>
  <c r="L208" i="15"/>
  <c r="K208" i="15"/>
  <c r="J208" i="15"/>
  <c r="I208" i="15"/>
  <c r="H208" i="15"/>
  <c r="G208" i="15"/>
  <c r="F208" i="15"/>
  <c r="E208" i="15"/>
  <c r="D208" i="15"/>
  <c r="C208" i="15"/>
  <c r="B208" i="15"/>
  <c r="Y207" i="15"/>
  <c r="X207" i="15"/>
  <c r="W207" i="15"/>
  <c r="V207" i="15"/>
  <c r="U207" i="15"/>
  <c r="T207" i="15"/>
  <c r="S207" i="15"/>
  <c r="R207" i="15"/>
  <c r="Q207" i="15"/>
  <c r="P207" i="15"/>
  <c r="O207" i="15"/>
  <c r="N207" i="15"/>
  <c r="M207" i="15"/>
  <c r="L207" i="15"/>
  <c r="K207" i="15"/>
  <c r="J207" i="15"/>
  <c r="I207" i="15"/>
  <c r="H207" i="15"/>
  <c r="G207" i="15"/>
  <c r="F207" i="15"/>
  <c r="E207" i="15"/>
  <c r="D207" i="15"/>
  <c r="C207" i="15"/>
  <c r="B207" i="15"/>
  <c r="Y206" i="15"/>
  <c r="X206" i="15"/>
  <c r="W206" i="15"/>
  <c r="V206" i="15"/>
  <c r="U206" i="15"/>
  <c r="T206" i="15"/>
  <c r="S206" i="15"/>
  <c r="R206" i="15"/>
  <c r="Q206" i="15"/>
  <c r="P206" i="15"/>
  <c r="O206" i="15"/>
  <c r="N206" i="15"/>
  <c r="M206" i="15"/>
  <c r="L206" i="15"/>
  <c r="K206" i="15"/>
  <c r="J206" i="15"/>
  <c r="I206" i="15"/>
  <c r="H206" i="15"/>
  <c r="G206" i="15"/>
  <c r="F206" i="15"/>
  <c r="E206" i="15"/>
  <c r="D206" i="15"/>
  <c r="C206" i="15"/>
  <c r="B206" i="15"/>
  <c r="Y205" i="15"/>
  <c r="X205" i="15"/>
  <c r="W205" i="15"/>
  <c r="V205" i="15"/>
  <c r="U205" i="15"/>
  <c r="T205" i="15"/>
  <c r="S205" i="15"/>
  <c r="R205" i="15"/>
  <c r="Q205" i="15"/>
  <c r="P205" i="15"/>
  <c r="O205" i="15"/>
  <c r="N205" i="15"/>
  <c r="M205" i="15"/>
  <c r="L205" i="15"/>
  <c r="K205" i="15"/>
  <c r="J205" i="15"/>
  <c r="I205" i="15"/>
  <c r="H205" i="15"/>
  <c r="G205" i="15"/>
  <c r="F205" i="15"/>
  <c r="E205" i="15"/>
  <c r="D205" i="15"/>
  <c r="C205" i="15"/>
  <c r="B205" i="15"/>
  <c r="Y202" i="15"/>
  <c r="X202" i="15"/>
  <c r="W202" i="15"/>
  <c r="V202" i="15"/>
  <c r="U202" i="15"/>
  <c r="T202" i="15"/>
  <c r="S202" i="15"/>
  <c r="R202" i="15"/>
  <c r="Q202" i="15"/>
  <c r="P202" i="15"/>
  <c r="O202" i="15"/>
  <c r="N202" i="15"/>
  <c r="M202" i="15"/>
  <c r="L202" i="15"/>
  <c r="K202" i="15"/>
  <c r="J202" i="15"/>
  <c r="I202" i="15"/>
  <c r="H202" i="15"/>
  <c r="G202" i="15"/>
  <c r="F202" i="15"/>
  <c r="E202" i="15"/>
  <c r="D202" i="15"/>
  <c r="C202" i="15"/>
  <c r="B202" i="15"/>
  <c r="Y201" i="15"/>
  <c r="X201" i="15"/>
  <c r="W201" i="15"/>
  <c r="V201" i="15"/>
  <c r="U201" i="15"/>
  <c r="T201" i="15"/>
  <c r="S201" i="15"/>
  <c r="R201" i="15"/>
  <c r="Q201" i="15"/>
  <c r="P201" i="15"/>
  <c r="O201" i="15"/>
  <c r="N201" i="15"/>
  <c r="M201" i="15"/>
  <c r="L201" i="15"/>
  <c r="K201" i="15"/>
  <c r="J201" i="15"/>
  <c r="I201" i="15"/>
  <c r="H201" i="15"/>
  <c r="G201" i="15"/>
  <c r="F201" i="15"/>
  <c r="E201" i="15"/>
  <c r="D201" i="15"/>
  <c r="C201" i="15"/>
  <c r="B201" i="15"/>
  <c r="Y200" i="15"/>
  <c r="X200" i="15"/>
  <c r="W200" i="15"/>
  <c r="V200" i="15"/>
  <c r="U200" i="15"/>
  <c r="T200" i="15"/>
  <c r="S200" i="15"/>
  <c r="R200" i="15"/>
  <c r="Q200" i="15"/>
  <c r="P200" i="15"/>
  <c r="O200" i="15"/>
  <c r="N200" i="15"/>
  <c r="M200" i="15"/>
  <c r="L200" i="15"/>
  <c r="K200" i="15"/>
  <c r="J200" i="15"/>
  <c r="I200" i="15"/>
  <c r="H200" i="15"/>
  <c r="G200" i="15"/>
  <c r="F200" i="15"/>
  <c r="E200" i="15"/>
  <c r="D200" i="15"/>
  <c r="C200" i="15"/>
  <c r="B200" i="15"/>
  <c r="Y198" i="15"/>
  <c r="X198" i="15"/>
  <c r="W198" i="15"/>
  <c r="V198" i="15"/>
  <c r="U198" i="15"/>
  <c r="T198" i="15"/>
  <c r="S198" i="15"/>
  <c r="R198" i="15"/>
  <c r="Q198" i="15"/>
  <c r="P198" i="15"/>
  <c r="O198" i="15"/>
  <c r="N198" i="15"/>
  <c r="M198" i="15"/>
  <c r="L198" i="15"/>
  <c r="K198" i="15"/>
  <c r="J198" i="15"/>
  <c r="I198" i="15"/>
  <c r="H198" i="15"/>
  <c r="G198" i="15"/>
  <c r="F198" i="15"/>
  <c r="E198" i="15"/>
  <c r="D198" i="15"/>
  <c r="C198" i="15"/>
  <c r="B198" i="15"/>
  <c r="Y197" i="15"/>
  <c r="X197" i="15"/>
  <c r="W197" i="15"/>
  <c r="V197" i="15"/>
  <c r="U197" i="15"/>
  <c r="T197" i="15"/>
  <c r="S197" i="15"/>
  <c r="R197" i="15"/>
  <c r="Q197" i="15"/>
  <c r="P197" i="15"/>
  <c r="O197" i="15"/>
  <c r="N197" i="15"/>
  <c r="M197" i="15"/>
  <c r="L197" i="15"/>
  <c r="K197" i="15"/>
  <c r="J197" i="15"/>
  <c r="I197" i="15"/>
  <c r="H197" i="15"/>
  <c r="G197" i="15"/>
  <c r="F197" i="15"/>
  <c r="E197" i="15"/>
  <c r="D197" i="15"/>
  <c r="C197" i="15"/>
  <c r="B197" i="15"/>
  <c r="Y196" i="15"/>
  <c r="X196" i="15"/>
  <c r="W196" i="15"/>
  <c r="V196" i="15"/>
  <c r="U196" i="15"/>
  <c r="T196" i="15"/>
  <c r="S196" i="15"/>
  <c r="R196" i="15"/>
  <c r="Q196" i="15"/>
  <c r="P196" i="15"/>
  <c r="O196" i="15"/>
  <c r="N196" i="15"/>
  <c r="M196" i="15"/>
  <c r="L196" i="15"/>
  <c r="K196" i="15"/>
  <c r="J196" i="15"/>
  <c r="I196" i="15"/>
  <c r="H196" i="15"/>
  <c r="G196" i="15"/>
  <c r="F196" i="15"/>
  <c r="E196" i="15"/>
  <c r="D196" i="15"/>
  <c r="C196" i="15"/>
  <c r="B196" i="15"/>
  <c r="Y195" i="15"/>
  <c r="X195" i="15"/>
  <c r="W195" i="15"/>
  <c r="V195" i="15"/>
  <c r="U195" i="15"/>
  <c r="T195" i="15"/>
  <c r="S195" i="15"/>
  <c r="R195" i="15"/>
  <c r="Q195" i="15"/>
  <c r="P195" i="15"/>
  <c r="O195" i="15"/>
  <c r="N195" i="15"/>
  <c r="M195" i="15"/>
  <c r="L195" i="15"/>
  <c r="K195" i="15"/>
  <c r="J195" i="15"/>
  <c r="I195" i="15"/>
  <c r="H195" i="15"/>
  <c r="G195" i="15"/>
  <c r="F195" i="15"/>
  <c r="E195" i="15"/>
  <c r="D195" i="15"/>
  <c r="C195" i="15"/>
  <c r="B195" i="15"/>
  <c r="Y194" i="15"/>
  <c r="X194" i="15"/>
  <c r="W194" i="15"/>
  <c r="V194" i="15"/>
  <c r="U194" i="15"/>
  <c r="T194" i="15"/>
  <c r="S194" i="15"/>
  <c r="R194" i="15"/>
  <c r="Q194" i="15"/>
  <c r="P194" i="15"/>
  <c r="O194" i="15"/>
  <c r="N194" i="15"/>
  <c r="M194" i="15"/>
  <c r="L194" i="15"/>
  <c r="K194" i="15"/>
  <c r="J194" i="15"/>
  <c r="I194" i="15"/>
  <c r="H194" i="15"/>
  <c r="G194" i="15"/>
  <c r="F194" i="15"/>
  <c r="E194" i="15"/>
  <c r="D194" i="15"/>
  <c r="C194" i="15"/>
  <c r="B194" i="15"/>
  <c r="Y193" i="15"/>
  <c r="X193" i="15"/>
  <c r="W193" i="15"/>
  <c r="V193" i="15"/>
  <c r="U193" i="15"/>
  <c r="T193" i="15"/>
  <c r="S193" i="15"/>
  <c r="R193" i="15"/>
  <c r="Q193" i="15"/>
  <c r="P193" i="15"/>
  <c r="O193" i="15"/>
  <c r="N193" i="15"/>
  <c r="M193" i="15"/>
  <c r="L193" i="15"/>
  <c r="K193" i="15"/>
  <c r="J193" i="15"/>
  <c r="I193" i="15"/>
  <c r="H193" i="15"/>
  <c r="G193" i="15"/>
  <c r="F193" i="15"/>
  <c r="E193" i="15"/>
  <c r="D193" i="15"/>
  <c r="C193" i="15"/>
  <c r="B193" i="15"/>
  <c r="Y192" i="15"/>
  <c r="X192" i="15"/>
  <c r="W192" i="15"/>
  <c r="V192" i="15"/>
  <c r="U192" i="15"/>
  <c r="T192" i="15"/>
  <c r="S192" i="15"/>
  <c r="R192" i="15"/>
  <c r="Q192" i="15"/>
  <c r="P192" i="15"/>
  <c r="O192" i="15"/>
  <c r="N192" i="15"/>
  <c r="M192" i="15"/>
  <c r="L192" i="15"/>
  <c r="K192" i="15"/>
  <c r="J192" i="15"/>
  <c r="I192" i="15"/>
  <c r="H192" i="15"/>
  <c r="G192" i="15"/>
  <c r="F192" i="15"/>
  <c r="E192" i="15"/>
  <c r="D192" i="15"/>
  <c r="C192" i="15"/>
  <c r="B192" i="15"/>
  <c r="Y191" i="15"/>
  <c r="X191" i="15"/>
  <c r="W191" i="15"/>
  <c r="V191" i="15"/>
  <c r="U191" i="15"/>
  <c r="T191" i="15"/>
  <c r="S191" i="15"/>
  <c r="R191" i="15"/>
  <c r="Q191" i="15"/>
  <c r="P191" i="15"/>
  <c r="O191" i="15"/>
  <c r="N191" i="15"/>
  <c r="M191" i="15"/>
  <c r="L191" i="15"/>
  <c r="K191" i="15"/>
  <c r="J191" i="15"/>
  <c r="I191" i="15"/>
  <c r="H191" i="15"/>
  <c r="G191" i="15"/>
  <c r="F191" i="15"/>
  <c r="E191" i="15"/>
  <c r="D191" i="15"/>
  <c r="C191" i="15"/>
  <c r="B191" i="15"/>
  <c r="Y190" i="15"/>
  <c r="X190" i="15"/>
  <c r="W190" i="15"/>
  <c r="V190" i="15"/>
  <c r="U190" i="15"/>
  <c r="T190" i="15"/>
  <c r="S190" i="15"/>
  <c r="R190" i="15"/>
  <c r="Q190" i="15"/>
  <c r="P190" i="15"/>
  <c r="O190" i="15"/>
  <c r="N190" i="15"/>
  <c r="M190" i="15"/>
  <c r="L190" i="15"/>
  <c r="K190" i="15"/>
  <c r="J190" i="15"/>
  <c r="I190" i="15"/>
  <c r="H190" i="15"/>
  <c r="G190" i="15"/>
  <c r="F190" i="15"/>
  <c r="E190" i="15"/>
  <c r="D190" i="15"/>
  <c r="C190" i="15"/>
  <c r="C187" i="15" s="1"/>
  <c r="B190" i="15"/>
  <c r="Y189" i="15"/>
  <c r="X189" i="15"/>
  <c r="W189" i="15"/>
  <c r="V189" i="15"/>
  <c r="U189" i="15"/>
  <c r="T189" i="15"/>
  <c r="S189" i="15"/>
  <c r="R189" i="15"/>
  <c r="Q189" i="15"/>
  <c r="P189" i="15"/>
  <c r="O189" i="15"/>
  <c r="N189" i="15"/>
  <c r="M189" i="15"/>
  <c r="L189" i="15"/>
  <c r="K189" i="15"/>
  <c r="J189" i="15"/>
  <c r="I189" i="15"/>
  <c r="H189" i="15"/>
  <c r="G189" i="15"/>
  <c r="F189" i="15"/>
  <c r="E189" i="15"/>
  <c r="D189" i="15"/>
  <c r="C189" i="15"/>
  <c r="B189" i="15"/>
  <c r="Y188" i="15"/>
  <c r="Y187" i="15" s="1"/>
  <c r="X188" i="15"/>
  <c r="X187" i="15" s="1"/>
  <c r="W188" i="15"/>
  <c r="W187" i="15" s="1"/>
  <c r="V188" i="15"/>
  <c r="U188" i="15"/>
  <c r="T188" i="15"/>
  <c r="S188" i="15"/>
  <c r="R188" i="15"/>
  <c r="Q188" i="15"/>
  <c r="P188" i="15"/>
  <c r="O188" i="15"/>
  <c r="N188" i="15"/>
  <c r="M188" i="15"/>
  <c r="L188" i="15"/>
  <c r="K188" i="15"/>
  <c r="J188" i="15"/>
  <c r="I188" i="15"/>
  <c r="I187" i="15" s="1"/>
  <c r="H188" i="15"/>
  <c r="H187" i="15" s="1"/>
  <c r="G188" i="15"/>
  <c r="G187" i="15" s="1"/>
  <c r="F188" i="15"/>
  <c r="E188" i="15"/>
  <c r="E187" i="15" s="1"/>
  <c r="D188" i="15"/>
  <c r="D187" i="15" s="1"/>
  <c r="C188" i="15"/>
  <c r="B188" i="15"/>
  <c r="U187" i="15"/>
  <c r="T187" i="15"/>
  <c r="S187" i="15"/>
  <c r="Q187" i="15"/>
  <c r="P187" i="15"/>
  <c r="O187" i="15"/>
  <c r="M187" i="15"/>
  <c r="L187" i="15"/>
  <c r="K187" i="15"/>
  <c r="Y184" i="15"/>
  <c r="X184" i="15"/>
  <c r="W184" i="15"/>
  <c r="V184" i="15"/>
  <c r="U184" i="15"/>
  <c r="T184" i="15"/>
  <c r="S184" i="15"/>
  <c r="R184" i="15"/>
  <c r="Q184" i="15"/>
  <c r="P184" i="15"/>
  <c r="O184" i="15"/>
  <c r="N184" i="15"/>
  <c r="M184" i="15"/>
  <c r="L184" i="15"/>
  <c r="K184" i="15"/>
  <c r="J184" i="15"/>
  <c r="I184" i="15"/>
  <c r="H184" i="15"/>
  <c r="G184" i="15"/>
  <c r="F184" i="15"/>
  <c r="E184" i="15"/>
  <c r="D184" i="15"/>
  <c r="C184" i="15"/>
  <c r="B184" i="15"/>
  <c r="Y180" i="15"/>
  <c r="X180" i="15"/>
  <c r="W180" i="15"/>
  <c r="V180" i="15"/>
  <c r="U180" i="15"/>
  <c r="T180" i="15"/>
  <c r="S180" i="15"/>
  <c r="R180" i="15"/>
  <c r="Q180" i="15"/>
  <c r="P180" i="15"/>
  <c r="O180" i="15"/>
  <c r="N180" i="15"/>
  <c r="M180" i="15"/>
  <c r="L180" i="15"/>
  <c r="K180" i="15"/>
  <c r="J180" i="15"/>
  <c r="I180" i="15"/>
  <c r="H180" i="15"/>
  <c r="G180" i="15"/>
  <c r="F180" i="15"/>
  <c r="E180" i="15"/>
  <c r="D180" i="15"/>
  <c r="C180" i="15"/>
  <c r="B180" i="15"/>
  <c r="Y177" i="15"/>
  <c r="X177" i="15"/>
  <c r="W177" i="15"/>
  <c r="V177" i="15"/>
  <c r="U177" i="15"/>
  <c r="T177" i="15"/>
  <c r="S177" i="15"/>
  <c r="R177" i="15"/>
  <c r="Q177" i="15"/>
  <c r="P177" i="15"/>
  <c r="O177" i="15"/>
  <c r="N177" i="15"/>
  <c r="M177" i="15"/>
  <c r="L177" i="15"/>
  <c r="K177" i="15"/>
  <c r="J177" i="15"/>
  <c r="I177" i="15"/>
  <c r="H177" i="15"/>
  <c r="G177" i="15"/>
  <c r="F177" i="15"/>
  <c r="E177" i="15"/>
  <c r="D177" i="15"/>
  <c r="C177" i="15"/>
  <c r="B177" i="15"/>
  <c r="Y175" i="15"/>
  <c r="X175" i="15"/>
  <c r="W175" i="15"/>
  <c r="V175" i="15"/>
  <c r="U175" i="15"/>
  <c r="T175" i="15"/>
  <c r="S175" i="15"/>
  <c r="R175" i="15"/>
  <c r="Q175" i="15"/>
  <c r="P175" i="15"/>
  <c r="O175" i="15"/>
  <c r="N175" i="15"/>
  <c r="M175" i="15"/>
  <c r="L175" i="15"/>
  <c r="K175" i="15"/>
  <c r="J175" i="15"/>
  <c r="I175" i="15"/>
  <c r="H175" i="15"/>
  <c r="G175" i="15"/>
  <c r="F175" i="15"/>
  <c r="E175" i="15"/>
  <c r="D175" i="15"/>
  <c r="C175" i="15"/>
  <c r="B175" i="15"/>
  <c r="Y174" i="15"/>
  <c r="X174" i="15"/>
  <c r="W174" i="15"/>
  <c r="V174" i="15"/>
  <c r="U174" i="15"/>
  <c r="T174" i="15"/>
  <c r="S174" i="15"/>
  <c r="R174" i="15"/>
  <c r="Q174" i="15"/>
  <c r="P174" i="15"/>
  <c r="O174" i="15"/>
  <c r="N174" i="15"/>
  <c r="M174" i="15"/>
  <c r="L174" i="15"/>
  <c r="K174" i="15"/>
  <c r="J174" i="15"/>
  <c r="I174" i="15"/>
  <c r="H174" i="15"/>
  <c r="G174" i="15"/>
  <c r="F174" i="15"/>
  <c r="E174" i="15"/>
  <c r="D174" i="15"/>
  <c r="C174" i="15"/>
  <c r="B174" i="15"/>
  <c r="Y173" i="15"/>
  <c r="X173" i="15"/>
  <c r="W173" i="15"/>
  <c r="V173" i="15"/>
  <c r="U173" i="15"/>
  <c r="T173" i="15"/>
  <c r="S173" i="15"/>
  <c r="R173" i="15"/>
  <c r="Q173" i="15"/>
  <c r="P173" i="15"/>
  <c r="O173" i="15"/>
  <c r="N173" i="15"/>
  <c r="M173" i="15"/>
  <c r="L173" i="15"/>
  <c r="K173" i="15"/>
  <c r="J173" i="15"/>
  <c r="I173" i="15"/>
  <c r="H173" i="15"/>
  <c r="G173" i="15"/>
  <c r="F173" i="15"/>
  <c r="E173" i="15"/>
  <c r="D173" i="15"/>
  <c r="C173" i="15"/>
  <c r="B173" i="15"/>
  <c r="Y172" i="15"/>
  <c r="X172" i="15"/>
  <c r="W172" i="15"/>
  <c r="V172" i="15"/>
  <c r="U172" i="15"/>
  <c r="T172" i="15"/>
  <c r="S172" i="15"/>
  <c r="R172" i="15"/>
  <c r="Q172" i="15"/>
  <c r="P172" i="15"/>
  <c r="O172" i="15"/>
  <c r="N172" i="15"/>
  <c r="M172" i="15"/>
  <c r="L172" i="15"/>
  <c r="K172" i="15"/>
  <c r="J172" i="15"/>
  <c r="I172" i="15"/>
  <c r="H172" i="15"/>
  <c r="G172" i="15"/>
  <c r="F172" i="15"/>
  <c r="E172" i="15"/>
  <c r="D172" i="15"/>
  <c r="C172" i="15"/>
  <c r="B172" i="15"/>
  <c r="Y169" i="15"/>
  <c r="X169" i="15"/>
  <c r="W169" i="15"/>
  <c r="V169" i="15"/>
  <c r="U169" i="15"/>
  <c r="T169" i="15"/>
  <c r="S169" i="15"/>
  <c r="R169" i="15"/>
  <c r="Q169" i="15"/>
  <c r="P169" i="15"/>
  <c r="O169" i="15"/>
  <c r="N169" i="15"/>
  <c r="M169" i="15"/>
  <c r="L169" i="15"/>
  <c r="K169" i="15"/>
  <c r="J169" i="15"/>
  <c r="I169" i="15"/>
  <c r="H169" i="15"/>
  <c r="G169" i="15"/>
  <c r="F169" i="15"/>
  <c r="E169" i="15"/>
  <c r="D169" i="15"/>
  <c r="C169" i="15"/>
  <c r="B169" i="15"/>
  <c r="Y168" i="15"/>
  <c r="X168" i="15"/>
  <c r="W168" i="15"/>
  <c r="V168" i="15"/>
  <c r="U168" i="15"/>
  <c r="T168" i="15"/>
  <c r="S168" i="15"/>
  <c r="R168" i="15"/>
  <c r="Q168" i="15"/>
  <c r="P168" i="15"/>
  <c r="O168" i="15"/>
  <c r="N168" i="15"/>
  <c r="M168" i="15"/>
  <c r="L168" i="15"/>
  <c r="K168" i="15"/>
  <c r="J168" i="15"/>
  <c r="I168" i="15"/>
  <c r="H168" i="15"/>
  <c r="H162" i="15" s="1"/>
  <c r="G168" i="15"/>
  <c r="F168" i="15"/>
  <c r="E168" i="15"/>
  <c r="D168" i="15"/>
  <c r="C168" i="15"/>
  <c r="B168" i="15"/>
  <c r="Y167" i="15"/>
  <c r="X167" i="15"/>
  <c r="W167" i="15"/>
  <c r="V167" i="15"/>
  <c r="U167" i="15"/>
  <c r="T167" i="15"/>
  <c r="S167" i="15"/>
  <c r="R167" i="15"/>
  <c r="Q167" i="15"/>
  <c r="P167" i="15"/>
  <c r="O167" i="15"/>
  <c r="N167" i="15"/>
  <c r="M167" i="15"/>
  <c r="L167" i="15"/>
  <c r="K167" i="15"/>
  <c r="J167" i="15"/>
  <c r="I167" i="15"/>
  <c r="H167" i="15"/>
  <c r="G167" i="15"/>
  <c r="F167" i="15"/>
  <c r="E167" i="15"/>
  <c r="D167" i="15"/>
  <c r="D162" i="15" s="1"/>
  <c r="C167" i="15"/>
  <c r="B167" i="15"/>
  <c r="Y166" i="15"/>
  <c r="X166" i="15"/>
  <c r="W166" i="15"/>
  <c r="V166" i="15"/>
  <c r="U166" i="15"/>
  <c r="T166" i="15"/>
  <c r="S166" i="15"/>
  <c r="R166" i="15"/>
  <c r="Q166" i="15"/>
  <c r="P166" i="15"/>
  <c r="O166" i="15"/>
  <c r="N166" i="15"/>
  <c r="M166" i="15"/>
  <c r="L166" i="15"/>
  <c r="K166" i="15"/>
  <c r="J166" i="15"/>
  <c r="I166" i="15"/>
  <c r="H166" i="15"/>
  <c r="G166" i="15"/>
  <c r="F166" i="15"/>
  <c r="E166" i="15"/>
  <c r="D166" i="15"/>
  <c r="C166" i="15"/>
  <c r="B166" i="15"/>
  <c r="Y165" i="15"/>
  <c r="X165" i="15"/>
  <c r="W165" i="15"/>
  <c r="V165" i="15"/>
  <c r="V162" i="15" s="1"/>
  <c r="U165" i="15"/>
  <c r="U162" i="15" s="1"/>
  <c r="T165" i="15"/>
  <c r="S165" i="15"/>
  <c r="R165" i="15"/>
  <c r="Q165" i="15"/>
  <c r="P165" i="15"/>
  <c r="O165" i="15"/>
  <c r="N165" i="15"/>
  <c r="M165" i="15"/>
  <c r="L165" i="15"/>
  <c r="K165" i="15"/>
  <c r="J165" i="15"/>
  <c r="I165" i="15"/>
  <c r="H165" i="15"/>
  <c r="G165" i="15"/>
  <c r="F165" i="15"/>
  <c r="E165" i="15"/>
  <c r="D165" i="15"/>
  <c r="C165" i="15"/>
  <c r="B165" i="15"/>
  <c r="Y164" i="15"/>
  <c r="X164" i="15"/>
  <c r="W164" i="15"/>
  <c r="V164" i="15"/>
  <c r="U164" i="15"/>
  <c r="T164" i="15"/>
  <c r="T162" i="15" s="1"/>
  <c r="S164" i="15"/>
  <c r="S162" i="15" s="1"/>
  <c r="R164" i="15"/>
  <c r="Q164" i="15"/>
  <c r="Q162" i="15" s="1"/>
  <c r="P164" i="15"/>
  <c r="O164" i="15"/>
  <c r="N164" i="15"/>
  <c r="M164" i="15"/>
  <c r="L164" i="15"/>
  <c r="K164" i="15"/>
  <c r="J164" i="15"/>
  <c r="I164" i="15"/>
  <c r="H164" i="15"/>
  <c r="G164" i="15"/>
  <c r="F164" i="15"/>
  <c r="E164" i="15"/>
  <c r="D164" i="15"/>
  <c r="C164" i="15"/>
  <c r="B164" i="15"/>
  <c r="Y163" i="15"/>
  <c r="Y162" i="15" s="1"/>
  <c r="X163" i="15"/>
  <c r="X162" i="15" s="1"/>
  <c r="W163" i="15"/>
  <c r="W162" i="15" s="1"/>
  <c r="V163" i="15"/>
  <c r="U163" i="15"/>
  <c r="T163" i="15"/>
  <c r="S163" i="15"/>
  <c r="R163" i="15"/>
  <c r="R162" i="15" s="1"/>
  <c r="Q163" i="15"/>
  <c r="P163" i="15"/>
  <c r="P162" i="15" s="1"/>
  <c r="O163" i="15"/>
  <c r="O162" i="15" s="1"/>
  <c r="N163" i="15"/>
  <c r="N162" i="15" s="1"/>
  <c r="M163" i="15"/>
  <c r="M162" i="15" s="1"/>
  <c r="L163" i="15"/>
  <c r="K163" i="15"/>
  <c r="J163" i="15"/>
  <c r="I163" i="15"/>
  <c r="H163" i="15"/>
  <c r="G163" i="15"/>
  <c r="F163" i="15"/>
  <c r="E163" i="15"/>
  <c r="D163" i="15"/>
  <c r="C163" i="15"/>
  <c r="C162" i="15" s="1"/>
  <c r="B163" i="15"/>
  <c r="B162" i="15" s="1"/>
  <c r="L162" i="15"/>
  <c r="K162" i="15"/>
  <c r="J162" i="15"/>
  <c r="I162" i="15"/>
  <c r="G162" i="15"/>
  <c r="F162" i="15"/>
  <c r="E162" i="15"/>
  <c r="Y141" i="15"/>
  <c r="X141" i="15"/>
  <c r="W141" i="15"/>
  <c r="W115" i="15" s="1"/>
  <c r="W78" i="12" s="1"/>
  <c r="W107" i="4" s="1"/>
  <c r="V141" i="15"/>
  <c r="V115" i="15" s="1"/>
  <c r="U141" i="15"/>
  <c r="U115" i="15" s="1"/>
  <c r="T141" i="15"/>
  <c r="T115" i="15" s="1"/>
  <c r="S141" i="15"/>
  <c r="S115" i="15" s="1"/>
  <c r="S78" i="12" s="1"/>
  <c r="S107" i="4" s="1"/>
  <c r="R141" i="15"/>
  <c r="Q141" i="15"/>
  <c r="P141" i="15"/>
  <c r="O141" i="15"/>
  <c r="O115" i="15" s="1"/>
  <c r="O78" i="12" s="1"/>
  <c r="O107" i="4" s="1"/>
  <c r="N141" i="15"/>
  <c r="M141" i="15"/>
  <c r="L141" i="15"/>
  <c r="K141" i="15"/>
  <c r="J141" i="15"/>
  <c r="I141" i="15"/>
  <c r="H141" i="15"/>
  <c r="G141" i="15"/>
  <c r="G115" i="15" s="1"/>
  <c r="G78" i="12" s="1"/>
  <c r="G107" i="4" s="1"/>
  <c r="F141" i="15"/>
  <c r="F115" i="15" s="1"/>
  <c r="E141" i="15"/>
  <c r="E115" i="15" s="1"/>
  <c r="D141" i="15"/>
  <c r="C141" i="15"/>
  <c r="B141" i="15"/>
  <c r="Y115" i="15"/>
  <c r="Y253" i="15" s="1"/>
  <c r="X115" i="15"/>
  <c r="X253" i="15" s="1"/>
  <c r="N115" i="15"/>
  <c r="N253" i="15" s="1"/>
  <c r="M115" i="15"/>
  <c r="M253" i="15" s="1"/>
  <c r="L115" i="15"/>
  <c r="L253" i="15" s="1"/>
  <c r="K115" i="15"/>
  <c r="I115" i="15"/>
  <c r="I253" i="15" s="1"/>
  <c r="D115" i="15"/>
  <c r="D253" i="15" s="1"/>
  <c r="C115" i="15"/>
  <c r="C78" i="12" s="1"/>
  <c r="C107" i="4" s="1"/>
  <c r="B115" i="15"/>
  <c r="B253" i="15" s="1"/>
  <c r="Y97" i="15"/>
  <c r="Y251" i="15" s="1"/>
  <c r="X97" i="15"/>
  <c r="X251" i="15" s="1"/>
  <c r="W97" i="15"/>
  <c r="W251" i="15" s="1"/>
  <c r="V97" i="15"/>
  <c r="V251" i="15" s="1"/>
  <c r="U97" i="15"/>
  <c r="U251" i="15" s="1"/>
  <c r="T97" i="15"/>
  <c r="T251" i="15" s="1"/>
  <c r="S97" i="15"/>
  <c r="R97" i="15"/>
  <c r="R251" i="15" s="1"/>
  <c r="Q97" i="15"/>
  <c r="Q251" i="15" s="1"/>
  <c r="P97" i="15"/>
  <c r="P251" i="15" s="1"/>
  <c r="O97" i="15"/>
  <c r="O251" i="15" s="1"/>
  <c r="N97" i="15"/>
  <c r="N251" i="15" s="1"/>
  <c r="M97" i="15"/>
  <c r="M251" i="15" s="1"/>
  <c r="L97" i="15"/>
  <c r="L251" i="15" s="1"/>
  <c r="K97" i="15"/>
  <c r="J97" i="15"/>
  <c r="J251" i="15" s="1"/>
  <c r="I97" i="15"/>
  <c r="I251" i="15" s="1"/>
  <c r="H97" i="15"/>
  <c r="G97" i="15"/>
  <c r="F97" i="15"/>
  <c r="E97" i="15"/>
  <c r="D97" i="15"/>
  <c r="C97" i="15"/>
  <c r="B97" i="15"/>
  <c r="Y53" i="15"/>
  <c r="X53" i="15"/>
  <c r="X34" i="15" s="1"/>
  <c r="W53" i="15"/>
  <c r="V53" i="15"/>
  <c r="V34" i="15" s="1"/>
  <c r="U53" i="15"/>
  <c r="T53" i="15"/>
  <c r="T34" i="15" s="1"/>
  <c r="S53" i="15"/>
  <c r="R53" i="15"/>
  <c r="R34" i="15" s="1"/>
  <c r="Q53" i="15"/>
  <c r="P53" i="15"/>
  <c r="P34" i="15" s="1"/>
  <c r="O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B53" i="15"/>
  <c r="N34" i="15"/>
  <c r="N233" i="15" s="1"/>
  <c r="L34" i="15"/>
  <c r="L185" i="15" s="1"/>
  <c r="J34" i="15"/>
  <c r="J233" i="15" s="1"/>
  <c r="H34" i="15"/>
  <c r="H185" i="15" s="1"/>
  <c r="F34" i="15"/>
  <c r="F233" i="15" s="1"/>
  <c r="D34" i="15"/>
  <c r="D233" i="15" s="1"/>
  <c r="B34" i="15"/>
  <c r="B233" i="15" s="1"/>
  <c r="Y260" i="14"/>
  <c r="X260" i="14"/>
  <c r="W260" i="14"/>
  <c r="V260" i="14"/>
  <c r="U260" i="14"/>
  <c r="T260" i="14"/>
  <c r="S260" i="14"/>
  <c r="R260" i="14"/>
  <c r="Q260" i="14"/>
  <c r="P260" i="14"/>
  <c r="O260" i="14"/>
  <c r="N260" i="14"/>
  <c r="M260" i="14"/>
  <c r="L260" i="14"/>
  <c r="K260" i="14"/>
  <c r="J260" i="14"/>
  <c r="I260" i="14"/>
  <c r="H260" i="14"/>
  <c r="G260" i="14"/>
  <c r="F260" i="14"/>
  <c r="E260" i="14"/>
  <c r="D260" i="14"/>
  <c r="C260" i="14"/>
  <c r="B260" i="14"/>
  <c r="Y259" i="14"/>
  <c r="X259" i="14"/>
  <c r="W259" i="14"/>
  <c r="V259" i="14"/>
  <c r="U259" i="14"/>
  <c r="T259" i="14"/>
  <c r="S259" i="14"/>
  <c r="R259" i="14"/>
  <c r="Q259" i="14"/>
  <c r="P259" i="14"/>
  <c r="O259" i="14"/>
  <c r="N259" i="14"/>
  <c r="M259" i="14"/>
  <c r="L259" i="14"/>
  <c r="K259" i="14"/>
  <c r="J259" i="14"/>
  <c r="I259" i="14"/>
  <c r="H259" i="14"/>
  <c r="G259" i="14"/>
  <c r="F259" i="14"/>
  <c r="E259" i="14"/>
  <c r="D259" i="14"/>
  <c r="C259" i="14"/>
  <c r="B259" i="14"/>
  <c r="Y258" i="14"/>
  <c r="X258" i="14"/>
  <c r="W258" i="14"/>
  <c r="V258" i="14"/>
  <c r="U258" i="14"/>
  <c r="T258" i="14"/>
  <c r="S258" i="14"/>
  <c r="R258" i="14"/>
  <c r="Q258" i="14"/>
  <c r="P258" i="14"/>
  <c r="O258" i="14"/>
  <c r="N258" i="14"/>
  <c r="M258" i="14"/>
  <c r="L258" i="14"/>
  <c r="K258" i="14"/>
  <c r="J258" i="14"/>
  <c r="I258" i="14"/>
  <c r="H258" i="14"/>
  <c r="G258" i="14"/>
  <c r="F258" i="14"/>
  <c r="E258" i="14"/>
  <c r="D258" i="14"/>
  <c r="C258" i="14"/>
  <c r="B258" i="14"/>
  <c r="Y257" i="14"/>
  <c r="X257" i="14"/>
  <c r="W257" i="14"/>
  <c r="V257" i="14"/>
  <c r="U257" i="14"/>
  <c r="T257" i="14"/>
  <c r="S257" i="14"/>
  <c r="R257" i="14"/>
  <c r="Q257" i="14"/>
  <c r="P257" i="14"/>
  <c r="O257" i="14"/>
  <c r="N257" i="14"/>
  <c r="M257" i="14"/>
  <c r="L257" i="14"/>
  <c r="K257" i="14"/>
  <c r="J257" i="14"/>
  <c r="I257" i="14"/>
  <c r="H257" i="14"/>
  <c r="G257" i="14"/>
  <c r="F257" i="14"/>
  <c r="E257" i="14"/>
  <c r="D257" i="14"/>
  <c r="C257" i="14"/>
  <c r="B257" i="14"/>
  <c r="Y256" i="14"/>
  <c r="X256" i="14"/>
  <c r="W256" i="14"/>
  <c r="V256" i="14"/>
  <c r="U256" i="14"/>
  <c r="T256" i="14"/>
  <c r="S256" i="14"/>
  <c r="R256" i="14"/>
  <c r="Q256" i="14"/>
  <c r="P256" i="14"/>
  <c r="O256" i="14"/>
  <c r="N256" i="14"/>
  <c r="M256" i="14"/>
  <c r="L256" i="14"/>
  <c r="K256" i="14"/>
  <c r="J256" i="14"/>
  <c r="I256" i="14"/>
  <c r="H256" i="14"/>
  <c r="G256" i="14"/>
  <c r="F256" i="14"/>
  <c r="E256" i="14"/>
  <c r="D256" i="14"/>
  <c r="C256" i="14"/>
  <c r="B256" i="14"/>
  <c r="Y255" i="14"/>
  <c r="X255" i="14"/>
  <c r="W255" i="14"/>
  <c r="V255" i="14"/>
  <c r="U255" i="14"/>
  <c r="T255" i="14"/>
  <c r="S255" i="14"/>
  <c r="R255" i="14"/>
  <c r="Q255" i="14"/>
  <c r="P255" i="14"/>
  <c r="O255" i="14"/>
  <c r="N255" i="14"/>
  <c r="M255" i="14"/>
  <c r="L255" i="14"/>
  <c r="K255" i="14"/>
  <c r="J255" i="14"/>
  <c r="I255" i="14"/>
  <c r="H255" i="14"/>
  <c r="G255" i="14"/>
  <c r="F255" i="14"/>
  <c r="E255" i="14"/>
  <c r="D255" i="14"/>
  <c r="C255" i="14"/>
  <c r="B255" i="14"/>
  <c r="Y254" i="14"/>
  <c r="X254" i="14"/>
  <c r="W254" i="14"/>
  <c r="V254" i="14"/>
  <c r="U254" i="14"/>
  <c r="T254" i="14"/>
  <c r="S254" i="14"/>
  <c r="R254" i="14"/>
  <c r="Q254" i="14"/>
  <c r="P254" i="14"/>
  <c r="O254" i="14"/>
  <c r="N254" i="14"/>
  <c r="M254" i="14"/>
  <c r="L254" i="14"/>
  <c r="K254" i="14"/>
  <c r="J254" i="14"/>
  <c r="I254" i="14"/>
  <c r="H254" i="14"/>
  <c r="G254" i="14"/>
  <c r="F254" i="14"/>
  <c r="E254" i="14"/>
  <c r="D254" i="14"/>
  <c r="C254" i="14"/>
  <c r="B254" i="14"/>
  <c r="Y253" i="14"/>
  <c r="X253" i="14"/>
  <c r="W253" i="14"/>
  <c r="V253" i="14"/>
  <c r="U253" i="14"/>
  <c r="T253" i="14"/>
  <c r="S253" i="14"/>
  <c r="R253" i="14"/>
  <c r="Q253" i="14"/>
  <c r="P253" i="14"/>
  <c r="O253" i="14"/>
  <c r="N253" i="14"/>
  <c r="M253" i="14"/>
  <c r="L253" i="14"/>
  <c r="K253" i="14"/>
  <c r="J253" i="14"/>
  <c r="I253" i="14"/>
  <c r="H253" i="14"/>
  <c r="G253" i="14"/>
  <c r="F253" i="14"/>
  <c r="E253" i="14"/>
  <c r="D253" i="14"/>
  <c r="C253" i="14"/>
  <c r="B253" i="14"/>
  <c r="Y250" i="14"/>
  <c r="X250" i="14"/>
  <c r="W250" i="14"/>
  <c r="V250" i="14"/>
  <c r="U250" i="14"/>
  <c r="T250" i="14"/>
  <c r="S250" i="14"/>
  <c r="R250" i="14"/>
  <c r="Q250" i="14"/>
  <c r="P250" i="14"/>
  <c r="O250" i="14"/>
  <c r="N250" i="14"/>
  <c r="M250" i="14"/>
  <c r="L250" i="14"/>
  <c r="K250" i="14"/>
  <c r="J250" i="14"/>
  <c r="I250" i="14"/>
  <c r="H250" i="14"/>
  <c r="G250" i="14"/>
  <c r="F250" i="14"/>
  <c r="E250" i="14"/>
  <c r="D250" i="14"/>
  <c r="C250" i="14"/>
  <c r="B250" i="14"/>
  <c r="Y249" i="14"/>
  <c r="X249" i="14"/>
  <c r="W249" i="14"/>
  <c r="V249" i="14"/>
  <c r="U249" i="14"/>
  <c r="T249" i="14"/>
  <c r="S249" i="14"/>
  <c r="R249" i="14"/>
  <c r="Q249" i="14"/>
  <c r="P249" i="14"/>
  <c r="O249" i="14"/>
  <c r="N249" i="14"/>
  <c r="M249" i="14"/>
  <c r="L249" i="14"/>
  <c r="K249" i="14"/>
  <c r="J249" i="14"/>
  <c r="I249" i="14"/>
  <c r="H249" i="14"/>
  <c r="G249" i="14"/>
  <c r="F249" i="14"/>
  <c r="E249" i="14"/>
  <c r="D249" i="14"/>
  <c r="C249" i="14"/>
  <c r="B249" i="14"/>
  <c r="Y248" i="14"/>
  <c r="X248" i="14"/>
  <c r="W248" i="14"/>
  <c r="V248" i="14"/>
  <c r="U248" i="14"/>
  <c r="T248" i="14"/>
  <c r="S248" i="14"/>
  <c r="R248" i="14"/>
  <c r="Q248" i="14"/>
  <c r="P248" i="14"/>
  <c r="O248" i="14"/>
  <c r="N248" i="14"/>
  <c r="M248" i="14"/>
  <c r="L248" i="14"/>
  <c r="K248" i="14"/>
  <c r="J248" i="14"/>
  <c r="I248" i="14"/>
  <c r="H248" i="14"/>
  <c r="G248" i="14"/>
  <c r="F248" i="14"/>
  <c r="E248" i="14"/>
  <c r="D248" i="14"/>
  <c r="C248" i="14"/>
  <c r="B248" i="14"/>
  <c r="Y247" i="14"/>
  <c r="X247" i="14"/>
  <c r="W247" i="14"/>
  <c r="V247" i="14"/>
  <c r="U247" i="14"/>
  <c r="T247" i="14"/>
  <c r="S247" i="14"/>
  <c r="R247" i="14"/>
  <c r="Q247" i="14"/>
  <c r="P247" i="14"/>
  <c r="O247" i="14"/>
  <c r="N247" i="14"/>
  <c r="M247" i="14"/>
  <c r="L247" i="14"/>
  <c r="K247" i="14"/>
  <c r="J247" i="14"/>
  <c r="I247" i="14"/>
  <c r="H247" i="14"/>
  <c r="G247" i="14"/>
  <c r="F247" i="14"/>
  <c r="E247" i="14"/>
  <c r="D247" i="14"/>
  <c r="C247" i="14"/>
  <c r="B247" i="14"/>
  <c r="Y246" i="14"/>
  <c r="X246" i="14"/>
  <c r="W246" i="14"/>
  <c r="V246" i="14"/>
  <c r="U246" i="14"/>
  <c r="T246" i="14"/>
  <c r="S246" i="14"/>
  <c r="R246" i="14"/>
  <c r="Q246" i="14"/>
  <c r="P246" i="14"/>
  <c r="O246" i="14"/>
  <c r="N246" i="14"/>
  <c r="M246" i="14"/>
  <c r="L246" i="14"/>
  <c r="K246" i="14"/>
  <c r="J246" i="14"/>
  <c r="I246" i="14"/>
  <c r="H246" i="14"/>
  <c r="G246" i="14"/>
  <c r="F246" i="14"/>
  <c r="E246" i="14"/>
  <c r="D246" i="14"/>
  <c r="C246" i="14"/>
  <c r="B246" i="14"/>
  <c r="Y245" i="14"/>
  <c r="X245" i="14"/>
  <c r="W245" i="14"/>
  <c r="V245" i="14"/>
  <c r="U245" i="14"/>
  <c r="T245" i="14"/>
  <c r="S245" i="14"/>
  <c r="R245" i="14"/>
  <c r="Q245" i="14"/>
  <c r="P245" i="14"/>
  <c r="O245" i="14"/>
  <c r="N245" i="14"/>
  <c r="M245" i="14"/>
  <c r="L245" i="14"/>
  <c r="K245" i="14"/>
  <c r="J245" i="14"/>
  <c r="I245" i="14"/>
  <c r="H245" i="14"/>
  <c r="G245" i="14"/>
  <c r="F245" i="14"/>
  <c r="E245" i="14"/>
  <c r="D245" i="14"/>
  <c r="C245" i="14"/>
  <c r="B245" i="14"/>
  <c r="Y244" i="14"/>
  <c r="X244" i="14"/>
  <c r="W244" i="14"/>
  <c r="V244" i="14"/>
  <c r="U244" i="14"/>
  <c r="T244" i="14"/>
  <c r="S244" i="14"/>
  <c r="R244" i="14"/>
  <c r="Q244" i="14"/>
  <c r="P244" i="14"/>
  <c r="O244" i="14"/>
  <c r="N244" i="14"/>
  <c r="M244" i="14"/>
  <c r="L244" i="14"/>
  <c r="K244" i="14"/>
  <c r="J244" i="14"/>
  <c r="I244" i="14"/>
  <c r="H244" i="14"/>
  <c r="G244" i="14"/>
  <c r="F244" i="14"/>
  <c r="E244" i="14"/>
  <c r="D244" i="14"/>
  <c r="C244" i="14"/>
  <c r="B244" i="14"/>
  <c r="Y243" i="14"/>
  <c r="X243" i="14"/>
  <c r="W243" i="14"/>
  <c r="V243" i="14"/>
  <c r="U243" i="14"/>
  <c r="T243" i="14"/>
  <c r="S243" i="14"/>
  <c r="R243" i="14"/>
  <c r="Q243" i="14"/>
  <c r="P243" i="14"/>
  <c r="O243" i="14"/>
  <c r="N243" i="14"/>
  <c r="M243" i="14"/>
  <c r="L243" i="14"/>
  <c r="K243" i="14"/>
  <c r="J243" i="14"/>
  <c r="I243" i="14"/>
  <c r="H243" i="14"/>
  <c r="G243" i="14"/>
  <c r="F243" i="14"/>
  <c r="E243" i="14"/>
  <c r="D243" i="14"/>
  <c r="C243" i="14"/>
  <c r="B243" i="14"/>
  <c r="Y240" i="14"/>
  <c r="X240" i="14"/>
  <c r="W240" i="14"/>
  <c r="V240" i="14"/>
  <c r="U240" i="14"/>
  <c r="T240" i="14"/>
  <c r="S240" i="14"/>
  <c r="R240" i="14"/>
  <c r="Q240" i="14"/>
  <c r="P240" i="14"/>
  <c r="O240" i="14"/>
  <c r="N240" i="14"/>
  <c r="M240" i="14"/>
  <c r="L240" i="14"/>
  <c r="K240" i="14"/>
  <c r="J240" i="14"/>
  <c r="I240" i="14"/>
  <c r="H240" i="14"/>
  <c r="G240" i="14"/>
  <c r="F240" i="14"/>
  <c r="E240" i="14"/>
  <c r="D240" i="14"/>
  <c r="C240" i="14"/>
  <c r="B240" i="14"/>
  <c r="Y239" i="14"/>
  <c r="X239" i="14"/>
  <c r="W239" i="14"/>
  <c r="V239" i="14"/>
  <c r="U239" i="14"/>
  <c r="T239" i="14"/>
  <c r="S239" i="14"/>
  <c r="R239" i="14"/>
  <c r="Q239" i="14"/>
  <c r="P239" i="14"/>
  <c r="O239" i="14"/>
  <c r="N239" i="14"/>
  <c r="M239" i="14"/>
  <c r="L239" i="14"/>
  <c r="K239" i="14"/>
  <c r="J239" i="14"/>
  <c r="I239" i="14"/>
  <c r="H239" i="14"/>
  <c r="G239" i="14"/>
  <c r="F239" i="14"/>
  <c r="E239" i="14"/>
  <c r="D239" i="14"/>
  <c r="C239" i="14"/>
  <c r="B239" i="14"/>
  <c r="Y238" i="14"/>
  <c r="X238" i="14"/>
  <c r="W238" i="14"/>
  <c r="V238" i="14"/>
  <c r="U238" i="14"/>
  <c r="T238" i="14"/>
  <c r="S238" i="14"/>
  <c r="R238" i="14"/>
  <c r="Q238" i="14"/>
  <c r="P238" i="14"/>
  <c r="O238" i="14"/>
  <c r="N238" i="14"/>
  <c r="M238" i="14"/>
  <c r="L238" i="14"/>
  <c r="K238" i="14"/>
  <c r="J238" i="14"/>
  <c r="I238" i="14"/>
  <c r="H238" i="14"/>
  <c r="G238" i="14"/>
  <c r="F238" i="14"/>
  <c r="E238" i="14"/>
  <c r="D238" i="14"/>
  <c r="C238" i="14"/>
  <c r="B238" i="14"/>
  <c r="Y237" i="14"/>
  <c r="X237" i="14"/>
  <c r="W237" i="14"/>
  <c r="V237" i="14"/>
  <c r="U237" i="14"/>
  <c r="T237" i="14"/>
  <c r="S237" i="14"/>
  <c r="R237" i="14"/>
  <c r="Q237" i="14"/>
  <c r="P237" i="14"/>
  <c r="O237" i="14"/>
  <c r="N237" i="14"/>
  <c r="M237" i="14"/>
  <c r="L237" i="14"/>
  <c r="K237" i="14"/>
  <c r="J237" i="14"/>
  <c r="I237" i="14"/>
  <c r="H237" i="14"/>
  <c r="G237" i="14"/>
  <c r="F237" i="14"/>
  <c r="E237" i="14"/>
  <c r="D237" i="14"/>
  <c r="C237" i="14"/>
  <c r="B237" i="14"/>
  <c r="Y236" i="14"/>
  <c r="X236" i="14"/>
  <c r="W236" i="14"/>
  <c r="V236" i="14"/>
  <c r="U236" i="14"/>
  <c r="T236" i="14"/>
  <c r="S236" i="14"/>
  <c r="R236" i="14"/>
  <c r="Q236" i="14"/>
  <c r="P236" i="14"/>
  <c r="O236" i="14"/>
  <c r="N236" i="14"/>
  <c r="M236" i="14"/>
  <c r="L236" i="14"/>
  <c r="K236" i="14"/>
  <c r="J236" i="14"/>
  <c r="I236" i="14"/>
  <c r="H236" i="14"/>
  <c r="G236" i="14"/>
  <c r="F236" i="14"/>
  <c r="E236" i="14"/>
  <c r="D236" i="14"/>
  <c r="C236" i="14"/>
  <c r="B236" i="14"/>
  <c r="Y235" i="14"/>
  <c r="X235" i="14"/>
  <c r="W235" i="14"/>
  <c r="V235" i="14"/>
  <c r="U235" i="14"/>
  <c r="T235" i="14"/>
  <c r="S235" i="14"/>
  <c r="R235" i="14"/>
  <c r="Q235" i="14"/>
  <c r="P235" i="14"/>
  <c r="O235" i="14"/>
  <c r="N235" i="14"/>
  <c r="M235" i="14"/>
  <c r="L235" i="14"/>
  <c r="K235" i="14"/>
  <c r="J235" i="14"/>
  <c r="I235" i="14"/>
  <c r="H235" i="14"/>
  <c r="G235" i="14"/>
  <c r="F235" i="14"/>
  <c r="E235" i="14"/>
  <c r="D235" i="14"/>
  <c r="C235" i="14"/>
  <c r="B235" i="14"/>
  <c r="Y234" i="14"/>
  <c r="X234" i="14"/>
  <c r="W234" i="14"/>
  <c r="V234" i="14"/>
  <c r="U234" i="14"/>
  <c r="T234" i="14"/>
  <c r="S234" i="14"/>
  <c r="R234" i="14"/>
  <c r="Q234" i="14"/>
  <c r="P234" i="14"/>
  <c r="O234" i="14"/>
  <c r="N234" i="14"/>
  <c r="M234" i="14"/>
  <c r="L234" i="14"/>
  <c r="K234" i="14"/>
  <c r="J234" i="14"/>
  <c r="I234" i="14"/>
  <c r="H234" i="14"/>
  <c r="G234" i="14"/>
  <c r="F234" i="14"/>
  <c r="E234" i="14"/>
  <c r="D234" i="14"/>
  <c r="C234" i="14"/>
  <c r="B234" i="14"/>
  <c r="Y233" i="14"/>
  <c r="X233" i="14"/>
  <c r="W233" i="14"/>
  <c r="V233" i="14"/>
  <c r="U233" i="14"/>
  <c r="T233" i="14"/>
  <c r="S233" i="14"/>
  <c r="R233" i="14"/>
  <c r="Q233" i="14"/>
  <c r="P233" i="14"/>
  <c r="O233" i="14"/>
  <c r="N233" i="14"/>
  <c r="M233" i="14"/>
  <c r="L233" i="14"/>
  <c r="K233" i="14"/>
  <c r="J233" i="14"/>
  <c r="I233" i="14"/>
  <c r="H233" i="14"/>
  <c r="G233" i="14"/>
  <c r="F233" i="14"/>
  <c r="E233" i="14"/>
  <c r="D233" i="14"/>
  <c r="C233" i="14"/>
  <c r="B233" i="14"/>
  <c r="Y231" i="14"/>
  <c r="X231" i="14"/>
  <c r="W231" i="14"/>
  <c r="V231" i="14"/>
  <c r="U231" i="14"/>
  <c r="T231" i="14"/>
  <c r="S231" i="14"/>
  <c r="R231" i="14"/>
  <c r="Q231" i="14"/>
  <c r="P231" i="14"/>
  <c r="O231" i="14"/>
  <c r="N231" i="14"/>
  <c r="M231" i="14"/>
  <c r="L231" i="14"/>
  <c r="K231" i="14"/>
  <c r="J231" i="14"/>
  <c r="I231" i="14"/>
  <c r="H231" i="14"/>
  <c r="G231" i="14"/>
  <c r="F231" i="14"/>
  <c r="E231" i="14"/>
  <c r="D231" i="14"/>
  <c r="C231" i="14"/>
  <c r="B231" i="14"/>
  <c r="Y230" i="14"/>
  <c r="X230" i="14"/>
  <c r="W230" i="14"/>
  <c r="V230" i="14"/>
  <c r="U230" i="14"/>
  <c r="T230" i="14"/>
  <c r="S230" i="14"/>
  <c r="R230" i="14"/>
  <c r="Q230" i="14"/>
  <c r="P230" i="14"/>
  <c r="O230" i="14"/>
  <c r="N230" i="14"/>
  <c r="M230" i="14"/>
  <c r="L230" i="14"/>
  <c r="K230" i="14"/>
  <c r="J230" i="14"/>
  <c r="I230" i="14"/>
  <c r="H230" i="14"/>
  <c r="G230" i="14"/>
  <c r="F230" i="14"/>
  <c r="E230" i="14"/>
  <c r="D230" i="14"/>
  <c r="C230" i="14"/>
  <c r="B230" i="14"/>
  <c r="Y229" i="14"/>
  <c r="X229" i="14"/>
  <c r="W229" i="14"/>
  <c r="V229" i="14"/>
  <c r="U229" i="14"/>
  <c r="T229" i="14"/>
  <c r="S229" i="14"/>
  <c r="R229" i="14"/>
  <c r="Q229" i="14"/>
  <c r="P229" i="14"/>
  <c r="O229" i="14"/>
  <c r="N229" i="14"/>
  <c r="M229" i="14"/>
  <c r="L229" i="14"/>
  <c r="K229" i="14"/>
  <c r="J229" i="14"/>
  <c r="I229" i="14"/>
  <c r="H229" i="14"/>
  <c r="G229" i="14"/>
  <c r="F229" i="14"/>
  <c r="E229" i="14"/>
  <c r="D229" i="14"/>
  <c r="C229" i="14"/>
  <c r="B229" i="14"/>
  <c r="Y228" i="14"/>
  <c r="X228" i="14"/>
  <c r="W228" i="14"/>
  <c r="V228" i="14"/>
  <c r="U228" i="14"/>
  <c r="T228" i="14"/>
  <c r="S228" i="14"/>
  <c r="R228" i="14"/>
  <c r="Q228" i="14"/>
  <c r="P228" i="14"/>
  <c r="O228" i="14"/>
  <c r="N228" i="14"/>
  <c r="M228" i="14"/>
  <c r="L228" i="14"/>
  <c r="K228" i="14"/>
  <c r="J228" i="14"/>
  <c r="I228" i="14"/>
  <c r="H228" i="14"/>
  <c r="G228" i="14"/>
  <c r="F228" i="14"/>
  <c r="E228" i="14"/>
  <c r="D228" i="14"/>
  <c r="C228" i="14"/>
  <c r="B228" i="14"/>
  <c r="Y227" i="14"/>
  <c r="X227" i="14"/>
  <c r="W227" i="14"/>
  <c r="V227" i="14"/>
  <c r="U227" i="14"/>
  <c r="T227" i="14"/>
  <c r="S227" i="14"/>
  <c r="R227" i="14"/>
  <c r="Q227" i="14"/>
  <c r="P227" i="14"/>
  <c r="O227" i="14"/>
  <c r="N227" i="14"/>
  <c r="M227" i="14"/>
  <c r="L227" i="14"/>
  <c r="K227" i="14"/>
  <c r="J227" i="14"/>
  <c r="I227" i="14"/>
  <c r="H227" i="14"/>
  <c r="G227" i="14"/>
  <c r="F227" i="14"/>
  <c r="E227" i="14"/>
  <c r="D227" i="14"/>
  <c r="C227" i="14"/>
  <c r="B227" i="14"/>
  <c r="Y226" i="14"/>
  <c r="X226" i="14"/>
  <c r="W226" i="14"/>
  <c r="V226" i="14"/>
  <c r="U226" i="14"/>
  <c r="T226" i="14"/>
  <c r="S226" i="14"/>
  <c r="R226" i="14"/>
  <c r="Q226" i="14"/>
  <c r="P226" i="14"/>
  <c r="O226" i="14"/>
  <c r="N226" i="14"/>
  <c r="M226" i="14"/>
  <c r="L226" i="14"/>
  <c r="K226" i="14"/>
  <c r="J226" i="14"/>
  <c r="I226" i="14"/>
  <c r="H226" i="14"/>
  <c r="G226" i="14"/>
  <c r="F226" i="14"/>
  <c r="E226" i="14"/>
  <c r="D226" i="14"/>
  <c r="C226" i="14"/>
  <c r="B226" i="14"/>
  <c r="Y225" i="14"/>
  <c r="X225" i="14"/>
  <c r="W225" i="14"/>
  <c r="V225" i="14"/>
  <c r="U225" i="14"/>
  <c r="T225" i="14"/>
  <c r="S225" i="14"/>
  <c r="R225" i="14"/>
  <c r="Q225" i="14"/>
  <c r="P225" i="14"/>
  <c r="O225" i="14"/>
  <c r="N225" i="14"/>
  <c r="M225" i="14"/>
  <c r="L225" i="14"/>
  <c r="K225" i="14"/>
  <c r="J225" i="14"/>
  <c r="I225" i="14"/>
  <c r="H225" i="14"/>
  <c r="G225" i="14"/>
  <c r="F225" i="14"/>
  <c r="E225" i="14"/>
  <c r="D225" i="14"/>
  <c r="C225" i="14"/>
  <c r="B225" i="14"/>
  <c r="Y224" i="14"/>
  <c r="X224" i="14"/>
  <c r="W224" i="14"/>
  <c r="V224" i="14"/>
  <c r="U224" i="14"/>
  <c r="T224" i="14"/>
  <c r="S224" i="14"/>
  <c r="R224" i="14"/>
  <c r="Q224" i="14"/>
  <c r="P224" i="14"/>
  <c r="O224" i="14"/>
  <c r="N224" i="14"/>
  <c r="M224" i="14"/>
  <c r="L224" i="14"/>
  <c r="K224" i="14"/>
  <c r="J224" i="14"/>
  <c r="I224" i="14"/>
  <c r="H224" i="14"/>
  <c r="G224" i="14"/>
  <c r="F224" i="14"/>
  <c r="E224" i="14"/>
  <c r="D224" i="14"/>
  <c r="C224" i="14"/>
  <c r="B224" i="14"/>
  <c r="Y219" i="14"/>
  <c r="X219" i="14"/>
  <c r="W219" i="14"/>
  <c r="V219" i="14"/>
  <c r="U219" i="14"/>
  <c r="T219" i="14"/>
  <c r="S219" i="14"/>
  <c r="R219" i="14"/>
  <c r="Q219" i="14"/>
  <c r="P219" i="14"/>
  <c r="O219" i="14"/>
  <c r="N219" i="14"/>
  <c r="M219" i="14"/>
  <c r="L219" i="14"/>
  <c r="K219" i="14"/>
  <c r="J219" i="14"/>
  <c r="I219" i="14"/>
  <c r="H219" i="14"/>
  <c r="G219" i="14"/>
  <c r="F219" i="14"/>
  <c r="E219" i="14"/>
  <c r="D219" i="14"/>
  <c r="C219" i="14"/>
  <c r="B219" i="14"/>
  <c r="Y218" i="14"/>
  <c r="X218" i="14"/>
  <c r="W218" i="14"/>
  <c r="V218" i="14"/>
  <c r="U218" i="14"/>
  <c r="T218" i="14"/>
  <c r="S218" i="14"/>
  <c r="R218" i="14"/>
  <c r="Q218" i="14"/>
  <c r="P218" i="14"/>
  <c r="O218" i="14"/>
  <c r="N218" i="14"/>
  <c r="M218" i="14"/>
  <c r="L218" i="14"/>
  <c r="K218" i="14"/>
  <c r="J218" i="14"/>
  <c r="I218" i="14"/>
  <c r="H218" i="14"/>
  <c r="G218" i="14"/>
  <c r="F218" i="14"/>
  <c r="E218" i="14"/>
  <c r="D218" i="14"/>
  <c r="C218" i="14"/>
  <c r="B218" i="14"/>
  <c r="Y217" i="14"/>
  <c r="X217" i="14"/>
  <c r="W217" i="14"/>
  <c r="V217" i="14"/>
  <c r="U217" i="14"/>
  <c r="T217" i="14"/>
  <c r="S217" i="14"/>
  <c r="R217" i="14"/>
  <c r="Q217" i="14"/>
  <c r="P217" i="14"/>
  <c r="O217" i="14"/>
  <c r="N217" i="14"/>
  <c r="M217" i="14"/>
  <c r="L217" i="14"/>
  <c r="K217" i="14"/>
  <c r="J217" i="14"/>
  <c r="I217" i="14"/>
  <c r="H217" i="14"/>
  <c r="G217" i="14"/>
  <c r="F217" i="14"/>
  <c r="E217" i="14"/>
  <c r="D217" i="14"/>
  <c r="C217" i="14"/>
  <c r="B217" i="14"/>
  <c r="Y215" i="14"/>
  <c r="X215" i="14"/>
  <c r="W215" i="14"/>
  <c r="V215" i="14"/>
  <c r="U215" i="14"/>
  <c r="T215" i="14"/>
  <c r="S215" i="14"/>
  <c r="R215" i="14"/>
  <c r="Q215" i="14"/>
  <c r="P215" i="14"/>
  <c r="O215" i="14"/>
  <c r="N215" i="14"/>
  <c r="M215" i="14"/>
  <c r="L215" i="14"/>
  <c r="K215" i="14"/>
  <c r="J215" i="14"/>
  <c r="I215" i="14"/>
  <c r="H215" i="14"/>
  <c r="G215" i="14"/>
  <c r="F215" i="14"/>
  <c r="E215" i="14"/>
  <c r="D215" i="14"/>
  <c r="C215" i="14"/>
  <c r="B215" i="14"/>
  <c r="Y214" i="14"/>
  <c r="X214" i="14"/>
  <c r="W214" i="14"/>
  <c r="V214" i="14"/>
  <c r="U214" i="14"/>
  <c r="T214" i="14"/>
  <c r="S214" i="14"/>
  <c r="R214" i="14"/>
  <c r="Q214" i="14"/>
  <c r="P214" i="14"/>
  <c r="O214" i="14"/>
  <c r="N214" i="14"/>
  <c r="M214" i="14"/>
  <c r="L214" i="14"/>
  <c r="K214" i="14"/>
  <c r="J214" i="14"/>
  <c r="I214" i="14"/>
  <c r="H214" i="14"/>
  <c r="G214" i="14"/>
  <c r="F214" i="14"/>
  <c r="E214" i="14"/>
  <c r="D214" i="14"/>
  <c r="C214" i="14"/>
  <c r="B214" i="14"/>
  <c r="Y213" i="14"/>
  <c r="X213" i="14"/>
  <c r="W213" i="14"/>
  <c r="V213" i="14"/>
  <c r="U213" i="14"/>
  <c r="T213" i="14"/>
  <c r="S213" i="14"/>
  <c r="R213" i="14"/>
  <c r="Q213" i="14"/>
  <c r="P213" i="14"/>
  <c r="O213" i="14"/>
  <c r="N213" i="14"/>
  <c r="M213" i="14"/>
  <c r="L213" i="14"/>
  <c r="K213" i="14"/>
  <c r="J213" i="14"/>
  <c r="I213" i="14"/>
  <c r="H213" i="14"/>
  <c r="G213" i="14"/>
  <c r="F213" i="14"/>
  <c r="E213" i="14"/>
  <c r="D213" i="14"/>
  <c r="C213" i="14"/>
  <c r="B213" i="14"/>
  <c r="Y212" i="14"/>
  <c r="X212" i="14"/>
  <c r="W212" i="14"/>
  <c r="V212" i="14"/>
  <c r="U212" i="14"/>
  <c r="T212" i="14"/>
  <c r="S212" i="14"/>
  <c r="R212" i="14"/>
  <c r="Q212" i="14"/>
  <c r="P212" i="14"/>
  <c r="O212" i="14"/>
  <c r="N212" i="14"/>
  <c r="M212" i="14"/>
  <c r="L212" i="14"/>
  <c r="K212" i="14"/>
  <c r="J212" i="14"/>
  <c r="I212" i="14"/>
  <c r="H212" i="14"/>
  <c r="G212" i="14"/>
  <c r="F212" i="14"/>
  <c r="E212" i="14"/>
  <c r="D212" i="14"/>
  <c r="C212" i="14"/>
  <c r="B212" i="14"/>
  <c r="Y211" i="14"/>
  <c r="X211" i="14"/>
  <c r="W211" i="14"/>
  <c r="V211" i="14"/>
  <c r="U211" i="14"/>
  <c r="T211" i="14"/>
  <c r="S211" i="14"/>
  <c r="R211" i="14"/>
  <c r="Q211" i="14"/>
  <c r="P211" i="14"/>
  <c r="O211" i="14"/>
  <c r="N211" i="14"/>
  <c r="M211" i="14"/>
  <c r="L211" i="14"/>
  <c r="K211" i="14"/>
  <c r="J211" i="14"/>
  <c r="I211" i="14"/>
  <c r="H211" i="14"/>
  <c r="G211" i="14"/>
  <c r="F211" i="14"/>
  <c r="E211" i="14"/>
  <c r="D211" i="14"/>
  <c r="C211" i="14"/>
  <c r="B211" i="14"/>
  <c r="Y210" i="14"/>
  <c r="X210" i="14"/>
  <c r="W210" i="14"/>
  <c r="V210" i="14"/>
  <c r="U210" i="14"/>
  <c r="T210" i="14"/>
  <c r="S210" i="14"/>
  <c r="R210" i="14"/>
  <c r="Q210" i="14"/>
  <c r="P210" i="14"/>
  <c r="O210" i="14"/>
  <c r="N210" i="14"/>
  <c r="M210" i="14"/>
  <c r="L210" i="14"/>
  <c r="K210" i="14"/>
  <c r="J210" i="14"/>
  <c r="I210" i="14"/>
  <c r="H210" i="14"/>
  <c r="G210" i="14"/>
  <c r="F210" i="14"/>
  <c r="E210" i="14"/>
  <c r="D210" i="14"/>
  <c r="C210" i="14"/>
  <c r="B210" i="14"/>
  <c r="Y209" i="14"/>
  <c r="X209" i="14"/>
  <c r="W209" i="14"/>
  <c r="V209" i="14"/>
  <c r="U209" i="14"/>
  <c r="T209" i="14"/>
  <c r="S209" i="14"/>
  <c r="R209" i="14"/>
  <c r="Q209" i="14"/>
  <c r="P209" i="14"/>
  <c r="O209" i="14"/>
  <c r="N209" i="14"/>
  <c r="M209" i="14"/>
  <c r="L209" i="14"/>
  <c r="K209" i="14"/>
  <c r="J209" i="14"/>
  <c r="I209" i="14"/>
  <c r="H209" i="14"/>
  <c r="G209" i="14"/>
  <c r="F209" i="14"/>
  <c r="E209" i="14"/>
  <c r="D209" i="14"/>
  <c r="C209" i="14"/>
  <c r="B209" i="14"/>
  <c r="Y208" i="14"/>
  <c r="X208" i="14"/>
  <c r="W208" i="14"/>
  <c r="V208" i="14"/>
  <c r="U208" i="14"/>
  <c r="T208" i="14"/>
  <c r="S208" i="14"/>
  <c r="R208" i="14"/>
  <c r="Q208" i="14"/>
  <c r="P208" i="14"/>
  <c r="O208" i="14"/>
  <c r="N208" i="14"/>
  <c r="M208" i="14"/>
  <c r="L208" i="14"/>
  <c r="K208" i="14"/>
  <c r="J208" i="14"/>
  <c r="I208" i="14"/>
  <c r="H208" i="14"/>
  <c r="G208" i="14"/>
  <c r="F208" i="14"/>
  <c r="E208" i="14"/>
  <c r="D208" i="14"/>
  <c r="C208" i="14"/>
  <c r="B208" i="14"/>
  <c r="Y207" i="14"/>
  <c r="X207" i="14"/>
  <c r="X204" i="14" s="1"/>
  <c r="W207" i="14"/>
  <c r="V207" i="14"/>
  <c r="U207" i="14"/>
  <c r="T207" i="14"/>
  <c r="S207" i="14"/>
  <c r="R207" i="14"/>
  <c r="Q207" i="14"/>
  <c r="P207" i="14"/>
  <c r="O207" i="14"/>
  <c r="N207" i="14"/>
  <c r="M207" i="14"/>
  <c r="L207" i="14"/>
  <c r="K207" i="14"/>
  <c r="J207" i="14"/>
  <c r="I207" i="14"/>
  <c r="H207" i="14"/>
  <c r="G207" i="14"/>
  <c r="F207" i="14"/>
  <c r="E207" i="14"/>
  <c r="D207" i="14"/>
  <c r="C207" i="14"/>
  <c r="B207" i="14"/>
  <c r="Y206" i="14"/>
  <c r="X206" i="14"/>
  <c r="W206" i="14"/>
  <c r="V206" i="14"/>
  <c r="V204" i="14" s="1"/>
  <c r="U206" i="14"/>
  <c r="U204" i="14" s="1"/>
  <c r="T206" i="14"/>
  <c r="S206" i="14"/>
  <c r="R206" i="14"/>
  <c r="Q206" i="14"/>
  <c r="P206" i="14"/>
  <c r="O206" i="14"/>
  <c r="N206" i="14"/>
  <c r="M206" i="14"/>
  <c r="L206" i="14"/>
  <c r="K206" i="14"/>
  <c r="J206" i="14"/>
  <c r="I206" i="14"/>
  <c r="H206" i="14"/>
  <c r="G206" i="14"/>
  <c r="F206" i="14"/>
  <c r="E206" i="14"/>
  <c r="D206" i="14"/>
  <c r="C206" i="14"/>
  <c r="B206" i="14"/>
  <c r="Y205" i="14"/>
  <c r="Y204" i="14" s="1"/>
  <c r="X205" i="14"/>
  <c r="W205" i="14"/>
  <c r="W204" i="14" s="1"/>
  <c r="V205" i="14"/>
  <c r="U205" i="14"/>
  <c r="T205" i="14"/>
  <c r="T204" i="14" s="1"/>
  <c r="S205" i="14"/>
  <c r="S204" i="14" s="1"/>
  <c r="R205" i="14"/>
  <c r="R204" i="14" s="1"/>
  <c r="Q205" i="14"/>
  <c r="Q204" i="14" s="1"/>
  <c r="P205" i="14"/>
  <c r="P204" i="14" s="1"/>
  <c r="O205" i="14"/>
  <c r="N205" i="14"/>
  <c r="M205" i="14"/>
  <c r="L205" i="14"/>
  <c r="K205" i="14"/>
  <c r="J205" i="14"/>
  <c r="I205" i="14"/>
  <c r="H205" i="14"/>
  <c r="G205" i="14"/>
  <c r="G204" i="14" s="1"/>
  <c r="F205" i="14"/>
  <c r="F204" i="14" s="1"/>
  <c r="E205" i="14"/>
  <c r="E204" i="14" s="1"/>
  <c r="D205" i="14"/>
  <c r="D204" i="14" s="1"/>
  <c r="C205" i="14"/>
  <c r="C204" i="14" s="1"/>
  <c r="B205" i="14"/>
  <c r="B204" i="14" s="1"/>
  <c r="O204" i="14"/>
  <c r="N204" i="14"/>
  <c r="M204" i="14"/>
  <c r="L204" i="14"/>
  <c r="K204" i="14"/>
  <c r="J204" i="14"/>
  <c r="I204" i="14"/>
  <c r="H204" i="14"/>
  <c r="Y202" i="14"/>
  <c r="X202" i="14"/>
  <c r="W202" i="14"/>
  <c r="V202" i="14"/>
  <c r="U202" i="14"/>
  <c r="T202" i="14"/>
  <c r="S202" i="14"/>
  <c r="R202" i="14"/>
  <c r="Q202" i="14"/>
  <c r="P202" i="14"/>
  <c r="O202" i="14"/>
  <c r="N202" i="14"/>
  <c r="M202" i="14"/>
  <c r="L202" i="14"/>
  <c r="K202" i="14"/>
  <c r="J202" i="14"/>
  <c r="I202" i="14"/>
  <c r="H202" i="14"/>
  <c r="G202" i="14"/>
  <c r="F202" i="14"/>
  <c r="E202" i="14"/>
  <c r="D202" i="14"/>
  <c r="C202" i="14"/>
  <c r="B202" i="14"/>
  <c r="Y201" i="14"/>
  <c r="X201" i="14"/>
  <c r="W201" i="14"/>
  <c r="V201" i="14"/>
  <c r="U201" i="14"/>
  <c r="T201" i="14"/>
  <c r="S201" i="14"/>
  <c r="R201" i="14"/>
  <c r="Q201" i="14"/>
  <c r="P201" i="14"/>
  <c r="O201" i="14"/>
  <c r="N201" i="14"/>
  <c r="M201" i="14"/>
  <c r="L201" i="14"/>
  <c r="K201" i="14"/>
  <c r="J201" i="14"/>
  <c r="I201" i="14"/>
  <c r="H201" i="14"/>
  <c r="G201" i="14"/>
  <c r="F201" i="14"/>
  <c r="E201" i="14"/>
  <c r="D201" i="14"/>
  <c r="C201" i="14"/>
  <c r="B201" i="14"/>
  <c r="Y200" i="14"/>
  <c r="X200" i="14"/>
  <c r="W200" i="14"/>
  <c r="V200" i="14"/>
  <c r="U200" i="14"/>
  <c r="T200" i="14"/>
  <c r="S200" i="14"/>
  <c r="R200" i="14"/>
  <c r="Q200" i="14"/>
  <c r="P200" i="14"/>
  <c r="O200" i="14"/>
  <c r="N200" i="14"/>
  <c r="M200" i="14"/>
  <c r="L200" i="14"/>
  <c r="K200" i="14"/>
  <c r="J200" i="14"/>
  <c r="I200" i="14"/>
  <c r="H200" i="14"/>
  <c r="G200" i="14"/>
  <c r="F200" i="14"/>
  <c r="E200" i="14"/>
  <c r="D200" i="14"/>
  <c r="C200" i="14"/>
  <c r="B200" i="14"/>
  <c r="Y198" i="14"/>
  <c r="X198" i="14"/>
  <c r="W198" i="14"/>
  <c r="V198" i="14"/>
  <c r="U198" i="14"/>
  <c r="T198" i="14"/>
  <c r="S198" i="14"/>
  <c r="R198" i="14"/>
  <c r="Q198" i="14"/>
  <c r="P198" i="14"/>
  <c r="O198" i="14"/>
  <c r="N198" i="14"/>
  <c r="M198" i="14"/>
  <c r="L198" i="14"/>
  <c r="K198" i="14"/>
  <c r="J198" i="14"/>
  <c r="I198" i="14"/>
  <c r="H198" i="14"/>
  <c r="G198" i="14"/>
  <c r="F198" i="14"/>
  <c r="E198" i="14"/>
  <c r="D198" i="14"/>
  <c r="C198" i="14"/>
  <c r="B198" i="14"/>
  <c r="Y197" i="14"/>
  <c r="X197" i="14"/>
  <c r="W197" i="14"/>
  <c r="V197" i="14"/>
  <c r="U197" i="14"/>
  <c r="T197" i="14"/>
  <c r="S197" i="14"/>
  <c r="R197" i="14"/>
  <c r="Q197" i="14"/>
  <c r="P197" i="14"/>
  <c r="O197" i="14"/>
  <c r="N197" i="14"/>
  <c r="M197" i="14"/>
  <c r="L197" i="14"/>
  <c r="K197" i="14"/>
  <c r="J197" i="14"/>
  <c r="I197" i="14"/>
  <c r="H197" i="14"/>
  <c r="G197" i="14"/>
  <c r="F197" i="14"/>
  <c r="E197" i="14"/>
  <c r="D197" i="14"/>
  <c r="C197" i="14"/>
  <c r="B197" i="14"/>
  <c r="Y196" i="14"/>
  <c r="X196" i="14"/>
  <c r="W196" i="14"/>
  <c r="V196" i="14"/>
  <c r="U196" i="14"/>
  <c r="T196" i="14"/>
  <c r="S196" i="14"/>
  <c r="R196" i="14"/>
  <c r="Q196" i="14"/>
  <c r="P196" i="14"/>
  <c r="O196" i="14"/>
  <c r="N196" i="14"/>
  <c r="M196" i="14"/>
  <c r="L196" i="14"/>
  <c r="K196" i="14"/>
  <c r="J196" i="14"/>
  <c r="I196" i="14"/>
  <c r="H196" i="14"/>
  <c r="G196" i="14"/>
  <c r="F196" i="14"/>
  <c r="E196" i="14"/>
  <c r="D196" i="14"/>
  <c r="C196" i="14"/>
  <c r="B196" i="14"/>
  <c r="Y195" i="14"/>
  <c r="X195" i="14"/>
  <c r="W195" i="14"/>
  <c r="V195" i="14"/>
  <c r="U195" i="14"/>
  <c r="T195" i="14"/>
  <c r="S195" i="14"/>
  <c r="R195" i="14"/>
  <c r="Q195" i="14"/>
  <c r="P195" i="14"/>
  <c r="O195" i="14"/>
  <c r="N195" i="14"/>
  <c r="M195" i="14"/>
  <c r="L195" i="14"/>
  <c r="K195" i="14"/>
  <c r="J195" i="14"/>
  <c r="I195" i="14"/>
  <c r="H195" i="14"/>
  <c r="G195" i="14"/>
  <c r="F195" i="14"/>
  <c r="E195" i="14"/>
  <c r="D195" i="14"/>
  <c r="C195" i="14"/>
  <c r="B195" i="14"/>
  <c r="Y194" i="14"/>
  <c r="X194" i="14"/>
  <c r="W194" i="14"/>
  <c r="V194" i="14"/>
  <c r="U194" i="14"/>
  <c r="T194" i="14"/>
  <c r="S194" i="14"/>
  <c r="R194" i="14"/>
  <c r="Q194" i="14"/>
  <c r="P194" i="14"/>
  <c r="O194" i="14"/>
  <c r="N194" i="14"/>
  <c r="M194" i="14"/>
  <c r="L194" i="14"/>
  <c r="K194" i="14"/>
  <c r="J194" i="14"/>
  <c r="I194" i="14"/>
  <c r="H194" i="14"/>
  <c r="G194" i="14"/>
  <c r="F194" i="14"/>
  <c r="E194" i="14"/>
  <c r="D194" i="14"/>
  <c r="C194" i="14"/>
  <c r="B194" i="14"/>
  <c r="Y193" i="14"/>
  <c r="X193" i="14"/>
  <c r="W193" i="14"/>
  <c r="V193" i="14"/>
  <c r="U193" i="14"/>
  <c r="T193" i="14"/>
  <c r="S193" i="14"/>
  <c r="R193" i="14"/>
  <c r="Q193" i="14"/>
  <c r="P193" i="14"/>
  <c r="O193" i="14"/>
  <c r="N193" i="14"/>
  <c r="M193" i="14"/>
  <c r="L193" i="14"/>
  <c r="K193" i="14"/>
  <c r="J193" i="14"/>
  <c r="I193" i="14"/>
  <c r="H193" i="14"/>
  <c r="G193" i="14"/>
  <c r="F193" i="14"/>
  <c r="E193" i="14"/>
  <c r="D193" i="14"/>
  <c r="C193" i="14"/>
  <c r="B193" i="14"/>
  <c r="Y192" i="14"/>
  <c r="X192" i="14"/>
  <c r="W192" i="14"/>
  <c r="V192" i="14"/>
  <c r="U192" i="14"/>
  <c r="T192" i="14"/>
  <c r="S192" i="14"/>
  <c r="R192" i="14"/>
  <c r="Q192" i="14"/>
  <c r="P192" i="14"/>
  <c r="O192" i="14"/>
  <c r="N192" i="14"/>
  <c r="M192" i="14"/>
  <c r="L192" i="14"/>
  <c r="K192" i="14"/>
  <c r="J192" i="14"/>
  <c r="I192" i="14"/>
  <c r="H192" i="14"/>
  <c r="G192" i="14"/>
  <c r="F192" i="14"/>
  <c r="E192" i="14"/>
  <c r="D192" i="14"/>
  <c r="C192" i="14"/>
  <c r="B192" i="14"/>
  <c r="Y191" i="14"/>
  <c r="X191" i="14"/>
  <c r="X187" i="14" s="1"/>
  <c r="W191" i="14"/>
  <c r="V191" i="14"/>
  <c r="U191" i="14"/>
  <c r="T191" i="14"/>
  <c r="S191" i="14"/>
  <c r="R191" i="14"/>
  <c r="Q191" i="14"/>
  <c r="P191" i="14"/>
  <c r="O191" i="14"/>
  <c r="N191" i="14"/>
  <c r="M191" i="14"/>
  <c r="L191" i="14"/>
  <c r="K191" i="14"/>
  <c r="J191" i="14"/>
  <c r="I191" i="14"/>
  <c r="H191" i="14"/>
  <c r="G191" i="14"/>
  <c r="F191" i="14"/>
  <c r="E191" i="14"/>
  <c r="D191" i="14"/>
  <c r="C191" i="14"/>
  <c r="B191" i="14"/>
  <c r="Y190" i="14"/>
  <c r="X190" i="14"/>
  <c r="W190" i="14"/>
  <c r="V190" i="14"/>
  <c r="V187" i="14" s="1"/>
  <c r="U190" i="14"/>
  <c r="T190" i="14"/>
  <c r="T187" i="14" s="1"/>
  <c r="S190" i="14"/>
  <c r="R190" i="14"/>
  <c r="Q190" i="14"/>
  <c r="P190" i="14"/>
  <c r="O190" i="14"/>
  <c r="N190" i="14"/>
  <c r="M190" i="14"/>
  <c r="L190" i="14"/>
  <c r="K190" i="14"/>
  <c r="J190" i="14"/>
  <c r="I190" i="14"/>
  <c r="H190" i="14"/>
  <c r="G190" i="14"/>
  <c r="F190" i="14"/>
  <c r="E190" i="14"/>
  <c r="D190" i="14"/>
  <c r="C190" i="14"/>
  <c r="B190" i="14"/>
  <c r="Y189" i="14"/>
  <c r="Y187" i="14" s="1"/>
  <c r="X189" i="14"/>
  <c r="W189" i="14"/>
  <c r="V189" i="14"/>
  <c r="U189" i="14"/>
  <c r="T189" i="14"/>
  <c r="S189" i="14"/>
  <c r="R189" i="14"/>
  <c r="R187" i="14" s="1"/>
  <c r="Q189" i="14"/>
  <c r="Q187" i="14" s="1"/>
  <c r="P189" i="14"/>
  <c r="O189" i="14"/>
  <c r="N189" i="14"/>
  <c r="M189" i="14"/>
  <c r="L189" i="14"/>
  <c r="K189" i="14"/>
  <c r="J189" i="14"/>
  <c r="I189" i="14"/>
  <c r="H189" i="14"/>
  <c r="G189" i="14"/>
  <c r="F189" i="14"/>
  <c r="E189" i="14"/>
  <c r="D189" i="14"/>
  <c r="C189" i="14"/>
  <c r="B189" i="14"/>
  <c r="Y188" i="14"/>
  <c r="X188" i="14"/>
  <c r="W188" i="14"/>
  <c r="W187" i="14" s="1"/>
  <c r="V188" i="14"/>
  <c r="U188" i="14"/>
  <c r="U187" i="14" s="1"/>
  <c r="T188" i="14"/>
  <c r="S188" i="14"/>
  <c r="S187" i="14" s="1"/>
  <c r="R188" i="14"/>
  <c r="Q188" i="14"/>
  <c r="P188" i="14"/>
  <c r="P187" i="14" s="1"/>
  <c r="O188" i="14"/>
  <c r="O187" i="14" s="1"/>
  <c r="N188" i="14"/>
  <c r="N187" i="14" s="1"/>
  <c r="M188" i="14"/>
  <c r="M187" i="14" s="1"/>
  <c r="L188" i="14"/>
  <c r="L187" i="14" s="1"/>
  <c r="K188" i="14"/>
  <c r="J188" i="14"/>
  <c r="I188" i="14"/>
  <c r="H188" i="14"/>
  <c r="G188" i="14"/>
  <c r="F188" i="14"/>
  <c r="E188" i="14"/>
  <c r="D188" i="14"/>
  <c r="C188" i="14"/>
  <c r="C187" i="14" s="1"/>
  <c r="B188" i="14"/>
  <c r="B187" i="14" s="1"/>
  <c r="K187" i="14"/>
  <c r="J187" i="14"/>
  <c r="I187" i="14"/>
  <c r="H187" i="14"/>
  <c r="G187" i="14"/>
  <c r="F187" i="14"/>
  <c r="E187" i="14"/>
  <c r="D187" i="14"/>
  <c r="Y184" i="14"/>
  <c r="X184" i="14"/>
  <c r="W184" i="14"/>
  <c r="V184" i="14"/>
  <c r="U184" i="14"/>
  <c r="T184" i="14"/>
  <c r="S184" i="14"/>
  <c r="R184" i="14"/>
  <c r="Q184" i="14"/>
  <c r="P184" i="14"/>
  <c r="O184" i="14"/>
  <c r="N184" i="14"/>
  <c r="M184" i="14"/>
  <c r="L184" i="14"/>
  <c r="K184" i="14"/>
  <c r="J184" i="14"/>
  <c r="I184" i="14"/>
  <c r="H184" i="14"/>
  <c r="G184" i="14"/>
  <c r="F184" i="14"/>
  <c r="E184" i="14"/>
  <c r="D184" i="14"/>
  <c r="C184" i="14"/>
  <c r="B184" i="14"/>
  <c r="Y183" i="14"/>
  <c r="X183" i="14"/>
  <c r="W183" i="14"/>
  <c r="V183" i="14"/>
  <c r="U183" i="14"/>
  <c r="T183" i="14"/>
  <c r="S183" i="14"/>
  <c r="R183" i="14"/>
  <c r="Q183" i="14"/>
  <c r="P183" i="14"/>
  <c r="O183" i="14"/>
  <c r="N183" i="14"/>
  <c r="M183" i="14"/>
  <c r="L183" i="14"/>
  <c r="K183" i="14"/>
  <c r="J183" i="14"/>
  <c r="I183" i="14"/>
  <c r="H183" i="14"/>
  <c r="G183" i="14"/>
  <c r="F183" i="14"/>
  <c r="E183" i="14"/>
  <c r="D183" i="14"/>
  <c r="C183" i="14"/>
  <c r="B183" i="14"/>
  <c r="Y182" i="14"/>
  <c r="X182" i="14"/>
  <c r="W182" i="14"/>
  <c r="V182" i="14"/>
  <c r="U182" i="14"/>
  <c r="T182" i="14"/>
  <c r="S182" i="14"/>
  <c r="R182" i="14"/>
  <c r="Q182" i="14"/>
  <c r="P182" i="14"/>
  <c r="O182" i="14"/>
  <c r="N182" i="14"/>
  <c r="M182" i="14"/>
  <c r="L182" i="14"/>
  <c r="K182" i="14"/>
  <c r="J182" i="14"/>
  <c r="I182" i="14"/>
  <c r="H182" i="14"/>
  <c r="G182" i="14"/>
  <c r="F182" i="14"/>
  <c r="E182" i="14"/>
  <c r="D182" i="14"/>
  <c r="C182" i="14"/>
  <c r="B182" i="14"/>
  <c r="Y181" i="14"/>
  <c r="U181" i="14"/>
  <c r="Q181" i="14"/>
  <c r="M181" i="14"/>
  <c r="I181" i="14"/>
  <c r="Y180" i="14"/>
  <c r="X180" i="14"/>
  <c r="W180" i="14"/>
  <c r="V180" i="14"/>
  <c r="U180" i="14"/>
  <c r="T180" i="14"/>
  <c r="S180" i="14"/>
  <c r="R180" i="14"/>
  <c r="Q180" i="14"/>
  <c r="P180" i="14"/>
  <c r="O180" i="14"/>
  <c r="N180" i="14"/>
  <c r="M180" i="14"/>
  <c r="L180" i="14"/>
  <c r="K180" i="14"/>
  <c r="J180" i="14"/>
  <c r="I180" i="14"/>
  <c r="H180" i="14"/>
  <c r="G180" i="14"/>
  <c r="F180" i="14"/>
  <c r="E180" i="14"/>
  <c r="D180" i="14"/>
  <c r="C180" i="14"/>
  <c r="B180" i="14"/>
  <c r="Y179" i="14"/>
  <c r="X179" i="14"/>
  <c r="W179" i="14"/>
  <c r="V179" i="14"/>
  <c r="U179" i="14"/>
  <c r="T179" i="14"/>
  <c r="S179" i="14"/>
  <c r="R179" i="14"/>
  <c r="Q179" i="14"/>
  <c r="P179" i="14"/>
  <c r="O179" i="14"/>
  <c r="N179" i="14"/>
  <c r="M179" i="14"/>
  <c r="L179" i="14"/>
  <c r="K179" i="14"/>
  <c r="J179" i="14"/>
  <c r="I179" i="14"/>
  <c r="H179" i="14"/>
  <c r="G179" i="14"/>
  <c r="F179" i="14"/>
  <c r="E179" i="14"/>
  <c r="D179" i="14"/>
  <c r="C179" i="14"/>
  <c r="B179" i="14"/>
  <c r="Y178" i="14"/>
  <c r="X178" i="14"/>
  <c r="W178" i="14"/>
  <c r="V178" i="14"/>
  <c r="U178" i="14"/>
  <c r="T178" i="14"/>
  <c r="S178" i="14"/>
  <c r="R178" i="14"/>
  <c r="Q178" i="14"/>
  <c r="P178" i="14"/>
  <c r="O178" i="14"/>
  <c r="N178" i="14"/>
  <c r="M178" i="14"/>
  <c r="L178" i="14"/>
  <c r="K178" i="14"/>
  <c r="J178" i="14"/>
  <c r="I178" i="14"/>
  <c r="H178" i="14"/>
  <c r="G178" i="14"/>
  <c r="F178" i="14"/>
  <c r="E178" i="14"/>
  <c r="D178" i="14"/>
  <c r="C178" i="14"/>
  <c r="B178" i="14"/>
  <c r="Y177" i="14"/>
  <c r="X177" i="14"/>
  <c r="W177" i="14"/>
  <c r="V177" i="14"/>
  <c r="U177" i="14"/>
  <c r="T177" i="14"/>
  <c r="S177" i="14"/>
  <c r="R177" i="14"/>
  <c r="Q177" i="14"/>
  <c r="P177" i="14"/>
  <c r="O177" i="14"/>
  <c r="N177" i="14"/>
  <c r="M177" i="14"/>
  <c r="L177" i="14"/>
  <c r="K177" i="14"/>
  <c r="J177" i="14"/>
  <c r="I177" i="14"/>
  <c r="H177" i="14"/>
  <c r="G177" i="14"/>
  <c r="F177" i="14"/>
  <c r="E177" i="14"/>
  <c r="D177" i="14"/>
  <c r="C177" i="14"/>
  <c r="B177" i="14"/>
  <c r="Y176" i="14"/>
  <c r="X176" i="14"/>
  <c r="W176" i="14"/>
  <c r="V176" i="14"/>
  <c r="U176" i="14"/>
  <c r="T176" i="14"/>
  <c r="S176" i="14"/>
  <c r="R176" i="14"/>
  <c r="Q176" i="14"/>
  <c r="P176" i="14"/>
  <c r="O176" i="14"/>
  <c r="N176" i="14"/>
  <c r="M176" i="14"/>
  <c r="L176" i="14"/>
  <c r="K176" i="14"/>
  <c r="J176" i="14"/>
  <c r="I176" i="14"/>
  <c r="H176" i="14"/>
  <c r="G176" i="14"/>
  <c r="F176" i="14"/>
  <c r="E176" i="14"/>
  <c r="D176" i="14"/>
  <c r="C176" i="14"/>
  <c r="B176" i="14"/>
  <c r="Y175" i="14"/>
  <c r="X175" i="14"/>
  <c r="W175" i="14"/>
  <c r="V175" i="14"/>
  <c r="U175" i="14"/>
  <c r="T175" i="14"/>
  <c r="S175" i="14"/>
  <c r="R175" i="14"/>
  <c r="Q175" i="14"/>
  <c r="P175" i="14"/>
  <c r="O175" i="14"/>
  <c r="N175" i="14"/>
  <c r="M175" i="14"/>
  <c r="L175" i="14"/>
  <c r="K175" i="14"/>
  <c r="J175" i="14"/>
  <c r="I175" i="14"/>
  <c r="H175" i="14"/>
  <c r="G175" i="14"/>
  <c r="F175" i="14"/>
  <c r="F171" i="14" s="1"/>
  <c r="E175" i="14"/>
  <c r="D175" i="14"/>
  <c r="C175" i="14"/>
  <c r="B175" i="14"/>
  <c r="Y174" i="14"/>
  <c r="X174" i="14"/>
  <c r="W174" i="14"/>
  <c r="V174" i="14"/>
  <c r="U174" i="14"/>
  <c r="T174" i="14"/>
  <c r="S174" i="14"/>
  <c r="R174" i="14"/>
  <c r="Q174" i="14"/>
  <c r="P174" i="14"/>
  <c r="O174" i="14"/>
  <c r="N174" i="14"/>
  <c r="M174" i="14"/>
  <c r="L174" i="14"/>
  <c r="K174" i="14"/>
  <c r="J174" i="14"/>
  <c r="I174" i="14"/>
  <c r="H174" i="14"/>
  <c r="G174" i="14"/>
  <c r="F174" i="14"/>
  <c r="E174" i="14"/>
  <c r="D174" i="14"/>
  <c r="D171" i="14" s="1"/>
  <c r="C174" i="14"/>
  <c r="B174" i="14"/>
  <c r="B171" i="14" s="1"/>
  <c r="Y173" i="14"/>
  <c r="X173" i="14"/>
  <c r="W173" i="14"/>
  <c r="V173" i="14"/>
  <c r="U173" i="14"/>
  <c r="T173" i="14"/>
  <c r="S173" i="14"/>
  <c r="R173" i="14"/>
  <c r="Q173" i="14"/>
  <c r="P173" i="14"/>
  <c r="O173" i="14"/>
  <c r="N173" i="14"/>
  <c r="M173" i="14"/>
  <c r="L173" i="14"/>
  <c r="K173" i="14"/>
  <c r="J173" i="14"/>
  <c r="I173" i="14"/>
  <c r="H173" i="14"/>
  <c r="G173" i="14"/>
  <c r="G171" i="14" s="1"/>
  <c r="F173" i="14"/>
  <c r="E173" i="14"/>
  <c r="D173" i="14"/>
  <c r="C173" i="14"/>
  <c r="B173" i="14"/>
  <c r="Y172" i="14"/>
  <c r="Y171" i="14" s="1"/>
  <c r="X172" i="14"/>
  <c r="X171" i="14" s="1"/>
  <c r="W172" i="14"/>
  <c r="W171" i="14" s="1"/>
  <c r="V172" i="14"/>
  <c r="V171" i="14" s="1"/>
  <c r="U172" i="14"/>
  <c r="T172" i="14"/>
  <c r="S172" i="14"/>
  <c r="R172" i="14"/>
  <c r="Q172" i="14"/>
  <c r="P172" i="14"/>
  <c r="O172" i="14"/>
  <c r="N172" i="14"/>
  <c r="M172" i="14"/>
  <c r="M171" i="14" s="1"/>
  <c r="L172" i="14"/>
  <c r="L171" i="14" s="1"/>
  <c r="K172" i="14"/>
  <c r="K171" i="14" s="1"/>
  <c r="J172" i="14"/>
  <c r="J171" i="14" s="1"/>
  <c r="I172" i="14"/>
  <c r="I171" i="14" s="1"/>
  <c r="H172" i="14"/>
  <c r="H171" i="14" s="1"/>
  <c r="G172" i="14"/>
  <c r="F172" i="14"/>
  <c r="E172" i="14"/>
  <c r="E171" i="14" s="1"/>
  <c r="D172" i="14"/>
  <c r="C172" i="14"/>
  <c r="C171" i="14" s="1"/>
  <c r="B172" i="14"/>
  <c r="U171" i="14"/>
  <c r="T171" i="14"/>
  <c r="S171" i="14"/>
  <c r="R171" i="14"/>
  <c r="Q171" i="14"/>
  <c r="P171" i="14"/>
  <c r="O171" i="14"/>
  <c r="N171" i="14"/>
  <c r="Y169" i="14"/>
  <c r="X169" i="14"/>
  <c r="W169" i="14"/>
  <c r="V169" i="14"/>
  <c r="U169" i="14"/>
  <c r="T169" i="14"/>
  <c r="S169" i="14"/>
  <c r="R169" i="14"/>
  <c r="Q169" i="14"/>
  <c r="P169" i="14"/>
  <c r="O169" i="14"/>
  <c r="N169" i="14"/>
  <c r="M169" i="14"/>
  <c r="L169" i="14"/>
  <c r="K169" i="14"/>
  <c r="J169" i="14"/>
  <c r="I169" i="14"/>
  <c r="H169" i="14"/>
  <c r="G169" i="14"/>
  <c r="F169" i="14"/>
  <c r="E169" i="14"/>
  <c r="D169" i="14"/>
  <c r="C169" i="14"/>
  <c r="B169" i="14"/>
  <c r="Y168" i="14"/>
  <c r="X168" i="14"/>
  <c r="W168" i="14"/>
  <c r="V168" i="14"/>
  <c r="U168" i="14"/>
  <c r="T168" i="14"/>
  <c r="S168" i="14"/>
  <c r="R168" i="14"/>
  <c r="Q168" i="14"/>
  <c r="P168" i="14"/>
  <c r="O168" i="14"/>
  <c r="N168" i="14"/>
  <c r="M168" i="14"/>
  <c r="L168" i="14"/>
  <c r="K168" i="14"/>
  <c r="J168" i="14"/>
  <c r="I168" i="14"/>
  <c r="H168" i="14"/>
  <c r="G168" i="14"/>
  <c r="F168" i="14"/>
  <c r="E168" i="14"/>
  <c r="D168" i="14"/>
  <c r="C168" i="14"/>
  <c r="B168" i="14"/>
  <c r="Y167" i="14"/>
  <c r="X167" i="14"/>
  <c r="W167" i="14"/>
  <c r="V167" i="14"/>
  <c r="U167" i="14"/>
  <c r="T167" i="14"/>
  <c r="S167" i="14"/>
  <c r="R167" i="14"/>
  <c r="Q167" i="14"/>
  <c r="P167" i="14"/>
  <c r="O167" i="14"/>
  <c r="N167" i="14"/>
  <c r="M167" i="14"/>
  <c r="L167" i="14"/>
  <c r="K167" i="14"/>
  <c r="J167" i="14"/>
  <c r="I167" i="14"/>
  <c r="H167" i="14"/>
  <c r="G167" i="14"/>
  <c r="F167" i="14"/>
  <c r="E167" i="14"/>
  <c r="D167" i="14"/>
  <c r="C167" i="14"/>
  <c r="B167" i="14"/>
  <c r="Y166" i="14"/>
  <c r="X166" i="14"/>
  <c r="W166" i="14"/>
  <c r="V166" i="14"/>
  <c r="U166" i="14"/>
  <c r="T166" i="14"/>
  <c r="S166" i="14"/>
  <c r="R166" i="14"/>
  <c r="Q166" i="14"/>
  <c r="P166" i="14"/>
  <c r="O166" i="14"/>
  <c r="N166" i="14"/>
  <c r="M166" i="14"/>
  <c r="L166" i="14"/>
  <c r="K166" i="14"/>
  <c r="J166" i="14"/>
  <c r="I166" i="14"/>
  <c r="H166" i="14"/>
  <c r="G166" i="14"/>
  <c r="F166" i="14"/>
  <c r="E166" i="14"/>
  <c r="D166" i="14"/>
  <c r="C166" i="14"/>
  <c r="B166" i="14"/>
  <c r="B162" i="14" s="1"/>
  <c r="Y165" i="14"/>
  <c r="X165" i="14"/>
  <c r="W165" i="14"/>
  <c r="V165" i="14"/>
  <c r="U165" i="14"/>
  <c r="T165" i="14"/>
  <c r="S165" i="14"/>
  <c r="R165" i="14"/>
  <c r="Q165" i="14"/>
  <c r="P165" i="14"/>
  <c r="O165" i="14"/>
  <c r="N165" i="14"/>
  <c r="M165" i="14"/>
  <c r="L165" i="14"/>
  <c r="K165" i="14"/>
  <c r="J165" i="14"/>
  <c r="I165" i="14"/>
  <c r="H165" i="14"/>
  <c r="G165" i="14"/>
  <c r="F165" i="14"/>
  <c r="E165" i="14"/>
  <c r="D165" i="14"/>
  <c r="C165" i="14"/>
  <c r="B165" i="14"/>
  <c r="Y164" i="14"/>
  <c r="X164" i="14"/>
  <c r="X162" i="14" s="1"/>
  <c r="W164" i="14"/>
  <c r="W162" i="14" s="1"/>
  <c r="V164" i="14"/>
  <c r="U164" i="14"/>
  <c r="T164" i="14"/>
  <c r="S164" i="14"/>
  <c r="R164" i="14"/>
  <c r="Q164" i="14"/>
  <c r="P164" i="14"/>
  <c r="O164" i="14"/>
  <c r="N164" i="14"/>
  <c r="M164" i="14"/>
  <c r="L164" i="14"/>
  <c r="K164" i="14"/>
  <c r="J164" i="14"/>
  <c r="I164" i="14"/>
  <c r="H164" i="14"/>
  <c r="G164" i="14"/>
  <c r="F164" i="14"/>
  <c r="E164" i="14"/>
  <c r="D164" i="14"/>
  <c r="C164" i="14"/>
  <c r="C162" i="14" s="1"/>
  <c r="B164" i="14"/>
  <c r="Y163" i="14"/>
  <c r="Y162" i="14" s="1"/>
  <c r="X163" i="14"/>
  <c r="W163" i="14"/>
  <c r="V163" i="14"/>
  <c r="V162" i="14" s="1"/>
  <c r="U163" i="14"/>
  <c r="U162" i="14" s="1"/>
  <c r="T163" i="14"/>
  <c r="T162" i="14" s="1"/>
  <c r="S163" i="14"/>
  <c r="S162" i="14" s="1"/>
  <c r="R163" i="14"/>
  <c r="R162" i="14" s="1"/>
  <c r="Q163" i="14"/>
  <c r="P163" i="14"/>
  <c r="O163" i="14"/>
  <c r="N163" i="14"/>
  <c r="M163" i="14"/>
  <c r="L163" i="14"/>
  <c r="K163" i="14"/>
  <c r="J163" i="14"/>
  <c r="I163" i="14"/>
  <c r="I162" i="14" s="1"/>
  <c r="H163" i="14"/>
  <c r="H162" i="14" s="1"/>
  <c r="G163" i="14"/>
  <c r="G162" i="14" s="1"/>
  <c r="F163" i="14"/>
  <c r="F162" i="14" s="1"/>
  <c r="E163" i="14"/>
  <c r="E162" i="14" s="1"/>
  <c r="D163" i="14"/>
  <c r="D162" i="14" s="1"/>
  <c r="C163" i="14"/>
  <c r="B163" i="14"/>
  <c r="Q162" i="14"/>
  <c r="P162" i="14"/>
  <c r="O162" i="14"/>
  <c r="N162" i="14"/>
  <c r="M162" i="14"/>
  <c r="L162" i="14"/>
  <c r="K162" i="14"/>
  <c r="J162" i="14"/>
  <c r="Y141" i="14"/>
  <c r="X141" i="14"/>
  <c r="W141" i="14"/>
  <c r="W261" i="14" s="1"/>
  <c r="V141" i="14"/>
  <c r="V261" i="14" s="1"/>
  <c r="U141" i="14"/>
  <c r="U261" i="14" s="1"/>
  <c r="T141" i="14"/>
  <c r="T261" i="14" s="1"/>
  <c r="S141" i="14"/>
  <c r="S261" i="14" s="1"/>
  <c r="R141" i="14"/>
  <c r="Q141" i="14"/>
  <c r="P141" i="14"/>
  <c r="O141" i="14"/>
  <c r="N141" i="14"/>
  <c r="M141" i="14"/>
  <c r="M261" i="14" s="1"/>
  <c r="L141" i="14"/>
  <c r="L261" i="14" s="1"/>
  <c r="K141" i="14"/>
  <c r="K261" i="14" s="1"/>
  <c r="J141" i="14"/>
  <c r="J261" i="14" s="1"/>
  <c r="I141" i="14"/>
  <c r="I261" i="14" s="1"/>
  <c r="H141" i="14"/>
  <c r="H261" i="14" s="1"/>
  <c r="G141" i="14"/>
  <c r="G261" i="14" s="1"/>
  <c r="F141" i="14"/>
  <c r="F261" i="14" s="1"/>
  <c r="E141" i="14"/>
  <c r="D141" i="14"/>
  <c r="C141" i="14"/>
  <c r="B141" i="14"/>
  <c r="Y97" i="14"/>
  <c r="Y251" i="14" s="1"/>
  <c r="X97" i="14"/>
  <c r="X251" i="14" s="1"/>
  <c r="W97" i="14"/>
  <c r="W251" i="14" s="1"/>
  <c r="V97" i="14"/>
  <c r="V251" i="14" s="1"/>
  <c r="U97" i="14"/>
  <c r="U251" i="14" s="1"/>
  <c r="T97" i="14"/>
  <c r="T251" i="14" s="1"/>
  <c r="S97" i="14"/>
  <c r="S251" i="14" s="1"/>
  <c r="R97" i="14"/>
  <c r="R251" i="14" s="1"/>
  <c r="Q97" i="14"/>
  <c r="Q251" i="14" s="1"/>
  <c r="P97" i="14"/>
  <c r="P251" i="14" s="1"/>
  <c r="O97" i="14"/>
  <c r="O251" i="14" s="1"/>
  <c r="N97" i="14"/>
  <c r="N251" i="14" s="1"/>
  <c r="M97" i="14"/>
  <c r="M251" i="14" s="1"/>
  <c r="L97" i="14"/>
  <c r="L251" i="14" s="1"/>
  <c r="K97" i="14"/>
  <c r="K251" i="14" s="1"/>
  <c r="J97" i="14"/>
  <c r="J251" i="14" s="1"/>
  <c r="I97" i="14"/>
  <c r="I251" i="14" s="1"/>
  <c r="H97" i="14"/>
  <c r="H251" i="14" s="1"/>
  <c r="G97" i="14"/>
  <c r="G251" i="14" s="1"/>
  <c r="F97" i="14"/>
  <c r="F251" i="14" s="1"/>
  <c r="E97" i="14"/>
  <c r="E251" i="14" s="1"/>
  <c r="D97" i="14"/>
  <c r="D251" i="14" s="1"/>
  <c r="C97" i="14"/>
  <c r="C251" i="14" s="1"/>
  <c r="B97" i="14"/>
  <c r="Y53" i="14"/>
  <c r="X53" i="14"/>
  <c r="W53" i="14"/>
  <c r="V53" i="14"/>
  <c r="U53" i="14"/>
  <c r="T53" i="14"/>
  <c r="S53" i="14"/>
  <c r="R53" i="14"/>
  <c r="Q53" i="14"/>
  <c r="P53" i="14"/>
  <c r="O53" i="14"/>
  <c r="O241" i="14" s="1"/>
  <c r="N53" i="14"/>
  <c r="N241" i="14" s="1"/>
  <c r="M53" i="14"/>
  <c r="M241" i="14" s="1"/>
  <c r="L53" i="14"/>
  <c r="L241" i="14" s="1"/>
  <c r="K53" i="14"/>
  <c r="J53" i="14"/>
  <c r="I53" i="14"/>
  <c r="H53" i="14"/>
  <c r="G53" i="14"/>
  <c r="F53" i="14"/>
  <c r="E53" i="14"/>
  <c r="E241" i="14" s="1"/>
  <c r="D53" i="14"/>
  <c r="D241" i="14" s="1"/>
  <c r="C53" i="14"/>
  <c r="B53" i="14"/>
  <c r="B241" i="14" s="1"/>
  <c r="Y260" i="13"/>
  <c r="X260" i="13"/>
  <c r="W260" i="13"/>
  <c r="V260" i="13"/>
  <c r="U260" i="13"/>
  <c r="T260" i="13"/>
  <c r="S260" i="13"/>
  <c r="R260" i="13"/>
  <c r="Q260" i="13"/>
  <c r="P260" i="13"/>
  <c r="O260" i="13"/>
  <c r="N260" i="13"/>
  <c r="M260" i="13"/>
  <c r="L260" i="13"/>
  <c r="K260" i="13"/>
  <c r="J260" i="13"/>
  <c r="I260" i="13"/>
  <c r="H260" i="13"/>
  <c r="G260" i="13"/>
  <c r="F260" i="13"/>
  <c r="E260" i="13"/>
  <c r="D260" i="13"/>
  <c r="C260" i="13"/>
  <c r="B260" i="13"/>
  <c r="Y259" i="13"/>
  <c r="X259" i="13"/>
  <c r="W259" i="13"/>
  <c r="V259" i="13"/>
  <c r="U259" i="13"/>
  <c r="T259" i="13"/>
  <c r="S259" i="13"/>
  <c r="R259" i="13"/>
  <c r="Q259" i="13"/>
  <c r="P259" i="13"/>
  <c r="O259" i="13"/>
  <c r="N259" i="13"/>
  <c r="M259" i="13"/>
  <c r="L259" i="13"/>
  <c r="K259" i="13"/>
  <c r="J259" i="13"/>
  <c r="I259" i="13"/>
  <c r="H259" i="13"/>
  <c r="G259" i="13"/>
  <c r="F259" i="13"/>
  <c r="E259" i="13"/>
  <c r="D259" i="13"/>
  <c r="C259" i="13"/>
  <c r="B259" i="13"/>
  <c r="Y258" i="13"/>
  <c r="X258" i="13"/>
  <c r="W258" i="13"/>
  <c r="V258" i="13"/>
  <c r="U258" i="13"/>
  <c r="T258" i="13"/>
  <c r="S258" i="13"/>
  <c r="R258" i="13"/>
  <c r="Q258" i="13"/>
  <c r="P258" i="13"/>
  <c r="O258" i="13"/>
  <c r="N258" i="13"/>
  <c r="M258" i="13"/>
  <c r="L258" i="13"/>
  <c r="K258" i="13"/>
  <c r="J258" i="13"/>
  <c r="I258" i="13"/>
  <c r="H258" i="13"/>
  <c r="G258" i="13"/>
  <c r="F258" i="13"/>
  <c r="E258" i="13"/>
  <c r="D258" i="13"/>
  <c r="C258" i="13"/>
  <c r="B258" i="13"/>
  <c r="Y257" i="13"/>
  <c r="X257" i="13"/>
  <c r="W257" i="13"/>
  <c r="V257" i="13"/>
  <c r="U257" i="13"/>
  <c r="T257" i="13"/>
  <c r="S257" i="13"/>
  <c r="R257" i="13"/>
  <c r="Q257" i="13"/>
  <c r="P257" i="13"/>
  <c r="O257" i="13"/>
  <c r="N257" i="13"/>
  <c r="M257" i="13"/>
  <c r="L257" i="13"/>
  <c r="K257" i="13"/>
  <c r="J257" i="13"/>
  <c r="I257" i="13"/>
  <c r="H257" i="13"/>
  <c r="G257" i="13"/>
  <c r="F257" i="13"/>
  <c r="E257" i="13"/>
  <c r="D257" i="13"/>
  <c r="C257" i="13"/>
  <c r="B257" i="13"/>
  <c r="Y256" i="13"/>
  <c r="X256" i="13"/>
  <c r="W256" i="13"/>
  <c r="V256" i="13"/>
  <c r="U256" i="13"/>
  <c r="T256" i="13"/>
  <c r="S256" i="13"/>
  <c r="R256" i="13"/>
  <c r="Q256" i="13"/>
  <c r="P256" i="13"/>
  <c r="O256" i="13"/>
  <c r="N256" i="13"/>
  <c r="M256" i="13"/>
  <c r="L256" i="13"/>
  <c r="K256" i="13"/>
  <c r="J256" i="13"/>
  <c r="I256" i="13"/>
  <c r="H256" i="13"/>
  <c r="G256" i="13"/>
  <c r="F256" i="13"/>
  <c r="E256" i="13"/>
  <c r="D256" i="13"/>
  <c r="C256" i="13"/>
  <c r="B256" i="13"/>
  <c r="Y255" i="13"/>
  <c r="X255" i="13"/>
  <c r="W255" i="13"/>
  <c r="V255" i="13"/>
  <c r="U255" i="13"/>
  <c r="T255" i="13"/>
  <c r="S255" i="13"/>
  <c r="R255" i="13"/>
  <c r="Q255" i="13"/>
  <c r="P255" i="13"/>
  <c r="O255" i="13"/>
  <c r="N255" i="13"/>
  <c r="M255" i="13"/>
  <c r="L255" i="13"/>
  <c r="K255" i="13"/>
  <c r="J255" i="13"/>
  <c r="I255" i="13"/>
  <c r="H255" i="13"/>
  <c r="G255" i="13"/>
  <c r="F255" i="13"/>
  <c r="E255" i="13"/>
  <c r="D255" i="13"/>
  <c r="C255" i="13"/>
  <c r="B255" i="13"/>
  <c r="Y254" i="13"/>
  <c r="X254" i="13"/>
  <c r="W254" i="13"/>
  <c r="V254" i="13"/>
  <c r="U254" i="13"/>
  <c r="T254" i="13"/>
  <c r="S254" i="13"/>
  <c r="R254" i="13"/>
  <c r="Q254" i="13"/>
  <c r="P254" i="13"/>
  <c r="O254" i="13"/>
  <c r="N254" i="13"/>
  <c r="M254" i="13"/>
  <c r="L254" i="13"/>
  <c r="K254" i="13"/>
  <c r="J254" i="13"/>
  <c r="I254" i="13"/>
  <c r="H254" i="13"/>
  <c r="G254" i="13"/>
  <c r="F254" i="13"/>
  <c r="E254" i="13"/>
  <c r="D254" i="13"/>
  <c r="C254" i="13"/>
  <c r="B254" i="13"/>
  <c r="Y250" i="13"/>
  <c r="X250" i="13"/>
  <c r="W250" i="13"/>
  <c r="V250" i="13"/>
  <c r="U250" i="13"/>
  <c r="T250" i="13"/>
  <c r="S250" i="13"/>
  <c r="R250" i="13"/>
  <c r="Q250" i="13"/>
  <c r="P250" i="13"/>
  <c r="O250" i="13"/>
  <c r="N250" i="13"/>
  <c r="M250" i="13"/>
  <c r="L250" i="13"/>
  <c r="K250" i="13"/>
  <c r="J250" i="13"/>
  <c r="I250" i="13"/>
  <c r="H250" i="13"/>
  <c r="G250" i="13"/>
  <c r="F250" i="13"/>
  <c r="E250" i="13"/>
  <c r="D250" i="13"/>
  <c r="C250" i="13"/>
  <c r="B250" i="13"/>
  <c r="Y249" i="13"/>
  <c r="X249" i="13"/>
  <c r="W249" i="13"/>
  <c r="V249" i="13"/>
  <c r="U249" i="13"/>
  <c r="T249" i="13"/>
  <c r="S249" i="13"/>
  <c r="R249" i="13"/>
  <c r="Q249" i="13"/>
  <c r="P249" i="13"/>
  <c r="O249" i="13"/>
  <c r="N249" i="13"/>
  <c r="M249" i="13"/>
  <c r="L249" i="13"/>
  <c r="K249" i="13"/>
  <c r="J249" i="13"/>
  <c r="I249" i="13"/>
  <c r="H249" i="13"/>
  <c r="G249" i="13"/>
  <c r="F249" i="13"/>
  <c r="E249" i="13"/>
  <c r="D249" i="13"/>
  <c r="C249" i="13"/>
  <c r="B249" i="13"/>
  <c r="Y248" i="13"/>
  <c r="X248" i="13"/>
  <c r="W248" i="13"/>
  <c r="V248" i="13"/>
  <c r="U248" i="13"/>
  <c r="T248" i="13"/>
  <c r="S248" i="13"/>
  <c r="R248" i="13"/>
  <c r="Q248" i="13"/>
  <c r="P248" i="13"/>
  <c r="O248" i="13"/>
  <c r="N248" i="13"/>
  <c r="M248" i="13"/>
  <c r="L248" i="13"/>
  <c r="K248" i="13"/>
  <c r="J248" i="13"/>
  <c r="I248" i="13"/>
  <c r="H248" i="13"/>
  <c r="G248" i="13"/>
  <c r="F248" i="13"/>
  <c r="E248" i="13"/>
  <c r="D248" i="13"/>
  <c r="C248" i="13"/>
  <c r="B248" i="13"/>
  <c r="Y247" i="13"/>
  <c r="X247" i="13"/>
  <c r="W247" i="13"/>
  <c r="V247" i="13"/>
  <c r="U247" i="13"/>
  <c r="T247" i="13"/>
  <c r="S247" i="13"/>
  <c r="R247" i="13"/>
  <c r="Q247" i="13"/>
  <c r="P247" i="13"/>
  <c r="O247" i="13"/>
  <c r="N247" i="13"/>
  <c r="M247" i="13"/>
  <c r="L247" i="13"/>
  <c r="K247" i="13"/>
  <c r="J247" i="13"/>
  <c r="I247" i="13"/>
  <c r="H247" i="13"/>
  <c r="G247" i="13"/>
  <c r="F247" i="13"/>
  <c r="E247" i="13"/>
  <c r="D247" i="13"/>
  <c r="C247" i="13"/>
  <c r="B247" i="13"/>
  <c r="Y246" i="13"/>
  <c r="X246" i="13"/>
  <c r="W246" i="13"/>
  <c r="V246" i="13"/>
  <c r="U246" i="13"/>
  <c r="T246" i="13"/>
  <c r="S246" i="13"/>
  <c r="R246" i="13"/>
  <c r="Q246" i="13"/>
  <c r="P246" i="13"/>
  <c r="O246" i="13"/>
  <c r="N246" i="13"/>
  <c r="M246" i="13"/>
  <c r="L246" i="13"/>
  <c r="K246" i="13"/>
  <c r="J246" i="13"/>
  <c r="I246" i="13"/>
  <c r="H246" i="13"/>
  <c r="G246" i="13"/>
  <c r="F246" i="13"/>
  <c r="E246" i="13"/>
  <c r="D246" i="13"/>
  <c r="C246" i="13"/>
  <c r="B246" i="13"/>
  <c r="Y245" i="13"/>
  <c r="X245" i="13"/>
  <c r="W245" i="13"/>
  <c r="V245" i="13"/>
  <c r="U245" i="13"/>
  <c r="T245" i="13"/>
  <c r="S245" i="13"/>
  <c r="R245" i="13"/>
  <c r="Q245" i="13"/>
  <c r="P245" i="13"/>
  <c r="O245" i="13"/>
  <c r="N245" i="13"/>
  <c r="M245" i="13"/>
  <c r="L245" i="13"/>
  <c r="K245" i="13"/>
  <c r="J245" i="13"/>
  <c r="I245" i="13"/>
  <c r="H245" i="13"/>
  <c r="G245" i="13"/>
  <c r="F245" i="13"/>
  <c r="E245" i="13"/>
  <c r="D245" i="13"/>
  <c r="C245" i="13"/>
  <c r="B245" i="13"/>
  <c r="Y244" i="13"/>
  <c r="X244" i="13"/>
  <c r="W244" i="13"/>
  <c r="V244" i="13"/>
  <c r="U244" i="13"/>
  <c r="T244" i="13"/>
  <c r="S244" i="13"/>
  <c r="R244" i="13"/>
  <c r="Q244" i="13"/>
  <c r="P244" i="13"/>
  <c r="O244" i="13"/>
  <c r="N244" i="13"/>
  <c r="M244" i="13"/>
  <c r="L244" i="13"/>
  <c r="K244" i="13"/>
  <c r="J244" i="13"/>
  <c r="I244" i="13"/>
  <c r="H244" i="13"/>
  <c r="G244" i="13"/>
  <c r="F244" i="13"/>
  <c r="E244" i="13"/>
  <c r="D244" i="13"/>
  <c r="C244" i="13"/>
  <c r="B244" i="13"/>
  <c r="Y240" i="13"/>
  <c r="X240" i="13"/>
  <c r="W240" i="13"/>
  <c r="V240" i="13"/>
  <c r="U240" i="13"/>
  <c r="T240" i="13"/>
  <c r="S240" i="13"/>
  <c r="R240" i="13"/>
  <c r="Q240" i="13"/>
  <c r="P240" i="13"/>
  <c r="O240" i="13"/>
  <c r="N240" i="13"/>
  <c r="M240" i="13"/>
  <c r="L240" i="13"/>
  <c r="K240" i="13"/>
  <c r="J240" i="13"/>
  <c r="I240" i="13"/>
  <c r="H240" i="13"/>
  <c r="G240" i="13"/>
  <c r="F240" i="13"/>
  <c r="E240" i="13"/>
  <c r="D240" i="13"/>
  <c r="C240" i="13"/>
  <c r="B240" i="13"/>
  <c r="Y239" i="13"/>
  <c r="X239" i="13"/>
  <c r="W239" i="13"/>
  <c r="V239" i="13"/>
  <c r="U239" i="13"/>
  <c r="T239" i="13"/>
  <c r="S239" i="13"/>
  <c r="R239" i="13"/>
  <c r="Q239" i="13"/>
  <c r="P239" i="13"/>
  <c r="O239" i="13"/>
  <c r="N239" i="13"/>
  <c r="M239" i="13"/>
  <c r="L239" i="13"/>
  <c r="K239" i="13"/>
  <c r="J239" i="13"/>
  <c r="I239" i="13"/>
  <c r="H239" i="13"/>
  <c r="G239" i="13"/>
  <c r="F239" i="13"/>
  <c r="E239" i="13"/>
  <c r="D239" i="13"/>
  <c r="C239" i="13"/>
  <c r="B239" i="13"/>
  <c r="Y238" i="13"/>
  <c r="X238" i="13"/>
  <c r="W238" i="13"/>
  <c r="V238" i="13"/>
  <c r="U238" i="13"/>
  <c r="T238" i="13"/>
  <c r="S238" i="13"/>
  <c r="R238" i="13"/>
  <c r="Q238" i="13"/>
  <c r="P238" i="13"/>
  <c r="O238" i="13"/>
  <c r="N238" i="13"/>
  <c r="M238" i="13"/>
  <c r="L238" i="13"/>
  <c r="K238" i="13"/>
  <c r="J238" i="13"/>
  <c r="I238" i="13"/>
  <c r="H238" i="13"/>
  <c r="G238" i="13"/>
  <c r="F238" i="13"/>
  <c r="E238" i="13"/>
  <c r="D238" i="13"/>
  <c r="C238" i="13"/>
  <c r="B238" i="13"/>
  <c r="Y237" i="13"/>
  <c r="X237" i="13"/>
  <c r="W237" i="13"/>
  <c r="V237" i="13"/>
  <c r="U237" i="13"/>
  <c r="T237" i="13"/>
  <c r="S237" i="13"/>
  <c r="R237" i="13"/>
  <c r="Q237" i="13"/>
  <c r="P237" i="13"/>
  <c r="O237" i="13"/>
  <c r="N237" i="13"/>
  <c r="M237" i="13"/>
  <c r="L237" i="13"/>
  <c r="K237" i="13"/>
  <c r="J237" i="13"/>
  <c r="I237" i="13"/>
  <c r="H237" i="13"/>
  <c r="G237" i="13"/>
  <c r="F237" i="13"/>
  <c r="E237" i="13"/>
  <c r="D237" i="13"/>
  <c r="C237" i="13"/>
  <c r="B237" i="13"/>
  <c r="Y236" i="13"/>
  <c r="X236" i="13"/>
  <c r="W236" i="13"/>
  <c r="V236" i="13"/>
  <c r="U236" i="13"/>
  <c r="T236" i="13"/>
  <c r="S236" i="13"/>
  <c r="R236" i="13"/>
  <c r="Q236" i="13"/>
  <c r="P236" i="13"/>
  <c r="O236" i="13"/>
  <c r="N236" i="13"/>
  <c r="M236" i="13"/>
  <c r="L236" i="13"/>
  <c r="K236" i="13"/>
  <c r="J236" i="13"/>
  <c r="I236" i="13"/>
  <c r="H236" i="13"/>
  <c r="G236" i="13"/>
  <c r="F236" i="13"/>
  <c r="E236" i="13"/>
  <c r="D236" i="13"/>
  <c r="C236" i="13"/>
  <c r="B236" i="13"/>
  <c r="Y235" i="13"/>
  <c r="X235" i="13"/>
  <c r="W235" i="13"/>
  <c r="V235" i="13"/>
  <c r="U235" i="13"/>
  <c r="T235" i="13"/>
  <c r="S235" i="13"/>
  <c r="R235" i="13"/>
  <c r="Q235" i="13"/>
  <c r="P235" i="13"/>
  <c r="O235" i="13"/>
  <c r="N235" i="13"/>
  <c r="M235" i="13"/>
  <c r="L235" i="13"/>
  <c r="K235" i="13"/>
  <c r="J235" i="13"/>
  <c r="I235" i="13"/>
  <c r="H235" i="13"/>
  <c r="G235" i="13"/>
  <c r="F235" i="13"/>
  <c r="E235" i="13"/>
  <c r="D235" i="13"/>
  <c r="C235" i="13"/>
  <c r="B235" i="13"/>
  <c r="Y234" i="13"/>
  <c r="X234" i="13"/>
  <c r="W234" i="13"/>
  <c r="V234" i="13"/>
  <c r="U234" i="13"/>
  <c r="T234" i="13"/>
  <c r="S234" i="13"/>
  <c r="R234" i="13"/>
  <c r="Q234" i="13"/>
  <c r="P234" i="13"/>
  <c r="O234" i="13"/>
  <c r="N234" i="13"/>
  <c r="M234" i="13"/>
  <c r="L234" i="13"/>
  <c r="K234" i="13"/>
  <c r="J234" i="13"/>
  <c r="I234" i="13"/>
  <c r="H234" i="13"/>
  <c r="G234" i="13"/>
  <c r="F234" i="13"/>
  <c r="E234" i="13"/>
  <c r="D234" i="13"/>
  <c r="C234" i="13"/>
  <c r="B234" i="13"/>
  <c r="Y231" i="13"/>
  <c r="X231" i="13"/>
  <c r="W231" i="13"/>
  <c r="V231" i="13"/>
  <c r="U231" i="13"/>
  <c r="T231" i="13"/>
  <c r="S231" i="13"/>
  <c r="R231" i="13"/>
  <c r="Q231" i="13"/>
  <c r="P231" i="13"/>
  <c r="O231" i="13"/>
  <c r="N231" i="13"/>
  <c r="M231" i="13"/>
  <c r="L231" i="13"/>
  <c r="K231" i="13"/>
  <c r="J231" i="13"/>
  <c r="I231" i="13"/>
  <c r="H231" i="13"/>
  <c r="G231" i="13"/>
  <c r="F231" i="13"/>
  <c r="E231" i="13"/>
  <c r="D231" i="13"/>
  <c r="C231" i="13"/>
  <c r="B231" i="13"/>
  <c r="Y230" i="13"/>
  <c r="X230" i="13"/>
  <c r="W230" i="13"/>
  <c r="V230" i="13"/>
  <c r="U230" i="13"/>
  <c r="T230" i="13"/>
  <c r="S230" i="13"/>
  <c r="R230" i="13"/>
  <c r="Q230" i="13"/>
  <c r="P230" i="13"/>
  <c r="O230" i="13"/>
  <c r="N230" i="13"/>
  <c r="M230" i="13"/>
  <c r="L230" i="13"/>
  <c r="K230" i="13"/>
  <c r="J230" i="13"/>
  <c r="I230" i="13"/>
  <c r="H230" i="13"/>
  <c r="G230" i="13"/>
  <c r="F230" i="13"/>
  <c r="E230" i="13"/>
  <c r="D230" i="13"/>
  <c r="C230" i="13"/>
  <c r="B230" i="13"/>
  <c r="Y229" i="13"/>
  <c r="X229" i="13"/>
  <c r="W229" i="13"/>
  <c r="V229" i="13"/>
  <c r="U229" i="13"/>
  <c r="T229" i="13"/>
  <c r="S229" i="13"/>
  <c r="R229" i="13"/>
  <c r="Q229" i="13"/>
  <c r="P229" i="13"/>
  <c r="O229" i="13"/>
  <c r="N229" i="13"/>
  <c r="M229" i="13"/>
  <c r="L229" i="13"/>
  <c r="K229" i="13"/>
  <c r="J229" i="13"/>
  <c r="I229" i="13"/>
  <c r="H229" i="13"/>
  <c r="G229" i="13"/>
  <c r="F229" i="13"/>
  <c r="E229" i="13"/>
  <c r="D229" i="13"/>
  <c r="C229" i="13"/>
  <c r="B229" i="13"/>
  <c r="Y228" i="13"/>
  <c r="X228" i="13"/>
  <c r="W228" i="13"/>
  <c r="V228" i="13"/>
  <c r="U228" i="13"/>
  <c r="T228" i="13"/>
  <c r="S228" i="13"/>
  <c r="R228" i="13"/>
  <c r="Q228" i="13"/>
  <c r="P228" i="13"/>
  <c r="O228" i="13"/>
  <c r="N228" i="13"/>
  <c r="M228" i="13"/>
  <c r="L228" i="13"/>
  <c r="K228" i="13"/>
  <c r="J228" i="13"/>
  <c r="I228" i="13"/>
  <c r="H228" i="13"/>
  <c r="G228" i="13"/>
  <c r="F228" i="13"/>
  <c r="E228" i="13"/>
  <c r="D228" i="13"/>
  <c r="C228" i="13"/>
  <c r="B228" i="13"/>
  <c r="Y227" i="13"/>
  <c r="X227" i="13"/>
  <c r="W227" i="13"/>
  <c r="V227" i="13"/>
  <c r="U227" i="13"/>
  <c r="T227" i="13"/>
  <c r="S227" i="13"/>
  <c r="R227" i="13"/>
  <c r="Q227" i="13"/>
  <c r="P227" i="13"/>
  <c r="O227" i="13"/>
  <c r="N227" i="13"/>
  <c r="M227" i="13"/>
  <c r="L227" i="13"/>
  <c r="K227" i="13"/>
  <c r="J227" i="13"/>
  <c r="I227" i="13"/>
  <c r="H227" i="13"/>
  <c r="G227" i="13"/>
  <c r="F227" i="13"/>
  <c r="E227" i="13"/>
  <c r="D227" i="13"/>
  <c r="C227" i="13"/>
  <c r="B227" i="13"/>
  <c r="Y226" i="13"/>
  <c r="X226" i="13"/>
  <c r="W226" i="13"/>
  <c r="V226" i="13"/>
  <c r="U226" i="13"/>
  <c r="T226" i="13"/>
  <c r="S226" i="13"/>
  <c r="R226" i="13"/>
  <c r="Q226" i="13"/>
  <c r="P226" i="13"/>
  <c r="O226" i="13"/>
  <c r="N226" i="13"/>
  <c r="M226" i="13"/>
  <c r="L226" i="13"/>
  <c r="K226" i="13"/>
  <c r="J226" i="13"/>
  <c r="I226" i="13"/>
  <c r="H226" i="13"/>
  <c r="G226" i="13"/>
  <c r="G224" i="13" s="1"/>
  <c r="F226" i="13"/>
  <c r="E226" i="13"/>
  <c r="D226" i="13"/>
  <c r="C226" i="13"/>
  <c r="B226" i="13"/>
  <c r="Y225" i="13"/>
  <c r="X225" i="13"/>
  <c r="W225" i="13"/>
  <c r="V225" i="13"/>
  <c r="U225" i="13"/>
  <c r="T225" i="13"/>
  <c r="S225" i="13"/>
  <c r="R225" i="13"/>
  <c r="Q225" i="13"/>
  <c r="P225" i="13"/>
  <c r="O225" i="13"/>
  <c r="N225" i="13"/>
  <c r="M225" i="13"/>
  <c r="L225" i="13"/>
  <c r="K225" i="13"/>
  <c r="J225" i="13"/>
  <c r="I225" i="13"/>
  <c r="H225" i="13"/>
  <c r="G225" i="13"/>
  <c r="F225" i="13"/>
  <c r="E225" i="13"/>
  <c r="E224" i="13" s="1"/>
  <c r="D225" i="13"/>
  <c r="D224" i="13" s="1"/>
  <c r="C225" i="13"/>
  <c r="C224" i="13" s="1"/>
  <c r="B225" i="13"/>
  <c r="Y224" i="13"/>
  <c r="X224" i="13"/>
  <c r="W224" i="13"/>
  <c r="B224" i="13"/>
  <c r="Y219" i="13"/>
  <c r="X219" i="13"/>
  <c r="W219" i="13"/>
  <c r="V219" i="13"/>
  <c r="U219" i="13"/>
  <c r="T219" i="13"/>
  <c r="S219" i="13"/>
  <c r="R219" i="13"/>
  <c r="Q219" i="13"/>
  <c r="P219" i="13"/>
  <c r="O219" i="13"/>
  <c r="N219" i="13"/>
  <c r="M219" i="13"/>
  <c r="L219" i="13"/>
  <c r="K219" i="13"/>
  <c r="J219" i="13"/>
  <c r="I219" i="13"/>
  <c r="H219" i="13"/>
  <c r="G219" i="13"/>
  <c r="F219" i="13"/>
  <c r="E219" i="13"/>
  <c r="D219" i="13"/>
  <c r="C219" i="13"/>
  <c r="B219" i="13"/>
  <c r="Y218" i="13"/>
  <c r="X218" i="13"/>
  <c r="W218" i="13"/>
  <c r="V218" i="13"/>
  <c r="U218" i="13"/>
  <c r="T218" i="13"/>
  <c r="S218" i="13"/>
  <c r="R218" i="13"/>
  <c r="Q218" i="13"/>
  <c r="P218" i="13"/>
  <c r="O218" i="13"/>
  <c r="N218" i="13"/>
  <c r="M218" i="13"/>
  <c r="L218" i="13"/>
  <c r="K218" i="13"/>
  <c r="J218" i="13"/>
  <c r="I218" i="13"/>
  <c r="H218" i="13"/>
  <c r="G218" i="13"/>
  <c r="F218" i="13"/>
  <c r="E218" i="13"/>
  <c r="D218" i="13"/>
  <c r="C218" i="13"/>
  <c r="B218" i="13"/>
  <c r="Y217" i="13"/>
  <c r="X217" i="13"/>
  <c r="W217" i="13"/>
  <c r="V217" i="13"/>
  <c r="U217" i="13"/>
  <c r="T217" i="13"/>
  <c r="S217" i="13"/>
  <c r="R217" i="13"/>
  <c r="Q217" i="13"/>
  <c r="P217" i="13"/>
  <c r="O217" i="13"/>
  <c r="N217" i="13"/>
  <c r="M217" i="13"/>
  <c r="L217" i="13"/>
  <c r="K217" i="13"/>
  <c r="J217" i="13"/>
  <c r="I217" i="13"/>
  <c r="H217" i="13"/>
  <c r="G217" i="13"/>
  <c r="F217" i="13"/>
  <c r="E217" i="13"/>
  <c r="D217" i="13"/>
  <c r="C217" i="13"/>
  <c r="B217" i="13"/>
  <c r="Y215" i="13"/>
  <c r="X215" i="13"/>
  <c r="W215" i="13"/>
  <c r="V215" i="13"/>
  <c r="U215" i="13"/>
  <c r="T215" i="13"/>
  <c r="S215" i="13"/>
  <c r="R215" i="13"/>
  <c r="Q215" i="13"/>
  <c r="P215" i="13"/>
  <c r="O215" i="13"/>
  <c r="N215" i="13"/>
  <c r="M215" i="13"/>
  <c r="L215" i="13"/>
  <c r="K215" i="13"/>
  <c r="J215" i="13"/>
  <c r="I215" i="13"/>
  <c r="H215" i="13"/>
  <c r="G215" i="13"/>
  <c r="F215" i="13"/>
  <c r="E215" i="13"/>
  <c r="D215" i="13"/>
  <c r="C215" i="13"/>
  <c r="B215" i="13"/>
  <c r="Y214" i="13"/>
  <c r="X214" i="13"/>
  <c r="W214" i="13"/>
  <c r="V214" i="13"/>
  <c r="U214" i="13"/>
  <c r="T214" i="13"/>
  <c r="S214" i="13"/>
  <c r="R214" i="13"/>
  <c r="Q214" i="13"/>
  <c r="P214" i="13"/>
  <c r="O214" i="13"/>
  <c r="N214" i="13"/>
  <c r="M214" i="13"/>
  <c r="L214" i="13"/>
  <c r="K214" i="13"/>
  <c r="J214" i="13"/>
  <c r="I214" i="13"/>
  <c r="H214" i="13"/>
  <c r="G214" i="13"/>
  <c r="F214" i="13"/>
  <c r="E214" i="13"/>
  <c r="D214" i="13"/>
  <c r="C214" i="13"/>
  <c r="B214" i="13"/>
  <c r="Y213" i="13"/>
  <c r="X213" i="13"/>
  <c r="W213" i="13"/>
  <c r="V213" i="13"/>
  <c r="U213" i="13"/>
  <c r="T213" i="13"/>
  <c r="S213" i="13"/>
  <c r="R213" i="13"/>
  <c r="Q213" i="13"/>
  <c r="P213" i="13"/>
  <c r="O213" i="13"/>
  <c r="N213" i="13"/>
  <c r="M213" i="13"/>
  <c r="L213" i="13"/>
  <c r="K213" i="13"/>
  <c r="J213" i="13"/>
  <c r="I213" i="13"/>
  <c r="H213" i="13"/>
  <c r="G213" i="13"/>
  <c r="F213" i="13"/>
  <c r="E213" i="13"/>
  <c r="D213" i="13"/>
  <c r="C213" i="13"/>
  <c r="B213" i="13"/>
  <c r="Y212" i="13"/>
  <c r="X212" i="13"/>
  <c r="W212" i="13"/>
  <c r="V212" i="13"/>
  <c r="U212" i="13"/>
  <c r="T212" i="13"/>
  <c r="S212" i="13"/>
  <c r="R212" i="13"/>
  <c r="Q212" i="13"/>
  <c r="P212" i="13"/>
  <c r="O212" i="13"/>
  <c r="N212" i="13"/>
  <c r="M212" i="13"/>
  <c r="L212" i="13"/>
  <c r="K212" i="13"/>
  <c r="J212" i="13"/>
  <c r="I212" i="13"/>
  <c r="H212" i="13"/>
  <c r="G212" i="13"/>
  <c r="F212" i="13"/>
  <c r="E212" i="13"/>
  <c r="D212" i="13"/>
  <c r="C212" i="13"/>
  <c r="B212" i="13"/>
  <c r="Y211" i="13"/>
  <c r="X211" i="13"/>
  <c r="W211" i="13"/>
  <c r="V211" i="13"/>
  <c r="U211" i="13"/>
  <c r="T211" i="13"/>
  <c r="S211" i="13"/>
  <c r="R211" i="13"/>
  <c r="Q211" i="13"/>
  <c r="P211" i="13"/>
  <c r="O211" i="13"/>
  <c r="N211" i="13"/>
  <c r="M211" i="13"/>
  <c r="L211" i="13"/>
  <c r="K211" i="13"/>
  <c r="J211" i="13"/>
  <c r="I211" i="13"/>
  <c r="H211" i="13"/>
  <c r="G211" i="13"/>
  <c r="F211" i="13"/>
  <c r="E211" i="13"/>
  <c r="D211" i="13"/>
  <c r="C211" i="13"/>
  <c r="B211" i="13"/>
  <c r="Y210" i="13"/>
  <c r="X210" i="13"/>
  <c r="W210" i="13"/>
  <c r="V210" i="13"/>
  <c r="U210" i="13"/>
  <c r="T210" i="13"/>
  <c r="S210" i="13"/>
  <c r="R210" i="13"/>
  <c r="Q210" i="13"/>
  <c r="P210" i="13"/>
  <c r="O210" i="13"/>
  <c r="N210" i="13"/>
  <c r="M210" i="13"/>
  <c r="L210" i="13"/>
  <c r="K210" i="13"/>
  <c r="J210" i="13"/>
  <c r="I210" i="13"/>
  <c r="H210" i="13"/>
  <c r="G210" i="13"/>
  <c r="F210" i="13"/>
  <c r="E210" i="13"/>
  <c r="D210" i="13"/>
  <c r="C210" i="13"/>
  <c r="B210" i="13"/>
  <c r="Y209" i="13"/>
  <c r="X209" i="13"/>
  <c r="W209" i="13"/>
  <c r="V209" i="13"/>
  <c r="U209" i="13"/>
  <c r="T209" i="13"/>
  <c r="S209" i="13"/>
  <c r="R209" i="13"/>
  <c r="Q209" i="13"/>
  <c r="P209" i="13"/>
  <c r="O209" i="13"/>
  <c r="N209" i="13"/>
  <c r="M209" i="13"/>
  <c r="L209" i="13"/>
  <c r="K209" i="13"/>
  <c r="J209" i="13"/>
  <c r="I209" i="13"/>
  <c r="H209" i="13"/>
  <c r="G209" i="13"/>
  <c r="F209" i="13"/>
  <c r="E209" i="13"/>
  <c r="D209" i="13"/>
  <c r="C209" i="13"/>
  <c r="B209" i="13"/>
  <c r="Y208" i="13"/>
  <c r="X208" i="13"/>
  <c r="W208" i="13"/>
  <c r="V208" i="13"/>
  <c r="U208" i="13"/>
  <c r="T208" i="13"/>
  <c r="S208" i="13"/>
  <c r="R208" i="13"/>
  <c r="R204" i="13" s="1"/>
  <c r="Q208" i="13"/>
  <c r="P208" i="13"/>
  <c r="O208" i="13"/>
  <c r="N208" i="13"/>
  <c r="M208" i="13"/>
  <c r="L208" i="13"/>
  <c r="K208" i="13"/>
  <c r="J208" i="13"/>
  <c r="I208" i="13"/>
  <c r="H208" i="13"/>
  <c r="G208" i="13"/>
  <c r="F208" i="13"/>
  <c r="E208" i="13"/>
  <c r="D208" i="13"/>
  <c r="C208" i="13"/>
  <c r="B208" i="13"/>
  <c r="Y207" i="13"/>
  <c r="X207" i="13"/>
  <c r="W207" i="13"/>
  <c r="V207" i="13"/>
  <c r="U207" i="13"/>
  <c r="T207" i="13"/>
  <c r="S207" i="13"/>
  <c r="S204" i="13" s="1"/>
  <c r="R207" i="13"/>
  <c r="Q207" i="13"/>
  <c r="P207" i="13"/>
  <c r="P204" i="13" s="1"/>
  <c r="O207" i="13"/>
  <c r="N207" i="13"/>
  <c r="N204" i="13" s="1"/>
  <c r="M207" i="13"/>
  <c r="L207" i="13"/>
  <c r="K207" i="13"/>
  <c r="J207" i="13"/>
  <c r="I207" i="13"/>
  <c r="H207" i="13"/>
  <c r="G207" i="13"/>
  <c r="F207" i="13"/>
  <c r="E207" i="13"/>
  <c r="D207" i="13"/>
  <c r="C207" i="13"/>
  <c r="B207" i="13"/>
  <c r="Y206" i="13"/>
  <c r="X206" i="13"/>
  <c r="W206" i="13"/>
  <c r="V206" i="13"/>
  <c r="U206" i="13"/>
  <c r="T206" i="13"/>
  <c r="S206" i="13"/>
  <c r="R206" i="13"/>
  <c r="Q206" i="13"/>
  <c r="P206" i="13"/>
  <c r="O206" i="13"/>
  <c r="O204" i="13" s="1"/>
  <c r="N206" i="13"/>
  <c r="M206" i="13"/>
  <c r="L206" i="13"/>
  <c r="K206" i="13"/>
  <c r="J206" i="13"/>
  <c r="J204" i="13" s="1"/>
  <c r="I206" i="13"/>
  <c r="H206" i="13"/>
  <c r="G206" i="13"/>
  <c r="F206" i="13"/>
  <c r="E206" i="13"/>
  <c r="D206" i="13"/>
  <c r="C206" i="13"/>
  <c r="B206" i="13"/>
  <c r="Y205" i="13"/>
  <c r="Y204" i="13" s="1"/>
  <c r="X205" i="13"/>
  <c r="X204" i="13" s="1"/>
  <c r="W205" i="13"/>
  <c r="W204" i="13" s="1"/>
  <c r="V205" i="13"/>
  <c r="V204" i="13" s="1"/>
  <c r="U205" i="13"/>
  <c r="U204" i="13" s="1"/>
  <c r="T205" i="13"/>
  <c r="T204" i="13" s="1"/>
  <c r="S205" i="13"/>
  <c r="R205" i="13"/>
  <c r="Q205" i="13"/>
  <c r="Q204" i="13" s="1"/>
  <c r="P205" i="13"/>
  <c r="O205" i="13"/>
  <c r="N205" i="13"/>
  <c r="M205" i="13"/>
  <c r="M204" i="13" s="1"/>
  <c r="L205" i="13"/>
  <c r="L204" i="13" s="1"/>
  <c r="K205" i="13"/>
  <c r="K204" i="13" s="1"/>
  <c r="J205" i="13"/>
  <c r="I205" i="13"/>
  <c r="I204" i="13" s="1"/>
  <c r="H205" i="13"/>
  <c r="H204" i="13" s="1"/>
  <c r="G205" i="13"/>
  <c r="G204" i="13" s="1"/>
  <c r="F205" i="13"/>
  <c r="F204" i="13" s="1"/>
  <c r="E205" i="13"/>
  <c r="D205" i="13"/>
  <c r="C205" i="13"/>
  <c r="B205" i="13"/>
  <c r="E204" i="13"/>
  <c r="D204" i="13"/>
  <c r="C204" i="13"/>
  <c r="B204" i="13"/>
  <c r="Y202" i="13"/>
  <c r="X202" i="13"/>
  <c r="W202" i="13"/>
  <c r="V202" i="13"/>
  <c r="U202" i="13"/>
  <c r="T202" i="13"/>
  <c r="S202" i="13"/>
  <c r="R202" i="13"/>
  <c r="Q202" i="13"/>
  <c r="P202" i="13"/>
  <c r="O202" i="13"/>
  <c r="N202" i="13"/>
  <c r="M202" i="13"/>
  <c r="L202" i="13"/>
  <c r="K202" i="13"/>
  <c r="J202" i="13"/>
  <c r="I202" i="13"/>
  <c r="H202" i="13"/>
  <c r="G202" i="13"/>
  <c r="F202" i="13"/>
  <c r="E202" i="13"/>
  <c r="D202" i="13"/>
  <c r="C202" i="13"/>
  <c r="B202" i="13"/>
  <c r="Y201" i="13"/>
  <c r="Y187" i="13" s="1"/>
  <c r="X201" i="13"/>
  <c r="W201" i="13"/>
  <c r="V201" i="13"/>
  <c r="U201" i="13"/>
  <c r="T201" i="13"/>
  <c r="S201" i="13"/>
  <c r="R201" i="13"/>
  <c r="Q201" i="13"/>
  <c r="P201" i="13"/>
  <c r="O201" i="13"/>
  <c r="N201" i="13"/>
  <c r="M201" i="13"/>
  <c r="L201" i="13"/>
  <c r="K201" i="13"/>
  <c r="J201" i="13"/>
  <c r="I201" i="13"/>
  <c r="H201" i="13"/>
  <c r="G201" i="13"/>
  <c r="F201" i="13"/>
  <c r="E201" i="13"/>
  <c r="D201" i="13"/>
  <c r="C201" i="13"/>
  <c r="B201" i="13"/>
  <c r="Y200" i="13"/>
  <c r="X200" i="13"/>
  <c r="W200" i="13"/>
  <c r="V200" i="13"/>
  <c r="U200" i="13"/>
  <c r="T200" i="13"/>
  <c r="S200" i="13"/>
  <c r="R200" i="13"/>
  <c r="Q200" i="13"/>
  <c r="P200" i="13"/>
  <c r="O200" i="13"/>
  <c r="N200" i="13"/>
  <c r="M200" i="13"/>
  <c r="L200" i="13"/>
  <c r="K200" i="13"/>
  <c r="J200" i="13"/>
  <c r="I200" i="13"/>
  <c r="H200" i="13"/>
  <c r="G200" i="13"/>
  <c r="F200" i="13"/>
  <c r="E200" i="13"/>
  <c r="D200" i="13"/>
  <c r="C200" i="13"/>
  <c r="B200" i="13"/>
  <c r="Y198" i="13"/>
  <c r="X198" i="13"/>
  <c r="W198" i="13"/>
  <c r="V198" i="13"/>
  <c r="U198" i="13"/>
  <c r="T198" i="13"/>
  <c r="S198" i="13"/>
  <c r="R198" i="13"/>
  <c r="Q198" i="13"/>
  <c r="P198" i="13"/>
  <c r="O198" i="13"/>
  <c r="N198" i="13"/>
  <c r="M198" i="13"/>
  <c r="L198" i="13"/>
  <c r="K198" i="13"/>
  <c r="J198" i="13"/>
  <c r="I198" i="13"/>
  <c r="H198" i="13"/>
  <c r="G198" i="13"/>
  <c r="F198" i="13"/>
  <c r="E198" i="13"/>
  <c r="D198" i="13"/>
  <c r="C198" i="13"/>
  <c r="B198" i="13"/>
  <c r="Y197" i="13"/>
  <c r="X197" i="13"/>
  <c r="W197" i="13"/>
  <c r="V197" i="13"/>
  <c r="U197" i="13"/>
  <c r="T197" i="13"/>
  <c r="S197" i="13"/>
  <c r="R197" i="13"/>
  <c r="Q197" i="13"/>
  <c r="P197" i="13"/>
  <c r="O197" i="13"/>
  <c r="N197" i="13"/>
  <c r="M197" i="13"/>
  <c r="L197" i="13"/>
  <c r="K197" i="13"/>
  <c r="J197" i="13"/>
  <c r="I197" i="13"/>
  <c r="H197" i="13"/>
  <c r="G197" i="13"/>
  <c r="F197" i="13"/>
  <c r="E197" i="13"/>
  <c r="D197" i="13"/>
  <c r="C197" i="13"/>
  <c r="B197" i="13"/>
  <c r="Y196" i="13"/>
  <c r="X196" i="13"/>
  <c r="W196" i="13"/>
  <c r="V196" i="13"/>
  <c r="U196" i="13"/>
  <c r="T196" i="13"/>
  <c r="S196" i="13"/>
  <c r="R196" i="13"/>
  <c r="Q196" i="13"/>
  <c r="P196" i="13"/>
  <c r="O196" i="13"/>
  <c r="N196" i="13"/>
  <c r="M196" i="13"/>
  <c r="L196" i="13"/>
  <c r="K196" i="13"/>
  <c r="J196" i="13"/>
  <c r="I196" i="13"/>
  <c r="H196" i="13"/>
  <c r="G196" i="13"/>
  <c r="F196" i="13"/>
  <c r="E196" i="13"/>
  <c r="D196" i="13"/>
  <c r="C196" i="13"/>
  <c r="B196" i="13"/>
  <c r="Y195" i="13"/>
  <c r="X195" i="13"/>
  <c r="W195" i="13"/>
  <c r="V195" i="13"/>
  <c r="U195" i="13"/>
  <c r="T195" i="13"/>
  <c r="S195" i="13"/>
  <c r="R195" i="13"/>
  <c r="Q195" i="13"/>
  <c r="P195" i="13"/>
  <c r="O195" i="13"/>
  <c r="N195" i="13"/>
  <c r="M195" i="13"/>
  <c r="L195" i="13"/>
  <c r="K195" i="13"/>
  <c r="J195" i="13"/>
  <c r="I195" i="13"/>
  <c r="H195" i="13"/>
  <c r="G195" i="13"/>
  <c r="F195" i="13"/>
  <c r="E195" i="13"/>
  <c r="D195" i="13"/>
  <c r="C195" i="13"/>
  <c r="B195" i="13"/>
  <c r="Y194" i="13"/>
  <c r="X194" i="13"/>
  <c r="W194" i="13"/>
  <c r="V194" i="13"/>
  <c r="U194" i="13"/>
  <c r="T194" i="13"/>
  <c r="S194" i="13"/>
  <c r="R194" i="13"/>
  <c r="Q194" i="13"/>
  <c r="P194" i="13"/>
  <c r="O194" i="13"/>
  <c r="N194" i="13"/>
  <c r="M194" i="13"/>
  <c r="L194" i="13"/>
  <c r="K194" i="13"/>
  <c r="J194" i="13"/>
  <c r="I194" i="13"/>
  <c r="H194" i="13"/>
  <c r="G194" i="13"/>
  <c r="F194" i="13"/>
  <c r="E194" i="13"/>
  <c r="D194" i="13"/>
  <c r="C194" i="13"/>
  <c r="B194" i="13"/>
  <c r="Y193" i="13"/>
  <c r="X193" i="13"/>
  <c r="W193" i="13"/>
  <c r="V193" i="13"/>
  <c r="U193" i="13"/>
  <c r="T193" i="13"/>
  <c r="S193" i="13"/>
  <c r="R193" i="13"/>
  <c r="Q193" i="13"/>
  <c r="P193" i="13"/>
  <c r="O193" i="13"/>
  <c r="N193" i="13"/>
  <c r="M193" i="13"/>
  <c r="L193" i="13"/>
  <c r="K193" i="13"/>
  <c r="J193" i="13"/>
  <c r="I193" i="13"/>
  <c r="H193" i="13"/>
  <c r="G193" i="13"/>
  <c r="F193" i="13"/>
  <c r="E193" i="13"/>
  <c r="D193" i="13"/>
  <c r="C193" i="13"/>
  <c r="B193" i="13"/>
  <c r="Y192" i="13"/>
  <c r="X192" i="13"/>
  <c r="W192" i="13"/>
  <c r="V192" i="13"/>
  <c r="U192" i="13"/>
  <c r="T192" i="13"/>
  <c r="S192" i="13"/>
  <c r="R192" i="13"/>
  <c r="Q192" i="13"/>
  <c r="P192" i="13"/>
  <c r="O192" i="13"/>
  <c r="N192" i="13"/>
  <c r="M192" i="13"/>
  <c r="L192" i="13"/>
  <c r="K192" i="13"/>
  <c r="J192" i="13"/>
  <c r="I192" i="13"/>
  <c r="H192" i="13"/>
  <c r="G192" i="13"/>
  <c r="F192" i="13"/>
  <c r="E192" i="13"/>
  <c r="D192" i="13"/>
  <c r="C192" i="13"/>
  <c r="B192" i="13"/>
  <c r="Y191" i="13"/>
  <c r="X191" i="13"/>
  <c r="W191" i="13"/>
  <c r="V191" i="13"/>
  <c r="U191" i="13"/>
  <c r="T191" i="13"/>
  <c r="S191" i="13"/>
  <c r="R191" i="13"/>
  <c r="Q191" i="13"/>
  <c r="P191" i="13"/>
  <c r="O191" i="13"/>
  <c r="N191" i="13"/>
  <c r="N187" i="13" s="1"/>
  <c r="M191" i="13"/>
  <c r="L191" i="13"/>
  <c r="K191" i="13"/>
  <c r="J191" i="13"/>
  <c r="I191" i="13"/>
  <c r="H191" i="13"/>
  <c r="G191" i="13"/>
  <c r="F191" i="13"/>
  <c r="E191" i="13"/>
  <c r="D191" i="13"/>
  <c r="C191" i="13"/>
  <c r="B191" i="13"/>
  <c r="Y190" i="13"/>
  <c r="X190" i="13"/>
  <c r="W190" i="13"/>
  <c r="V190" i="13"/>
  <c r="U190" i="13"/>
  <c r="T190" i="13"/>
  <c r="S190" i="13"/>
  <c r="R190" i="13"/>
  <c r="Q190" i="13"/>
  <c r="P190" i="13"/>
  <c r="O190" i="13"/>
  <c r="O187" i="13" s="1"/>
  <c r="N190" i="13"/>
  <c r="M190" i="13"/>
  <c r="L190" i="13"/>
  <c r="L187" i="13" s="1"/>
  <c r="K190" i="13"/>
  <c r="J190" i="13"/>
  <c r="J187" i="13" s="1"/>
  <c r="I190" i="13"/>
  <c r="H190" i="13"/>
  <c r="G190" i="13"/>
  <c r="F190" i="13"/>
  <c r="E190" i="13"/>
  <c r="D190" i="13"/>
  <c r="C190" i="13"/>
  <c r="B190" i="13"/>
  <c r="Y189" i="13"/>
  <c r="X189" i="13"/>
  <c r="W189" i="13"/>
  <c r="V189" i="13"/>
  <c r="U189" i="13"/>
  <c r="T189" i="13"/>
  <c r="S189" i="13"/>
  <c r="R189" i="13"/>
  <c r="Q189" i="13"/>
  <c r="P189" i="13"/>
  <c r="O189" i="13"/>
  <c r="N189" i="13"/>
  <c r="M189" i="13"/>
  <c r="M187" i="13" s="1"/>
  <c r="L189" i="13"/>
  <c r="K189" i="13"/>
  <c r="K187" i="13" s="1"/>
  <c r="J189" i="13"/>
  <c r="I189" i="13"/>
  <c r="H189" i="13"/>
  <c r="G189" i="13"/>
  <c r="F189" i="13"/>
  <c r="F187" i="13" s="1"/>
  <c r="E189" i="13"/>
  <c r="D189" i="13"/>
  <c r="C189" i="13"/>
  <c r="B189" i="13"/>
  <c r="Y188" i="13"/>
  <c r="X188" i="13"/>
  <c r="W188" i="13"/>
  <c r="V188" i="13"/>
  <c r="U188" i="13"/>
  <c r="U187" i="13" s="1"/>
  <c r="T188" i="13"/>
  <c r="T187" i="13" s="1"/>
  <c r="S188" i="13"/>
  <c r="S187" i="13" s="1"/>
  <c r="R188" i="13"/>
  <c r="R187" i="13" s="1"/>
  <c r="Q188" i="13"/>
  <c r="Q187" i="13" s="1"/>
  <c r="P188" i="13"/>
  <c r="P187" i="13" s="1"/>
  <c r="O188" i="13"/>
  <c r="N188" i="13"/>
  <c r="M188" i="13"/>
  <c r="L188" i="13"/>
  <c r="K188" i="13"/>
  <c r="J188" i="13"/>
  <c r="I188" i="13"/>
  <c r="I187" i="13" s="1"/>
  <c r="H188" i="13"/>
  <c r="H187" i="13" s="1"/>
  <c r="G188" i="13"/>
  <c r="G187" i="13" s="1"/>
  <c r="F188" i="13"/>
  <c r="E188" i="13"/>
  <c r="E187" i="13" s="1"/>
  <c r="D188" i="13"/>
  <c r="D187" i="13" s="1"/>
  <c r="C188" i="13"/>
  <c r="C187" i="13" s="1"/>
  <c r="B188" i="13"/>
  <c r="B187" i="13" s="1"/>
  <c r="X187" i="13"/>
  <c r="W187" i="13"/>
  <c r="V187" i="13"/>
  <c r="Y184" i="13"/>
  <c r="X184" i="13"/>
  <c r="W184" i="13"/>
  <c r="V184" i="13"/>
  <c r="U184" i="13"/>
  <c r="T184" i="13"/>
  <c r="S184" i="13"/>
  <c r="R184" i="13"/>
  <c r="Q184" i="13"/>
  <c r="P184" i="13"/>
  <c r="O184" i="13"/>
  <c r="N184" i="13"/>
  <c r="M184" i="13"/>
  <c r="L184" i="13"/>
  <c r="K184" i="13"/>
  <c r="J184" i="13"/>
  <c r="I184" i="13"/>
  <c r="H184" i="13"/>
  <c r="G184" i="13"/>
  <c r="F184" i="13"/>
  <c r="E184" i="13"/>
  <c r="D184" i="13"/>
  <c r="C184" i="13"/>
  <c r="B184" i="13"/>
  <c r="Y183" i="13"/>
  <c r="X183" i="13"/>
  <c r="W183" i="13"/>
  <c r="V183" i="13"/>
  <c r="U183" i="13"/>
  <c r="T183" i="13"/>
  <c r="S183" i="13"/>
  <c r="R183" i="13"/>
  <c r="Q183" i="13"/>
  <c r="P183" i="13"/>
  <c r="O183" i="13"/>
  <c r="N183" i="13"/>
  <c r="M183" i="13"/>
  <c r="L183" i="13"/>
  <c r="K183" i="13"/>
  <c r="J183" i="13"/>
  <c r="I183" i="13"/>
  <c r="H183" i="13"/>
  <c r="G183" i="13"/>
  <c r="F183" i="13"/>
  <c r="E183" i="13"/>
  <c r="D183" i="13"/>
  <c r="C183" i="13"/>
  <c r="B183" i="13"/>
  <c r="Y182" i="13"/>
  <c r="X182" i="13"/>
  <c r="W182" i="13"/>
  <c r="V182" i="13"/>
  <c r="U182" i="13"/>
  <c r="T182" i="13"/>
  <c r="S182" i="13"/>
  <c r="R182" i="13"/>
  <c r="Q182" i="13"/>
  <c r="P182" i="13"/>
  <c r="O182" i="13"/>
  <c r="N182" i="13"/>
  <c r="M182" i="13"/>
  <c r="L182" i="13"/>
  <c r="K182" i="13"/>
  <c r="J182" i="13"/>
  <c r="I182" i="13"/>
  <c r="H182" i="13"/>
  <c r="G182" i="13"/>
  <c r="F182" i="13"/>
  <c r="E182" i="13"/>
  <c r="D182" i="13"/>
  <c r="C182" i="13"/>
  <c r="B182" i="13"/>
  <c r="N181" i="13"/>
  <c r="Y180" i="13"/>
  <c r="X180" i="13"/>
  <c r="W180" i="13"/>
  <c r="V180" i="13"/>
  <c r="U180" i="13"/>
  <c r="T180" i="13"/>
  <c r="S180" i="13"/>
  <c r="R180" i="13"/>
  <c r="Q180" i="13"/>
  <c r="P180" i="13"/>
  <c r="O180" i="13"/>
  <c r="N180" i="13"/>
  <c r="M180" i="13"/>
  <c r="L180" i="13"/>
  <c r="K180" i="13"/>
  <c r="J180" i="13"/>
  <c r="I180" i="13"/>
  <c r="H180" i="13"/>
  <c r="G180" i="13"/>
  <c r="F180" i="13"/>
  <c r="E180" i="13"/>
  <c r="D180" i="13"/>
  <c r="C180" i="13"/>
  <c r="B180" i="13"/>
  <c r="Y179" i="13"/>
  <c r="X179" i="13"/>
  <c r="W179" i="13"/>
  <c r="V179" i="13"/>
  <c r="U179" i="13"/>
  <c r="T179" i="13"/>
  <c r="S179" i="13"/>
  <c r="R179" i="13"/>
  <c r="Q179" i="13"/>
  <c r="P179" i="13"/>
  <c r="O179" i="13"/>
  <c r="N179" i="13"/>
  <c r="M179" i="13"/>
  <c r="L179" i="13"/>
  <c r="K179" i="13"/>
  <c r="J179" i="13"/>
  <c r="I179" i="13"/>
  <c r="H179" i="13"/>
  <c r="G179" i="13"/>
  <c r="F179" i="13"/>
  <c r="E179" i="13"/>
  <c r="D179" i="13"/>
  <c r="C179" i="13"/>
  <c r="B179" i="13"/>
  <c r="Y178" i="13"/>
  <c r="X178" i="13"/>
  <c r="W178" i="13"/>
  <c r="V178" i="13"/>
  <c r="U178" i="13"/>
  <c r="T178" i="13"/>
  <c r="S178" i="13"/>
  <c r="R178" i="13"/>
  <c r="Q178" i="13"/>
  <c r="P178" i="13"/>
  <c r="O178" i="13"/>
  <c r="N178" i="13"/>
  <c r="M178" i="13"/>
  <c r="L178" i="13"/>
  <c r="K178" i="13"/>
  <c r="J178" i="13"/>
  <c r="I178" i="13"/>
  <c r="H178" i="13"/>
  <c r="G178" i="13"/>
  <c r="F178" i="13"/>
  <c r="E178" i="13"/>
  <c r="D178" i="13"/>
  <c r="C178" i="13"/>
  <c r="B178" i="13"/>
  <c r="Y177" i="13"/>
  <c r="X177" i="13"/>
  <c r="W177" i="13"/>
  <c r="V177" i="13"/>
  <c r="U177" i="13"/>
  <c r="T177" i="13"/>
  <c r="S177" i="13"/>
  <c r="R177" i="13"/>
  <c r="Q177" i="13"/>
  <c r="P177" i="13"/>
  <c r="O177" i="13"/>
  <c r="N177" i="13"/>
  <c r="M177" i="13"/>
  <c r="L177" i="13"/>
  <c r="K177" i="13"/>
  <c r="J177" i="13"/>
  <c r="I177" i="13"/>
  <c r="H177" i="13"/>
  <c r="G177" i="13"/>
  <c r="F177" i="13"/>
  <c r="E177" i="13"/>
  <c r="D177" i="13"/>
  <c r="C177" i="13"/>
  <c r="B177" i="13"/>
  <c r="Y176" i="13"/>
  <c r="X176" i="13"/>
  <c r="W176" i="13"/>
  <c r="V176" i="13"/>
  <c r="U176" i="13"/>
  <c r="T176" i="13"/>
  <c r="S176" i="13"/>
  <c r="R176" i="13"/>
  <c r="Q176" i="13"/>
  <c r="P176" i="13"/>
  <c r="O176" i="13"/>
  <c r="N176" i="13"/>
  <c r="M176" i="13"/>
  <c r="L176" i="13"/>
  <c r="K176" i="13"/>
  <c r="J176" i="13"/>
  <c r="I176" i="13"/>
  <c r="H176" i="13"/>
  <c r="G176" i="13"/>
  <c r="F176" i="13"/>
  <c r="E176" i="13"/>
  <c r="D176" i="13"/>
  <c r="C176" i="13"/>
  <c r="B176" i="13"/>
  <c r="Y175" i="13"/>
  <c r="X175" i="13"/>
  <c r="X171" i="13" s="1"/>
  <c r="W175" i="13"/>
  <c r="V175" i="13"/>
  <c r="U175" i="13"/>
  <c r="T175" i="13"/>
  <c r="S175" i="13"/>
  <c r="R175" i="13"/>
  <c r="Q175" i="13"/>
  <c r="P175" i="13"/>
  <c r="O175" i="13"/>
  <c r="N175" i="13"/>
  <c r="M175" i="13"/>
  <c r="L175" i="13"/>
  <c r="K175" i="13"/>
  <c r="J175" i="13"/>
  <c r="I175" i="13"/>
  <c r="H175" i="13"/>
  <c r="G175" i="13"/>
  <c r="F175" i="13"/>
  <c r="E175" i="13"/>
  <c r="D175" i="13"/>
  <c r="C175" i="13"/>
  <c r="B175" i="13"/>
  <c r="Y174" i="13"/>
  <c r="Y171" i="13" s="1"/>
  <c r="X174" i="13"/>
  <c r="W174" i="13"/>
  <c r="V174" i="13"/>
  <c r="V171" i="13" s="1"/>
  <c r="U174" i="13"/>
  <c r="T174" i="13"/>
  <c r="T171" i="13" s="1"/>
  <c r="S174" i="13"/>
  <c r="R174" i="13"/>
  <c r="Q174" i="13"/>
  <c r="P174" i="13"/>
  <c r="O174" i="13"/>
  <c r="N174" i="13"/>
  <c r="M174" i="13"/>
  <c r="L174" i="13"/>
  <c r="K174" i="13"/>
  <c r="J174" i="13"/>
  <c r="I174" i="13"/>
  <c r="H174" i="13"/>
  <c r="G174" i="13"/>
  <c r="F174" i="13"/>
  <c r="E174" i="13"/>
  <c r="D174" i="13"/>
  <c r="C174" i="13"/>
  <c r="B174" i="13"/>
  <c r="Y173" i="13"/>
  <c r="X173" i="13"/>
  <c r="W173" i="13"/>
  <c r="W171" i="13" s="1"/>
  <c r="V173" i="13"/>
  <c r="U173" i="13"/>
  <c r="U171" i="13" s="1"/>
  <c r="T173" i="13"/>
  <c r="S173" i="13"/>
  <c r="R173" i="13"/>
  <c r="Q173" i="13"/>
  <c r="P173" i="13"/>
  <c r="P171" i="13" s="1"/>
  <c r="O173" i="13"/>
  <c r="N173" i="13"/>
  <c r="M173" i="13"/>
  <c r="L173" i="13"/>
  <c r="K173" i="13"/>
  <c r="J173" i="13"/>
  <c r="I173" i="13"/>
  <c r="H173" i="13"/>
  <c r="G173" i="13"/>
  <c r="F173" i="13"/>
  <c r="E173" i="13"/>
  <c r="D173" i="13"/>
  <c r="C173" i="13"/>
  <c r="B173" i="13"/>
  <c r="Y172" i="13"/>
  <c r="X172" i="13"/>
  <c r="W172" i="13"/>
  <c r="V172" i="13"/>
  <c r="U172" i="13"/>
  <c r="T172" i="13"/>
  <c r="S172" i="13"/>
  <c r="S171" i="13" s="1"/>
  <c r="R172" i="13"/>
  <c r="R171" i="13" s="1"/>
  <c r="Q172" i="13"/>
  <c r="Q171" i="13" s="1"/>
  <c r="P172" i="13"/>
  <c r="O172" i="13"/>
  <c r="O171" i="13" s="1"/>
  <c r="N172" i="13"/>
  <c r="N171" i="13" s="1"/>
  <c r="M172" i="13"/>
  <c r="M171" i="13" s="1"/>
  <c r="L172" i="13"/>
  <c r="L171" i="13" s="1"/>
  <c r="K172" i="13"/>
  <c r="K171" i="13" s="1"/>
  <c r="J172" i="13"/>
  <c r="I172" i="13"/>
  <c r="I171" i="13" s="1"/>
  <c r="H172" i="13"/>
  <c r="H171" i="13" s="1"/>
  <c r="G172" i="13"/>
  <c r="F172" i="13"/>
  <c r="E172" i="13"/>
  <c r="D172" i="13"/>
  <c r="C172" i="13"/>
  <c r="C171" i="13" s="1"/>
  <c r="B172" i="13"/>
  <c r="B171" i="13" s="1"/>
  <c r="J171" i="13"/>
  <c r="G171" i="13"/>
  <c r="F171" i="13"/>
  <c r="E171" i="13"/>
  <c r="D171" i="13"/>
  <c r="Y169" i="13"/>
  <c r="X169" i="13"/>
  <c r="W169" i="13"/>
  <c r="V169" i="13"/>
  <c r="U169" i="13"/>
  <c r="T169" i="13"/>
  <c r="S169" i="13"/>
  <c r="R169" i="13"/>
  <c r="Q169" i="13"/>
  <c r="P169" i="13"/>
  <c r="O169" i="13"/>
  <c r="N169" i="13"/>
  <c r="M169" i="13"/>
  <c r="L169" i="13"/>
  <c r="K169" i="13"/>
  <c r="J169" i="13"/>
  <c r="I169" i="13"/>
  <c r="H169" i="13"/>
  <c r="G169" i="13"/>
  <c r="F169" i="13"/>
  <c r="E169" i="13"/>
  <c r="D169" i="13"/>
  <c r="C169" i="13"/>
  <c r="B169" i="13"/>
  <c r="Y168" i="13"/>
  <c r="X168" i="13"/>
  <c r="W168" i="13"/>
  <c r="V168" i="13"/>
  <c r="U168" i="13"/>
  <c r="T168" i="13"/>
  <c r="S168" i="13"/>
  <c r="R168" i="13"/>
  <c r="Q168" i="13"/>
  <c r="P168" i="13"/>
  <c r="O168" i="13"/>
  <c r="N168" i="13"/>
  <c r="M168" i="13"/>
  <c r="L168" i="13"/>
  <c r="K168" i="13"/>
  <c r="J168" i="13"/>
  <c r="I168" i="13"/>
  <c r="H168" i="13"/>
  <c r="G168" i="13"/>
  <c r="F168" i="13"/>
  <c r="E168" i="13"/>
  <c r="D168" i="13"/>
  <c r="C168" i="13"/>
  <c r="B168" i="13"/>
  <c r="Y167" i="13"/>
  <c r="X167" i="13"/>
  <c r="W167" i="13"/>
  <c r="V167" i="13"/>
  <c r="U167" i="13"/>
  <c r="T167" i="13"/>
  <c r="S167" i="13"/>
  <c r="R167" i="13"/>
  <c r="Q167" i="13"/>
  <c r="P167" i="13"/>
  <c r="O167" i="13"/>
  <c r="N167" i="13"/>
  <c r="M167" i="13"/>
  <c r="L167" i="13"/>
  <c r="K167" i="13"/>
  <c r="J167" i="13"/>
  <c r="I167" i="13"/>
  <c r="H167" i="13"/>
  <c r="G167" i="13"/>
  <c r="F167" i="13"/>
  <c r="E167" i="13"/>
  <c r="D167" i="13"/>
  <c r="C167" i="13"/>
  <c r="B167" i="13"/>
  <c r="Y166" i="13"/>
  <c r="X166" i="13"/>
  <c r="W166" i="13"/>
  <c r="V166" i="13"/>
  <c r="U166" i="13"/>
  <c r="T166" i="13"/>
  <c r="T162" i="13" s="1"/>
  <c r="S166" i="13"/>
  <c r="R166" i="13"/>
  <c r="Q166" i="13"/>
  <c r="P166" i="13"/>
  <c r="O166" i="13"/>
  <c r="N166" i="13"/>
  <c r="M166" i="13"/>
  <c r="L166" i="13"/>
  <c r="K166" i="13"/>
  <c r="J166" i="13"/>
  <c r="I166" i="13"/>
  <c r="H166" i="13"/>
  <c r="G166" i="13"/>
  <c r="F166" i="13"/>
  <c r="E166" i="13"/>
  <c r="D166" i="13"/>
  <c r="C166" i="13"/>
  <c r="B166" i="13"/>
  <c r="Y165" i="13"/>
  <c r="X165" i="13"/>
  <c r="W165" i="13"/>
  <c r="V165" i="13"/>
  <c r="U165" i="13"/>
  <c r="U162" i="13" s="1"/>
  <c r="T165" i="13"/>
  <c r="S165" i="13"/>
  <c r="R165" i="13"/>
  <c r="R162" i="13" s="1"/>
  <c r="Q165" i="13"/>
  <c r="P165" i="13"/>
  <c r="P162" i="13" s="1"/>
  <c r="O165" i="13"/>
  <c r="N165" i="13"/>
  <c r="M165" i="13"/>
  <c r="L165" i="13"/>
  <c r="K165" i="13"/>
  <c r="J165" i="13"/>
  <c r="I165" i="13"/>
  <c r="H165" i="13"/>
  <c r="G165" i="13"/>
  <c r="F165" i="13"/>
  <c r="E165" i="13"/>
  <c r="D165" i="13"/>
  <c r="C165" i="13"/>
  <c r="B165" i="13"/>
  <c r="Y164" i="13"/>
  <c r="X164" i="13"/>
  <c r="W164" i="13"/>
  <c r="V164" i="13"/>
  <c r="U164" i="13"/>
  <c r="T164" i="13"/>
  <c r="S164" i="13"/>
  <c r="S162" i="13" s="1"/>
  <c r="R164" i="13"/>
  <c r="Q164" i="13"/>
  <c r="Q162" i="13" s="1"/>
  <c r="P164" i="13"/>
  <c r="O164" i="13"/>
  <c r="N164" i="13"/>
  <c r="M164" i="13"/>
  <c r="L164" i="13"/>
  <c r="L162" i="13" s="1"/>
  <c r="K164" i="13"/>
  <c r="J164" i="13"/>
  <c r="I164" i="13"/>
  <c r="H164" i="13"/>
  <c r="G164" i="13"/>
  <c r="F164" i="13"/>
  <c r="E164" i="13"/>
  <c r="D164" i="13"/>
  <c r="C164" i="13"/>
  <c r="B164" i="13"/>
  <c r="Y163" i="13"/>
  <c r="Y162" i="13" s="1"/>
  <c r="X163" i="13"/>
  <c r="X162" i="13" s="1"/>
  <c r="W163" i="13"/>
  <c r="W162" i="13" s="1"/>
  <c r="V163" i="13"/>
  <c r="V162" i="13" s="1"/>
  <c r="U163" i="13"/>
  <c r="T163" i="13"/>
  <c r="S163" i="13"/>
  <c r="R163" i="13"/>
  <c r="Q163" i="13"/>
  <c r="P163" i="13"/>
  <c r="O163" i="13"/>
  <c r="O162" i="13" s="1"/>
  <c r="N163" i="13"/>
  <c r="N162" i="13" s="1"/>
  <c r="M163" i="13"/>
  <c r="M162" i="13" s="1"/>
  <c r="L163" i="13"/>
  <c r="K163" i="13"/>
  <c r="K162" i="13" s="1"/>
  <c r="J163" i="13"/>
  <c r="J162" i="13" s="1"/>
  <c r="I163" i="13"/>
  <c r="I162" i="13" s="1"/>
  <c r="H163" i="13"/>
  <c r="H162" i="13" s="1"/>
  <c r="G163" i="13"/>
  <c r="G162" i="13" s="1"/>
  <c r="F163" i="13"/>
  <c r="E163" i="13"/>
  <c r="D163" i="13"/>
  <c r="C163" i="13"/>
  <c r="B163" i="13"/>
  <c r="F162" i="13"/>
  <c r="E162" i="13"/>
  <c r="D162" i="13"/>
  <c r="C162" i="13"/>
  <c r="B162" i="13"/>
  <c r="Y141" i="13"/>
  <c r="Y261" i="13" s="1"/>
  <c r="X141" i="13"/>
  <c r="X261" i="13" s="1"/>
  <c r="X253" i="13" s="1"/>
  <c r="W141" i="13"/>
  <c r="W261" i="13" s="1"/>
  <c r="V141" i="13"/>
  <c r="V261" i="13" s="1"/>
  <c r="U141" i="13"/>
  <c r="U261" i="13" s="1"/>
  <c r="T141" i="13"/>
  <c r="T261" i="13" s="1"/>
  <c r="S141" i="13"/>
  <c r="S261" i="13" s="1"/>
  <c r="R141" i="13"/>
  <c r="R261" i="13" s="1"/>
  <c r="Q141" i="13"/>
  <c r="Q261" i="13" s="1"/>
  <c r="P141" i="13"/>
  <c r="P261" i="13" s="1"/>
  <c r="O141" i="13"/>
  <c r="O261" i="13" s="1"/>
  <c r="N141" i="13"/>
  <c r="N261" i="13" s="1"/>
  <c r="M141" i="13"/>
  <c r="M261" i="13" s="1"/>
  <c r="L141" i="13"/>
  <c r="L261" i="13" s="1"/>
  <c r="K141" i="13"/>
  <c r="K261" i="13" s="1"/>
  <c r="J141" i="13"/>
  <c r="J261" i="13" s="1"/>
  <c r="I141" i="13"/>
  <c r="I261" i="13" s="1"/>
  <c r="H141" i="13"/>
  <c r="H261" i="13" s="1"/>
  <c r="G141" i="13"/>
  <c r="G261" i="13" s="1"/>
  <c r="F141" i="13"/>
  <c r="F261" i="13" s="1"/>
  <c r="E141" i="13"/>
  <c r="E261" i="13" s="1"/>
  <c r="D141" i="13"/>
  <c r="D261" i="13" s="1"/>
  <c r="C141" i="13"/>
  <c r="C261" i="13" s="1"/>
  <c r="B141" i="13"/>
  <c r="B261" i="13" s="1"/>
  <c r="Y97" i="13"/>
  <c r="Y251" i="13" s="1"/>
  <c r="X97" i="13"/>
  <c r="X251" i="13" s="1"/>
  <c r="W97" i="13"/>
  <c r="W251" i="13" s="1"/>
  <c r="V97" i="13"/>
  <c r="V251" i="13" s="1"/>
  <c r="U97" i="13"/>
  <c r="U251" i="13" s="1"/>
  <c r="T97" i="13"/>
  <c r="T251" i="13" s="1"/>
  <c r="T243" i="13" s="1"/>
  <c r="S97" i="13"/>
  <c r="S251" i="13" s="1"/>
  <c r="R97" i="13"/>
  <c r="Q97" i="13"/>
  <c r="Q251" i="13" s="1"/>
  <c r="P97" i="13"/>
  <c r="P251" i="13" s="1"/>
  <c r="O97" i="13"/>
  <c r="O251" i="13" s="1"/>
  <c r="N97" i="13"/>
  <c r="N251" i="13" s="1"/>
  <c r="M97" i="13"/>
  <c r="M251" i="13" s="1"/>
  <c r="L97" i="13"/>
  <c r="L251" i="13" s="1"/>
  <c r="K97" i="13"/>
  <c r="K251" i="13" s="1"/>
  <c r="J97" i="13"/>
  <c r="I97" i="13"/>
  <c r="I251" i="13" s="1"/>
  <c r="H97" i="13"/>
  <c r="H251" i="13" s="1"/>
  <c r="G97" i="13"/>
  <c r="G251" i="13" s="1"/>
  <c r="F97" i="13"/>
  <c r="F251" i="13" s="1"/>
  <c r="E97" i="13"/>
  <c r="E251" i="13" s="1"/>
  <c r="D97" i="13"/>
  <c r="D251" i="13" s="1"/>
  <c r="C97" i="13"/>
  <c r="C251" i="13" s="1"/>
  <c r="B97" i="13"/>
  <c r="Y53" i="13"/>
  <c r="Y241" i="13" s="1"/>
  <c r="X53" i="13"/>
  <c r="X241" i="13" s="1"/>
  <c r="W53" i="13"/>
  <c r="W241" i="13" s="1"/>
  <c r="V53" i="13"/>
  <c r="V241" i="13" s="1"/>
  <c r="U53" i="13"/>
  <c r="U241" i="13" s="1"/>
  <c r="T53" i="13"/>
  <c r="T241" i="13" s="1"/>
  <c r="S53" i="13"/>
  <c r="R53" i="13"/>
  <c r="R241" i="13" s="1"/>
  <c r="Q53" i="13"/>
  <c r="Q241" i="13" s="1"/>
  <c r="P53" i="13"/>
  <c r="P241" i="13" s="1"/>
  <c r="P233" i="13" s="1"/>
  <c r="O53" i="13"/>
  <c r="O241" i="13" s="1"/>
  <c r="N53" i="13"/>
  <c r="N241" i="13" s="1"/>
  <c r="M53" i="13"/>
  <c r="M241" i="13" s="1"/>
  <c r="L53" i="13"/>
  <c r="L241" i="13" s="1"/>
  <c r="K53" i="13"/>
  <c r="J53" i="13"/>
  <c r="J241" i="13" s="1"/>
  <c r="I53" i="13"/>
  <c r="I241" i="13" s="1"/>
  <c r="H53" i="13"/>
  <c r="H241" i="13" s="1"/>
  <c r="G53" i="13"/>
  <c r="G241" i="13" s="1"/>
  <c r="F53" i="13"/>
  <c r="F241" i="13" s="1"/>
  <c r="E53" i="13"/>
  <c r="E241" i="13" s="1"/>
  <c r="D53" i="13"/>
  <c r="D241" i="13" s="1"/>
  <c r="C53" i="13"/>
  <c r="B53" i="13"/>
  <c r="B241" i="13" s="1"/>
  <c r="Y95" i="12"/>
  <c r="X95" i="12"/>
  <c r="W95" i="12"/>
  <c r="V95" i="12"/>
  <c r="U95" i="12"/>
  <c r="T95" i="12"/>
  <c r="S95" i="12"/>
  <c r="R95" i="12"/>
  <c r="Q95" i="12"/>
  <c r="P95" i="12"/>
  <c r="O95" i="12"/>
  <c r="N95" i="12"/>
  <c r="M95" i="12"/>
  <c r="L95" i="12"/>
  <c r="K95" i="12"/>
  <c r="J95" i="12"/>
  <c r="I95" i="12"/>
  <c r="H95" i="12"/>
  <c r="G95" i="12"/>
  <c r="F95" i="12"/>
  <c r="E95" i="12"/>
  <c r="D95" i="12"/>
  <c r="C95" i="12"/>
  <c r="B95" i="12"/>
  <c r="Y94" i="12"/>
  <c r="X94" i="12"/>
  <c r="W94" i="12"/>
  <c r="V94" i="12"/>
  <c r="U94" i="12"/>
  <c r="T94" i="12"/>
  <c r="S94" i="12"/>
  <c r="R94" i="12"/>
  <c r="Q94" i="12"/>
  <c r="P94" i="12"/>
  <c r="O94" i="12"/>
  <c r="N94" i="12"/>
  <c r="M94" i="12"/>
  <c r="L94" i="12"/>
  <c r="K94" i="12"/>
  <c r="J94" i="12"/>
  <c r="I94" i="12"/>
  <c r="H94" i="12"/>
  <c r="G94" i="12"/>
  <c r="F94" i="12"/>
  <c r="E94" i="12"/>
  <c r="D94" i="12"/>
  <c r="C94" i="12"/>
  <c r="B94" i="12"/>
  <c r="Y93" i="12"/>
  <c r="X93" i="12"/>
  <c r="W93" i="12"/>
  <c r="V93" i="12"/>
  <c r="U93" i="12"/>
  <c r="T93" i="12"/>
  <c r="S93" i="12"/>
  <c r="R93" i="12"/>
  <c r="Q93" i="12"/>
  <c r="P93" i="12"/>
  <c r="O93" i="12"/>
  <c r="N93" i="12"/>
  <c r="M93" i="12"/>
  <c r="L93" i="12"/>
  <c r="K93" i="12"/>
  <c r="J93" i="12"/>
  <c r="I93" i="12"/>
  <c r="H93" i="12"/>
  <c r="G93" i="12"/>
  <c r="F93" i="12"/>
  <c r="E93" i="12"/>
  <c r="D93" i="12"/>
  <c r="C93" i="12"/>
  <c r="B93" i="12"/>
  <c r="Y91" i="12"/>
  <c r="X91" i="12"/>
  <c r="W91" i="12"/>
  <c r="V91" i="12"/>
  <c r="U91" i="12"/>
  <c r="T91" i="12"/>
  <c r="S91" i="12"/>
  <c r="R91" i="12"/>
  <c r="Q91" i="12"/>
  <c r="P91" i="12"/>
  <c r="O91" i="12"/>
  <c r="N91" i="12"/>
  <c r="M91" i="12"/>
  <c r="L91" i="12"/>
  <c r="K91" i="12"/>
  <c r="J91" i="12"/>
  <c r="I91" i="12"/>
  <c r="H91" i="12"/>
  <c r="G91" i="12"/>
  <c r="F91" i="12"/>
  <c r="E91" i="12"/>
  <c r="D91" i="12"/>
  <c r="C91" i="12"/>
  <c r="B91" i="12"/>
  <c r="Y83" i="12"/>
  <c r="X83" i="12"/>
  <c r="W83" i="12"/>
  <c r="V83" i="12"/>
  <c r="U83" i="12"/>
  <c r="T83" i="12"/>
  <c r="S83" i="12"/>
  <c r="R83" i="12"/>
  <c r="Q83" i="12"/>
  <c r="P83" i="12"/>
  <c r="O83" i="12"/>
  <c r="N83" i="12"/>
  <c r="M83" i="12"/>
  <c r="L83" i="12"/>
  <c r="K83" i="12"/>
  <c r="J83" i="12"/>
  <c r="I83" i="12"/>
  <c r="H83" i="12"/>
  <c r="G83" i="12"/>
  <c r="F83" i="12"/>
  <c r="E83" i="12"/>
  <c r="D83" i="12"/>
  <c r="C83" i="12"/>
  <c r="B83" i="12"/>
  <c r="Y81" i="12"/>
  <c r="X81" i="12"/>
  <c r="W81" i="12"/>
  <c r="V81" i="12"/>
  <c r="U81" i="12"/>
  <c r="T81" i="12"/>
  <c r="S81" i="12"/>
  <c r="R81" i="12"/>
  <c r="Q81" i="12"/>
  <c r="P81" i="12"/>
  <c r="O81" i="12"/>
  <c r="N81" i="12"/>
  <c r="M81" i="12"/>
  <c r="L81" i="12"/>
  <c r="K81" i="12"/>
  <c r="J81" i="12"/>
  <c r="I81" i="12"/>
  <c r="H81" i="12"/>
  <c r="G81" i="12"/>
  <c r="F81" i="12"/>
  <c r="E81" i="12"/>
  <c r="D81" i="12"/>
  <c r="C81" i="12"/>
  <c r="B81" i="12"/>
  <c r="N78" i="12"/>
  <c r="N107" i="4" s="1"/>
  <c r="M78" i="12"/>
  <c r="M107" i="4" s="1"/>
  <c r="L78" i="12"/>
  <c r="L107" i="4" s="1"/>
  <c r="K78" i="12"/>
  <c r="K107" i="4" s="1"/>
  <c r="I78" i="12"/>
  <c r="I107" i="4" s="1"/>
  <c r="Y77" i="12"/>
  <c r="X77" i="12"/>
  <c r="X106" i="4" s="1"/>
  <c r="W77" i="12"/>
  <c r="W106" i="4" s="1"/>
  <c r="V77" i="12"/>
  <c r="U77" i="12"/>
  <c r="T77" i="12"/>
  <c r="S77" i="12"/>
  <c r="R77" i="12"/>
  <c r="Q77" i="12"/>
  <c r="P77" i="12"/>
  <c r="O77" i="12"/>
  <c r="N77" i="12"/>
  <c r="M77" i="12"/>
  <c r="M106" i="4" s="1"/>
  <c r="L77" i="12"/>
  <c r="K77" i="12"/>
  <c r="K106" i="4" s="1"/>
  <c r="J77" i="12"/>
  <c r="J106" i="4" s="1"/>
  <c r="I77" i="12"/>
  <c r="I106" i="4" s="1"/>
  <c r="H77" i="12"/>
  <c r="H106" i="4" s="1"/>
  <c r="G77" i="12"/>
  <c r="G106" i="4" s="1"/>
  <c r="F77" i="12"/>
  <c r="F106" i="4" s="1"/>
  <c r="E77" i="12"/>
  <c r="E106" i="4" s="1"/>
  <c r="D77" i="12"/>
  <c r="D106" i="4" s="1"/>
  <c r="C77" i="12"/>
  <c r="C106" i="4" s="1"/>
  <c r="B77" i="12"/>
  <c r="Y74" i="12"/>
  <c r="Y103" i="4" s="1"/>
  <c r="X74" i="12"/>
  <c r="X103" i="4" s="1"/>
  <c r="W74" i="12"/>
  <c r="V74" i="12"/>
  <c r="U74" i="12"/>
  <c r="T74" i="12"/>
  <c r="S74" i="12"/>
  <c r="R74" i="12"/>
  <c r="Q74" i="12"/>
  <c r="P74" i="12"/>
  <c r="O74" i="12"/>
  <c r="O103" i="4" s="1"/>
  <c r="N74" i="12"/>
  <c r="M74" i="12"/>
  <c r="L74" i="12"/>
  <c r="K74" i="12"/>
  <c r="J74" i="12"/>
  <c r="I74" i="12"/>
  <c r="H74" i="12"/>
  <c r="G74" i="12"/>
  <c r="F74" i="12"/>
  <c r="E74" i="12"/>
  <c r="D74" i="12"/>
  <c r="D103" i="4" s="1"/>
  <c r="C74" i="12"/>
  <c r="B74" i="12"/>
  <c r="Y72" i="12"/>
  <c r="Y40" i="7" s="1"/>
  <c r="X72" i="12"/>
  <c r="X40" i="7" s="1"/>
  <c r="W72" i="12"/>
  <c r="W40" i="7" s="1"/>
  <c r="V72" i="12"/>
  <c r="V40" i="7" s="1"/>
  <c r="U72" i="12"/>
  <c r="U40" i="7" s="1"/>
  <c r="T72" i="12"/>
  <c r="S72" i="12"/>
  <c r="R72" i="12"/>
  <c r="R40" i="7" s="1"/>
  <c r="Q72" i="12"/>
  <c r="P72" i="12"/>
  <c r="P40" i="7" s="1"/>
  <c r="O72" i="12"/>
  <c r="N72" i="12"/>
  <c r="N40" i="7" s="1"/>
  <c r="M72" i="12"/>
  <c r="L72" i="12"/>
  <c r="K72" i="12"/>
  <c r="K40" i="7" s="1"/>
  <c r="J72" i="12"/>
  <c r="J40" i="7" s="1"/>
  <c r="I72" i="12"/>
  <c r="I40" i="7" s="1"/>
  <c r="H72" i="12"/>
  <c r="H40" i="7" s="1"/>
  <c r="G72" i="12"/>
  <c r="G40" i="7" s="1"/>
  <c r="F72" i="12"/>
  <c r="F40" i="7" s="1"/>
  <c r="E72" i="12"/>
  <c r="D72" i="12"/>
  <c r="C72" i="12"/>
  <c r="B72" i="12"/>
  <c r="L71" i="12"/>
  <c r="Y68" i="12"/>
  <c r="X68" i="12"/>
  <c r="X60" i="4" s="1"/>
  <c r="X133" i="4" s="1"/>
  <c r="W68" i="12"/>
  <c r="W60" i="4" s="1"/>
  <c r="W133" i="4" s="1"/>
  <c r="V68" i="12"/>
  <c r="V60" i="4" s="1"/>
  <c r="V133" i="4" s="1"/>
  <c r="U68" i="12"/>
  <c r="U60" i="4" s="1"/>
  <c r="U133" i="4" s="1"/>
  <c r="T68" i="12"/>
  <c r="T60" i="4" s="1"/>
  <c r="T133" i="4" s="1"/>
  <c r="S68" i="12"/>
  <c r="S89" i="12" s="1"/>
  <c r="R68" i="12"/>
  <c r="Q68" i="12"/>
  <c r="P68" i="12"/>
  <c r="O68" i="12"/>
  <c r="N68" i="12"/>
  <c r="M68" i="12"/>
  <c r="L68" i="12"/>
  <c r="K68" i="12"/>
  <c r="K89" i="12" s="1"/>
  <c r="J68" i="12"/>
  <c r="J60" i="4" s="1"/>
  <c r="J133" i="4" s="1"/>
  <c r="I68" i="12"/>
  <c r="H68" i="12"/>
  <c r="G68" i="12"/>
  <c r="F68" i="12"/>
  <c r="E68" i="12"/>
  <c r="D68" i="12"/>
  <c r="D60" i="4" s="1"/>
  <c r="D133" i="4" s="1"/>
  <c r="C68" i="12"/>
  <c r="C89" i="12" s="1"/>
  <c r="B68" i="12"/>
  <c r="Y67" i="12"/>
  <c r="Y100" i="12" s="1"/>
  <c r="Y161" i="4" s="1"/>
  <c r="X67" i="12"/>
  <c r="X59" i="4" s="1"/>
  <c r="W67" i="12"/>
  <c r="W100" i="12" s="1"/>
  <c r="W161" i="4" s="1"/>
  <c r="V67" i="12"/>
  <c r="V100" i="12" s="1"/>
  <c r="V161" i="4" s="1"/>
  <c r="U67" i="12"/>
  <c r="U59" i="4" s="1"/>
  <c r="T67" i="12"/>
  <c r="T59" i="4" s="1"/>
  <c r="S67" i="12"/>
  <c r="S100" i="12" s="1"/>
  <c r="S161" i="4" s="1"/>
  <c r="R67" i="12"/>
  <c r="R100" i="12" s="1"/>
  <c r="R161" i="4" s="1"/>
  <c r="Q67" i="12"/>
  <c r="Q100" i="12" s="1"/>
  <c r="Q161" i="4" s="1"/>
  <c r="P67" i="12"/>
  <c r="P59" i="4" s="1"/>
  <c r="O67" i="12"/>
  <c r="O100" i="12" s="1"/>
  <c r="N67" i="12"/>
  <c r="N100" i="12" s="1"/>
  <c r="N161" i="4" s="1"/>
  <c r="M67" i="12"/>
  <c r="L67" i="12"/>
  <c r="K67" i="12"/>
  <c r="K100" i="12" s="1"/>
  <c r="J67" i="12"/>
  <c r="J100" i="12" s="1"/>
  <c r="I67" i="12"/>
  <c r="I100" i="12" s="1"/>
  <c r="H67" i="12"/>
  <c r="G67" i="12"/>
  <c r="F67" i="12"/>
  <c r="E67" i="12"/>
  <c r="E59" i="4" s="1"/>
  <c r="D67" i="12"/>
  <c r="C67" i="12"/>
  <c r="C88" i="12" s="1"/>
  <c r="B67" i="12"/>
  <c r="B100" i="12" s="1"/>
  <c r="Y66" i="12"/>
  <c r="X66" i="12"/>
  <c r="X58" i="4" s="1"/>
  <c r="W66" i="12"/>
  <c r="W87" i="12" s="1"/>
  <c r="V66" i="12"/>
  <c r="U66" i="12"/>
  <c r="U58" i="4" s="1"/>
  <c r="T66" i="12"/>
  <c r="T58" i="4" s="1"/>
  <c r="S66" i="12"/>
  <c r="S65" i="12" s="1"/>
  <c r="R66" i="12"/>
  <c r="Q66" i="12"/>
  <c r="Q58" i="4" s="1"/>
  <c r="P66" i="12"/>
  <c r="P65" i="12" s="1"/>
  <c r="P57" i="4" s="1"/>
  <c r="P132" i="4" s="1"/>
  <c r="O66" i="12"/>
  <c r="O87" i="12" s="1"/>
  <c r="N66" i="12"/>
  <c r="N65" i="12" s="1"/>
  <c r="N57" i="4" s="1"/>
  <c r="N132" i="4" s="1"/>
  <c r="M66" i="12"/>
  <c r="M65" i="12" s="1"/>
  <c r="M57" i="4" s="1"/>
  <c r="M132" i="4" s="1"/>
  <c r="L66" i="12"/>
  <c r="L65" i="12" s="1"/>
  <c r="K66" i="12"/>
  <c r="J66" i="12"/>
  <c r="I66" i="12"/>
  <c r="H66" i="12"/>
  <c r="G66" i="12"/>
  <c r="G87" i="12" s="1"/>
  <c r="F66" i="12"/>
  <c r="E66" i="12"/>
  <c r="E58" i="4" s="1"/>
  <c r="D66" i="12"/>
  <c r="D58" i="4" s="1"/>
  <c r="C66" i="12"/>
  <c r="C87" i="12" s="1"/>
  <c r="B66" i="12"/>
  <c r="Y64" i="12"/>
  <c r="X64" i="12"/>
  <c r="W64" i="12"/>
  <c r="V64" i="12"/>
  <c r="U64" i="12"/>
  <c r="U56" i="4" s="1"/>
  <c r="T64" i="12"/>
  <c r="T56" i="4" s="1"/>
  <c r="S64" i="12"/>
  <c r="S97" i="12" s="1"/>
  <c r="R64" i="12"/>
  <c r="R97" i="12" s="1"/>
  <c r="R158" i="4" s="1"/>
  <c r="Q64" i="12"/>
  <c r="Q97" i="12" s="1"/>
  <c r="Q158" i="4" s="1"/>
  <c r="P64" i="12"/>
  <c r="P56" i="4" s="1"/>
  <c r="P131" i="4" s="1"/>
  <c r="O64" i="12"/>
  <c r="O97" i="12" s="1"/>
  <c r="O158" i="4" s="1"/>
  <c r="N64" i="12"/>
  <c r="N97" i="12" s="1"/>
  <c r="N158" i="4" s="1"/>
  <c r="M64" i="12"/>
  <c r="M56" i="4" s="1"/>
  <c r="M131" i="4" s="1"/>
  <c r="L64" i="12"/>
  <c r="L56" i="4" s="1"/>
  <c r="L131" i="4" s="1"/>
  <c r="K64" i="12"/>
  <c r="K85" i="12" s="1"/>
  <c r="J64" i="12"/>
  <c r="I64" i="12"/>
  <c r="I85" i="12" s="1"/>
  <c r="H64" i="12"/>
  <c r="H56" i="4" s="1"/>
  <c r="H131" i="4" s="1"/>
  <c r="G64" i="12"/>
  <c r="F64" i="12"/>
  <c r="E64" i="12"/>
  <c r="E56" i="4" s="1"/>
  <c r="D64" i="12"/>
  <c r="C64" i="12"/>
  <c r="B64" i="12"/>
  <c r="Y54" i="12"/>
  <c r="X54" i="12"/>
  <c r="W54" i="12"/>
  <c r="V54" i="12"/>
  <c r="U54" i="12"/>
  <c r="T54" i="12"/>
  <c r="S54" i="12"/>
  <c r="R54" i="12"/>
  <c r="Q54" i="12"/>
  <c r="P54" i="12"/>
  <c r="O54" i="12"/>
  <c r="N54" i="12"/>
  <c r="M54" i="12"/>
  <c r="L54" i="12"/>
  <c r="K54" i="12"/>
  <c r="J54" i="12"/>
  <c r="I54" i="12"/>
  <c r="H54" i="12"/>
  <c r="G54" i="12"/>
  <c r="F54" i="12"/>
  <c r="E54" i="12"/>
  <c r="D54" i="12"/>
  <c r="C54" i="12"/>
  <c r="B54" i="12"/>
  <c r="Y51" i="12"/>
  <c r="X51" i="12"/>
  <c r="W51" i="12"/>
  <c r="V51" i="12"/>
  <c r="U51" i="12"/>
  <c r="T51" i="12"/>
  <c r="S51" i="12"/>
  <c r="R51" i="12"/>
  <c r="Q51" i="12"/>
  <c r="P51" i="12"/>
  <c r="O51" i="12"/>
  <c r="N51" i="12"/>
  <c r="M51" i="12"/>
  <c r="L51" i="12"/>
  <c r="K51" i="12"/>
  <c r="J51" i="12"/>
  <c r="I51" i="12"/>
  <c r="H51" i="12"/>
  <c r="G51" i="12"/>
  <c r="F51" i="12"/>
  <c r="E51" i="12"/>
  <c r="D51" i="12"/>
  <c r="C51" i="12"/>
  <c r="B51" i="12"/>
  <c r="Y45" i="12"/>
  <c r="X45" i="12"/>
  <c r="W45" i="12"/>
  <c r="V45" i="12"/>
  <c r="U45" i="12"/>
  <c r="T45" i="12"/>
  <c r="S45" i="12"/>
  <c r="R45" i="12"/>
  <c r="Q45" i="12"/>
  <c r="P45" i="12"/>
  <c r="O45" i="12"/>
  <c r="N45" i="12"/>
  <c r="M45" i="12"/>
  <c r="L45" i="12"/>
  <c r="K45" i="12"/>
  <c r="J45" i="12"/>
  <c r="I45" i="12"/>
  <c r="H45" i="12"/>
  <c r="G45" i="12"/>
  <c r="F45" i="12"/>
  <c r="E45" i="12"/>
  <c r="D45" i="12"/>
  <c r="C45" i="12"/>
  <c r="B45" i="12"/>
  <c r="Y40" i="12"/>
  <c r="X40" i="12"/>
  <c r="W40" i="12"/>
  <c r="V40" i="12"/>
  <c r="U40" i="12"/>
  <c r="T40" i="12"/>
  <c r="S40" i="12"/>
  <c r="R40" i="12"/>
  <c r="Q40" i="12"/>
  <c r="P40" i="12"/>
  <c r="O40" i="12"/>
  <c r="N40" i="12"/>
  <c r="M40" i="12"/>
  <c r="L40" i="12"/>
  <c r="K40" i="12"/>
  <c r="J40" i="12"/>
  <c r="I40" i="12"/>
  <c r="H40" i="12"/>
  <c r="G40" i="12"/>
  <c r="F40" i="12"/>
  <c r="E40" i="12"/>
  <c r="D40" i="12"/>
  <c r="C40" i="12"/>
  <c r="B40" i="12"/>
  <c r="Y39" i="12"/>
  <c r="Y37" i="12" s="1"/>
  <c r="X39" i="12"/>
  <c r="X37" i="12" s="1"/>
  <c r="W39" i="12"/>
  <c r="V39" i="12"/>
  <c r="U39" i="12"/>
  <c r="T39" i="12"/>
  <c r="S39" i="12"/>
  <c r="S37" i="12" s="1"/>
  <c r="R39" i="12"/>
  <c r="Q39" i="12"/>
  <c r="Q37" i="12" s="1"/>
  <c r="P39" i="12"/>
  <c r="O39" i="12"/>
  <c r="N39" i="12"/>
  <c r="M39" i="12"/>
  <c r="L39" i="12"/>
  <c r="K39" i="12"/>
  <c r="J39" i="12"/>
  <c r="I39" i="12"/>
  <c r="H39" i="12"/>
  <c r="G39" i="12"/>
  <c r="F39" i="12"/>
  <c r="E39" i="12"/>
  <c r="D39" i="12"/>
  <c r="C39" i="12"/>
  <c r="B39" i="12"/>
  <c r="Y38" i="12"/>
  <c r="X38" i="12"/>
  <c r="W38" i="12"/>
  <c r="W37" i="12" s="1"/>
  <c r="V38" i="12"/>
  <c r="V37" i="12" s="1"/>
  <c r="U38" i="12"/>
  <c r="U37" i="12" s="1"/>
  <c r="T38" i="12"/>
  <c r="T37" i="12" s="1"/>
  <c r="S38" i="12"/>
  <c r="R38" i="12"/>
  <c r="R37" i="12" s="1"/>
  <c r="Q38" i="12"/>
  <c r="P38" i="12"/>
  <c r="P37" i="12" s="1"/>
  <c r="O38" i="12"/>
  <c r="O37" i="12" s="1"/>
  <c r="N38" i="12"/>
  <c r="N37" i="12" s="1"/>
  <c r="M38" i="12"/>
  <c r="M37" i="12" s="1"/>
  <c r="L38" i="12"/>
  <c r="K38" i="12"/>
  <c r="K37" i="12" s="1"/>
  <c r="J38" i="12"/>
  <c r="J37" i="12" s="1"/>
  <c r="I38" i="12"/>
  <c r="H38" i="12"/>
  <c r="G38" i="12"/>
  <c r="F38" i="12"/>
  <c r="E38" i="12"/>
  <c r="D38" i="12"/>
  <c r="C38" i="12"/>
  <c r="C37" i="12" s="1"/>
  <c r="B38" i="12"/>
  <c r="B37" i="12" s="1"/>
  <c r="L37" i="12"/>
  <c r="I37" i="12"/>
  <c r="H37" i="12"/>
  <c r="G37" i="12"/>
  <c r="F37" i="12"/>
  <c r="E37" i="12"/>
  <c r="D37" i="12"/>
  <c r="Y36" i="12"/>
  <c r="X36" i="12"/>
  <c r="W36" i="12"/>
  <c r="V36" i="12"/>
  <c r="U36" i="12"/>
  <c r="T36" i="12"/>
  <c r="S36" i="12"/>
  <c r="R36" i="12"/>
  <c r="Q36" i="12"/>
  <c r="P36" i="12"/>
  <c r="O36" i="12"/>
  <c r="N36" i="12"/>
  <c r="M36" i="12"/>
  <c r="L36" i="12"/>
  <c r="K36" i="12"/>
  <c r="J36" i="12"/>
  <c r="I36" i="12"/>
  <c r="H36" i="12"/>
  <c r="G36" i="12"/>
  <c r="F36" i="12"/>
  <c r="E36" i="12"/>
  <c r="D36" i="12"/>
  <c r="C36" i="12"/>
  <c r="B36" i="12"/>
  <c r="Y34" i="12"/>
  <c r="X34" i="12"/>
  <c r="W34" i="12"/>
  <c r="V34" i="12"/>
  <c r="U34" i="12"/>
  <c r="T34" i="12"/>
  <c r="S34" i="12"/>
  <c r="R34" i="12"/>
  <c r="Q34" i="12"/>
  <c r="P34" i="12"/>
  <c r="O34" i="12"/>
  <c r="N34" i="12"/>
  <c r="M34" i="12"/>
  <c r="L34" i="12"/>
  <c r="K34" i="12"/>
  <c r="J34" i="12"/>
  <c r="I34" i="12"/>
  <c r="H34" i="12"/>
  <c r="G34" i="12"/>
  <c r="F34" i="12"/>
  <c r="E34" i="12"/>
  <c r="D34" i="12"/>
  <c r="C34" i="12"/>
  <c r="Y33" i="12"/>
  <c r="X33" i="12"/>
  <c r="W33" i="12"/>
  <c r="W31" i="12" s="1"/>
  <c r="V33" i="12"/>
  <c r="U33" i="12"/>
  <c r="T33" i="12"/>
  <c r="S33" i="12"/>
  <c r="R33" i="12"/>
  <c r="Q33" i="12"/>
  <c r="P33" i="12"/>
  <c r="O33" i="12"/>
  <c r="N33" i="12"/>
  <c r="M33" i="12"/>
  <c r="L33" i="12"/>
  <c r="K33" i="12"/>
  <c r="K31" i="12" s="1"/>
  <c r="J33" i="12"/>
  <c r="I33" i="12"/>
  <c r="I31" i="12" s="1"/>
  <c r="H33" i="12"/>
  <c r="G33" i="12"/>
  <c r="F33" i="12"/>
  <c r="E33" i="12"/>
  <c r="D33" i="12"/>
  <c r="D31" i="12" s="1"/>
  <c r="C33" i="12"/>
  <c r="C31" i="12" s="1"/>
  <c r="Y32" i="12"/>
  <c r="Y31" i="12" s="1"/>
  <c r="X32" i="12"/>
  <c r="W32" i="12"/>
  <c r="V32" i="12"/>
  <c r="V31" i="12" s="1"/>
  <c r="U32" i="12"/>
  <c r="T32" i="12"/>
  <c r="T31" i="12" s="1"/>
  <c r="S32" i="12"/>
  <c r="R32" i="12"/>
  <c r="R31" i="12" s="1"/>
  <c r="Q32" i="12"/>
  <c r="P32" i="12"/>
  <c r="P31" i="12" s="1"/>
  <c r="O32" i="12"/>
  <c r="O31" i="12" s="1"/>
  <c r="N32" i="12"/>
  <c r="N31" i="12" s="1"/>
  <c r="M32" i="12"/>
  <c r="L32" i="12"/>
  <c r="K32" i="12"/>
  <c r="J32" i="12"/>
  <c r="I32" i="12"/>
  <c r="H32" i="12"/>
  <c r="H31" i="12" s="1"/>
  <c r="G32" i="12"/>
  <c r="F32" i="12"/>
  <c r="E32" i="12"/>
  <c r="D32" i="12"/>
  <c r="C32" i="12"/>
  <c r="M31" i="12"/>
  <c r="L31" i="12"/>
  <c r="G31" i="12"/>
  <c r="Y30" i="12"/>
  <c r="X30" i="12"/>
  <c r="W30" i="12"/>
  <c r="V30" i="12"/>
  <c r="U30" i="12"/>
  <c r="T30" i="12"/>
  <c r="S30" i="12"/>
  <c r="R30" i="12"/>
  <c r="Q30" i="12"/>
  <c r="P30" i="12"/>
  <c r="O30" i="12"/>
  <c r="N30" i="12"/>
  <c r="M30" i="12"/>
  <c r="L30" i="12"/>
  <c r="K30" i="12"/>
  <c r="J30" i="12"/>
  <c r="I30" i="12"/>
  <c r="H30" i="12"/>
  <c r="G30" i="12"/>
  <c r="F30" i="12"/>
  <c r="E30" i="12"/>
  <c r="D30" i="12"/>
  <c r="C30" i="12"/>
  <c r="Y25" i="12"/>
  <c r="X25" i="12"/>
  <c r="W25" i="12"/>
  <c r="V25" i="12"/>
  <c r="U25" i="12"/>
  <c r="T25" i="12"/>
  <c r="S25" i="12"/>
  <c r="R25" i="12"/>
  <c r="Q25" i="12"/>
  <c r="P25" i="12"/>
  <c r="O25" i="12"/>
  <c r="N25" i="12"/>
  <c r="M25" i="12"/>
  <c r="L25" i="12"/>
  <c r="K25" i="12"/>
  <c r="J25" i="12"/>
  <c r="I25" i="12"/>
  <c r="H25" i="12"/>
  <c r="G25" i="12"/>
  <c r="F25" i="12"/>
  <c r="E25" i="12"/>
  <c r="D25" i="12"/>
  <c r="C25" i="12"/>
  <c r="Y19" i="12"/>
  <c r="X19" i="12"/>
  <c r="W19" i="12"/>
  <c r="V19" i="12"/>
  <c r="U19" i="12"/>
  <c r="T19" i="12"/>
  <c r="S19" i="12"/>
  <c r="R19" i="12"/>
  <c r="Q19" i="12"/>
  <c r="P19" i="12"/>
  <c r="O19" i="12"/>
  <c r="N19" i="12"/>
  <c r="M19" i="12"/>
  <c r="L19" i="12"/>
  <c r="K19" i="12"/>
  <c r="J19" i="12"/>
  <c r="I19" i="12"/>
  <c r="H19" i="12"/>
  <c r="G19" i="12"/>
  <c r="F19" i="12"/>
  <c r="E19" i="12"/>
  <c r="D19" i="12"/>
  <c r="C19" i="12"/>
  <c r="B19" i="12"/>
  <c r="Y12" i="12"/>
  <c r="Y92" i="12" s="1"/>
  <c r="X12" i="12"/>
  <c r="X92" i="12" s="1"/>
  <c r="W12" i="12"/>
  <c r="W92" i="12" s="1"/>
  <c r="V12" i="12"/>
  <c r="V92" i="12" s="1"/>
  <c r="U12" i="12"/>
  <c r="U92" i="12" s="1"/>
  <c r="T12" i="12"/>
  <c r="T92" i="12" s="1"/>
  <c r="S12" i="12"/>
  <c r="S92" i="12" s="1"/>
  <c r="R12" i="12"/>
  <c r="R92" i="12" s="1"/>
  <c r="Q12" i="12"/>
  <c r="Q92" i="12" s="1"/>
  <c r="P12" i="12"/>
  <c r="P92" i="12" s="1"/>
  <c r="O12" i="12"/>
  <c r="O92" i="12" s="1"/>
  <c r="N12" i="12"/>
  <c r="N92" i="12" s="1"/>
  <c r="M12" i="12"/>
  <c r="M92" i="12" s="1"/>
  <c r="L12" i="12"/>
  <c r="L92" i="12" s="1"/>
  <c r="K12" i="12"/>
  <c r="K92" i="12" s="1"/>
  <c r="J12" i="12"/>
  <c r="J92" i="12" s="1"/>
  <c r="I12" i="12"/>
  <c r="I92" i="12" s="1"/>
  <c r="H12" i="12"/>
  <c r="H92" i="12" s="1"/>
  <c r="G12" i="12"/>
  <c r="G92" i="12" s="1"/>
  <c r="F12" i="12"/>
  <c r="F92" i="12" s="1"/>
  <c r="E12" i="12"/>
  <c r="E92" i="12" s="1"/>
  <c r="D12" i="12"/>
  <c r="D92" i="12" s="1"/>
  <c r="C12" i="12"/>
  <c r="C92" i="12" s="1"/>
  <c r="B12" i="12"/>
  <c r="B92" i="12" s="1"/>
  <c r="Y5" i="12"/>
  <c r="X5" i="12"/>
  <c r="W5" i="12"/>
  <c r="W3" i="12" s="1"/>
  <c r="V5" i="12"/>
  <c r="U5" i="12"/>
  <c r="T5" i="12"/>
  <c r="T82" i="12" s="1"/>
  <c r="S5" i="12"/>
  <c r="S3" i="12" s="1"/>
  <c r="R5" i="12"/>
  <c r="Q5" i="12"/>
  <c r="P5" i="12"/>
  <c r="O5" i="12"/>
  <c r="O3" i="12" s="1"/>
  <c r="N5" i="12"/>
  <c r="N82" i="12" s="1"/>
  <c r="M5" i="12"/>
  <c r="M3" i="12" s="1"/>
  <c r="L5" i="12"/>
  <c r="L82" i="12" s="1"/>
  <c r="K5" i="12"/>
  <c r="K3" i="12" s="1"/>
  <c r="J5" i="12"/>
  <c r="I5" i="12"/>
  <c r="H5" i="12"/>
  <c r="G5" i="12"/>
  <c r="G3" i="12" s="1"/>
  <c r="F5" i="12"/>
  <c r="F82" i="12" s="1"/>
  <c r="E5" i="12"/>
  <c r="E3" i="12" s="1"/>
  <c r="D5" i="12"/>
  <c r="D82" i="12" s="1"/>
  <c r="C5" i="12"/>
  <c r="C3" i="12" s="1"/>
  <c r="B5" i="12"/>
  <c r="B82" i="12" s="1"/>
  <c r="Y3" i="12"/>
  <c r="V3" i="12"/>
  <c r="U3" i="12"/>
  <c r="Y155" i="11"/>
  <c r="X155" i="11"/>
  <c r="W155" i="11"/>
  <c r="V155" i="11"/>
  <c r="U155" i="11"/>
  <c r="T155" i="11"/>
  <c r="S155" i="11"/>
  <c r="R155" i="11"/>
  <c r="Q155" i="11"/>
  <c r="P155" i="11"/>
  <c r="O155" i="11"/>
  <c r="N155" i="11"/>
  <c r="M155" i="11"/>
  <c r="L155" i="11"/>
  <c r="K155" i="11"/>
  <c r="J155" i="11"/>
  <c r="I155" i="11"/>
  <c r="H155" i="11"/>
  <c r="G155" i="11"/>
  <c r="F155" i="11"/>
  <c r="E155" i="11"/>
  <c r="D155" i="11"/>
  <c r="C155" i="11"/>
  <c r="B155" i="11"/>
  <c r="Y154" i="11"/>
  <c r="X154" i="11"/>
  <c r="W154" i="11"/>
  <c r="V154" i="11"/>
  <c r="U154" i="11"/>
  <c r="T154" i="11"/>
  <c r="S154" i="11"/>
  <c r="R154" i="11"/>
  <c r="Q154" i="11"/>
  <c r="P154" i="11"/>
  <c r="O154" i="11"/>
  <c r="N154" i="11"/>
  <c r="M154" i="11"/>
  <c r="L154" i="11"/>
  <c r="K154" i="11"/>
  <c r="J154" i="11"/>
  <c r="I154" i="11"/>
  <c r="H154" i="11"/>
  <c r="G154" i="11"/>
  <c r="F154" i="11"/>
  <c r="E154" i="11"/>
  <c r="D154" i="11"/>
  <c r="C154" i="11"/>
  <c r="B154" i="11"/>
  <c r="Y153" i="11"/>
  <c r="X153" i="11"/>
  <c r="W153" i="11"/>
  <c r="V153" i="11"/>
  <c r="U153" i="11"/>
  <c r="T153" i="11"/>
  <c r="S153" i="11"/>
  <c r="R153" i="11"/>
  <c r="Q153" i="11"/>
  <c r="P153" i="11"/>
  <c r="O153" i="11"/>
  <c r="N153" i="11"/>
  <c r="M153" i="11"/>
  <c r="L153" i="11"/>
  <c r="K153" i="11"/>
  <c r="J153" i="11"/>
  <c r="I153" i="11"/>
  <c r="H153" i="11"/>
  <c r="G153" i="11"/>
  <c r="F153" i="11"/>
  <c r="E153" i="11"/>
  <c r="D153" i="11"/>
  <c r="C153" i="11"/>
  <c r="B153" i="11"/>
  <c r="Y152" i="11"/>
  <c r="X152" i="11"/>
  <c r="W152" i="11"/>
  <c r="V152" i="11"/>
  <c r="U152" i="11"/>
  <c r="T152" i="11"/>
  <c r="S152" i="11"/>
  <c r="R152" i="11"/>
  <c r="Q152" i="11"/>
  <c r="P152" i="11"/>
  <c r="O152" i="11"/>
  <c r="N152" i="11"/>
  <c r="M152" i="11"/>
  <c r="L152" i="11"/>
  <c r="K152" i="11"/>
  <c r="J152" i="11"/>
  <c r="I152" i="11"/>
  <c r="H152" i="11"/>
  <c r="G152" i="11"/>
  <c r="F152" i="11"/>
  <c r="E152" i="11"/>
  <c r="D152" i="11"/>
  <c r="C152" i="11"/>
  <c r="B152" i="11"/>
  <c r="Y151" i="11"/>
  <c r="X151" i="11"/>
  <c r="W151" i="11"/>
  <c r="V151" i="11"/>
  <c r="U151" i="11"/>
  <c r="T151" i="11"/>
  <c r="S151" i="11"/>
  <c r="R151" i="11"/>
  <c r="Q151" i="11"/>
  <c r="P151" i="11"/>
  <c r="O151" i="11"/>
  <c r="N151" i="11"/>
  <c r="M151" i="11"/>
  <c r="L151" i="11"/>
  <c r="K151" i="11"/>
  <c r="J151" i="11"/>
  <c r="I151" i="11"/>
  <c r="H151" i="11"/>
  <c r="G151" i="11"/>
  <c r="F151" i="11"/>
  <c r="E151" i="11"/>
  <c r="D151" i="11"/>
  <c r="C151" i="11"/>
  <c r="B151" i="11"/>
  <c r="Y150" i="11"/>
  <c r="X150" i="11"/>
  <c r="W150" i="11"/>
  <c r="V150" i="11"/>
  <c r="U150" i="11"/>
  <c r="T150" i="11"/>
  <c r="S150" i="11"/>
  <c r="R150" i="11"/>
  <c r="Q150" i="11"/>
  <c r="P150" i="11"/>
  <c r="O150" i="11"/>
  <c r="N150" i="11"/>
  <c r="M150" i="11"/>
  <c r="L150" i="11"/>
  <c r="K150" i="11"/>
  <c r="J150" i="11"/>
  <c r="I150" i="11"/>
  <c r="H150" i="11"/>
  <c r="G150" i="11"/>
  <c r="F150" i="11"/>
  <c r="E150" i="11"/>
  <c r="D150" i="11"/>
  <c r="C150" i="11"/>
  <c r="B150" i="11"/>
  <c r="Y149" i="11"/>
  <c r="X149" i="11"/>
  <c r="W149" i="11"/>
  <c r="V149" i="11"/>
  <c r="U149" i="11"/>
  <c r="T149" i="11"/>
  <c r="S149" i="11"/>
  <c r="R149" i="11"/>
  <c r="Q149" i="11"/>
  <c r="P149" i="11"/>
  <c r="O149" i="11"/>
  <c r="N149" i="11"/>
  <c r="M149" i="11"/>
  <c r="L149" i="11"/>
  <c r="K149" i="11"/>
  <c r="J149" i="11"/>
  <c r="I149" i="11"/>
  <c r="H149" i="11"/>
  <c r="G149" i="11"/>
  <c r="F149" i="11"/>
  <c r="E149" i="11"/>
  <c r="D149" i="11"/>
  <c r="C149" i="11"/>
  <c r="B149" i="11"/>
  <c r="Y148" i="11"/>
  <c r="X148" i="11"/>
  <c r="W148" i="11"/>
  <c r="V148" i="11"/>
  <c r="U148" i="11"/>
  <c r="T148" i="11"/>
  <c r="S148" i="11"/>
  <c r="R148" i="11"/>
  <c r="Q148" i="11"/>
  <c r="P148" i="11"/>
  <c r="O148" i="11"/>
  <c r="N148" i="11"/>
  <c r="M148" i="11"/>
  <c r="L148" i="11"/>
  <c r="K148" i="11"/>
  <c r="J148" i="11"/>
  <c r="I148" i="11"/>
  <c r="H148" i="11"/>
  <c r="G148" i="11"/>
  <c r="F148" i="11"/>
  <c r="E148" i="11"/>
  <c r="D148" i="11"/>
  <c r="C148" i="11"/>
  <c r="B148" i="11"/>
  <c r="Y144" i="11"/>
  <c r="X144" i="11"/>
  <c r="W144" i="11"/>
  <c r="V144" i="11"/>
  <c r="U144" i="11"/>
  <c r="T144" i="11"/>
  <c r="S144" i="11"/>
  <c r="R144" i="11"/>
  <c r="Q144" i="11"/>
  <c r="P144" i="11"/>
  <c r="O144" i="11"/>
  <c r="N144" i="11"/>
  <c r="M144" i="11"/>
  <c r="L144" i="11"/>
  <c r="K144" i="11"/>
  <c r="J144" i="11"/>
  <c r="I144" i="11"/>
  <c r="H144" i="11"/>
  <c r="G144" i="11"/>
  <c r="F144" i="11"/>
  <c r="E144" i="11"/>
  <c r="D144" i="11"/>
  <c r="C144" i="11"/>
  <c r="B144" i="11"/>
  <c r="Y143" i="11"/>
  <c r="X143" i="11"/>
  <c r="W143" i="11"/>
  <c r="V143" i="11"/>
  <c r="U143" i="11"/>
  <c r="T143" i="11"/>
  <c r="S143" i="11"/>
  <c r="R143" i="11"/>
  <c r="Q143" i="11"/>
  <c r="P143" i="11"/>
  <c r="O143" i="11"/>
  <c r="N143" i="11"/>
  <c r="M143" i="11"/>
  <c r="L143" i="11"/>
  <c r="K143" i="11"/>
  <c r="J143" i="11"/>
  <c r="I143" i="11"/>
  <c r="H143" i="11"/>
  <c r="G143" i="11"/>
  <c r="F143" i="11"/>
  <c r="E143" i="11"/>
  <c r="D143" i="11"/>
  <c r="C143" i="11"/>
  <c r="B143" i="11"/>
  <c r="Y142" i="11"/>
  <c r="X142" i="11"/>
  <c r="W142" i="11"/>
  <c r="V142" i="11"/>
  <c r="U142" i="11"/>
  <c r="T142" i="11"/>
  <c r="S142" i="11"/>
  <c r="R142" i="11"/>
  <c r="Q142" i="11"/>
  <c r="P142" i="11"/>
  <c r="O142" i="11"/>
  <c r="N142" i="11"/>
  <c r="M142" i="11"/>
  <c r="L142" i="11"/>
  <c r="K142" i="11"/>
  <c r="J142" i="11"/>
  <c r="I142" i="11"/>
  <c r="H142" i="11"/>
  <c r="G142" i="11"/>
  <c r="F142" i="11"/>
  <c r="E142" i="11"/>
  <c r="D142" i="11"/>
  <c r="C142" i="11"/>
  <c r="B142" i="11"/>
  <c r="Y141" i="11"/>
  <c r="X141" i="11"/>
  <c r="W141" i="11"/>
  <c r="V141" i="11"/>
  <c r="U141" i="11"/>
  <c r="T141" i="11"/>
  <c r="S141" i="11"/>
  <c r="R141" i="11"/>
  <c r="Q141" i="11"/>
  <c r="P141" i="11"/>
  <c r="O141" i="11"/>
  <c r="N141" i="11"/>
  <c r="M141" i="11"/>
  <c r="L141" i="11"/>
  <c r="K141" i="11"/>
  <c r="J141" i="11"/>
  <c r="I141" i="11"/>
  <c r="H141" i="11"/>
  <c r="G141" i="11"/>
  <c r="F141" i="11"/>
  <c r="E141" i="11"/>
  <c r="D141" i="11"/>
  <c r="C141" i="11"/>
  <c r="B141" i="11"/>
  <c r="Y140" i="11"/>
  <c r="X140" i="11"/>
  <c r="W140" i="11"/>
  <c r="V140" i="11"/>
  <c r="U140" i="11"/>
  <c r="T140" i="11"/>
  <c r="S140" i="11"/>
  <c r="R140" i="11"/>
  <c r="Q140" i="11"/>
  <c r="P140" i="11"/>
  <c r="O140" i="11"/>
  <c r="N140" i="11"/>
  <c r="M140" i="11"/>
  <c r="L140" i="11"/>
  <c r="K140" i="11"/>
  <c r="J140" i="11"/>
  <c r="I140" i="11"/>
  <c r="H140" i="11"/>
  <c r="G140" i="11"/>
  <c r="F140" i="11"/>
  <c r="E140" i="11"/>
  <c r="D140" i="11"/>
  <c r="C140" i="11"/>
  <c r="B140" i="11"/>
  <c r="Y139" i="11"/>
  <c r="X139" i="11"/>
  <c r="W139" i="11"/>
  <c r="V139" i="11"/>
  <c r="U139" i="11"/>
  <c r="T139" i="11"/>
  <c r="S139" i="11"/>
  <c r="R139" i="11"/>
  <c r="Q139" i="11"/>
  <c r="P139" i="11"/>
  <c r="O139" i="11"/>
  <c r="N139" i="11"/>
  <c r="M139" i="11"/>
  <c r="L139" i="11"/>
  <c r="K139" i="11"/>
  <c r="J139" i="11"/>
  <c r="I139" i="11"/>
  <c r="H139" i="11"/>
  <c r="G139" i="11"/>
  <c r="F139" i="11"/>
  <c r="E139" i="11"/>
  <c r="D139" i="11"/>
  <c r="C139" i="11"/>
  <c r="B139" i="11"/>
  <c r="Y138" i="11"/>
  <c r="X138" i="11"/>
  <c r="W138" i="11"/>
  <c r="V138" i="11"/>
  <c r="U138" i="11"/>
  <c r="T138" i="11"/>
  <c r="S138" i="11"/>
  <c r="R138" i="11"/>
  <c r="Q138" i="11"/>
  <c r="P138" i="11"/>
  <c r="O138" i="11"/>
  <c r="N138" i="11"/>
  <c r="M138" i="11"/>
  <c r="L138" i="11"/>
  <c r="K138" i="11"/>
  <c r="J138" i="11"/>
  <c r="I138" i="11"/>
  <c r="H138" i="11"/>
  <c r="G138" i="11"/>
  <c r="F138" i="11"/>
  <c r="E138" i="11"/>
  <c r="D138" i="11"/>
  <c r="C138" i="11"/>
  <c r="B138" i="11"/>
  <c r="Y137" i="11"/>
  <c r="X137" i="11"/>
  <c r="W137" i="11"/>
  <c r="V137" i="11"/>
  <c r="U137" i="11"/>
  <c r="T137" i="11"/>
  <c r="S137" i="11"/>
  <c r="R137" i="11"/>
  <c r="Q137" i="11"/>
  <c r="P137" i="11"/>
  <c r="O137" i="11"/>
  <c r="N137" i="11"/>
  <c r="M137" i="11"/>
  <c r="L137" i="11"/>
  <c r="K137" i="11"/>
  <c r="J137" i="11"/>
  <c r="I137" i="11"/>
  <c r="H137" i="11"/>
  <c r="G137" i="11"/>
  <c r="F137" i="11"/>
  <c r="E137" i="11"/>
  <c r="D137" i="11"/>
  <c r="C137" i="11"/>
  <c r="B137" i="11"/>
  <c r="Y131" i="11"/>
  <c r="X131" i="11"/>
  <c r="W131" i="11"/>
  <c r="V131" i="11"/>
  <c r="U131" i="11"/>
  <c r="T131" i="11"/>
  <c r="S131" i="11"/>
  <c r="R131" i="11"/>
  <c r="Q131" i="11"/>
  <c r="P131" i="11"/>
  <c r="O131" i="11"/>
  <c r="N131" i="11"/>
  <c r="M131" i="11"/>
  <c r="L131" i="11"/>
  <c r="K131" i="11"/>
  <c r="J131" i="11"/>
  <c r="I131" i="11"/>
  <c r="H131" i="11"/>
  <c r="G131" i="11"/>
  <c r="F131" i="11"/>
  <c r="E131" i="11"/>
  <c r="D131" i="11"/>
  <c r="C131" i="11"/>
  <c r="B131" i="11"/>
  <c r="Y127" i="11"/>
  <c r="X127" i="11"/>
  <c r="W127" i="11"/>
  <c r="V127" i="11"/>
  <c r="U127" i="11"/>
  <c r="T127" i="11"/>
  <c r="S127" i="11"/>
  <c r="R127" i="11"/>
  <c r="Q127" i="11"/>
  <c r="P127" i="11"/>
  <c r="O127" i="11"/>
  <c r="N127" i="11"/>
  <c r="M127" i="11"/>
  <c r="L127" i="11"/>
  <c r="K127" i="11"/>
  <c r="J127" i="11"/>
  <c r="I127" i="11"/>
  <c r="H127" i="11"/>
  <c r="G127" i="11"/>
  <c r="F127" i="11"/>
  <c r="E127" i="11"/>
  <c r="D127" i="11"/>
  <c r="C127" i="11"/>
  <c r="B127" i="11"/>
  <c r="Y124" i="11"/>
  <c r="X124" i="11"/>
  <c r="W124" i="11"/>
  <c r="V124" i="11"/>
  <c r="U124" i="11"/>
  <c r="T124" i="11"/>
  <c r="S124" i="11"/>
  <c r="R124" i="11"/>
  <c r="Q124" i="11"/>
  <c r="P124" i="11"/>
  <c r="O124" i="11"/>
  <c r="N124" i="11"/>
  <c r="M124" i="11"/>
  <c r="L124" i="11"/>
  <c r="K124" i="11"/>
  <c r="J124" i="11"/>
  <c r="I124" i="11"/>
  <c r="H124" i="11"/>
  <c r="G124" i="11"/>
  <c r="F124" i="11"/>
  <c r="E124" i="11"/>
  <c r="D124" i="11"/>
  <c r="C124" i="11"/>
  <c r="B124" i="11"/>
  <c r="Y121" i="11"/>
  <c r="X121" i="11"/>
  <c r="W121" i="11"/>
  <c r="V121" i="11"/>
  <c r="U121" i="11"/>
  <c r="T121" i="11"/>
  <c r="S121" i="11"/>
  <c r="R121" i="11"/>
  <c r="Q121" i="11"/>
  <c r="P121" i="11"/>
  <c r="O121" i="11"/>
  <c r="N121" i="11"/>
  <c r="M121" i="11"/>
  <c r="L121" i="11"/>
  <c r="K121" i="11"/>
  <c r="J121" i="11"/>
  <c r="I121" i="11"/>
  <c r="H121" i="11"/>
  <c r="G121" i="11"/>
  <c r="F121" i="11"/>
  <c r="E121" i="11"/>
  <c r="D121" i="11"/>
  <c r="C121" i="11"/>
  <c r="B121" i="11"/>
  <c r="Y120" i="11"/>
  <c r="X120" i="11"/>
  <c r="W120" i="11"/>
  <c r="V120" i="11"/>
  <c r="U120" i="11"/>
  <c r="T120" i="11"/>
  <c r="S120" i="11"/>
  <c r="R120" i="11"/>
  <c r="Q120" i="11"/>
  <c r="P120" i="11"/>
  <c r="O120" i="11"/>
  <c r="N120" i="11"/>
  <c r="M120" i="11"/>
  <c r="L120" i="11"/>
  <c r="K120" i="11"/>
  <c r="J120" i="11"/>
  <c r="I120" i="11"/>
  <c r="H120" i="11"/>
  <c r="G120" i="11"/>
  <c r="F120" i="11"/>
  <c r="E120" i="11"/>
  <c r="D120" i="11"/>
  <c r="C120" i="11"/>
  <c r="B120" i="11"/>
  <c r="Y119" i="11"/>
  <c r="X119" i="11"/>
  <c r="W119" i="11"/>
  <c r="V119" i="11"/>
  <c r="U119" i="11"/>
  <c r="T119" i="11"/>
  <c r="S119" i="11"/>
  <c r="R119" i="11"/>
  <c r="Q119" i="11"/>
  <c r="P119" i="11"/>
  <c r="O119" i="11"/>
  <c r="N119" i="11"/>
  <c r="M119" i="11"/>
  <c r="L119" i="11"/>
  <c r="K119" i="11"/>
  <c r="J119" i="11"/>
  <c r="I119" i="11"/>
  <c r="H119" i="11"/>
  <c r="G119" i="11"/>
  <c r="F119" i="11"/>
  <c r="E119" i="11"/>
  <c r="D119" i="11"/>
  <c r="C119" i="11"/>
  <c r="B119" i="11"/>
  <c r="Y118" i="11"/>
  <c r="X118" i="11"/>
  <c r="W118" i="11"/>
  <c r="V118" i="11"/>
  <c r="U118" i="11"/>
  <c r="T118" i="11"/>
  <c r="S118" i="11"/>
  <c r="R118" i="11"/>
  <c r="Q118" i="11"/>
  <c r="P118" i="11"/>
  <c r="O118" i="11"/>
  <c r="N118" i="11"/>
  <c r="M118" i="11"/>
  <c r="L118" i="11"/>
  <c r="K118" i="11"/>
  <c r="J118" i="11"/>
  <c r="I118" i="11"/>
  <c r="H118" i="11"/>
  <c r="G118" i="11"/>
  <c r="F118" i="11"/>
  <c r="E118" i="11"/>
  <c r="D118" i="11"/>
  <c r="C118" i="11"/>
  <c r="B118" i="11"/>
  <c r="Y115" i="11"/>
  <c r="X115" i="11"/>
  <c r="W115" i="11"/>
  <c r="V115" i="11"/>
  <c r="U115" i="11"/>
  <c r="T115" i="11"/>
  <c r="S115" i="11"/>
  <c r="R115" i="11"/>
  <c r="Q115" i="11"/>
  <c r="P115" i="11"/>
  <c r="O115" i="11"/>
  <c r="N115" i="11"/>
  <c r="M115" i="11"/>
  <c r="L115" i="11"/>
  <c r="K115" i="11"/>
  <c r="J115" i="11"/>
  <c r="I115" i="11"/>
  <c r="H115" i="11"/>
  <c r="G115" i="11"/>
  <c r="F115" i="11"/>
  <c r="E115" i="11"/>
  <c r="D115" i="11"/>
  <c r="C115" i="11"/>
  <c r="B115" i="11"/>
  <c r="Y114" i="11"/>
  <c r="X114" i="11"/>
  <c r="X100" i="11" s="1"/>
  <c r="W114" i="11"/>
  <c r="V114" i="11"/>
  <c r="U114" i="11"/>
  <c r="T114" i="11"/>
  <c r="S114" i="11"/>
  <c r="R114" i="11"/>
  <c r="Q114" i="11"/>
  <c r="P114" i="11"/>
  <c r="O114" i="11"/>
  <c r="N114" i="11"/>
  <c r="M114" i="11"/>
  <c r="L114" i="11"/>
  <c r="K114" i="11"/>
  <c r="J114" i="11"/>
  <c r="I114" i="11"/>
  <c r="H114" i="11"/>
  <c r="G114" i="11"/>
  <c r="F114" i="11"/>
  <c r="E114" i="11"/>
  <c r="D114" i="11"/>
  <c r="C114" i="11"/>
  <c r="B114" i="11"/>
  <c r="Y113" i="11"/>
  <c r="X113" i="11"/>
  <c r="W113" i="11"/>
  <c r="V113" i="11"/>
  <c r="U113" i="11"/>
  <c r="T113" i="11"/>
  <c r="S113" i="11"/>
  <c r="R113" i="11"/>
  <c r="Q113" i="11"/>
  <c r="P113" i="11"/>
  <c r="O113" i="11"/>
  <c r="N113" i="11"/>
  <c r="M113" i="11"/>
  <c r="L113" i="11"/>
  <c r="K113" i="11"/>
  <c r="J113" i="11"/>
  <c r="I113" i="11"/>
  <c r="H113" i="11"/>
  <c r="G113" i="11"/>
  <c r="F113" i="11"/>
  <c r="E113" i="11"/>
  <c r="D113" i="11"/>
  <c r="C113" i="11"/>
  <c r="B113" i="11"/>
  <c r="Y112" i="11"/>
  <c r="X112" i="11"/>
  <c r="W112" i="11"/>
  <c r="V112" i="11"/>
  <c r="U112" i="11"/>
  <c r="T112" i="11"/>
  <c r="S112" i="11"/>
  <c r="R112" i="11"/>
  <c r="Q112" i="11"/>
  <c r="P112" i="11"/>
  <c r="O112" i="11"/>
  <c r="N112" i="11"/>
  <c r="M112" i="11"/>
  <c r="L112" i="11"/>
  <c r="K112" i="11"/>
  <c r="J112" i="11"/>
  <c r="I112" i="11"/>
  <c r="H112" i="11"/>
  <c r="G112" i="11"/>
  <c r="F112" i="11"/>
  <c r="E112" i="11"/>
  <c r="D112" i="11"/>
  <c r="C112" i="11"/>
  <c r="B112" i="11"/>
  <c r="B111" i="11"/>
  <c r="Y110" i="11"/>
  <c r="X110" i="11"/>
  <c r="W110" i="11"/>
  <c r="V110" i="11"/>
  <c r="U110" i="11"/>
  <c r="T110" i="11"/>
  <c r="S110" i="11"/>
  <c r="R110" i="11"/>
  <c r="Q110" i="11"/>
  <c r="P110" i="11"/>
  <c r="O110" i="11"/>
  <c r="N110" i="11"/>
  <c r="M110" i="11"/>
  <c r="L110" i="11"/>
  <c r="K110" i="11"/>
  <c r="J110" i="11"/>
  <c r="I110" i="11"/>
  <c r="H110" i="11"/>
  <c r="G110" i="11"/>
  <c r="F110" i="11"/>
  <c r="E110" i="11"/>
  <c r="D110" i="11"/>
  <c r="C110" i="11"/>
  <c r="B110" i="11"/>
  <c r="Y109" i="11"/>
  <c r="X109" i="11"/>
  <c r="W109" i="11"/>
  <c r="V109" i="11"/>
  <c r="U109" i="11"/>
  <c r="T109" i="11"/>
  <c r="S109" i="11"/>
  <c r="R109" i="11"/>
  <c r="Q109" i="11"/>
  <c r="P109" i="11"/>
  <c r="O109" i="11"/>
  <c r="N109" i="11"/>
  <c r="M109" i="11"/>
  <c r="L109" i="11"/>
  <c r="K109" i="11"/>
  <c r="J109" i="11"/>
  <c r="I109" i="11"/>
  <c r="H109" i="11"/>
  <c r="G109" i="11"/>
  <c r="F109" i="11"/>
  <c r="E109" i="11"/>
  <c r="D109" i="11"/>
  <c r="C109" i="11"/>
  <c r="B109" i="11"/>
  <c r="Y108" i="11"/>
  <c r="X108" i="11"/>
  <c r="W108" i="11"/>
  <c r="V108" i="11"/>
  <c r="U108" i="11"/>
  <c r="T108" i="11"/>
  <c r="S108" i="11"/>
  <c r="R108" i="11"/>
  <c r="Q108" i="11"/>
  <c r="P108" i="11"/>
  <c r="O108" i="11"/>
  <c r="N108" i="11"/>
  <c r="M108" i="11"/>
  <c r="L108" i="11"/>
  <c r="K108" i="11"/>
  <c r="J108" i="11"/>
  <c r="I108" i="11"/>
  <c r="H108" i="11"/>
  <c r="G108" i="11"/>
  <c r="F108" i="11"/>
  <c r="E108" i="11"/>
  <c r="D108" i="11"/>
  <c r="C108" i="11"/>
  <c r="B108" i="11"/>
  <c r="Y107" i="11"/>
  <c r="X107" i="11"/>
  <c r="W107" i="11"/>
  <c r="V107" i="11"/>
  <c r="U107" i="11"/>
  <c r="T107" i="11"/>
  <c r="S107" i="11"/>
  <c r="R107" i="11"/>
  <c r="Q107" i="11"/>
  <c r="P107" i="11"/>
  <c r="O107" i="11"/>
  <c r="N107" i="11"/>
  <c r="M107" i="11"/>
  <c r="L107" i="11"/>
  <c r="K107" i="11"/>
  <c r="J107" i="11"/>
  <c r="I107" i="11"/>
  <c r="H107" i="11"/>
  <c r="G107" i="11"/>
  <c r="F107" i="11"/>
  <c r="E107" i="11"/>
  <c r="D107" i="11"/>
  <c r="C107" i="11"/>
  <c r="B107" i="11"/>
  <c r="Y106" i="11"/>
  <c r="X106" i="11"/>
  <c r="W106" i="11"/>
  <c r="V106" i="11"/>
  <c r="U106" i="11"/>
  <c r="T106" i="11"/>
  <c r="S106" i="11"/>
  <c r="R106" i="11"/>
  <c r="Q106" i="11"/>
  <c r="P106" i="11"/>
  <c r="O106" i="11"/>
  <c r="N106" i="11"/>
  <c r="M106" i="11"/>
  <c r="L106" i="11"/>
  <c r="K106" i="11"/>
  <c r="J106" i="11"/>
  <c r="I106" i="11"/>
  <c r="H106" i="11"/>
  <c r="G106" i="11"/>
  <c r="F106" i="11"/>
  <c r="E106" i="11"/>
  <c r="D106" i="11"/>
  <c r="C106" i="11"/>
  <c r="B106" i="11"/>
  <c r="B100" i="11" s="1"/>
  <c r="Y105" i="11"/>
  <c r="Y100" i="11" s="1"/>
  <c r="X105" i="11"/>
  <c r="W105" i="11"/>
  <c r="V105" i="11"/>
  <c r="U105" i="11"/>
  <c r="T105" i="11"/>
  <c r="S105" i="11"/>
  <c r="R105" i="11"/>
  <c r="Q105" i="11"/>
  <c r="P105" i="11"/>
  <c r="O105" i="11"/>
  <c r="N105" i="11"/>
  <c r="M105" i="11"/>
  <c r="L105" i="11"/>
  <c r="K105" i="11"/>
  <c r="J105" i="11"/>
  <c r="I105" i="11"/>
  <c r="H105" i="11"/>
  <c r="G105" i="11"/>
  <c r="F105" i="11"/>
  <c r="E105" i="11"/>
  <c r="D105" i="11"/>
  <c r="C105" i="11"/>
  <c r="B105" i="11"/>
  <c r="Y104" i="11"/>
  <c r="X104" i="11"/>
  <c r="W104" i="11"/>
  <c r="V104" i="11"/>
  <c r="U104" i="11"/>
  <c r="T104" i="11"/>
  <c r="S104" i="11"/>
  <c r="R104" i="11"/>
  <c r="Q104" i="11"/>
  <c r="P104" i="11"/>
  <c r="P100" i="11" s="1"/>
  <c r="O104" i="11"/>
  <c r="N104" i="11"/>
  <c r="M104" i="11"/>
  <c r="L104" i="11"/>
  <c r="K104" i="11"/>
  <c r="J104" i="11"/>
  <c r="I104" i="11"/>
  <c r="H104" i="11"/>
  <c r="G104" i="11"/>
  <c r="F104" i="11"/>
  <c r="E104" i="11"/>
  <c r="D104" i="11"/>
  <c r="C104" i="11"/>
  <c r="B104" i="11"/>
  <c r="Y103" i="11"/>
  <c r="X103" i="11"/>
  <c r="W103" i="11"/>
  <c r="V103" i="11"/>
  <c r="U103" i="11"/>
  <c r="T103" i="11"/>
  <c r="S103" i="11"/>
  <c r="R103" i="11"/>
  <c r="Q103" i="11"/>
  <c r="P103" i="11"/>
  <c r="O103" i="11"/>
  <c r="N103" i="11"/>
  <c r="M103" i="11"/>
  <c r="L103" i="11"/>
  <c r="K103" i="11"/>
  <c r="J103" i="11"/>
  <c r="I103" i="11"/>
  <c r="H103" i="11"/>
  <c r="G103" i="11"/>
  <c r="F103" i="11"/>
  <c r="E103" i="11"/>
  <c r="D103" i="11"/>
  <c r="C103" i="11"/>
  <c r="B103" i="11"/>
  <c r="Y102" i="11"/>
  <c r="X102" i="11"/>
  <c r="W102" i="11"/>
  <c r="V102" i="11"/>
  <c r="U102" i="11"/>
  <c r="T102" i="11"/>
  <c r="S102" i="11"/>
  <c r="R102" i="11"/>
  <c r="Q102" i="11"/>
  <c r="P102" i="11"/>
  <c r="O102" i="11"/>
  <c r="N102" i="11"/>
  <c r="M102" i="11"/>
  <c r="L102" i="11"/>
  <c r="K102" i="11"/>
  <c r="J102" i="11"/>
  <c r="I102" i="11"/>
  <c r="H102" i="11"/>
  <c r="H100" i="11" s="1"/>
  <c r="G102" i="11"/>
  <c r="F102" i="11"/>
  <c r="E102" i="11"/>
  <c r="D102" i="11"/>
  <c r="C102" i="11"/>
  <c r="B102" i="11"/>
  <c r="Y101" i="11"/>
  <c r="X101" i="11"/>
  <c r="W101" i="11"/>
  <c r="W100" i="11" s="1"/>
  <c r="V101" i="11"/>
  <c r="V100" i="11" s="1"/>
  <c r="U101" i="11"/>
  <c r="U100" i="11" s="1"/>
  <c r="T101" i="11"/>
  <c r="T100" i="11" s="1"/>
  <c r="S101" i="11"/>
  <c r="S100" i="11" s="1"/>
  <c r="R101" i="11"/>
  <c r="R100" i="11" s="1"/>
  <c r="Q101" i="11"/>
  <c r="Q100" i="11" s="1"/>
  <c r="P101" i="11"/>
  <c r="O101" i="11"/>
  <c r="O100" i="11" s="1"/>
  <c r="N101" i="11"/>
  <c r="N100" i="11" s="1"/>
  <c r="M101" i="11"/>
  <c r="M100" i="11" s="1"/>
  <c r="L101" i="11"/>
  <c r="L100" i="11" s="1"/>
  <c r="K101" i="11"/>
  <c r="K100" i="11" s="1"/>
  <c r="J101" i="11"/>
  <c r="J100" i="11" s="1"/>
  <c r="I101" i="11"/>
  <c r="I100" i="11" s="1"/>
  <c r="H101" i="11"/>
  <c r="G101" i="11"/>
  <c r="G100" i="11" s="1"/>
  <c r="F101" i="11"/>
  <c r="E101" i="11"/>
  <c r="D101" i="11"/>
  <c r="D100" i="11" s="1"/>
  <c r="C101" i="11"/>
  <c r="B101" i="11"/>
  <c r="F100" i="11"/>
  <c r="E100" i="11"/>
  <c r="C100" i="11"/>
  <c r="Y79" i="11"/>
  <c r="Y156" i="11" s="1"/>
  <c r="X79" i="11"/>
  <c r="W79" i="11"/>
  <c r="V79" i="11"/>
  <c r="V54" i="11" s="1"/>
  <c r="U79" i="11"/>
  <c r="T79" i="11"/>
  <c r="S79" i="11"/>
  <c r="S156" i="11" s="1"/>
  <c r="R79" i="11"/>
  <c r="Q79" i="11"/>
  <c r="P79" i="11"/>
  <c r="O79" i="11"/>
  <c r="N79" i="11"/>
  <c r="M79" i="11"/>
  <c r="L79" i="11"/>
  <c r="K79" i="11"/>
  <c r="K156" i="11" s="1"/>
  <c r="J79" i="11"/>
  <c r="I79" i="11"/>
  <c r="I54" i="11" s="1"/>
  <c r="H79" i="11"/>
  <c r="G79" i="11"/>
  <c r="F79" i="11"/>
  <c r="E79" i="11"/>
  <c r="E54" i="11" s="1"/>
  <c r="D79" i="11"/>
  <c r="C79" i="11"/>
  <c r="C54" i="11" s="1"/>
  <c r="B79" i="11"/>
  <c r="B54" i="11" s="1"/>
  <c r="Y54" i="11"/>
  <c r="Y132" i="11" s="1"/>
  <c r="U54" i="11"/>
  <c r="U130" i="11" s="1"/>
  <c r="S54" i="11"/>
  <c r="S147" i="11" s="1"/>
  <c r="R54" i="11"/>
  <c r="R132" i="11" s="1"/>
  <c r="Q54" i="11"/>
  <c r="Q132" i="11" s="1"/>
  <c r="N54" i="11"/>
  <c r="N130" i="11" s="1"/>
  <c r="M54" i="11"/>
  <c r="M130" i="11" s="1"/>
  <c r="K54" i="11"/>
  <c r="K130" i="11" s="1"/>
  <c r="J54" i="11"/>
  <c r="J147" i="11" s="1"/>
  <c r="Y35" i="11"/>
  <c r="Y145" i="11" s="1"/>
  <c r="X35" i="11"/>
  <c r="X111" i="11" s="1"/>
  <c r="W35" i="11"/>
  <c r="W111" i="11" s="1"/>
  <c r="V35" i="11"/>
  <c r="V111" i="11" s="1"/>
  <c r="U35" i="11"/>
  <c r="U111" i="11" s="1"/>
  <c r="T35" i="11"/>
  <c r="T145" i="11" s="1"/>
  <c r="S35" i="11"/>
  <c r="S145" i="11" s="1"/>
  <c r="R35" i="11"/>
  <c r="R145" i="11" s="1"/>
  <c r="Q35" i="11"/>
  <c r="Q145" i="11" s="1"/>
  <c r="P35" i="11"/>
  <c r="P145" i="11" s="1"/>
  <c r="O35" i="11"/>
  <c r="O145" i="11" s="1"/>
  <c r="N35" i="11"/>
  <c r="N145" i="11" s="1"/>
  <c r="M35" i="11"/>
  <c r="M145" i="11" s="1"/>
  <c r="L35" i="11"/>
  <c r="L145" i="11" s="1"/>
  <c r="K35" i="11"/>
  <c r="K145" i="11" s="1"/>
  <c r="J35" i="11"/>
  <c r="J145" i="11" s="1"/>
  <c r="I35" i="11"/>
  <c r="I145" i="11" s="1"/>
  <c r="H35" i="11"/>
  <c r="H111" i="11" s="1"/>
  <c r="G35" i="11"/>
  <c r="G145" i="11" s="1"/>
  <c r="F35" i="11"/>
  <c r="F145" i="11" s="1"/>
  <c r="E35" i="11"/>
  <c r="E145" i="11" s="1"/>
  <c r="D35" i="11"/>
  <c r="D145" i="11" s="1"/>
  <c r="C35" i="11"/>
  <c r="C145" i="11" s="1"/>
  <c r="B35" i="11"/>
  <c r="B145" i="11" s="1"/>
  <c r="S5" i="11"/>
  <c r="S136" i="11" s="1"/>
  <c r="K5" i="11"/>
  <c r="K136" i="11" s="1"/>
  <c r="I5" i="11"/>
  <c r="I136" i="11" s="1"/>
  <c r="H5" i="11"/>
  <c r="H136" i="11" s="1"/>
  <c r="F5" i="11"/>
  <c r="F136" i="11" s="1"/>
  <c r="E5" i="11"/>
  <c r="E136" i="11" s="1"/>
  <c r="B5" i="11"/>
  <c r="B136" i="11" s="1"/>
  <c r="Y155" i="10"/>
  <c r="X155" i="10"/>
  <c r="W155" i="10"/>
  <c r="V155" i="10"/>
  <c r="U155" i="10"/>
  <c r="T155" i="10"/>
  <c r="S155" i="10"/>
  <c r="R155" i="10"/>
  <c r="Q155" i="10"/>
  <c r="P155" i="10"/>
  <c r="O155" i="10"/>
  <c r="N155" i="10"/>
  <c r="M155" i="10"/>
  <c r="L155" i="10"/>
  <c r="K155" i="10"/>
  <c r="J155" i="10"/>
  <c r="I155" i="10"/>
  <c r="H155" i="10"/>
  <c r="G155" i="10"/>
  <c r="F155" i="10"/>
  <c r="E155" i="10"/>
  <c r="D155" i="10"/>
  <c r="C155" i="10"/>
  <c r="B155" i="10"/>
  <c r="Y154" i="10"/>
  <c r="X154" i="10"/>
  <c r="W154" i="10"/>
  <c r="V154" i="10"/>
  <c r="U154" i="10"/>
  <c r="T154" i="10"/>
  <c r="S154" i="10"/>
  <c r="R154" i="10"/>
  <c r="Q154" i="10"/>
  <c r="P154" i="10"/>
  <c r="O154" i="10"/>
  <c r="N154" i="10"/>
  <c r="M154" i="10"/>
  <c r="L154" i="10"/>
  <c r="K154" i="10"/>
  <c r="J154" i="10"/>
  <c r="I154" i="10"/>
  <c r="H154" i="10"/>
  <c r="G154" i="10"/>
  <c r="F154" i="10"/>
  <c r="E154" i="10"/>
  <c r="D154" i="10"/>
  <c r="C154" i="10"/>
  <c r="B154" i="10"/>
  <c r="Y153" i="10"/>
  <c r="X153" i="10"/>
  <c r="W153" i="10"/>
  <c r="V153" i="10"/>
  <c r="U153" i="10"/>
  <c r="T153" i="10"/>
  <c r="S153" i="10"/>
  <c r="R153" i="10"/>
  <c r="Q153" i="10"/>
  <c r="P153" i="10"/>
  <c r="O153" i="10"/>
  <c r="N153" i="10"/>
  <c r="M153" i="10"/>
  <c r="L153" i="10"/>
  <c r="K153" i="10"/>
  <c r="J153" i="10"/>
  <c r="I153" i="10"/>
  <c r="H153" i="10"/>
  <c r="G153" i="10"/>
  <c r="F153" i="10"/>
  <c r="E153" i="10"/>
  <c r="D153" i="10"/>
  <c r="C153" i="10"/>
  <c r="B153" i="10"/>
  <c r="Y152" i="10"/>
  <c r="X152" i="10"/>
  <c r="W152" i="10"/>
  <c r="V152" i="10"/>
  <c r="U152" i="10"/>
  <c r="T152" i="10"/>
  <c r="S152" i="10"/>
  <c r="R152" i="10"/>
  <c r="Q152" i="10"/>
  <c r="P152" i="10"/>
  <c r="O152" i="10"/>
  <c r="N152" i="10"/>
  <c r="M152" i="10"/>
  <c r="L152" i="10"/>
  <c r="K152" i="10"/>
  <c r="J152" i="10"/>
  <c r="I152" i="10"/>
  <c r="H152" i="10"/>
  <c r="G152" i="10"/>
  <c r="F152" i="10"/>
  <c r="E152" i="10"/>
  <c r="D152" i="10"/>
  <c r="C152" i="10"/>
  <c r="B152" i="10"/>
  <c r="Y151" i="10"/>
  <c r="X151" i="10"/>
  <c r="W151" i="10"/>
  <c r="V151" i="10"/>
  <c r="U151" i="10"/>
  <c r="T151" i="10"/>
  <c r="S151" i="10"/>
  <c r="R151" i="10"/>
  <c r="Q151" i="10"/>
  <c r="P151" i="10"/>
  <c r="O151" i="10"/>
  <c r="N151" i="10"/>
  <c r="M151" i="10"/>
  <c r="L151" i="10"/>
  <c r="K151" i="10"/>
  <c r="J151" i="10"/>
  <c r="I151" i="10"/>
  <c r="H151" i="10"/>
  <c r="G151" i="10"/>
  <c r="F151" i="10"/>
  <c r="E151" i="10"/>
  <c r="D151" i="10"/>
  <c r="C151" i="10"/>
  <c r="B151" i="10"/>
  <c r="Y150" i="10"/>
  <c r="X150" i="10"/>
  <c r="W150" i="10"/>
  <c r="V150" i="10"/>
  <c r="U150" i="10"/>
  <c r="T150" i="10"/>
  <c r="S150" i="10"/>
  <c r="R150" i="10"/>
  <c r="Q150" i="10"/>
  <c r="P150" i="10"/>
  <c r="O150" i="10"/>
  <c r="N150" i="10"/>
  <c r="M150" i="10"/>
  <c r="L150" i="10"/>
  <c r="K150" i="10"/>
  <c r="J150" i="10"/>
  <c r="I150" i="10"/>
  <c r="H150" i="10"/>
  <c r="G150" i="10"/>
  <c r="F150" i="10"/>
  <c r="E150" i="10"/>
  <c r="D150" i="10"/>
  <c r="C150" i="10"/>
  <c r="B150" i="10"/>
  <c r="Y149" i="10"/>
  <c r="X149" i="10"/>
  <c r="W149" i="10"/>
  <c r="V149" i="10"/>
  <c r="U149" i="10"/>
  <c r="T149" i="10"/>
  <c r="S149" i="10"/>
  <c r="R149" i="10"/>
  <c r="Q149" i="10"/>
  <c r="P149" i="10"/>
  <c r="O149" i="10"/>
  <c r="N149" i="10"/>
  <c r="M149" i="10"/>
  <c r="L149" i="10"/>
  <c r="K149" i="10"/>
  <c r="J149" i="10"/>
  <c r="I149" i="10"/>
  <c r="H149" i="10"/>
  <c r="G149" i="10"/>
  <c r="F149" i="10"/>
  <c r="E149" i="10"/>
  <c r="D149" i="10"/>
  <c r="C149" i="10"/>
  <c r="B149" i="10"/>
  <c r="Y148" i="10"/>
  <c r="X148" i="10"/>
  <c r="W148" i="10"/>
  <c r="V148" i="10"/>
  <c r="U148" i="10"/>
  <c r="T148" i="10"/>
  <c r="S148" i="10"/>
  <c r="R148" i="10"/>
  <c r="Q148" i="10"/>
  <c r="P148" i="10"/>
  <c r="O148" i="10"/>
  <c r="N148" i="10"/>
  <c r="M148" i="10"/>
  <c r="L148" i="10"/>
  <c r="K148" i="10"/>
  <c r="J148" i="10"/>
  <c r="I148" i="10"/>
  <c r="H148" i="10"/>
  <c r="G148" i="10"/>
  <c r="F148" i="10"/>
  <c r="E148" i="10"/>
  <c r="D148" i="10"/>
  <c r="C148" i="10"/>
  <c r="B148" i="10"/>
  <c r="Y147" i="10"/>
  <c r="X147" i="10"/>
  <c r="W147" i="10"/>
  <c r="V147" i="10"/>
  <c r="U147" i="10"/>
  <c r="T147" i="10"/>
  <c r="S147" i="10"/>
  <c r="R147" i="10"/>
  <c r="Q147" i="10"/>
  <c r="P147" i="10"/>
  <c r="O147" i="10"/>
  <c r="N147" i="10"/>
  <c r="M147" i="10"/>
  <c r="L147" i="10"/>
  <c r="K147" i="10"/>
  <c r="J147" i="10"/>
  <c r="I147" i="10"/>
  <c r="H147" i="10"/>
  <c r="G147" i="10"/>
  <c r="F147" i="10"/>
  <c r="E147" i="10"/>
  <c r="D147" i="10"/>
  <c r="C147" i="10"/>
  <c r="B147" i="10"/>
  <c r="Y144" i="10"/>
  <c r="X144" i="10"/>
  <c r="W144" i="10"/>
  <c r="V144" i="10"/>
  <c r="U144" i="10"/>
  <c r="T144" i="10"/>
  <c r="S144" i="10"/>
  <c r="R144" i="10"/>
  <c r="Q144" i="10"/>
  <c r="P144" i="10"/>
  <c r="O144" i="10"/>
  <c r="N144" i="10"/>
  <c r="M144" i="10"/>
  <c r="L144" i="10"/>
  <c r="K144" i="10"/>
  <c r="J144" i="10"/>
  <c r="I144" i="10"/>
  <c r="H144" i="10"/>
  <c r="G144" i="10"/>
  <c r="F144" i="10"/>
  <c r="E144" i="10"/>
  <c r="D144" i="10"/>
  <c r="C144" i="10"/>
  <c r="B144" i="10"/>
  <c r="Y143" i="10"/>
  <c r="X143" i="10"/>
  <c r="W143" i="10"/>
  <c r="V143" i="10"/>
  <c r="U143" i="10"/>
  <c r="T143" i="10"/>
  <c r="S143" i="10"/>
  <c r="R143" i="10"/>
  <c r="Q143" i="10"/>
  <c r="P143" i="10"/>
  <c r="O143" i="10"/>
  <c r="N143" i="10"/>
  <c r="M143" i="10"/>
  <c r="L143" i="10"/>
  <c r="K143" i="10"/>
  <c r="J143" i="10"/>
  <c r="I143" i="10"/>
  <c r="H143" i="10"/>
  <c r="G143" i="10"/>
  <c r="F143" i="10"/>
  <c r="E143" i="10"/>
  <c r="D143" i="10"/>
  <c r="C143" i="10"/>
  <c r="B143" i="10"/>
  <c r="Y142" i="10"/>
  <c r="X142" i="10"/>
  <c r="W142" i="10"/>
  <c r="V142" i="10"/>
  <c r="U142" i="10"/>
  <c r="T142" i="10"/>
  <c r="S142" i="10"/>
  <c r="R142" i="10"/>
  <c r="Q142" i="10"/>
  <c r="P142" i="10"/>
  <c r="O142" i="10"/>
  <c r="N142" i="10"/>
  <c r="M142" i="10"/>
  <c r="L142" i="10"/>
  <c r="K142" i="10"/>
  <c r="J142" i="10"/>
  <c r="I142" i="10"/>
  <c r="H142" i="10"/>
  <c r="G142" i="10"/>
  <c r="F142" i="10"/>
  <c r="E142" i="10"/>
  <c r="D142" i="10"/>
  <c r="C142" i="10"/>
  <c r="B142" i="10"/>
  <c r="Y141" i="10"/>
  <c r="X141" i="10"/>
  <c r="W141" i="10"/>
  <c r="V141" i="10"/>
  <c r="U141" i="10"/>
  <c r="T141" i="10"/>
  <c r="S141" i="10"/>
  <c r="R141" i="10"/>
  <c r="Q141" i="10"/>
  <c r="P141" i="10"/>
  <c r="O141" i="10"/>
  <c r="N141" i="10"/>
  <c r="M141" i="10"/>
  <c r="L141" i="10"/>
  <c r="K141" i="10"/>
  <c r="J141" i="10"/>
  <c r="I141" i="10"/>
  <c r="H141" i="10"/>
  <c r="G141" i="10"/>
  <c r="F141" i="10"/>
  <c r="E141" i="10"/>
  <c r="D141" i="10"/>
  <c r="C141" i="10"/>
  <c r="B141" i="10"/>
  <c r="Y140" i="10"/>
  <c r="X140" i="10"/>
  <c r="W140" i="10"/>
  <c r="V140" i="10"/>
  <c r="U140" i="10"/>
  <c r="T140" i="10"/>
  <c r="S140" i="10"/>
  <c r="R140" i="10"/>
  <c r="Q140" i="10"/>
  <c r="P140" i="10"/>
  <c r="O140" i="10"/>
  <c r="N140" i="10"/>
  <c r="M140" i="10"/>
  <c r="L140" i="10"/>
  <c r="K140" i="10"/>
  <c r="J140" i="10"/>
  <c r="I140" i="10"/>
  <c r="H140" i="10"/>
  <c r="G140" i="10"/>
  <c r="F140" i="10"/>
  <c r="E140" i="10"/>
  <c r="D140" i="10"/>
  <c r="C140" i="10"/>
  <c r="B140" i="10"/>
  <c r="Y139" i="10"/>
  <c r="X139" i="10"/>
  <c r="W139" i="10"/>
  <c r="V139" i="10"/>
  <c r="U139" i="10"/>
  <c r="T139" i="10"/>
  <c r="S139" i="10"/>
  <c r="R139" i="10"/>
  <c r="Q139" i="10"/>
  <c r="P139" i="10"/>
  <c r="O139" i="10"/>
  <c r="N139" i="10"/>
  <c r="M139" i="10"/>
  <c r="L139" i="10"/>
  <c r="K139" i="10"/>
  <c r="J139" i="10"/>
  <c r="I139" i="10"/>
  <c r="H139" i="10"/>
  <c r="G139" i="10"/>
  <c r="F139" i="10"/>
  <c r="E139" i="10"/>
  <c r="D139" i="10"/>
  <c r="C139" i="10"/>
  <c r="B139" i="10"/>
  <c r="Y138" i="10"/>
  <c r="X138" i="10"/>
  <c r="W138" i="10"/>
  <c r="V138" i="10"/>
  <c r="U138" i="10"/>
  <c r="T138" i="10"/>
  <c r="S138" i="10"/>
  <c r="R138" i="10"/>
  <c r="Q138" i="10"/>
  <c r="P138" i="10"/>
  <c r="O138" i="10"/>
  <c r="N138" i="10"/>
  <c r="M138" i="10"/>
  <c r="L138" i="10"/>
  <c r="K138" i="10"/>
  <c r="J138" i="10"/>
  <c r="I138" i="10"/>
  <c r="H138" i="10"/>
  <c r="G138" i="10"/>
  <c r="F138" i="10"/>
  <c r="E138" i="10"/>
  <c r="D138" i="10"/>
  <c r="C138" i="10"/>
  <c r="B138" i="10"/>
  <c r="Y137" i="10"/>
  <c r="X137" i="10"/>
  <c r="W137" i="10"/>
  <c r="V137" i="10"/>
  <c r="U137" i="10"/>
  <c r="T137" i="10"/>
  <c r="S137" i="10"/>
  <c r="R137" i="10"/>
  <c r="Q137" i="10"/>
  <c r="P137" i="10"/>
  <c r="O137" i="10"/>
  <c r="N137" i="10"/>
  <c r="M137" i="10"/>
  <c r="L137" i="10"/>
  <c r="K137" i="10"/>
  <c r="J137" i="10"/>
  <c r="I137" i="10"/>
  <c r="H137" i="10"/>
  <c r="G137" i="10"/>
  <c r="F137" i="10"/>
  <c r="E137" i="10"/>
  <c r="D137" i="10"/>
  <c r="C137" i="10"/>
  <c r="B137" i="10"/>
  <c r="Y136" i="10"/>
  <c r="X136" i="10"/>
  <c r="W136" i="10"/>
  <c r="V136" i="10"/>
  <c r="U136" i="10"/>
  <c r="T136" i="10"/>
  <c r="S136" i="10"/>
  <c r="R136" i="10"/>
  <c r="Q136" i="10"/>
  <c r="P136" i="10"/>
  <c r="O136" i="10"/>
  <c r="N136" i="10"/>
  <c r="M136" i="10"/>
  <c r="L136" i="10"/>
  <c r="K136" i="10"/>
  <c r="J136" i="10"/>
  <c r="I136" i="10"/>
  <c r="H136" i="10"/>
  <c r="G136" i="10"/>
  <c r="F136" i="10"/>
  <c r="E136" i="10"/>
  <c r="D136" i="10"/>
  <c r="C136" i="10"/>
  <c r="B136" i="10"/>
  <c r="Y131" i="10"/>
  <c r="X131" i="10"/>
  <c r="W131" i="10"/>
  <c r="V131" i="10"/>
  <c r="U131" i="10"/>
  <c r="T131" i="10"/>
  <c r="S131" i="10"/>
  <c r="R131" i="10"/>
  <c r="Q131" i="10"/>
  <c r="P131" i="10"/>
  <c r="O131" i="10"/>
  <c r="N131" i="10"/>
  <c r="N117" i="10" s="1"/>
  <c r="M131" i="10"/>
  <c r="L131" i="10"/>
  <c r="K131" i="10"/>
  <c r="J131" i="10"/>
  <c r="I131" i="10"/>
  <c r="H131" i="10"/>
  <c r="G131" i="10"/>
  <c r="F131" i="10"/>
  <c r="E131" i="10"/>
  <c r="D131" i="10"/>
  <c r="C131" i="10"/>
  <c r="B131" i="10"/>
  <c r="Y130" i="10"/>
  <c r="X130" i="10"/>
  <c r="W130" i="10"/>
  <c r="V130" i="10"/>
  <c r="U130" i="10"/>
  <c r="T130" i="10"/>
  <c r="S130" i="10"/>
  <c r="R130" i="10"/>
  <c r="Q130" i="10"/>
  <c r="P130" i="10"/>
  <c r="O130" i="10"/>
  <c r="N130" i="10"/>
  <c r="M130" i="10"/>
  <c r="L130" i="10"/>
  <c r="K130" i="10"/>
  <c r="J130" i="10"/>
  <c r="I130" i="10"/>
  <c r="H130" i="10"/>
  <c r="G130" i="10"/>
  <c r="F130" i="10"/>
  <c r="E130" i="10"/>
  <c r="D130" i="10"/>
  <c r="C130" i="10"/>
  <c r="B130" i="10"/>
  <c r="Y129" i="10"/>
  <c r="X129" i="10"/>
  <c r="W129" i="10"/>
  <c r="V129" i="10"/>
  <c r="U129" i="10"/>
  <c r="T129" i="10"/>
  <c r="S129" i="10"/>
  <c r="R129" i="10"/>
  <c r="Q129" i="10"/>
  <c r="P129" i="10"/>
  <c r="O129" i="10"/>
  <c r="N129" i="10"/>
  <c r="M129" i="10"/>
  <c r="L129" i="10"/>
  <c r="K129" i="10"/>
  <c r="J129" i="10"/>
  <c r="I129" i="10"/>
  <c r="H129" i="10"/>
  <c r="G129" i="10"/>
  <c r="F129" i="10"/>
  <c r="E129" i="10"/>
  <c r="D129" i="10"/>
  <c r="C129" i="10"/>
  <c r="B129" i="10"/>
  <c r="Y127" i="10"/>
  <c r="X127" i="10"/>
  <c r="W127" i="10"/>
  <c r="V127" i="10"/>
  <c r="U127" i="10"/>
  <c r="T127" i="10"/>
  <c r="S127" i="10"/>
  <c r="R127" i="10"/>
  <c r="Q127" i="10"/>
  <c r="P127" i="10"/>
  <c r="O127" i="10"/>
  <c r="N127" i="10"/>
  <c r="M127" i="10"/>
  <c r="L127" i="10"/>
  <c r="K127" i="10"/>
  <c r="J127" i="10"/>
  <c r="I127" i="10"/>
  <c r="H127" i="10"/>
  <c r="G127" i="10"/>
  <c r="F127" i="10"/>
  <c r="E127" i="10"/>
  <c r="D127" i="10"/>
  <c r="C127" i="10"/>
  <c r="B127" i="10"/>
  <c r="Y126" i="10"/>
  <c r="X126" i="10"/>
  <c r="W126" i="10"/>
  <c r="V126" i="10"/>
  <c r="U126" i="10"/>
  <c r="T126" i="10"/>
  <c r="S126" i="10"/>
  <c r="R126" i="10"/>
  <c r="Q126" i="10"/>
  <c r="P126" i="10"/>
  <c r="O126" i="10"/>
  <c r="N126" i="10"/>
  <c r="M126" i="10"/>
  <c r="L126" i="10"/>
  <c r="K126" i="10"/>
  <c r="J126" i="10"/>
  <c r="I126" i="10"/>
  <c r="H126" i="10"/>
  <c r="G126" i="10"/>
  <c r="F126" i="10"/>
  <c r="E126" i="10"/>
  <c r="D126" i="10"/>
  <c r="C126" i="10"/>
  <c r="B126" i="10"/>
  <c r="Y125" i="10"/>
  <c r="X125" i="10"/>
  <c r="W125" i="10"/>
  <c r="V125" i="10"/>
  <c r="U125" i="10"/>
  <c r="T125" i="10"/>
  <c r="S125" i="10"/>
  <c r="R125" i="10"/>
  <c r="Q125" i="10"/>
  <c r="P125" i="10"/>
  <c r="O125" i="10"/>
  <c r="N125" i="10"/>
  <c r="M125" i="10"/>
  <c r="L125" i="10"/>
  <c r="K125" i="10"/>
  <c r="J125" i="10"/>
  <c r="I125" i="10"/>
  <c r="H125" i="10"/>
  <c r="G125" i="10"/>
  <c r="F125" i="10"/>
  <c r="E125" i="10"/>
  <c r="D125" i="10"/>
  <c r="C125" i="10"/>
  <c r="B125" i="10"/>
  <c r="Y124" i="10"/>
  <c r="X124" i="10"/>
  <c r="W124" i="10"/>
  <c r="V124" i="10"/>
  <c r="U124" i="10"/>
  <c r="T124" i="10"/>
  <c r="S124" i="10"/>
  <c r="R124" i="10"/>
  <c r="Q124" i="10"/>
  <c r="P124" i="10"/>
  <c r="O124" i="10"/>
  <c r="N124" i="10"/>
  <c r="M124" i="10"/>
  <c r="L124" i="10"/>
  <c r="K124" i="10"/>
  <c r="J124" i="10"/>
  <c r="I124" i="10"/>
  <c r="H124" i="10"/>
  <c r="G124" i="10"/>
  <c r="F124" i="10"/>
  <c r="E124" i="10"/>
  <c r="D124" i="10"/>
  <c r="C124" i="10"/>
  <c r="B124" i="10"/>
  <c r="Y123" i="10"/>
  <c r="X123" i="10"/>
  <c r="W123" i="10"/>
  <c r="V123" i="10"/>
  <c r="U123" i="10"/>
  <c r="T123" i="10"/>
  <c r="S123" i="10"/>
  <c r="R123" i="10"/>
  <c r="Q123" i="10"/>
  <c r="P123" i="10"/>
  <c r="O123" i="10"/>
  <c r="N123" i="10"/>
  <c r="M123" i="10"/>
  <c r="L123" i="10"/>
  <c r="K123" i="10"/>
  <c r="J123" i="10"/>
  <c r="I123" i="10"/>
  <c r="H123" i="10"/>
  <c r="G123" i="10"/>
  <c r="F123" i="10"/>
  <c r="E123" i="10"/>
  <c r="D123" i="10"/>
  <c r="C123" i="10"/>
  <c r="B123" i="10"/>
  <c r="Y122" i="10"/>
  <c r="X122" i="10"/>
  <c r="W122" i="10"/>
  <c r="V122" i="10"/>
  <c r="U122" i="10"/>
  <c r="T122" i="10"/>
  <c r="S122" i="10"/>
  <c r="R122" i="10"/>
  <c r="Q122" i="10"/>
  <c r="P122" i="10"/>
  <c r="O122" i="10"/>
  <c r="N122" i="10"/>
  <c r="M122" i="10"/>
  <c r="L122" i="10"/>
  <c r="K122" i="10"/>
  <c r="J122" i="10"/>
  <c r="J117" i="10" s="1"/>
  <c r="I122" i="10"/>
  <c r="H122" i="10"/>
  <c r="G122" i="10"/>
  <c r="F122" i="10"/>
  <c r="E122" i="10"/>
  <c r="D122" i="10"/>
  <c r="C122" i="10"/>
  <c r="B122" i="10"/>
  <c r="Y121" i="10"/>
  <c r="X121" i="10"/>
  <c r="W121" i="10"/>
  <c r="V121" i="10"/>
  <c r="U121" i="10"/>
  <c r="T121" i="10"/>
  <c r="S121" i="10"/>
  <c r="R121" i="10"/>
  <c r="Q121" i="10"/>
  <c r="P121" i="10"/>
  <c r="O121" i="10"/>
  <c r="N121" i="10"/>
  <c r="M121" i="10"/>
  <c r="L121" i="10"/>
  <c r="K121" i="10"/>
  <c r="J121" i="10"/>
  <c r="I121" i="10"/>
  <c r="H121" i="10"/>
  <c r="G121" i="10"/>
  <c r="F121" i="10"/>
  <c r="E121" i="10"/>
  <c r="D121" i="10"/>
  <c r="C121" i="10"/>
  <c r="B121" i="10"/>
  <c r="Y120" i="10"/>
  <c r="X120" i="10"/>
  <c r="W120" i="10"/>
  <c r="V120" i="10"/>
  <c r="U120" i="10"/>
  <c r="T120" i="10"/>
  <c r="S120" i="10"/>
  <c r="R120" i="10"/>
  <c r="Q120" i="10"/>
  <c r="P120" i="10"/>
  <c r="O120" i="10"/>
  <c r="N120" i="10"/>
  <c r="M120" i="10"/>
  <c r="L120" i="10"/>
  <c r="K120" i="10"/>
  <c r="J120" i="10"/>
  <c r="I120" i="10"/>
  <c r="H120" i="10"/>
  <c r="G120" i="10"/>
  <c r="F120" i="10"/>
  <c r="E120" i="10"/>
  <c r="D120" i="10"/>
  <c r="C120" i="10"/>
  <c r="B120" i="10"/>
  <c r="Y119" i="10"/>
  <c r="Y117" i="10" s="1"/>
  <c r="X119" i="10"/>
  <c r="W119" i="10"/>
  <c r="W117" i="10" s="1"/>
  <c r="V119" i="10"/>
  <c r="U119" i="10"/>
  <c r="T119" i="10"/>
  <c r="S119" i="10"/>
  <c r="R119" i="10"/>
  <c r="Q119" i="10"/>
  <c r="P119" i="10"/>
  <c r="O119" i="10"/>
  <c r="N119" i="10"/>
  <c r="M119" i="10"/>
  <c r="L119" i="10"/>
  <c r="K119" i="10"/>
  <c r="J119" i="10"/>
  <c r="I119" i="10"/>
  <c r="H119" i="10"/>
  <c r="G119" i="10"/>
  <c r="F119" i="10"/>
  <c r="E119" i="10"/>
  <c r="D119" i="10"/>
  <c r="C119" i="10"/>
  <c r="B119" i="10"/>
  <c r="Y118" i="10"/>
  <c r="X118" i="10"/>
  <c r="X117" i="10" s="1"/>
  <c r="W118" i="10"/>
  <c r="V118" i="10"/>
  <c r="V117" i="10" s="1"/>
  <c r="U118" i="10"/>
  <c r="U117" i="10" s="1"/>
  <c r="T118" i="10"/>
  <c r="T117" i="10" s="1"/>
  <c r="S118" i="10"/>
  <c r="S117" i="10" s="1"/>
  <c r="R118" i="10"/>
  <c r="Q118" i="10"/>
  <c r="P118" i="10"/>
  <c r="O118" i="10"/>
  <c r="N118" i="10"/>
  <c r="M118" i="10"/>
  <c r="L118" i="10"/>
  <c r="K118" i="10"/>
  <c r="J118" i="10"/>
  <c r="I118" i="10"/>
  <c r="I117" i="10" s="1"/>
  <c r="H118" i="10"/>
  <c r="H117" i="10" s="1"/>
  <c r="G118" i="10"/>
  <c r="G117" i="10" s="1"/>
  <c r="F118" i="10"/>
  <c r="F117" i="10" s="1"/>
  <c r="E118" i="10"/>
  <c r="E117" i="10" s="1"/>
  <c r="D118" i="10"/>
  <c r="D117" i="10" s="1"/>
  <c r="C118" i="10"/>
  <c r="C117" i="10" s="1"/>
  <c r="B118" i="10"/>
  <c r="B117" i="10" s="1"/>
  <c r="R117" i="10"/>
  <c r="Q117" i="10"/>
  <c r="P117" i="10"/>
  <c r="O117" i="10"/>
  <c r="M117" i="10"/>
  <c r="L117" i="10"/>
  <c r="K117" i="10"/>
  <c r="Y114" i="10"/>
  <c r="X114" i="10"/>
  <c r="W114" i="10"/>
  <c r="V114" i="10"/>
  <c r="U114" i="10"/>
  <c r="T114" i="10"/>
  <c r="S114" i="10"/>
  <c r="R114" i="10"/>
  <c r="Q114" i="10"/>
  <c r="P114" i="10"/>
  <c r="O114" i="10"/>
  <c r="N114" i="10"/>
  <c r="M114" i="10"/>
  <c r="L114" i="10"/>
  <c r="K114" i="10"/>
  <c r="J114" i="10"/>
  <c r="I114" i="10"/>
  <c r="H114" i="10"/>
  <c r="G114" i="10"/>
  <c r="F114" i="10"/>
  <c r="E114" i="10"/>
  <c r="D114" i="10"/>
  <c r="C114" i="10"/>
  <c r="B114" i="10"/>
  <c r="Y113" i="10"/>
  <c r="X113" i="10"/>
  <c r="W113" i="10"/>
  <c r="V113" i="10"/>
  <c r="U113" i="10"/>
  <c r="T113" i="10"/>
  <c r="S113" i="10"/>
  <c r="R113" i="10"/>
  <c r="Q113" i="10"/>
  <c r="P113" i="10"/>
  <c r="O113" i="10"/>
  <c r="N113" i="10"/>
  <c r="M113" i="10"/>
  <c r="L113" i="10"/>
  <c r="K113" i="10"/>
  <c r="J113" i="10"/>
  <c r="I113" i="10"/>
  <c r="H113" i="10"/>
  <c r="G113" i="10"/>
  <c r="F113" i="10"/>
  <c r="E113" i="10"/>
  <c r="D113" i="10"/>
  <c r="C113" i="10"/>
  <c r="B113" i="10"/>
  <c r="Y112" i="10"/>
  <c r="X112" i="10"/>
  <c r="W112" i="10"/>
  <c r="V112" i="10"/>
  <c r="U112" i="10"/>
  <c r="T112" i="10"/>
  <c r="S112" i="10"/>
  <c r="R112" i="10"/>
  <c r="Q112" i="10"/>
  <c r="P112" i="10"/>
  <c r="O112" i="10"/>
  <c r="N112" i="10"/>
  <c r="M112" i="10"/>
  <c r="L112" i="10"/>
  <c r="K112" i="10"/>
  <c r="J112" i="10"/>
  <c r="I112" i="10"/>
  <c r="H112" i="10"/>
  <c r="G112" i="10"/>
  <c r="F112" i="10"/>
  <c r="E112" i="10"/>
  <c r="D112" i="10"/>
  <c r="C112" i="10"/>
  <c r="B112" i="10"/>
  <c r="U111" i="10"/>
  <c r="R111" i="10"/>
  <c r="Y110" i="10"/>
  <c r="X110" i="10"/>
  <c r="W110" i="10"/>
  <c r="V110" i="10"/>
  <c r="U110" i="10"/>
  <c r="T110" i="10"/>
  <c r="S110" i="10"/>
  <c r="R110" i="10"/>
  <c r="Q110" i="10"/>
  <c r="P110" i="10"/>
  <c r="O110" i="10"/>
  <c r="N110" i="10"/>
  <c r="M110" i="10"/>
  <c r="L110" i="10"/>
  <c r="K110" i="10"/>
  <c r="J110" i="10"/>
  <c r="I110" i="10"/>
  <c r="H110" i="10"/>
  <c r="G110" i="10"/>
  <c r="F110" i="10"/>
  <c r="E110" i="10"/>
  <c r="D110" i="10"/>
  <c r="C110" i="10"/>
  <c r="B110" i="10"/>
  <c r="Y109" i="10"/>
  <c r="X109" i="10"/>
  <c r="W109" i="10"/>
  <c r="V109" i="10"/>
  <c r="U109" i="10"/>
  <c r="T109" i="10"/>
  <c r="S109" i="10"/>
  <c r="R109" i="10"/>
  <c r="Q109" i="10"/>
  <c r="P109" i="10"/>
  <c r="O109" i="10"/>
  <c r="N109" i="10"/>
  <c r="M109" i="10"/>
  <c r="L109" i="10"/>
  <c r="K109" i="10"/>
  <c r="J109" i="10"/>
  <c r="I109" i="10"/>
  <c r="H109" i="10"/>
  <c r="G109" i="10"/>
  <c r="F109" i="10"/>
  <c r="E109" i="10"/>
  <c r="D109" i="10"/>
  <c r="C109" i="10"/>
  <c r="B109" i="10"/>
  <c r="Y108" i="10"/>
  <c r="X108" i="10"/>
  <c r="W108" i="10"/>
  <c r="V108" i="10"/>
  <c r="U108" i="10"/>
  <c r="T108" i="10"/>
  <c r="S108" i="10"/>
  <c r="R108" i="10"/>
  <c r="Q108" i="10"/>
  <c r="P108" i="10"/>
  <c r="O108" i="10"/>
  <c r="N108" i="10"/>
  <c r="M108" i="10"/>
  <c r="L108" i="10"/>
  <c r="K108" i="10"/>
  <c r="J108" i="10"/>
  <c r="I108" i="10"/>
  <c r="H108" i="10"/>
  <c r="G108" i="10"/>
  <c r="F108" i="10"/>
  <c r="E108" i="10"/>
  <c r="D108" i="10"/>
  <c r="C108" i="10"/>
  <c r="B108" i="10"/>
  <c r="Y107" i="10"/>
  <c r="X107" i="10"/>
  <c r="W107" i="10"/>
  <c r="V107" i="10"/>
  <c r="U107" i="10"/>
  <c r="T107" i="10"/>
  <c r="S107" i="10"/>
  <c r="R107" i="10"/>
  <c r="Q107" i="10"/>
  <c r="P107" i="10"/>
  <c r="O107" i="10"/>
  <c r="N107" i="10"/>
  <c r="M107" i="10"/>
  <c r="L107" i="10"/>
  <c r="K107" i="10"/>
  <c r="J107" i="10"/>
  <c r="I107" i="10"/>
  <c r="H107" i="10"/>
  <c r="G107" i="10"/>
  <c r="F107" i="10"/>
  <c r="E107" i="10"/>
  <c r="D107" i="10"/>
  <c r="C107" i="10"/>
  <c r="B107" i="10"/>
  <c r="Y106" i="10"/>
  <c r="X106" i="10"/>
  <c r="W106" i="10"/>
  <c r="V106" i="10"/>
  <c r="U106" i="10"/>
  <c r="T106" i="10"/>
  <c r="T100" i="10" s="1"/>
  <c r="S106" i="10"/>
  <c r="R106" i="10"/>
  <c r="Q106" i="10"/>
  <c r="P106" i="10"/>
  <c r="O106" i="10"/>
  <c r="N106" i="10"/>
  <c r="M106" i="10"/>
  <c r="L106" i="10"/>
  <c r="K106" i="10"/>
  <c r="J106" i="10"/>
  <c r="I106" i="10"/>
  <c r="H106" i="10"/>
  <c r="G106" i="10"/>
  <c r="F106" i="10"/>
  <c r="E106" i="10"/>
  <c r="D106" i="10"/>
  <c r="C106" i="10"/>
  <c r="B106" i="10"/>
  <c r="Y105" i="10"/>
  <c r="X105" i="10"/>
  <c r="W105" i="10"/>
  <c r="V105" i="10"/>
  <c r="U105" i="10"/>
  <c r="T105" i="10"/>
  <c r="S105" i="10"/>
  <c r="R105" i="10"/>
  <c r="Q105" i="10"/>
  <c r="P105" i="10"/>
  <c r="P100" i="10" s="1"/>
  <c r="O105" i="10"/>
  <c r="N105" i="10"/>
  <c r="M105" i="10"/>
  <c r="L105" i="10"/>
  <c r="K105" i="10"/>
  <c r="J105" i="10"/>
  <c r="I105" i="10"/>
  <c r="H105" i="10"/>
  <c r="G105" i="10"/>
  <c r="F105" i="10"/>
  <c r="E105" i="10"/>
  <c r="D105" i="10"/>
  <c r="C105" i="10"/>
  <c r="B105" i="10"/>
  <c r="Y104" i="10"/>
  <c r="X104" i="10"/>
  <c r="W104" i="10"/>
  <c r="V104" i="10"/>
  <c r="U104" i="10"/>
  <c r="T104" i="10"/>
  <c r="S104" i="10"/>
  <c r="R104" i="10"/>
  <c r="Q104" i="10"/>
  <c r="P104" i="10"/>
  <c r="O104" i="10"/>
  <c r="N104" i="10"/>
  <c r="M104" i="10"/>
  <c r="L104" i="10"/>
  <c r="K104" i="10"/>
  <c r="J104" i="10"/>
  <c r="I104" i="10"/>
  <c r="H104" i="10"/>
  <c r="G104" i="10"/>
  <c r="F104" i="10"/>
  <c r="E104" i="10"/>
  <c r="D104" i="10"/>
  <c r="C104" i="10"/>
  <c r="B104" i="10"/>
  <c r="Y103" i="10"/>
  <c r="X103" i="10"/>
  <c r="W103" i="10"/>
  <c r="V103" i="10"/>
  <c r="U103" i="10"/>
  <c r="T103" i="10"/>
  <c r="S103" i="10"/>
  <c r="R103" i="10"/>
  <c r="Q103" i="10"/>
  <c r="P103" i="10"/>
  <c r="O103" i="10"/>
  <c r="N103" i="10"/>
  <c r="M103" i="10"/>
  <c r="L103" i="10"/>
  <c r="K103" i="10"/>
  <c r="J103" i="10"/>
  <c r="I103" i="10"/>
  <c r="H103" i="10"/>
  <c r="G103" i="10"/>
  <c r="F103" i="10"/>
  <c r="E103" i="10"/>
  <c r="D103" i="10"/>
  <c r="C103" i="10"/>
  <c r="B103" i="10"/>
  <c r="Y102" i="10"/>
  <c r="X102" i="10"/>
  <c r="W102" i="10"/>
  <c r="V102" i="10"/>
  <c r="U102" i="10"/>
  <c r="T102" i="10"/>
  <c r="S102" i="10"/>
  <c r="R102" i="10"/>
  <c r="Q102" i="10"/>
  <c r="P102" i="10"/>
  <c r="O102" i="10"/>
  <c r="N102" i="10"/>
  <c r="M102" i="10"/>
  <c r="L102" i="10"/>
  <c r="K102" i="10"/>
  <c r="J102" i="10"/>
  <c r="I102" i="10"/>
  <c r="H102" i="10"/>
  <c r="H100" i="10" s="1"/>
  <c r="G102" i="10"/>
  <c r="F102" i="10"/>
  <c r="E102" i="10"/>
  <c r="D102" i="10"/>
  <c r="C102" i="10"/>
  <c r="C100" i="10" s="1"/>
  <c r="B102" i="10"/>
  <c r="Y101" i="10"/>
  <c r="Y100" i="10" s="1"/>
  <c r="X101" i="10"/>
  <c r="W101" i="10"/>
  <c r="V101" i="10"/>
  <c r="U101" i="10"/>
  <c r="T101" i="10"/>
  <c r="S101" i="10"/>
  <c r="R101" i="10"/>
  <c r="Q101" i="10"/>
  <c r="P101" i="10"/>
  <c r="O101" i="10"/>
  <c r="O100" i="10" s="1"/>
  <c r="N101" i="10"/>
  <c r="N100" i="10" s="1"/>
  <c r="M101" i="10"/>
  <c r="M100" i="10" s="1"/>
  <c r="L101" i="10"/>
  <c r="L100" i="10" s="1"/>
  <c r="K101" i="10"/>
  <c r="K100" i="10" s="1"/>
  <c r="J101" i="10"/>
  <c r="J100" i="10" s="1"/>
  <c r="I101" i="10"/>
  <c r="I100" i="10" s="1"/>
  <c r="H101" i="10"/>
  <c r="G101" i="10"/>
  <c r="G100" i="10" s="1"/>
  <c r="F101" i="10"/>
  <c r="F100" i="10" s="1"/>
  <c r="E101" i="10"/>
  <c r="E100" i="10" s="1"/>
  <c r="D101" i="10"/>
  <c r="D100" i="10" s="1"/>
  <c r="C101" i="10"/>
  <c r="B101" i="10"/>
  <c r="B100" i="10" s="1"/>
  <c r="X100" i="10"/>
  <c r="W100" i="10"/>
  <c r="V100" i="10"/>
  <c r="U100" i="10"/>
  <c r="S100" i="10"/>
  <c r="R100" i="10"/>
  <c r="Q100" i="10"/>
  <c r="Y79" i="10"/>
  <c r="Y156" i="10" s="1"/>
  <c r="X79" i="10"/>
  <c r="W79" i="10"/>
  <c r="V79" i="10"/>
  <c r="U79" i="10"/>
  <c r="T79" i="10"/>
  <c r="T156" i="10" s="1"/>
  <c r="S79" i="10"/>
  <c r="S156" i="10" s="1"/>
  <c r="R79" i="10"/>
  <c r="R156" i="10" s="1"/>
  <c r="Q79" i="10"/>
  <c r="Q156" i="10" s="1"/>
  <c r="P79" i="10"/>
  <c r="P156" i="10" s="1"/>
  <c r="O79" i="10"/>
  <c r="O156" i="10" s="1"/>
  <c r="N79" i="10"/>
  <c r="N156" i="10" s="1"/>
  <c r="M79" i="10"/>
  <c r="M156" i="10" s="1"/>
  <c r="L79" i="10"/>
  <c r="L156" i="10" s="1"/>
  <c r="K79" i="10"/>
  <c r="J79" i="10"/>
  <c r="I79" i="10"/>
  <c r="H79" i="10"/>
  <c r="G79" i="10"/>
  <c r="F79" i="10"/>
  <c r="E79" i="10"/>
  <c r="D79" i="10"/>
  <c r="C79" i="10"/>
  <c r="B79" i="10"/>
  <c r="Y35" i="10"/>
  <c r="Y145" i="10" s="1"/>
  <c r="X35" i="10"/>
  <c r="X145" i="10" s="1"/>
  <c r="W35" i="10"/>
  <c r="W145" i="10" s="1"/>
  <c r="V35" i="10"/>
  <c r="V145" i="10" s="1"/>
  <c r="U35" i="10"/>
  <c r="U145" i="10" s="1"/>
  <c r="T35" i="10"/>
  <c r="T145" i="10" s="1"/>
  <c r="S35" i="10"/>
  <c r="S145" i="10" s="1"/>
  <c r="R35" i="10"/>
  <c r="R145" i="10" s="1"/>
  <c r="Q35" i="10"/>
  <c r="Q145" i="10" s="1"/>
  <c r="P35" i="10"/>
  <c r="P145" i="10" s="1"/>
  <c r="O35" i="10"/>
  <c r="O145" i="10" s="1"/>
  <c r="N35" i="10"/>
  <c r="N145" i="10" s="1"/>
  <c r="M35" i="10"/>
  <c r="M145" i="10" s="1"/>
  <c r="L35" i="10"/>
  <c r="L145" i="10" s="1"/>
  <c r="K35" i="10"/>
  <c r="K145" i="10" s="1"/>
  <c r="J35" i="10"/>
  <c r="J145" i="10" s="1"/>
  <c r="I35" i="10"/>
  <c r="I145" i="10" s="1"/>
  <c r="H35" i="10"/>
  <c r="H145" i="10" s="1"/>
  <c r="G35" i="10"/>
  <c r="G145" i="10" s="1"/>
  <c r="F35" i="10"/>
  <c r="F145" i="10" s="1"/>
  <c r="E35" i="10"/>
  <c r="E145" i="10" s="1"/>
  <c r="D35" i="10"/>
  <c r="D145" i="10" s="1"/>
  <c r="C35" i="10"/>
  <c r="C145" i="10" s="1"/>
  <c r="B35" i="10"/>
  <c r="B145" i="10" s="1"/>
  <c r="Y155" i="9"/>
  <c r="X155" i="9"/>
  <c r="W155" i="9"/>
  <c r="V155" i="9"/>
  <c r="U155" i="9"/>
  <c r="T155" i="9"/>
  <c r="S155" i="9"/>
  <c r="R155" i="9"/>
  <c r="Q155" i="9"/>
  <c r="P155" i="9"/>
  <c r="O155" i="9"/>
  <c r="N155" i="9"/>
  <c r="M155" i="9"/>
  <c r="L155" i="9"/>
  <c r="K155" i="9"/>
  <c r="J155" i="9"/>
  <c r="I155" i="9"/>
  <c r="H155" i="9"/>
  <c r="G155" i="9"/>
  <c r="F155" i="9"/>
  <c r="E155" i="9"/>
  <c r="D155" i="9"/>
  <c r="C155" i="9"/>
  <c r="B155" i="9"/>
  <c r="Y154" i="9"/>
  <c r="X154" i="9"/>
  <c r="W154" i="9"/>
  <c r="V154" i="9"/>
  <c r="U154" i="9"/>
  <c r="T154" i="9"/>
  <c r="S154" i="9"/>
  <c r="R154" i="9"/>
  <c r="Q154" i="9"/>
  <c r="P154" i="9"/>
  <c r="O154" i="9"/>
  <c r="N154" i="9"/>
  <c r="M154" i="9"/>
  <c r="L154" i="9"/>
  <c r="K154" i="9"/>
  <c r="J154" i="9"/>
  <c r="I154" i="9"/>
  <c r="H154" i="9"/>
  <c r="G154" i="9"/>
  <c r="F154" i="9"/>
  <c r="E154" i="9"/>
  <c r="D154" i="9"/>
  <c r="C154" i="9"/>
  <c r="B154" i="9"/>
  <c r="Y153" i="9"/>
  <c r="X153" i="9"/>
  <c r="W153" i="9"/>
  <c r="V153" i="9"/>
  <c r="U153" i="9"/>
  <c r="T153" i="9"/>
  <c r="S153" i="9"/>
  <c r="R153" i="9"/>
  <c r="Q153" i="9"/>
  <c r="P153" i="9"/>
  <c r="O153" i="9"/>
  <c r="N153" i="9"/>
  <c r="M153" i="9"/>
  <c r="L153" i="9"/>
  <c r="K153" i="9"/>
  <c r="J153" i="9"/>
  <c r="I153" i="9"/>
  <c r="H153" i="9"/>
  <c r="G153" i="9"/>
  <c r="F153" i="9"/>
  <c r="E153" i="9"/>
  <c r="D153" i="9"/>
  <c r="C153" i="9"/>
  <c r="B153" i="9"/>
  <c r="Y152" i="9"/>
  <c r="X152" i="9"/>
  <c r="W152" i="9"/>
  <c r="V152" i="9"/>
  <c r="U152" i="9"/>
  <c r="T152" i="9"/>
  <c r="S152" i="9"/>
  <c r="R152" i="9"/>
  <c r="Q152" i="9"/>
  <c r="P152" i="9"/>
  <c r="O152" i="9"/>
  <c r="N152" i="9"/>
  <c r="M152" i="9"/>
  <c r="L152" i="9"/>
  <c r="K152" i="9"/>
  <c r="J152" i="9"/>
  <c r="I152" i="9"/>
  <c r="H152" i="9"/>
  <c r="G152" i="9"/>
  <c r="F152" i="9"/>
  <c r="E152" i="9"/>
  <c r="D152" i="9"/>
  <c r="C152" i="9"/>
  <c r="B152" i="9"/>
  <c r="Y151" i="9"/>
  <c r="X151" i="9"/>
  <c r="W151" i="9"/>
  <c r="V151" i="9"/>
  <c r="U151" i="9"/>
  <c r="T151" i="9"/>
  <c r="S151" i="9"/>
  <c r="R151" i="9"/>
  <c r="Q151" i="9"/>
  <c r="P151" i="9"/>
  <c r="O151" i="9"/>
  <c r="N151" i="9"/>
  <c r="M151" i="9"/>
  <c r="L151" i="9"/>
  <c r="K151" i="9"/>
  <c r="J151" i="9"/>
  <c r="I151" i="9"/>
  <c r="H151" i="9"/>
  <c r="G151" i="9"/>
  <c r="F151" i="9"/>
  <c r="E151" i="9"/>
  <c r="D151" i="9"/>
  <c r="C151" i="9"/>
  <c r="B151" i="9"/>
  <c r="Y150" i="9"/>
  <c r="X150" i="9"/>
  <c r="W150" i="9"/>
  <c r="V150" i="9"/>
  <c r="U150" i="9"/>
  <c r="T150" i="9"/>
  <c r="S150" i="9"/>
  <c r="R150" i="9"/>
  <c r="Q150" i="9"/>
  <c r="P150" i="9"/>
  <c r="O150" i="9"/>
  <c r="N150" i="9"/>
  <c r="M150" i="9"/>
  <c r="L150" i="9"/>
  <c r="K150" i="9"/>
  <c r="J150" i="9"/>
  <c r="I150" i="9"/>
  <c r="H150" i="9"/>
  <c r="G150" i="9"/>
  <c r="F150" i="9"/>
  <c r="E150" i="9"/>
  <c r="D150" i="9"/>
  <c r="C150" i="9"/>
  <c r="B150" i="9"/>
  <c r="Y149" i="9"/>
  <c r="X149" i="9"/>
  <c r="W149" i="9"/>
  <c r="V149" i="9"/>
  <c r="U149" i="9"/>
  <c r="T149" i="9"/>
  <c r="S149" i="9"/>
  <c r="R149" i="9"/>
  <c r="Q149" i="9"/>
  <c r="P149" i="9"/>
  <c r="O149" i="9"/>
  <c r="N149" i="9"/>
  <c r="M149" i="9"/>
  <c r="L149" i="9"/>
  <c r="K149" i="9"/>
  <c r="J149" i="9"/>
  <c r="I149" i="9"/>
  <c r="H149" i="9"/>
  <c r="G149" i="9"/>
  <c r="F149" i="9"/>
  <c r="E149" i="9"/>
  <c r="D149" i="9"/>
  <c r="C149" i="9"/>
  <c r="B149" i="9"/>
  <c r="Y148" i="9"/>
  <c r="X148" i="9"/>
  <c r="W148" i="9"/>
  <c r="V148" i="9"/>
  <c r="U148" i="9"/>
  <c r="T148" i="9"/>
  <c r="S148" i="9"/>
  <c r="R148" i="9"/>
  <c r="Q148" i="9"/>
  <c r="P148" i="9"/>
  <c r="O148" i="9"/>
  <c r="N148" i="9"/>
  <c r="M148" i="9"/>
  <c r="L148" i="9"/>
  <c r="K148" i="9"/>
  <c r="J148" i="9"/>
  <c r="I148" i="9"/>
  <c r="H148" i="9"/>
  <c r="G148" i="9"/>
  <c r="F148" i="9"/>
  <c r="E148" i="9"/>
  <c r="D148" i="9"/>
  <c r="C148" i="9"/>
  <c r="B148" i="9"/>
  <c r="Y144" i="9"/>
  <c r="X144" i="9"/>
  <c r="W144" i="9"/>
  <c r="V144" i="9"/>
  <c r="U144" i="9"/>
  <c r="T144" i="9"/>
  <c r="S144" i="9"/>
  <c r="R144" i="9"/>
  <c r="Q144" i="9"/>
  <c r="P144" i="9"/>
  <c r="O144" i="9"/>
  <c r="N144" i="9"/>
  <c r="M144" i="9"/>
  <c r="L144" i="9"/>
  <c r="K144" i="9"/>
  <c r="J144" i="9"/>
  <c r="I144" i="9"/>
  <c r="H144" i="9"/>
  <c r="G144" i="9"/>
  <c r="F144" i="9"/>
  <c r="E144" i="9"/>
  <c r="D144" i="9"/>
  <c r="C144" i="9"/>
  <c r="B144" i="9"/>
  <c r="Y143" i="9"/>
  <c r="X143" i="9"/>
  <c r="W143" i="9"/>
  <c r="V143" i="9"/>
  <c r="U143" i="9"/>
  <c r="T143" i="9"/>
  <c r="S143" i="9"/>
  <c r="R143" i="9"/>
  <c r="Q143" i="9"/>
  <c r="P143" i="9"/>
  <c r="O143" i="9"/>
  <c r="N143" i="9"/>
  <c r="M143" i="9"/>
  <c r="L143" i="9"/>
  <c r="K143" i="9"/>
  <c r="J143" i="9"/>
  <c r="I143" i="9"/>
  <c r="H143" i="9"/>
  <c r="G143" i="9"/>
  <c r="F143" i="9"/>
  <c r="E143" i="9"/>
  <c r="D143" i="9"/>
  <c r="C143" i="9"/>
  <c r="B143" i="9"/>
  <c r="Y142" i="9"/>
  <c r="X142" i="9"/>
  <c r="W142" i="9"/>
  <c r="V142" i="9"/>
  <c r="U142" i="9"/>
  <c r="T142" i="9"/>
  <c r="S142" i="9"/>
  <c r="R142" i="9"/>
  <c r="Q142" i="9"/>
  <c r="P142" i="9"/>
  <c r="O142" i="9"/>
  <c r="N142" i="9"/>
  <c r="M142" i="9"/>
  <c r="L142" i="9"/>
  <c r="K142" i="9"/>
  <c r="J142" i="9"/>
  <c r="I142" i="9"/>
  <c r="H142" i="9"/>
  <c r="G142" i="9"/>
  <c r="F142" i="9"/>
  <c r="E142" i="9"/>
  <c r="D142" i="9"/>
  <c r="C142" i="9"/>
  <c r="B142" i="9"/>
  <c r="Y141" i="9"/>
  <c r="X141" i="9"/>
  <c r="W141" i="9"/>
  <c r="V141" i="9"/>
  <c r="U141" i="9"/>
  <c r="T141" i="9"/>
  <c r="S141" i="9"/>
  <c r="R141" i="9"/>
  <c r="Q141" i="9"/>
  <c r="P141" i="9"/>
  <c r="O141" i="9"/>
  <c r="N141" i="9"/>
  <c r="M141" i="9"/>
  <c r="L141" i="9"/>
  <c r="K141" i="9"/>
  <c r="J141" i="9"/>
  <c r="I141" i="9"/>
  <c r="H141" i="9"/>
  <c r="G141" i="9"/>
  <c r="F141" i="9"/>
  <c r="E141" i="9"/>
  <c r="D141" i="9"/>
  <c r="C141" i="9"/>
  <c r="B141" i="9"/>
  <c r="Y140" i="9"/>
  <c r="X140" i="9"/>
  <c r="W140" i="9"/>
  <c r="V140" i="9"/>
  <c r="U140" i="9"/>
  <c r="T140" i="9"/>
  <c r="S140" i="9"/>
  <c r="R140" i="9"/>
  <c r="Q140" i="9"/>
  <c r="P140" i="9"/>
  <c r="O140" i="9"/>
  <c r="N140" i="9"/>
  <c r="M140" i="9"/>
  <c r="L140" i="9"/>
  <c r="K140" i="9"/>
  <c r="J140" i="9"/>
  <c r="I140" i="9"/>
  <c r="H140" i="9"/>
  <c r="G140" i="9"/>
  <c r="F140" i="9"/>
  <c r="E140" i="9"/>
  <c r="D140" i="9"/>
  <c r="C140" i="9"/>
  <c r="B140" i="9"/>
  <c r="Y139" i="9"/>
  <c r="X139" i="9"/>
  <c r="W139" i="9"/>
  <c r="V139" i="9"/>
  <c r="U139" i="9"/>
  <c r="T139" i="9"/>
  <c r="S139" i="9"/>
  <c r="R139" i="9"/>
  <c r="Q139" i="9"/>
  <c r="P139" i="9"/>
  <c r="O139" i="9"/>
  <c r="N139" i="9"/>
  <c r="M139" i="9"/>
  <c r="L139" i="9"/>
  <c r="K139" i="9"/>
  <c r="J139" i="9"/>
  <c r="I139" i="9"/>
  <c r="H139" i="9"/>
  <c r="G139" i="9"/>
  <c r="F139" i="9"/>
  <c r="E139" i="9"/>
  <c r="D139" i="9"/>
  <c r="C139" i="9"/>
  <c r="B139" i="9"/>
  <c r="Y138" i="9"/>
  <c r="X138" i="9"/>
  <c r="W138" i="9"/>
  <c r="V138" i="9"/>
  <c r="U138" i="9"/>
  <c r="T138" i="9"/>
  <c r="S138" i="9"/>
  <c r="R138" i="9"/>
  <c r="Q138" i="9"/>
  <c r="P138" i="9"/>
  <c r="O138" i="9"/>
  <c r="N138" i="9"/>
  <c r="M138" i="9"/>
  <c r="L138" i="9"/>
  <c r="K138" i="9"/>
  <c r="J138" i="9"/>
  <c r="I138" i="9"/>
  <c r="H138" i="9"/>
  <c r="G138" i="9"/>
  <c r="F138" i="9"/>
  <c r="E138" i="9"/>
  <c r="D138" i="9"/>
  <c r="C138" i="9"/>
  <c r="B138" i="9"/>
  <c r="Y137" i="9"/>
  <c r="X137" i="9"/>
  <c r="W137" i="9"/>
  <c r="V137" i="9"/>
  <c r="U137" i="9"/>
  <c r="T137" i="9"/>
  <c r="S137" i="9"/>
  <c r="R137" i="9"/>
  <c r="Q137" i="9"/>
  <c r="P137" i="9"/>
  <c r="O137" i="9"/>
  <c r="N137" i="9"/>
  <c r="M137" i="9"/>
  <c r="L137" i="9"/>
  <c r="K137" i="9"/>
  <c r="J137" i="9"/>
  <c r="I137" i="9"/>
  <c r="H137" i="9"/>
  <c r="G137" i="9"/>
  <c r="F137" i="9"/>
  <c r="E137" i="9"/>
  <c r="D137" i="9"/>
  <c r="C137" i="9"/>
  <c r="B137" i="9"/>
  <c r="Y131" i="9"/>
  <c r="X131" i="9"/>
  <c r="W131" i="9"/>
  <c r="V131" i="9"/>
  <c r="U131" i="9"/>
  <c r="T131" i="9"/>
  <c r="S131" i="9"/>
  <c r="R131" i="9"/>
  <c r="Q131" i="9"/>
  <c r="P131" i="9"/>
  <c r="O131" i="9"/>
  <c r="N131" i="9"/>
  <c r="M131" i="9"/>
  <c r="L131" i="9"/>
  <c r="K131" i="9"/>
  <c r="J131" i="9"/>
  <c r="I131" i="9"/>
  <c r="H131" i="9"/>
  <c r="G131" i="9"/>
  <c r="F131" i="9"/>
  <c r="E131" i="9"/>
  <c r="D131" i="9"/>
  <c r="D117" i="9" s="1"/>
  <c r="C131" i="9"/>
  <c r="B131" i="9"/>
  <c r="Y130" i="9"/>
  <c r="X130" i="9"/>
  <c r="W130" i="9"/>
  <c r="V130" i="9"/>
  <c r="U130" i="9"/>
  <c r="T130" i="9"/>
  <c r="S130" i="9"/>
  <c r="R130" i="9"/>
  <c r="Q130" i="9"/>
  <c r="P130" i="9"/>
  <c r="O130" i="9"/>
  <c r="N130" i="9"/>
  <c r="M130" i="9"/>
  <c r="L130" i="9"/>
  <c r="K130" i="9"/>
  <c r="J130" i="9"/>
  <c r="I130" i="9"/>
  <c r="H130" i="9"/>
  <c r="G130" i="9"/>
  <c r="F130" i="9"/>
  <c r="E130" i="9"/>
  <c r="D130" i="9"/>
  <c r="C130" i="9"/>
  <c r="B130" i="9"/>
  <c r="Y129" i="9"/>
  <c r="X129" i="9"/>
  <c r="W129" i="9"/>
  <c r="V129" i="9"/>
  <c r="U129" i="9"/>
  <c r="T129" i="9"/>
  <c r="S129" i="9"/>
  <c r="R129" i="9"/>
  <c r="Q129" i="9"/>
  <c r="P129" i="9"/>
  <c r="O129" i="9"/>
  <c r="N129" i="9"/>
  <c r="M129" i="9"/>
  <c r="L129" i="9"/>
  <c r="K129" i="9"/>
  <c r="J129" i="9"/>
  <c r="I129" i="9"/>
  <c r="H129" i="9"/>
  <c r="G129" i="9"/>
  <c r="F129" i="9"/>
  <c r="E129" i="9"/>
  <c r="D129" i="9"/>
  <c r="C129" i="9"/>
  <c r="B129" i="9"/>
  <c r="Y127" i="9"/>
  <c r="X127" i="9"/>
  <c r="W127" i="9"/>
  <c r="V127" i="9"/>
  <c r="U127" i="9"/>
  <c r="T127" i="9"/>
  <c r="S127" i="9"/>
  <c r="R127" i="9"/>
  <c r="Q127" i="9"/>
  <c r="P127" i="9"/>
  <c r="O127" i="9"/>
  <c r="N127" i="9"/>
  <c r="M127" i="9"/>
  <c r="L127" i="9"/>
  <c r="K127" i="9"/>
  <c r="J127" i="9"/>
  <c r="I127" i="9"/>
  <c r="H127" i="9"/>
  <c r="G127" i="9"/>
  <c r="F127" i="9"/>
  <c r="E127" i="9"/>
  <c r="D127" i="9"/>
  <c r="C127" i="9"/>
  <c r="B127" i="9"/>
  <c r="Y126" i="9"/>
  <c r="X126" i="9"/>
  <c r="W126" i="9"/>
  <c r="V126" i="9"/>
  <c r="U126" i="9"/>
  <c r="T126" i="9"/>
  <c r="S126" i="9"/>
  <c r="R126" i="9"/>
  <c r="Q126" i="9"/>
  <c r="P126" i="9"/>
  <c r="O126" i="9"/>
  <c r="N126" i="9"/>
  <c r="M126" i="9"/>
  <c r="L126" i="9"/>
  <c r="K126" i="9"/>
  <c r="J126" i="9"/>
  <c r="I126" i="9"/>
  <c r="H126" i="9"/>
  <c r="G126" i="9"/>
  <c r="F126" i="9"/>
  <c r="E126" i="9"/>
  <c r="D126" i="9"/>
  <c r="C126" i="9"/>
  <c r="B126" i="9"/>
  <c r="Y125" i="9"/>
  <c r="X125" i="9"/>
  <c r="W125" i="9"/>
  <c r="V125" i="9"/>
  <c r="U125" i="9"/>
  <c r="T125" i="9"/>
  <c r="S125" i="9"/>
  <c r="R125" i="9"/>
  <c r="Q125" i="9"/>
  <c r="P125" i="9"/>
  <c r="O125" i="9"/>
  <c r="N125" i="9"/>
  <c r="M125" i="9"/>
  <c r="L125" i="9"/>
  <c r="K125" i="9"/>
  <c r="J125" i="9"/>
  <c r="I125" i="9"/>
  <c r="H125" i="9"/>
  <c r="G125" i="9"/>
  <c r="F125" i="9"/>
  <c r="E125" i="9"/>
  <c r="D125" i="9"/>
  <c r="C125" i="9"/>
  <c r="B125" i="9"/>
  <c r="Y124" i="9"/>
  <c r="X124" i="9"/>
  <c r="W124" i="9"/>
  <c r="V124" i="9"/>
  <c r="U124" i="9"/>
  <c r="T124" i="9"/>
  <c r="S124" i="9"/>
  <c r="R124" i="9"/>
  <c r="Q124" i="9"/>
  <c r="P124" i="9"/>
  <c r="O124" i="9"/>
  <c r="N124" i="9"/>
  <c r="M124" i="9"/>
  <c r="L124" i="9"/>
  <c r="K124" i="9"/>
  <c r="J124" i="9"/>
  <c r="I124" i="9"/>
  <c r="H124" i="9"/>
  <c r="G124" i="9"/>
  <c r="F124" i="9"/>
  <c r="E124" i="9"/>
  <c r="D124" i="9"/>
  <c r="C124" i="9"/>
  <c r="B124" i="9"/>
  <c r="Y123" i="9"/>
  <c r="X123" i="9"/>
  <c r="W123" i="9"/>
  <c r="V123" i="9"/>
  <c r="U123" i="9"/>
  <c r="T123" i="9"/>
  <c r="S123" i="9"/>
  <c r="R123" i="9"/>
  <c r="Q123" i="9"/>
  <c r="P123" i="9"/>
  <c r="O123" i="9"/>
  <c r="N123" i="9"/>
  <c r="M123" i="9"/>
  <c r="L123" i="9"/>
  <c r="K123" i="9"/>
  <c r="J123" i="9"/>
  <c r="I123" i="9"/>
  <c r="H123" i="9"/>
  <c r="G123" i="9"/>
  <c r="F123" i="9"/>
  <c r="E123" i="9"/>
  <c r="D123" i="9"/>
  <c r="C123" i="9"/>
  <c r="B123" i="9"/>
  <c r="Y122" i="9"/>
  <c r="X122" i="9"/>
  <c r="W122" i="9"/>
  <c r="V122" i="9"/>
  <c r="U122" i="9"/>
  <c r="T122" i="9"/>
  <c r="S122" i="9"/>
  <c r="R122" i="9"/>
  <c r="Q122" i="9"/>
  <c r="P122" i="9"/>
  <c r="O122" i="9"/>
  <c r="N122" i="9"/>
  <c r="M122" i="9"/>
  <c r="L122" i="9"/>
  <c r="K122" i="9"/>
  <c r="J122" i="9"/>
  <c r="I122" i="9"/>
  <c r="H122" i="9"/>
  <c r="G122" i="9"/>
  <c r="F122" i="9"/>
  <c r="E122" i="9"/>
  <c r="D122" i="9"/>
  <c r="C122" i="9"/>
  <c r="B122" i="9"/>
  <c r="Y121" i="9"/>
  <c r="X121" i="9"/>
  <c r="W121" i="9"/>
  <c r="V121" i="9"/>
  <c r="U121" i="9"/>
  <c r="T121" i="9"/>
  <c r="S121" i="9"/>
  <c r="R121" i="9"/>
  <c r="Q121" i="9"/>
  <c r="P121" i="9"/>
  <c r="O121" i="9"/>
  <c r="N121" i="9"/>
  <c r="M121" i="9"/>
  <c r="L121" i="9"/>
  <c r="K121" i="9"/>
  <c r="J121" i="9"/>
  <c r="I121" i="9"/>
  <c r="H121" i="9"/>
  <c r="G121" i="9"/>
  <c r="F121" i="9"/>
  <c r="E121" i="9"/>
  <c r="D121" i="9"/>
  <c r="C121" i="9"/>
  <c r="B121" i="9"/>
  <c r="Y120" i="9"/>
  <c r="X120" i="9"/>
  <c r="W120" i="9"/>
  <c r="V120" i="9"/>
  <c r="U120" i="9"/>
  <c r="T120" i="9"/>
  <c r="T117" i="9" s="1"/>
  <c r="S120" i="9"/>
  <c r="S117" i="9" s="1"/>
  <c r="R120" i="9"/>
  <c r="R117" i="9" s="1"/>
  <c r="Q120" i="9"/>
  <c r="Q117" i="9" s="1"/>
  <c r="P120" i="9"/>
  <c r="O120" i="9"/>
  <c r="N120" i="9"/>
  <c r="M120" i="9"/>
  <c r="L120" i="9"/>
  <c r="K120" i="9"/>
  <c r="J120" i="9"/>
  <c r="I120" i="9"/>
  <c r="H120" i="9"/>
  <c r="G120" i="9"/>
  <c r="F120" i="9"/>
  <c r="E120" i="9"/>
  <c r="D120" i="9"/>
  <c r="C120" i="9"/>
  <c r="B120" i="9"/>
  <c r="Y119" i="9"/>
  <c r="X119" i="9"/>
  <c r="W119" i="9"/>
  <c r="V119" i="9"/>
  <c r="U119" i="9"/>
  <c r="T119" i="9"/>
  <c r="S119" i="9"/>
  <c r="R119" i="9"/>
  <c r="Q119" i="9"/>
  <c r="P119" i="9"/>
  <c r="P117" i="9" s="1"/>
  <c r="O119" i="9"/>
  <c r="O117" i="9" s="1"/>
  <c r="N119" i="9"/>
  <c r="M119" i="9"/>
  <c r="M117" i="9" s="1"/>
  <c r="L119" i="9"/>
  <c r="K119" i="9"/>
  <c r="J119" i="9"/>
  <c r="I119" i="9"/>
  <c r="H119" i="9"/>
  <c r="G119" i="9"/>
  <c r="F119" i="9"/>
  <c r="E119" i="9"/>
  <c r="D119" i="9"/>
  <c r="C119" i="9"/>
  <c r="B119" i="9"/>
  <c r="Y118" i="9"/>
  <c r="Y117" i="9" s="1"/>
  <c r="X118" i="9"/>
  <c r="X117" i="9" s="1"/>
  <c r="W118" i="9"/>
  <c r="W117" i="9" s="1"/>
  <c r="V118" i="9"/>
  <c r="V117" i="9" s="1"/>
  <c r="U118" i="9"/>
  <c r="U117" i="9" s="1"/>
  <c r="T118" i="9"/>
  <c r="S118" i="9"/>
  <c r="R118" i="9"/>
  <c r="Q118" i="9"/>
  <c r="P118" i="9"/>
  <c r="O118" i="9"/>
  <c r="N118" i="9"/>
  <c r="N117" i="9" s="1"/>
  <c r="M118" i="9"/>
  <c r="L118" i="9"/>
  <c r="L117" i="9" s="1"/>
  <c r="K118" i="9"/>
  <c r="K117" i="9" s="1"/>
  <c r="J118" i="9"/>
  <c r="J117" i="9" s="1"/>
  <c r="I118" i="9"/>
  <c r="I117" i="9" s="1"/>
  <c r="H118" i="9"/>
  <c r="G118" i="9"/>
  <c r="F118" i="9"/>
  <c r="E118" i="9"/>
  <c r="D118" i="9"/>
  <c r="C118" i="9"/>
  <c r="B118" i="9"/>
  <c r="H117" i="9"/>
  <c r="G117" i="9"/>
  <c r="F117" i="9"/>
  <c r="E117" i="9"/>
  <c r="C117" i="9"/>
  <c r="B117" i="9"/>
  <c r="Y114" i="9"/>
  <c r="X114" i="9"/>
  <c r="W114" i="9"/>
  <c r="V114" i="9"/>
  <c r="U114" i="9"/>
  <c r="T114" i="9"/>
  <c r="S114" i="9"/>
  <c r="R114" i="9"/>
  <c r="Q114" i="9"/>
  <c r="P114" i="9"/>
  <c r="O114" i="9"/>
  <c r="N114" i="9"/>
  <c r="M114" i="9"/>
  <c r="L114" i="9"/>
  <c r="K114" i="9"/>
  <c r="J114" i="9"/>
  <c r="I114" i="9"/>
  <c r="H114" i="9"/>
  <c r="G114" i="9"/>
  <c r="F114" i="9"/>
  <c r="E114" i="9"/>
  <c r="D114" i="9"/>
  <c r="C114" i="9"/>
  <c r="B114" i="9"/>
  <c r="Y113" i="9"/>
  <c r="X113" i="9"/>
  <c r="W113" i="9"/>
  <c r="V113" i="9"/>
  <c r="U113" i="9"/>
  <c r="T113" i="9"/>
  <c r="S113" i="9"/>
  <c r="R113" i="9"/>
  <c r="Q113" i="9"/>
  <c r="P113" i="9"/>
  <c r="O113" i="9"/>
  <c r="N113" i="9"/>
  <c r="M113" i="9"/>
  <c r="L113" i="9"/>
  <c r="K113" i="9"/>
  <c r="J113" i="9"/>
  <c r="I113" i="9"/>
  <c r="H113" i="9"/>
  <c r="G113" i="9"/>
  <c r="F113" i="9"/>
  <c r="E113" i="9"/>
  <c r="D113" i="9"/>
  <c r="C113" i="9"/>
  <c r="B113" i="9"/>
  <c r="Y112" i="9"/>
  <c r="X112" i="9"/>
  <c r="W112" i="9"/>
  <c r="V112" i="9"/>
  <c r="U112" i="9"/>
  <c r="T112" i="9"/>
  <c r="S112" i="9"/>
  <c r="R112" i="9"/>
  <c r="Q112" i="9"/>
  <c r="P112" i="9"/>
  <c r="O112" i="9"/>
  <c r="N112" i="9"/>
  <c r="M112" i="9"/>
  <c r="L112" i="9"/>
  <c r="K112" i="9"/>
  <c r="J112" i="9"/>
  <c r="I112" i="9"/>
  <c r="H112" i="9"/>
  <c r="G112" i="9"/>
  <c r="F112" i="9"/>
  <c r="E112" i="9"/>
  <c r="D112" i="9"/>
  <c r="C112" i="9"/>
  <c r="B112" i="9"/>
  <c r="U111" i="9"/>
  <c r="J111" i="9"/>
  <c r="B111" i="9"/>
  <c r="Y110" i="9"/>
  <c r="X110" i="9"/>
  <c r="W110" i="9"/>
  <c r="V110" i="9"/>
  <c r="U110" i="9"/>
  <c r="T110" i="9"/>
  <c r="S110" i="9"/>
  <c r="R110" i="9"/>
  <c r="Q110" i="9"/>
  <c r="P110" i="9"/>
  <c r="O110" i="9"/>
  <c r="N110" i="9"/>
  <c r="M110" i="9"/>
  <c r="L110" i="9"/>
  <c r="K110" i="9"/>
  <c r="J110" i="9"/>
  <c r="I110" i="9"/>
  <c r="H110" i="9"/>
  <c r="G110" i="9"/>
  <c r="F110" i="9"/>
  <c r="E110" i="9"/>
  <c r="D110" i="9"/>
  <c r="C110" i="9"/>
  <c r="B110" i="9"/>
  <c r="Y109" i="9"/>
  <c r="X109" i="9"/>
  <c r="W109" i="9"/>
  <c r="V109" i="9"/>
  <c r="U109" i="9"/>
  <c r="T109" i="9"/>
  <c r="S109" i="9"/>
  <c r="R109" i="9"/>
  <c r="Q109" i="9"/>
  <c r="P109" i="9"/>
  <c r="O109" i="9"/>
  <c r="N109" i="9"/>
  <c r="M109" i="9"/>
  <c r="L109" i="9"/>
  <c r="K109" i="9"/>
  <c r="J109" i="9"/>
  <c r="I109" i="9"/>
  <c r="H109" i="9"/>
  <c r="G109" i="9"/>
  <c r="F109" i="9"/>
  <c r="E109" i="9"/>
  <c r="D109" i="9"/>
  <c r="C109" i="9"/>
  <c r="B109" i="9"/>
  <c r="Y108" i="9"/>
  <c r="X108" i="9"/>
  <c r="W108" i="9"/>
  <c r="V108" i="9"/>
  <c r="U108" i="9"/>
  <c r="T108" i="9"/>
  <c r="S108" i="9"/>
  <c r="R108" i="9"/>
  <c r="Q108" i="9"/>
  <c r="P108" i="9"/>
  <c r="O108" i="9"/>
  <c r="N108" i="9"/>
  <c r="M108" i="9"/>
  <c r="L108" i="9"/>
  <c r="K108" i="9"/>
  <c r="J108" i="9"/>
  <c r="I108" i="9"/>
  <c r="H108" i="9"/>
  <c r="G108" i="9"/>
  <c r="F108" i="9"/>
  <c r="E108" i="9"/>
  <c r="D108" i="9"/>
  <c r="C108" i="9"/>
  <c r="B108" i="9"/>
  <c r="Y107" i="9"/>
  <c r="X107" i="9"/>
  <c r="W107" i="9"/>
  <c r="V107" i="9"/>
  <c r="U107" i="9"/>
  <c r="T107" i="9"/>
  <c r="S107" i="9"/>
  <c r="R107" i="9"/>
  <c r="Q107" i="9"/>
  <c r="P107" i="9"/>
  <c r="O107" i="9"/>
  <c r="N107" i="9"/>
  <c r="M107" i="9"/>
  <c r="L107" i="9"/>
  <c r="K107" i="9"/>
  <c r="J107" i="9"/>
  <c r="I107" i="9"/>
  <c r="H107" i="9"/>
  <c r="G107" i="9"/>
  <c r="F107" i="9"/>
  <c r="E107" i="9"/>
  <c r="D107" i="9"/>
  <c r="C107" i="9"/>
  <c r="B107" i="9"/>
  <c r="Y106" i="9"/>
  <c r="X106" i="9"/>
  <c r="W106" i="9"/>
  <c r="V106" i="9"/>
  <c r="U106" i="9"/>
  <c r="T106" i="9"/>
  <c r="S106" i="9"/>
  <c r="R106" i="9"/>
  <c r="Q106" i="9"/>
  <c r="P106" i="9"/>
  <c r="O106" i="9"/>
  <c r="N106" i="9"/>
  <c r="M106" i="9"/>
  <c r="L106" i="9"/>
  <c r="K106" i="9"/>
  <c r="J106" i="9"/>
  <c r="J100" i="9" s="1"/>
  <c r="I106" i="9"/>
  <c r="H106" i="9"/>
  <c r="G106" i="9"/>
  <c r="F106" i="9"/>
  <c r="E106" i="9"/>
  <c r="D106" i="9"/>
  <c r="C106" i="9"/>
  <c r="B106" i="9"/>
  <c r="Y105" i="9"/>
  <c r="X105" i="9"/>
  <c r="W105" i="9"/>
  <c r="V105" i="9"/>
  <c r="U105" i="9"/>
  <c r="T105" i="9"/>
  <c r="S105" i="9"/>
  <c r="R105" i="9"/>
  <c r="Q105" i="9"/>
  <c r="P105" i="9"/>
  <c r="O105" i="9"/>
  <c r="N105" i="9"/>
  <c r="M105" i="9"/>
  <c r="L105" i="9"/>
  <c r="K105" i="9"/>
  <c r="J105" i="9"/>
  <c r="I105" i="9"/>
  <c r="H105" i="9"/>
  <c r="G105" i="9"/>
  <c r="F105" i="9"/>
  <c r="F100" i="9" s="1"/>
  <c r="E105" i="9"/>
  <c r="D105" i="9"/>
  <c r="C105" i="9"/>
  <c r="B105" i="9"/>
  <c r="Y104" i="9"/>
  <c r="X104" i="9"/>
  <c r="W104" i="9"/>
  <c r="V104" i="9"/>
  <c r="U104" i="9"/>
  <c r="T104" i="9"/>
  <c r="S104" i="9"/>
  <c r="R104" i="9"/>
  <c r="Q104" i="9"/>
  <c r="P104" i="9"/>
  <c r="O104" i="9"/>
  <c r="N104" i="9"/>
  <c r="M104" i="9"/>
  <c r="L104" i="9"/>
  <c r="K104" i="9"/>
  <c r="J104" i="9"/>
  <c r="I104" i="9"/>
  <c r="H104" i="9"/>
  <c r="G104" i="9"/>
  <c r="F104" i="9"/>
  <c r="E104" i="9"/>
  <c r="D104" i="9"/>
  <c r="C104" i="9"/>
  <c r="B104" i="9"/>
  <c r="Y103" i="9"/>
  <c r="X103" i="9"/>
  <c r="X100" i="9" s="1"/>
  <c r="W103" i="9"/>
  <c r="W100" i="9" s="1"/>
  <c r="V103" i="9"/>
  <c r="U103" i="9"/>
  <c r="T103" i="9"/>
  <c r="S103" i="9"/>
  <c r="R103" i="9"/>
  <c r="Q103" i="9"/>
  <c r="P103" i="9"/>
  <c r="O103" i="9"/>
  <c r="N103" i="9"/>
  <c r="M103" i="9"/>
  <c r="L103" i="9"/>
  <c r="K103" i="9"/>
  <c r="J103" i="9"/>
  <c r="I103" i="9"/>
  <c r="H103" i="9"/>
  <c r="G103" i="9"/>
  <c r="F103" i="9"/>
  <c r="E103" i="9"/>
  <c r="D103" i="9"/>
  <c r="C103" i="9"/>
  <c r="B103" i="9"/>
  <c r="Y102" i="9"/>
  <c r="X102" i="9"/>
  <c r="W102" i="9"/>
  <c r="V102" i="9"/>
  <c r="V100" i="9" s="1"/>
  <c r="U102" i="9"/>
  <c r="U100" i="9" s="1"/>
  <c r="T102" i="9"/>
  <c r="S102" i="9"/>
  <c r="S100" i="9" s="1"/>
  <c r="R102" i="9"/>
  <c r="Q102" i="9"/>
  <c r="P102" i="9"/>
  <c r="O102" i="9"/>
  <c r="N102" i="9"/>
  <c r="M102" i="9"/>
  <c r="L102" i="9"/>
  <c r="K102" i="9"/>
  <c r="J102" i="9"/>
  <c r="I102" i="9"/>
  <c r="H102" i="9"/>
  <c r="G102" i="9"/>
  <c r="F102" i="9"/>
  <c r="E102" i="9"/>
  <c r="D102" i="9"/>
  <c r="C102" i="9"/>
  <c r="B102" i="9"/>
  <c r="Y101" i="9"/>
  <c r="Y100" i="9" s="1"/>
  <c r="X101" i="9"/>
  <c r="W101" i="9"/>
  <c r="V101" i="9"/>
  <c r="U101" i="9"/>
  <c r="T101" i="9"/>
  <c r="T100" i="9" s="1"/>
  <c r="S101" i="9"/>
  <c r="R101" i="9"/>
  <c r="R100" i="9" s="1"/>
  <c r="Q101" i="9"/>
  <c r="Q100" i="9" s="1"/>
  <c r="P101" i="9"/>
  <c r="P100" i="9" s="1"/>
  <c r="O101" i="9"/>
  <c r="O100" i="9" s="1"/>
  <c r="N101" i="9"/>
  <c r="M101" i="9"/>
  <c r="M100" i="9" s="1"/>
  <c r="L101" i="9"/>
  <c r="K101" i="9"/>
  <c r="J101" i="9"/>
  <c r="I101" i="9"/>
  <c r="H101" i="9"/>
  <c r="G101" i="9"/>
  <c r="F101" i="9"/>
  <c r="E101" i="9"/>
  <c r="E100" i="9" s="1"/>
  <c r="D101" i="9"/>
  <c r="D100" i="9" s="1"/>
  <c r="C101" i="9"/>
  <c r="C100" i="9" s="1"/>
  <c r="B101" i="9"/>
  <c r="B100" i="9" s="1"/>
  <c r="N100" i="9"/>
  <c r="L100" i="9"/>
  <c r="K100" i="9"/>
  <c r="I100" i="9"/>
  <c r="H100" i="9"/>
  <c r="G100" i="9"/>
  <c r="Y79" i="9"/>
  <c r="Y156" i="9" s="1"/>
  <c r="X79" i="9"/>
  <c r="X156" i="9" s="1"/>
  <c r="W79" i="9"/>
  <c r="W156" i="9" s="1"/>
  <c r="V79" i="9"/>
  <c r="V156" i="9" s="1"/>
  <c r="U79" i="9"/>
  <c r="U156" i="9" s="1"/>
  <c r="T79" i="9"/>
  <c r="T156" i="9" s="1"/>
  <c r="S79" i="9"/>
  <c r="S156" i="9" s="1"/>
  <c r="R79" i="9"/>
  <c r="R156" i="9" s="1"/>
  <c r="Q79" i="9"/>
  <c r="Q156" i="9" s="1"/>
  <c r="P79" i="9"/>
  <c r="P156" i="9" s="1"/>
  <c r="O79" i="9"/>
  <c r="O156" i="9" s="1"/>
  <c r="N79" i="9"/>
  <c r="N156" i="9" s="1"/>
  <c r="M79" i="9"/>
  <c r="M156" i="9" s="1"/>
  <c r="L79" i="9"/>
  <c r="L156" i="9" s="1"/>
  <c r="K79" i="9"/>
  <c r="K156" i="9" s="1"/>
  <c r="J79" i="9"/>
  <c r="J156" i="9" s="1"/>
  <c r="J147" i="9" s="1"/>
  <c r="I79" i="9"/>
  <c r="I156" i="9" s="1"/>
  <c r="I147" i="9" s="1"/>
  <c r="H79" i="9"/>
  <c r="H156" i="9" s="1"/>
  <c r="G79" i="9"/>
  <c r="G156" i="9" s="1"/>
  <c r="G147" i="9" s="1"/>
  <c r="F79" i="9"/>
  <c r="F156" i="9" s="1"/>
  <c r="F147" i="9" s="1"/>
  <c r="E79" i="9"/>
  <c r="E156" i="9" s="1"/>
  <c r="E147" i="9" s="1"/>
  <c r="D79" i="9"/>
  <c r="D156" i="9" s="1"/>
  <c r="C79" i="9"/>
  <c r="C156" i="9" s="1"/>
  <c r="C147" i="9" s="1"/>
  <c r="B79" i="9"/>
  <c r="B156" i="9" s="1"/>
  <c r="B147" i="9" s="1"/>
  <c r="Y35" i="9"/>
  <c r="Y145" i="9" s="1"/>
  <c r="X35" i="9"/>
  <c r="X145" i="9" s="1"/>
  <c r="W35" i="9"/>
  <c r="W145" i="9" s="1"/>
  <c r="V35" i="9"/>
  <c r="V145" i="9" s="1"/>
  <c r="U35" i="9"/>
  <c r="U145" i="9" s="1"/>
  <c r="T35" i="9"/>
  <c r="T145" i="9" s="1"/>
  <c r="S35" i="9"/>
  <c r="S145" i="9" s="1"/>
  <c r="R35" i="9"/>
  <c r="R145" i="9" s="1"/>
  <c r="Q35" i="9"/>
  <c r="Q145" i="9" s="1"/>
  <c r="P35" i="9"/>
  <c r="P145" i="9" s="1"/>
  <c r="O35" i="9"/>
  <c r="O145" i="9" s="1"/>
  <c r="N35" i="9"/>
  <c r="N145" i="9" s="1"/>
  <c r="M35" i="9"/>
  <c r="M145" i="9" s="1"/>
  <c r="L35" i="9"/>
  <c r="L145" i="9" s="1"/>
  <c r="K35" i="9"/>
  <c r="K145" i="9" s="1"/>
  <c r="J35" i="9"/>
  <c r="J145" i="9" s="1"/>
  <c r="I35" i="9"/>
  <c r="I145" i="9" s="1"/>
  <c r="H35" i="9"/>
  <c r="H145" i="9" s="1"/>
  <c r="G35" i="9"/>
  <c r="G145" i="9" s="1"/>
  <c r="F35" i="9"/>
  <c r="F145" i="9" s="1"/>
  <c r="F136" i="9" s="1"/>
  <c r="E35" i="9"/>
  <c r="E145" i="9" s="1"/>
  <c r="E136" i="9" s="1"/>
  <c r="D35" i="9"/>
  <c r="D145" i="9" s="1"/>
  <c r="C35" i="9"/>
  <c r="C145" i="9" s="1"/>
  <c r="C136" i="9" s="1"/>
  <c r="B35" i="9"/>
  <c r="B145" i="9" s="1"/>
  <c r="B136" i="9" s="1"/>
  <c r="Y64" i="8"/>
  <c r="X64" i="8"/>
  <c r="W64" i="8"/>
  <c r="V64" i="8"/>
  <c r="U64" i="8"/>
  <c r="T64" i="8"/>
  <c r="S64" i="8"/>
  <c r="R64" i="8"/>
  <c r="Q64" i="8"/>
  <c r="P64" i="8"/>
  <c r="O64" i="8"/>
  <c r="N64" i="8"/>
  <c r="M64" i="8"/>
  <c r="L64" i="8"/>
  <c r="K64" i="8"/>
  <c r="J64" i="8"/>
  <c r="I64" i="8"/>
  <c r="H64" i="8"/>
  <c r="G64" i="8"/>
  <c r="F64" i="8"/>
  <c r="E64" i="8"/>
  <c r="D64" i="8"/>
  <c r="C64" i="8"/>
  <c r="B64" i="8"/>
  <c r="Y63" i="8"/>
  <c r="X63" i="8"/>
  <c r="W63" i="8"/>
  <c r="V63" i="8"/>
  <c r="U63" i="8"/>
  <c r="T63" i="8"/>
  <c r="S63" i="8"/>
  <c r="R63" i="8"/>
  <c r="Q63" i="8"/>
  <c r="P63" i="8"/>
  <c r="O63" i="8"/>
  <c r="N63" i="8"/>
  <c r="M63" i="8"/>
  <c r="L63" i="8"/>
  <c r="K63" i="8"/>
  <c r="J63" i="8"/>
  <c r="I63" i="8"/>
  <c r="H63" i="8"/>
  <c r="G63" i="8"/>
  <c r="F63" i="8"/>
  <c r="E63" i="8"/>
  <c r="D63" i="8"/>
  <c r="C63" i="8"/>
  <c r="B63" i="8"/>
  <c r="S56" i="8"/>
  <c r="S101" i="4" s="1"/>
  <c r="S55" i="8"/>
  <c r="S100" i="4" s="1"/>
  <c r="K55" i="8"/>
  <c r="I55" i="8"/>
  <c r="Y53" i="8"/>
  <c r="Y39" i="7" s="1"/>
  <c r="X53" i="8"/>
  <c r="X39" i="7" s="1"/>
  <c r="W53" i="8"/>
  <c r="W39" i="7" s="1"/>
  <c r="V53" i="8"/>
  <c r="V39" i="7" s="1"/>
  <c r="U53" i="8"/>
  <c r="U39" i="7" s="1"/>
  <c r="T53" i="8"/>
  <c r="T39" i="7" s="1"/>
  <c r="S53" i="8"/>
  <c r="S39" i="7" s="1"/>
  <c r="R53" i="8"/>
  <c r="R39" i="7" s="1"/>
  <c r="Q53" i="8"/>
  <c r="Q39" i="7" s="1"/>
  <c r="P53" i="8"/>
  <c r="P39" i="7" s="1"/>
  <c r="O53" i="8"/>
  <c r="O39" i="7" s="1"/>
  <c r="N53" i="8"/>
  <c r="N39" i="7" s="1"/>
  <c r="M53" i="8"/>
  <c r="M39" i="7" s="1"/>
  <c r="L53" i="8"/>
  <c r="L39" i="7" s="1"/>
  <c r="K53" i="8"/>
  <c r="K39" i="7" s="1"/>
  <c r="J53" i="8"/>
  <c r="J39" i="7" s="1"/>
  <c r="I53" i="8"/>
  <c r="I39" i="7" s="1"/>
  <c r="H53" i="8"/>
  <c r="H39" i="7" s="1"/>
  <c r="G53" i="8"/>
  <c r="G39" i="7" s="1"/>
  <c r="F53" i="8"/>
  <c r="F39" i="7" s="1"/>
  <c r="E53" i="8"/>
  <c r="D53" i="8"/>
  <c r="C53" i="8"/>
  <c r="B53" i="8"/>
  <c r="Y49" i="8"/>
  <c r="X49" i="8"/>
  <c r="W49" i="8"/>
  <c r="W54" i="4" s="1"/>
  <c r="V49" i="8"/>
  <c r="U49" i="8"/>
  <c r="T49" i="8"/>
  <c r="T54" i="4" s="1"/>
  <c r="S49" i="8"/>
  <c r="R49" i="8"/>
  <c r="Q49" i="8"/>
  <c r="P49" i="8"/>
  <c r="P54" i="4" s="1"/>
  <c r="O49" i="8"/>
  <c r="O47" i="8" s="1"/>
  <c r="O52" i="4" s="1"/>
  <c r="N49" i="8"/>
  <c r="M49" i="8"/>
  <c r="L49" i="8"/>
  <c r="K49" i="8"/>
  <c r="J49" i="8"/>
  <c r="I49" i="8"/>
  <c r="H49" i="8"/>
  <c r="G49" i="8"/>
  <c r="G54" i="4" s="1"/>
  <c r="F49" i="8"/>
  <c r="F54" i="4" s="1"/>
  <c r="E49" i="8"/>
  <c r="D49" i="8"/>
  <c r="D54" i="4" s="1"/>
  <c r="C49" i="8"/>
  <c r="B49" i="8"/>
  <c r="Y48" i="8"/>
  <c r="Y66" i="8" s="1"/>
  <c r="Y155" i="4" s="1"/>
  <c r="X48" i="8"/>
  <c r="X66" i="8" s="1"/>
  <c r="X155" i="4" s="1"/>
  <c r="W48" i="8"/>
  <c r="W66" i="8" s="1"/>
  <c r="W155" i="4" s="1"/>
  <c r="V48" i="8"/>
  <c r="V66" i="8" s="1"/>
  <c r="V155" i="4" s="1"/>
  <c r="U48" i="8"/>
  <c r="U66" i="8" s="1"/>
  <c r="U155" i="4" s="1"/>
  <c r="T48" i="8"/>
  <c r="T66" i="8" s="1"/>
  <c r="T155" i="4" s="1"/>
  <c r="S48" i="8"/>
  <c r="S66" i="8" s="1"/>
  <c r="S155" i="4" s="1"/>
  <c r="R48" i="8"/>
  <c r="R66" i="8" s="1"/>
  <c r="R155" i="4" s="1"/>
  <c r="Q48" i="8"/>
  <c r="Q66" i="8" s="1"/>
  <c r="Q155" i="4" s="1"/>
  <c r="P48" i="8"/>
  <c r="P66" i="8" s="1"/>
  <c r="P155" i="4" s="1"/>
  <c r="O48" i="8"/>
  <c r="O66" i="8" s="1"/>
  <c r="O155" i="4" s="1"/>
  <c r="N48" i="8"/>
  <c r="N66" i="8" s="1"/>
  <c r="N155" i="4" s="1"/>
  <c r="M48" i="8"/>
  <c r="M66" i="8" s="1"/>
  <c r="M155" i="4" s="1"/>
  <c r="L48" i="8"/>
  <c r="L66" i="8" s="1"/>
  <c r="L155" i="4" s="1"/>
  <c r="K48" i="8"/>
  <c r="K66" i="8" s="1"/>
  <c r="K155" i="4" s="1"/>
  <c r="J48" i="8"/>
  <c r="J66" i="8" s="1"/>
  <c r="I48" i="8"/>
  <c r="I66" i="8" s="1"/>
  <c r="H48" i="8"/>
  <c r="H66" i="8" s="1"/>
  <c r="H155" i="4" s="1"/>
  <c r="G48" i="8"/>
  <c r="G66" i="8" s="1"/>
  <c r="G155" i="4" s="1"/>
  <c r="F48" i="8"/>
  <c r="F66" i="8" s="1"/>
  <c r="F155" i="4" s="1"/>
  <c r="E48" i="8"/>
  <c r="E66" i="8" s="1"/>
  <c r="D48" i="8"/>
  <c r="D66" i="8" s="1"/>
  <c r="C48" i="8"/>
  <c r="C66" i="8" s="1"/>
  <c r="B48" i="8"/>
  <c r="B66" i="8" s="1"/>
  <c r="G47" i="8"/>
  <c r="G52" i="4" s="1"/>
  <c r="F47" i="8"/>
  <c r="E47" i="8"/>
  <c r="D47" i="8"/>
  <c r="Y38" i="8"/>
  <c r="X38" i="8"/>
  <c r="W38" i="8"/>
  <c r="V38" i="8"/>
  <c r="U38" i="8"/>
  <c r="T38" i="8"/>
  <c r="S38" i="8"/>
  <c r="R38" i="8"/>
  <c r="Q38" i="8"/>
  <c r="P38" i="8"/>
  <c r="O38" i="8"/>
  <c r="N38" i="8"/>
  <c r="M38" i="8"/>
  <c r="L38" i="8"/>
  <c r="K38" i="8"/>
  <c r="J38" i="8"/>
  <c r="I38" i="8"/>
  <c r="H38" i="8"/>
  <c r="G38" i="8"/>
  <c r="F38" i="8"/>
  <c r="E38" i="8"/>
  <c r="D38" i="8"/>
  <c r="C38" i="8"/>
  <c r="B38" i="8"/>
  <c r="Y35" i="8"/>
  <c r="X35" i="8"/>
  <c r="W35" i="8"/>
  <c r="V35" i="8"/>
  <c r="U35" i="8"/>
  <c r="T35" i="8"/>
  <c r="S35" i="8"/>
  <c r="R35" i="8"/>
  <c r="Q35" i="8"/>
  <c r="P35" i="8"/>
  <c r="O35" i="8"/>
  <c r="N35" i="8"/>
  <c r="M35" i="8"/>
  <c r="L35" i="8"/>
  <c r="K35" i="8"/>
  <c r="J35" i="8"/>
  <c r="I35" i="8"/>
  <c r="H35" i="8"/>
  <c r="G35" i="8"/>
  <c r="F35" i="8"/>
  <c r="E35" i="8"/>
  <c r="D35" i="8"/>
  <c r="C35" i="8"/>
  <c r="B35" i="8"/>
  <c r="Y29" i="8"/>
  <c r="X29" i="8"/>
  <c r="W29" i="8"/>
  <c r="V29" i="8"/>
  <c r="U29" i="8"/>
  <c r="T29" i="8"/>
  <c r="S29" i="8"/>
  <c r="R29" i="8"/>
  <c r="Q29" i="8"/>
  <c r="P29" i="8"/>
  <c r="O29" i="8"/>
  <c r="N29" i="8"/>
  <c r="M29" i="8"/>
  <c r="L29" i="8"/>
  <c r="K29" i="8"/>
  <c r="J29" i="8"/>
  <c r="I29" i="8"/>
  <c r="H29" i="8"/>
  <c r="G29" i="8"/>
  <c r="F29" i="8"/>
  <c r="E29" i="8"/>
  <c r="D29" i="8"/>
  <c r="C29" i="8"/>
  <c r="B29" i="8"/>
  <c r="Y26" i="8"/>
  <c r="X26" i="8"/>
  <c r="W26" i="8"/>
  <c r="V26" i="8"/>
  <c r="U26" i="8"/>
  <c r="T26" i="8"/>
  <c r="S26" i="8"/>
  <c r="R26" i="8"/>
  <c r="Q26" i="8"/>
  <c r="P26" i="8"/>
  <c r="O26" i="8"/>
  <c r="N26" i="8"/>
  <c r="M26" i="8"/>
  <c r="L26" i="8"/>
  <c r="K26" i="8"/>
  <c r="J26" i="8"/>
  <c r="I26" i="8"/>
  <c r="H26" i="8"/>
  <c r="G26" i="8"/>
  <c r="F26" i="8"/>
  <c r="E26" i="8"/>
  <c r="D26" i="8"/>
  <c r="C26" i="8"/>
  <c r="B26" i="8"/>
  <c r="Y22" i="8"/>
  <c r="X22" i="8"/>
  <c r="W22" i="8"/>
  <c r="V22" i="8"/>
  <c r="V20" i="8" s="1"/>
  <c r="U22" i="8"/>
  <c r="T22" i="8"/>
  <c r="S22" i="8"/>
  <c r="R22" i="8"/>
  <c r="Q22" i="8"/>
  <c r="P22" i="8"/>
  <c r="O22" i="8"/>
  <c r="O20" i="8" s="1"/>
  <c r="N22" i="8"/>
  <c r="M22" i="8"/>
  <c r="L22" i="8"/>
  <c r="K22" i="8"/>
  <c r="J22" i="8"/>
  <c r="I22" i="8"/>
  <c r="H22" i="8"/>
  <c r="G22" i="8"/>
  <c r="F22" i="8"/>
  <c r="E22" i="8"/>
  <c r="D22" i="8"/>
  <c r="C22" i="8"/>
  <c r="B22" i="8"/>
  <c r="Y21" i="8"/>
  <c r="Y20" i="8" s="1"/>
  <c r="X21" i="8"/>
  <c r="X20" i="8" s="1"/>
  <c r="W21" i="8"/>
  <c r="W20" i="8" s="1"/>
  <c r="V21" i="8"/>
  <c r="U21" i="8"/>
  <c r="U20" i="8" s="1"/>
  <c r="T21" i="8"/>
  <c r="T20" i="8" s="1"/>
  <c r="S21" i="8"/>
  <c r="S20" i="8" s="1"/>
  <c r="R21" i="8"/>
  <c r="R20" i="8" s="1"/>
  <c r="Q21" i="8"/>
  <c r="Q20" i="8" s="1"/>
  <c r="P21" i="8"/>
  <c r="P20" i="8" s="1"/>
  <c r="O21" i="8"/>
  <c r="N21" i="8"/>
  <c r="N20" i="8" s="1"/>
  <c r="M21" i="8"/>
  <c r="M20" i="8" s="1"/>
  <c r="L21" i="8"/>
  <c r="L20" i="8" s="1"/>
  <c r="K21" i="8"/>
  <c r="K20" i="8" s="1"/>
  <c r="J21" i="8"/>
  <c r="I21" i="8"/>
  <c r="H21" i="8"/>
  <c r="G21" i="8"/>
  <c r="F21" i="8"/>
  <c r="E21" i="8"/>
  <c r="D21" i="8"/>
  <c r="C21" i="8"/>
  <c r="B21" i="8"/>
  <c r="J20" i="8"/>
  <c r="I20" i="8"/>
  <c r="H20" i="8"/>
  <c r="G20" i="8"/>
  <c r="F20" i="8"/>
  <c r="E20" i="8"/>
  <c r="D20" i="8"/>
  <c r="C20" i="8"/>
  <c r="B20" i="8"/>
  <c r="Y19" i="8"/>
  <c r="X19" i="8"/>
  <c r="W19" i="8"/>
  <c r="V19" i="8"/>
  <c r="U19" i="8"/>
  <c r="T19" i="8"/>
  <c r="S19" i="8"/>
  <c r="S17" i="8" s="1"/>
  <c r="R19" i="8"/>
  <c r="Q19" i="8"/>
  <c r="P19" i="8"/>
  <c r="P17" i="8" s="1"/>
  <c r="O19" i="8"/>
  <c r="N19" i="8"/>
  <c r="M19" i="8"/>
  <c r="L19" i="8"/>
  <c r="K19" i="8"/>
  <c r="K17" i="8" s="1"/>
  <c r="J19" i="8"/>
  <c r="I19" i="8"/>
  <c r="H19" i="8"/>
  <c r="H17" i="8" s="1"/>
  <c r="G19" i="8"/>
  <c r="F19" i="8"/>
  <c r="F17" i="8" s="1"/>
  <c r="E19" i="8"/>
  <c r="D19" i="8"/>
  <c r="C19" i="8"/>
  <c r="C17" i="8" s="1"/>
  <c r="Y18" i="8"/>
  <c r="Y17" i="8" s="1"/>
  <c r="X18" i="8"/>
  <c r="W18" i="8"/>
  <c r="W17" i="8" s="1"/>
  <c r="V18" i="8"/>
  <c r="U18" i="8"/>
  <c r="T18" i="8"/>
  <c r="S18" i="8"/>
  <c r="R18" i="8"/>
  <c r="Q18" i="8"/>
  <c r="P18" i="8"/>
  <c r="O18" i="8"/>
  <c r="N18" i="8"/>
  <c r="M18" i="8"/>
  <c r="L18" i="8"/>
  <c r="K18" i="8"/>
  <c r="J18" i="8"/>
  <c r="I18" i="8"/>
  <c r="H18" i="8"/>
  <c r="G18" i="8"/>
  <c r="F18" i="8"/>
  <c r="E18" i="8"/>
  <c r="E17" i="8" s="1"/>
  <c r="D18" i="8"/>
  <c r="D17" i="8" s="1"/>
  <c r="C18" i="8"/>
  <c r="V17" i="8"/>
  <c r="U17" i="8"/>
  <c r="T17" i="8"/>
  <c r="Q17" i="8"/>
  <c r="N17" i="8"/>
  <c r="M17" i="8"/>
  <c r="L17" i="8"/>
  <c r="I17" i="8"/>
  <c r="Y14" i="8"/>
  <c r="X14" i="8"/>
  <c r="W14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Y11" i="8"/>
  <c r="X11" i="8"/>
  <c r="W11" i="8"/>
  <c r="V11" i="8"/>
  <c r="U11" i="8"/>
  <c r="T11" i="8"/>
  <c r="S11" i="8"/>
  <c r="R11" i="8"/>
  <c r="Q11" i="8"/>
  <c r="P11" i="8"/>
  <c r="O11" i="8"/>
  <c r="N11" i="8"/>
  <c r="M11" i="8"/>
  <c r="L11" i="8"/>
  <c r="K11" i="8"/>
  <c r="J11" i="8"/>
  <c r="I11" i="8"/>
  <c r="H11" i="8"/>
  <c r="G11" i="8"/>
  <c r="F11" i="8"/>
  <c r="E11" i="8"/>
  <c r="D11" i="8"/>
  <c r="C11" i="8"/>
  <c r="B11" i="8"/>
  <c r="Y7" i="8"/>
  <c r="Y62" i="8" s="1"/>
  <c r="X7" i="8"/>
  <c r="W7" i="8"/>
  <c r="W62" i="8" s="1"/>
  <c r="V7" i="8"/>
  <c r="V62" i="8" s="1"/>
  <c r="U7" i="8"/>
  <c r="U62" i="8" s="1"/>
  <c r="T7" i="8"/>
  <c r="T62" i="8" s="1"/>
  <c r="S7" i="8"/>
  <c r="R7" i="8"/>
  <c r="R62" i="8" s="1"/>
  <c r="Q7" i="8"/>
  <c r="Q62" i="8" s="1"/>
  <c r="P7" i="8"/>
  <c r="O7" i="8"/>
  <c r="O62" i="8" s="1"/>
  <c r="N7" i="8"/>
  <c r="N62" i="8" s="1"/>
  <c r="M7" i="8"/>
  <c r="M62" i="8" s="1"/>
  <c r="L7" i="8"/>
  <c r="L62" i="8" s="1"/>
  <c r="K7" i="8"/>
  <c r="J7" i="8"/>
  <c r="J62" i="8" s="1"/>
  <c r="I7" i="8"/>
  <c r="I62" i="8" s="1"/>
  <c r="H7" i="8"/>
  <c r="G7" i="8"/>
  <c r="G62" i="8" s="1"/>
  <c r="F7" i="8"/>
  <c r="F62" i="8" s="1"/>
  <c r="E7" i="8"/>
  <c r="E62" i="8" s="1"/>
  <c r="D7" i="8"/>
  <c r="D62" i="8" s="1"/>
  <c r="C7" i="8"/>
  <c r="B7" i="8"/>
  <c r="B62" i="8" s="1"/>
  <c r="Y3" i="8"/>
  <c r="Y4" i="4" s="1"/>
  <c r="X3" i="8"/>
  <c r="X4" i="4" s="1"/>
  <c r="W3" i="8"/>
  <c r="V3" i="8"/>
  <c r="U3" i="8"/>
  <c r="U4" i="4" s="1"/>
  <c r="T3" i="8"/>
  <c r="S3" i="8"/>
  <c r="S4" i="4" s="1"/>
  <c r="R3" i="8"/>
  <c r="Q3" i="8"/>
  <c r="P3" i="8"/>
  <c r="P4" i="4" s="1"/>
  <c r="O3" i="8"/>
  <c r="N3" i="8"/>
  <c r="M3" i="8"/>
  <c r="L3" i="8"/>
  <c r="K3" i="8"/>
  <c r="J3" i="8"/>
  <c r="I3" i="8"/>
  <c r="H3" i="8"/>
  <c r="G3" i="8"/>
  <c r="F3" i="8"/>
  <c r="E3" i="8"/>
  <c r="D3" i="8"/>
  <c r="C3" i="8"/>
  <c r="B3" i="8"/>
  <c r="A54" i="7"/>
  <c r="A53" i="7"/>
  <c r="A47" i="7"/>
  <c r="Y42" i="7"/>
  <c r="X42" i="7"/>
  <c r="W42" i="7"/>
  <c r="V42" i="7"/>
  <c r="U42" i="7"/>
  <c r="T42" i="7"/>
  <c r="O42" i="7"/>
  <c r="N42" i="7"/>
  <c r="M42" i="7"/>
  <c r="L42" i="7"/>
  <c r="K42" i="7"/>
  <c r="I42" i="7"/>
  <c r="H42" i="7"/>
  <c r="G42" i="7"/>
  <c r="F42" i="7"/>
  <c r="E42" i="7"/>
  <c r="D42" i="7"/>
  <c r="C42" i="7"/>
  <c r="B42" i="7"/>
  <c r="U41" i="7"/>
  <c r="T41" i="7"/>
  <c r="S41" i="7"/>
  <c r="I41" i="7"/>
  <c r="H41" i="7"/>
  <c r="G41" i="7"/>
  <c r="F41" i="7"/>
  <c r="E41" i="7"/>
  <c r="D41" i="7"/>
  <c r="C41" i="7"/>
  <c r="B41" i="7"/>
  <c r="T40" i="7"/>
  <c r="S40" i="7"/>
  <c r="Q40" i="7"/>
  <c r="O40" i="7"/>
  <c r="M40" i="7"/>
  <c r="E40" i="7"/>
  <c r="D40" i="7"/>
  <c r="C40" i="7"/>
  <c r="B40" i="7"/>
  <c r="E39" i="7"/>
  <c r="D39" i="7"/>
  <c r="C39" i="7"/>
  <c r="B39" i="7"/>
  <c r="U27" i="7"/>
  <c r="T27" i="7"/>
  <c r="S27" i="7"/>
  <c r="R27" i="7"/>
  <c r="Y27" i="7"/>
  <c r="X27" i="7"/>
  <c r="W27" i="7"/>
  <c r="V27" i="7"/>
  <c r="Q27" i="7"/>
  <c r="P27" i="7"/>
  <c r="O27" i="7"/>
  <c r="N27" i="7"/>
  <c r="I27" i="7"/>
  <c r="F27" i="7"/>
  <c r="M27" i="7"/>
  <c r="L27" i="7"/>
  <c r="K27" i="7"/>
  <c r="J27" i="7"/>
  <c r="H27" i="7"/>
  <c r="G27" i="7"/>
  <c r="E27" i="7"/>
  <c r="D27" i="7"/>
  <c r="C27" i="7"/>
  <c r="B27" i="7"/>
  <c r="P16" i="7"/>
  <c r="O16" i="7"/>
  <c r="M16" i="7"/>
  <c r="L16" i="7"/>
  <c r="K16" i="7"/>
  <c r="J16" i="7"/>
  <c r="E16" i="7"/>
  <c r="D16" i="7"/>
  <c r="C16" i="7"/>
  <c r="B16" i="7"/>
  <c r="U16" i="7"/>
  <c r="Q16" i="7"/>
  <c r="I16" i="7"/>
  <c r="H16" i="7"/>
  <c r="G16" i="7"/>
  <c r="F16" i="7"/>
  <c r="Y16" i="7"/>
  <c r="X16" i="7"/>
  <c r="W16" i="7"/>
  <c r="V16" i="7"/>
  <c r="T16" i="7"/>
  <c r="S16" i="7"/>
  <c r="R16" i="7"/>
  <c r="N16" i="7"/>
  <c r="R10" i="7"/>
  <c r="T10" i="7"/>
  <c r="S10" i="7"/>
  <c r="Q10" i="7"/>
  <c r="P10" i="7"/>
  <c r="O10" i="7"/>
  <c r="N10" i="7"/>
  <c r="I10" i="7"/>
  <c r="H10" i="7"/>
  <c r="G10" i="7"/>
  <c r="F10" i="7"/>
  <c r="Y10" i="7"/>
  <c r="X10" i="7"/>
  <c r="W10" i="7"/>
  <c r="U10" i="7"/>
  <c r="M10" i="7"/>
  <c r="L10" i="7"/>
  <c r="K10" i="7"/>
  <c r="J10" i="7"/>
  <c r="E10" i="7"/>
  <c r="D10" i="7"/>
  <c r="C10" i="7"/>
  <c r="B10" i="7"/>
  <c r="V10" i="7"/>
  <c r="Y51" i="7"/>
  <c r="X51" i="7"/>
  <c r="W51" i="7"/>
  <c r="V51" i="7"/>
  <c r="U51" i="7"/>
  <c r="T51" i="7"/>
  <c r="S51" i="7"/>
  <c r="R51" i="7"/>
  <c r="Q51" i="7"/>
  <c r="P51" i="7"/>
  <c r="O51" i="7"/>
  <c r="N51" i="7"/>
  <c r="M51" i="7"/>
  <c r="L51" i="7"/>
  <c r="K51" i="7"/>
  <c r="J51" i="7"/>
  <c r="I51" i="7"/>
  <c r="H51" i="7"/>
  <c r="G51" i="7"/>
  <c r="F51" i="7"/>
  <c r="E51" i="7"/>
  <c r="D51" i="7"/>
  <c r="C51" i="7"/>
  <c r="B51" i="7"/>
  <c r="Y50" i="7"/>
  <c r="X50" i="7"/>
  <c r="W50" i="7"/>
  <c r="V50" i="7"/>
  <c r="U50" i="7"/>
  <c r="T50" i="7"/>
  <c r="S50" i="7"/>
  <c r="R50" i="7"/>
  <c r="Q50" i="7"/>
  <c r="P50" i="7"/>
  <c r="O50" i="7"/>
  <c r="N50" i="7"/>
  <c r="M50" i="7"/>
  <c r="L50" i="7"/>
  <c r="K50" i="7"/>
  <c r="J50" i="7"/>
  <c r="I50" i="7"/>
  <c r="H50" i="7"/>
  <c r="G50" i="7"/>
  <c r="F50" i="7"/>
  <c r="E50" i="7"/>
  <c r="D50" i="7"/>
  <c r="C50" i="7"/>
  <c r="B50" i="7"/>
  <c r="Y49" i="7"/>
  <c r="X49" i="7"/>
  <c r="W49" i="7"/>
  <c r="V49" i="7"/>
  <c r="U49" i="7"/>
  <c r="T49" i="7"/>
  <c r="S49" i="7"/>
  <c r="R49" i="7"/>
  <c r="Q49" i="7"/>
  <c r="P49" i="7"/>
  <c r="O49" i="7"/>
  <c r="N49" i="7"/>
  <c r="M49" i="7"/>
  <c r="L49" i="7"/>
  <c r="K49" i="7"/>
  <c r="J49" i="7"/>
  <c r="I49" i="7"/>
  <c r="H49" i="7"/>
  <c r="G49" i="7"/>
  <c r="F49" i="7"/>
  <c r="E49" i="7"/>
  <c r="D49" i="7"/>
  <c r="C49" i="7"/>
  <c r="B49" i="7"/>
  <c r="Y48" i="7"/>
  <c r="X48" i="7"/>
  <c r="W48" i="7"/>
  <c r="V48" i="7"/>
  <c r="U48" i="7"/>
  <c r="T48" i="7"/>
  <c r="S48" i="7"/>
  <c r="R48" i="7"/>
  <c r="Q48" i="7"/>
  <c r="P48" i="7"/>
  <c r="O48" i="7"/>
  <c r="N48" i="7"/>
  <c r="M48" i="7"/>
  <c r="L48" i="7"/>
  <c r="K48" i="7"/>
  <c r="J48" i="7"/>
  <c r="I48" i="7"/>
  <c r="H48" i="7"/>
  <c r="G48" i="7"/>
  <c r="F48" i="7"/>
  <c r="E48" i="7"/>
  <c r="D48" i="7"/>
  <c r="C48" i="7"/>
  <c r="B48" i="7"/>
  <c r="A48" i="6"/>
  <c r="A47" i="6"/>
  <c r="A41" i="6"/>
  <c r="S27" i="6"/>
  <c r="R27" i="6"/>
  <c r="O27" i="6"/>
  <c r="N27" i="6"/>
  <c r="M27" i="6"/>
  <c r="L27" i="6"/>
  <c r="K27" i="6"/>
  <c r="J27" i="6"/>
  <c r="I27" i="6"/>
  <c r="D27" i="6"/>
  <c r="C27" i="6"/>
  <c r="B27" i="6"/>
  <c r="Y27" i="6"/>
  <c r="T27" i="6"/>
  <c r="Q27" i="6"/>
  <c r="P27" i="6"/>
  <c r="H27" i="6"/>
  <c r="G27" i="6"/>
  <c r="F27" i="6"/>
  <c r="E27" i="6"/>
  <c r="X27" i="6"/>
  <c r="W27" i="6"/>
  <c r="V27" i="6"/>
  <c r="U27" i="6"/>
  <c r="C16" i="6"/>
  <c r="B16" i="6"/>
  <c r="Y16" i="6"/>
  <c r="X16" i="6"/>
  <c r="W16" i="6"/>
  <c r="V16" i="6"/>
  <c r="P16" i="6"/>
  <c r="O16" i="6"/>
  <c r="N16" i="6"/>
  <c r="M16" i="6"/>
  <c r="U16" i="6"/>
  <c r="T16" i="6"/>
  <c r="S16" i="6"/>
  <c r="R16" i="6"/>
  <c r="Q16" i="6"/>
  <c r="L16" i="6"/>
  <c r="K16" i="6"/>
  <c r="J16" i="6"/>
  <c r="I16" i="6"/>
  <c r="D16" i="6"/>
  <c r="H16" i="6"/>
  <c r="G16" i="6"/>
  <c r="F16" i="6"/>
  <c r="E16" i="6"/>
  <c r="E10" i="6"/>
  <c r="C10" i="6"/>
  <c r="B10" i="6"/>
  <c r="S10" i="6"/>
  <c r="R10" i="6"/>
  <c r="Q10" i="6"/>
  <c r="Y10" i="6"/>
  <c r="X10" i="6"/>
  <c r="W10" i="6"/>
  <c r="V10" i="6"/>
  <c r="U10" i="6"/>
  <c r="P10" i="6"/>
  <c r="O10" i="6"/>
  <c r="N10" i="6"/>
  <c r="M10" i="6"/>
  <c r="H10" i="6"/>
  <c r="G10" i="6"/>
  <c r="F10" i="6"/>
  <c r="D10" i="6"/>
  <c r="T10" i="6"/>
  <c r="L10" i="6"/>
  <c r="K10" i="6"/>
  <c r="J10" i="6"/>
  <c r="I10" i="6"/>
  <c r="A48" i="5"/>
  <c r="A47" i="5"/>
  <c r="A41" i="5"/>
  <c r="Y16" i="5"/>
  <c r="X16" i="5"/>
  <c r="W16" i="5"/>
  <c r="V16" i="5"/>
  <c r="U16" i="5"/>
  <c r="N16" i="5"/>
  <c r="M16" i="5"/>
  <c r="L16" i="5"/>
  <c r="T16" i="5"/>
  <c r="S16" i="5"/>
  <c r="R16" i="5"/>
  <c r="Q16" i="5"/>
  <c r="P16" i="5"/>
  <c r="O16" i="5"/>
  <c r="K16" i="5"/>
  <c r="J16" i="5"/>
  <c r="I16" i="5"/>
  <c r="H16" i="5"/>
  <c r="C16" i="5"/>
  <c r="B16" i="5"/>
  <c r="G16" i="5"/>
  <c r="F16" i="5"/>
  <c r="E16" i="5"/>
  <c r="D16" i="5"/>
  <c r="E10" i="5"/>
  <c r="D10" i="5"/>
  <c r="C10" i="5"/>
  <c r="B10" i="5"/>
  <c r="Y10" i="5"/>
  <c r="R10" i="5"/>
  <c r="Q10" i="5"/>
  <c r="P10" i="5"/>
  <c r="X10" i="5"/>
  <c r="W10" i="5"/>
  <c r="V10" i="5"/>
  <c r="U10" i="5"/>
  <c r="T10" i="5"/>
  <c r="S10" i="5"/>
  <c r="O10" i="5"/>
  <c r="N10" i="5"/>
  <c r="M10" i="5"/>
  <c r="L10" i="5"/>
  <c r="G10" i="5"/>
  <c r="F10" i="5"/>
  <c r="K10" i="5"/>
  <c r="J10" i="5"/>
  <c r="I10" i="5"/>
  <c r="H10" i="5"/>
  <c r="Y180" i="4"/>
  <c r="X180" i="4"/>
  <c r="W180" i="4"/>
  <c r="V180" i="4"/>
  <c r="U180" i="4"/>
  <c r="T180" i="4"/>
  <c r="S180" i="4"/>
  <c r="R180" i="4"/>
  <c r="Q180" i="4"/>
  <c r="P180" i="4"/>
  <c r="O180" i="4"/>
  <c r="N180" i="4"/>
  <c r="M180" i="4"/>
  <c r="L180" i="4"/>
  <c r="K180" i="4"/>
  <c r="J180" i="4"/>
  <c r="I180" i="4"/>
  <c r="H180" i="4"/>
  <c r="G180" i="4"/>
  <c r="F180" i="4"/>
  <c r="E180" i="4"/>
  <c r="D180" i="4"/>
  <c r="C180" i="4"/>
  <c r="B180" i="4"/>
  <c r="W179" i="4"/>
  <c r="V179" i="4"/>
  <c r="T179" i="4"/>
  <c r="S179" i="4"/>
  <c r="R179" i="4"/>
  <c r="P179" i="4"/>
  <c r="O179" i="4"/>
  <c r="N179" i="4"/>
  <c r="M179" i="4"/>
  <c r="L179" i="4"/>
  <c r="K179" i="4"/>
  <c r="J179" i="4"/>
  <c r="I179" i="4"/>
  <c r="H179" i="4"/>
  <c r="G179" i="4"/>
  <c r="F179" i="4"/>
  <c r="E179" i="4"/>
  <c r="D179" i="4"/>
  <c r="C179" i="4"/>
  <c r="B179" i="4"/>
  <c r="Y178" i="4"/>
  <c r="X178" i="4"/>
  <c r="W178" i="4"/>
  <c r="V178" i="4"/>
  <c r="U178" i="4"/>
  <c r="T178" i="4"/>
  <c r="S178" i="4"/>
  <c r="R178" i="4"/>
  <c r="Q178" i="4"/>
  <c r="P178" i="4"/>
  <c r="O178" i="4"/>
  <c r="N178" i="4"/>
  <c r="M178" i="4"/>
  <c r="L178" i="4"/>
  <c r="K178" i="4"/>
  <c r="J178" i="4"/>
  <c r="I178" i="4"/>
  <c r="H178" i="4"/>
  <c r="G178" i="4"/>
  <c r="F178" i="4"/>
  <c r="E178" i="4"/>
  <c r="D178" i="4"/>
  <c r="C178" i="4"/>
  <c r="B178" i="4"/>
  <c r="Y177" i="4"/>
  <c r="X177" i="4"/>
  <c r="W177" i="4"/>
  <c r="V177" i="4"/>
  <c r="U177" i="4"/>
  <c r="T177" i="4"/>
  <c r="S177" i="4"/>
  <c r="R177" i="4"/>
  <c r="Q177" i="4"/>
  <c r="P177" i="4"/>
  <c r="O177" i="4"/>
  <c r="N177" i="4"/>
  <c r="M177" i="4"/>
  <c r="L177" i="4"/>
  <c r="K177" i="4"/>
  <c r="J177" i="4"/>
  <c r="I177" i="4"/>
  <c r="H177" i="4"/>
  <c r="G177" i="4"/>
  <c r="F177" i="4"/>
  <c r="E177" i="4"/>
  <c r="D177" i="4"/>
  <c r="C177" i="4"/>
  <c r="B177" i="4"/>
  <c r="Y176" i="4"/>
  <c r="X176" i="4"/>
  <c r="W176" i="4"/>
  <c r="V176" i="4"/>
  <c r="U176" i="4"/>
  <c r="T176" i="4"/>
  <c r="S176" i="4"/>
  <c r="R176" i="4"/>
  <c r="Q176" i="4"/>
  <c r="P176" i="4"/>
  <c r="O176" i="4"/>
  <c r="N176" i="4"/>
  <c r="M176" i="4"/>
  <c r="L176" i="4"/>
  <c r="K176" i="4"/>
  <c r="J176" i="4"/>
  <c r="I176" i="4"/>
  <c r="H176" i="4"/>
  <c r="G176" i="4"/>
  <c r="F176" i="4"/>
  <c r="E176" i="4"/>
  <c r="D176" i="4"/>
  <c r="C176" i="4"/>
  <c r="B176" i="4"/>
  <c r="Y175" i="4"/>
  <c r="X175" i="4"/>
  <c r="W175" i="4"/>
  <c r="V175" i="4"/>
  <c r="U175" i="4"/>
  <c r="T175" i="4"/>
  <c r="S175" i="4"/>
  <c r="R175" i="4"/>
  <c r="Q175" i="4"/>
  <c r="P175" i="4"/>
  <c r="O175" i="4"/>
  <c r="N175" i="4"/>
  <c r="M175" i="4"/>
  <c r="L175" i="4"/>
  <c r="K175" i="4"/>
  <c r="J175" i="4"/>
  <c r="I175" i="4"/>
  <c r="G175" i="4"/>
  <c r="F175" i="4"/>
  <c r="E175" i="4"/>
  <c r="D175" i="4"/>
  <c r="C175" i="4"/>
  <c r="B175" i="4"/>
  <c r="G174" i="4"/>
  <c r="F174" i="4"/>
  <c r="E174" i="4"/>
  <c r="C173" i="4"/>
  <c r="B173" i="4"/>
  <c r="Y172" i="4"/>
  <c r="X172" i="4"/>
  <c r="W172" i="4"/>
  <c r="V172" i="4"/>
  <c r="U172" i="4"/>
  <c r="P172" i="4"/>
  <c r="O172" i="4"/>
  <c r="N172" i="4"/>
  <c r="M172" i="4"/>
  <c r="L172" i="4"/>
  <c r="K172" i="4"/>
  <c r="J172" i="4"/>
  <c r="I172" i="4"/>
  <c r="H172" i="4"/>
  <c r="G172" i="4"/>
  <c r="F172" i="4"/>
  <c r="E172" i="4"/>
  <c r="D172" i="4"/>
  <c r="C172" i="4"/>
  <c r="B172" i="4"/>
  <c r="M170" i="4"/>
  <c r="L170" i="4"/>
  <c r="S169" i="4"/>
  <c r="V166" i="4"/>
  <c r="U166" i="4"/>
  <c r="O161" i="4"/>
  <c r="K161" i="4"/>
  <c r="J161" i="4"/>
  <c r="I161" i="4"/>
  <c r="B161" i="4"/>
  <c r="S158" i="4"/>
  <c r="J155" i="4"/>
  <c r="I155" i="4"/>
  <c r="E155" i="4"/>
  <c r="D155" i="4"/>
  <c r="C155" i="4"/>
  <c r="B155" i="4"/>
  <c r="Y126" i="4"/>
  <c r="X126" i="4"/>
  <c r="W126" i="4"/>
  <c r="V126" i="4"/>
  <c r="U126" i="4"/>
  <c r="T126" i="4"/>
  <c r="S126" i="4"/>
  <c r="R126" i="4"/>
  <c r="Q126" i="4"/>
  <c r="P126" i="4"/>
  <c r="O126" i="4"/>
  <c r="N126" i="4"/>
  <c r="M126" i="4"/>
  <c r="L126" i="4"/>
  <c r="K126" i="4"/>
  <c r="J126" i="4"/>
  <c r="I126" i="4"/>
  <c r="H126" i="4"/>
  <c r="G126" i="4"/>
  <c r="F126" i="4"/>
  <c r="E126" i="4"/>
  <c r="D126" i="4"/>
  <c r="C126" i="4"/>
  <c r="B126" i="4"/>
  <c r="Y125" i="4"/>
  <c r="X125" i="4"/>
  <c r="W125" i="4"/>
  <c r="V125" i="4"/>
  <c r="U125" i="4"/>
  <c r="T125" i="4"/>
  <c r="S125" i="4"/>
  <c r="R125" i="4"/>
  <c r="Q125" i="4"/>
  <c r="P125" i="4"/>
  <c r="O125" i="4"/>
  <c r="N125" i="4"/>
  <c r="M125" i="4"/>
  <c r="L125" i="4"/>
  <c r="K125" i="4"/>
  <c r="J125" i="4"/>
  <c r="I125" i="4"/>
  <c r="H125" i="4"/>
  <c r="G125" i="4"/>
  <c r="F125" i="4"/>
  <c r="E125" i="4"/>
  <c r="D125" i="4"/>
  <c r="C125" i="4"/>
  <c r="B125" i="4"/>
  <c r="Y124" i="4"/>
  <c r="W124" i="4"/>
  <c r="V124" i="4"/>
  <c r="U124" i="4"/>
  <c r="T124" i="4"/>
  <c r="S124" i="4"/>
  <c r="R124" i="4"/>
  <c r="Q124" i="4"/>
  <c r="P124" i="4"/>
  <c r="O124" i="4"/>
  <c r="N124" i="4"/>
  <c r="M124" i="4"/>
  <c r="L124" i="4"/>
  <c r="K124" i="4"/>
  <c r="J124" i="4"/>
  <c r="I124" i="4"/>
  <c r="H124" i="4"/>
  <c r="G124" i="4"/>
  <c r="F124" i="4"/>
  <c r="E124" i="4"/>
  <c r="D124" i="4"/>
  <c r="C124" i="4"/>
  <c r="B124" i="4"/>
  <c r="Y123" i="4"/>
  <c r="X123" i="4"/>
  <c r="W123" i="4"/>
  <c r="V123" i="4"/>
  <c r="U123" i="4"/>
  <c r="T123" i="4"/>
  <c r="S123" i="4"/>
  <c r="R123" i="4"/>
  <c r="Q123" i="4"/>
  <c r="P123" i="4"/>
  <c r="O123" i="4"/>
  <c r="N123" i="4"/>
  <c r="M123" i="4"/>
  <c r="L123" i="4"/>
  <c r="K123" i="4"/>
  <c r="J123" i="4"/>
  <c r="I123" i="4"/>
  <c r="H123" i="4"/>
  <c r="G123" i="4"/>
  <c r="F123" i="4"/>
  <c r="E123" i="4"/>
  <c r="D123" i="4"/>
  <c r="C123" i="4"/>
  <c r="B123" i="4"/>
  <c r="Y122" i="4"/>
  <c r="X122" i="4"/>
  <c r="W122" i="4"/>
  <c r="V122" i="4"/>
  <c r="U122" i="4"/>
  <c r="T122" i="4"/>
  <c r="S122" i="4"/>
  <c r="R122" i="4"/>
  <c r="Q122" i="4"/>
  <c r="P122" i="4"/>
  <c r="O122" i="4"/>
  <c r="N122" i="4"/>
  <c r="M122" i="4"/>
  <c r="L122" i="4"/>
  <c r="K122" i="4"/>
  <c r="J122" i="4"/>
  <c r="I122" i="4"/>
  <c r="H122" i="4"/>
  <c r="G122" i="4"/>
  <c r="F122" i="4"/>
  <c r="E122" i="4"/>
  <c r="D122" i="4"/>
  <c r="C122" i="4"/>
  <c r="B122" i="4"/>
  <c r="Y121" i="4"/>
  <c r="X121" i="4"/>
  <c r="W121" i="4"/>
  <c r="V121" i="4"/>
  <c r="U121" i="4"/>
  <c r="T121" i="4"/>
  <c r="S121" i="4"/>
  <c r="R121" i="4"/>
  <c r="Q121" i="4"/>
  <c r="P121" i="4"/>
  <c r="O121" i="4"/>
  <c r="N121" i="4"/>
  <c r="M121" i="4"/>
  <c r="L121" i="4"/>
  <c r="K121" i="4"/>
  <c r="J121" i="4"/>
  <c r="I121" i="4"/>
  <c r="H121" i="4"/>
  <c r="G121" i="4"/>
  <c r="F121" i="4"/>
  <c r="E121" i="4"/>
  <c r="D121" i="4"/>
  <c r="C121" i="4"/>
  <c r="B121" i="4"/>
  <c r="Y120" i="4"/>
  <c r="X120" i="4"/>
  <c r="W120" i="4"/>
  <c r="V120" i="4"/>
  <c r="U120" i="4"/>
  <c r="T120" i="4"/>
  <c r="S120" i="4"/>
  <c r="R120" i="4"/>
  <c r="Q120" i="4"/>
  <c r="P120" i="4"/>
  <c r="O120" i="4"/>
  <c r="N120" i="4"/>
  <c r="M120" i="4"/>
  <c r="L120" i="4"/>
  <c r="K120" i="4"/>
  <c r="J120" i="4"/>
  <c r="I120" i="4"/>
  <c r="G120" i="4"/>
  <c r="F120" i="4"/>
  <c r="E120" i="4"/>
  <c r="D120" i="4"/>
  <c r="C120" i="4"/>
  <c r="B120" i="4"/>
  <c r="Y119" i="4"/>
  <c r="X119" i="4"/>
  <c r="W119" i="4"/>
  <c r="V119" i="4"/>
  <c r="U119" i="4"/>
  <c r="T119" i="4"/>
  <c r="S119" i="4"/>
  <c r="R119" i="4"/>
  <c r="Q119" i="4"/>
  <c r="P119" i="4"/>
  <c r="O119" i="4"/>
  <c r="N119" i="4"/>
  <c r="M119" i="4"/>
  <c r="L119" i="4"/>
  <c r="K119" i="4"/>
  <c r="J119" i="4"/>
  <c r="I119" i="4"/>
  <c r="H119" i="4"/>
  <c r="G119" i="4"/>
  <c r="F119" i="4"/>
  <c r="E119" i="4"/>
  <c r="D119" i="4"/>
  <c r="C119" i="4"/>
  <c r="B119" i="4"/>
  <c r="Y118" i="4"/>
  <c r="X118" i="4"/>
  <c r="W118" i="4"/>
  <c r="V118" i="4"/>
  <c r="U118" i="4"/>
  <c r="T118" i="4"/>
  <c r="S118" i="4"/>
  <c r="R118" i="4"/>
  <c r="Q118" i="4"/>
  <c r="P118" i="4"/>
  <c r="O118" i="4"/>
  <c r="N118" i="4"/>
  <c r="M118" i="4"/>
  <c r="L118" i="4"/>
  <c r="K118" i="4"/>
  <c r="J118" i="4"/>
  <c r="I118" i="4"/>
  <c r="H118" i="4"/>
  <c r="G118" i="4"/>
  <c r="F118" i="4"/>
  <c r="E118" i="4"/>
  <c r="D118" i="4"/>
  <c r="C118" i="4"/>
  <c r="B118" i="4"/>
  <c r="Y117" i="4"/>
  <c r="X117" i="4"/>
  <c r="W117" i="4"/>
  <c r="V117" i="4"/>
  <c r="U117" i="4"/>
  <c r="T117" i="4"/>
  <c r="S117" i="4"/>
  <c r="R117" i="4"/>
  <c r="Q117" i="4"/>
  <c r="P117" i="4"/>
  <c r="O117" i="4"/>
  <c r="N117" i="4"/>
  <c r="M117" i="4"/>
  <c r="L117" i="4"/>
  <c r="K117" i="4"/>
  <c r="J117" i="4"/>
  <c r="I117" i="4"/>
  <c r="H117" i="4"/>
  <c r="G117" i="4"/>
  <c r="F117" i="4"/>
  <c r="E117" i="4"/>
  <c r="D117" i="4"/>
  <c r="C117" i="4"/>
  <c r="B117" i="4"/>
  <c r="Y116" i="4"/>
  <c r="Q116" i="4"/>
  <c r="O116" i="4"/>
  <c r="Y115" i="4"/>
  <c r="X115" i="4"/>
  <c r="V115" i="4"/>
  <c r="U115" i="4"/>
  <c r="S115" i="4"/>
  <c r="M115" i="4"/>
  <c r="L115" i="4"/>
  <c r="S114" i="4"/>
  <c r="R114" i="4"/>
  <c r="O114" i="4"/>
  <c r="N114" i="4"/>
  <c r="M114" i="4"/>
  <c r="K114" i="4"/>
  <c r="S113" i="4"/>
  <c r="R113" i="4"/>
  <c r="Q113" i="4"/>
  <c r="P113" i="4"/>
  <c r="J113" i="4"/>
  <c r="V111" i="4"/>
  <c r="U111" i="4"/>
  <c r="S111" i="4"/>
  <c r="R111" i="4"/>
  <c r="N111" i="4"/>
  <c r="M111" i="4"/>
  <c r="L111" i="4"/>
  <c r="K111" i="4"/>
  <c r="J111" i="4"/>
  <c r="I111" i="4"/>
  <c r="H111" i="4"/>
  <c r="G111" i="4"/>
  <c r="F111" i="4"/>
  <c r="E111" i="4"/>
  <c r="D111" i="4"/>
  <c r="F110" i="4"/>
  <c r="B110" i="4"/>
  <c r="Y109" i="4"/>
  <c r="X109" i="4"/>
  <c r="W109" i="4"/>
  <c r="U109" i="4"/>
  <c r="S109" i="4"/>
  <c r="R109" i="4"/>
  <c r="C109" i="4"/>
  <c r="B109" i="4"/>
  <c r="Y106" i="4"/>
  <c r="V106" i="4"/>
  <c r="U106" i="4"/>
  <c r="T106" i="4"/>
  <c r="S106" i="4"/>
  <c r="R106" i="4"/>
  <c r="Q106" i="4"/>
  <c r="P106" i="4"/>
  <c r="O106" i="4"/>
  <c r="N106" i="4"/>
  <c r="B106" i="4"/>
  <c r="W103" i="4"/>
  <c r="V103" i="4"/>
  <c r="U103" i="4"/>
  <c r="T103" i="4"/>
  <c r="S103" i="4"/>
  <c r="R103" i="4"/>
  <c r="Q103" i="4"/>
  <c r="P103" i="4"/>
  <c r="N103" i="4"/>
  <c r="M103" i="4"/>
  <c r="L103" i="4"/>
  <c r="K103" i="4"/>
  <c r="J103" i="4"/>
  <c r="I103" i="4"/>
  <c r="H103" i="4"/>
  <c r="G103" i="4"/>
  <c r="E103" i="4"/>
  <c r="C103" i="4"/>
  <c r="B103" i="4"/>
  <c r="Y95" i="4"/>
  <c r="Y94" i="4" s="1"/>
  <c r="X95" i="4"/>
  <c r="W95" i="4"/>
  <c r="V95" i="4"/>
  <c r="V94" i="4" s="1"/>
  <c r="U95" i="4"/>
  <c r="U94" i="4" s="1"/>
  <c r="T95" i="4"/>
  <c r="T94" i="4" s="1"/>
  <c r="S95" i="4"/>
  <c r="R95" i="4"/>
  <c r="Q95" i="4"/>
  <c r="P95" i="4"/>
  <c r="O95" i="4"/>
  <c r="N95" i="4"/>
  <c r="M95" i="4"/>
  <c r="L95" i="4"/>
  <c r="K95" i="4"/>
  <c r="J95" i="4"/>
  <c r="I95" i="4"/>
  <c r="I94" i="4" s="1"/>
  <c r="H95" i="4"/>
  <c r="H94" i="4" s="1"/>
  <c r="G95" i="4"/>
  <c r="G94" i="4" s="1"/>
  <c r="F95" i="4"/>
  <c r="F94" i="4" s="1"/>
  <c r="E95" i="4"/>
  <c r="E94" i="4" s="1"/>
  <c r="D95" i="4"/>
  <c r="D94" i="4" s="1"/>
  <c r="C95" i="4"/>
  <c r="B95" i="4"/>
  <c r="Y88" i="4"/>
  <c r="X94" i="4"/>
  <c r="W94" i="4"/>
  <c r="S94" i="4"/>
  <c r="R94" i="4"/>
  <c r="Q94" i="4"/>
  <c r="P94" i="4"/>
  <c r="O94" i="4"/>
  <c r="N94" i="4"/>
  <c r="M94" i="4"/>
  <c r="L94" i="4"/>
  <c r="K94" i="4"/>
  <c r="J94" i="4"/>
  <c r="C94" i="4"/>
  <c r="B94" i="4"/>
  <c r="Y78" i="4"/>
  <c r="X78" i="4"/>
  <c r="W78" i="4"/>
  <c r="V78" i="4"/>
  <c r="U78" i="4"/>
  <c r="T78" i="4"/>
  <c r="S78" i="4"/>
  <c r="R78" i="4"/>
  <c r="Q78" i="4"/>
  <c r="P78" i="4"/>
  <c r="O78" i="4"/>
  <c r="O151" i="4" s="1"/>
  <c r="N78" i="4"/>
  <c r="N151" i="4" s="1"/>
  <c r="M78" i="4"/>
  <c r="L78" i="4"/>
  <c r="K78" i="4"/>
  <c r="J78" i="4"/>
  <c r="I78" i="4"/>
  <c r="H78" i="4"/>
  <c r="G78" i="4"/>
  <c r="F78" i="4"/>
  <c r="E78" i="4"/>
  <c r="D78" i="4"/>
  <c r="C78" i="4"/>
  <c r="B78" i="4"/>
  <c r="Y77" i="4"/>
  <c r="X77" i="4"/>
  <c r="W77" i="4"/>
  <c r="W150" i="4" s="1"/>
  <c r="V77" i="4"/>
  <c r="V150" i="4" s="1"/>
  <c r="U77" i="4"/>
  <c r="T77" i="4"/>
  <c r="S77" i="4"/>
  <c r="R77" i="4"/>
  <c r="Q77" i="4"/>
  <c r="P77" i="4"/>
  <c r="O77" i="4"/>
  <c r="O150" i="4" s="1"/>
  <c r="N77" i="4"/>
  <c r="M77" i="4"/>
  <c r="L77" i="4"/>
  <c r="K77" i="4"/>
  <c r="J77" i="4"/>
  <c r="I77" i="4"/>
  <c r="H77" i="4"/>
  <c r="G77" i="4"/>
  <c r="F77" i="4"/>
  <c r="F150" i="4" s="1"/>
  <c r="E77" i="4"/>
  <c r="D77" i="4"/>
  <c r="C77" i="4"/>
  <c r="B77" i="4"/>
  <c r="B150" i="4" s="1"/>
  <c r="Y76" i="4"/>
  <c r="X76" i="4"/>
  <c r="W76" i="4"/>
  <c r="V76" i="4"/>
  <c r="U76" i="4"/>
  <c r="T76" i="4"/>
  <c r="S76" i="4"/>
  <c r="R76" i="4"/>
  <c r="Q76" i="4"/>
  <c r="P76" i="4"/>
  <c r="O76" i="4"/>
  <c r="N76" i="4"/>
  <c r="M76" i="4"/>
  <c r="L76" i="4"/>
  <c r="K76" i="4"/>
  <c r="J76" i="4"/>
  <c r="I76" i="4"/>
  <c r="H76" i="4"/>
  <c r="G76" i="4"/>
  <c r="G149" i="4" s="1"/>
  <c r="F76" i="4"/>
  <c r="F149" i="4" s="1"/>
  <c r="E76" i="4"/>
  <c r="D76" i="4"/>
  <c r="C76" i="4"/>
  <c r="B76" i="4"/>
  <c r="B149" i="4" s="1"/>
  <c r="Y75" i="4"/>
  <c r="X75" i="4"/>
  <c r="W75" i="4"/>
  <c r="W148" i="4" s="1"/>
  <c r="V75" i="4"/>
  <c r="V148" i="4" s="1"/>
  <c r="U75" i="4"/>
  <c r="T75" i="4"/>
  <c r="S75" i="4"/>
  <c r="R75" i="4"/>
  <c r="Q75" i="4"/>
  <c r="P75" i="4"/>
  <c r="O75" i="4"/>
  <c r="N75" i="4"/>
  <c r="M75" i="4"/>
  <c r="L75" i="4"/>
  <c r="K75" i="4"/>
  <c r="J75" i="4"/>
  <c r="I75" i="4"/>
  <c r="H75" i="4"/>
  <c r="G75" i="4"/>
  <c r="F75" i="4"/>
  <c r="E75" i="4"/>
  <c r="D75" i="4"/>
  <c r="C75" i="4"/>
  <c r="B75" i="4"/>
  <c r="Y74" i="4"/>
  <c r="Y147" i="4" s="1"/>
  <c r="X74" i="4"/>
  <c r="W74" i="4"/>
  <c r="W147" i="4" s="1"/>
  <c r="V74" i="4"/>
  <c r="V147" i="4" s="1"/>
  <c r="U74" i="4"/>
  <c r="T74" i="4"/>
  <c r="S74" i="4"/>
  <c r="R74" i="4"/>
  <c r="R147" i="4" s="1"/>
  <c r="Q74" i="4"/>
  <c r="Q147" i="4" s="1"/>
  <c r="P74" i="4"/>
  <c r="O74" i="4"/>
  <c r="O147" i="4" s="1"/>
  <c r="N74" i="4"/>
  <c r="N147" i="4" s="1"/>
  <c r="M74" i="4"/>
  <c r="L74" i="4"/>
  <c r="K74" i="4"/>
  <c r="J74" i="4"/>
  <c r="I74" i="4"/>
  <c r="H74" i="4"/>
  <c r="G74" i="4"/>
  <c r="F74" i="4"/>
  <c r="E74" i="4"/>
  <c r="D74" i="4"/>
  <c r="C74" i="4"/>
  <c r="B74" i="4"/>
  <c r="Y73" i="4"/>
  <c r="X73" i="4"/>
  <c r="W73" i="4"/>
  <c r="W146" i="4" s="1"/>
  <c r="V73" i="4"/>
  <c r="V146" i="4" s="1"/>
  <c r="U73" i="4"/>
  <c r="T73" i="4"/>
  <c r="S73" i="4"/>
  <c r="S146" i="4" s="1"/>
  <c r="R73" i="4"/>
  <c r="R146" i="4" s="1"/>
  <c r="Q73" i="4"/>
  <c r="Q146" i="4" s="1"/>
  <c r="P73" i="4"/>
  <c r="O73" i="4"/>
  <c r="N73" i="4"/>
  <c r="N146" i="4" s="1"/>
  <c r="M73" i="4"/>
  <c r="L73" i="4"/>
  <c r="K73" i="4"/>
  <c r="K146" i="4" s="1"/>
  <c r="J73" i="4"/>
  <c r="I73" i="4"/>
  <c r="H73" i="4"/>
  <c r="G73" i="4"/>
  <c r="F73" i="4"/>
  <c r="E73" i="4"/>
  <c r="D73" i="4"/>
  <c r="C73" i="4"/>
  <c r="B73" i="4"/>
  <c r="B146" i="4" s="1"/>
  <c r="Y72" i="4"/>
  <c r="Y145" i="4" s="1"/>
  <c r="X72" i="4"/>
  <c r="W72" i="4"/>
  <c r="W145" i="4" s="1"/>
  <c r="V72" i="4"/>
  <c r="V145" i="4" s="1"/>
  <c r="U72" i="4"/>
  <c r="T72" i="4"/>
  <c r="S72" i="4"/>
  <c r="S145" i="4" s="1"/>
  <c r="R72" i="4"/>
  <c r="R145" i="4" s="1"/>
  <c r="Q72" i="4"/>
  <c r="Q145" i="4" s="1"/>
  <c r="P72" i="4"/>
  <c r="O72" i="4"/>
  <c r="N72" i="4"/>
  <c r="M72" i="4"/>
  <c r="L72" i="4"/>
  <c r="K72" i="4"/>
  <c r="J72" i="4"/>
  <c r="I72" i="4"/>
  <c r="H72" i="4"/>
  <c r="G72" i="4"/>
  <c r="F72" i="4"/>
  <c r="E72" i="4"/>
  <c r="D72" i="4"/>
  <c r="W71" i="4"/>
  <c r="W144" i="4" s="1"/>
  <c r="V71" i="4"/>
  <c r="V144" i="4" s="1"/>
  <c r="U71" i="4"/>
  <c r="T71" i="4"/>
  <c r="S71" i="4"/>
  <c r="S144" i="4" s="1"/>
  <c r="R71" i="4"/>
  <c r="R144" i="4" s="1"/>
  <c r="Q71" i="4"/>
  <c r="Q144" i="4" s="1"/>
  <c r="P71" i="4"/>
  <c r="O71" i="4"/>
  <c r="O144" i="4" s="1"/>
  <c r="N71" i="4"/>
  <c r="N144" i="4" s="1"/>
  <c r="M71" i="4"/>
  <c r="L71" i="4"/>
  <c r="K71" i="4"/>
  <c r="J71" i="4"/>
  <c r="I71" i="4"/>
  <c r="H71" i="4"/>
  <c r="G71" i="4"/>
  <c r="F71" i="4"/>
  <c r="E71" i="4"/>
  <c r="D71" i="4"/>
  <c r="C71" i="4"/>
  <c r="B71" i="4"/>
  <c r="Y70" i="4"/>
  <c r="Y143" i="4" s="1"/>
  <c r="X70" i="4"/>
  <c r="X143" i="4" s="1"/>
  <c r="S70" i="4"/>
  <c r="S143" i="4" s="1"/>
  <c r="R70" i="4"/>
  <c r="R143" i="4" s="1"/>
  <c r="Q70" i="4"/>
  <c r="Q143" i="4" s="1"/>
  <c r="P70" i="4"/>
  <c r="P143" i="4" s="1"/>
  <c r="O70" i="4"/>
  <c r="O143" i="4" s="1"/>
  <c r="N70" i="4"/>
  <c r="N143" i="4" s="1"/>
  <c r="M70" i="4"/>
  <c r="M143" i="4" s="1"/>
  <c r="L70" i="4"/>
  <c r="L143" i="4" s="1"/>
  <c r="K70" i="4"/>
  <c r="K143" i="4" s="1"/>
  <c r="J70" i="4"/>
  <c r="J143" i="4" s="1"/>
  <c r="I70" i="4"/>
  <c r="I143" i="4" s="1"/>
  <c r="H70" i="4"/>
  <c r="H143" i="4" s="1"/>
  <c r="G70" i="4"/>
  <c r="G143" i="4" s="1"/>
  <c r="F70" i="4"/>
  <c r="F143" i="4" s="1"/>
  <c r="E70" i="4"/>
  <c r="E143" i="4" s="1"/>
  <c r="D70" i="4"/>
  <c r="D143" i="4" s="1"/>
  <c r="C70" i="4"/>
  <c r="C143" i="4" s="1"/>
  <c r="B70" i="4"/>
  <c r="B143" i="4" s="1"/>
  <c r="J69" i="4"/>
  <c r="J142" i="4" s="1"/>
  <c r="I69" i="4"/>
  <c r="I142" i="4" s="1"/>
  <c r="W68" i="4"/>
  <c r="W141" i="4" s="1"/>
  <c r="V68" i="4"/>
  <c r="V141" i="4" s="1"/>
  <c r="U68" i="4"/>
  <c r="T68" i="4"/>
  <c r="T141" i="4" s="1"/>
  <c r="S68" i="4"/>
  <c r="S141" i="4" s="1"/>
  <c r="R68" i="4"/>
  <c r="R141" i="4" s="1"/>
  <c r="Q68" i="4"/>
  <c r="Q141" i="4" s="1"/>
  <c r="P68" i="4"/>
  <c r="O68" i="4"/>
  <c r="N68" i="4"/>
  <c r="M68" i="4"/>
  <c r="L68" i="4"/>
  <c r="K68" i="4"/>
  <c r="J68" i="4"/>
  <c r="I68" i="4"/>
  <c r="H68" i="4"/>
  <c r="G68" i="4"/>
  <c r="F68" i="4"/>
  <c r="E68" i="4"/>
  <c r="D68" i="4"/>
  <c r="B68" i="4"/>
  <c r="Y67" i="4"/>
  <c r="S67" i="4"/>
  <c r="S140" i="4" s="1"/>
  <c r="R67" i="4"/>
  <c r="R140" i="4" s="1"/>
  <c r="Q67" i="4"/>
  <c r="Q140" i="4" s="1"/>
  <c r="P67" i="4"/>
  <c r="P140" i="4" s="1"/>
  <c r="O67" i="4"/>
  <c r="O140" i="4" s="1"/>
  <c r="N67" i="4"/>
  <c r="N140" i="4" s="1"/>
  <c r="M67" i="4"/>
  <c r="M140" i="4" s="1"/>
  <c r="L67" i="4"/>
  <c r="L140" i="4" s="1"/>
  <c r="K67" i="4"/>
  <c r="J67" i="4"/>
  <c r="I67" i="4"/>
  <c r="H67" i="4"/>
  <c r="G67" i="4"/>
  <c r="F67" i="4"/>
  <c r="E67" i="4"/>
  <c r="D67" i="4"/>
  <c r="C67" i="4"/>
  <c r="B67" i="4"/>
  <c r="Y66" i="4"/>
  <c r="X66" i="4"/>
  <c r="V66" i="4"/>
  <c r="U66" i="4"/>
  <c r="O66" i="4"/>
  <c r="O139" i="4" s="1"/>
  <c r="N66" i="4"/>
  <c r="N139" i="4" s="1"/>
  <c r="M66" i="4"/>
  <c r="M139" i="4" s="1"/>
  <c r="L66" i="4"/>
  <c r="L139" i="4" s="1"/>
  <c r="K66" i="4"/>
  <c r="K139" i="4" s="1"/>
  <c r="J66" i="4"/>
  <c r="J139" i="4" s="1"/>
  <c r="I66" i="4"/>
  <c r="I139" i="4" s="1"/>
  <c r="H66" i="4"/>
  <c r="H139" i="4" s="1"/>
  <c r="G66" i="4"/>
  <c r="F66" i="4"/>
  <c r="E66" i="4"/>
  <c r="D66" i="4"/>
  <c r="C66" i="4"/>
  <c r="B66" i="4"/>
  <c r="O65" i="4"/>
  <c r="M65" i="4"/>
  <c r="K65" i="4"/>
  <c r="K138" i="4" s="1"/>
  <c r="Y64" i="4"/>
  <c r="Y137" i="4" s="1"/>
  <c r="X64" i="4"/>
  <c r="X137" i="4" s="1"/>
  <c r="W64" i="4"/>
  <c r="W137" i="4" s="1"/>
  <c r="V64" i="4"/>
  <c r="V137" i="4" s="1"/>
  <c r="U64" i="4"/>
  <c r="T64" i="4"/>
  <c r="S64" i="4"/>
  <c r="R64" i="4"/>
  <c r="O64" i="4"/>
  <c r="O137" i="4" s="1"/>
  <c r="N64" i="4"/>
  <c r="J64" i="4"/>
  <c r="J137" i="4" s="1"/>
  <c r="I64" i="4"/>
  <c r="I137" i="4" s="1"/>
  <c r="H64" i="4"/>
  <c r="H137" i="4" s="1"/>
  <c r="G64" i="4"/>
  <c r="G137" i="4" s="1"/>
  <c r="F64" i="4"/>
  <c r="E64" i="4"/>
  <c r="D64" i="4"/>
  <c r="C64" i="4"/>
  <c r="B64" i="4"/>
  <c r="Y63" i="4"/>
  <c r="X63" i="4"/>
  <c r="W63" i="4"/>
  <c r="V63" i="4"/>
  <c r="U63" i="4"/>
  <c r="U136" i="4" s="1"/>
  <c r="T63" i="4"/>
  <c r="T136" i="4" s="1"/>
  <c r="S63" i="4"/>
  <c r="S136" i="4" s="1"/>
  <c r="R63" i="4"/>
  <c r="R136" i="4" s="1"/>
  <c r="Q63" i="4"/>
  <c r="P63" i="4"/>
  <c r="O63" i="4"/>
  <c r="N63" i="4"/>
  <c r="K63" i="4"/>
  <c r="K136" i="4" s="1"/>
  <c r="J63" i="4"/>
  <c r="I63" i="4"/>
  <c r="H63" i="4"/>
  <c r="F63" i="4"/>
  <c r="F136" i="4" s="1"/>
  <c r="E63" i="4"/>
  <c r="E136" i="4" s="1"/>
  <c r="B63" i="4"/>
  <c r="X62" i="4"/>
  <c r="W62" i="4"/>
  <c r="V62" i="4"/>
  <c r="T62" i="4"/>
  <c r="S62" i="4"/>
  <c r="J62" i="4"/>
  <c r="H62" i="4"/>
  <c r="G62" i="4"/>
  <c r="D62" i="4"/>
  <c r="S60" i="4"/>
  <c r="S133" i="4" s="1"/>
  <c r="R60" i="4"/>
  <c r="Q60" i="4"/>
  <c r="Q133" i="4" s="1"/>
  <c r="P60" i="4"/>
  <c r="P133" i="4" s="1"/>
  <c r="O60" i="4"/>
  <c r="O133" i="4" s="1"/>
  <c r="N60" i="4"/>
  <c r="N133" i="4" s="1"/>
  <c r="M60" i="4"/>
  <c r="L60" i="4"/>
  <c r="K60" i="4"/>
  <c r="I60" i="4"/>
  <c r="I133" i="4" s="1"/>
  <c r="H60" i="4"/>
  <c r="H133" i="4" s="1"/>
  <c r="G60" i="4"/>
  <c r="G133" i="4" s="1"/>
  <c r="F60" i="4"/>
  <c r="F133" i="4" s="1"/>
  <c r="E60" i="4"/>
  <c r="C60" i="4"/>
  <c r="B60" i="4"/>
  <c r="S59" i="4"/>
  <c r="O59" i="4"/>
  <c r="N59" i="4"/>
  <c r="M59" i="4"/>
  <c r="L59" i="4"/>
  <c r="K59" i="4"/>
  <c r="J59" i="4"/>
  <c r="I59" i="4"/>
  <c r="H59" i="4"/>
  <c r="G59" i="4"/>
  <c r="F59" i="4"/>
  <c r="D59" i="4"/>
  <c r="C59" i="4"/>
  <c r="B59" i="4"/>
  <c r="Y58" i="4"/>
  <c r="W58" i="4"/>
  <c r="V58" i="4"/>
  <c r="O58" i="4"/>
  <c r="N58" i="4"/>
  <c r="M58" i="4"/>
  <c r="L58" i="4"/>
  <c r="K58" i="4"/>
  <c r="J58" i="4"/>
  <c r="I58" i="4"/>
  <c r="H58" i="4"/>
  <c r="Y56" i="4"/>
  <c r="X56" i="4"/>
  <c r="W56" i="4"/>
  <c r="V56" i="4"/>
  <c r="V131" i="4" s="1"/>
  <c r="G56" i="4"/>
  <c r="F56" i="4"/>
  <c r="D56" i="4"/>
  <c r="C56" i="4"/>
  <c r="B56" i="4"/>
  <c r="Y54" i="4"/>
  <c r="X54" i="4"/>
  <c r="U54" i="4"/>
  <c r="S54" i="4"/>
  <c r="N54" i="4"/>
  <c r="M54" i="4"/>
  <c r="L54" i="4"/>
  <c r="K54" i="4"/>
  <c r="J54" i="4"/>
  <c r="I54" i="4"/>
  <c r="H54" i="4"/>
  <c r="W53" i="4"/>
  <c r="V53" i="4"/>
  <c r="U53" i="4"/>
  <c r="T53" i="4"/>
  <c r="Q53" i="4"/>
  <c r="G53" i="4"/>
  <c r="F53" i="4"/>
  <c r="E53" i="4"/>
  <c r="D53" i="4"/>
  <c r="C53" i="4"/>
  <c r="B53" i="4"/>
  <c r="F52" i="4"/>
  <c r="E52" i="4"/>
  <c r="D52" i="4"/>
  <c r="Y50" i="4"/>
  <c r="X50" i="4"/>
  <c r="W50" i="4"/>
  <c r="V50" i="4"/>
  <c r="U50" i="4"/>
  <c r="T50" i="4"/>
  <c r="S50" i="4"/>
  <c r="R50" i="4"/>
  <c r="Q50" i="4"/>
  <c r="P50" i="4"/>
  <c r="O50" i="4"/>
  <c r="N50" i="4"/>
  <c r="M50" i="4"/>
  <c r="L50" i="4"/>
  <c r="K50" i="4"/>
  <c r="J50" i="4"/>
  <c r="I50" i="4"/>
  <c r="H50" i="4"/>
  <c r="G50" i="4"/>
  <c r="F50" i="4"/>
  <c r="E50" i="4"/>
  <c r="D50" i="4"/>
  <c r="C50" i="4"/>
  <c r="B50" i="4"/>
  <c r="Y49" i="4"/>
  <c r="X49" i="4"/>
  <c r="W49" i="4"/>
  <c r="V49" i="4"/>
  <c r="U49" i="4"/>
  <c r="T49" i="4"/>
  <c r="S49" i="4"/>
  <c r="R49" i="4"/>
  <c r="Q49" i="4"/>
  <c r="P49" i="4"/>
  <c r="O49" i="4"/>
  <c r="N49" i="4"/>
  <c r="M49" i="4"/>
  <c r="L49" i="4"/>
  <c r="K49" i="4"/>
  <c r="J49" i="4"/>
  <c r="I49" i="4"/>
  <c r="H49" i="4"/>
  <c r="G49" i="4"/>
  <c r="F49" i="4"/>
  <c r="E49" i="4"/>
  <c r="D49" i="4"/>
  <c r="C49" i="4"/>
  <c r="B49" i="4"/>
  <c r="Y48" i="4"/>
  <c r="X48" i="4"/>
  <c r="W48" i="4"/>
  <c r="V48" i="4"/>
  <c r="U48" i="4"/>
  <c r="T48" i="4"/>
  <c r="S48" i="4"/>
  <c r="R48" i="4"/>
  <c r="Q48" i="4"/>
  <c r="P48" i="4"/>
  <c r="O48" i="4"/>
  <c r="N48" i="4"/>
  <c r="M48" i="4"/>
  <c r="L48" i="4"/>
  <c r="K48" i="4"/>
  <c r="J48" i="4"/>
  <c r="I48" i="4"/>
  <c r="H48" i="4"/>
  <c r="G48" i="4"/>
  <c r="F48" i="4"/>
  <c r="E48" i="4"/>
  <c r="D48" i="4"/>
  <c r="C48" i="4"/>
  <c r="B48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B47" i="4"/>
  <c r="Y46" i="4"/>
  <c r="X46" i="4"/>
  <c r="W46" i="4"/>
  <c r="V46" i="4"/>
  <c r="U46" i="4"/>
  <c r="T46" i="4"/>
  <c r="S46" i="4"/>
  <c r="R46" i="4"/>
  <c r="Q46" i="4"/>
  <c r="P46" i="4"/>
  <c r="O46" i="4"/>
  <c r="N46" i="4"/>
  <c r="M46" i="4"/>
  <c r="L46" i="4"/>
  <c r="K46" i="4"/>
  <c r="J46" i="4"/>
  <c r="I46" i="4"/>
  <c r="H46" i="4"/>
  <c r="G46" i="4"/>
  <c r="F46" i="4"/>
  <c r="E46" i="4"/>
  <c r="D46" i="4"/>
  <c r="C46" i="4"/>
  <c r="B46" i="4"/>
  <c r="Y45" i="4"/>
  <c r="X45" i="4"/>
  <c r="W45" i="4"/>
  <c r="V45" i="4"/>
  <c r="U45" i="4"/>
  <c r="T45" i="4"/>
  <c r="S45" i="4"/>
  <c r="R45" i="4"/>
  <c r="Q45" i="4"/>
  <c r="P45" i="4"/>
  <c r="O45" i="4"/>
  <c r="N45" i="4"/>
  <c r="M45" i="4"/>
  <c r="L45" i="4"/>
  <c r="K45" i="4"/>
  <c r="J45" i="4"/>
  <c r="I45" i="4"/>
  <c r="H45" i="4"/>
  <c r="G45" i="4"/>
  <c r="F45" i="4"/>
  <c r="E45" i="4"/>
  <c r="D45" i="4"/>
  <c r="C45" i="4"/>
  <c r="B45" i="4"/>
  <c r="Y44" i="4"/>
  <c r="X44" i="4"/>
  <c r="W44" i="4"/>
  <c r="V44" i="4"/>
  <c r="U44" i="4"/>
  <c r="T44" i="4"/>
  <c r="S44" i="4"/>
  <c r="R44" i="4"/>
  <c r="Q44" i="4"/>
  <c r="P44" i="4"/>
  <c r="O44" i="4"/>
  <c r="N44" i="4"/>
  <c r="M44" i="4"/>
  <c r="L44" i="4"/>
  <c r="K44" i="4"/>
  <c r="J44" i="4"/>
  <c r="I44" i="4"/>
  <c r="H44" i="4"/>
  <c r="G44" i="4"/>
  <c r="F44" i="4"/>
  <c r="E44" i="4"/>
  <c r="D44" i="4"/>
  <c r="C44" i="4"/>
  <c r="B44" i="4"/>
  <c r="Y43" i="4"/>
  <c r="X43" i="4"/>
  <c r="W43" i="4"/>
  <c r="V43" i="4"/>
  <c r="U43" i="4"/>
  <c r="T43" i="4"/>
  <c r="S43" i="4"/>
  <c r="R43" i="4"/>
  <c r="Q43" i="4"/>
  <c r="P43" i="4"/>
  <c r="O43" i="4"/>
  <c r="N43" i="4"/>
  <c r="M43" i="4"/>
  <c r="L43" i="4"/>
  <c r="K43" i="4"/>
  <c r="J43" i="4"/>
  <c r="I43" i="4"/>
  <c r="H43" i="4"/>
  <c r="G43" i="4"/>
  <c r="F43" i="4"/>
  <c r="E43" i="4"/>
  <c r="D43" i="4"/>
  <c r="C43" i="4"/>
  <c r="B43" i="4"/>
  <c r="Y41" i="4"/>
  <c r="X41" i="4"/>
  <c r="W41" i="4"/>
  <c r="V41" i="4"/>
  <c r="U41" i="4"/>
  <c r="T41" i="4"/>
  <c r="S41" i="4"/>
  <c r="R41" i="4"/>
  <c r="Q41" i="4"/>
  <c r="P41" i="4"/>
  <c r="O41" i="4"/>
  <c r="N41" i="4"/>
  <c r="M41" i="4"/>
  <c r="L41" i="4"/>
  <c r="K41" i="4"/>
  <c r="J41" i="4"/>
  <c r="I41" i="4"/>
  <c r="H41" i="4"/>
  <c r="G41" i="4"/>
  <c r="F41" i="4"/>
  <c r="E41" i="4"/>
  <c r="D41" i="4"/>
  <c r="C41" i="4"/>
  <c r="B41" i="4"/>
  <c r="Y40" i="4"/>
  <c r="X40" i="4"/>
  <c r="W40" i="4"/>
  <c r="V40" i="4"/>
  <c r="U40" i="4"/>
  <c r="T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Y38" i="4"/>
  <c r="X38" i="4"/>
  <c r="W38" i="4"/>
  <c r="V38" i="4"/>
  <c r="U38" i="4"/>
  <c r="T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Y37" i="4"/>
  <c r="X37" i="4"/>
  <c r="W37" i="4"/>
  <c r="V37" i="4"/>
  <c r="U37" i="4"/>
  <c r="T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Y36" i="4"/>
  <c r="X36" i="4"/>
  <c r="W36" i="4"/>
  <c r="V36" i="4"/>
  <c r="U36" i="4"/>
  <c r="T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Y35" i="4"/>
  <c r="X35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Y34" i="4"/>
  <c r="X34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Y31" i="4"/>
  <c r="X31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Y29" i="4"/>
  <c r="X29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Y26" i="4"/>
  <c r="X26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Y25" i="4"/>
  <c r="X25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Y24" i="4"/>
  <c r="X24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Y23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Y22" i="4"/>
  <c r="X22" i="4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Y21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Y20" i="4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Y19" i="4"/>
  <c r="X19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T17" i="4"/>
  <c r="S17" i="4"/>
  <c r="R17" i="4"/>
  <c r="K17" i="4"/>
  <c r="J17" i="4"/>
  <c r="I17" i="4"/>
  <c r="H17" i="4"/>
  <c r="F17" i="4"/>
  <c r="E17" i="4"/>
  <c r="D17" i="4"/>
  <c r="C17" i="4"/>
  <c r="B17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Y15" i="4"/>
  <c r="X15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Y14" i="4"/>
  <c r="X14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Y13" i="4"/>
  <c r="X13" i="4"/>
  <c r="W13" i="4"/>
  <c r="V13" i="4"/>
  <c r="U13" i="4"/>
  <c r="T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Y12" i="4"/>
  <c r="X12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Y11" i="4"/>
  <c r="X11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Y10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J10" i="4"/>
  <c r="I10" i="4"/>
  <c r="H10" i="4"/>
  <c r="G10" i="4"/>
  <c r="F10" i="4"/>
  <c r="E10" i="4"/>
  <c r="D10" i="4"/>
  <c r="C10" i="4"/>
  <c r="B10" i="4"/>
  <c r="O9" i="4"/>
  <c r="N9" i="4"/>
  <c r="M9" i="4"/>
  <c r="L9" i="4"/>
  <c r="I9" i="4"/>
  <c r="G9" i="4"/>
  <c r="Y8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J8" i="4"/>
  <c r="I8" i="4"/>
  <c r="H8" i="4"/>
  <c r="G8" i="4"/>
  <c r="F8" i="4"/>
  <c r="E8" i="4"/>
  <c r="D8" i="4"/>
  <c r="C8" i="4"/>
  <c r="B8" i="4"/>
  <c r="Y7" i="4"/>
  <c r="X7" i="4"/>
  <c r="W7" i="4"/>
  <c r="V7" i="4"/>
  <c r="U7" i="4"/>
  <c r="T7" i="4"/>
  <c r="S7" i="4"/>
  <c r="R7" i="4"/>
  <c r="P7" i="4"/>
  <c r="O7" i="4"/>
  <c r="N7" i="4"/>
  <c r="M7" i="4"/>
  <c r="L7" i="4"/>
  <c r="K7" i="4"/>
  <c r="J7" i="4"/>
  <c r="I7" i="4"/>
  <c r="H7" i="4"/>
  <c r="F7" i="4"/>
  <c r="E7" i="4"/>
  <c r="D7" i="4"/>
  <c r="C7" i="4"/>
  <c r="B7" i="4"/>
  <c r="Y6" i="4"/>
  <c r="X6" i="4"/>
  <c r="W6" i="4"/>
  <c r="V6" i="4"/>
  <c r="U6" i="4"/>
  <c r="T6" i="4"/>
  <c r="S6" i="4"/>
  <c r="R6" i="4"/>
  <c r="Q6" i="4"/>
  <c r="P6" i="4"/>
  <c r="O6" i="4"/>
  <c r="N6" i="4"/>
  <c r="M6" i="4"/>
  <c r="L6" i="4"/>
  <c r="K6" i="4"/>
  <c r="J6" i="4"/>
  <c r="I6" i="4"/>
  <c r="H6" i="4"/>
  <c r="G6" i="4"/>
  <c r="F6" i="4"/>
  <c r="E6" i="4"/>
  <c r="D6" i="4"/>
  <c r="C6" i="4"/>
  <c r="B6" i="4"/>
  <c r="Y5" i="4"/>
  <c r="W5" i="4"/>
  <c r="V5" i="4"/>
  <c r="U5" i="4"/>
  <c r="S5" i="4"/>
  <c r="O5" i="4"/>
  <c r="K5" i="4"/>
  <c r="N4" i="4"/>
  <c r="M4" i="4"/>
  <c r="L4" i="4"/>
  <c r="K4" i="4"/>
  <c r="J4" i="4"/>
  <c r="I4" i="4"/>
  <c r="H4" i="4"/>
  <c r="G4" i="4"/>
  <c r="F4" i="4"/>
  <c r="E4" i="4"/>
  <c r="D4" i="4"/>
  <c r="C4" i="4"/>
  <c r="B4" i="4"/>
  <c r="B24" i="2"/>
  <c r="B33" i="2"/>
  <c r="B25" i="2"/>
  <c r="B10" i="2"/>
  <c r="B45" i="2"/>
  <c r="B43" i="2"/>
  <c r="B6" i="2"/>
  <c r="B44" i="2"/>
  <c r="B8" i="2"/>
  <c r="B53" i="2"/>
  <c r="B9" i="2"/>
  <c r="B26" i="2"/>
  <c r="B58" i="2"/>
  <c r="B15" i="2"/>
  <c r="B16" i="2"/>
  <c r="B31" i="2"/>
  <c r="B4" i="2"/>
  <c r="B54" i="2"/>
  <c r="B55" i="2"/>
  <c r="B13" i="2"/>
  <c r="B5" i="2"/>
  <c r="B41" i="2"/>
  <c r="B48" i="2"/>
  <c r="B36" i="2"/>
  <c r="B60" i="2"/>
  <c r="B29" i="2"/>
  <c r="B19" i="2"/>
  <c r="B46" i="2"/>
  <c r="B14" i="2"/>
  <c r="B59" i="2"/>
  <c r="B34" i="2"/>
  <c r="B61" i="2"/>
  <c r="B23" i="2"/>
  <c r="B30" i="2"/>
  <c r="B39" i="2"/>
  <c r="B40" i="2"/>
  <c r="B51" i="2"/>
  <c r="B28" i="2"/>
  <c r="B50" i="2"/>
  <c r="B38" i="2"/>
  <c r="B11" i="2"/>
  <c r="B56" i="2"/>
  <c r="B49" i="2"/>
  <c r="B20" i="2"/>
  <c r="B35" i="2"/>
  <c r="B21" i="2"/>
  <c r="B18" i="2"/>
  <c r="V103" i="50" l="1"/>
  <c r="B105" i="50"/>
  <c r="B104" i="51"/>
  <c r="F105" i="51"/>
  <c r="W103" i="50"/>
  <c r="C105" i="50"/>
  <c r="C104" i="51"/>
  <c r="G105" i="51"/>
  <c r="X103" i="50"/>
  <c r="D105" i="50"/>
  <c r="D104" i="51"/>
  <c r="H105" i="51"/>
  <c r="Y103" i="50"/>
  <c r="E105" i="50"/>
  <c r="E104" i="51"/>
  <c r="I105" i="51"/>
  <c r="B104" i="50"/>
  <c r="F105" i="50"/>
  <c r="B103" i="51"/>
  <c r="F104" i="51"/>
  <c r="J105" i="51"/>
  <c r="C104" i="50"/>
  <c r="G105" i="50"/>
  <c r="C103" i="51"/>
  <c r="G104" i="51"/>
  <c r="K105" i="51"/>
  <c r="D104" i="50"/>
  <c r="H105" i="50"/>
  <c r="D103" i="51"/>
  <c r="H104" i="51"/>
  <c r="L105" i="51"/>
  <c r="E104" i="50"/>
  <c r="I105" i="50"/>
  <c r="E103" i="51"/>
  <c r="I104" i="51"/>
  <c r="M105" i="51"/>
  <c r="B103" i="50"/>
  <c r="F104" i="50"/>
  <c r="J105" i="50"/>
  <c r="F103" i="51"/>
  <c r="J104" i="51"/>
  <c r="N105" i="51"/>
  <c r="C103" i="50"/>
  <c r="G104" i="50"/>
  <c r="K105" i="50"/>
  <c r="G103" i="51"/>
  <c r="K104" i="51"/>
  <c r="O105" i="51"/>
  <c r="D103" i="50"/>
  <c r="H104" i="50"/>
  <c r="L105" i="50"/>
  <c r="H103" i="51"/>
  <c r="L104" i="51"/>
  <c r="P105" i="51"/>
  <c r="E103" i="50"/>
  <c r="I104" i="50"/>
  <c r="M105" i="50"/>
  <c r="F103" i="50"/>
  <c r="J104" i="50"/>
  <c r="N105" i="50"/>
  <c r="J103" i="51"/>
  <c r="N104" i="51"/>
  <c r="R105" i="51"/>
  <c r="G103" i="50"/>
  <c r="K104" i="50"/>
  <c r="O105" i="50"/>
  <c r="K103" i="51"/>
  <c r="O104" i="51"/>
  <c r="S105" i="51"/>
  <c r="H103" i="50"/>
  <c r="L104" i="50"/>
  <c r="P105" i="50"/>
  <c r="L103" i="51"/>
  <c r="P104" i="51"/>
  <c r="T105" i="51"/>
  <c r="I103" i="50"/>
  <c r="M104" i="50"/>
  <c r="Q105" i="50"/>
  <c r="M103" i="51"/>
  <c r="Q104" i="51"/>
  <c r="U105" i="51"/>
  <c r="J103" i="50"/>
  <c r="N104" i="50"/>
  <c r="R105" i="50"/>
  <c r="N103" i="51"/>
  <c r="R104" i="51"/>
  <c r="V105" i="51"/>
  <c r="K103" i="50"/>
  <c r="O104" i="50"/>
  <c r="S105" i="50"/>
  <c r="O103" i="51"/>
  <c r="S104" i="51"/>
  <c r="W105" i="51"/>
  <c r="L103" i="50"/>
  <c r="P104" i="50"/>
  <c r="T105" i="50"/>
  <c r="P103" i="51"/>
  <c r="T104" i="51"/>
  <c r="X105" i="51"/>
  <c r="M103" i="50"/>
  <c r="Q104" i="50"/>
  <c r="U105" i="50"/>
  <c r="Q103" i="51"/>
  <c r="U104" i="51"/>
  <c r="Y105" i="51"/>
  <c r="N103" i="50"/>
  <c r="R104" i="50"/>
  <c r="V105" i="50"/>
  <c r="R103" i="51"/>
  <c r="V104" i="51"/>
  <c r="O103" i="50"/>
  <c r="S104" i="50"/>
  <c r="W105" i="50"/>
  <c r="S103" i="51"/>
  <c r="W104" i="51"/>
  <c r="P103" i="50"/>
  <c r="T104" i="50"/>
  <c r="X105" i="50"/>
  <c r="T103" i="51"/>
  <c r="X104" i="51"/>
  <c r="Q103" i="50"/>
  <c r="U104" i="50"/>
  <c r="Y105" i="50"/>
  <c r="U103" i="51"/>
  <c r="Y104" i="51"/>
  <c r="R103" i="50"/>
  <c r="V104" i="50"/>
  <c r="V103" i="51"/>
  <c r="B105" i="51"/>
  <c r="S103" i="50"/>
  <c r="W104" i="50"/>
  <c r="W103" i="51"/>
  <c r="C105" i="51"/>
  <c r="T103" i="50"/>
  <c r="X104" i="50"/>
  <c r="X103" i="51"/>
  <c r="D105" i="51"/>
  <c r="U103" i="50"/>
  <c r="Y104" i="50"/>
  <c r="Y103" i="51"/>
  <c r="E105" i="51"/>
  <c r="V96" i="49"/>
  <c r="V151" i="4"/>
  <c r="W151" i="4"/>
  <c r="B96" i="49"/>
  <c r="C96" i="49"/>
  <c r="D96" i="49"/>
  <c r="E96" i="49"/>
  <c r="F96" i="49"/>
  <c r="G96" i="49"/>
  <c r="H96" i="49"/>
  <c r="I96" i="49"/>
  <c r="J96" i="49"/>
  <c r="F151" i="4"/>
  <c r="K96" i="49"/>
  <c r="G151" i="4"/>
  <c r="L96" i="49"/>
  <c r="M96" i="49"/>
  <c r="N96" i="49"/>
  <c r="O96" i="49"/>
  <c r="P96" i="49"/>
  <c r="Q96" i="49"/>
  <c r="R96" i="49"/>
  <c r="S96" i="49"/>
  <c r="T96" i="49"/>
  <c r="U96" i="49"/>
  <c r="X124" i="4"/>
  <c r="G77" i="47"/>
  <c r="C77" i="46"/>
  <c r="K77" i="47"/>
  <c r="G77" i="46"/>
  <c r="K77" i="46"/>
  <c r="S77" i="47"/>
  <c r="O77" i="46"/>
  <c r="W77" i="47"/>
  <c r="S77" i="46"/>
  <c r="C60" i="45"/>
  <c r="G60" i="45"/>
  <c r="K60" i="45"/>
  <c r="W77" i="46"/>
  <c r="C77" i="47"/>
  <c r="S60" i="45"/>
  <c r="C69" i="45"/>
  <c r="G150" i="4"/>
  <c r="J150" i="4"/>
  <c r="G69" i="45"/>
  <c r="N150" i="4"/>
  <c r="K69" i="45"/>
  <c r="O69" i="45"/>
  <c r="S69" i="45"/>
  <c r="W69" i="45"/>
  <c r="F72" i="43"/>
  <c r="W72" i="42"/>
  <c r="H81" i="41"/>
  <c r="C90" i="43"/>
  <c r="L81" i="41"/>
  <c r="H90" i="43"/>
  <c r="I90" i="43"/>
  <c r="J90" i="43"/>
  <c r="K90" i="43"/>
  <c r="H72" i="41"/>
  <c r="L90" i="43"/>
  <c r="P72" i="41"/>
  <c r="M90" i="43"/>
  <c r="N90" i="43"/>
  <c r="B90" i="42"/>
  <c r="O90" i="43"/>
  <c r="C90" i="42"/>
  <c r="P90" i="43"/>
  <c r="D90" i="42"/>
  <c r="Q90" i="43"/>
  <c r="E90" i="42"/>
  <c r="R90" i="43"/>
  <c r="F90" i="42"/>
  <c r="S90" i="43"/>
  <c r="G90" i="42"/>
  <c r="T90" i="43"/>
  <c r="H90" i="42"/>
  <c r="U90" i="43"/>
  <c r="I90" i="42"/>
  <c r="V90" i="43"/>
  <c r="J90" i="42"/>
  <c r="W90" i="43"/>
  <c r="K90" i="42"/>
  <c r="X90" i="43"/>
  <c r="D81" i="41"/>
  <c r="M90" i="42"/>
  <c r="N90" i="42"/>
  <c r="O90" i="42"/>
  <c r="P90" i="42"/>
  <c r="K81" i="41"/>
  <c r="M81" i="41"/>
  <c r="N81" i="41"/>
  <c r="O81" i="41"/>
  <c r="P81" i="41"/>
  <c r="Q81" i="41"/>
  <c r="N149" i="4"/>
  <c r="R81" i="41"/>
  <c r="O149" i="4"/>
  <c r="S81" i="41"/>
  <c r="T81" i="41"/>
  <c r="U81" i="41"/>
  <c r="V81" i="41"/>
  <c r="W81" i="41"/>
  <c r="J149" i="4"/>
  <c r="X81" i="41"/>
  <c r="Y81" i="41"/>
  <c r="R149" i="4"/>
  <c r="V149" i="4"/>
  <c r="W149" i="4"/>
  <c r="B81" i="41"/>
  <c r="C81" i="41"/>
  <c r="E81" i="41"/>
  <c r="F81" i="41"/>
  <c r="G81" i="41"/>
  <c r="D80" i="39"/>
  <c r="T51" i="38"/>
  <c r="Y51" i="38"/>
  <c r="W51" i="38"/>
  <c r="D51" i="38"/>
  <c r="I51" i="38"/>
  <c r="G51" i="38"/>
  <c r="L51" i="38"/>
  <c r="Q51" i="38"/>
  <c r="O51" i="38"/>
  <c r="V79" i="37"/>
  <c r="R72" i="37"/>
  <c r="Q57" i="37"/>
  <c r="V57" i="37"/>
  <c r="Y63" i="37"/>
  <c r="Y57" i="37"/>
  <c r="X60" i="37"/>
  <c r="Y60" i="37"/>
  <c r="S72" i="37"/>
  <c r="V72" i="37"/>
  <c r="B148" i="4"/>
  <c r="B72" i="37"/>
  <c r="C72" i="37"/>
  <c r="F148" i="4"/>
  <c r="J148" i="4"/>
  <c r="G148" i="4"/>
  <c r="I148" i="4"/>
  <c r="F72" i="37"/>
  <c r="N148" i="4"/>
  <c r="O148" i="4"/>
  <c r="J72" i="37"/>
  <c r="Q148" i="4"/>
  <c r="K72" i="37"/>
  <c r="R148" i="4"/>
  <c r="N72" i="37"/>
  <c r="E78" i="35"/>
  <c r="M80" i="35"/>
  <c r="G79" i="35"/>
  <c r="M79" i="35"/>
  <c r="Q51" i="34"/>
  <c r="T51" i="34"/>
  <c r="Y51" i="34"/>
  <c r="I57" i="34"/>
  <c r="K57" i="34"/>
  <c r="D51" i="34"/>
  <c r="E51" i="34"/>
  <c r="I79" i="34"/>
  <c r="I51" i="34"/>
  <c r="Q80" i="34"/>
  <c r="L51" i="34"/>
  <c r="M51" i="34"/>
  <c r="Q79" i="34"/>
  <c r="B80" i="33"/>
  <c r="W72" i="33"/>
  <c r="G72" i="33"/>
  <c r="B72" i="33"/>
  <c r="W57" i="33"/>
  <c r="O72" i="33"/>
  <c r="S79" i="34"/>
  <c r="T79" i="34"/>
  <c r="R78" i="34"/>
  <c r="Y78" i="34"/>
  <c r="D79" i="34"/>
  <c r="I80" i="34"/>
  <c r="B78" i="34"/>
  <c r="C78" i="34"/>
  <c r="D72" i="33"/>
  <c r="B147" i="4"/>
  <c r="C147" i="4"/>
  <c r="F72" i="33"/>
  <c r="J72" i="33"/>
  <c r="K72" i="33"/>
  <c r="G147" i="4"/>
  <c r="I147" i="4"/>
  <c r="L72" i="33"/>
  <c r="J147" i="4"/>
  <c r="N72" i="33"/>
  <c r="R72" i="33"/>
  <c r="F147" i="4"/>
  <c r="T72" i="33"/>
  <c r="V72" i="33"/>
  <c r="Q84" i="31"/>
  <c r="S84" i="31"/>
  <c r="Y84" i="31"/>
  <c r="C119" i="31"/>
  <c r="K122" i="31"/>
  <c r="C84" i="31"/>
  <c r="I84" i="31"/>
  <c r="K84" i="31"/>
  <c r="X90" i="30"/>
  <c r="Q90" i="29"/>
  <c r="Y99" i="29"/>
  <c r="I123" i="29"/>
  <c r="X113" i="29"/>
  <c r="Y123" i="29"/>
  <c r="H119" i="30"/>
  <c r="L120" i="30"/>
  <c r="R122" i="30"/>
  <c r="P120" i="30"/>
  <c r="P119" i="30"/>
  <c r="R119" i="30"/>
  <c r="B123" i="30"/>
  <c r="S119" i="30"/>
  <c r="C123" i="30"/>
  <c r="D123" i="30"/>
  <c r="D39" i="4"/>
  <c r="C39" i="4"/>
  <c r="Q113" i="29"/>
  <c r="Y146" i="4"/>
  <c r="O146" i="4"/>
  <c r="E39" i="4"/>
  <c r="T113" i="29"/>
  <c r="C146" i="4"/>
  <c r="H120" i="4"/>
  <c r="Y113" i="29"/>
  <c r="F146" i="4"/>
  <c r="G146" i="4"/>
  <c r="I146" i="4"/>
  <c r="J146" i="4"/>
  <c r="D113" i="29"/>
  <c r="H113" i="29"/>
  <c r="I113" i="29"/>
  <c r="L113" i="29"/>
  <c r="H57" i="24"/>
  <c r="H116" i="4" s="1"/>
  <c r="S110" i="27"/>
  <c r="D76" i="24"/>
  <c r="D173" i="4" s="1"/>
  <c r="H77" i="24"/>
  <c r="H174" i="4" s="1"/>
  <c r="F57" i="24"/>
  <c r="F116" i="4" s="1"/>
  <c r="T110" i="27"/>
  <c r="G76" i="24"/>
  <c r="G173" i="4" s="1"/>
  <c r="W110" i="27"/>
  <c r="H76" i="24"/>
  <c r="H173" i="4" s="1"/>
  <c r="L77" i="24"/>
  <c r="L174" i="4" s="1"/>
  <c r="I76" i="24"/>
  <c r="I173" i="4" s="1"/>
  <c r="J76" i="24"/>
  <c r="J173" i="4" s="1"/>
  <c r="N77" i="24"/>
  <c r="N174" i="4" s="1"/>
  <c r="K76" i="24"/>
  <c r="K173" i="4" s="1"/>
  <c r="O77" i="24"/>
  <c r="O174" i="4" s="1"/>
  <c r="M57" i="24"/>
  <c r="M116" i="4" s="1"/>
  <c r="L76" i="24"/>
  <c r="L173" i="4" s="1"/>
  <c r="P77" i="24"/>
  <c r="P174" i="4" s="1"/>
  <c r="N57" i="24"/>
  <c r="N116" i="4" s="1"/>
  <c r="R57" i="24"/>
  <c r="R116" i="4" s="1"/>
  <c r="J122" i="27"/>
  <c r="R77" i="24"/>
  <c r="R174" i="4" s="1"/>
  <c r="C110" i="27"/>
  <c r="T77" i="24"/>
  <c r="T174" i="4" s="1"/>
  <c r="D110" i="27"/>
  <c r="U77" i="24"/>
  <c r="U174" i="4" s="1"/>
  <c r="S57" i="24"/>
  <c r="S116" i="4" s="1"/>
  <c r="V77" i="24"/>
  <c r="V174" i="4" s="1"/>
  <c r="T57" i="24"/>
  <c r="T116" i="4" s="1"/>
  <c r="U57" i="24"/>
  <c r="U116" i="4" s="1"/>
  <c r="G110" i="27"/>
  <c r="K110" i="27"/>
  <c r="L110" i="27"/>
  <c r="I57" i="24"/>
  <c r="I116" i="4" s="1"/>
  <c r="O110" i="27"/>
  <c r="G98" i="25"/>
  <c r="L152" i="26"/>
  <c r="M156" i="25"/>
  <c r="Q153" i="26"/>
  <c r="N156" i="25"/>
  <c r="V154" i="26"/>
  <c r="N154" i="27"/>
  <c r="W52" i="24"/>
  <c r="W69" i="4" s="1"/>
  <c r="J98" i="25"/>
  <c r="O156" i="25"/>
  <c r="X52" i="24"/>
  <c r="X69" i="4" s="1"/>
  <c r="K98" i="25"/>
  <c r="P156" i="25"/>
  <c r="P152" i="26"/>
  <c r="Q156" i="25"/>
  <c r="U153" i="26"/>
  <c r="R156" i="25"/>
  <c r="V156" i="25"/>
  <c r="J152" i="27"/>
  <c r="R154" i="27"/>
  <c r="Q136" i="25"/>
  <c r="N98" i="25"/>
  <c r="P110" i="25"/>
  <c r="F122" i="25"/>
  <c r="S156" i="25"/>
  <c r="W156" i="25"/>
  <c r="O98" i="25"/>
  <c r="T156" i="25"/>
  <c r="T152" i="26"/>
  <c r="L152" i="27"/>
  <c r="T154" i="27"/>
  <c r="N122" i="25"/>
  <c r="U156" i="25"/>
  <c r="Y153" i="26"/>
  <c r="R122" i="25"/>
  <c r="B154" i="26"/>
  <c r="V154" i="27"/>
  <c r="U136" i="25"/>
  <c r="R98" i="25"/>
  <c r="V122" i="25"/>
  <c r="S153" i="27"/>
  <c r="V136" i="25"/>
  <c r="S98" i="25"/>
  <c r="X152" i="26"/>
  <c r="W136" i="25"/>
  <c r="H116" i="25"/>
  <c r="F154" i="26"/>
  <c r="R152" i="27"/>
  <c r="V98" i="25"/>
  <c r="L116" i="25"/>
  <c r="X110" i="25"/>
  <c r="T70" i="4"/>
  <c r="T143" i="4" s="1"/>
  <c r="W98" i="25"/>
  <c r="N116" i="25"/>
  <c r="T152" i="27"/>
  <c r="U70" i="4"/>
  <c r="U143" i="4" s="1"/>
  <c r="Y71" i="4"/>
  <c r="P116" i="25"/>
  <c r="E153" i="26"/>
  <c r="V70" i="4"/>
  <c r="V143" i="4" s="1"/>
  <c r="B72" i="4"/>
  <c r="B145" i="4" s="1"/>
  <c r="Y76" i="24"/>
  <c r="Y173" i="4" s="1"/>
  <c r="R116" i="25"/>
  <c r="J154" i="26"/>
  <c r="V152" i="27"/>
  <c r="B154" i="27"/>
  <c r="W70" i="4"/>
  <c r="W143" i="4" s="1"/>
  <c r="C72" i="4"/>
  <c r="C145" i="4" s="1"/>
  <c r="O76" i="24"/>
  <c r="O173" i="4" s="1"/>
  <c r="T116" i="25"/>
  <c r="N154" i="26"/>
  <c r="B98" i="25"/>
  <c r="C98" i="25"/>
  <c r="H152" i="26"/>
  <c r="M153" i="26"/>
  <c r="R154" i="26"/>
  <c r="F98" i="25"/>
  <c r="S30" i="4"/>
  <c r="F52" i="24"/>
  <c r="M77" i="24"/>
  <c r="M174" i="4" s="1"/>
  <c r="T30" i="4"/>
  <c r="Y144" i="4"/>
  <c r="G52" i="24"/>
  <c r="Q77" i="24"/>
  <c r="Q174" i="4" s="1"/>
  <c r="U30" i="4"/>
  <c r="H52" i="24"/>
  <c r="B136" i="25"/>
  <c r="W3" i="4"/>
  <c r="W128" i="4" s="1"/>
  <c r="I74" i="24"/>
  <c r="I171" i="4" s="1"/>
  <c r="G146" i="25"/>
  <c r="J74" i="24"/>
  <c r="J171" i="4" s="1"/>
  <c r="K52" i="24"/>
  <c r="W77" i="24"/>
  <c r="W174" i="4" s="1"/>
  <c r="E136" i="25"/>
  <c r="B144" i="4"/>
  <c r="F145" i="4"/>
  <c r="L52" i="24"/>
  <c r="T76" i="24"/>
  <c r="T173" i="4" s="1"/>
  <c r="X77" i="24"/>
  <c r="X174" i="4" s="1"/>
  <c r="F136" i="25"/>
  <c r="W142" i="4"/>
  <c r="C144" i="4"/>
  <c r="G145" i="4"/>
  <c r="M52" i="24"/>
  <c r="U76" i="24"/>
  <c r="U173" i="4" s="1"/>
  <c r="G136" i="25"/>
  <c r="D144" i="4"/>
  <c r="N52" i="24"/>
  <c r="H136" i="25"/>
  <c r="I145" i="4"/>
  <c r="O52" i="24"/>
  <c r="I136" i="25"/>
  <c r="F144" i="4"/>
  <c r="J145" i="4"/>
  <c r="P52" i="24"/>
  <c r="X76" i="24"/>
  <c r="X173" i="4" s="1"/>
  <c r="J136" i="25"/>
  <c r="G144" i="4"/>
  <c r="K145" i="4"/>
  <c r="Q52" i="24"/>
  <c r="K136" i="25"/>
  <c r="O146" i="25"/>
  <c r="R52" i="24"/>
  <c r="L136" i="25"/>
  <c r="I144" i="4"/>
  <c r="S52" i="24"/>
  <c r="M136" i="25"/>
  <c r="J144" i="4"/>
  <c r="N145" i="4"/>
  <c r="T52" i="24"/>
  <c r="D77" i="24"/>
  <c r="D174" i="4" s="1"/>
  <c r="N136" i="25"/>
  <c r="K144" i="4"/>
  <c r="O145" i="4"/>
  <c r="U52" i="24"/>
  <c r="O136" i="25"/>
  <c r="V52" i="24"/>
  <c r="P136" i="25"/>
  <c r="R136" i="25"/>
  <c r="Y52" i="24"/>
  <c r="E76" i="24"/>
  <c r="E173" i="4" s="1"/>
  <c r="S136" i="25"/>
  <c r="W146" i="25"/>
  <c r="F76" i="24"/>
  <c r="F173" i="4" s="1"/>
  <c r="T136" i="25"/>
  <c r="O3" i="4"/>
  <c r="B52" i="24"/>
  <c r="X136" i="25"/>
  <c r="C52" i="24"/>
  <c r="Y136" i="25"/>
  <c r="D52" i="24"/>
  <c r="E52" i="24"/>
  <c r="K77" i="24"/>
  <c r="K174" i="4" s="1"/>
  <c r="C115" i="4"/>
  <c r="W61" i="20"/>
  <c r="W114" i="4" s="1"/>
  <c r="F5" i="23"/>
  <c r="G5" i="23"/>
  <c r="H5" i="23"/>
  <c r="D99" i="23"/>
  <c r="D62" i="20" s="1"/>
  <c r="D115" i="4" s="1"/>
  <c r="G79" i="20"/>
  <c r="G170" i="4" s="1"/>
  <c r="I5" i="23"/>
  <c r="E48" i="23"/>
  <c r="E61" i="20" s="1"/>
  <c r="E114" i="4" s="1"/>
  <c r="E99" i="23"/>
  <c r="E62" i="20" s="1"/>
  <c r="E115" i="4" s="1"/>
  <c r="H79" i="20"/>
  <c r="H170" i="4" s="1"/>
  <c r="R59" i="20"/>
  <c r="R112" i="4" s="1"/>
  <c r="N141" i="23"/>
  <c r="E78" i="20"/>
  <c r="E169" i="4" s="1"/>
  <c r="I79" i="20"/>
  <c r="I170" i="4" s="1"/>
  <c r="S59" i="20"/>
  <c r="S112" i="4" s="1"/>
  <c r="K5" i="23"/>
  <c r="L5" i="23"/>
  <c r="H99" i="23"/>
  <c r="H62" i="20" s="1"/>
  <c r="H115" i="4" s="1"/>
  <c r="K79" i="20"/>
  <c r="K170" i="4" s="1"/>
  <c r="J57" i="20"/>
  <c r="J56" i="20" s="1"/>
  <c r="M5" i="23"/>
  <c r="I48" i="23"/>
  <c r="I61" i="20" s="1"/>
  <c r="I114" i="4" s="1"/>
  <c r="I99" i="23"/>
  <c r="I62" i="20" s="1"/>
  <c r="I115" i="4" s="1"/>
  <c r="N5" i="23"/>
  <c r="I78" i="20"/>
  <c r="I169" i="4" s="1"/>
  <c r="O5" i="23"/>
  <c r="J62" i="20"/>
  <c r="J115" i="4" s="1"/>
  <c r="O79" i="20"/>
  <c r="O170" i="4" s="1"/>
  <c r="Y60" i="20"/>
  <c r="P79" i="20"/>
  <c r="P170" i="4" s="1"/>
  <c r="V141" i="23"/>
  <c r="Q79" i="20"/>
  <c r="Q170" i="4" s="1"/>
  <c r="R57" i="20"/>
  <c r="R56" i="20" s="1"/>
  <c r="R79" i="20"/>
  <c r="R170" i="4" s="1"/>
  <c r="S57" i="20"/>
  <c r="S56" i="20" s="1"/>
  <c r="N62" i="20"/>
  <c r="N115" i="4" s="1"/>
  <c r="T5" i="23"/>
  <c r="P99" i="23"/>
  <c r="P62" i="20" s="1"/>
  <c r="P115" i="4" s="1"/>
  <c r="U5" i="23"/>
  <c r="Q48" i="23"/>
  <c r="Q99" i="23"/>
  <c r="Q62" i="20" s="1"/>
  <c r="Q115" i="4" s="1"/>
  <c r="G61" i="20"/>
  <c r="G114" i="4" s="1"/>
  <c r="V5" i="23"/>
  <c r="B48" i="23"/>
  <c r="B99" i="23"/>
  <c r="C60" i="20"/>
  <c r="C113" i="4" s="1"/>
  <c r="W5" i="23"/>
  <c r="C48" i="23"/>
  <c r="Y57" i="20"/>
  <c r="Y56" i="20" s="1"/>
  <c r="D60" i="20"/>
  <c r="D113" i="4" s="1"/>
  <c r="J61" i="20"/>
  <c r="J114" i="4" s="1"/>
  <c r="R62" i="20"/>
  <c r="R115" i="4" s="1"/>
  <c r="X5" i="23"/>
  <c r="F48" i="23"/>
  <c r="F99" i="23"/>
  <c r="T99" i="23"/>
  <c r="T62" i="20" s="1"/>
  <c r="T115" i="4" s="1"/>
  <c r="W79" i="20"/>
  <c r="W170" i="4" s="1"/>
  <c r="E60" i="20"/>
  <c r="W78" i="20"/>
  <c r="W169" i="4" s="1"/>
  <c r="E183" i="23"/>
  <c r="B5" i="23"/>
  <c r="Y78" i="20"/>
  <c r="Y169" i="4" s="1"/>
  <c r="V48" i="23"/>
  <c r="J132" i="22"/>
  <c r="V132" i="22"/>
  <c r="G146" i="22"/>
  <c r="H132" i="22"/>
  <c r="K146" i="22"/>
  <c r="O146" i="22"/>
  <c r="P132" i="22"/>
  <c r="S146" i="22"/>
  <c r="W146" i="22"/>
  <c r="P51" i="20"/>
  <c r="P65" i="4" s="1"/>
  <c r="Q51" i="20"/>
  <c r="Q65" i="4" s="1"/>
  <c r="D51" i="20"/>
  <c r="D65" i="4" s="1"/>
  <c r="D138" i="4" s="1"/>
  <c r="R51" i="20"/>
  <c r="R65" i="4" s="1"/>
  <c r="Q66" i="4"/>
  <c r="Q139" i="4" s="1"/>
  <c r="U67" i="4"/>
  <c r="U140" i="4" s="1"/>
  <c r="Y68" i="4"/>
  <c r="Y141" i="4" s="1"/>
  <c r="R66" i="4"/>
  <c r="V67" i="4"/>
  <c r="S66" i="4"/>
  <c r="W67" i="4"/>
  <c r="P66" i="4"/>
  <c r="X68" i="4"/>
  <c r="T66" i="4"/>
  <c r="T139" i="4" s="1"/>
  <c r="S183" i="21"/>
  <c r="W194" i="21"/>
  <c r="U183" i="21"/>
  <c r="Y194" i="21"/>
  <c r="I205" i="21"/>
  <c r="W66" i="4"/>
  <c r="W183" i="21"/>
  <c r="Y183" i="21"/>
  <c r="M205" i="21"/>
  <c r="L138" i="4"/>
  <c r="P139" i="4"/>
  <c r="T140" i="4"/>
  <c r="S51" i="20"/>
  <c r="C79" i="20"/>
  <c r="C170" i="4" s="1"/>
  <c r="C194" i="21"/>
  <c r="I183" i="23"/>
  <c r="M138" i="4"/>
  <c r="T51" i="20"/>
  <c r="T65" i="4" s="1"/>
  <c r="T138" i="4" s="1"/>
  <c r="D194" i="21"/>
  <c r="P205" i="21"/>
  <c r="J183" i="23"/>
  <c r="B194" i="23"/>
  <c r="B205" i="23"/>
  <c r="G39" i="4"/>
  <c r="N138" i="4"/>
  <c r="R139" i="4"/>
  <c r="V140" i="4"/>
  <c r="U51" i="20"/>
  <c r="E194" i="21"/>
  <c r="Q205" i="21"/>
  <c r="K183" i="23"/>
  <c r="C194" i="23"/>
  <c r="O138" i="4"/>
  <c r="S139" i="4"/>
  <c r="W140" i="4"/>
  <c r="V51" i="20"/>
  <c r="B183" i="21"/>
  <c r="F194" i="21"/>
  <c r="L183" i="23"/>
  <c r="D194" i="23"/>
  <c r="P138" i="4"/>
  <c r="X140" i="4"/>
  <c r="W51" i="20"/>
  <c r="C183" i="21"/>
  <c r="G194" i="21"/>
  <c r="M183" i="23"/>
  <c r="Q138" i="4"/>
  <c r="U139" i="4"/>
  <c r="Y140" i="4"/>
  <c r="X51" i="20"/>
  <c r="X65" i="4" s="1"/>
  <c r="X138" i="4" s="1"/>
  <c r="D183" i="21"/>
  <c r="H194" i="21"/>
  <c r="T205" i="21"/>
  <c r="F194" i="23"/>
  <c r="F205" i="23"/>
  <c r="R138" i="4"/>
  <c r="V139" i="4"/>
  <c r="B141" i="4"/>
  <c r="Y51" i="20"/>
  <c r="E183" i="21"/>
  <c r="I194" i="21"/>
  <c r="U205" i="21"/>
  <c r="O183" i="23"/>
  <c r="G194" i="23"/>
  <c r="F39" i="4"/>
  <c r="W139" i="4"/>
  <c r="C141" i="4"/>
  <c r="F183" i="21"/>
  <c r="J194" i="21"/>
  <c r="P183" i="23"/>
  <c r="H194" i="23"/>
  <c r="X139" i="4"/>
  <c r="D141" i="4"/>
  <c r="G183" i="21"/>
  <c r="K194" i="21"/>
  <c r="Q183" i="23"/>
  <c r="Y139" i="4"/>
  <c r="E141" i="4"/>
  <c r="H183" i="21"/>
  <c r="L194" i="21"/>
  <c r="X205" i="21"/>
  <c r="R183" i="23"/>
  <c r="J194" i="23"/>
  <c r="J205" i="23"/>
  <c r="B140" i="4"/>
  <c r="F141" i="4"/>
  <c r="I183" i="21"/>
  <c r="M194" i="21"/>
  <c r="Y205" i="21"/>
  <c r="S183" i="23"/>
  <c r="K194" i="23"/>
  <c r="C140" i="4"/>
  <c r="G141" i="4"/>
  <c r="B51" i="20"/>
  <c r="J183" i="21"/>
  <c r="N194" i="21"/>
  <c r="T183" i="23"/>
  <c r="L194" i="23"/>
  <c r="D140" i="4"/>
  <c r="H141" i="4"/>
  <c r="C51" i="20"/>
  <c r="K78" i="20"/>
  <c r="K169" i="4" s="1"/>
  <c r="K183" i="21"/>
  <c r="O194" i="21"/>
  <c r="U183" i="23"/>
  <c r="H39" i="4"/>
  <c r="E140" i="4"/>
  <c r="I141" i="4"/>
  <c r="L183" i="21"/>
  <c r="P194" i="21"/>
  <c r="N194" i="23"/>
  <c r="N205" i="23"/>
  <c r="X39" i="4"/>
  <c r="B139" i="4"/>
  <c r="F140" i="4"/>
  <c r="J141" i="4"/>
  <c r="E51" i="20"/>
  <c r="M78" i="20"/>
  <c r="M169" i="4" s="1"/>
  <c r="M183" i="21"/>
  <c r="Q194" i="21"/>
  <c r="W183" i="23"/>
  <c r="O194" i="23"/>
  <c r="Y39" i="4"/>
  <c r="E42" i="4"/>
  <c r="C139" i="4"/>
  <c r="G140" i="4"/>
  <c r="K141" i="4"/>
  <c r="F51" i="20"/>
  <c r="J77" i="20"/>
  <c r="J168" i="4" s="1"/>
  <c r="N78" i="20"/>
  <c r="N169" i="4" s="1"/>
  <c r="N183" i="21"/>
  <c r="R194" i="21"/>
  <c r="X183" i="23"/>
  <c r="P194" i="23"/>
  <c r="D42" i="4"/>
  <c r="F42" i="4"/>
  <c r="D139" i="4"/>
  <c r="H140" i="4"/>
  <c r="L141" i="4"/>
  <c r="G51" i="20"/>
  <c r="O78" i="20"/>
  <c r="O169" i="4" s="1"/>
  <c r="S79" i="20"/>
  <c r="S170" i="4" s="1"/>
  <c r="O183" i="21"/>
  <c r="S194" i="21"/>
  <c r="Y183" i="23"/>
  <c r="B33" i="4"/>
  <c r="E139" i="4"/>
  <c r="I140" i="4"/>
  <c r="M141" i="4"/>
  <c r="H51" i="20"/>
  <c r="H65" i="4" s="1"/>
  <c r="H138" i="4" s="1"/>
  <c r="T79" i="20"/>
  <c r="T170" i="4" s="1"/>
  <c r="P183" i="21"/>
  <c r="T194" i="21"/>
  <c r="D205" i="21"/>
  <c r="R194" i="23"/>
  <c r="R205" i="23"/>
  <c r="X30" i="4"/>
  <c r="F139" i="4"/>
  <c r="J140" i="4"/>
  <c r="N141" i="4"/>
  <c r="I51" i="20"/>
  <c r="U79" i="20"/>
  <c r="U170" i="4" s="1"/>
  <c r="Q183" i="21"/>
  <c r="U194" i="21"/>
  <c r="E205" i="21"/>
  <c r="S194" i="23"/>
  <c r="V30" i="4"/>
  <c r="G139" i="4"/>
  <c r="K140" i="4"/>
  <c r="O141" i="4"/>
  <c r="J51" i="20"/>
  <c r="R78" i="20"/>
  <c r="R169" i="4" s="1"/>
  <c r="V79" i="20"/>
  <c r="V170" i="4" s="1"/>
  <c r="R183" i="21"/>
  <c r="V194" i="21"/>
  <c r="T194" i="23"/>
  <c r="R76" i="20"/>
  <c r="R167" i="4" s="1"/>
  <c r="J77" i="16"/>
  <c r="J76" i="16" s="1"/>
  <c r="J81" i="16"/>
  <c r="J110" i="4" s="1"/>
  <c r="I79" i="16"/>
  <c r="I108" i="4" s="1"/>
  <c r="J79" i="16"/>
  <c r="J108" i="4" s="1"/>
  <c r="J109" i="4"/>
  <c r="K79" i="16"/>
  <c r="K108" i="4" s="1"/>
  <c r="K109" i="4"/>
  <c r="L168" i="19"/>
  <c r="L77" i="16"/>
  <c r="L76" i="16" s="1"/>
  <c r="L80" i="16"/>
  <c r="L79" i="16" s="1"/>
  <c r="L108" i="4" s="1"/>
  <c r="N77" i="16"/>
  <c r="N76" i="16" s="1"/>
  <c r="N81" i="16"/>
  <c r="O79" i="16"/>
  <c r="O108" i="4" s="1"/>
  <c r="O110" i="4"/>
  <c r="P80" i="16"/>
  <c r="P77" i="16"/>
  <c r="P76" i="16" s="1"/>
  <c r="R81" i="16"/>
  <c r="R110" i="4" s="1"/>
  <c r="R77" i="16"/>
  <c r="R76" i="16" s="1"/>
  <c r="Q77" i="16"/>
  <c r="Q76" i="16" s="1"/>
  <c r="S77" i="16"/>
  <c r="S76" i="16" s="1"/>
  <c r="T168" i="19"/>
  <c r="T80" i="16"/>
  <c r="T77" i="16"/>
  <c r="T76" i="16" s="1"/>
  <c r="V81" i="16"/>
  <c r="V110" i="4" s="1"/>
  <c r="V77" i="16"/>
  <c r="V76" i="16" s="1"/>
  <c r="G102" i="16"/>
  <c r="G165" i="4" s="1"/>
  <c r="K103" i="16"/>
  <c r="K166" i="4" s="1"/>
  <c r="X79" i="16"/>
  <c r="X108" i="4" s="1"/>
  <c r="P61" i="19"/>
  <c r="P81" i="16" s="1"/>
  <c r="P110" i="4" s="1"/>
  <c r="H102" i="16"/>
  <c r="H165" i="4" s="1"/>
  <c r="Q61" i="19"/>
  <c r="Q81" i="16" s="1"/>
  <c r="Q110" i="4" s="1"/>
  <c r="I102" i="16"/>
  <c r="I165" i="4" s="1"/>
  <c r="J102" i="16"/>
  <c r="J165" i="4" s="1"/>
  <c r="N103" i="16"/>
  <c r="N166" i="4" s="1"/>
  <c r="S61" i="19"/>
  <c r="S81" i="16" s="1"/>
  <c r="S110" i="4" s="1"/>
  <c r="K102" i="16"/>
  <c r="K165" i="4" s="1"/>
  <c r="O103" i="16"/>
  <c r="O166" i="4" s="1"/>
  <c r="W76" i="16"/>
  <c r="L102" i="16"/>
  <c r="L165" i="4" s="1"/>
  <c r="U61" i="19"/>
  <c r="M102" i="16"/>
  <c r="M165" i="4" s="1"/>
  <c r="Q103" i="16"/>
  <c r="Q166" i="4" s="1"/>
  <c r="Y61" i="19"/>
  <c r="Q102" i="16"/>
  <c r="Q165" i="4" s="1"/>
  <c r="S102" i="16"/>
  <c r="S165" i="4" s="1"/>
  <c r="W103" i="16"/>
  <c r="W166" i="4" s="1"/>
  <c r="H79" i="16"/>
  <c r="H108" i="4" s="1"/>
  <c r="R79" i="16"/>
  <c r="R108" i="4" s="1"/>
  <c r="V102" i="16"/>
  <c r="V165" i="4" s="1"/>
  <c r="S79" i="16"/>
  <c r="S108" i="4" s="1"/>
  <c r="C61" i="19"/>
  <c r="W41" i="7"/>
  <c r="W102" i="16"/>
  <c r="W165" i="4" s="1"/>
  <c r="D61" i="19"/>
  <c r="X41" i="7"/>
  <c r="X102" i="16"/>
  <c r="X165" i="4" s="1"/>
  <c r="E61" i="19"/>
  <c r="E81" i="16" s="1"/>
  <c r="E110" i="4" s="1"/>
  <c r="W79" i="16"/>
  <c r="W108" i="4" s="1"/>
  <c r="S101" i="16"/>
  <c r="S164" i="4" s="1"/>
  <c r="Q79" i="16"/>
  <c r="Q108" i="4" s="1"/>
  <c r="E102" i="16"/>
  <c r="E165" i="4" s="1"/>
  <c r="F5" i="18"/>
  <c r="F97" i="16" s="1"/>
  <c r="H5" i="18"/>
  <c r="H97" i="16" s="1"/>
  <c r="H95" i="16" s="1"/>
  <c r="C96" i="16"/>
  <c r="D96" i="16"/>
  <c r="F96" i="16"/>
  <c r="F95" i="16" s="1"/>
  <c r="G96" i="16"/>
  <c r="N5" i="18"/>
  <c r="N97" i="16" s="1"/>
  <c r="I96" i="16"/>
  <c r="P5" i="18"/>
  <c r="P97" i="16" s="1"/>
  <c r="J96" i="16"/>
  <c r="Q95" i="16"/>
  <c r="R96" i="16"/>
  <c r="S96" i="16"/>
  <c r="V5" i="18"/>
  <c r="V97" i="16" s="1"/>
  <c r="U95" i="16"/>
  <c r="I5" i="18"/>
  <c r="I97" i="16" s="1"/>
  <c r="I95" i="16" s="1"/>
  <c r="V95" i="16"/>
  <c r="W95" i="16"/>
  <c r="O5" i="18"/>
  <c r="O97" i="16" s="1"/>
  <c r="X95" i="16"/>
  <c r="Y96" i="16"/>
  <c r="Y95" i="16" s="1"/>
  <c r="D217" i="17"/>
  <c r="H229" i="17"/>
  <c r="T52" i="16"/>
  <c r="T61" i="4" s="1"/>
  <c r="W52" i="16"/>
  <c r="W61" i="4" s="1"/>
  <c r="B96" i="16"/>
  <c r="E96" i="16"/>
  <c r="E95" i="16" s="1"/>
  <c r="B5" i="17"/>
  <c r="K71" i="16"/>
  <c r="C5" i="17"/>
  <c r="L71" i="16"/>
  <c r="F5" i="17"/>
  <c r="L96" i="16"/>
  <c r="K5" i="17"/>
  <c r="D63" i="4"/>
  <c r="D136" i="4" s="1"/>
  <c r="T90" i="16"/>
  <c r="M96" i="16"/>
  <c r="M95" i="16" s="1"/>
  <c r="L5" i="17"/>
  <c r="K64" i="4"/>
  <c r="X90" i="16"/>
  <c r="N96" i="16"/>
  <c r="N95" i="16" s="1"/>
  <c r="N5" i="17"/>
  <c r="C63" i="4"/>
  <c r="C136" i="4" s="1"/>
  <c r="L64" i="4"/>
  <c r="S91" i="16"/>
  <c r="S89" i="16" s="1"/>
  <c r="O96" i="16"/>
  <c r="O95" i="16" s="1"/>
  <c r="O5" i="17"/>
  <c r="E5" i="18"/>
  <c r="E97" i="16" s="1"/>
  <c r="G63" i="4"/>
  <c r="M64" i="4"/>
  <c r="M137" i="4" s="1"/>
  <c r="R53" i="16"/>
  <c r="P96" i="16"/>
  <c r="P95" i="16" s="1"/>
  <c r="P5" i="17"/>
  <c r="G5" i="18"/>
  <c r="G97" i="16" s="1"/>
  <c r="G95" i="16" s="1"/>
  <c r="B217" i="17"/>
  <c r="K3" i="4"/>
  <c r="K128" i="4" s="1"/>
  <c r="K9" i="4"/>
  <c r="G42" i="4"/>
  <c r="L63" i="4"/>
  <c r="L136" i="4" s="1"/>
  <c r="P64" i="4"/>
  <c r="P137" i="4" s="1"/>
  <c r="D109" i="4"/>
  <c r="Y41" i="7"/>
  <c r="Y38" i="7" s="1"/>
  <c r="Y5" i="7" s="1"/>
  <c r="Y53" i="7" s="1"/>
  <c r="D101" i="16"/>
  <c r="D164" i="4" s="1"/>
  <c r="N102" i="16"/>
  <c r="N165" i="4" s="1"/>
  <c r="R103" i="16"/>
  <c r="R166" i="4" s="1"/>
  <c r="B71" i="16"/>
  <c r="E217" i="17"/>
  <c r="M63" i="4"/>
  <c r="M136" i="4" s="1"/>
  <c r="Q64" i="4"/>
  <c r="Q137" i="4" s="1"/>
  <c r="H109" i="4"/>
  <c r="G3" i="4"/>
  <c r="G128" i="4" s="1"/>
  <c r="O102" i="16"/>
  <c r="O165" i="4" s="1"/>
  <c r="S103" i="16"/>
  <c r="S166" i="4" s="1"/>
  <c r="C71" i="16"/>
  <c r="F217" i="17"/>
  <c r="I42" i="4"/>
  <c r="D135" i="4"/>
  <c r="N136" i="4"/>
  <c r="R137" i="4"/>
  <c r="I109" i="4"/>
  <c r="M110" i="4"/>
  <c r="P102" i="16"/>
  <c r="P165" i="4" s="1"/>
  <c r="T103" i="16"/>
  <c r="T166" i="4" s="1"/>
  <c r="D71" i="16"/>
  <c r="G217" i="17"/>
  <c r="K229" i="17"/>
  <c r="B39" i="4"/>
  <c r="J42" i="4"/>
  <c r="O136" i="4"/>
  <c r="S137" i="4"/>
  <c r="H101" i="16"/>
  <c r="H164" i="4" s="1"/>
  <c r="F71" i="16"/>
  <c r="H217" i="17"/>
  <c r="L229" i="17"/>
  <c r="K42" i="4"/>
  <c r="G135" i="4"/>
  <c r="P136" i="4"/>
  <c r="T137" i="4"/>
  <c r="J101" i="16"/>
  <c r="J164" i="4" s="1"/>
  <c r="G71" i="16"/>
  <c r="I217" i="17"/>
  <c r="H135" i="4"/>
  <c r="Q136" i="4"/>
  <c r="U137" i="4"/>
  <c r="L109" i="4"/>
  <c r="H71" i="16"/>
  <c r="J217" i="17"/>
  <c r="M42" i="4"/>
  <c r="J135" i="4"/>
  <c r="T102" i="16"/>
  <c r="T165" i="4" s="1"/>
  <c r="X103" i="16"/>
  <c r="X166" i="4" s="1"/>
  <c r="J71" i="16"/>
  <c r="G92" i="16"/>
  <c r="K217" i="17"/>
  <c r="O229" i="17"/>
  <c r="N42" i="4"/>
  <c r="Y103" i="16"/>
  <c r="Y166" i="4" s="1"/>
  <c r="K92" i="16"/>
  <c r="L217" i="17"/>
  <c r="P229" i="17"/>
  <c r="O42" i="4"/>
  <c r="M217" i="17"/>
  <c r="N71" i="16"/>
  <c r="N217" i="17"/>
  <c r="Q33" i="4"/>
  <c r="V136" i="4"/>
  <c r="O71" i="16"/>
  <c r="W92" i="16"/>
  <c r="O217" i="17"/>
  <c r="S229" i="17"/>
  <c r="W136" i="4"/>
  <c r="C93" i="16"/>
  <c r="P217" i="17"/>
  <c r="T229" i="17"/>
  <c r="G52" i="16"/>
  <c r="G61" i="4" s="1"/>
  <c r="G134" i="4" s="1"/>
  <c r="B103" i="16"/>
  <c r="B166" i="4" s="1"/>
  <c r="W89" i="16"/>
  <c r="Q217" i="17"/>
  <c r="H52" i="16"/>
  <c r="V101" i="16"/>
  <c r="V164" i="4" s="1"/>
  <c r="K93" i="16"/>
  <c r="R217" i="17"/>
  <c r="R33" i="4"/>
  <c r="D134" i="4"/>
  <c r="D33" i="4"/>
  <c r="Y136" i="4"/>
  <c r="T135" i="4"/>
  <c r="B137" i="4"/>
  <c r="J52" i="16"/>
  <c r="W101" i="16"/>
  <c r="W164" i="4" s="1"/>
  <c r="D103" i="16"/>
  <c r="D166" i="4" s="1"/>
  <c r="O93" i="16"/>
  <c r="S217" i="17"/>
  <c r="W229" i="17"/>
  <c r="P33" i="4"/>
  <c r="X136" i="4"/>
  <c r="Y3" i="4"/>
  <c r="Y128" i="4" s="1"/>
  <c r="O30" i="4"/>
  <c r="V33" i="4"/>
  <c r="F33" i="4"/>
  <c r="V135" i="4"/>
  <c r="C137" i="4"/>
  <c r="V109" i="4"/>
  <c r="X101" i="16"/>
  <c r="X164" i="4" s="1"/>
  <c r="E103" i="16"/>
  <c r="E166" i="4" s="1"/>
  <c r="V71" i="16"/>
  <c r="S93" i="16"/>
  <c r="T217" i="17"/>
  <c r="X229" i="17"/>
  <c r="T33" i="4"/>
  <c r="S135" i="4"/>
  <c r="U33" i="4"/>
  <c r="P30" i="4"/>
  <c r="W33" i="4"/>
  <c r="O39" i="4"/>
  <c r="W135" i="4"/>
  <c r="D137" i="4"/>
  <c r="B102" i="16"/>
  <c r="B165" i="4" s="1"/>
  <c r="F103" i="16"/>
  <c r="F166" i="4" s="1"/>
  <c r="W71" i="16"/>
  <c r="W93" i="16"/>
  <c r="U217" i="17"/>
  <c r="X134" i="4"/>
  <c r="S33" i="4"/>
  <c r="N30" i="4"/>
  <c r="E33" i="4"/>
  <c r="Q30" i="4"/>
  <c r="P39" i="4"/>
  <c r="X135" i="4"/>
  <c r="E137" i="4"/>
  <c r="G103" i="16"/>
  <c r="G166" i="4" s="1"/>
  <c r="V217" i="17"/>
  <c r="O33" i="4"/>
  <c r="P42" i="4"/>
  <c r="J39" i="4"/>
  <c r="R30" i="4"/>
  <c r="Q39" i="4"/>
  <c r="B136" i="4"/>
  <c r="F137" i="4"/>
  <c r="W217" i="17"/>
  <c r="X217" i="17"/>
  <c r="C33" i="4"/>
  <c r="G33" i="4"/>
  <c r="H33" i="4"/>
  <c r="S100" i="16"/>
  <c r="S163" i="4" s="1"/>
  <c r="S134" i="4"/>
  <c r="G136" i="4"/>
  <c r="K137" i="4"/>
  <c r="D229" i="17"/>
  <c r="T134" i="4"/>
  <c r="H136" i="4"/>
  <c r="L137" i="4"/>
  <c r="W100" i="16"/>
  <c r="W163" i="4" s="1"/>
  <c r="G89" i="16"/>
  <c r="V134" i="4"/>
  <c r="I136" i="4"/>
  <c r="C3" i="4"/>
  <c r="C128" i="4" s="1"/>
  <c r="X100" i="16"/>
  <c r="X163" i="4" s="1"/>
  <c r="W134" i="4"/>
  <c r="J136" i="4"/>
  <c r="N137" i="4"/>
  <c r="P233" i="15"/>
  <c r="P76" i="12"/>
  <c r="P105" i="4" s="1"/>
  <c r="R233" i="15"/>
  <c r="R76" i="12"/>
  <c r="T233" i="15"/>
  <c r="T71" i="12"/>
  <c r="T70" i="12" s="1"/>
  <c r="T76" i="12"/>
  <c r="V233" i="15"/>
  <c r="V71" i="12"/>
  <c r="V70" i="12" s="1"/>
  <c r="V76" i="12"/>
  <c r="T253" i="15"/>
  <c r="T78" i="12"/>
  <c r="T107" i="4" s="1"/>
  <c r="U253" i="15"/>
  <c r="U78" i="12"/>
  <c r="U107" i="4" s="1"/>
  <c r="X185" i="15"/>
  <c r="X76" i="12"/>
  <c r="X71" i="12"/>
  <c r="X70" i="12" s="1"/>
  <c r="V253" i="15"/>
  <c r="V78" i="12"/>
  <c r="V107" i="4" s="1"/>
  <c r="E253" i="15"/>
  <c r="E78" i="12"/>
  <c r="E107" i="4" s="1"/>
  <c r="F253" i="15"/>
  <c r="F78" i="12"/>
  <c r="F107" i="4" s="1"/>
  <c r="H216" i="15"/>
  <c r="N187" i="15"/>
  <c r="I216" i="15"/>
  <c r="Q38" i="7"/>
  <c r="Q5" i="7" s="1"/>
  <c r="Q53" i="7" s="1"/>
  <c r="J97" i="12"/>
  <c r="J158" i="4" s="1"/>
  <c r="H115" i="15"/>
  <c r="R187" i="15"/>
  <c r="S38" i="7"/>
  <c r="S5" i="7" s="1"/>
  <c r="S52" i="7" s="1"/>
  <c r="P75" i="12"/>
  <c r="F103" i="4"/>
  <c r="T38" i="7"/>
  <c r="T5" i="7" s="1"/>
  <c r="T55" i="7" s="1"/>
  <c r="J115" i="15"/>
  <c r="R99" i="12"/>
  <c r="R160" i="4" s="1"/>
  <c r="B76" i="12"/>
  <c r="D76" i="12"/>
  <c r="D181" i="15"/>
  <c r="P216" i="15"/>
  <c r="V187" i="15"/>
  <c r="F76" i="12"/>
  <c r="X78" i="12"/>
  <c r="X107" i="4" s="1"/>
  <c r="Q216" i="15"/>
  <c r="H76" i="12"/>
  <c r="Y78" i="12"/>
  <c r="Y107" i="4" s="1"/>
  <c r="F181" i="15"/>
  <c r="L70" i="12"/>
  <c r="J76" i="12"/>
  <c r="L76" i="12"/>
  <c r="L105" i="4" s="1"/>
  <c r="P115" i="15"/>
  <c r="N76" i="12"/>
  <c r="Q115" i="15"/>
  <c r="R115" i="15"/>
  <c r="V97" i="12"/>
  <c r="V158" i="4" s="1"/>
  <c r="B78" i="12"/>
  <c r="B107" i="4" s="1"/>
  <c r="W97" i="12"/>
  <c r="W158" i="4" s="1"/>
  <c r="G101" i="12"/>
  <c r="G162" i="4" s="1"/>
  <c r="L181" i="15"/>
  <c r="B187" i="15"/>
  <c r="B71" i="12"/>
  <c r="B70" i="12" s="1"/>
  <c r="D78" i="12"/>
  <c r="D107" i="4" s="1"/>
  <c r="D71" i="12"/>
  <c r="D70" i="12" s="1"/>
  <c r="N181" i="15"/>
  <c r="B99" i="12"/>
  <c r="B160" i="4" s="1"/>
  <c r="F71" i="12"/>
  <c r="F70" i="12" s="1"/>
  <c r="F187" i="15"/>
  <c r="F99" i="12"/>
  <c r="F160" i="4" s="1"/>
  <c r="N71" i="12"/>
  <c r="N70" i="12" s="1"/>
  <c r="T181" i="15"/>
  <c r="J187" i="15"/>
  <c r="E216" i="15"/>
  <c r="V181" i="15"/>
  <c r="F216" i="15"/>
  <c r="E181" i="14"/>
  <c r="L57" i="4"/>
  <c r="L132" i="4" s="1"/>
  <c r="L63" i="12"/>
  <c r="F224" i="13"/>
  <c r="V224" i="13"/>
  <c r="F241" i="14"/>
  <c r="N261" i="14"/>
  <c r="G241" i="14"/>
  <c r="O261" i="14"/>
  <c r="H224" i="13"/>
  <c r="H241" i="14"/>
  <c r="P261" i="14"/>
  <c r="I224" i="13"/>
  <c r="I241" i="14"/>
  <c r="Q261" i="14"/>
  <c r="J224" i="13"/>
  <c r="N224" i="13"/>
  <c r="J241" i="14"/>
  <c r="R261" i="14"/>
  <c r="N56" i="4"/>
  <c r="N131" i="4" s="1"/>
  <c r="K224" i="13"/>
  <c r="O56" i="4"/>
  <c r="O131" i="4" s="1"/>
  <c r="Q56" i="4"/>
  <c r="R56" i="4"/>
  <c r="R131" i="4" s="1"/>
  <c r="B181" i="13"/>
  <c r="L224" i="13"/>
  <c r="S56" i="4"/>
  <c r="S131" i="4" s="1"/>
  <c r="O65" i="12"/>
  <c r="O86" i="12" s="1"/>
  <c r="F181" i="13"/>
  <c r="M224" i="13"/>
  <c r="Q65" i="12"/>
  <c r="Q86" i="12" s="1"/>
  <c r="D65" i="12"/>
  <c r="D63" i="12" s="1"/>
  <c r="J181" i="13"/>
  <c r="T65" i="12"/>
  <c r="T57" i="4" s="1"/>
  <c r="T132" i="4" s="1"/>
  <c r="E65" i="12"/>
  <c r="O224" i="13"/>
  <c r="R181" i="13"/>
  <c r="P224" i="13"/>
  <c r="P241" i="14"/>
  <c r="X261" i="14"/>
  <c r="V181" i="13"/>
  <c r="Q224" i="13"/>
  <c r="Q241" i="14"/>
  <c r="Y261" i="14"/>
  <c r="H233" i="13"/>
  <c r="L243" i="13"/>
  <c r="P253" i="13"/>
  <c r="R224" i="13"/>
  <c r="R241" i="14"/>
  <c r="I233" i="13"/>
  <c r="M243" i="13"/>
  <c r="Q253" i="13"/>
  <c r="S224" i="13"/>
  <c r="T224" i="13"/>
  <c r="T241" i="14"/>
  <c r="O243" i="13"/>
  <c r="S253" i="13"/>
  <c r="U224" i="13"/>
  <c r="U241" i="14"/>
  <c r="H65" i="12"/>
  <c r="L233" i="13"/>
  <c r="P243" i="13"/>
  <c r="T253" i="13"/>
  <c r="V241" i="14"/>
  <c r="B261" i="14"/>
  <c r="I65" i="12"/>
  <c r="I86" i="12" s="1"/>
  <c r="M233" i="13"/>
  <c r="Q243" i="13"/>
  <c r="U253" i="13"/>
  <c r="W241" i="14"/>
  <c r="C261" i="14"/>
  <c r="B58" i="4"/>
  <c r="C58" i="4"/>
  <c r="F58" i="4"/>
  <c r="Q59" i="4"/>
  <c r="X241" i="14"/>
  <c r="D261" i="14"/>
  <c r="G58" i="4"/>
  <c r="R59" i="4"/>
  <c r="K65" i="12"/>
  <c r="K57" i="4" s="1"/>
  <c r="K132" i="4" s="1"/>
  <c r="O233" i="13"/>
  <c r="S243" i="13"/>
  <c r="W253" i="13"/>
  <c r="Y241" i="14"/>
  <c r="E261" i="14"/>
  <c r="D57" i="4"/>
  <c r="D132" i="4" s="1"/>
  <c r="E3" i="4"/>
  <c r="E128" i="4" s="1"/>
  <c r="E5" i="4"/>
  <c r="E63" i="12"/>
  <c r="E55" i="4" s="1"/>
  <c r="E130" i="4" s="1"/>
  <c r="E57" i="4"/>
  <c r="E132" i="4" s="1"/>
  <c r="H63" i="12"/>
  <c r="H57" i="4"/>
  <c r="H132" i="4" s="1"/>
  <c r="M3" i="4"/>
  <c r="M128" i="4" s="1"/>
  <c r="M5" i="4"/>
  <c r="I63" i="12"/>
  <c r="I55" i="4" s="1"/>
  <c r="I57" i="4"/>
  <c r="I132" i="4" s="1"/>
  <c r="P104" i="4"/>
  <c r="U63" i="12"/>
  <c r="U55" i="4" s="1"/>
  <c r="U130" i="4" s="1"/>
  <c r="S86" i="12"/>
  <c r="S57" i="4"/>
  <c r="S132" i="4" s="1"/>
  <c r="S63" i="12"/>
  <c r="S55" i="4" s="1"/>
  <c r="S130" i="4" s="1"/>
  <c r="W30" i="4"/>
  <c r="X33" i="4"/>
  <c r="K39" i="4"/>
  <c r="W131" i="4"/>
  <c r="K133" i="4"/>
  <c r="H82" i="12"/>
  <c r="M63" i="12"/>
  <c r="M55" i="4" s="1"/>
  <c r="M130" i="4" s="1"/>
  <c r="U65" i="12"/>
  <c r="U57" i="4" s="1"/>
  <c r="U132" i="4" s="1"/>
  <c r="Q233" i="13"/>
  <c r="U243" i="13"/>
  <c r="Y253" i="13"/>
  <c r="Y33" i="4"/>
  <c r="L39" i="4"/>
  <c r="X131" i="4"/>
  <c r="L133" i="4"/>
  <c r="I82" i="12"/>
  <c r="X31" i="12"/>
  <c r="N63" i="12"/>
  <c r="V65" i="12"/>
  <c r="V63" i="12" s="1"/>
  <c r="R233" i="13"/>
  <c r="V243" i="13"/>
  <c r="Y30" i="4"/>
  <c r="M39" i="4"/>
  <c r="Y131" i="4"/>
  <c r="M133" i="4"/>
  <c r="Q3" i="4"/>
  <c r="Q128" i="4" s="1"/>
  <c r="J82" i="12"/>
  <c r="W65" i="12"/>
  <c r="W243" i="13"/>
  <c r="R3" i="4"/>
  <c r="R128" i="4" s="1"/>
  <c r="P63" i="12"/>
  <c r="X65" i="12"/>
  <c r="T233" i="13"/>
  <c r="X243" i="13"/>
  <c r="Q63" i="12"/>
  <c r="Q55" i="4" s="1"/>
  <c r="Y65" i="12"/>
  <c r="I101" i="12"/>
  <c r="I162" i="4" s="1"/>
  <c r="U233" i="13"/>
  <c r="Y243" i="13"/>
  <c r="Q42" i="4"/>
  <c r="U42" i="4"/>
  <c r="F100" i="12"/>
  <c r="F161" i="4" s="1"/>
  <c r="V233" i="13"/>
  <c r="B253" i="13"/>
  <c r="L40" i="7"/>
  <c r="L38" i="7" s="1"/>
  <c r="L5" i="7" s="1"/>
  <c r="G100" i="12"/>
  <c r="G161" i="4" s="1"/>
  <c r="W233" i="13"/>
  <c r="C253" i="13"/>
  <c r="R39" i="4"/>
  <c r="S42" i="4"/>
  <c r="B131" i="4"/>
  <c r="R133" i="4"/>
  <c r="V3" i="4"/>
  <c r="V128" i="4" s="1"/>
  <c r="X233" i="13"/>
  <c r="D253" i="13"/>
  <c r="R42" i="4"/>
  <c r="S39" i="4"/>
  <c r="T42" i="4"/>
  <c r="H42" i="4"/>
  <c r="L42" i="4"/>
  <c r="C131" i="4"/>
  <c r="B3" i="12"/>
  <c r="P82" i="12"/>
  <c r="Y97" i="12"/>
  <c r="Y158" i="4" s="1"/>
  <c r="Y233" i="13"/>
  <c r="E253" i="13"/>
  <c r="D131" i="4"/>
  <c r="F38" i="7"/>
  <c r="F5" i="7" s="1"/>
  <c r="F53" i="7" s="1"/>
  <c r="D3" i="12"/>
  <c r="Q82" i="12"/>
  <c r="B65" i="12"/>
  <c r="N101" i="12"/>
  <c r="N162" i="4" s="1"/>
  <c r="F253" i="13"/>
  <c r="C30" i="4"/>
  <c r="E131" i="4"/>
  <c r="G38" i="7"/>
  <c r="G5" i="7" s="1"/>
  <c r="G52" i="7" s="1"/>
  <c r="R82" i="12"/>
  <c r="E31" i="12"/>
  <c r="C65" i="12"/>
  <c r="C57" i="4" s="1"/>
  <c r="C132" i="4" s="1"/>
  <c r="O101" i="12"/>
  <c r="O162" i="4" s="1"/>
  <c r="C243" i="13"/>
  <c r="G253" i="13"/>
  <c r="F131" i="4"/>
  <c r="F3" i="12"/>
  <c r="F31" i="12"/>
  <c r="D243" i="13"/>
  <c r="H253" i="13"/>
  <c r="I38" i="7"/>
  <c r="I5" i="7" s="1"/>
  <c r="I52" i="7" s="1"/>
  <c r="I3" i="12"/>
  <c r="E243" i="13"/>
  <c r="I253" i="13"/>
  <c r="J38" i="7"/>
  <c r="J5" i="7" s="1"/>
  <c r="J54" i="7" s="1"/>
  <c r="J3" i="12"/>
  <c r="B97" i="12"/>
  <c r="B158" i="4" s="1"/>
  <c r="F65" i="12"/>
  <c r="J99" i="12"/>
  <c r="J160" i="4" s="1"/>
  <c r="B233" i="13"/>
  <c r="F243" i="13"/>
  <c r="J253" i="13"/>
  <c r="V39" i="4"/>
  <c r="W39" i="4"/>
  <c r="Y60" i="4"/>
  <c r="Y133" i="4" s="1"/>
  <c r="V82" i="12"/>
  <c r="C97" i="12"/>
  <c r="C158" i="4" s="1"/>
  <c r="G65" i="12"/>
  <c r="G243" i="13"/>
  <c r="K253" i="13"/>
  <c r="X38" i="7"/>
  <c r="X5" i="7" s="1"/>
  <c r="X55" i="7" s="1"/>
  <c r="N39" i="4"/>
  <c r="F30" i="4"/>
  <c r="G30" i="4"/>
  <c r="C5" i="4"/>
  <c r="I33" i="4"/>
  <c r="Q7" i="4"/>
  <c r="J30" i="4"/>
  <c r="K33" i="4"/>
  <c r="J56" i="4"/>
  <c r="J131" i="4" s="1"/>
  <c r="R58" i="4"/>
  <c r="V59" i="4"/>
  <c r="N3" i="12"/>
  <c r="J31" i="12"/>
  <c r="D233" i="13"/>
  <c r="H243" i="13"/>
  <c r="L253" i="13"/>
  <c r="D30" i="4"/>
  <c r="V42" i="4"/>
  <c r="X42" i="4"/>
  <c r="H30" i="4"/>
  <c r="K30" i="4"/>
  <c r="L33" i="4"/>
  <c r="F129" i="4"/>
  <c r="K56" i="4"/>
  <c r="K131" i="4" s="1"/>
  <c r="S58" i="4"/>
  <c r="W59" i="4"/>
  <c r="Q3" i="12"/>
  <c r="Q5" i="4" s="1"/>
  <c r="X82" i="12"/>
  <c r="E233" i="13"/>
  <c r="I243" i="13"/>
  <c r="M253" i="13"/>
  <c r="G7" i="4"/>
  <c r="B30" i="4"/>
  <c r="T39" i="4"/>
  <c r="E30" i="4"/>
  <c r="G131" i="4"/>
  <c r="I30" i="4"/>
  <c r="G5" i="4"/>
  <c r="L30" i="4"/>
  <c r="M33" i="4"/>
  <c r="R3" i="12"/>
  <c r="R5" i="4" s="1"/>
  <c r="Y82" i="12"/>
  <c r="Q31" i="12"/>
  <c r="B63" i="12"/>
  <c r="F97" i="12"/>
  <c r="F158" i="4" s="1"/>
  <c r="J65" i="12"/>
  <c r="N99" i="12"/>
  <c r="N160" i="4" s="1"/>
  <c r="V101" i="12"/>
  <c r="V162" i="4" s="1"/>
  <c r="F233" i="13"/>
  <c r="N253" i="13"/>
  <c r="U39" i="4"/>
  <c r="W42" i="4"/>
  <c r="Y42" i="4"/>
  <c r="P58" i="4"/>
  <c r="J33" i="4"/>
  <c r="I56" i="4"/>
  <c r="I131" i="4" s="1"/>
  <c r="M30" i="4"/>
  <c r="N33" i="4"/>
  <c r="B42" i="4"/>
  <c r="Q57" i="4"/>
  <c r="Q132" i="4" s="1"/>
  <c r="Y59" i="4"/>
  <c r="T3" i="12"/>
  <c r="T5" i="4" s="1"/>
  <c r="G97" i="12"/>
  <c r="G158" i="4" s="1"/>
  <c r="W101" i="12"/>
  <c r="W162" i="4" s="1"/>
  <c r="G233" i="13"/>
  <c r="K243" i="13"/>
  <c r="O253" i="13"/>
  <c r="C42" i="4"/>
  <c r="B133" i="4"/>
  <c r="P38" i="7"/>
  <c r="P5" i="7" s="1"/>
  <c r="P55" i="7" s="1"/>
  <c r="S31" i="12"/>
  <c r="C133" i="4"/>
  <c r="B38" i="7"/>
  <c r="B5" i="7" s="1"/>
  <c r="B52" i="7" s="1"/>
  <c r="L55" i="4"/>
  <c r="C38" i="7"/>
  <c r="C5" i="7" s="1"/>
  <c r="C52" i="7" s="1"/>
  <c r="R38" i="7"/>
  <c r="R5" i="7" s="1"/>
  <c r="R54" i="7" s="1"/>
  <c r="J233" i="13"/>
  <c r="N243" i="13"/>
  <c r="R253" i="13"/>
  <c r="I39" i="4"/>
  <c r="Q131" i="4"/>
  <c r="E133" i="4"/>
  <c r="L106" i="4"/>
  <c r="D38" i="7"/>
  <c r="D5" i="7" s="1"/>
  <c r="E38" i="7"/>
  <c r="E5" i="7" s="1"/>
  <c r="U38" i="7"/>
  <c r="U5" i="7" s="1"/>
  <c r="U55" i="7" s="1"/>
  <c r="T131" i="4"/>
  <c r="V38" i="7"/>
  <c r="V5" i="7" s="1"/>
  <c r="V52" i="7" s="1"/>
  <c r="R65" i="12"/>
  <c r="N233" i="13"/>
  <c r="V253" i="13"/>
  <c r="U131" i="4"/>
  <c r="W38" i="7"/>
  <c r="W5" i="7" s="1"/>
  <c r="W52" i="7" s="1"/>
  <c r="U31" i="12"/>
  <c r="E130" i="11"/>
  <c r="E56" i="8"/>
  <c r="E101" i="4" s="1"/>
  <c r="I132" i="11"/>
  <c r="I56" i="8"/>
  <c r="I101" i="4" s="1"/>
  <c r="V130" i="11"/>
  <c r="V56" i="8"/>
  <c r="V101" i="4" s="1"/>
  <c r="B132" i="11"/>
  <c r="B56" i="8"/>
  <c r="B101" i="4" s="1"/>
  <c r="B52" i="8"/>
  <c r="B51" i="8" s="1"/>
  <c r="C132" i="11"/>
  <c r="C56" i="8"/>
  <c r="C101" i="4" s="1"/>
  <c r="G5" i="11"/>
  <c r="C67" i="8"/>
  <c r="C156" i="4" s="1"/>
  <c r="E52" i="8"/>
  <c r="E51" i="8" s="1"/>
  <c r="J5" i="11"/>
  <c r="E67" i="8"/>
  <c r="E156" i="4" s="1"/>
  <c r="I52" i="8"/>
  <c r="I51" i="8" s="1"/>
  <c r="L5" i="11"/>
  <c r="M5" i="11"/>
  <c r="F128" i="11"/>
  <c r="K52" i="8"/>
  <c r="K51" i="8" s="1"/>
  <c r="N5" i="11"/>
  <c r="O5" i="11"/>
  <c r="P5" i="11"/>
  <c r="Q5" i="11"/>
  <c r="K67" i="8"/>
  <c r="K156" i="4" s="1"/>
  <c r="R5" i="11"/>
  <c r="J111" i="11"/>
  <c r="R111" i="11"/>
  <c r="T5" i="11"/>
  <c r="B55" i="8"/>
  <c r="U5" i="11"/>
  <c r="E55" i="8"/>
  <c r="E54" i="8" s="1"/>
  <c r="E99" i="4" s="1"/>
  <c r="M56" i="8"/>
  <c r="M101" i="4" s="1"/>
  <c r="W5" i="11"/>
  <c r="B67" i="8"/>
  <c r="B156" i="4" s="1"/>
  <c r="F55" i="8"/>
  <c r="N56" i="8"/>
  <c r="N101" i="4" s="1"/>
  <c r="X5" i="11"/>
  <c r="S52" i="8"/>
  <c r="S51" i="8" s="1"/>
  <c r="M67" i="8"/>
  <c r="M156" i="4" s="1"/>
  <c r="K56" i="8"/>
  <c r="K101" i="4" s="1"/>
  <c r="V5" i="11"/>
  <c r="Q56" i="8"/>
  <c r="Y5" i="11"/>
  <c r="F54" i="11"/>
  <c r="N67" i="8"/>
  <c r="N156" i="4" s="1"/>
  <c r="J56" i="8"/>
  <c r="J101" i="4" s="1"/>
  <c r="H55" i="8"/>
  <c r="H100" i="4" s="1"/>
  <c r="R56" i="8"/>
  <c r="R101" i="4" s="1"/>
  <c r="I54" i="8"/>
  <c r="I99" i="4" s="1"/>
  <c r="U67" i="8"/>
  <c r="U156" i="4" s="1"/>
  <c r="U56" i="8"/>
  <c r="U101" i="4" s="1"/>
  <c r="U128" i="11"/>
  <c r="V128" i="11"/>
  <c r="H38" i="7"/>
  <c r="Y56" i="8"/>
  <c r="Y101" i="4" s="1"/>
  <c r="C5" i="11"/>
  <c r="D5" i="11"/>
  <c r="K38" i="7"/>
  <c r="K5" i="7" s="1"/>
  <c r="K52" i="7" s="1"/>
  <c r="B111" i="10"/>
  <c r="E111" i="10"/>
  <c r="J111" i="10"/>
  <c r="M111" i="10"/>
  <c r="E111" i="9"/>
  <c r="U156" i="10"/>
  <c r="V156" i="10"/>
  <c r="M111" i="9"/>
  <c r="W156" i="10"/>
  <c r="B156" i="11"/>
  <c r="R111" i="9"/>
  <c r="X156" i="10"/>
  <c r="C156" i="11"/>
  <c r="H53" i="4"/>
  <c r="B47" i="8"/>
  <c r="B52" i="4" s="1"/>
  <c r="I53" i="4"/>
  <c r="C47" i="8"/>
  <c r="C52" i="4" s="1"/>
  <c r="E156" i="11"/>
  <c r="J53" i="4"/>
  <c r="O53" i="4"/>
  <c r="B156" i="10"/>
  <c r="I156" i="11"/>
  <c r="H47" i="8"/>
  <c r="H52" i="4" s="1"/>
  <c r="H129" i="4" s="1"/>
  <c r="C156" i="10"/>
  <c r="J156" i="11"/>
  <c r="I47" i="8"/>
  <c r="I52" i="4" s="1"/>
  <c r="I129" i="4" s="1"/>
  <c r="D156" i="10"/>
  <c r="E156" i="10"/>
  <c r="G156" i="10"/>
  <c r="N156" i="11"/>
  <c r="H156" i="10"/>
  <c r="O156" i="11"/>
  <c r="M156" i="11"/>
  <c r="I156" i="10"/>
  <c r="Y53" i="4"/>
  <c r="J156" i="10"/>
  <c r="Q156" i="11"/>
  <c r="J47" i="8"/>
  <c r="J52" i="4" s="1"/>
  <c r="F156" i="10"/>
  <c r="K156" i="10"/>
  <c r="R156" i="11"/>
  <c r="G129" i="4"/>
  <c r="J129" i="4"/>
  <c r="K53" i="4"/>
  <c r="O54" i="4"/>
  <c r="K47" i="8"/>
  <c r="K59" i="8" s="1"/>
  <c r="S67" i="8"/>
  <c r="S156" i="4" s="1"/>
  <c r="G136" i="9"/>
  <c r="K147" i="9"/>
  <c r="L53" i="4"/>
  <c r="L47" i="8"/>
  <c r="L52" i="4" s="1"/>
  <c r="H136" i="9"/>
  <c r="L147" i="9"/>
  <c r="M53" i="4"/>
  <c r="Q54" i="4"/>
  <c r="M47" i="8"/>
  <c r="I136" i="9"/>
  <c r="M147" i="9"/>
  <c r="R54" i="4"/>
  <c r="E100" i="4"/>
  <c r="N47" i="8"/>
  <c r="N59" i="8" s="1"/>
  <c r="V67" i="8"/>
  <c r="V156" i="4" s="1"/>
  <c r="J136" i="9"/>
  <c r="N147" i="9"/>
  <c r="F100" i="4"/>
  <c r="K136" i="9"/>
  <c r="O147" i="9"/>
  <c r="P53" i="4"/>
  <c r="Q101" i="4"/>
  <c r="G17" i="8"/>
  <c r="P47" i="8"/>
  <c r="P52" i="4" s="1"/>
  <c r="L136" i="9"/>
  <c r="P147" i="9"/>
  <c r="N53" i="4"/>
  <c r="Q47" i="8"/>
  <c r="Q59" i="8" s="1"/>
  <c r="Y67" i="8"/>
  <c r="Y156" i="4" s="1"/>
  <c r="M136" i="9"/>
  <c r="Q147" i="9"/>
  <c r="R53" i="4"/>
  <c r="V54" i="4"/>
  <c r="I100" i="4"/>
  <c r="R47" i="8"/>
  <c r="N136" i="9"/>
  <c r="R147" i="9"/>
  <c r="S53" i="4"/>
  <c r="J17" i="8"/>
  <c r="S47" i="8"/>
  <c r="O136" i="9"/>
  <c r="S147" i="9"/>
  <c r="R4" i="4"/>
  <c r="K100" i="4"/>
  <c r="T47" i="8"/>
  <c r="T52" i="4" s="1"/>
  <c r="P136" i="9"/>
  <c r="T147" i="9"/>
  <c r="U47" i="8"/>
  <c r="U59" i="8" s="1"/>
  <c r="Q136" i="9"/>
  <c r="U147" i="9"/>
  <c r="O4" i="4"/>
  <c r="O129" i="4" s="1"/>
  <c r="V47" i="8"/>
  <c r="V59" i="8" s="1"/>
  <c r="R136" i="9"/>
  <c r="V147" i="9"/>
  <c r="W47" i="8"/>
  <c r="W52" i="4" s="1"/>
  <c r="S136" i="9"/>
  <c r="W147" i="9"/>
  <c r="O17" i="8"/>
  <c r="X47" i="8"/>
  <c r="X52" i="4" s="1"/>
  <c r="T136" i="9"/>
  <c r="X147" i="9"/>
  <c r="Q4" i="4"/>
  <c r="U136" i="9"/>
  <c r="Y147" i="9"/>
  <c r="S3" i="4"/>
  <c r="S128" i="4" s="1"/>
  <c r="B54" i="4"/>
  <c r="V136" i="9"/>
  <c r="T4" i="4"/>
  <c r="W4" i="4"/>
  <c r="Y47" i="8"/>
  <c r="Y59" i="8" s="1"/>
  <c r="C54" i="4"/>
  <c r="R17" i="8"/>
  <c r="S54" i="8"/>
  <c r="S99" i="4" s="1"/>
  <c r="W136" i="9"/>
  <c r="X53" i="4"/>
  <c r="U3" i="4"/>
  <c r="U128" i="4" s="1"/>
  <c r="X17" i="8"/>
  <c r="X136" i="9"/>
  <c r="V4" i="4"/>
  <c r="E54" i="4"/>
  <c r="I67" i="8"/>
  <c r="I156" i="4" s="1"/>
  <c r="Y136" i="9"/>
  <c r="D147" i="9"/>
  <c r="O128" i="4"/>
  <c r="M38" i="7"/>
  <c r="M5" i="7" s="1"/>
  <c r="M55" i="7" s="1"/>
  <c r="B129" i="4"/>
  <c r="N38" i="7"/>
  <c r="N5" i="7" s="1"/>
  <c r="N52" i="7" s="1"/>
  <c r="C129" i="4"/>
  <c r="O38" i="7"/>
  <c r="O5" i="7" s="1"/>
  <c r="O52" i="7" s="1"/>
  <c r="D129" i="4"/>
  <c r="D136" i="9"/>
  <c r="H147" i="9"/>
  <c r="E129" i="4"/>
  <c r="Q48" i="6"/>
  <c r="J47" i="6"/>
  <c r="N47" i="6"/>
  <c r="C46" i="6"/>
  <c r="K47" i="6"/>
  <c r="X46" i="6"/>
  <c r="T48" i="6"/>
  <c r="Q47" i="6"/>
  <c r="Y47" i="6"/>
  <c r="Y48" i="6"/>
  <c r="T5" i="6"/>
  <c r="X47" i="6"/>
  <c r="U47" i="6"/>
  <c r="F46" i="6"/>
  <c r="G46" i="6"/>
  <c r="H46" i="6"/>
  <c r="E48" i="6"/>
  <c r="F48" i="6"/>
  <c r="N48" i="6"/>
  <c r="G48" i="6"/>
  <c r="K48" i="6"/>
  <c r="I5" i="6"/>
  <c r="H48" i="6"/>
  <c r="H5" i="7"/>
  <c r="H52" i="7" s="1"/>
  <c r="B5" i="6"/>
  <c r="F5" i="6"/>
  <c r="J5" i="6"/>
  <c r="J48" i="6" s="1"/>
  <c r="N5" i="6"/>
  <c r="Q5" i="6"/>
  <c r="C5" i="6"/>
  <c r="G5" i="6"/>
  <c r="K5" i="6"/>
  <c r="N46" i="6"/>
  <c r="R5" i="6"/>
  <c r="D5" i="6"/>
  <c r="H5" i="6"/>
  <c r="O46" i="6"/>
  <c r="S5" i="6"/>
  <c r="P46" i="6"/>
  <c r="D47" i="6"/>
  <c r="I88" i="4"/>
  <c r="M44" i="6"/>
  <c r="Q45" i="6"/>
  <c r="H88" i="4"/>
  <c r="P45" i="6"/>
  <c r="J88" i="4"/>
  <c r="F42" i="6"/>
  <c r="J43" i="6"/>
  <c r="N44" i="6"/>
  <c r="T46" i="6"/>
  <c r="K88" i="4"/>
  <c r="G42" i="6"/>
  <c r="K43" i="6"/>
  <c r="O44" i="6"/>
  <c r="S45" i="6"/>
  <c r="L88" i="4"/>
  <c r="M88" i="4"/>
  <c r="E5" i="6"/>
  <c r="M43" i="6"/>
  <c r="Q44" i="6"/>
  <c r="U45" i="6"/>
  <c r="D42" i="6"/>
  <c r="N88" i="4"/>
  <c r="J42" i="6"/>
  <c r="N43" i="6"/>
  <c r="L27" i="5"/>
  <c r="O88" i="4"/>
  <c r="K42" i="6"/>
  <c r="P88" i="4"/>
  <c r="T44" i="6"/>
  <c r="X45" i="6"/>
  <c r="W27" i="5"/>
  <c r="Q88" i="4"/>
  <c r="M42" i="6"/>
  <c r="Q43" i="6"/>
  <c r="U44" i="6"/>
  <c r="Y45" i="6"/>
  <c r="R88" i="4"/>
  <c r="N42" i="6"/>
  <c r="S88" i="4"/>
  <c r="T88" i="4"/>
  <c r="L5" i="6"/>
  <c r="L48" i="6" s="1"/>
  <c r="P42" i="6"/>
  <c r="T43" i="6"/>
  <c r="X44" i="6"/>
  <c r="U88" i="4"/>
  <c r="M5" i="6"/>
  <c r="M47" i="6" s="1"/>
  <c r="Q42" i="6"/>
  <c r="V88" i="4"/>
  <c r="R42" i="6"/>
  <c r="O5" i="6"/>
  <c r="C45" i="6"/>
  <c r="W88" i="4"/>
  <c r="X88" i="4"/>
  <c r="P5" i="6"/>
  <c r="P43" i="6" s="1"/>
  <c r="T42" i="6"/>
  <c r="X43" i="6"/>
  <c r="D45" i="6"/>
  <c r="U42" i="6"/>
  <c r="Y43" i="6"/>
  <c r="E45" i="6"/>
  <c r="I46" i="6"/>
  <c r="E47" i="6"/>
  <c r="U48" i="6"/>
  <c r="F45" i="6"/>
  <c r="J46" i="6"/>
  <c r="F47" i="6"/>
  <c r="C44" i="6"/>
  <c r="G45" i="6"/>
  <c r="K46" i="6"/>
  <c r="G47" i="6"/>
  <c r="F27" i="5"/>
  <c r="F5" i="5" s="1"/>
  <c r="X42" i="6"/>
  <c r="D44" i="6"/>
  <c r="H45" i="6"/>
  <c r="L46" i="6"/>
  <c r="U5" i="6"/>
  <c r="B88" i="4"/>
  <c r="V5" i="6"/>
  <c r="F44" i="6"/>
  <c r="J45" i="6"/>
  <c r="I27" i="5"/>
  <c r="C88" i="4"/>
  <c r="W5" i="6"/>
  <c r="C43" i="6"/>
  <c r="G44" i="6"/>
  <c r="D88" i="4"/>
  <c r="X5" i="6"/>
  <c r="E88" i="4"/>
  <c r="Y5" i="6"/>
  <c r="Y46" i="6" s="1"/>
  <c r="E43" i="6"/>
  <c r="I44" i="6"/>
  <c r="M45" i="6"/>
  <c r="F88" i="4"/>
  <c r="B42" i="6"/>
  <c r="F43" i="6"/>
  <c r="J44" i="6"/>
  <c r="N45" i="6"/>
  <c r="G88" i="4"/>
  <c r="C42" i="6"/>
  <c r="G43" i="6"/>
  <c r="K44" i="6"/>
  <c r="O45" i="6"/>
  <c r="H43" i="6"/>
  <c r="A1" i="51"/>
  <c r="A1" i="46"/>
  <c r="A1" i="50"/>
  <c r="A1" i="47"/>
  <c r="A1" i="49"/>
  <c r="A1" i="48"/>
  <c r="A1" i="43"/>
  <c r="A1" i="42"/>
  <c r="A1" i="39"/>
  <c r="A1" i="41"/>
  <c r="A1" i="40"/>
  <c r="A1" i="38"/>
  <c r="A1" i="45"/>
  <c r="A1" i="44"/>
  <c r="A1" i="35"/>
  <c r="A1" i="37"/>
  <c r="A1" i="36"/>
  <c r="A1" i="33"/>
  <c r="A1" i="32"/>
  <c r="A1" i="34"/>
  <c r="A1" i="28"/>
  <c r="A1" i="31"/>
  <c r="A1" i="30"/>
  <c r="A1" i="29"/>
  <c r="A1" i="27"/>
  <c r="A1" i="26"/>
  <c r="A1" i="24"/>
  <c r="A1" i="25"/>
  <c r="A1" i="23"/>
  <c r="A1" i="21"/>
  <c r="A1" i="20"/>
  <c r="A1" i="22"/>
  <c r="A1" i="18"/>
  <c r="A1" i="19"/>
  <c r="A1" i="17"/>
  <c r="A1" i="16"/>
  <c r="A1" i="15"/>
  <c r="A1" i="14"/>
  <c r="A1" i="13"/>
  <c r="A1" i="12"/>
  <c r="A1" i="8"/>
  <c r="A1" i="11"/>
  <c r="A1" i="10"/>
  <c r="A1" i="9"/>
  <c r="A1" i="6"/>
  <c r="A1" i="7"/>
  <c r="A1" i="5"/>
  <c r="A1" i="4"/>
  <c r="W5" i="5"/>
  <c r="W47" i="5" s="1"/>
  <c r="W48" i="5"/>
  <c r="P141" i="4"/>
  <c r="X141" i="4"/>
  <c r="X142" i="4"/>
  <c r="H144" i="4"/>
  <c r="P144" i="4"/>
  <c r="X144" i="4"/>
  <c r="H145" i="4"/>
  <c r="P145" i="4"/>
  <c r="X145" i="4"/>
  <c r="H146" i="4"/>
  <c r="P146" i="4"/>
  <c r="X146" i="4"/>
  <c r="H147" i="4"/>
  <c r="P147" i="4"/>
  <c r="X147" i="4"/>
  <c r="H148" i="4"/>
  <c r="P148" i="4"/>
  <c r="X148" i="4"/>
  <c r="H149" i="4"/>
  <c r="P149" i="4"/>
  <c r="X149" i="4"/>
  <c r="H150" i="4"/>
  <c r="P150" i="4"/>
  <c r="X150" i="4"/>
  <c r="H151" i="4"/>
  <c r="P151" i="4"/>
  <c r="X151" i="4"/>
  <c r="Y148" i="4"/>
  <c r="I149" i="4"/>
  <c r="Q149" i="4"/>
  <c r="Y149" i="4"/>
  <c r="I150" i="4"/>
  <c r="Q150" i="4"/>
  <c r="Y150" i="4"/>
  <c r="I151" i="4"/>
  <c r="Q151" i="4"/>
  <c r="Y151" i="4"/>
  <c r="R150" i="4"/>
  <c r="B151" i="4"/>
  <c r="J151" i="4"/>
  <c r="R151" i="4"/>
  <c r="K147" i="4"/>
  <c r="S147" i="4"/>
  <c r="C148" i="4"/>
  <c r="K148" i="4"/>
  <c r="S148" i="4"/>
  <c r="C149" i="4"/>
  <c r="K149" i="4"/>
  <c r="S149" i="4"/>
  <c r="C150" i="4"/>
  <c r="K150" i="4"/>
  <c r="S150" i="4"/>
  <c r="C151" i="4"/>
  <c r="K151" i="4"/>
  <c r="S151" i="4"/>
  <c r="L5" i="5"/>
  <c r="L47" i="5" s="1"/>
  <c r="L144" i="4"/>
  <c r="T144" i="4"/>
  <c r="D145" i="4"/>
  <c r="L145" i="4"/>
  <c r="T145" i="4"/>
  <c r="D146" i="4"/>
  <c r="L146" i="4"/>
  <c r="T146" i="4"/>
  <c r="D147" i="4"/>
  <c r="L147" i="4"/>
  <c r="T147" i="4"/>
  <c r="D148" i="4"/>
  <c r="L148" i="4"/>
  <c r="T148" i="4"/>
  <c r="D149" i="4"/>
  <c r="L149" i="4"/>
  <c r="T149" i="4"/>
  <c r="D150" i="4"/>
  <c r="L150" i="4"/>
  <c r="T150" i="4"/>
  <c r="D151" i="4"/>
  <c r="L151" i="4"/>
  <c r="T151" i="4"/>
  <c r="U141" i="4"/>
  <c r="E144" i="4"/>
  <c r="M144" i="4"/>
  <c r="U144" i="4"/>
  <c r="E145" i="4"/>
  <c r="M145" i="4"/>
  <c r="U145" i="4"/>
  <c r="E146" i="4"/>
  <c r="M146" i="4"/>
  <c r="U146" i="4"/>
  <c r="E147" i="4"/>
  <c r="M147" i="4"/>
  <c r="U147" i="4"/>
  <c r="E148" i="4"/>
  <c r="M148" i="4"/>
  <c r="U148" i="4"/>
  <c r="E149" i="4"/>
  <c r="M149" i="4"/>
  <c r="U149" i="4"/>
  <c r="E150" i="4"/>
  <c r="M150" i="4"/>
  <c r="U150" i="4"/>
  <c r="E151" i="4"/>
  <c r="M151" i="4"/>
  <c r="U151" i="4"/>
  <c r="W45" i="5"/>
  <c r="W46" i="5"/>
  <c r="C62" i="8"/>
  <c r="C58" i="8"/>
  <c r="K62" i="8"/>
  <c r="K58" i="8"/>
  <c r="S62" i="8"/>
  <c r="S58" i="8"/>
  <c r="H62" i="8"/>
  <c r="H58" i="8"/>
  <c r="P62" i="8"/>
  <c r="P58" i="8"/>
  <c r="X62" i="8"/>
  <c r="X58" i="8"/>
  <c r="I58" i="8"/>
  <c r="Q58" i="8"/>
  <c r="Y58" i="8"/>
  <c r="I59" i="8"/>
  <c r="I60" i="8"/>
  <c r="Q60" i="8"/>
  <c r="Y60" i="8"/>
  <c r="I61" i="8"/>
  <c r="Q61" i="8"/>
  <c r="Y61" i="8"/>
  <c r="I111" i="9"/>
  <c r="Q111" i="9"/>
  <c r="Y111" i="9"/>
  <c r="I128" i="9"/>
  <c r="Q128" i="9"/>
  <c r="Y128" i="9"/>
  <c r="I111" i="10"/>
  <c r="Q111" i="10"/>
  <c r="Y111" i="10"/>
  <c r="I128" i="10"/>
  <c r="Q128" i="10"/>
  <c r="Y128" i="10"/>
  <c r="I111" i="11"/>
  <c r="Q111" i="11"/>
  <c r="Y111" i="11"/>
  <c r="I122" i="11"/>
  <c r="Q122" i="11"/>
  <c r="Y122" i="11"/>
  <c r="I123" i="11"/>
  <c r="Q123" i="11"/>
  <c r="Y123" i="11"/>
  <c r="I125" i="11"/>
  <c r="Q125" i="11"/>
  <c r="Y125" i="11"/>
  <c r="I126" i="11"/>
  <c r="Q126" i="11"/>
  <c r="Y126" i="11"/>
  <c r="I128" i="11"/>
  <c r="Q128" i="11"/>
  <c r="Y128" i="11"/>
  <c r="I129" i="11"/>
  <c r="Q129" i="11"/>
  <c r="Y129" i="11"/>
  <c r="I130" i="11"/>
  <c r="Q130" i="11"/>
  <c r="Y130" i="11"/>
  <c r="J132" i="11"/>
  <c r="S132" i="11"/>
  <c r="H145" i="11"/>
  <c r="B147" i="11"/>
  <c r="K147" i="11"/>
  <c r="U147" i="11"/>
  <c r="F156" i="11"/>
  <c r="X3" i="12"/>
  <c r="H97" i="12"/>
  <c r="H158" i="4" s="1"/>
  <c r="H85" i="12"/>
  <c r="P97" i="12"/>
  <c r="P158" i="4" s="1"/>
  <c r="P85" i="12"/>
  <c r="X97" i="12"/>
  <c r="X158" i="4" s="1"/>
  <c r="X85" i="12"/>
  <c r="H86" i="12"/>
  <c r="P98" i="12"/>
  <c r="P159" i="4" s="1"/>
  <c r="P86" i="12"/>
  <c r="H87" i="12"/>
  <c r="P99" i="12"/>
  <c r="P160" i="4" s="1"/>
  <c r="P87" i="12"/>
  <c r="X99" i="12"/>
  <c r="X160" i="4" s="1"/>
  <c r="X87" i="12"/>
  <c r="H100" i="12"/>
  <c r="H161" i="4" s="1"/>
  <c r="H88" i="12"/>
  <c r="P100" i="12"/>
  <c r="P161" i="4" s="1"/>
  <c r="P88" i="12"/>
  <c r="X100" i="12"/>
  <c r="X161" i="4" s="1"/>
  <c r="X88" i="12"/>
  <c r="H89" i="12"/>
  <c r="P89" i="12"/>
  <c r="X89" i="12"/>
  <c r="S82" i="12"/>
  <c r="Q85" i="12"/>
  <c r="K87" i="12"/>
  <c r="I88" i="12"/>
  <c r="G89" i="12"/>
  <c r="I97" i="12"/>
  <c r="I158" i="4" s="1"/>
  <c r="C101" i="12"/>
  <c r="C162" i="4" s="1"/>
  <c r="B58" i="8"/>
  <c r="J58" i="8"/>
  <c r="R58" i="8"/>
  <c r="B59" i="8"/>
  <c r="J59" i="8"/>
  <c r="B60" i="8"/>
  <c r="J60" i="8"/>
  <c r="R60" i="8"/>
  <c r="B61" i="8"/>
  <c r="J61" i="8"/>
  <c r="R61" i="8"/>
  <c r="B128" i="9"/>
  <c r="J128" i="9"/>
  <c r="R128" i="9"/>
  <c r="B128" i="10"/>
  <c r="J128" i="10"/>
  <c r="R128" i="10"/>
  <c r="H156" i="11"/>
  <c r="P156" i="11"/>
  <c r="X156" i="11"/>
  <c r="B122" i="11"/>
  <c r="J122" i="11"/>
  <c r="R122" i="11"/>
  <c r="B123" i="11"/>
  <c r="J123" i="11"/>
  <c r="R123" i="11"/>
  <c r="B125" i="11"/>
  <c r="J125" i="11"/>
  <c r="R125" i="11"/>
  <c r="B126" i="11"/>
  <c r="J126" i="11"/>
  <c r="R126" i="11"/>
  <c r="B128" i="11"/>
  <c r="J128" i="11"/>
  <c r="R128" i="11"/>
  <c r="B129" i="11"/>
  <c r="J129" i="11"/>
  <c r="R129" i="11"/>
  <c r="B130" i="11"/>
  <c r="J130" i="11"/>
  <c r="R130" i="11"/>
  <c r="K132" i="11"/>
  <c r="U132" i="11"/>
  <c r="C147" i="11"/>
  <c r="M147" i="11"/>
  <c r="V147" i="11"/>
  <c r="G156" i="11"/>
  <c r="W82" i="12"/>
  <c r="S85" i="12"/>
  <c r="K88" i="12"/>
  <c r="I89" i="12"/>
  <c r="K97" i="12"/>
  <c r="K158" i="4" s="1"/>
  <c r="K101" i="12"/>
  <c r="K162" i="4" s="1"/>
  <c r="C241" i="14"/>
  <c r="K241" i="14"/>
  <c r="S241" i="14"/>
  <c r="B251" i="14"/>
  <c r="C59" i="8"/>
  <c r="S59" i="8"/>
  <c r="C60" i="8"/>
  <c r="K60" i="8"/>
  <c r="S60" i="8"/>
  <c r="C61" i="8"/>
  <c r="K61" i="8"/>
  <c r="S61" i="8"/>
  <c r="C111" i="9"/>
  <c r="K111" i="9"/>
  <c r="S111" i="9"/>
  <c r="C128" i="9"/>
  <c r="K128" i="9"/>
  <c r="S128" i="9"/>
  <c r="C111" i="10"/>
  <c r="K111" i="10"/>
  <c r="S111" i="10"/>
  <c r="C128" i="10"/>
  <c r="K128" i="10"/>
  <c r="S128" i="10"/>
  <c r="D54" i="11"/>
  <c r="D128" i="11" s="1"/>
  <c r="L54" i="11"/>
  <c r="L128" i="11" s="1"/>
  <c r="T54" i="11"/>
  <c r="T128" i="11" s="1"/>
  <c r="C111" i="11"/>
  <c r="K111" i="11"/>
  <c r="S111" i="11"/>
  <c r="C122" i="11"/>
  <c r="K122" i="11"/>
  <c r="S122" i="11"/>
  <c r="C123" i="11"/>
  <c r="K123" i="11"/>
  <c r="S123" i="11"/>
  <c r="C125" i="11"/>
  <c r="K125" i="11"/>
  <c r="S125" i="11"/>
  <c r="C126" i="11"/>
  <c r="K126" i="11"/>
  <c r="S126" i="11"/>
  <c r="C128" i="11"/>
  <c r="K128" i="11"/>
  <c r="S128" i="11"/>
  <c r="C129" i="11"/>
  <c r="K129" i="11"/>
  <c r="S129" i="11"/>
  <c r="C130" i="11"/>
  <c r="S130" i="11"/>
  <c r="M132" i="11"/>
  <c r="V132" i="11"/>
  <c r="E147" i="11"/>
  <c r="N147" i="11"/>
  <c r="P3" i="12"/>
  <c r="C82" i="12"/>
  <c r="W85" i="12"/>
  <c r="Q87" i="12"/>
  <c r="O88" i="12"/>
  <c r="S101" i="12"/>
  <c r="S162" i="4" s="1"/>
  <c r="D58" i="8"/>
  <c r="L58" i="8"/>
  <c r="T58" i="8"/>
  <c r="D59" i="8"/>
  <c r="T59" i="8"/>
  <c r="D60" i="8"/>
  <c r="L60" i="8"/>
  <c r="T60" i="8"/>
  <c r="D61" i="8"/>
  <c r="L61" i="8"/>
  <c r="T61" i="8"/>
  <c r="D111" i="9"/>
  <c r="L111" i="9"/>
  <c r="T111" i="9"/>
  <c r="D128" i="9"/>
  <c r="L128" i="9"/>
  <c r="T128" i="9"/>
  <c r="D111" i="10"/>
  <c r="L111" i="10"/>
  <c r="T111" i="10"/>
  <c r="D128" i="10"/>
  <c r="L128" i="10"/>
  <c r="T128" i="10"/>
  <c r="D111" i="11"/>
  <c r="L111" i="11"/>
  <c r="T111" i="11"/>
  <c r="E132" i="11"/>
  <c r="N132" i="11"/>
  <c r="U145" i="11"/>
  <c r="U156" i="11"/>
  <c r="G82" i="12"/>
  <c r="C85" i="12"/>
  <c r="Y85" i="12"/>
  <c r="S87" i="12"/>
  <c r="Q88" i="12"/>
  <c r="O89" i="12"/>
  <c r="C241" i="13"/>
  <c r="C233" i="13" s="1"/>
  <c r="C181" i="13"/>
  <c r="K241" i="13"/>
  <c r="K233" i="13" s="1"/>
  <c r="K181" i="13"/>
  <c r="S241" i="13"/>
  <c r="S233" i="13" s="1"/>
  <c r="S181" i="13"/>
  <c r="B251" i="13"/>
  <c r="B243" i="13" s="1"/>
  <c r="B199" i="13"/>
  <c r="J251" i="13"/>
  <c r="J243" i="13" s="1"/>
  <c r="J199" i="13"/>
  <c r="R251" i="13"/>
  <c r="R243" i="13" s="1"/>
  <c r="R199" i="13"/>
  <c r="E58" i="8"/>
  <c r="M58" i="8"/>
  <c r="U58" i="8"/>
  <c r="E59" i="8"/>
  <c r="M59" i="8"/>
  <c r="E60" i="8"/>
  <c r="M60" i="8"/>
  <c r="U60" i="8"/>
  <c r="E61" i="8"/>
  <c r="M61" i="8"/>
  <c r="U61" i="8"/>
  <c r="E128" i="9"/>
  <c r="M128" i="9"/>
  <c r="U128" i="9"/>
  <c r="E128" i="10"/>
  <c r="M128" i="10"/>
  <c r="U128" i="10"/>
  <c r="E111" i="11"/>
  <c r="M111" i="11"/>
  <c r="E122" i="11"/>
  <c r="M122" i="11"/>
  <c r="U122" i="11"/>
  <c r="E123" i="11"/>
  <c r="M123" i="11"/>
  <c r="U123" i="11"/>
  <c r="E125" i="11"/>
  <c r="M125" i="11"/>
  <c r="U125" i="11"/>
  <c r="E126" i="11"/>
  <c r="M126" i="11"/>
  <c r="U126" i="11"/>
  <c r="E128" i="11"/>
  <c r="M128" i="11"/>
  <c r="E129" i="11"/>
  <c r="M129" i="11"/>
  <c r="U129" i="11"/>
  <c r="V145" i="11"/>
  <c r="Y147" i="11"/>
  <c r="V156" i="11"/>
  <c r="H3" i="12"/>
  <c r="D97" i="12"/>
  <c r="D158" i="4" s="1"/>
  <c r="D85" i="12"/>
  <c r="L97" i="12"/>
  <c r="L158" i="4" s="1"/>
  <c r="L85" i="12"/>
  <c r="T97" i="12"/>
  <c r="T158" i="4" s="1"/>
  <c r="T85" i="12"/>
  <c r="D86" i="12"/>
  <c r="L86" i="12"/>
  <c r="T86" i="12"/>
  <c r="D87" i="12"/>
  <c r="L99" i="12"/>
  <c r="L160" i="4" s="1"/>
  <c r="L87" i="12"/>
  <c r="T99" i="12"/>
  <c r="T160" i="4" s="1"/>
  <c r="T87" i="12"/>
  <c r="D100" i="12"/>
  <c r="D161" i="4" s="1"/>
  <c r="D88" i="12"/>
  <c r="L100" i="12"/>
  <c r="L161" i="4" s="1"/>
  <c r="L88" i="12"/>
  <c r="T100" i="12"/>
  <c r="T161" i="4" s="1"/>
  <c r="T88" i="12"/>
  <c r="D101" i="12"/>
  <c r="D162" i="4" s="1"/>
  <c r="D89" i="12"/>
  <c r="L101" i="12"/>
  <c r="L162" i="4" s="1"/>
  <c r="L89" i="12"/>
  <c r="T101" i="12"/>
  <c r="T162" i="4" s="1"/>
  <c r="T89" i="12"/>
  <c r="G85" i="12"/>
  <c r="Y86" i="12"/>
  <c r="S88" i="12"/>
  <c r="Q89" i="12"/>
  <c r="F58" i="8"/>
  <c r="N58" i="8"/>
  <c r="V58" i="8"/>
  <c r="F59" i="8"/>
  <c r="F60" i="8"/>
  <c r="N60" i="8"/>
  <c r="V60" i="8"/>
  <c r="F61" i="8"/>
  <c r="N61" i="8"/>
  <c r="V61" i="8"/>
  <c r="F111" i="9"/>
  <c r="N111" i="9"/>
  <c r="V111" i="9"/>
  <c r="F128" i="9"/>
  <c r="N128" i="9"/>
  <c r="V128" i="9"/>
  <c r="F111" i="10"/>
  <c r="N111" i="10"/>
  <c r="V111" i="10"/>
  <c r="F128" i="10"/>
  <c r="N128" i="10"/>
  <c r="V128" i="10"/>
  <c r="G54" i="11"/>
  <c r="G128" i="11" s="1"/>
  <c r="O54" i="11"/>
  <c r="W54" i="11"/>
  <c r="D156" i="11"/>
  <c r="L156" i="11"/>
  <c r="T156" i="11"/>
  <c r="F111" i="11"/>
  <c r="N111" i="11"/>
  <c r="N122" i="11"/>
  <c r="V122" i="11"/>
  <c r="N123" i="11"/>
  <c r="V123" i="11"/>
  <c r="N125" i="11"/>
  <c r="V125" i="11"/>
  <c r="F126" i="11"/>
  <c r="N126" i="11"/>
  <c r="V126" i="11"/>
  <c r="N128" i="11"/>
  <c r="F129" i="11"/>
  <c r="N129" i="11"/>
  <c r="V129" i="11"/>
  <c r="W145" i="11"/>
  <c r="Q147" i="11"/>
  <c r="W156" i="11"/>
  <c r="E97" i="12"/>
  <c r="E158" i="4" s="1"/>
  <c r="E85" i="12"/>
  <c r="M97" i="12"/>
  <c r="M158" i="4" s="1"/>
  <c r="M85" i="12"/>
  <c r="U97" i="12"/>
  <c r="U158" i="4" s="1"/>
  <c r="U85" i="12"/>
  <c r="E86" i="12"/>
  <c r="M86" i="12"/>
  <c r="U86" i="12"/>
  <c r="E87" i="12"/>
  <c r="M87" i="12"/>
  <c r="U87" i="12"/>
  <c r="E100" i="12"/>
  <c r="E161" i="4" s="1"/>
  <c r="E88" i="12"/>
  <c r="M100" i="12"/>
  <c r="M161" i="4" s="1"/>
  <c r="M88" i="12"/>
  <c r="U100" i="12"/>
  <c r="U161" i="4" s="1"/>
  <c r="U88" i="12"/>
  <c r="E89" i="12"/>
  <c r="M101" i="12"/>
  <c r="M162" i="4" s="1"/>
  <c r="M89" i="12"/>
  <c r="U101" i="12"/>
  <c r="U162" i="4" s="1"/>
  <c r="U89" i="12"/>
  <c r="K82" i="12"/>
  <c r="Y87" i="12"/>
  <c r="W88" i="12"/>
  <c r="C100" i="12"/>
  <c r="C161" i="4" s="1"/>
  <c r="G58" i="8"/>
  <c r="O58" i="8"/>
  <c r="W58" i="8"/>
  <c r="G59" i="8"/>
  <c r="O59" i="8"/>
  <c r="W59" i="8"/>
  <c r="G60" i="8"/>
  <c r="O60" i="8"/>
  <c r="W60" i="8"/>
  <c r="G61" i="8"/>
  <c r="O61" i="8"/>
  <c r="W61" i="8"/>
  <c r="G111" i="9"/>
  <c r="O111" i="9"/>
  <c r="W111" i="9"/>
  <c r="G128" i="9"/>
  <c r="O128" i="9"/>
  <c r="W128" i="9"/>
  <c r="G111" i="10"/>
  <c r="O111" i="10"/>
  <c r="W111" i="10"/>
  <c r="G128" i="10"/>
  <c r="O128" i="10"/>
  <c r="W128" i="10"/>
  <c r="H54" i="11"/>
  <c r="H128" i="11" s="1"/>
  <c r="P54" i="11"/>
  <c r="P128" i="11" s="1"/>
  <c r="X54" i="11"/>
  <c r="X128" i="11" s="1"/>
  <c r="G111" i="11"/>
  <c r="O111" i="11"/>
  <c r="O128" i="11"/>
  <c r="X145" i="11"/>
  <c r="I147" i="11"/>
  <c r="R147" i="11"/>
  <c r="E82" i="12"/>
  <c r="M82" i="12"/>
  <c r="U82" i="12"/>
  <c r="O82" i="12"/>
  <c r="Y88" i="12"/>
  <c r="W89" i="12"/>
  <c r="H60" i="8"/>
  <c r="P60" i="8"/>
  <c r="X60" i="8"/>
  <c r="H61" i="8"/>
  <c r="P61" i="8"/>
  <c r="X61" i="8"/>
  <c r="H111" i="9"/>
  <c r="P111" i="9"/>
  <c r="X111" i="9"/>
  <c r="H128" i="9"/>
  <c r="P128" i="9"/>
  <c r="X128" i="9"/>
  <c r="H111" i="10"/>
  <c r="P111" i="10"/>
  <c r="X111" i="10"/>
  <c r="H128" i="10"/>
  <c r="P128" i="10"/>
  <c r="X128" i="10"/>
  <c r="P111" i="11"/>
  <c r="L3" i="12"/>
  <c r="O85" i="12"/>
  <c r="K86" i="12"/>
  <c r="I87" i="12"/>
  <c r="G88" i="12"/>
  <c r="Y89" i="12"/>
  <c r="H181" i="13"/>
  <c r="P181" i="13"/>
  <c r="X181" i="13"/>
  <c r="H199" i="13"/>
  <c r="P199" i="13"/>
  <c r="X199" i="13"/>
  <c r="H216" i="13"/>
  <c r="P216" i="13"/>
  <c r="X216" i="13"/>
  <c r="G181" i="14"/>
  <c r="O181" i="14"/>
  <c r="W181" i="14"/>
  <c r="G199" i="14"/>
  <c r="O199" i="14"/>
  <c r="W199" i="14"/>
  <c r="G216" i="14"/>
  <c r="O216" i="14"/>
  <c r="W216" i="14"/>
  <c r="G241" i="15"/>
  <c r="O241" i="15"/>
  <c r="W241" i="15"/>
  <c r="F251" i="15"/>
  <c r="D261" i="15"/>
  <c r="L261" i="15"/>
  <c r="T261" i="15"/>
  <c r="F176" i="15"/>
  <c r="N176" i="15"/>
  <c r="V176" i="15"/>
  <c r="F178" i="15"/>
  <c r="N178" i="15"/>
  <c r="V178" i="15"/>
  <c r="F179" i="15"/>
  <c r="N179" i="15"/>
  <c r="V179" i="15"/>
  <c r="F182" i="15"/>
  <c r="N182" i="15"/>
  <c r="V182" i="15"/>
  <c r="F183" i="15"/>
  <c r="N183" i="15"/>
  <c r="V183" i="15"/>
  <c r="F185" i="15"/>
  <c r="N185" i="15"/>
  <c r="V185" i="15"/>
  <c r="F199" i="15"/>
  <c r="O199" i="15"/>
  <c r="X199" i="15"/>
  <c r="H209" i="15"/>
  <c r="R209" i="15"/>
  <c r="E210" i="15"/>
  <c r="P210" i="15"/>
  <c r="B211" i="15"/>
  <c r="M211" i="15"/>
  <c r="X211" i="15"/>
  <c r="J213" i="15"/>
  <c r="U213" i="15"/>
  <c r="H214" i="15"/>
  <c r="R214" i="15"/>
  <c r="B217" i="15"/>
  <c r="M217" i="15"/>
  <c r="X217" i="15"/>
  <c r="U218" i="15"/>
  <c r="H220" i="15"/>
  <c r="H233" i="15"/>
  <c r="X233" i="15"/>
  <c r="B85" i="12"/>
  <c r="J85" i="12"/>
  <c r="R85" i="12"/>
  <c r="B86" i="12"/>
  <c r="J86" i="12"/>
  <c r="R86" i="12"/>
  <c r="B87" i="12"/>
  <c r="J87" i="12"/>
  <c r="R87" i="12"/>
  <c r="B88" i="12"/>
  <c r="J88" i="12"/>
  <c r="R88" i="12"/>
  <c r="B89" i="12"/>
  <c r="J89" i="12"/>
  <c r="R89" i="12"/>
  <c r="I181" i="13"/>
  <c r="Q181" i="13"/>
  <c r="Y181" i="13"/>
  <c r="I199" i="13"/>
  <c r="Q199" i="13"/>
  <c r="Y199" i="13"/>
  <c r="I216" i="13"/>
  <c r="Q216" i="13"/>
  <c r="Y216" i="13"/>
  <c r="H181" i="14"/>
  <c r="P181" i="14"/>
  <c r="X181" i="14"/>
  <c r="H199" i="14"/>
  <c r="P199" i="14"/>
  <c r="X199" i="14"/>
  <c r="H216" i="14"/>
  <c r="P216" i="14"/>
  <c r="X216" i="14"/>
  <c r="G34" i="15"/>
  <c r="O34" i="15"/>
  <c r="W34" i="15"/>
  <c r="W181" i="15" s="1"/>
  <c r="H241" i="15"/>
  <c r="P241" i="15"/>
  <c r="X241" i="15"/>
  <c r="G251" i="15"/>
  <c r="E261" i="15"/>
  <c r="M261" i="15"/>
  <c r="U261" i="15"/>
  <c r="G181" i="15"/>
  <c r="O181" i="15"/>
  <c r="G199" i="15"/>
  <c r="P199" i="15"/>
  <c r="Y199" i="15"/>
  <c r="I209" i="15"/>
  <c r="T209" i="15"/>
  <c r="F210" i="15"/>
  <c r="D211" i="15"/>
  <c r="N211" i="15"/>
  <c r="Y211" i="15"/>
  <c r="L213" i="15"/>
  <c r="V213" i="15"/>
  <c r="I214" i="15"/>
  <c r="T214" i="15"/>
  <c r="D217" i="15"/>
  <c r="N217" i="15"/>
  <c r="Y217" i="15"/>
  <c r="L218" i="15"/>
  <c r="V218" i="15"/>
  <c r="I220" i="15"/>
  <c r="T220" i="15"/>
  <c r="B216" i="13"/>
  <c r="J216" i="13"/>
  <c r="R216" i="13"/>
  <c r="I199" i="14"/>
  <c r="Q199" i="14"/>
  <c r="Y199" i="14"/>
  <c r="I216" i="14"/>
  <c r="Q216" i="14"/>
  <c r="Y216" i="14"/>
  <c r="I241" i="15"/>
  <c r="Q241" i="15"/>
  <c r="Y241" i="15"/>
  <c r="H251" i="15"/>
  <c r="F261" i="15"/>
  <c r="N261" i="15"/>
  <c r="V261" i="15"/>
  <c r="H176" i="15"/>
  <c r="P176" i="15"/>
  <c r="X176" i="15"/>
  <c r="H178" i="15"/>
  <c r="P178" i="15"/>
  <c r="X178" i="15"/>
  <c r="H179" i="15"/>
  <c r="P179" i="15"/>
  <c r="X179" i="15"/>
  <c r="H181" i="15"/>
  <c r="P181" i="15"/>
  <c r="X181" i="15"/>
  <c r="H182" i="15"/>
  <c r="P182" i="15"/>
  <c r="X182" i="15"/>
  <c r="H183" i="15"/>
  <c r="P183" i="15"/>
  <c r="X183" i="15"/>
  <c r="P185" i="15"/>
  <c r="H199" i="15"/>
  <c r="Q199" i="15"/>
  <c r="U209" i="15"/>
  <c r="H210" i="15"/>
  <c r="E211" i="15"/>
  <c r="P211" i="15"/>
  <c r="B213" i="15"/>
  <c r="M213" i="15"/>
  <c r="X213" i="15"/>
  <c r="J214" i="15"/>
  <c r="U214" i="15"/>
  <c r="E217" i="15"/>
  <c r="P217" i="15"/>
  <c r="B218" i="15"/>
  <c r="M218" i="15"/>
  <c r="X218" i="15"/>
  <c r="J220" i="15"/>
  <c r="U220" i="15"/>
  <c r="L233" i="15"/>
  <c r="D241" i="15"/>
  <c r="C199" i="13"/>
  <c r="K199" i="13"/>
  <c r="S199" i="13"/>
  <c r="C216" i="13"/>
  <c r="K216" i="13"/>
  <c r="S216" i="13"/>
  <c r="B181" i="14"/>
  <c r="J181" i="14"/>
  <c r="R181" i="14"/>
  <c r="B199" i="14"/>
  <c r="J199" i="14"/>
  <c r="R199" i="14"/>
  <c r="B216" i="14"/>
  <c r="J216" i="14"/>
  <c r="R216" i="14"/>
  <c r="I34" i="15"/>
  <c r="Q34" i="15"/>
  <c r="Y34" i="15"/>
  <c r="B241" i="15"/>
  <c r="J241" i="15"/>
  <c r="R241" i="15"/>
  <c r="C253" i="15"/>
  <c r="C220" i="15"/>
  <c r="C218" i="15"/>
  <c r="C217" i="15"/>
  <c r="C214" i="15"/>
  <c r="C213" i="15"/>
  <c r="C211" i="15"/>
  <c r="C210" i="15"/>
  <c r="C209" i="15"/>
  <c r="K253" i="15"/>
  <c r="K220" i="15"/>
  <c r="K218" i="15"/>
  <c r="K217" i="15"/>
  <c r="K214" i="15"/>
  <c r="K213" i="15"/>
  <c r="K211" i="15"/>
  <c r="K210" i="15"/>
  <c r="K209" i="15"/>
  <c r="S253" i="15"/>
  <c r="S220" i="15"/>
  <c r="S218" i="15"/>
  <c r="S217" i="15"/>
  <c r="S214" i="15"/>
  <c r="S213" i="15"/>
  <c r="S211" i="15"/>
  <c r="S210" i="15"/>
  <c r="S209" i="15"/>
  <c r="S204" i="15" s="1"/>
  <c r="G261" i="15"/>
  <c r="G216" i="15"/>
  <c r="O261" i="15"/>
  <c r="O216" i="15"/>
  <c r="W261" i="15"/>
  <c r="W216" i="15"/>
  <c r="Q181" i="15"/>
  <c r="I199" i="15"/>
  <c r="R199" i="15"/>
  <c r="L209" i="15"/>
  <c r="V209" i="15"/>
  <c r="I210" i="15"/>
  <c r="T210" i="15"/>
  <c r="F211" i="15"/>
  <c r="Q211" i="15"/>
  <c r="D213" i="15"/>
  <c r="N213" i="15"/>
  <c r="Y213" i="15"/>
  <c r="L214" i="15"/>
  <c r="V214" i="15"/>
  <c r="T216" i="15"/>
  <c r="F217" i="15"/>
  <c r="Q217" i="15"/>
  <c r="D218" i="15"/>
  <c r="N218" i="15"/>
  <c r="Y218" i="15"/>
  <c r="L220" i="15"/>
  <c r="V220" i="15"/>
  <c r="L241" i="15"/>
  <c r="D181" i="13"/>
  <c r="L181" i="13"/>
  <c r="T181" i="13"/>
  <c r="D199" i="13"/>
  <c r="L199" i="13"/>
  <c r="T199" i="13"/>
  <c r="D216" i="13"/>
  <c r="L216" i="13"/>
  <c r="T216" i="13"/>
  <c r="C181" i="14"/>
  <c r="K181" i="14"/>
  <c r="S181" i="14"/>
  <c r="C199" i="14"/>
  <c r="K199" i="14"/>
  <c r="S199" i="14"/>
  <c r="C216" i="14"/>
  <c r="K216" i="14"/>
  <c r="S216" i="14"/>
  <c r="C241" i="15"/>
  <c r="K241" i="15"/>
  <c r="S241" i="15"/>
  <c r="B251" i="15"/>
  <c r="H261" i="15"/>
  <c r="P261" i="15"/>
  <c r="X261" i="15"/>
  <c r="B176" i="15"/>
  <c r="J176" i="15"/>
  <c r="R176" i="15"/>
  <c r="B178" i="15"/>
  <c r="J178" i="15"/>
  <c r="R178" i="15"/>
  <c r="B179" i="15"/>
  <c r="J179" i="15"/>
  <c r="R179" i="15"/>
  <c r="B181" i="15"/>
  <c r="J181" i="15"/>
  <c r="R181" i="15"/>
  <c r="B182" i="15"/>
  <c r="J182" i="15"/>
  <c r="R182" i="15"/>
  <c r="B183" i="15"/>
  <c r="J183" i="15"/>
  <c r="R183" i="15"/>
  <c r="B185" i="15"/>
  <c r="J185" i="15"/>
  <c r="R185" i="15"/>
  <c r="B199" i="15"/>
  <c r="J199" i="15"/>
  <c r="T199" i="15"/>
  <c r="B209" i="15"/>
  <c r="M209" i="15"/>
  <c r="X209" i="15"/>
  <c r="J210" i="15"/>
  <c r="U210" i="15"/>
  <c r="H211" i="15"/>
  <c r="R211" i="15"/>
  <c r="E213" i="15"/>
  <c r="P213" i="15"/>
  <c r="B214" i="15"/>
  <c r="M214" i="15"/>
  <c r="X214" i="15"/>
  <c r="U216" i="15"/>
  <c r="H217" i="15"/>
  <c r="R217" i="15"/>
  <c r="E218" i="15"/>
  <c r="P218" i="15"/>
  <c r="B220" i="15"/>
  <c r="M220" i="15"/>
  <c r="X220" i="15"/>
  <c r="T241" i="15"/>
  <c r="F85" i="12"/>
  <c r="N85" i="12"/>
  <c r="V85" i="12"/>
  <c r="F86" i="12"/>
  <c r="N86" i="12"/>
  <c r="V86" i="12"/>
  <c r="F87" i="12"/>
  <c r="N87" i="12"/>
  <c r="V87" i="12"/>
  <c r="F88" i="12"/>
  <c r="N88" i="12"/>
  <c r="V88" i="12"/>
  <c r="F89" i="12"/>
  <c r="N89" i="12"/>
  <c r="V89" i="12"/>
  <c r="E181" i="13"/>
  <c r="M181" i="13"/>
  <c r="U181" i="13"/>
  <c r="E199" i="13"/>
  <c r="M199" i="13"/>
  <c r="U199" i="13"/>
  <c r="E216" i="13"/>
  <c r="M216" i="13"/>
  <c r="U216" i="13"/>
  <c r="D181" i="14"/>
  <c r="L181" i="14"/>
  <c r="T181" i="14"/>
  <c r="D199" i="14"/>
  <c r="L199" i="14"/>
  <c r="T199" i="14"/>
  <c r="D216" i="14"/>
  <c r="L216" i="14"/>
  <c r="T216" i="14"/>
  <c r="C34" i="15"/>
  <c r="K34" i="15"/>
  <c r="K181" i="15" s="1"/>
  <c r="S34" i="15"/>
  <c r="C251" i="15"/>
  <c r="K251" i="15"/>
  <c r="K199" i="15"/>
  <c r="S251" i="15"/>
  <c r="S199" i="15"/>
  <c r="I261" i="15"/>
  <c r="Q261" i="15"/>
  <c r="Y261" i="15"/>
  <c r="C181" i="15"/>
  <c r="S181" i="15"/>
  <c r="C199" i="15"/>
  <c r="L199" i="15"/>
  <c r="U199" i="15"/>
  <c r="D209" i="15"/>
  <c r="N209" i="15"/>
  <c r="Y209" i="15"/>
  <c r="L210" i="15"/>
  <c r="V210" i="15"/>
  <c r="I211" i="15"/>
  <c r="T211" i="15"/>
  <c r="F213" i="15"/>
  <c r="D214" i="15"/>
  <c r="N214" i="15"/>
  <c r="Y214" i="15"/>
  <c r="L216" i="15"/>
  <c r="V216" i="15"/>
  <c r="I217" i="15"/>
  <c r="T217" i="15"/>
  <c r="F218" i="15"/>
  <c r="Q218" i="15"/>
  <c r="D220" i="15"/>
  <c r="N220" i="15"/>
  <c r="Y220" i="15"/>
  <c r="F199" i="13"/>
  <c r="N199" i="13"/>
  <c r="V199" i="13"/>
  <c r="F216" i="13"/>
  <c r="N216" i="13"/>
  <c r="V216" i="13"/>
  <c r="E199" i="14"/>
  <c r="M199" i="14"/>
  <c r="U199" i="14"/>
  <c r="E216" i="14"/>
  <c r="M216" i="14"/>
  <c r="U216" i="14"/>
  <c r="E241" i="15"/>
  <c r="M241" i="15"/>
  <c r="U241" i="15"/>
  <c r="D251" i="15"/>
  <c r="B261" i="15"/>
  <c r="J261" i="15"/>
  <c r="R261" i="15"/>
  <c r="D176" i="15"/>
  <c r="L176" i="15"/>
  <c r="T176" i="15"/>
  <c r="D178" i="15"/>
  <c r="L178" i="15"/>
  <c r="T178" i="15"/>
  <c r="D179" i="15"/>
  <c r="L179" i="15"/>
  <c r="T179" i="15"/>
  <c r="D182" i="15"/>
  <c r="L182" i="15"/>
  <c r="T182" i="15"/>
  <c r="D183" i="15"/>
  <c r="L183" i="15"/>
  <c r="T183" i="15"/>
  <c r="D185" i="15"/>
  <c r="T185" i="15"/>
  <c r="D199" i="15"/>
  <c r="M199" i="15"/>
  <c r="V199" i="15"/>
  <c r="E209" i="15"/>
  <c r="P209" i="15"/>
  <c r="P204" i="15" s="1"/>
  <c r="B210" i="15"/>
  <c r="M210" i="15"/>
  <c r="X210" i="15"/>
  <c r="U211" i="15"/>
  <c r="H213" i="15"/>
  <c r="E214" i="15"/>
  <c r="P214" i="15"/>
  <c r="B216" i="15"/>
  <c r="M216" i="15"/>
  <c r="X216" i="15"/>
  <c r="J217" i="15"/>
  <c r="U217" i="15"/>
  <c r="H218" i="15"/>
  <c r="R218" i="15"/>
  <c r="E220" i="15"/>
  <c r="P220" i="15"/>
  <c r="G181" i="13"/>
  <c r="O181" i="13"/>
  <c r="W181" i="13"/>
  <c r="G199" i="13"/>
  <c r="O199" i="13"/>
  <c r="W199" i="13"/>
  <c r="G216" i="13"/>
  <c r="O216" i="13"/>
  <c r="W216" i="13"/>
  <c r="F181" i="14"/>
  <c r="N181" i="14"/>
  <c r="V181" i="14"/>
  <c r="F199" i="14"/>
  <c r="N199" i="14"/>
  <c r="V199" i="14"/>
  <c r="F216" i="14"/>
  <c r="N216" i="14"/>
  <c r="V216" i="14"/>
  <c r="E34" i="15"/>
  <c r="M34" i="15"/>
  <c r="U34" i="15"/>
  <c r="F241" i="15"/>
  <c r="N241" i="15"/>
  <c r="V241" i="15"/>
  <c r="E251" i="15"/>
  <c r="G253" i="15"/>
  <c r="G220" i="15"/>
  <c r="G218" i="15"/>
  <c r="G217" i="15"/>
  <c r="G214" i="15"/>
  <c r="G213" i="15"/>
  <c r="G211" i="15"/>
  <c r="G210" i="15"/>
  <c r="G209" i="15"/>
  <c r="O253" i="15"/>
  <c r="O220" i="15"/>
  <c r="O218" i="15"/>
  <c r="O217" i="15"/>
  <c r="O214" i="15"/>
  <c r="O213" i="15"/>
  <c r="O211" i="15"/>
  <c r="O210" i="15"/>
  <c r="O209" i="15"/>
  <c r="W253" i="15"/>
  <c r="W220" i="15"/>
  <c r="W218" i="15"/>
  <c r="W217" i="15"/>
  <c r="W214" i="15"/>
  <c r="W213" i="15"/>
  <c r="W211" i="15"/>
  <c r="W210" i="15"/>
  <c r="W209" i="15"/>
  <c r="C261" i="15"/>
  <c r="C216" i="15"/>
  <c r="K261" i="15"/>
  <c r="K216" i="15"/>
  <c r="S261" i="15"/>
  <c r="S216" i="15"/>
  <c r="E181" i="15"/>
  <c r="M181" i="15"/>
  <c r="U181" i="15"/>
  <c r="E199" i="15"/>
  <c r="N199" i="15"/>
  <c r="W199" i="15"/>
  <c r="F209" i="15"/>
  <c r="F204" i="15" s="1"/>
  <c r="Q209" i="15"/>
  <c r="D210" i="15"/>
  <c r="N210" i="15"/>
  <c r="Y210" i="15"/>
  <c r="L211" i="15"/>
  <c r="V211" i="15"/>
  <c r="I213" i="15"/>
  <c r="T213" i="15"/>
  <c r="F214" i="15"/>
  <c r="Q214" i="15"/>
  <c r="D216" i="15"/>
  <c r="N216" i="15"/>
  <c r="Y216" i="15"/>
  <c r="L217" i="15"/>
  <c r="V217" i="15"/>
  <c r="I218" i="15"/>
  <c r="T218" i="15"/>
  <c r="F220" i="15"/>
  <c r="Q220" i="15"/>
  <c r="I90" i="16"/>
  <c r="Q90" i="16"/>
  <c r="Y90" i="16"/>
  <c r="I92" i="16"/>
  <c r="Q92" i="16"/>
  <c r="Y92" i="16"/>
  <c r="I93" i="16"/>
  <c r="Q93" i="16"/>
  <c r="Y93" i="16"/>
  <c r="B240" i="17"/>
  <c r="J246" i="17"/>
  <c r="J203" i="17"/>
  <c r="R246" i="17"/>
  <c r="R203" i="17"/>
  <c r="I248" i="17"/>
  <c r="I209" i="17"/>
  <c r="Q248" i="17"/>
  <c r="Q209" i="17"/>
  <c r="Y248" i="17"/>
  <c r="Y209" i="17"/>
  <c r="D161" i="17"/>
  <c r="T161" i="17"/>
  <c r="D162" i="17"/>
  <c r="T162" i="17"/>
  <c r="D163" i="17"/>
  <c r="L163" i="17"/>
  <c r="T163" i="17"/>
  <c r="D164" i="17"/>
  <c r="L164" i="17"/>
  <c r="T164" i="17"/>
  <c r="D165" i="17"/>
  <c r="L165" i="17"/>
  <c r="T165" i="17"/>
  <c r="D166" i="17"/>
  <c r="L166" i="17"/>
  <c r="T166" i="17"/>
  <c r="D167" i="17"/>
  <c r="L167" i="17"/>
  <c r="T167" i="17"/>
  <c r="D168" i="17"/>
  <c r="T168" i="17"/>
  <c r="D169" i="17"/>
  <c r="T169" i="17"/>
  <c r="D170" i="17"/>
  <c r="T170" i="17"/>
  <c r="D171" i="17"/>
  <c r="T171" i="17"/>
  <c r="D172" i="17"/>
  <c r="L172" i="17"/>
  <c r="T172" i="17"/>
  <c r="D173" i="17"/>
  <c r="L173" i="17"/>
  <c r="T173" i="17"/>
  <c r="D174" i="17"/>
  <c r="L174" i="17"/>
  <c r="T174" i="17"/>
  <c r="D184" i="17"/>
  <c r="L184" i="17"/>
  <c r="T184" i="17"/>
  <c r="D190" i="17"/>
  <c r="O190" i="17"/>
  <c r="B203" i="17"/>
  <c r="Q217" i="18"/>
  <c r="E226" i="18"/>
  <c r="M226" i="18"/>
  <c r="U226" i="18"/>
  <c r="G235" i="18"/>
  <c r="O235" i="18"/>
  <c r="W235" i="18"/>
  <c r="F237" i="18"/>
  <c r="N237" i="18"/>
  <c r="V237" i="18"/>
  <c r="H246" i="18"/>
  <c r="P246" i="18"/>
  <c r="X246" i="18"/>
  <c r="G248" i="18"/>
  <c r="O248" i="18"/>
  <c r="W248" i="18"/>
  <c r="C217" i="19"/>
  <c r="C176" i="19"/>
  <c r="C173" i="19"/>
  <c r="C169" i="19"/>
  <c r="C168" i="19"/>
  <c r="C167" i="19"/>
  <c r="C165" i="19"/>
  <c r="C172" i="19"/>
  <c r="K217" i="19"/>
  <c r="K172" i="19"/>
  <c r="K176" i="19"/>
  <c r="K169" i="19"/>
  <c r="K168" i="19"/>
  <c r="K167" i="19"/>
  <c r="K165" i="19"/>
  <c r="K173" i="19"/>
  <c r="S217" i="19"/>
  <c r="S173" i="19"/>
  <c r="S172" i="19"/>
  <c r="S168" i="19"/>
  <c r="S167" i="19"/>
  <c r="S165" i="19"/>
  <c r="S176" i="19"/>
  <c r="S169" i="19"/>
  <c r="G229" i="19"/>
  <c r="G191" i="19"/>
  <c r="G185" i="19"/>
  <c r="G192" i="19"/>
  <c r="G187" i="19"/>
  <c r="G188" i="19"/>
  <c r="G183" i="19"/>
  <c r="O229" i="19"/>
  <c r="O191" i="19"/>
  <c r="O185" i="19"/>
  <c r="O192" i="19"/>
  <c r="O187" i="19"/>
  <c r="O188" i="19"/>
  <c r="O178" i="19" s="1"/>
  <c r="O183" i="19"/>
  <c r="W229" i="19"/>
  <c r="W192" i="19"/>
  <c r="W187" i="19"/>
  <c r="W188" i="19"/>
  <c r="W183" i="19"/>
  <c r="W191" i="19"/>
  <c r="W185" i="19"/>
  <c r="E71" i="16"/>
  <c r="M71" i="16"/>
  <c r="U71" i="16"/>
  <c r="J91" i="16"/>
  <c r="R91" i="16"/>
  <c r="B92" i="16"/>
  <c r="J92" i="16"/>
  <c r="R92" i="16"/>
  <c r="B93" i="16"/>
  <c r="J93" i="16"/>
  <c r="R93" i="16"/>
  <c r="I5" i="17"/>
  <c r="Q5" i="17"/>
  <c r="Q171" i="17" s="1"/>
  <c r="Y5" i="17"/>
  <c r="B229" i="17"/>
  <c r="J229" i="17"/>
  <c r="R229" i="17"/>
  <c r="I237" i="17"/>
  <c r="I229" i="17" s="1"/>
  <c r="I190" i="17"/>
  <c r="Q237" i="17"/>
  <c r="Q229" i="17" s="1"/>
  <c r="Q190" i="17"/>
  <c r="Y237" i="17"/>
  <c r="Y229" i="17" s="1"/>
  <c r="Y190" i="17"/>
  <c r="C246" i="17"/>
  <c r="C203" i="17"/>
  <c r="K246" i="17"/>
  <c r="K203" i="17"/>
  <c r="S246" i="17"/>
  <c r="S203" i="17"/>
  <c r="B248" i="17"/>
  <c r="B209" i="17"/>
  <c r="J248" i="17"/>
  <c r="J209" i="17"/>
  <c r="R248" i="17"/>
  <c r="R209" i="17"/>
  <c r="M171" i="17"/>
  <c r="E184" i="17"/>
  <c r="M184" i="17"/>
  <c r="U184" i="17"/>
  <c r="F190" i="17"/>
  <c r="P190" i="17"/>
  <c r="F203" i="17"/>
  <c r="F217" i="18"/>
  <c r="F175" i="18"/>
  <c r="F174" i="18"/>
  <c r="F173" i="18"/>
  <c r="F172" i="18"/>
  <c r="F170" i="18"/>
  <c r="F169" i="18"/>
  <c r="F168" i="18"/>
  <c r="F167" i="18"/>
  <c r="F165" i="18"/>
  <c r="F164" i="18"/>
  <c r="F163" i="18"/>
  <c r="F162" i="18"/>
  <c r="F161" i="18"/>
  <c r="N175" i="18"/>
  <c r="N174" i="18"/>
  <c r="N173" i="18"/>
  <c r="N172" i="18"/>
  <c r="N170" i="18"/>
  <c r="N169" i="18"/>
  <c r="N168" i="18"/>
  <c r="N167" i="18"/>
  <c r="N165" i="18"/>
  <c r="N164" i="18"/>
  <c r="N163" i="18"/>
  <c r="N162" i="18"/>
  <c r="N161" i="18"/>
  <c r="V175" i="18"/>
  <c r="V174" i="18"/>
  <c r="V173" i="18"/>
  <c r="V172" i="18"/>
  <c r="V170" i="18"/>
  <c r="V169" i="18"/>
  <c r="V168" i="18"/>
  <c r="V167" i="18"/>
  <c r="V165" i="18"/>
  <c r="V164" i="18"/>
  <c r="V163" i="18"/>
  <c r="V162" i="18"/>
  <c r="V161" i="18"/>
  <c r="F226" i="18"/>
  <c r="N226" i="18"/>
  <c r="V226" i="18"/>
  <c r="H235" i="18"/>
  <c r="P235" i="18"/>
  <c r="X235" i="18"/>
  <c r="G237" i="18"/>
  <c r="O237" i="18"/>
  <c r="W237" i="18"/>
  <c r="I246" i="18"/>
  <c r="Q246" i="18"/>
  <c r="Y246" i="18"/>
  <c r="H248" i="18"/>
  <c r="P248" i="18"/>
  <c r="X248" i="18"/>
  <c r="H229" i="19"/>
  <c r="H192" i="19"/>
  <c r="H191" i="19"/>
  <c r="H188" i="19"/>
  <c r="H187" i="19"/>
  <c r="H185" i="19"/>
  <c r="H183" i="19"/>
  <c r="P229" i="19"/>
  <c r="P192" i="19"/>
  <c r="P191" i="19"/>
  <c r="P188" i="19"/>
  <c r="P187" i="19"/>
  <c r="P185" i="19"/>
  <c r="P183" i="19"/>
  <c r="X229" i="19"/>
  <c r="X192" i="19"/>
  <c r="X191" i="19"/>
  <c r="X188" i="19"/>
  <c r="X187" i="19"/>
  <c r="X185" i="19"/>
  <c r="X183" i="19"/>
  <c r="O190" i="19"/>
  <c r="D246" i="17"/>
  <c r="D240" i="17" s="1"/>
  <c r="D203" i="17"/>
  <c r="L246" i="17"/>
  <c r="L240" i="17" s="1"/>
  <c r="L203" i="17"/>
  <c r="T246" i="17"/>
  <c r="T240" i="17" s="1"/>
  <c r="T203" i="17"/>
  <c r="C248" i="17"/>
  <c r="C209" i="17"/>
  <c r="K248" i="17"/>
  <c r="K209" i="17"/>
  <c r="S248" i="17"/>
  <c r="S209" i="17"/>
  <c r="F161" i="17"/>
  <c r="N161" i="17"/>
  <c r="V161" i="17"/>
  <c r="F162" i="17"/>
  <c r="V162" i="17"/>
  <c r="F163" i="17"/>
  <c r="V163" i="17"/>
  <c r="F164" i="17"/>
  <c r="V164" i="17"/>
  <c r="F165" i="17"/>
  <c r="V165" i="17"/>
  <c r="F166" i="17"/>
  <c r="N166" i="17"/>
  <c r="V166" i="17"/>
  <c r="F167" i="17"/>
  <c r="N167" i="17"/>
  <c r="V167" i="17"/>
  <c r="F168" i="17"/>
  <c r="N168" i="17"/>
  <c r="V168" i="17"/>
  <c r="F169" i="17"/>
  <c r="N169" i="17"/>
  <c r="V169" i="17"/>
  <c r="F170" i="17"/>
  <c r="N170" i="17"/>
  <c r="V170" i="17"/>
  <c r="F171" i="17"/>
  <c r="V171" i="17"/>
  <c r="F172" i="17"/>
  <c r="V172" i="17"/>
  <c r="F173" i="17"/>
  <c r="V173" i="17"/>
  <c r="F174" i="17"/>
  <c r="V174" i="17"/>
  <c r="F184" i="17"/>
  <c r="N184" i="17"/>
  <c r="V184" i="17"/>
  <c r="G190" i="17"/>
  <c r="R190" i="17"/>
  <c r="N203" i="17"/>
  <c r="W217" i="18"/>
  <c r="G226" i="18"/>
  <c r="O226" i="18"/>
  <c r="W226" i="18"/>
  <c r="I235" i="18"/>
  <c r="Q235" i="18"/>
  <c r="Y235" i="18"/>
  <c r="H237" i="18"/>
  <c r="P237" i="18"/>
  <c r="X237" i="18"/>
  <c r="B246" i="18"/>
  <c r="J246" i="18"/>
  <c r="R246" i="18"/>
  <c r="I248" i="18"/>
  <c r="Q248" i="18"/>
  <c r="Y248" i="18"/>
  <c r="E171" i="19"/>
  <c r="M176" i="19"/>
  <c r="M168" i="19"/>
  <c r="M167" i="19"/>
  <c r="M165" i="19"/>
  <c r="M169" i="19"/>
  <c r="M173" i="19"/>
  <c r="M172" i="19"/>
  <c r="U172" i="19"/>
  <c r="U168" i="19"/>
  <c r="U167" i="19"/>
  <c r="U165" i="19"/>
  <c r="U176" i="19"/>
  <c r="U169" i="19"/>
  <c r="U173" i="19"/>
  <c r="I229" i="19"/>
  <c r="I192" i="19"/>
  <c r="I191" i="19"/>
  <c r="I188" i="19"/>
  <c r="I187" i="19"/>
  <c r="I185" i="19"/>
  <c r="I183" i="19"/>
  <c r="Q229" i="19"/>
  <c r="Q192" i="19"/>
  <c r="Q191" i="19"/>
  <c r="Q188" i="19"/>
  <c r="Q187" i="19"/>
  <c r="Q185" i="19"/>
  <c r="Q183" i="19"/>
  <c r="Q178" i="19" s="1"/>
  <c r="Y229" i="19"/>
  <c r="Y192" i="19"/>
  <c r="Y191" i="19"/>
  <c r="Y188" i="19"/>
  <c r="Y187" i="19"/>
  <c r="Y185" i="19"/>
  <c r="Y183" i="19"/>
  <c r="D91" i="16"/>
  <c r="T91" i="16"/>
  <c r="D92" i="16"/>
  <c r="L92" i="16"/>
  <c r="T92" i="16"/>
  <c r="D93" i="16"/>
  <c r="L93" i="16"/>
  <c r="T93" i="16"/>
  <c r="E246" i="17"/>
  <c r="E203" i="17"/>
  <c r="M246" i="17"/>
  <c r="M203" i="17"/>
  <c r="U246" i="17"/>
  <c r="U203" i="17"/>
  <c r="D248" i="17"/>
  <c r="D209" i="17"/>
  <c r="L248" i="17"/>
  <c r="L209" i="17"/>
  <c r="T248" i="17"/>
  <c r="T209" i="17"/>
  <c r="G161" i="17"/>
  <c r="W161" i="17"/>
  <c r="G162" i="17"/>
  <c r="W162" i="17"/>
  <c r="G163" i="17"/>
  <c r="W163" i="17"/>
  <c r="G164" i="17"/>
  <c r="W164" i="17"/>
  <c r="G165" i="17"/>
  <c r="W165" i="17"/>
  <c r="G166" i="17"/>
  <c r="W166" i="17"/>
  <c r="G167" i="17"/>
  <c r="W167" i="17"/>
  <c r="G168" i="17"/>
  <c r="W168" i="17"/>
  <c r="G169" i="17"/>
  <c r="W169" i="17"/>
  <c r="G170" i="17"/>
  <c r="W170" i="17"/>
  <c r="G171" i="17"/>
  <c r="W171" i="17"/>
  <c r="G172" i="17"/>
  <c r="W172" i="17"/>
  <c r="G173" i="17"/>
  <c r="W173" i="17"/>
  <c r="G174" i="17"/>
  <c r="W174" i="17"/>
  <c r="G184" i="17"/>
  <c r="O184" i="17"/>
  <c r="W184" i="17"/>
  <c r="H190" i="17"/>
  <c r="S190" i="17"/>
  <c r="E217" i="18"/>
  <c r="Y217" i="18"/>
  <c r="H217" i="18"/>
  <c r="H175" i="18"/>
  <c r="H174" i="18"/>
  <c r="H173" i="18"/>
  <c r="H172" i="18"/>
  <c r="H170" i="18"/>
  <c r="H169" i="18"/>
  <c r="H168" i="18"/>
  <c r="H167" i="18"/>
  <c r="H165" i="18"/>
  <c r="H164" i="18"/>
  <c r="H163" i="18"/>
  <c r="H162" i="18"/>
  <c r="H161" i="18"/>
  <c r="P217" i="18"/>
  <c r="P175" i="18"/>
  <c r="P174" i="18"/>
  <c r="P173" i="18"/>
  <c r="P172" i="18"/>
  <c r="P170" i="18"/>
  <c r="P169" i="18"/>
  <c r="P168" i="18"/>
  <c r="P167" i="18"/>
  <c r="P165" i="18"/>
  <c r="P164" i="18"/>
  <c r="P163" i="18"/>
  <c r="P162" i="18"/>
  <c r="P161" i="18"/>
  <c r="X217" i="18"/>
  <c r="X175" i="18"/>
  <c r="X174" i="18"/>
  <c r="X173" i="18"/>
  <c r="X172" i="18"/>
  <c r="X170" i="18"/>
  <c r="X169" i="18"/>
  <c r="X168" i="18"/>
  <c r="X167" i="18"/>
  <c r="X165" i="18"/>
  <c r="X164" i="18"/>
  <c r="X163" i="18"/>
  <c r="X162" i="18"/>
  <c r="X161" i="18"/>
  <c r="H226" i="18"/>
  <c r="P226" i="18"/>
  <c r="X226" i="18"/>
  <c r="B235" i="18"/>
  <c r="J235" i="18"/>
  <c r="R235" i="18"/>
  <c r="I237" i="18"/>
  <c r="Q237" i="18"/>
  <c r="Y237" i="18"/>
  <c r="C246" i="18"/>
  <c r="K246" i="18"/>
  <c r="S246" i="18"/>
  <c r="B248" i="18"/>
  <c r="J248" i="18"/>
  <c r="R248" i="18"/>
  <c r="N176" i="19"/>
  <c r="N168" i="19"/>
  <c r="N167" i="19"/>
  <c r="N165" i="19"/>
  <c r="N169" i="19"/>
  <c r="N173" i="19"/>
  <c r="N172" i="19"/>
  <c r="V217" i="19"/>
  <c r="V172" i="19"/>
  <c r="V168" i="19"/>
  <c r="V167" i="19"/>
  <c r="V165" i="19"/>
  <c r="V160" i="19" s="1"/>
  <c r="V176" i="19"/>
  <c r="V169" i="19"/>
  <c r="V173" i="19"/>
  <c r="E92" i="16"/>
  <c r="M92" i="16"/>
  <c r="U92" i="16"/>
  <c r="E93" i="16"/>
  <c r="M93" i="16"/>
  <c r="U93" i="16"/>
  <c r="M229" i="17"/>
  <c r="V246" i="17"/>
  <c r="V203" i="17"/>
  <c r="E248" i="17"/>
  <c r="E209" i="17"/>
  <c r="M248" i="17"/>
  <c r="M209" i="17"/>
  <c r="U248" i="17"/>
  <c r="U209" i="17"/>
  <c r="H161" i="17"/>
  <c r="P161" i="17"/>
  <c r="X161" i="17"/>
  <c r="H162" i="17"/>
  <c r="P162" i="17"/>
  <c r="X162" i="17"/>
  <c r="H163" i="17"/>
  <c r="P163" i="17"/>
  <c r="X163" i="17"/>
  <c r="H164" i="17"/>
  <c r="P164" i="17"/>
  <c r="X164" i="17"/>
  <c r="H165" i="17"/>
  <c r="P165" i="17"/>
  <c r="X165" i="17"/>
  <c r="H166" i="17"/>
  <c r="P166" i="17"/>
  <c r="X166" i="17"/>
  <c r="H167" i="17"/>
  <c r="P167" i="17"/>
  <c r="X167" i="17"/>
  <c r="H168" i="17"/>
  <c r="P168" i="17"/>
  <c r="X168" i="17"/>
  <c r="H169" i="17"/>
  <c r="P169" i="17"/>
  <c r="X169" i="17"/>
  <c r="H170" i="17"/>
  <c r="P170" i="17"/>
  <c r="X170" i="17"/>
  <c r="H171" i="17"/>
  <c r="P171" i="17"/>
  <c r="X171" i="17"/>
  <c r="H172" i="17"/>
  <c r="P172" i="17"/>
  <c r="X172" i="17"/>
  <c r="H173" i="17"/>
  <c r="P173" i="17"/>
  <c r="X173" i="17"/>
  <c r="H174" i="17"/>
  <c r="P174" i="17"/>
  <c r="X174" i="17"/>
  <c r="H184" i="17"/>
  <c r="P184" i="17"/>
  <c r="X184" i="17"/>
  <c r="J190" i="17"/>
  <c r="T190" i="17"/>
  <c r="I226" i="18"/>
  <c r="Q226" i="18"/>
  <c r="Y226" i="18"/>
  <c r="C235" i="18"/>
  <c r="K235" i="18"/>
  <c r="S235" i="18"/>
  <c r="B237" i="18"/>
  <c r="J237" i="18"/>
  <c r="R237" i="18"/>
  <c r="D246" i="18"/>
  <c r="L246" i="18"/>
  <c r="T246" i="18"/>
  <c r="C248" i="18"/>
  <c r="K248" i="18"/>
  <c r="S248" i="18"/>
  <c r="O176" i="19"/>
  <c r="O168" i="19"/>
  <c r="O167" i="19"/>
  <c r="O165" i="19"/>
  <c r="O160" i="19" s="1"/>
  <c r="O169" i="19"/>
  <c r="O173" i="19"/>
  <c r="O172" i="19"/>
  <c r="W217" i="19"/>
  <c r="W168" i="19"/>
  <c r="W167" i="19"/>
  <c r="W165" i="19"/>
  <c r="W176" i="19"/>
  <c r="W169" i="19"/>
  <c r="W173" i="19"/>
  <c r="W172" i="19"/>
  <c r="C229" i="19"/>
  <c r="C191" i="19"/>
  <c r="C185" i="19"/>
  <c r="C192" i="19"/>
  <c r="C187" i="19"/>
  <c r="C188" i="19"/>
  <c r="C183" i="19"/>
  <c r="K229" i="19"/>
  <c r="K191" i="19"/>
  <c r="K185" i="19"/>
  <c r="K192" i="19"/>
  <c r="K187" i="19"/>
  <c r="K188" i="19"/>
  <c r="K183" i="19"/>
  <c r="S229" i="19"/>
  <c r="S192" i="19"/>
  <c r="S187" i="19"/>
  <c r="S188" i="19"/>
  <c r="S183" i="19"/>
  <c r="S191" i="19"/>
  <c r="S185" i="19"/>
  <c r="V91" i="16"/>
  <c r="F92" i="16"/>
  <c r="N92" i="16"/>
  <c r="V92" i="16"/>
  <c r="F93" i="16"/>
  <c r="N93" i="16"/>
  <c r="V93" i="16"/>
  <c r="E5" i="17"/>
  <c r="M5" i="17"/>
  <c r="U5" i="17"/>
  <c r="F229" i="17"/>
  <c r="N229" i="17"/>
  <c r="V229" i="17"/>
  <c r="E237" i="17"/>
  <c r="E229" i="17" s="1"/>
  <c r="E190" i="17"/>
  <c r="M237" i="17"/>
  <c r="M190" i="17"/>
  <c r="U237" i="17"/>
  <c r="U229" i="17" s="1"/>
  <c r="U190" i="17"/>
  <c r="G246" i="17"/>
  <c r="G203" i="17"/>
  <c r="O246" i="17"/>
  <c r="O203" i="17"/>
  <c r="W246" i="17"/>
  <c r="W203" i="17"/>
  <c r="F248" i="17"/>
  <c r="F240" i="17" s="1"/>
  <c r="F209" i="17"/>
  <c r="N248" i="17"/>
  <c r="N240" i="17" s="1"/>
  <c r="N209" i="17"/>
  <c r="V248" i="17"/>
  <c r="V209" i="17"/>
  <c r="I171" i="17"/>
  <c r="Y171" i="17"/>
  <c r="I184" i="17"/>
  <c r="Q184" i="17"/>
  <c r="Y184" i="17"/>
  <c r="K190" i="17"/>
  <c r="V190" i="17"/>
  <c r="B226" i="18"/>
  <c r="J226" i="18"/>
  <c r="R226" i="18"/>
  <c r="D235" i="18"/>
  <c r="L235" i="18"/>
  <c r="T235" i="18"/>
  <c r="C237" i="18"/>
  <c r="K237" i="18"/>
  <c r="S237" i="18"/>
  <c r="E246" i="18"/>
  <c r="M246" i="18"/>
  <c r="U246" i="18"/>
  <c r="D248" i="18"/>
  <c r="L248" i="18"/>
  <c r="T248" i="18"/>
  <c r="D229" i="19"/>
  <c r="D192" i="19"/>
  <c r="D191" i="19"/>
  <c r="D188" i="19"/>
  <c r="D187" i="19"/>
  <c r="D185" i="19"/>
  <c r="D183" i="19"/>
  <c r="D178" i="19" s="1"/>
  <c r="L229" i="19"/>
  <c r="L192" i="19"/>
  <c r="L191" i="19"/>
  <c r="L188" i="19"/>
  <c r="L187" i="19"/>
  <c r="L185" i="19"/>
  <c r="L183" i="19"/>
  <c r="T229" i="19"/>
  <c r="T192" i="19"/>
  <c r="T191" i="19"/>
  <c r="T188" i="19"/>
  <c r="T187" i="19"/>
  <c r="T185" i="19"/>
  <c r="T183" i="19"/>
  <c r="K190" i="19"/>
  <c r="S190" i="19"/>
  <c r="H246" i="17"/>
  <c r="H203" i="17"/>
  <c r="P246" i="17"/>
  <c r="P203" i="17"/>
  <c r="X246" i="17"/>
  <c r="X203" i="17"/>
  <c r="G248" i="17"/>
  <c r="G209" i="17"/>
  <c r="O248" i="17"/>
  <c r="O209" i="17"/>
  <c r="W248" i="17"/>
  <c r="W209" i="17"/>
  <c r="B161" i="17"/>
  <c r="J161" i="17"/>
  <c r="R161" i="17"/>
  <c r="B162" i="17"/>
  <c r="J162" i="17"/>
  <c r="R162" i="17"/>
  <c r="B163" i="17"/>
  <c r="J163" i="17"/>
  <c r="R163" i="17"/>
  <c r="B164" i="17"/>
  <c r="J164" i="17"/>
  <c r="R164" i="17"/>
  <c r="B165" i="17"/>
  <c r="J165" i="17"/>
  <c r="R165" i="17"/>
  <c r="B166" i="17"/>
  <c r="J166" i="17"/>
  <c r="R166" i="17"/>
  <c r="B167" i="17"/>
  <c r="J167" i="17"/>
  <c r="R167" i="17"/>
  <c r="B168" i="17"/>
  <c r="J168" i="17"/>
  <c r="R168" i="17"/>
  <c r="B169" i="17"/>
  <c r="J169" i="17"/>
  <c r="R169" i="17"/>
  <c r="B170" i="17"/>
  <c r="J170" i="17"/>
  <c r="R170" i="17"/>
  <c r="B171" i="17"/>
  <c r="J171" i="17"/>
  <c r="R171" i="17"/>
  <c r="B172" i="17"/>
  <c r="J172" i="17"/>
  <c r="R172" i="17"/>
  <c r="B173" i="17"/>
  <c r="J173" i="17"/>
  <c r="R173" i="17"/>
  <c r="B174" i="17"/>
  <c r="J174" i="17"/>
  <c r="R174" i="17"/>
  <c r="B184" i="17"/>
  <c r="J184" i="17"/>
  <c r="R184" i="17"/>
  <c r="B190" i="17"/>
  <c r="L190" i="17"/>
  <c r="W190" i="17"/>
  <c r="M217" i="18"/>
  <c r="C226" i="18"/>
  <c r="K226" i="18"/>
  <c r="S226" i="18"/>
  <c r="E235" i="18"/>
  <c r="M235" i="18"/>
  <c r="U235" i="18"/>
  <c r="D237" i="18"/>
  <c r="L237" i="18"/>
  <c r="T237" i="18"/>
  <c r="F246" i="18"/>
  <c r="N246" i="18"/>
  <c r="V246" i="18"/>
  <c r="E248" i="18"/>
  <c r="M248" i="18"/>
  <c r="U248" i="18"/>
  <c r="I173" i="19"/>
  <c r="I172" i="19"/>
  <c r="I176" i="19"/>
  <c r="I169" i="19"/>
  <c r="I168" i="19"/>
  <c r="I167" i="19"/>
  <c r="I165" i="19"/>
  <c r="Q176" i="19"/>
  <c r="Q169" i="19"/>
  <c r="Q173" i="19"/>
  <c r="Q172" i="19"/>
  <c r="Q168" i="19"/>
  <c r="Q167" i="19"/>
  <c r="Q165" i="19"/>
  <c r="Y217" i="19"/>
  <c r="Y176" i="19"/>
  <c r="Y169" i="19"/>
  <c r="Y173" i="19"/>
  <c r="Y172" i="19"/>
  <c r="Y168" i="19"/>
  <c r="Y167" i="19"/>
  <c r="Y165" i="19"/>
  <c r="E229" i="19"/>
  <c r="E192" i="19"/>
  <c r="E191" i="19"/>
  <c r="E188" i="19"/>
  <c r="E187" i="19"/>
  <c r="E185" i="19"/>
  <c r="E183" i="19"/>
  <c r="E178" i="19" s="1"/>
  <c r="M229" i="19"/>
  <c r="M192" i="19"/>
  <c r="M191" i="19"/>
  <c r="M188" i="19"/>
  <c r="M187" i="19"/>
  <c r="M185" i="19"/>
  <c r="M178" i="19" s="1"/>
  <c r="M183" i="19"/>
  <c r="U229" i="19"/>
  <c r="U192" i="19"/>
  <c r="U191" i="19"/>
  <c r="U188" i="19"/>
  <c r="U187" i="19"/>
  <c r="U185" i="19"/>
  <c r="U183" i="19"/>
  <c r="H91" i="16"/>
  <c r="X91" i="16"/>
  <c r="H92" i="16"/>
  <c r="P92" i="16"/>
  <c r="X92" i="16"/>
  <c r="H93" i="16"/>
  <c r="P93" i="16"/>
  <c r="X93" i="16"/>
  <c r="I246" i="17"/>
  <c r="I240" i="17" s="1"/>
  <c r="I203" i="17"/>
  <c r="Q246" i="17"/>
  <c r="Q240" i="17" s="1"/>
  <c r="Q203" i="17"/>
  <c r="Y246" i="17"/>
  <c r="Y240" i="17" s="1"/>
  <c r="Y203" i="17"/>
  <c r="H248" i="17"/>
  <c r="H209" i="17"/>
  <c r="P248" i="17"/>
  <c r="P209" i="17"/>
  <c r="X248" i="17"/>
  <c r="X209" i="17"/>
  <c r="C161" i="17"/>
  <c r="K161" i="17"/>
  <c r="S161" i="17"/>
  <c r="C162" i="17"/>
  <c r="K162" i="17"/>
  <c r="S162" i="17"/>
  <c r="C163" i="17"/>
  <c r="K163" i="17"/>
  <c r="S163" i="17"/>
  <c r="C164" i="17"/>
  <c r="K164" i="17"/>
  <c r="S164" i="17"/>
  <c r="C165" i="17"/>
  <c r="K165" i="17"/>
  <c r="S165" i="17"/>
  <c r="C166" i="17"/>
  <c r="K166" i="17"/>
  <c r="S166" i="17"/>
  <c r="C167" i="17"/>
  <c r="K167" i="17"/>
  <c r="S167" i="17"/>
  <c r="C168" i="17"/>
  <c r="K168" i="17"/>
  <c r="S168" i="17"/>
  <c r="C169" i="17"/>
  <c r="K169" i="17"/>
  <c r="S169" i="17"/>
  <c r="C170" i="17"/>
  <c r="K170" i="17"/>
  <c r="S170" i="17"/>
  <c r="C171" i="17"/>
  <c r="K171" i="17"/>
  <c r="S171" i="17"/>
  <c r="C172" i="17"/>
  <c r="K172" i="17"/>
  <c r="S172" i="17"/>
  <c r="C173" i="17"/>
  <c r="K173" i="17"/>
  <c r="S173" i="17"/>
  <c r="C174" i="17"/>
  <c r="K174" i="17"/>
  <c r="S174" i="17"/>
  <c r="C184" i="17"/>
  <c r="K184" i="17"/>
  <c r="S184" i="17"/>
  <c r="C190" i="17"/>
  <c r="N190" i="17"/>
  <c r="X190" i="17"/>
  <c r="D226" i="18"/>
  <c r="L226" i="18"/>
  <c r="T226" i="18"/>
  <c r="F235" i="18"/>
  <c r="N235" i="18"/>
  <c r="V235" i="18"/>
  <c r="E237" i="18"/>
  <c r="M237" i="18"/>
  <c r="U237" i="18"/>
  <c r="G246" i="18"/>
  <c r="O246" i="18"/>
  <c r="W246" i="18"/>
  <c r="F248" i="18"/>
  <c r="N248" i="18"/>
  <c r="V248" i="18"/>
  <c r="B217" i="19"/>
  <c r="B176" i="19"/>
  <c r="B173" i="19"/>
  <c r="B169" i="19"/>
  <c r="B168" i="19"/>
  <c r="B167" i="19"/>
  <c r="B165" i="19"/>
  <c r="B160" i="19" s="1"/>
  <c r="B172" i="19"/>
  <c r="J217" i="19"/>
  <c r="J172" i="19"/>
  <c r="J176" i="19"/>
  <c r="J169" i="19"/>
  <c r="J168" i="19"/>
  <c r="J167" i="19"/>
  <c r="J165" i="19"/>
  <c r="J160" i="19" s="1"/>
  <c r="J173" i="19"/>
  <c r="R217" i="19"/>
  <c r="R173" i="19"/>
  <c r="R172" i="19"/>
  <c r="R168" i="19"/>
  <c r="R167" i="19"/>
  <c r="R165" i="19"/>
  <c r="R176" i="19"/>
  <c r="R169" i="19"/>
  <c r="B5" i="18"/>
  <c r="B166" i="18" s="1"/>
  <c r="J5" i="18"/>
  <c r="J171" i="18" s="1"/>
  <c r="R5" i="18"/>
  <c r="R166" i="18" s="1"/>
  <c r="F166" i="18"/>
  <c r="N166" i="18"/>
  <c r="V166" i="18"/>
  <c r="F171" i="18"/>
  <c r="N171" i="18"/>
  <c r="V171" i="18"/>
  <c r="F184" i="18"/>
  <c r="N184" i="18"/>
  <c r="V184" i="18"/>
  <c r="F190" i="18"/>
  <c r="N190" i="18"/>
  <c r="V190" i="18"/>
  <c r="F203" i="18"/>
  <c r="N203" i="18"/>
  <c r="V203" i="18"/>
  <c r="F209" i="18"/>
  <c r="N209" i="18"/>
  <c r="V209" i="18"/>
  <c r="F223" i="18"/>
  <c r="N223" i="18"/>
  <c r="V223" i="18"/>
  <c r="E5" i="19"/>
  <c r="D226" i="19"/>
  <c r="D171" i="19"/>
  <c r="L226" i="19"/>
  <c r="L171" i="19"/>
  <c r="T226" i="19"/>
  <c r="T171" i="19"/>
  <c r="F235" i="19"/>
  <c r="F184" i="19"/>
  <c r="N235" i="19"/>
  <c r="N184" i="19"/>
  <c r="V235" i="19"/>
  <c r="V184" i="19"/>
  <c r="E237" i="19"/>
  <c r="E190" i="19"/>
  <c r="M237" i="19"/>
  <c r="M190" i="19"/>
  <c r="U237" i="19"/>
  <c r="U190" i="19"/>
  <c r="G246" i="19"/>
  <c r="G203" i="19"/>
  <c r="O246" i="19"/>
  <c r="O203" i="19"/>
  <c r="W246" i="19"/>
  <c r="W203" i="19"/>
  <c r="F248" i="19"/>
  <c r="F209" i="19"/>
  <c r="N248" i="19"/>
  <c r="N209" i="19"/>
  <c r="V248" i="19"/>
  <c r="V209" i="19"/>
  <c r="O171" i="19"/>
  <c r="K184" i="19"/>
  <c r="F205" i="21"/>
  <c r="N205" i="21"/>
  <c r="V205" i="21"/>
  <c r="C5" i="18"/>
  <c r="C166" i="18" s="1"/>
  <c r="K5" i="18"/>
  <c r="S5" i="18"/>
  <c r="O161" i="18"/>
  <c r="W161" i="18"/>
  <c r="O162" i="18"/>
  <c r="W162" i="18"/>
  <c r="O163" i="18"/>
  <c r="W163" i="18"/>
  <c r="O164" i="18"/>
  <c r="W164" i="18"/>
  <c r="O165" i="18"/>
  <c r="W165" i="18"/>
  <c r="W166" i="18"/>
  <c r="W167" i="18"/>
  <c r="W168" i="18"/>
  <c r="O169" i="18"/>
  <c r="W169" i="18"/>
  <c r="O170" i="18"/>
  <c r="W170" i="18"/>
  <c r="O171" i="18"/>
  <c r="W171" i="18"/>
  <c r="O172" i="18"/>
  <c r="W172" i="18"/>
  <c r="O173" i="18"/>
  <c r="W173" i="18"/>
  <c r="O174" i="18"/>
  <c r="W174" i="18"/>
  <c r="G175" i="18"/>
  <c r="W175" i="18"/>
  <c r="G184" i="18"/>
  <c r="O184" i="18"/>
  <c r="W184" i="18"/>
  <c r="G190" i="18"/>
  <c r="O190" i="18"/>
  <c r="W190" i="18"/>
  <c r="G203" i="18"/>
  <c r="O203" i="18"/>
  <c r="W203" i="18"/>
  <c r="G209" i="18"/>
  <c r="O209" i="18"/>
  <c r="W209" i="18"/>
  <c r="F5" i="19"/>
  <c r="F171" i="19" s="1"/>
  <c r="E226" i="19"/>
  <c r="M226" i="19"/>
  <c r="U226" i="19"/>
  <c r="G235" i="19"/>
  <c r="O235" i="19"/>
  <c r="W235" i="19"/>
  <c r="F237" i="19"/>
  <c r="F190" i="19"/>
  <c r="N237" i="19"/>
  <c r="N190" i="19"/>
  <c r="V237" i="19"/>
  <c r="V190" i="19"/>
  <c r="H246" i="19"/>
  <c r="H203" i="19"/>
  <c r="P246" i="19"/>
  <c r="P203" i="19"/>
  <c r="X246" i="19"/>
  <c r="X203" i="19"/>
  <c r="G248" i="19"/>
  <c r="G209" i="19"/>
  <c r="O248" i="19"/>
  <c r="O209" i="19"/>
  <c r="W248" i="19"/>
  <c r="W209" i="19"/>
  <c r="Q171" i="19"/>
  <c r="O184" i="19"/>
  <c r="G205" i="21"/>
  <c r="O205" i="21"/>
  <c r="W205" i="21"/>
  <c r="D5" i="18"/>
  <c r="D166" i="18" s="1"/>
  <c r="L5" i="18"/>
  <c r="L171" i="18" s="1"/>
  <c r="T5" i="18"/>
  <c r="T166" i="18" s="1"/>
  <c r="H166" i="18"/>
  <c r="P166" i="18"/>
  <c r="X166" i="18"/>
  <c r="H171" i="18"/>
  <c r="P171" i="18"/>
  <c r="X171" i="18"/>
  <c r="H184" i="18"/>
  <c r="P184" i="18"/>
  <c r="X184" i="18"/>
  <c r="H190" i="18"/>
  <c r="P190" i="18"/>
  <c r="X190" i="18"/>
  <c r="H203" i="18"/>
  <c r="P203" i="18"/>
  <c r="X203" i="18"/>
  <c r="H209" i="18"/>
  <c r="P209" i="18"/>
  <c r="X209" i="18"/>
  <c r="H223" i="18"/>
  <c r="P223" i="18"/>
  <c r="X223" i="18"/>
  <c r="G5" i="19"/>
  <c r="G171" i="19" s="1"/>
  <c r="F226" i="19"/>
  <c r="N226" i="19"/>
  <c r="V226" i="19"/>
  <c r="H235" i="19"/>
  <c r="H184" i="19"/>
  <c r="P235" i="19"/>
  <c r="P184" i="19"/>
  <c r="X235" i="19"/>
  <c r="X184" i="19"/>
  <c r="G237" i="19"/>
  <c r="O237" i="19"/>
  <c r="W237" i="19"/>
  <c r="I246" i="19"/>
  <c r="I203" i="19"/>
  <c r="Q246" i="19"/>
  <c r="Q203" i="19"/>
  <c r="Y246" i="19"/>
  <c r="Y203" i="19"/>
  <c r="H248" i="19"/>
  <c r="H209" i="19"/>
  <c r="P248" i="19"/>
  <c r="P209" i="19"/>
  <c r="X248" i="19"/>
  <c r="X209" i="19"/>
  <c r="R171" i="19"/>
  <c r="S184" i="19"/>
  <c r="I161" i="18"/>
  <c r="Q161" i="18"/>
  <c r="Y161" i="18"/>
  <c r="I162" i="18"/>
  <c r="Q162" i="18"/>
  <c r="Y162" i="18"/>
  <c r="I163" i="18"/>
  <c r="Q163" i="18"/>
  <c r="Y163" i="18"/>
  <c r="I164" i="18"/>
  <c r="Q164" i="18"/>
  <c r="Y164" i="18"/>
  <c r="I165" i="18"/>
  <c r="Q165" i="18"/>
  <c r="Y165" i="18"/>
  <c r="I166" i="18"/>
  <c r="Q166" i="18"/>
  <c r="Y166" i="18"/>
  <c r="Q167" i="18"/>
  <c r="Y167" i="18"/>
  <c r="Q168" i="18"/>
  <c r="Y168" i="18"/>
  <c r="Q169" i="18"/>
  <c r="Y169" i="18"/>
  <c r="I170" i="18"/>
  <c r="Q170" i="18"/>
  <c r="Y170" i="18"/>
  <c r="I171" i="18"/>
  <c r="Q171" i="18"/>
  <c r="Y171" i="18"/>
  <c r="I172" i="18"/>
  <c r="Q172" i="18"/>
  <c r="Y172" i="18"/>
  <c r="I173" i="18"/>
  <c r="Q173" i="18"/>
  <c r="Y173" i="18"/>
  <c r="I174" i="18"/>
  <c r="Q174" i="18"/>
  <c r="Y174" i="18"/>
  <c r="I175" i="18"/>
  <c r="Q175" i="18"/>
  <c r="Y175" i="18"/>
  <c r="I184" i="18"/>
  <c r="Q184" i="18"/>
  <c r="Y184" i="18"/>
  <c r="I190" i="18"/>
  <c r="Q190" i="18"/>
  <c r="Y190" i="18"/>
  <c r="I203" i="18"/>
  <c r="Q203" i="18"/>
  <c r="Y203" i="18"/>
  <c r="I209" i="18"/>
  <c r="Q209" i="18"/>
  <c r="Y209" i="18"/>
  <c r="H217" i="19"/>
  <c r="H176" i="19"/>
  <c r="H173" i="19"/>
  <c r="H172" i="19"/>
  <c r="P217" i="19"/>
  <c r="P176" i="19"/>
  <c r="P173" i="19"/>
  <c r="P172" i="19"/>
  <c r="X217" i="19"/>
  <c r="X176" i="19"/>
  <c r="X173" i="19"/>
  <c r="X172" i="19"/>
  <c r="X169" i="19"/>
  <c r="G226" i="19"/>
  <c r="O226" i="19"/>
  <c r="W226" i="19"/>
  <c r="B229" i="19"/>
  <c r="B192" i="19"/>
  <c r="B191" i="19"/>
  <c r="B188" i="19"/>
  <c r="B187" i="19"/>
  <c r="B185" i="19"/>
  <c r="B183" i="19"/>
  <c r="J229" i="19"/>
  <c r="J192" i="19"/>
  <c r="J191" i="19"/>
  <c r="J188" i="19"/>
  <c r="J187" i="19"/>
  <c r="J185" i="19"/>
  <c r="J183" i="19"/>
  <c r="R229" i="19"/>
  <c r="R192" i="19"/>
  <c r="R191" i="19"/>
  <c r="R188" i="19"/>
  <c r="R187" i="19"/>
  <c r="R185" i="19"/>
  <c r="R183" i="19"/>
  <c r="I235" i="19"/>
  <c r="I184" i="19"/>
  <c r="Q235" i="19"/>
  <c r="Q184" i="19"/>
  <c r="Y235" i="19"/>
  <c r="Y184" i="19"/>
  <c r="H237" i="19"/>
  <c r="H190" i="19"/>
  <c r="P237" i="19"/>
  <c r="P190" i="19"/>
  <c r="X237" i="19"/>
  <c r="X190" i="19"/>
  <c r="B246" i="19"/>
  <c r="B203" i="19"/>
  <c r="J246" i="19"/>
  <c r="J203" i="19"/>
  <c r="R246" i="19"/>
  <c r="R203" i="19"/>
  <c r="I248" i="19"/>
  <c r="I209" i="19"/>
  <c r="Q248" i="19"/>
  <c r="Q209" i="19"/>
  <c r="Y248" i="19"/>
  <c r="Y209" i="19"/>
  <c r="D165" i="19"/>
  <c r="L165" i="19"/>
  <c r="T165" i="19"/>
  <c r="D167" i="19"/>
  <c r="L167" i="19"/>
  <c r="T167" i="19"/>
  <c r="D168" i="19"/>
  <c r="I171" i="19"/>
  <c r="S171" i="19"/>
  <c r="W184" i="19"/>
  <c r="W190" i="19"/>
  <c r="J166" i="18"/>
  <c r="B184" i="18"/>
  <c r="J184" i="18"/>
  <c r="R184" i="18"/>
  <c r="B190" i="18"/>
  <c r="J190" i="18"/>
  <c r="R190" i="18"/>
  <c r="B203" i="18"/>
  <c r="J203" i="18"/>
  <c r="R203" i="18"/>
  <c r="B209" i="18"/>
  <c r="J209" i="18"/>
  <c r="R209" i="18"/>
  <c r="H226" i="19"/>
  <c r="H171" i="19"/>
  <c r="P226" i="19"/>
  <c r="P171" i="19"/>
  <c r="X226" i="19"/>
  <c r="X171" i="19"/>
  <c r="B235" i="19"/>
  <c r="B184" i="19"/>
  <c r="J235" i="19"/>
  <c r="J184" i="19"/>
  <c r="R235" i="19"/>
  <c r="R184" i="19"/>
  <c r="I237" i="19"/>
  <c r="I190" i="19"/>
  <c r="Q237" i="19"/>
  <c r="Q190" i="19"/>
  <c r="Y237" i="19"/>
  <c r="Y190" i="19"/>
  <c r="C246" i="19"/>
  <c r="C203" i="19"/>
  <c r="K246" i="19"/>
  <c r="K203" i="19"/>
  <c r="S246" i="19"/>
  <c r="S203" i="19"/>
  <c r="B248" i="19"/>
  <c r="B209" i="19"/>
  <c r="J248" i="19"/>
  <c r="J209" i="19"/>
  <c r="R248" i="19"/>
  <c r="R209" i="19"/>
  <c r="J171" i="19"/>
  <c r="U171" i="19"/>
  <c r="B205" i="21"/>
  <c r="J205" i="21"/>
  <c r="R205" i="21"/>
  <c r="S166" i="18"/>
  <c r="S171" i="18"/>
  <c r="C184" i="18"/>
  <c r="K184" i="18"/>
  <c r="S184" i="18"/>
  <c r="C190" i="18"/>
  <c r="K190" i="18"/>
  <c r="S190" i="18"/>
  <c r="C203" i="18"/>
  <c r="K203" i="18"/>
  <c r="S203" i="18"/>
  <c r="C209" i="18"/>
  <c r="K209" i="18"/>
  <c r="S209" i="18"/>
  <c r="I226" i="19"/>
  <c r="Q226" i="19"/>
  <c r="Y226" i="19"/>
  <c r="C235" i="19"/>
  <c r="K235" i="19"/>
  <c r="S235" i="19"/>
  <c r="B237" i="19"/>
  <c r="B190" i="19"/>
  <c r="J237" i="19"/>
  <c r="J190" i="19"/>
  <c r="R237" i="19"/>
  <c r="R190" i="19"/>
  <c r="D246" i="19"/>
  <c r="D203" i="19"/>
  <c r="L246" i="19"/>
  <c r="L203" i="19"/>
  <c r="T246" i="19"/>
  <c r="T203" i="19"/>
  <c r="C248" i="19"/>
  <c r="C209" i="19"/>
  <c r="K248" i="19"/>
  <c r="K209" i="19"/>
  <c r="S248" i="19"/>
  <c r="S209" i="19"/>
  <c r="K171" i="19"/>
  <c r="V171" i="19"/>
  <c r="C205" i="21"/>
  <c r="K205" i="21"/>
  <c r="S205" i="21"/>
  <c r="D184" i="18"/>
  <c r="L184" i="18"/>
  <c r="T184" i="18"/>
  <c r="D190" i="18"/>
  <c r="L190" i="18"/>
  <c r="T190" i="18"/>
  <c r="D203" i="18"/>
  <c r="L203" i="18"/>
  <c r="T203" i="18"/>
  <c r="D209" i="18"/>
  <c r="L209" i="18"/>
  <c r="T209" i="18"/>
  <c r="B226" i="19"/>
  <c r="J226" i="19"/>
  <c r="R226" i="19"/>
  <c r="D235" i="19"/>
  <c r="D184" i="19"/>
  <c r="L235" i="19"/>
  <c r="L184" i="19"/>
  <c r="T235" i="19"/>
  <c r="T184" i="19"/>
  <c r="C237" i="19"/>
  <c r="K237" i="19"/>
  <c r="S237" i="19"/>
  <c r="E246" i="19"/>
  <c r="E203" i="19"/>
  <c r="M246" i="19"/>
  <c r="M203" i="19"/>
  <c r="U246" i="19"/>
  <c r="U203" i="19"/>
  <c r="D248" i="19"/>
  <c r="D209" i="19"/>
  <c r="L248" i="19"/>
  <c r="L209" i="19"/>
  <c r="T248" i="19"/>
  <c r="T209" i="19"/>
  <c r="P169" i="19"/>
  <c r="B171" i="19"/>
  <c r="M171" i="19"/>
  <c r="W171" i="19"/>
  <c r="E161" i="18"/>
  <c r="M161" i="18"/>
  <c r="U161" i="18"/>
  <c r="M162" i="18"/>
  <c r="U162" i="18"/>
  <c r="M163" i="18"/>
  <c r="U163" i="18"/>
  <c r="M164" i="18"/>
  <c r="U164" i="18"/>
  <c r="E165" i="18"/>
  <c r="M165" i="18"/>
  <c r="U165" i="18"/>
  <c r="E166" i="18"/>
  <c r="M166" i="18"/>
  <c r="U166" i="18"/>
  <c r="E167" i="18"/>
  <c r="M167" i="18"/>
  <c r="U167" i="18"/>
  <c r="E168" i="18"/>
  <c r="M168" i="18"/>
  <c r="U168" i="18"/>
  <c r="E169" i="18"/>
  <c r="M169" i="18"/>
  <c r="U169" i="18"/>
  <c r="E170" i="18"/>
  <c r="M170" i="18"/>
  <c r="U170" i="18"/>
  <c r="M171" i="18"/>
  <c r="U171" i="18"/>
  <c r="M172" i="18"/>
  <c r="U172" i="18"/>
  <c r="M173" i="18"/>
  <c r="U173" i="18"/>
  <c r="E174" i="18"/>
  <c r="M174" i="18"/>
  <c r="U174" i="18"/>
  <c r="E175" i="18"/>
  <c r="M175" i="18"/>
  <c r="U175" i="18"/>
  <c r="E184" i="18"/>
  <c r="M184" i="18"/>
  <c r="U184" i="18"/>
  <c r="E190" i="18"/>
  <c r="M190" i="18"/>
  <c r="U190" i="18"/>
  <c r="E203" i="18"/>
  <c r="M203" i="18"/>
  <c r="U203" i="18"/>
  <c r="E209" i="18"/>
  <c r="M209" i="18"/>
  <c r="U209" i="18"/>
  <c r="D217" i="19"/>
  <c r="D176" i="19"/>
  <c r="D173" i="19"/>
  <c r="D172" i="19"/>
  <c r="L217" i="19"/>
  <c r="L176" i="19"/>
  <c r="L173" i="19"/>
  <c r="L172" i="19"/>
  <c r="L169" i="19"/>
  <c r="T217" i="19"/>
  <c r="T176" i="19"/>
  <c r="T173" i="19"/>
  <c r="T172" i="19"/>
  <c r="T169" i="19"/>
  <c r="C226" i="19"/>
  <c r="K226" i="19"/>
  <c r="S226" i="19"/>
  <c r="F229" i="19"/>
  <c r="F192" i="19"/>
  <c r="F191" i="19"/>
  <c r="F188" i="19"/>
  <c r="F187" i="19"/>
  <c r="F185" i="19"/>
  <c r="F183" i="19"/>
  <c r="N229" i="19"/>
  <c r="N192" i="19"/>
  <c r="N191" i="19"/>
  <c r="N188" i="19"/>
  <c r="N187" i="19"/>
  <c r="N185" i="19"/>
  <c r="N183" i="19"/>
  <c r="V229" i="19"/>
  <c r="V192" i="19"/>
  <c r="V191" i="19"/>
  <c r="V188" i="19"/>
  <c r="V187" i="19"/>
  <c r="V185" i="19"/>
  <c r="V183" i="19"/>
  <c r="E235" i="19"/>
  <c r="E184" i="19"/>
  <c r="M235" i="19"/>
  <c r="M184" i="19"/>
  <c r="U235" i="19"/>
  <c r="U184" i="19"/>
  <c r="D237" i="19"/>
  <c r="D190" i="19"/>
  <c r="L237" i="19"/>
  <c r="L190" i="19"/>
  <c r="T237" i="19"/>
  <c r="T190" i="19"/>
  <c r="F246" i="19"/>
  <c r="F203" i="19"/>
  <c r="N246" i="19"/>
  <c r="N203" i="19"/>
  <c r="V246" i="19"/>
  <c r="V203" i="19"/>
  <c r="E248" i="19"/>
  <c r="E209" i="19"/>
  <c r="M248" i="19"/>
  <c r="M209" i="19"/>
  <c r="U248" i="19"/>
  <c r="U209" i="19"/>
  <c r="H165" i="19"/>
  <c r="P165" i="19"/>
  <c r="X165" i="19"/>
  <c r="H167" i="19"/>
  <c r="P167" i="19"/>
  <c r="X167" i="19"/>
  <c r="H168" i="19"/>
  <c r="P168" i="19"/>
  <c r="X168" i="19"/>
  <c r="H169" i="19"/>
  <c r="C171" i="19"/>
  <c r="N171" i="19"/>
  <c r="Y171" i="19"/>
  <c r="G184" i="19"/>
  <c r="G190" i="19"/>
  <c r="D69" i="20"/>
  <c r="L69" i="20"/>
  <c r="T69" i="20"/>
  <c r="D70" i="20"/>
  <c r="L70" i="20"/>
  <c r="T70" i="20"/>
  <c r="D71" i="20"/>
  <c r="L71" i="20"/>
  <c r="T71" i="20"/>
  <c r="B141" i="21"/>
  <c r="B132" i="21" s="1"/>
  <c r="J141" i="21"/>
  <c r="J132" i="21" s="1"/>
  <c r="R141" i="21"/>
  <c r="R132" i="21" s="1"/>
  <c r="B153" i="21"/>
  <c r="J153" i="21"/>
  <c r="R153" i="21"/>
  <c r="B157" i="21"/>
  <c r="J157" i="21"/>
  <c r="R157" i="21"/>
  <c r="B160" i="21"/>
  <c r="J160" i="21"/>
  <c r="R160" i="21"/>
  <c r="B171" i="21"/>
  <c r="J171" i="21"/>
  <c r="R171" i="21"/>
  <c r="B175" i="21"/>
  <c r="J175" i="21"/>
  <c r="R175" i="21"/>
  <c r="I192" i="22"/>
  <c r="Q192" i="22"/>
  <c r="Y192" i="22"/>
  <c r="D201" i="22"/>
  <c r="D153" i="22"/>
  <c r="L201" i="22"/>
  <c r="L153" i="22"/>
  <c r="T201" i="22"/>
  <c r="T153" i="22"/>
  <c r="D202" i="22"/>
  <c r="D157" i="22"/>
  <c r="L202" i="22"/>
  <c r="L157" i="22"/>
  <c r="T202" i="22"/>
  <c r="T157" i="22"/>
  <c r="D203" i="22"/>
  <c r="D160" i="22"/>
  <c r="L203" i="22"/>
  <c r="L160" i="22"/>
  <c r="T203" i="22"/>
  <c r="T160" i="22"/>
  <c r="E211" i="22"/>
  <c r="E171" i="22"/>
  <c r="M211" i="22"/>
  <c r="M171" i="22"/>
  <c r="U211" i="22"/>
  <c r="U171" i="22"/>
  <c r="G213" i="22"/>
  <c r="G175" i="22"/>
  <c r="O213" i="22"/>
  <c r="O175" i="22"/>
  <c r="W213" i="22"/>
  <c r="W175" i="22"/>
  <c r="I163" i="23"/>
  <c r="I161" i="23"/>
  <c r="I158" i="23"/>
  <c r="I155" i="23"/>
  <c r="I154" i="23"/>
  <c r="I151" i="23"/>
  <c r="I146" i="23" s="1"/>
  <c r="Q163" i="23"/>
  <c r="Q161" i="23"/>
  <c r="Q158" i="23"/>
  <c r="Q155" i="23"/>
  <c r="Q154" i="23"/>
  <c r="Q151" i="23"/>
  <c r="Y163" i="23"/>
  <c r="Y161" i="23"/>
  <c r="Y158" i="23"/>
  <c r="Y155" i="23"/>
  <c r="Y154" i="23"/>
  <c r="Y151" i="23"/>
  <c r="E69" i="20"/>
  <c r="M69" i="20"/>
  <c r="U69" i="20"/>
  <c r="E70" i="20"/>
  <c r="M70" i="20"/>
  <c r="U70" i="20"/>
  <c r="E71" i="20"/>
  <c r="M71" i="20"/>
  <c r="U71" i="20"/>
  <c r="C141" i="21"/>
  <c r="C132" i="21" s="1"/>
  <c r="K141" i="21"/>
  <c r="K132" i="21" s="1"/>
  <c r="S141" i="21"/>
  <c r="S132" i="21" s="1"/>
  <c r="C153" i="21"/>
  <c r="K153" i="21"/>
  <c r="S153" i="21"/>
  <c r="C157" i="21"/>
  <c r="K157" i="21"/>
  <c r="S157" i="21"/>
  <c r="C160" i="21"/>
  <c r="K160" i="21"/>
  <c r="S160" i="21"/>
  <c r="C171" i="21"/>
  <c r="K171" i="21"/>
  <c r="S171" i="21"/>
  <c r="C175" i="21"/>
  <c r="K175" i="21"/>
  <c r="S175" i="21"/>
  <c r="B192" i="22"/>
  <c r="J192" i="22"/>
  <c r="R192" i="22"/>
  <c r="E201" i="22"/>
  <c r="E153" i="22"/>
  <c r="M201" i="22"/>
  <c r="M153" i="22"/>
  <c r="U201" i="22"/>
  <c r="U153" i="22"/>
  <c r="E202" i="22"/>
  <c r="E157" i="22"/>
  <c r="M202" i="22"/>
  <c r="M157" i="22"/>
  <c r="U202" i="22"/>
  <c r="U157" i="22"/>
  <c r="E203" i="22"/>
  <c r="E160" i="22"/>
  <c r="M203" i="22"/>
  <c r="M160" i="22"/>
  <c r="U203" i="22"/>
  <c r="U160" i="22"/>
  <c r="F211" i="22"/>
  <c r="F171" i="22"/>
  <c r="N211" i="22"/>
  <c r="N171" i="22"/>
  <c r="V211" i="22"/>
  <c r="V171" i="22"/>
  <c r="H213" i="22"/>
  <c r="H175" i="22"/>
  <c r="P213" i="22"/>
  <c r="P175" i="22"/>
  <c r="X213" i="22"/>
  <c r="X175" i="22"/>
  <c r="I141" i="22"/>
  <c r="I132" i="22" s="1"/>
  <c r="Q141" i="22"/>
  <c r="Q132" i="22" s="1"/>
  <c r="Y141" i="22"/>
  <c r="Y132" i="22" s="1"/>
  <c r="F69" i="20"/>
  <c r="N69" i="20"/>
  <c r="V69" i="20"/>
  <c r="F70" i="20"/>
  <c r="N70" i="20"/>
  <c r="V70" i="20"/>
  <c r="F71" i="20"/>
  <c r="N71" i="20"/>
  <c r="V71" i="20"/>
  <c r="D141" i="21"/>
  <c r="D132" i="21" s="1"/>
  <c r="L141" i="21"/>
  <c r="L132" i="21" s="1"/>
  <c r="T141" i="21"/>
  <c r="T132" i="21" s="1"/>
  <c r="D153" i="21"/>
  <c r="L153" i="21"/>
  <c r="T153" i="21"/>
  <c r="D157" i="21"/>
  <c r="L157" i="21"/>
  <c r="T157" i="21"/>
  <c r="D160" i="21"/>
  <c r="L160" i="21"/>
  <c r="T160" i="21"/>
  <c r="D171" i="21"/>
  <c r="L171" i="21"/>
  <c r="T171" i="21"/>
  <c r="D175" i="21"/>
  <c r="L175" i="21"/>
  <c r="T175" i="21"/>
  <c r="C192" i="22"/>
  <c r="K192" i="22"/>
  <c r="S192" i="22"/>
  <c r="F201" i="22"/>
  <c r="N201" i="22"/>
  <c r="N153" i="22"/>
  <c r="V201" i="22"/>
  <c r="V153" i="22"/>
  <c r="F202" i="22"/>
  <c r="F157" i="22"/>
  <c r="N202" i="22"/>
  <c r="N157" i="22"/>
  <c r="V202" i="22"/>
  <c r="V157" i="22"/>
  <c r="F203" i="22"/>
  <c r="F160" i="22"/>
  <c r="N203" i="22"/>
  <c r="N160" i="22"/>
  <c r="V203" i="22"/>
  <c r="V160" i="22"/>
  <c r="G211" i="22"/>
  <c r="G171" i="22"/>
  <c r="O211" i="22"/>
  <c r="O171" i="22"/>
  <c r="W211" i="22"/>
  <c r="W171" i="22"/>
  <c r="I213" i="22"/>
  <c r="I175" i="22"/>
  <c r="Q213" i="22"/>
  <c r="Q175" i="22"/>
  <c r="Y213" i="22"/>
  <c r="Y175" i="22"/>
  <c r="H179" i="23"/>
  <c r="H176" i="23"/>
  <c r="H172" i="23"/>
  <c r="H170" i="23"/>
  <c r="P179" i="23"/>
  <c r="P176" i="23"/>
  <c r="P172" i="23"/>
  <c r="P170" i="23"/>
  <c r="X179" i="23"/>
  <c r="X176" i="23"/>
  <c r="X172" i="23"/>
  <c r="X170" i="23"/>
  <c r="G69" i="20"/>
  <c r="O69" i="20"/>
  <c r="W69" i="20"/>
  <c r="G70" i="20"/>
  <c r="O70" i="20"/>
  <c r="W70" i="20"/>
  <c r="G71" i="20"/>
  <c r="O71" i="20"/>
  <c r="W71" i="20"/>
  <c r="E141" i="21"/>
  <c r="E132" i="21" s="1"/>
  <c r="M141" i="21"/>
  <c r="M132" i="21" s="1"/>
  <c r="U141" i="21"/>
  <c r="U132" i="21" s="1"/>
  <c r="E153" i="21"/>
  <c r="M153" i="21"/>
  <c r="U153" i="21"/>
  <c r="E157" i="21"/>
  <c r="M157" i="21"/>
  <c r="U157" i="21"/>
  <c r="E160" i="21"/>
  <c r="M160" i="21"/>
  <c r="U160" i="21"/>
  <c r="E171" i="21"/>
  <c r="M171" i="21"/>
  <c r="U171" i="21"/>
  <c r="E175" i="21"/>
  <c r="M175" i="21"/>
  <c r="U175" i="21"/>
  <c r="D192" i="22"/>
  <c r="L192" i="22"/>
  <c r="T192" i="22"/>
  <c r="G201" i="22"/>
  <c r="O201" i="22"/>
  <c r="W201" i="22"/>
  <c r="G202" i="22"/>
  <c r="O202" i="22"/>
  <c r="W202" i="22"/>
  <c r="G203" i="22"/>
  <c r="G160" i="22"/>
  <c r="O203" i="22"/>
  <c r="O160" i="22"/>
  <c r="W203" i="22"/>
  <c r="W160" i="22"/>
  <c r="H211" i="22"/>
  <c r="H171" i="22"/>
  <c r="P211" i="22"/>
  <c r="P171" i="22"/>
  <c r="X211" i="22"/>
  <c r="X171" i="22"/>
  <c r="B213" i="22"/>
  <c r="B175" i="22"/>
  <c r="J213" i="22"/>
  <c r="J175" i="22"/>
  <c r="R213" i="22"/>
  <c r="R175" i="22"/>
  <c r="C141" i="22"/>
  <c r="C132" i="22" s="1"/>
  <c r="K141" i="22"/>
  <c r="K132" i="22" s="1"/>
  <c r="S141" i="22"/>
  <c r="S132" i="22" s="1"/>
  <c r="F153" i="22"/>
  <c r="I179" i="23"/>
  <c r="I176" i="23"/>
  <c r="I172" i="23"/>
  <c r="I170" i="23"/>
  <c r="Q179" i="23"/>
  <c r="Q176" i="23"/>
  <c r="Q172" i="23"/>
  <c r="Q170" i="23"/>
  <c r="Y179" i="23"/>
  <c r="Y176" i="23"/>
  <c r="Y172" i="23"/>
  <c r="Y170" i="23"/>
  <c r="H69" i="20"/>
  <c r="P69" i="20"/>
  <c r="X69" i="20"/>
  <c r="H70" i="20"/>
  <c r="P70" i="20"/>
  <c r="X70" i="20"/>
  <c r="H71" i="20"/>
  <c r="P71" i="20"/>
  <c r="X71" i="20"/>
  <c r="F141" i="21"/>
  <c r="F132" i="21" s="1"/>
  <c r="N141" i="21"/>
  <c r="N132" i="21" s="1"/>
  <c r="V141" i="21"/>
  <c r="V132" i="21" s="1"/>
  <c r="F153" i="21"/>
  <c r="N153" i="21"/>
  <c r="V153" i="21"/>
  <c r="F157" i="21"/>
  <c r="N157" i="21"/>
  <c r="V157" i="21"/>
  <c r="F160" i="21"/>
  <c r="N160" i="21"/>
  <c r="V160" i="21"/>
  <c r="F171" i="21"/>
  <c r="N171" i="21"/>
  <c r="V171" i="21"/>
  <c r="F175" i="21"/>
  <c r="N175" i="21"/>
  <c r="V175" i="21"/>
  <c r="E192" i="22"/>
  <c r="M192" i="22"/>
  <c r="U192" i="22"/>
  <c r="H201" i="22"/>
  <c r="H153" i="22"/>
  <c r="P201" i="22"/>
  <c r="P153" i="22"/>
  <c r="X201" i="22"/>
  <c r="X153" i="22"/>
  <c r="H202" i="22"/>
  <c r="H157" i="22"/>
  <c r="P202" i="22"/>
  <c r="P157" i="22"/>
  <c r="X202" i="22"/>
  <c r="X157" i="22"/>
  <c r="H203" i="22"/>
  <c r="H160" i="22"/>
  <c r="P203" i="22"/>
  <c r="P160" i="22"/>
  <c r="X203" i="22"/>
  <c r="X160" i="22"/>
  <c r="I211" i="22"/>
  <c r="I171" i="22"/>
  <c r="Q211" i="22"/>
  <c r="Q171" i="22"/>
  <c r="Y211" i="22"/>
  <c r="Y171" i="22"/>
  <c r="C213" i="22"/>
  <c r="C175" i="22"/>
  <c r="K213" i="22"/>
  <c r="K175" i="22"/>
  <c r="S213" i="22"/>
  <c r="S175" i="22"/>
  <c r="D141" i="22"/>
  <c r="D132" i="22" s="1"/>
  <c r="L141" i="22"/>
  <c r="L132" i="22" s="1"/>
  <c r="T141" i="22"/>
  <c r="T132" i="22" s="1"/>
  <c r="G153" i="22"/>
  <c r="O157" i="22"/>
  <c r="E163" i="23"/>
  <c r="E161" i="23"/>
  <c r="E158" i="23"/>
  <c r="E155" i="23"/>
  <c r="E154" i="23"/>
  <c r="E151" i="23"/>
  <c r="M163" i="23"/>
  <c r="M161" i="23"/>
  <c r="M158" i="23"/>
  <c r="M155" i="23"/>
  <c r="M154" i="23"/>
  <c r="M151" i="23"/>
  <c r="U163" i="23"/>
  <c r="U161" i="23"/>
  <c r="U158" i="23"/>
  <c r="U155" i="23"/>
  <c r="U154" i="23"/>
  <c r="U151" i="23"/>
  <c r="I69" i="20"/>
  <c r="Q69" i="20"/>
  <c r="Y69" i="20"/>
  <c r="I70" i="20"/>
  <c r="Q70" i="20"/>
  <c r="Y70" i="20"/>
  <c r="I71" i="20"/>
  <c r="Q71" i="20"/>
  <c r="Y71" i="20"/>
  <c r="G141" i="21"/>
  <c r="G132" i="21" s="1"/>
  <c r="O141" i="21"/>
  <c r="O132" i="21" s="1"/>
  <c r="W141" i="21"/>
  <c r="W132" i="21" s="1"/>
  <c r="G153" i="21"/>
  <c r="O153" i="21"/>
  <c r="W153" i="21"/>
  <c r="G157" i="21"/>
  <c r="O157" i="21"/>
  <c r="W157" i="21"/>
  <c r="G160" i="21"/>
  <c r="O160" i="21"/>
  <c r="W160" i="21"/>
  <c r="G171" i="21"/>
  <c r="O171" i="21"/>
  <c r="W171" i="21"/>
  <c r="G175" i="21"/>
  <c r="O175" i="21"/>
  <c r="W175" i="21"/>
  <c r="F192" i="22"/>
  <c r="N192" i="22"/>
  <c r="V192" i="22"/>
  <c r="I201" i="22"/>
  <c r="I153" i="22"/>
  <c r="Q201" i="22"/>
  <c r="Q153" i="22"/>
  <c r="Y201" i="22"/>
  <c r="Y153" i="22"/>
  <c r="I202" i="22"/>
  <c r="I157" i="22"/>
  <c r="Q202" i="22"/>
  <c r="Q157" i="22"/>
  <c r="Y202" i="22"/>
  <c r="Y157" i="22"/>
  <c r="I203" i="22"/>
  <c r="I160" i="22"/>
  <c r="Q203" i="22"/>
  <c r="Q160" i="22"/>
  <c r="Y203" i="22"/>
  <c r="Y160" i="22"/>
  <c r="B211" i="22"/>
  <c r="B171" i="22"/>
  <c r="J211" i="22"/>
  <c r="J171" i="22"/>
  <c r="R211" i="22"/>
  <c r="R171" i="22"/>
  <c r="D213" i="22"/>
  <c r="D175" i="22"/>
  <c r="L213" i="22"/>
  <c r="L175" i="22"/>
  <c r="T213" i="22"/>
  <c r="T175" i="22"/>
  <c r="E141" i="22"/>
  <c r="E132" i="22" s="1"/>
  <c r="M141" i="22"/>
  <c r="M132" i="22" s="1"/>
  <c r="U141" i="22"/>
  <c r="U132" i="22" s="1"/>
  <c r="F183" i="23"/>
  <c r="B69" i="20"/>
  <c r="J69" i="20"/>
  <c r="R69" i="20"/>
  <c r="B70" i="20"/>
  <c r="J70" i="20"/>
  <c r="R70" i="20"/>
  <c r="B71" i="20"/>
  <c r="J71" i="20"/>
  <c r="R71" i="20"/>
  <c r="H141" i="21"/>
  <c r="H132" i="21" s="1"/>
  <c r="P141" i="21"/>
  <c r="P132" i="21" s="1"/>
  <c r="X141" i="21"/>
  <c r="X132" i="21" s="1"/>
  <c r="H153" i="21"/>
  <c r="P153" i="21"/>
  <c r="X153" i="21"/>
  <c r="H157" i="21"/>
  <c r="P157" i="21"/>
  <c r="X157" i="21"/>
  <c r="H160" i="21"/>
  <c r="P160" i="21"/>
  <c r="X160" i="21"/>
  <c r="H171" i="21"/>
  <c r="P171" i="21"/>
  <c r="X171" i="21"/>
  <c r="H175" i="21"/>
  <c r="P175" i="21"/>
  <c r="X175" i="21"/>
  <c r="G192" i="22"/>
  <c r="O192" i="22"/>
  <c r="W192" i="22"/>
  <c r="B201" i="22"/>
  <c r="B153" i="22"/>
  <c r="J201" i="22"/>
  <c r="J153" i="22"/>
  <c r="R201" i="22"/>
  <c r="R153" i="22"/>
  <c r="B202" i="22"/>
  <c r="B157" i="22"/>
  <c r="J202" i="22"/>
  <c r="J157" i="22"/>
  <c r="R202" i="22"/>
  <c r="R157" i="22"/>
  <c r="B203" i="22"/>
  <c r="B160" i="22"/>
  <c r="J203" i="22"/>
  <c r="J160" i="22"/>
  <c r="R203" i="22"/>
  <c r="R160" i="22"/>
  <c r="C211" i="22"/>
  <c r="C171" i="22"/>
  <c r="K211" i="22"/>
  <c r="K171" i="22"/>
  <c r="S211" i="22"/>
  <c r="S171" i="22"/>
  <c r="E213" i="22"/>
  <c r="E175" i="22"/>
  <c r="M213" i="22"/>
  <c r="M175" i="22"/>
  <c r="U213" i="22"/>
  <c r="U175" i="22"/>
  <c r="O153" i="22"/>
  <c r="W157" i="22"/>
  <c r="D179" i="23"/>
  <c r="D176" i="23"/>
  <c r="D172" i="23"/>
  <c r="D170" i="23"/>
  <c r="D165" i="23" s="1"/>
  <c r="L179" i="23"/>
  <c r="L176" i="23"/>
  <c r="L172" i="23"/>
  <c r="L170" i="23"/>
  <c r="L165" i="23" s="1"/>
  <c r="T179" i="23"/>
  <c r="T176" i="23"/>
  <c r="T172" i="23"/>
  <c r="T170" i="23"/>
  <c r="T165" i="23" s="1"/>
  <c r="C69" i="20"/>
  <c r="K69" i="20"/>
  <c r="S69" i="20"/>
  <c r="C70" i="20"/>
  <c r="K70" i="20"/>
  <c r="S70" i="20"/>
  <c r="C71" i="20"/>
  <c r="K71" i="20"/>
  <c r="S71" i="20"/>
  <c r="I141" i="21"/>
  <c r="I132" i="21" s="1"/>
  <c r="Q141" i="21"/>
  <c r="Q132" i="21" s="1"/>
  <c r="Y141" i="21"/>
  <c r="Y132" i="21" s="1"/>
  <c r="I153" i="21"/>
  <c r="Q153" i="21"/>
  <c r="Y153" i="21"/>
  <c r="I157" i="21"/>
  <c r="Q157" i="21"/>
  <c r="Y157" i="21"/>
  <c r="I160" i="21"/>
  <c r="Q160" i="21"/>
  <c r="Y160" i="21"/>
  <c r="I171" i="21"/>
  <c r="Q171" i="21"/>
  <c r="Y171" i="21"/>
  <c r="I175" i="21"/>
  <c r="Q175" i="21"/>
  <c r="Y175" i="21"/>
  <c r="H192" i="22"/>
  <c r="P192" i="22"/>
  <c r="X192" i="22"/>
  <c r="C201" i="22"/>
  <c r="K201" i="22"/>
  <c r="S201" i="22"/>
  <c r="C202" i="22"/>
  <c r="K202" i="22"/>
  <c r="S202" i="22"/>
  <c r="C203" i="22"/>
  <c r="K203" i="22"/>
  <c r="K160" i="22"/>
  <c r="S203" i="22"/>
  <c r="S160" i="22"/>
  <c r="D211" i="22"/>
  <c r="D171" i="22"/>
  <c r="L211" i="22"/>
  <c r="L171" i="22"/>
  <c r="T211" i="22"/>
  <c r="T171" i="22"/>
  <c r="F213" i="22"/>
  <c r="F175" i="22"/>
  <c r="N213" i="22"/>
  <c r="N175" i="22"/>
  <c r="V213" i="22"/>
  <c r="V175" i="22"/>
  <c r="G141" i="22"/>
  <c r="G132" i="22" s="1"/>
  <c r="O141" i="22"/>
  <c r="O132" i="22" s="1"/>
  <c r="W141" i="22"/>
  <c r="W132" i="22" s="1"/>
  <c r="S153" i="22"/>
  <c r="C160" i="22"/>
  <c r="M179" i="23"/>
  <c r="M176" i="23"/>
  <c r="M172" i="23"/>
  <c r="M170" i="23"/>
  <c r="U179" i="23"/>
  <c r="U176" i="23"/>
  <c r="U172" i="23"/>
  <c r="U170" i="23"/>
  <c r="H48" i="23"/>
  <c r="H160" i="23" s="1"/>
  <c r="P48" i="23"/>
  <c r="P153" i="23" s="1"/>
  <c r="X48" i="23"/>
  <c r="X160" i="23" s="1"/>
  <c r="G211" i="23"/>
  <c r="G171" i="23"/>
  <c r="O211" i="23"/>
  <c r="O171" i="23"/>
  <c r="W211" i="23"/>
  <c r="W171" i="23"/>
  <c r="I213" i="23"/>
  <c r="I175" i="23"/>
  <c r="Q213" i="23"/>
  <c r="Q175" i="23"/>
  <c r="Y213" i="23"/>
  <c r="Y175" i="23"/>
  <c r="B137" i="23"/>
  <c r="J137" i="23"/>
  <c r="R137" i="23"/>
  <c r="B139" i="23"/>
  <c r="J139" i="23"/>
  <c r="R139" i="23"/>
  <c r="B140" i="23"/>
  <c r="J140" i="23"/>
  <c r="R140" i="23"/>
  <c r="B141" i="23"/>
  <c r="J141" i="23"/>
  <c r="R141" i="23"/>
  <c r="B143" i="23"/>
  <c r="J143" i="23"/>
  <c r="R143" i="23"/>
  <c r="G151" i="23"/>
  <c r="R151" i="23"/>
  <c r="O153" i="23"/>
  <c r="B154" i="23"/>
  <c r="W154" i="23"/>
  <c r="J155" i="23"/>
  <c r="G157" i="23"/>
  <c r="R157" i="23"/>
  <c r="O158" i="23"/>
  <c r="B160" i="23"/>
  <c r="W160" i="23"/>
  <c r="J161" i="23"/>
  <c r="J163" i="23"/>
  <c r="V170" i="23"/>
  <c r="N175" i="23"/>
  <c r="V176" i="23"/>
  <c r="N192" i="23"/>
  <c r="N183" i="23" s="1"/>
  <c r="H211" i="23"/>
  <c r="H171" i="23"/>
  <c r="P211" i="23"/>
  <c r="P171" i="23"/>
  <c r="X211" i="23"/>
  <c r="X171" i="23"/>
  <c r="C137" i="23"/>
  <c r="S137" i="23"/>
  <c r="C139" i="23"/>
  <c r="S139" i="23"/>
  <c r="C140" i="23"/>
  <c r="S140" i="23"/>
  <c r="C141" i="23"/>
  <c r="S141" i="23"/>
  <c r="C143" i="23"/>
  <c r="S143" i="23"/>
  <c r="S151" i="23"/>
  <c r="F153" i="23"/>
  <c r="C154" i="23"/>
  <c r="N154" i="23"/>
  <c r="K155" i="23"/>
  <c r="V155" i="23"/>
  <c r="S157" i="23"/>
  <c r="F158" i="23"/>
  <c r="C160" i="23"/>
  <c r="N160" i="23"/>
  <c r="K161" i="23"/>
  <c r="V161" i="23"/>
  <c r="K163" i="23"/>
  <c r="B171" i="23"/>
  <c r="J172" i="23"/>
  <c r="R175" i="23"/>
  <c r="B179" i="23"/>
  <c r="I211" i="23"/>
  <c r="I171" i="23"/>
  <c r="Q211" i="23"/>
  <c r="Q171" i="23"/>
  <c r="Y211" i="23"/>
  <c r="Y171" i="23"/>
  <c r="C213" i="23"/>
  <c r="C175" i="23"/>
  <c r="K213" i="23"/>
  <c r="K175" i="23"/>
  <c r="S213" i="23"/>
  <c r="S175" i="23"/>
  <c r="D137" i="23"/>
  <c r="L137" i="23"/>
  <c r="T137" i="23"/>
  <c r="D139" i="23"/>
  <c r="L139" i="23"/>
  <c r="T139" i="23"/>
  <c r="D140" i="23"/>
  <c r="L140" i="23"/>
  <c r="T140" i="23"/>
  <c r="D141" i="23"/>
  <c r="L141" i="23"/>
  <c r="T141" i="23"/>
  <c r="D143" i="23"/>
  <c r="L143" i="23"/>
  <c r="T143" i="23"/>
  <c r="J151" i="23"/>
  <c r="G153" i="23"/>
  <c r="R153" i="23"/>
  <c r="O154" i="23"/>
  <c r="B155" i="23"/>
  <c r="W155" i="23"/>
  <c r="J157" i="23"/>
  <c r="G158" i="23"/>
  <c r="R158" i="23"/>
  <c r="D160" i="23"/>
  <c r="O160" i="23"/>
  <c r="B161" i="23"/>
  <c r="W161" i="23"/>
  <c r="N163" i="23"/>
  <c r="N172" i="23"/>
  <c r="V175" i="23"/>
  <c r="V192" i="23"/>
  <c r="V183" i="23" s="1"/>
  <c r="I201" i="23"/>
  <c r="I153" i="23"/>
  <c r="Q201" i="23"/>
  <c r="Q153" i="23"/>
  <c r="Y201" i="23"/>
  <c r="Y153" i="23"/>
  <c r="I202" i="23"/>
  <c r="I157" i="23"/>
  <c r="Q202" i="23"/>
  <c r="Q157" i="23"/>
  <c r="Y202" i="23"/>
  <c r="Y157" i="23"/>
  <c r="I203" i="23"/>
  <c r="I160" i="23"/>
  <c r="Q203" i="23"/>
  <c r="Q160" i="23"/>
  <c r="Y203" i="23"/>
  <c r="Y160" i="23"/>
  <c r="C179" i="23"/>
  <c r="C176" i="23"/>
  <c r="C172" i="23"/>
  <c r="C170" i="23"/>
  <c r="K179" i="23"/>
  <c r="K176" i="23"/>
  <c r="K172" i="23"/>
  <c r="K170" i="23"/>
  <c r="S179" i="23"/>
  <c r="S176" i="23"/>
  <c r="S172" i="23"/>
  <c r="S170" i="23"/>
  <c r="D213" i="23"/>
  <c r="D175" i="23"/>
  <c r="L213" i="23"/>
  <c r="L175" i="23"/>
  <c r="T213" i="23"/>
  <c r="T175" i="23"/>
  <c r="E137" i="23"/>
  <c r="M137" i="23"/>
  <c r="U137" i="23"/>
  <c r="E139" i="23"/>
  <c r="M139" i="23"/>
  <c r="U139" i="23"/>
  <c r="E140" i="23"/>
  <c r="M140" i="23"/>
  <c r="U140" i="23"/>
  <c r="E141" i="23"/>
  <c r="M141" i="23"/>
  <c r="U141" i="23"/>
  <c r="E143" i="23"/>
  <c r="M143" i="23"/>
  <c r="U143" i="23"/>
  <c r="K151" i="23"/>
  <c r="V151" i="23"/>
  <c r="S153" i="23"/>
  <c r="C155" i="23"/>
  <c r="N155" i="23"/>
  <c r="K157" i="23"/>
  <c r="V157" i="23"/>
  <c r="S158" i="23"/>
  <c r="F160" i="23"/>
  <c r="C161" i="23"/>
  <c r="N161" i="23"/>
  <c r="O163" i="23"/>
  <c r="B170" i="23"/>
  <c r="J171" i="23"/>
  <c r="R172" i="23"/>
  <c r="B176" i="23"/>
  <c r="J179" i="23"/>
  <c r="D48" i="23"/>
  <c r="D153" i="23" s="1"/>
  <c r="L48" i="23"/>
  <c r="T48" i="23"/>
  <c r="T160" i="23" s="1"/>
  <c r="C211" i="23"/>
  <c r="C171" i="23"/>
  <c r="K211" i="23"/>
  <c r="K171" i="23"/>
  <c r="S211" i="23"/>
  <c r="S171" i="23"/>
  <c r="E213" i="23"/>
  <c r="M213" i="23"/>
  <c r="M175" i="23"/>
  <c r="U213" i="23"/>
  <c r="U175" i="23"/>
  <c r="F137" i="23"/>
  <c r="N137" i="23"/>
  <c r="V137" i="23"/>
  <c r="F139" i="23"/>
  <c r="N139" i="23"/>
  <c r="V139" i="23"/>
  <c r="F140" i="23"/>
  <c r="N140" i="23"/>
  <c r="V140" i="23"/>
  <c r="F141" i="23"/>
  <c r="F143" i="23"/>
  <c r="N143" i="23"/>
  <c r="V143" i="23"/>
  <c r="B151" i="23"/>
  <c r="W151" i="23"/>
  <c r="W146" i="23" s="1"/>
  <c r="J153" i="23"/>
  <c r="G154" i="23"/>
  <c r="R154" i="23"/>
  <c r="O155" i="23"/>
  <c r="B157" i="23"/>
  <c r="W157" i="23"/>
  <c r="J158" i="23"/>
  <c r="G160" i="23"/>
  <c r="R160" i="23"/>
  <c r="O161" i="23"/>
  <c r="B163" i="23"/>
  <c r="R163" i="23"/>
  <c r="F170" i="23"/>
  <c r="N171" i="23"/>
  <c r="V172" i="23"/>
  <c r="V165" i="23" s="1"/>
  <c r="N179" i="23"/>
  <c r="D211" i="23"/>
  <c r="D171" i="23"/>
  <c r="L211" i="23"/>
  <c r="L171" i="23"/>
  <c r="T211" i="23"/>
  <c r="T171" i="23"/>
  <c r="G137" i="23"/>
  <c r="O137" i="23"/>
  <c r="W137" i="23"/>
  <c r="G139" i="23"/>
  <c r="O139" i="23"/>
  <c r="W139" i="23"/>
  <c r="G140" i="23"/>
  <c r="O140" i="23"/>
  <c r="W140" i="23"/>
  <c r="G141" i="23"/>
  <c r="O141" i="23"/>
  <c r="W141" i="23"/>
  <c r="G143" i="23"/>
  <c r="O143" i="23"/>
  <c r="W143" i="23"/>
  <c r="C151" i="23"/>
  <c r="N151" i="23"/>
  <c r="K153" i="23"/>
  <c r="V153" i="23"/>
  <c r="S154" i="23"/>
  <c r="F155" i="23"/>
  <c r="C157" i="23"/>
  <c r="N157" i="23"/>
  <c r="K158" i="23"/>
  <c r="V158" i="23"/>
  <c r="S160" i="23"/>
  <c r="F161" i="23"/>
  <c r="C163" i="23"/>
  <c r="S163" i="23"/>
  <c r="J170" i="23"/>
  <c r="R171" i="23"/>
  <c r="B175" i="23"/>
  <c r="R179" i="23"/>
  <c r="E211" i="23"/>
  <c r="E171" i="23"/>
  <c r="M211" i="23"/>
  <c r="M171" i="23"/>
  <c r="U211" i="23"/>
  <c r="U205" i="23" s="1"/>
  <c r="U171" i="23"/>
  <c r="G213" i="23"/>
  <c r="G175" i="23"/>
  <c r="O213" i="23"/>
  <c r="O175" i="23"/>
  <c r="W213" i="23"/>
  <c r="W175" i="23"/>
  <c r="H137" i="23"/>
  <c r="P137" i="23"/>
  <c r="X137" i="23"/>
  <c r="H139" i="23"/>
  <c r="P139" i="23"/>
  <c r="X139" i="23"/>
  <c r="H140" i="23"/>
  <c r="P140" i="23"/>
  <c r="X140" i="23"/>
  <c r="H141" i="23"/>
  <c r="P141" i="23"/>
  <c r="X141" i="23"/>
  <c r="H143" i="23"/>
  <c r="P143" i="23"/>
  <c r="X143" i="23"/>
  <c r="B153" i="23"/>
  <c r="L153" i="23"/>
  <c r="W153" i="23"/>
  <c r="G155" i="23"/>
  <c r="R155" i="23"/>
  <c r="D157" i="23"/>
  <c r="O157" i="23"/>
  <c r="W158" i="23"/>
  <c r="J160" i="23"/>
  <c r="G161" i="23"/>
  <c r="V163" i="23"/>
  <c r="N170" i="23"/>
  <c r="N165" i="23" s="1"/>
  <c r="V171" i="23"/>
  <c r="F175" i="23"/>
  <c r="E201" i="23"/>
  <c r="E153" i="23"/>
  <c r="M201" i="23"/>
  <c r="M153" i="23"/>
  <c r="U201" i="23"/>
  <c r="U153" i="23"/>
  <c r="E202" i="23"/>
  <c r="E157" i="23"/>
  <c r="M202" i="23"/>
  <c r="M157" i="23"/>
  <c r="U202" i="23"/>
  <c r="U157" i="23"/>
  <c r="E203" i="23"/>
  <c r="E160" i="23"/>
  <c r="M203" i="23"/>
  <c r="M160" i="23"/>
  <c r="U203" i="23"/>
  <c r="U160" i="23"/>
  <c r="G179" i="23"/>
  <c r="G176" i="23"/>
  <c r="G172" i="23"/>
  <c r="G170" i="23"/>
  <c r="O179" i="23"/>
  <c r="O176" i="23"/>
  <c r="O172" i="23"/>
  <c r="O170" i="23"/>
  <c r="O165" i="23" s="1"/>
  <c r="W179" i="23"/>
  <c r="W176" i="23"/>
  <c r="W172" i="23"/>
  <c r="W170" i="23"/>
  <c r="W165" i="23" s="1"/>
  <c r="H213" i="23"/>
  <c r="H175" i="23"/>
  <c r="P213" i="23"/>
  <c r="P175" i="23"/>
  <c r="X213" i="23"/>
  <c r="X175" i="23"/>
  <c r="I137" i="23"/>
  <c r="Q137" i="23"/>
  <c r="Y137" i="23"/>
  <c r="I139" i="23"/>
  <c r="Q139" i="23"/>
  <c r="Y139" i="23"/>
  <c r="I140" i="23"/>
  <c r="Q140" i="23"/>
  <c r="Y140" i="23"/>
  <c r="I141" i="23"/>
  <c r="Q141" i="23"/>
  <c r="Y141" i="23"/>
  <c r="Q143" i="23"/>
  <c r="Y143" i="23"/>
  <c r="C153" i="23"/>
  <c r="N153" i="23"/>
  <c r="S155" i="23"/>
  <c r="F157" i="23"/>
  <c r="K160" i="23"/>
  <c r="V160" i="23"/>
  <c r="R170" i="23"/>
  <c r="J175" i="23"/>
  <c r="D67" i="24"/>
  <c r="L67" i="24"/>
  <c r="T67" i="24"/>
  <c r="D68" i="24"/>
  <c r="L68" i="24"/>
  <c r="T68" i="24"/>
  <c r="D69" i="24"/>
  <c r="L69" i="24"/>
  <c r="T69" i="24"/>
  <c r="M76" i="24"/>
  <c r="M173" i="4" s="1"/>
  <c r="V76" i="24"/>
  <c r="V173" i="4" s="1"/>
  <c r="I77" i="24"/>
  <c r="I174" i="4" s="1"/>
  <c r="S77" i="24"/>
  <c r="S174" i="4" s="1"/>
  <c r="E152" i="25"/>
  <c r="E116" i="25"/>
  <c r="M152" i="25"/>
  <c r="M116" i="25"/>
  <c r="U152" i="25"/>
  <c r="U116" i="25"/>
  <c r="J153" i="25"/>
  <c r="J146" i="25" s="1"/>
  <c r="J119" i="25"/>
  <c r="R153" i="25"/>
  <c r="R146" i="25" s="1"/>
  <c r="R119" i="25"/>
  <c r="B105" i="25"/>
  <c r="L105" i="25"/>
  <c r="W105" i="25"/>
  <c r="J116" i="25"/>
  <c r="N119" i="25"/>
  <c r="G122" i="25"/>
  <c r="W122" i="25"/>
  <c r="F152" i="26"/>
  <c r="N152" i="26"/>
  <c r="V152" i="26"/>
  <c r="C153" i="26"/>
  <c r="K153" i="26"/>
  <c r="S153" i="26"/>
  <c r="H154" i="26"/>
  <c r="P154" i="26"/>
  <c r="X154" i="26"/>
  <c r="E67" i="24"/>
  <c r="M67" i="24"/>
  <c r="U67" i="24"/>
  <c r="E68" i="24"/>
  <c r="U68" i="24"/>
  <c r="E69" i="24"/>
  <c r="U69" i="24"/>
  <c r="N76" i="24"/>
  <c r="N173" i="4" s="1"/>
  <c r="W76" i="24"/>
  <c r="W173" i="4" s="1"/>
  <c r="J77" i="24"/>
  <c r="J174" i="4" s="1"/>
  <c r="F146" i="25"/>
  <c r="N146" i="25"/>
  <c r="V146" i="25"/>
  <c r="C153" i="25"/>
  <c r="C119" i="25"/>
  <c r="K153" i="25"/>
  <c r="K119" i="25"/>
  <c r="S153" i="25"/>
  <c r="S119" i="25"/>
  <c r="C105" i="25"/>
  <c r="N105" i="25"/>
  <c r="X105" i="25"/>
  <c r="K116" i="25"/>
  <c r="V116" i="25"/>
  <c r="O119" i="25"/>
  <c r="H122" i="25"/>
  <c r="X122" i="25"/>
  <c r="G152" i="26"/>
  <c r="O152" i="26"/>
  <c r="W152" i="26"/>
  <c r="D153" i="26"/>
  <c r="L153" i="26"/>
  <c r="T153" i="26"/>
  <c r="I154" i="26"/>
  <c r="Q154" i="26"/>
  <c r="Y154" i="26"/>
  <c r="U152" i="27"/>
  <c r="B153" i="27"/>
  <c r="J153" i="27"/>
  <c r="R153" i="27"/>
  <c r="O154" i="27"/>
  <c r="W154" i="27"/>
  <c r="F67" i="24"/>
  <c r="N67" i="24"/>
  <c r="V67" i="24"/>
  <c r="F68" i="24"/>
  <c r="F69" i="24"/>
  <c r="N69" i="24"/>
  <c r="V69" i="24"/>
  <c r="D153" i="25"/>
  <c r="D119" i="25"/>
  <c r="L153" i="25"/>
  <c r="L119" i="25"/>
  <c r="T153" i="25"/>
  <c r="T119" i="25"/>
  <c r="I154" i="25"/>
  <c r="I122" i="25"/>
  <c r="Q154" i="25"/>
  <c r="Q122" i="25"/>
  <c r="Y154" i="25"/>
  <c r="Y122" i="25"/>
  <c r="D105" i="25"/>
  <c r="W116" i="25"/>
  <c r="P119" i="25"/>
  <c r="G67" i="24"/>
  <c r="O67" i="24"/>
  <c r="W67" i="24"/>
  <c r="G68" i="24"/>
  <c r="G69" i="24"/>
  <c r="O69" i="24"/>
  <c r="W69" i="24"/>
  <c r="P76" i="24"/>
  <c r="P173" i="4" s="1"/>
  <c r="B77" i="24"/>
  <c r="B174" i="4" s="1"/>
  <c r="H146" i="25"/>
  <c r="P146" i="25"/>
  <c r="X146" i="25"/>
  <c r="F105" i="25"/>
  <c r="P105" i="25"/>
  <c r="C116" i="25"/>
  <c r="V119" i="25"/>
  <c r="I152" i="26"/>
  <c r="Q152" i="26"/>
  <c r="Y152" i="26"/>
  <c r="F153" i="26"/>
  <c r="N153" i="26"/>
  <c r="V153" i="26"/>
  <c r="C154" i="26"/>
  <c r="K154" i="26"/>
  <c r="S154" i="26"/>
  <c r="D153" i="27"/>
  <c r="T153" i="27"/>
  <c r="H67" i="24"/>
  <c r="P67" i="24"/>
  <c r="X67" i="24"/>
  <c r="H68" i="24"/>
  <c r="X68" i="24"/>
  <c r="H69" i="24"/>
  <c r="P69" i="24"/>
  <c r="X69" i="24"/>
  <c r="Q76" i="24"/>
  <c r="Q173" i="4" s="1"/>
  <c r="C77" i="24"/>
  <c r="C174" i="4" s="1"/>
  <c r="Y77" i="24"/>
  <c r="Y174" i="4" s="1"/>
  <c r="I152" i="25"/>
  <c r="I116" i="25"/>
  <c r="Q152" i="25"/>
  <c r="Q116" i="25"/>
  <c r="Y152" i="25"/>
  <c r="Y116" i="25"/>
  <c r="C154" i="25"/>
  <c r="C122" i="25"/>
  <c r="K154" i="25"/>
  <c r="K122" i="25"/>
  <c r="S154" i="25"/>
  <c r="S122" i="25"/>
  <c r="G105" i="25"/>
  <c r="R105" i="25"/>
  <c r="O116" i="25"/>
  <c r="B119" i="25"/>
  <c r="W119" i="25"/>
  <c r="O122" i="25"/>
  <c r="B152" i="26"/>
  <c r="J152" i="26"/>
  <c r="R152" i="26"/>
  <c r="G153" i="26"/>
  <c r="O153" i="26"/>
  <c r="W153" i="26"/>
  <c r="D154" i="26"/>
  <c r="L154" i="26"/>
  <c r="T154" i="26"/>
  <c r="I67" i="24"/>
  <c r="Q67" i="24"/>
  <c r="Y67" i="24"/>
  <c r="I68" i="24"/>
  <c r="R76" i="24"/>
  <c r="R173" i="4" s="1"/>
  <c r="B146" i="25"/>
  <c r="D154" i="25"/>
  <c r="D122" i="25"/>
  <c r="L154" i="25"/>
  <c r="L122" i="25"/>
  <c r="T154" i="25"/>
  <c r="T122" i="25"/>
  <c r="H105" i="25"/>
  <c r="S105" i="25"/>
  <c r="F116" i="25"/>
  <c r="F119" i="25"/>
  <c r="X119" i="25"/>
  <c r="P122" i="25"/>
  <c r="C152" i="26"/>
  <c r="K152" i="26"/>
  <c r="S152" i="26"/>
  <c r="H153" i="26"/>
  <c r="P153" i="26"/>
  <c r="X153" i="26"/>
  <c r="E154" i="26"/>
  <c r="M154" i="26"/>
  <c r="U154" i="26"/>
  <c r="F153" i="27"/>
  <c r="C154" i="27"/>
  <c r="K154" i="27"/>
  <c r="S154" i="27"/>
  <c r="B67" i="24"/>
  <c r="J67" i="24"/>
  <c r="R67" i="24"/>
  <c r="B68" i="24"/>
  <c r="J68" i="24"/>
  <c r="R69" i="24"/>
  <c r="E154" i="25"/>
  <c r="E122" i="25"/>
  <c r="M154" i="25"/>
  <c r="M122" i="25"/>
  <c r="U154" i="25"/>
  <c r="U122" i="25"/>
  <c r="T105" i="25"/>
  <c r="G116" i="25"/>
  <c r="C67" i="24"/>
  <c r="K67" i="24"/>
  <c r="S67" i="24"/>
  <c r="C68" i="24"/>
  <c r="K68" i="24"/>
  <c r="V105" i="25"/>
  <c r="S116" i="25"/>
  <c r="H119" i="25"/>
  <c r="E152" i="26"/>
  <c r="M152" i="26"/>
  <c r="U152" i="26"/>
  <c r="B153" i="26"/>
  <c r="J153" i="26"/>
  <c r="R153" i="26"/>
  <c r="G154" i="26"/>
  <c r="O154" i="26"/>
  <c r="W154" i="26"/>
  <c r="K152" i="27"/>
  <c r="S152" i="27"/>
  <c r="E154" i="27"/>
  <c r="M154" i="27"/>
  <c r="U154" i="27"/>
  <c r="E105" i="26"/>
  <c r="M105" i="26"/>
  <c r="U105" i="26"/>
  <c r="E116" i="26"/>
  <c r="M116" i="26"/>
  <c r="U116" i="26"/>
  <c r="E119" i="26"/>
  <c r="M119" i="26"/>
  <c r="U119" i="26"/>
  <c r="E122" i="26"/>
  <c r="M122" i="26"/>
  <c r="U122" i="26"/>
  <c r="B105" i="27"/>
  <c r="J105" i="27"/>
  <c r="R105" i="27"/>
  <c r="B116" i="27"/>
  <c r="J116" i="27"/>
  <c r="R116" i="27"/>
  <c r="B119" i="27"/>
  <c r="J119" i="27"/>
  <c r="R119" i="27"/>
  <c r="B122" i="27"/>
  <c r="K122" i="27"/>
  <c r="T122" i="27"/>
  <c r="E143" i="27"/>
  <c r="O143" i="27"/>
  <c r="C152" i="27"/>
  <c r="M152" i="27"/>
  <c r="W152" i="27"/>
  <c r="K153" i="27"/>
  <c r="U153" i="27"/>
  <c r="G154" i="27"/>
  <c r="B113" i="29"/>
  <c r="J113" i="29"/>
  <c r="R113" i="29"/>
  <c r="I105" i="25"/>
  <c r="Q105" i="25"/>
  <c r="Y105" i="25"/>
  <c r="I119" i="25"/>
  <c r="Q119" i="25"/>
  <c r="Y119" i="25"/>
  <c r="F105" i="26"/>
  <c r="N105" i="26"/>
  <c r="V105" i="26"/>
  <c r="F116" i="26"/>
  <c r="N116" i="26"/>
  <c r="V116" i="26"/>
  <c r="F119" i="26"/>
  <c r="N119" i="26"/>
  <c r="V119" i="26"/>
  <c r="F122" i="26"/>
  <c r="N122" i="26"/>
  <c r="V122" i="26"/>
  <c r="H154" i="27"/>
  <c r="P154" i="27"/>
  <c r="X154" i="27"/>
  <c r="C105" i="27"/>
  <c r="K105" i="27"/>
  <c r="S105" i="27"/>
  <c r="K116" i="27"/>
  <c r="S116" i="27"/>
  <c r="C119" i="27"/>
  <c r="S119" i="27"/>
  <c r="C122" i="27"/>
  <c r="L122" i="27"/>
  <c r="U122" i="27"/>
  <c r="F143" i="27"/>
  <c r="D152" i="27"/>
  <c r="N152" i="27"/>
  <c r="L153" i="27"/>
  <c r="V153" i="27"/>
  <c r="G105" i="26"/>
  <c r="O105" i="26"/>
  <c r="W105" i="26"/>
  <c r="G116" i="26"/>
  <c r="O116" i="26"/>
  <c r="W116" i="26"/>
  <c r="G119" i="26"/>
  <c r="O119" i="26"/>
  <c r="W119" i="26"/>
  <c r="G122" i="26"/>
  <c r="O122" i="26"/>
  <c r="W122" i="26"/>
  <c r="I154" i="27"/>
  <c r="I122" i="27"/>
  <c r="Q154" i="27"/>
  <c r="Q122" i="27"/>
  <c r="Y154" i="27"/>
  <c r="Y122" i="27"/>
  <c r="D105" i="27"/>
  <c r="L105" i="27"/>
  <c r="T105" i="27"/>
  <c r="L116" i="27"/>
  <c r="T116" i="27"/>
  <c r="D119" i="27"/>
  <c r="T119" i="27"/>
  <c r="D122" i="27"/>
  <c r="M122" i="27"/>
  <c r="V122" i="27"/>
  <c r="G143" i="27"/>
  <c r="E152" i="27"/>
  <c r="O152" i="27"/>
  <c r="M153" i="27"/>
  <c r="W153" i="27"/>
  <c r="H105" i="26"/>
  <c r="P105" i="26"/>
  <c r="X105" i="26"/>
  <c r="H116" i="26"/>
  <c r="P116" i="26"/>
  <c r="X116" i="26"/>
  <c r="H119" i="26"/>
  <c r="P119" i="26"/>
  <c r="X119" i="26"/>
  <c r="H122" i="26"/>
  <c r="P122" i="26"/>
  <c r="X122" i="26"/>
  <c r="H152" i="27"/>
  <c r="P152" i="27"/>
  <c r="X152" i="27"/>
  <c r="M105" i="27"/>
  <c r="U105" i="27"/>
  <c r="U116" i="27"/>
  <c r="E119" i="27"/>
  <c r="E122" i="27"/>
  <c r="N122" i="27"/>
  <c r="W122" i="27"/>
  <c r="F152" i="27"/>
  <c r="N153" i="27"/>
  <c r="E113" i="29"/>
  <c r="M113" i="29"/>
  <c r="U113" i="29"/>
  <c r="I105" i="26"/>
  <c r="Q105" i="26"/>
  <c r="Y105" i="26"/>
  <c r="I116" i="26"/>
  <c r="Q116" i="26"/>
  <c r="Y116" i="26"/>
  <c r="I119" i="26"/>
  <c r="Q119" i="26"/>
  <c r="Y119" i="26"/>
  <c r="I122" i="26"/>
  <c r="Q122" i="26"/>
  <c r="Y122" i="26"/>
  <c r="I152" i="27"/>
  <c r="Q152" i="27"/>
  <c r="Y152" i="27"/>
  <c r="N105" i="27"/>
  <c r="V105" i="27"/>
  <c r="V116" i="27"/>
  <c r="F119" i="27"/>
  <c r="F122" i="27"/>
  <c r="O122" i="27"/>
  <c r="X122" i="27"/>
  <c r="G152" i="27"/>
  <c r="O153" i="27"/>
  <c r="F113" i="29"/>
  <c r="N113" i="29"/>
  <c r="V113" i="29"/>
  <c r="E105" i="25"/>
  <c r="M105" i="25"/>
  <c r="U105" i="25"/>
  <c r="E119" i="25"/>
  <c r="M119" i="25"/>
  <c r="U119" i="25"/>
  <c r="B105" i="26"/>
  <c r="J105" i="26"/>
  <c r="R105" i="26"/>
  <c r="B116" i="26"/>
  <c r="J116" i="26"/>
  <c r="R116" i="26"/>
  <c r="B119" i="26"/>
  <c r="J119" i="26"/>
  <c r="R119" i="26"/>
  <c r="B122" i="26"/>
  <c r="J122" i="26"/>
  <c r="R122" i="26"/>
  <c r="W105" i="27"/>
  <c r="G119" i="27"/>
  <c r="P122" i="27"/>
  <c r="G113" i="29"/>
  <c r="O113" i="29"/>
  <c r="W113" i="29"/>
  <c r="C105" i="26"/>
  <c r="K105" i="26"/>
  <c r="S105" i="26"/>
  <c r="C116" i="26"/>
  <c r="K116" i="26"/>
  <c r="S116" i="26"/>
  <c r="C119" i="26"/>
  <c r="K119" i="26"/>
  <c r="S119" i="26"/>
  <c r="C122" i="26"/>
  <c r="K122" i="26"/>
  <c r="S122" i="26"/>
  <c r="H153" i="27"/>
  <c r="P153" i="27"/>
  <c r="X153" i="27"/>
  <c r="H105" i="27"/>
  <c r="P105" i="27"/>
  <c r="X105" i="27"/>
  <c r="H116" i="27"/>
  <c r="P116" i="27"/>
  <c r="X116" i="27"/>
  <c r="H119" i="27"/>
  <c r="P119" i="27"/>
  <c r="X119" i="27"/>
  <c r="H122" i="27"/>
  <c r="R122" i="27"/>
  <c r="D105" i="26"/>
  <c r="L105" i="26"/>
  <c r="T105" i="26"/>
  <c r="D116" i="26"/>
  <c r="L116" i="26"/>
  <c r="T116" i="26"/>
  <c r="D119" i="26"/>
  <c r="L119" i="26"/>
  <c r="T119" i="26"/>
  <c r="D122" i="26"/>
  <c r="L122" i="26"/>
  <c r="T122" i="26"/>
  <c r="I153" i="27"/>
  <c r="Q153" i="27"/>
  <c r="Y153" i="27"/>
  <c r="I105" i="27"/>
  <c r="Q105" i="27"/>
  <c r="Y105" i="27"/>
  <c r="I119" i="27"/>
  <c r="Q119" i="27"/>
  <c r="Y119" i="27"/>
  <c r="I94" i="29"/>
  <c r="Q94" i="29"/>
  <c r="Y94" i="29"/>
  <c r="X120" i="30"/>
  <c r="E123" i="30"/>
  <c r="M123" i="30"/>
  <c r="U123" i="30"/>
  <c r="H94" i="30"/>
  <c r="P94" i="30"/>
  <c r="X94" i="30"/>
  <c r="J119" i="30"/>
  <c r="T119" i="30"/>
  <c r="G120" i="30"/>
  <c r="R120" i="30"/>
  <c r="F122" i="30"/>
  <c r="S122" i="30"/>
  <c r="G123" i="30"/>
  <c r="T123" i="30"/>
  <c r="E119" i="31"/>
  <c r="M119" i="31"/>
  <c r="U119" i="31"/>
  <c r="F120" i="31"/>
  <c r="N120" i="31"/>
  <c r="V120" i="31"/>
  <c r="E122" i="31"/>
  <c r="M122" i="31"/>
  <c r="U122" i="31"/>
  <c r="C123" i="31"/>
  <c r="K123" i="31"/>
  <c r="S123" i="31"/>
  <c r="C105" i="31"/>
  <c r="B90" i="29"/>
  <c r="J90" i="29"/>
  <c r="R90" i="29"/>
  <c r="B94" i="29"/>
  <c r="J94" i="29"/>
  <c r="R94" i="29"/>
  <c r="B99" i="29"/>
  <c r="J99" i="29"/>
  <c r="R99" i="29"/>
  <c r="B105" i="29"/>
  <c r="J105" i="29"/>
  <c r="R105" i="29"/>
  <c r="I120" i="30"/>
  <c r="Q120" i="30"/>
  <c r="Y120" i="30"/>
  <c r="H122" i="30"/>
  <c r="P122" i="30"/>
  <c r="X122" i="30"/>
  <c r="I94" i="30"/>
  <c r="Q94" i="30"/>
  <c r="Y94" i="30"/>
  <c r="K119" i="30"/>
  <c r="V119" i="30"/>
  <c r="S120" i="30"/>
  <c r="G122" i="30"/>
  <c r="T122" i="30"/>
  <c r="J123" i="30"/>
  <c r="V123" i="30"/>
  <c r="F119" i="31"/>
  <c r="N119" i="31"/>
  <c r="V119" i="31"/>
  <c r="G120" i="31"/>
  <c r="O120" i="31"/>
  <c r="W120" i="31"/>
  <c r="F122" i="31"/>
  <c r="N122" i="31"/>
  <c r="V122" i="31"/>
  <c r="D123" i="31"/>
  <c r="L123" i="31"/>
  <c r="T123" i="31"/>
  <c r="M90" i="31"/>
  <c r="M99" i="31"/>
  <c r="C90" i="29"/>
  <c r="K90" i="29"/>
  <c r="S90" i="29"/>
  <c r="C94" i="29"/>
  <c r="K94" i="29"/>
  <c r="S94" i="29"/>
  <c r="C99" i="29"/>
  <c r="K99" i="29"/>
  <c r="S99" i="29"/>
  <c r="C105" i="29"/>
  <c r="K105" i="29"/>
  <c r="S105" i="29"/>
  <c r="C119" i="29"/>
  <c r="K119" i="29"/>
  <c r="S119" i="29"/>
  <c r="C122" i="29"/>
  <c r="K122" i="29"/>
  <c r="S122" i="29"/>
  <c r="I119" i="30"/>
  <c r="Q119" i="30"/>
  <c r="Y119" i="30"/>
  <c r="I122" i="30"/>
  <c r="Q122" i="30"/>
  <c r="Y122" i="30"/>
  <c r="B90" i="30"/>
  <c r="R90" i="30"/>
  <c r="B94" i="30"/>
  <c r="J94" i="30"/>
  <c r="B99" i="30"/>
  <c r="J99" i="30"/>
  <c r="R99" i="30"/>
  <c r="B105" i="30"/>
  <c r="R105" i="30"/>
  <c r="L119" i="30"/>
  <c r="W119" i="30"/>
  <c r="T120" i="30"/>
  <c r="V122" i="30"/>
  <c r="K123" i="30"/>
  <c r="W123" i="30"/>
  <c r="G119" i="31"/>
  <c r="O119" i="31"/>
  <c r="W119" i="31"/>
  <c r="H120" i="31"/>
  <c r="P120" i="31"/>
  <c r="X120" i="31"/>
  <c r="G122" i="31"/>
  <c r="O122" i="31"/>
  <c r="W122" i="31"/>
  <c r="E123" i="31"/>
  <c r="M123" i="31"/>
  <c r="U123" i="31"/>
  <c r="F94" i="31"/>
  <c r="V94" i="31"/>
  <c r="H72" i="33"/>
  <c r="P72" i="33"/>
  <c r="X72" i="33"/>
  <c r="D90" i="29"/>
  <c r="L90" i="29"/>
  <c r="T90" i="29"/>
  <c r="D94" i="29"/>
  <c r="L94" i="29"/>
  <c r="T94" i="29"/>
  <c r="D99" i="29"/>
  <c r="L99" i="29"/>
  <c r="T99" i="29"/>
  <c r="D105" i="29"/>
  <c r="L105" i="29"/>
  <c r="T105" i="29"/>
  <c r="H123" i="30"/>
  <c r="P123" i="30"/>
  <c r="X123" i="30"/>
  <c r="C90" i="30"/>
  <c r="S90" i="30"/>
  <c r="C94" i="30"/>
  <c r="K94" i="30"/>
  <c r="C99" i="30"/>
  <c r="K99" i="30"/>
  <c r="C105" i="30"/>
  <c r="S105" i="30"/>
  <c r="N119" i="30"/>
  <c r="V120" i="30"/>
  <c r="W122" i="30"/>
  <c r="L123" i="30"/>
  <c r="H119" i="31"/>
  <c r="H90" i="31"/>
  <c r="P119" i="31"/>
  <c r="P90" i="31"/>
  <c r="X119" i="31"/>
  <c r="X90" i="31"/>
  <c r="I120" i="31"/>
  <c r="Q120" i="31"/>
  <c r="Y120" i="31"/>
  <c r="H122" i="31"/>
  <c r="H99" i="31"/>
  <c r="P122" i="31"/>
  <c r="P99" i="31"/>
  <c r="X122" i="31"/>
  <c r="X99" i="31"/>
  <c r="F123" i="31"/>
  <c r="F105" i="31"/>
  <c r="N123" i="31"/>
  <c r="N105" i="31"/>
  <c r="V123" i="31"/>
  <c r="V105" i="31"/>
  <c r="I94" i="31"/>
  <c r="Y94" i="31"/>
  <c r="K105" i="31"/>
  <c r="E90" i="29"/>
  <c r="M90" i="29"/>
  <c r="U90" i="29"/>
  <c r="E94" i="29"/>
  <c r="M94" i="29"/>
  <c r="U94" i="29"/>
  <c r="E99" i="29"/>
  <c r="M99" i="29"/>
  <c r="U99" i="29"/>
  <c r="E105" i="29"/>
  <c r="M105" i="29"/>
  <c r="U105" i="29"/>
  <c r="I123" i="30"/>
  <c r="Q123" i="30"/>
  <c r="Y123" i="30"/>
  <c r="D90" i="30"/>
  <c r="D94" i="30"/>
  <c r="L94" i="30"/>
  <c r="D99" i="30"/>
  <c r="L99" i="30"/>
  <c r="D105" i="30"/>
  <c r="O119" i="30"/>
  <c r="W120" i="30"/>
  <c r="N123" i="30"/>
  <c r="I119" i="31"/>
  <c r="Q119" i="31"/>
  <c r="Y119" i="31"/>
  <c r="B120" i="31"/>
  <c r="J120" i="31"/>
  <c r="R120" i="31"/>
  <c r="I122" i="31"/>
  <c r="Q122" i="31"/>
  <c r="Y122" i="31"/>
  <c r="G123" i="31"/>
  <c r="O123" i="31"/>
  <c r="W123" i="31"/>
  <c r="F90" i="29"/>
  <c r="N90" i="29"/>
  <c r="V90" i="29"/>
  <c r="F94" i="29"/>
  <c r="N94" i="29"/>
  <c r="V94" i="29"/>
  <c r="F99" i="29"/>
  <c r="N99" i="29"/>
  <c r="V99" i="29"/>
  <c r="F105" i="29"/>
  <c r="N105" i="29"/>
  <c r="V105" i="29"/>
  <c r="E120" i="30"/>
  <c r="M120" i="30"/>
  <c r="U120" i="30"/>
  <c r="E94" i="30"/>
  <c r="M94" i="30"/>
  <c r="U94" i="30"/>
  <c r="E105" i="30"/>
  <c r="M105" i="30"/>
  <c r="U105" i="30"/>
  <c r="F119" i="30"/>
  <c r="N120" i="30"/>
  <c r="N122" i="30"/>
  <c r="O123" i="30"/>
  <c r="B119" i="31"/>
  <c r="B90" i="31"/>
  <c r="J119" i="31"/>
  <c r="J90" i="31"/>
  <c r="R119" i="31"/>
  <c r="R90" i="31"/>
  <c r="C120" i="31"/>
  <c r="K120" i="31"/>
  <c r="S120" i="31"/>
  <c r="B122" i="31"/>
  <c r="B99" i="31"/>
  <c r="J122" i="31"/>
  <c r="J99" i="31"/>
  <c r="R122" i="31"/>
  <c r="R99" i="31"/>
  <c r="H123" i="31"/>
  <c r="H105" i="31"/>
  <c r="P123" i="31"/>
  <c r="P105" i="31"/>
  <c r="X123" i="31"/>
  <c r="X105" i="31"/>
  <c r="E90" i="31"/>
  <c r="U90" i="31"/>
  <c r="E99" i="31"/>
  <c r="U99" i="31"/>
  <c r="G90" i="29"/>
  <c r="O90" i="29"/>
  <c r="W90" i="29"/>
  <c r="G94" i="29"/>
  <c r="O94" i="29"/>
  <c r="W94" i="29"/>
  <c r="G99" i="29"/>
  <c r="O99" i="29"/>
  <c r="W99" i="29"/>
  <c r="G105" i="29"/>
  <c r="O105" i="29"/>
  <c r="W105" i="29"/>
  <c r="E119" i="30"/>
  <c r="M119" i="30"/>
  <c r="U119" i="30"/>
  <c r="E122" i="30"/>
  <c r="M122" i="30"/>
  <c r="U122" i="30"/>
  <c r="F94" i="30"/>
  <c r="F105" i="30"/>
  <c r="G119" i="30"/>
  <c r="O120" i="30"/>
  <c r="O122" i="30"/>
  <c r="D120" i="31"/>
  <c r="L120" i="31"/>
  <c r="T120" i="31"/>
  <c r="I123" i="31"/>
  <c r="Q123" i="31"/>
  <c r="Y123" i="31"/>
  <c r="N94" i="31"/>
  <c r="S105" i="31"/>
  <c r="H90" i="29"/>
  <c r="P90" i="29"/>
  <c r="X90" i="29"/>
  <c r="H94" i="29"/>
  <c r="P94" i="29"/>
  <c r="X94" i="29"/>
  <c r="H99" i="29"/>
  <c r="P99" i="29"/>
  <c r="X99" i="29"/>
  <c r="H105" i="29"/>
  <c r="P105" i="29"/>
  <c r="X105" i="29"/>
  <c r="D119" i="31"/>
  <c r="D90" i="31"/>
  <c r="L119" i="31"/>
  <c r="L90" i="31"/>
  <c r="T119" i="31"/>
  <c r="T90" i="31"/>
  <c r="E120" i="31"/>
  <c r="M120" i="31"/>
  <c r="U120" i="31"/>
  <c r="D122" i="31"/>
  <c r="D99" i="31"/>
  <c r="L122" i="31"/>
  <c r="L99" i="31"/>
  <c r="T122" i="31"/>
  <c r="T99" i="31"/>
  <c r="B123" i="31"/>
  <c r="B105" i="31"/>
  <c r="J123" i="31"/>
  <c r="J105" i="31"/>
  <c r="R123" i="31"/>
  <c r="R105" i="31"/>
  <c r="G90" i="31"/>
  <c r="O90" i="31"/>
  <c r="W90" i="31"/>
  <c r="G94" i="31"/>
  <c r="O94" i="31"/>
  <c r="W94" i="31"/>
  <c r="G99" i="31"/>
  <c r="O99" i="31"/>
  <c r="W99" i="31"/>
  <c r="G105" i="31"/>
  <c r="O105" i="31"/>
  <c r="W105" i="31"/>
  <c r="H57" i="33"/>
  <c r="P57" i="33"/>
  <c r="X57" i="33"/>
  <c r="H60" i="33"/>
  <c r="P60" i="33"/>
  <c r="X60" i="33"/>
  <c r="H63" i="33"/>
  <c r="P63" i="33"/>
  <c r="X63" i="33"/>
  <c r="F78" i="34"/>
  <c r="N78" i="34"/>
  <c r="V78" i="34"/>
  <c r="H79" i="34"/>
  <c r="P79" i="34"/>
  <c r="X79" i="34"/>
  <c r="F80" i="34"/>
  <c r="F63" i="34"/>
  <c r="N80" i="34"/>
  <c r="N63" i="34"/>
  <c r="V80" i="34"/>
  <c r="V63" i="34"/>
  <c r="V57" i="34"/>
  <c r="K60" i="34"/>
  <c r="X60" i="34"/>
  <c r="S63" i="34"/>
  <c r="D78" i="35"/>
  <c r="L78" i="35"/>
  <c r="T78" i="35"/>
  <c r="F79" i="35"/>
  <c r="D80" i="35"/>
  <c r="L80" i="35"/>
  <c r="T80" i="35"/>
  <c r="I72" i="37"/>
  <c r="Q72" i="37"/>
  <c r="Y72" i="37"/>
  <c r="H94" i="31"/>
  <c r="P94" i="31"/>
  <c r="X94" i="31"/>
  <c r="I57" i="33"/>
  <c r="Q57" i="33"/>
  <c r="Y57" i="33"/>
  <c r="I60" i="33"/>
  <c r="Q60" i="33"/>
  <c r="Y60" i="33"/>
  <c r="I63" i="33"/>
  <c r="Q63" i="33"/>
  <c r="Y63" i="33"/>
  <c r="Q78" i="33"/>
  <c r="I79" i="33"/>
  <c r="I72" i="33" s="1"/>
  <c r="Q79" i="33"/>
  <c r="Y79" i="33"/>
  <c r="Q80" i="33"/>
  <c r="Y80" i="33"/>
  <c r="G78" i="34"/>
  <c r="G57" i="34"/>
  <c r="O78" i="34"/>
  <c r="O57" i="34"/>
  <c r="W78" i="34"/>
  <c r="W57" i="34"/>
  <c r="G80" i="34"/>
  <c r="G63" i="34"/>
  <c r="O80" i="34"/>
  <c r="O63" i="34"/>
  <c r="W80" i="34"/>
  <c r="W63" i="34"/>
  <c r="N57" i="34"/>
  <c r="L60" i="34"/>
  <c r="C79" i="34"/>
  <c r="K80" i="34"/>
  <c r="B60" i="33"/>
  <c r="J60" i="33"/>
  <c r="R60" i="33"/>
  <c r="H78" i="34"/>
  <c r="P78" i="34"/>
  <c r="X78" i="34"/>
  <c r="B79" i="34"/>
  <c r="B60" i="34"/>
  <c r="J79" i="34"/>
  <c r="J60" i="34"/>
  <c r="R79" i="34"/>
  <c r="R60" i="34"/>
  <c r="H80" i="34"/>
  <c r="H63" i="34"/>
  <c r="P80" i="34"/>
  <c r="P63" i="34"/>
  <c r="X80" i="34"/>
  <c r="X63" i="34"/>
  <c r="P57" i="34"/>
  <c r="F78" i="35"/>
  <c r="N78" i="35"/>
  <c r="V78" i="35"/>
  <c r="X79" i="35"/>
  <c r="F80" i="35"/>
  <c r="N80" i="35"/>
  <c r="V80" i="35"/>
  <c r="B94" i="31"/>
  <c r="J94" i="31"/>
  <c r="R94" i="31"/>
  <c r="C57" i="33"/>
  <c r="K57" i="33"/>
  <c r="S57" i="33"/>
  <c r="C60" i="33"/>
  <c r="K60" i="33"/>
  <c r="S60" i="33"/>
  <c r="C63" i="33"/>
  <c r="K63" i="33"/>
  <c r="S63" i="33"/>
  <c r="S78" i="33"/>
  <c r="S72" i="33" s="1"/>
  <c r="C80" i="33"/>
  <c r="C72" i="33" s="1"/>
  <c r="H57" i="34"/>
  <c r="P60" i="34"/>
  <c r="G78" i="35"/>
  <c r="G57" i="35"/>
  <c r="O78" i="35"/>
  <c r="O57" i="35"/>
  <c r="W78" i="35"/>
  <c r="W57" i="35"/>
  <c r="I79" i="35"/>
  <c r="I60" i="35"/>
  <c r="Q79" i="35"/>
  <c r="Q60" i="35"/>
  <c r="Y79" i="35"/>
  <c r="Y60" i="35"/>
  <c r="G80" i="35"/>
  <c r="G63" i="35"/>
  <c r="O80" i="35"/>
  <c r="O63" i="35"/>
  <c r="W80" i="35"/>
  <c r="W63" i="35"/>
  <c r="T72" i="37"/>
  <c r="D57" i="33"/>
  <c r="L57" i="33"/>
  <c r="T57" i="33"/>
  <c r="D63" i="33"/>
  <c r="L63" i="33"/>
  <c r="T63" i="33"/>
  <c r="B80" i="34"/>
  <c r="B63" i="34"/>
  <c r="J80" i="34"/>
  <c r="J63" i="34"/>
  <c r="R80" i="34"/>
  <c r="R63" i="34"/>
  <c r="R57" i="34"/>
  <c r="D60" i="34"/>
  <c r="H78" i="35"/>
  <c r="P78" i="35"/>
  <c r="X78" i="35"/>
  <c r="B79" i="35"/>
  <c r="H80" i="35"/>
  <c r="P80" i="35"/>
  <c r="X80" i="35"/>
  <c r="U72" i="37"/>
  <c r="D94" i="31"/>
  <c r="L94" i="31"/>
  <c r="T94" i="31"/>
  <c r="D105" i="31"/>
  <c r="L105" i="31"/>
  <c r="T105" i="31"/>
  <c r="E57" i="33"/>
  <c r="M57" i="33"/>
  <c r="U57" i="33"/>
  <c r="E60" i="33"/>
  <c r="M60" i="33"/>
  <c r="U60" i="33"/>
  <c r="E63" i="33"/>
  <c r="M63" i="33"/>
  <c r="U63" i="33"/>
  <c r="E78" i="33"/>
  <c r="M78" i="33"/>
  <c r="U78" i="33"/>
  <c r="E79" i="33"/>
  <c r="U79" i="33"/>
  <c r="E80" i="33"/>
  <c r="M80" i="33"/>
  <c r="U80" i="33"/>
  <c r="E79" i="34"/>
  <c r="M79" i="34"/>
  <c r="U79" i="34"/>
  <c r="J57" i="34"/>
  <c r="E60" i="34"/>
  <c r="S60" i="34"/>
  <c r="I78" i="35"/>
  <c r="I57" i="35"/>
  <c r="Q78" i="35"/>
  <c r="Q57" i="35"/>
  <c r="Y78" i="35"/>
  <c r="Y57" i="35"/>
  <c r="C79" i="35"/>
  <c r="C60" i="35"/>
  <c r="K79" i="35"/>
  <c r="K60" i="35"/>
  <c r="S79" i="35"/>
  <c r="S60" i="35"/>
  <c r="I80" i="35"/>
  <c r="I63" i="35"/>
  <c r="Q80" i="35"/>
  <c r="Q63" i="35"/>
  <c r="Y80" i="35"/>
  <c r="Y63" i="35"/>
  <c r="F57" i="33"/>
  <c r="N57" i="33"/>
  <c r="V57" i="33"/>
  <c r="F60" i="33"/>
  <c r="N60" i="33"/>
  <c r="V60" i="33"/>
  <c r="F63" i="33"/>
  <c r="N63" i="33"/>
  <c r="V63" i="33"/>
  <c r="D78" i="34"/>
  <c r="L78" i="34"/>
  <c r="T78" i="34"/>
  <c r="F79" i="34"/>
  <c r="F60" i="34"/>
  <c r="N79" i="34"/>
  <c r="N60" i="34"/>
  <c r="V79" i="34"/>
  <c r="V60" i="34"/>
  <c r="D80" i="34"/>
  <c r="L80" i="34"/>
  <c r="T80" i="34"/>
  <c r="B57" i="34"/>
  <c r="T57" i="34"/>
  <c r="T60" i="34"/>
  <c r="L63" i="34"/>
  <c r="B78" i="35"/>
  <c r="J78" i="35"/>
  <c r="R78" i="35"/>
  <c r="D79" i="35"/>
  <c r="T79" i="35"/>
  <c r="B80" i="35"/>
  <c r="J80" i="35"/>
  <c r="R80" i="35"/>
  <c r="E78" i="34"/>
  <c r="M78" i="34"/>
  <c r="U78" i="34"/>
  <c r="G79" i="34"/>
  <c r="G60" i="34"/>
  <c r="O79" i="34"/>
  <c r="O60" i="34"/>
  <c r="W79" i="34"/>
  <c r="W60" i="34"/>
  <c r="E80" i="34"/>
  <c r="E63" i="34"/>
  <c r="M80" i="34"/>
  <c r="M63" i="34"/>
  <c r="U80" i="34"/>
  <c r="U63" i="34"/>
  <c r="L57" i="34"/>
  <c r="U57" i="34"/>
  <c r="C78" i="35"/>
  <c r="K78" i="35"/>
  <c r="S78" i="35"/>
  <c r="C80" i="35"/>
  <c r="K80" i="35"/>
  <c r="S80" i="35"/>
  <c r="B57" i="37"/>
  <c r="J57" i="37"/>
  <c r="R57" i="37"/>
  <c r="B60" i="37"/>
  <c r="J60" i="37"/>
  <c r="R60" i="37"/>
  <c r="B63" i="37"/>
  <c r="J63" i="37"/>
  <c r="R63" i="37"/>
  <c r="D79" i="37"/>
  <c r="L80" i="37"/>
  <c r="L72" i="37" s="1"/>
  <c r="F78" i="38"/>
  <c r="F57" i="38"/>
  <c r="N78" i="38"/>
  <c r="N57" i="38"/>
  <c r="V78" i="38"/>
  <c r="V57" i="38"/>
  <c r="H79" i="38"/>
  <c r="P79" i="38"/>
  <c r="X79" i="38"/>
  <c r="F80" i="38"/>
  <c r="F63" i="38"/>
  <c r="N80" i="38"/>
  <c r="N63" i="38"/>
  <c r="V80" i="38"/>
  <c r="V63" i="38"/>
  <c r="X60" i="38"/>
  <c r="H78" i="39"/>
  <c r="P78" i="39"/>
  <c r="X78" i="39"/>
  <c r="J79" i="39"/>
  <c r="R79" i="39"/>
  <c r="H80" i="39"/>
  <c r="P80" i="39"/>
  <c r="X80" i="39"/>
  <c r="B57" i="35"/>
  <c r="J57" i="35"/>
  <c r="R57" i="35"/>
  <c r="B60" i="35"/>
  <c r="J60" i="35"/>
  <c r="R60" i="35"/>
  <c r="B63" i="35"/>
  <c r="J63" i="35"/>
  <c r="R63" i="35"/>
  <c r="G79" i="37"/>
  <c r="G72" i="37" s="1"/>
  <c r="G79" i="38"/>
  <c r="O79" i="37"/>
  <c r="O72" i="37" s="1"/>
  <c r="O79" i="38"/>
  <c r="W79" i="37"/>
  <c r="W72" i="37" s="1"/>
  <c r="W79" i="38"/>
  <c r="C57" i="37"/>
  <c r="K57" i="37"/>
  <c r="S57" i="37"/>
  <c r="C60" i="37"/>
  <c r="K60" i="37"/>
  <c r="S60" i="37"/>
  <c r="C63" i="37"/>
  <c r="K63" i="37"/>
  <c r="S63" i="37"/>
  <c r="E79" i="37"/>
  <c r="E72" i="37" s="1"/>
  <c r="M80" i="37"/>
  <c r="M72" i="37" s="1"/>
  <c r="X80" i="37"/>
  <c r="G78" i="38"/>
  <c r="O78" i="38"/>
  <c r="W78" i="38"/>
  <c r="I79" i="38"/>
  <c r="Q79" i="38"/>
  <c r="Y79" i="38"/>
  <c r="G80" i="38"/>
  <c r="O80" i="38"/>
  <c r="W80" i="38"/>
  <c r="G57" i="38"/>
  <c r="Y60" i="38"/>
  <c r="I78" i="39"/>
  <c r="Q78" i="39"/>
  <c r="Y78" i="39"/>
  <c r="C79" i="39"/>
  <c r="K79" i="39"/>
  <c r="S79" i="39"/>
  <c r="I80" i="39"/>
  <c r="Q80" i="39"/>
  <c r="Y80" i="39"/>
  <c r="C57" i="35"/>
  <c r="K57" i="35"/>
  <c r="S57" i="35"/>
  <c r="C63" i="35"/>
  <c r="K63" i="35"/>
  <c r="S63" i="35"/>
  <c r="D57" i="37"/>
  <c r="L57" i="37"/>
  <c r="T57" i="37"/>
  <c r="L60" i="37"/>
  <c r="T60" i="37"/>
  <c r="D63" i="37"/>
  <c r="L63" i="37"/>
  <c r="T63" i="37"/>
  <c r="D80" i="37"/>
  <c r="B79" i="38"/>
  <c r="J79" i="38"/>
  <c r="R79" i="38"/>
  <c r="B78" i="39"/>
  <c r="J78" i="39"/>
  <c r="R78" i="39"/>
  <c r="D79" i="39"/>
  <c r="L79" i="39"/>
  <c r="T79" i="39"/>
  <c r="B80" i="39"/>
  <c r="J80" i="39"/>
  <c r="R80" i="39"/>
  <c r="D57" i="35"/>
  <c r="L57" i="35"/>
  <c r="T57" i="35"/>
  <c r="D60" i="35"/>
  <c r="L60" i="35"/>
  <c r="T60" i="35"/>
  <c r="D63" i="35"/>
  <c r="L63" i="35"/>
  <c r="T63" i="35"/>
  <c r="E57" i="37"/>
  <c r="M57" i="37"/>
  <c r="U57" i="37"/>
  <c r="M60" i="37"/>
  <c r="U60" i="37"/>
  <c r="E63" i="37"/>
  <c r="U63" i="37"/>
  <c r="P80" i="37"/>
  <c r="I78" i="38"/>
  <c r="Q78" i="38"/>
  <c r="Y78" i="38"/>
  <c r="C79" i="38"/>
  <c r="C60" i="38"/>
  <c r="K79" i="38"/>
  <c r="K60" i="38"/>
  <c r="S79" i="38"/>
  <c r="S60" i="38"/>
  <c r="I80" i="38"/>
  <c r="I63" i="38"/>
  <c r="Q80" i="38"/>
  <c r="Q63" i="38"/>
  <c r="Y80" i="38"/>
  <c r="Y63" i="38"/>
  <c r="I57" i="38"/>
  <c r="Q60" i="38"/>
  <c r="C78" i="39"/>
  <c r="K78" i="39"/>
  <c r="S78" i="39"/>
  <c r="M79" i="39"/>
  <c r="U79" i="39"/>
  <c r="C80" i="39"/>
  <c r="K80" i="39"/>
  <c r="S80" i="39"/>
  <c r="B78" i="38"/>
  <c r="J78" i="38"/>
  <c r="R78" i="38"/>
  <c r="D79" i="38"/>
  <c r="L79" i="38"/>
  <c r="T79" i="38"/>
  <c r="B80" i="38"/>
  <c r="J80" i="38"/>
  <c r="R80" i="38"/>
  <c r="J57" i="38"/>
  <c r="R63" i="38"/>
  <c r="D78" i="39"/>
  <c r="L78" i="39"/>
  <c r="T78" i="39"/>
  <c r="F79" i="39"/>
  <c r="N79" i="39"/>
  <c r="V79" i="39"/>
  <c r="F57" i="35"/>
  <c r="N57" i="35"/>
  <c r="V57" i="35"/>
  <c r="F60" i="35"/>
  <c r="N60" i="35"/>
  <c r="V60" i="35"/>
  <c r="F63" i="35"/>
  <c r="N63" i="35"/>
  <c r="V63" i="35"/>
  <c r="G57" i="37"/>
  <c r="O57" i="37"/>
  <c r="W57" i="37"/>
  <c r="G60" i="37"/>
  <c r="O60" i="37"/>
  <c r="W60" i="37"/>
  <c r="G63" i="37"/>
  <c r="O63" i="37"/>
  <c r="W63" i="37"/>
  <c r="X78" i="37"/>
  <c r="H80" i="37"/>
  <c r="C78" i="38"/>
  <c r="C57" i="38"/>
  <c r="K78" i="38"/>
  <c r="K57" i="38"/>
  <c r="S78" i="38"/>
  <c r="S57" i="38"/>
  <c r="E79" i="38"/>
  <c r="M79" i="38"/>
  <c r="U79" i="38"/>
  <c r="C80" i="38"/>
  <c r="C63" i="38"/>
  <c r="K80" i="38"/>
  <c r="K63" i="38"/>
  <c r="S80" i="38"/>
  <c r="S63" i="38"/>
  <c r="W57" i="38"/>
  <c r="I60" i="38"/>
  <c r="T60" i="38"/>
  <c r="G63" i="38"/>
  <c r="E78" i="39"/>
  <c r="M78" i="39"/>
  <c r="U78" i="39"/>
  <c r="G79" i="39"/>
  <c r="O79" i="39"/>
  <c r="W79" i="39"/>
  <c r="E80" i="39"/>
  <c r="M80" i="39"/>
  <c r="U80" i="39"/>
  <c r="H57" i="37"/>
  <c r="P57" i="37"/>
  <c r="X57" i="37"/>
  <c r="H63" i="37"/>
  <c r="P63" i="37"/>
  <c r="X63" i="37"/>
  <c r="H78" i="37"/>
  <c r="P78" i="37"/>
  <c r="D78" i="38"/>
  <c r="L78" i="38"/>
  <c r="T78" i="38"/>
  <c r="F79" i="38"/>
  <c r="F60" i="38"/>
  <c r="N79" i="38"/>
  <c r="N60" i="38"/>
  <c r="V79" i="38"/>
  <c r="V60" i="38"/>
  <c r="D80" i="38"/>
  <c r="L80" i="38"/>
  <c r="T80" i="38"/>
  <c r="B57" i="38"/>
  <c r="F78" i="39"/>
  <c r="N78" i="39"/>
  <c r="V78" i="39"/>
  <c r="H79" i="39"/>
  <c r="P79" i="39"/>
  <c r="X79" i="39"/>
  <c r="F80" i="39"/>
  <c r="N80" i="39"/>
  <c r="V80" i="39"/>
  <c r="H60" i="35"/>
  <c r="P60" i="35"/>
  <c r="X60" i="35"/>
  <c r="E78" i="38"/>
  <c r="M78" i="38"/>
  <c r="U78" i="38"/>
  <c r="E80" i="38"/>
  <c r="M80" i="38"/>
  <c r="U80" i="38"/>
  <c r="D57" i="38"/>
  <c r="L60" i="38"/>
  <c r="J63" i="38"/>
  <c r="G78" i="39"/>
  <c r="O78" i="39"/>
  <c r="W78" i="39"/>
  <c r="I79" i="39"/>
  <c r="Q79" i="39"/>
  <c r="Y79" i="39"/>
  <c r="G80" i="39"/>
  <c r="O80" i="39"/>
  <c r="W80" i="39"/>
  <c r="H57" i="39"/>
  <c r="P57" i="39"/>
  <c r="X57" i="39"/>
  <c r="H60" i="39"/>
  <c r="P60" i="39"/>
  <c r="X60" i="39"/>
  <c r="H63" i="39"/>
  <c r="P63" i="39"/>
  <c r="X63" i="39"/>
  <c r="D72" i="41"/>
  <c r="L72" i="41"/>
  <c r="T72" i="41"/>
  <c r="C72" i="42"/>
  <c r="K72" i="42"/>
  <c r="S72" i="42"/>
  <c r="B72" i="43"/>
  <c r="J72" i="43"/>
  <c r="R72" i="43"/>
  <c r="E77" i="45"/>
  <c r="E69" i="45" s="1"/>
  <c r="E60" i="45"/>
  <c r="M77" i="45"/>
  <c r="M69" i="45" s="1"/>
  <c r="M60" i="45"/>
  <c r="U77" i="45"/>
  <c r="U69" i="45" s="1"/>
  <c r="U60" i="45"/>
  <c r="I77" i="46"/>
  <c r="Q77" i="46"/>
  <c r="Y77" i="46"/>
  <c r="I60" i="39"/>
  <c r="Q60" i="39"/>
  <c r="Y60" i="39"/>
  <c r="E72" i="41"/>
  <c r="M72" i="41"/>
  <c r="U72" i="41"/>
  <c r="D72" i="42"/>
  <c r="L72" i="42"/>
  <c r="T72" i="42"/>
  <c r="C72" i="43"/>
  <c r="K72" i="43"/>
  <c r="S72" i="43"/>
  <c r="F77" i="45"/>
  <c r="F69" i="45" s="1"/>
  <c r="F60" i="45"/>
  <c r="N77" i="45"/>
  <c r="N69" i="45" s="1"/>
  <c r="N60" i="45"/>
  <c r="V77" i="45"/>
  <c r="V69" i="45" s="1"/>
  <c r="V60" i="45"/>
  <c r="B77" i="46"/>
  <c r="J77" i="46"/>
  <c r="R77" i="46"/>
  <c r="D77" i="47"/>
  <c r="L77" i="47"/>
  <c r="T77" i="47"/>
  <c r="B57" i="39"/>
  <c r="J57" i="39"/>
  <c r="R57" i="39"/>
  <c r="B60" i="39"/>
  <c r="J60" i="39"/>
  <c r="R60" i="39"/>
  <c r="B63" i="39"/>
  <c r="J63" i="39"/>
  <c r="R63" i="39"/>
  <c r="F72" i="41"/>
  <c r="N72" i="41"/>
  <c r="V72" i="41"/>
  <c r="E72" i="42"/>
  <c r="M72" i="42"/>
  <c r="U72" i="42"/>
  <c r="D72" i="43"/>
  <c r="L72" i="43"/>
  <c r="T72" i="43"/>
  <c r="E77" i="47"/>
  <c r="M77" i="47"/>
  <c r="U77" i="47"/>
  <c r="C57" i="39"/>
  <c r="K57" i="39"/>
  <c r="S57" i="39"/>
  <c r="C63" i="39"/>
  <c r="K63" i="39"/>
  <c r="S63" i="39"/>
  <c r="G72" i="41"/>
  <c r="O72" i="41"/>
  <c r="W72" i="41"/>
  <c r="F72" i="42"/>
  <c r="N72" i="42"/>
  <c r="V72" i="42"/>
  <c r="E72" i="43"/>
  <c r="M72" i="43"/>
  <c r="U72" i="43"/>
  <c r="H77" i="45"/>
  <c r="H69" i="45" s="1"/>
  <c r="H60" i="45"/>
  <c r="P77" i="45"/>
  <c r="P69" i="45" s="1"/>
  <c r="P60" i="45"/>
  <c r="X77" i="45"/>
  <c r="X69" i="45" s="1"/>
  <c r="X60" i="45"/>
  <c r="D77" i="46"/>
  <c r="L77" i="46"/>
  <c r="T77" i="46"/>
  <c r="F77" i="47"/>
  <c r="N77" i="47"/>
  <c r="V77" i="47"/>
  <c r="D60" i="39"/>
  <c r="L60" i="39"/>
  <c r="T60" i="39"/>
  <c r="I77" i="45"/>
  <c r="I69" i="45" s="1"/>
  <c r="I60" i="45"/>
  <c r="Q77" i="45"/>
  <c r="Q69" i="45" s="1"/>
  <c r="Q60" i="45"/>
  <c r="Y77" i="45"/>
  <c r="Y69" i="45" s="1"/>
  <c r="Y60" i="45"/>
  <c r="E77" i="46"/>
  <c r="M77" i="46"/>
  <c r="U77" i="46"/>
  <c r="E57" i="39"/>
  <c r="M57" i="39"/>
  <c r="U57" i="39"/>
  <c r="E60" i="39"/>
  <c r="M60" i="39"/>
  <c r="U60" i="39"/>
  <c r="E63" i="39"/>
  <c r="M63" i="39"/>
  <c r="U63" i="39"/>
  <c r="I72" i="41"/>
  <c r="Q72" i="41"/>
  <c r="Y72" i="41"/>
  <c r="H72" i="42"/>
  <c r="P72" i="42"/>
  <c r="X72" i="42"/>
  <c r="G72" i="43"/>
  <c r="O72" i="43"/>
  <c r="W72" i="43"/>
  <c r="B77" i="45"/>
  <c r="B69" i="45" s="1"/>
  <c r="B60" i="45"/>
  <c r="J77" i="45"/>
  <c r="J69" i="45" s="1"/>
  <c r="J60" i="45"/>
  <c r="R77" i="45"/>
  <c r="R69" i="45" s="1"/>
  <c r="R60" i="45"/>
  <c r="F77" i="46"/>
  <c r="N77" i="46"/>
  <c r="V77" i="46"/>
  <c r="H77" i="47"/>
  <c r="P77" i="47"/>
  <c r="X77" i="47"/>
  <c r="F57" i="39"/>
  <c r="N57" i="39"/>
  <c r="V57" i="39"/>
  <c r="F63" i="39"/>
  <c r="N63" i="39"/>
  <c r="V63" i="39"/>
  <c r="B72" i="41"/>
  <c r="J72" i="41"/>
  <c r="R72" i="41"/>
  <c r="I72" i="42"/>
  <c r="Q72" i="42"/>
  <c r="Y72" i="42"/>
  <c r="H72" i="43"/>
  <c r="P72" i="43"/>
  <c r="X72" i="43"/>
  <c r="I77" i="47"/>
  <c r="Q77" i="47"/>
  <c r="Y77" i="47"/>
  <c r="G57" i="39"/>
  <c r="O57" i="39"/>
  <c r="W57" i="39"/>
  <c r="G60" i="39"/>
  <c r="O60" i="39"/>
  <c r="W60" i="39"/>
  <c r="G63" i="39"/>
  <c r="O63" i="39"/>
  <c r="W63" i="39"/>
  <c r="C72" i="41"/>
  <c r="K72" i="41"/>
  <c r="S72" i="41"/>
  <c r="B72" i="42"/>
  <c r="J72" i="42"/>
  <c r="R72" i="42"/>
  <c r="I72" i="43"/>
  <c r="Q72" i="43"/>
  <c r="Y72" i="43"/>
  <c r="D77" i="45"/>
  <c r="D69" i="45" s="1"/>
  <c r="D60" i="45"/>
  <c r="L77" i="45"/>
  <c r="L69" i="45" s="1"/>
  <c r="L60" i="45"/>
  <c r="T77" i="45"/>
  <c r="T69" i="45" s="1"/>
  <c r="T60" i="45"/>
  <c r="H77" i="46"/>
  <c r="P77" i="46"/>
  <c r="X77" i="46"/>
  <c r="B77" i="47"/>
  <c r="J77" i="47"/>
  <c r="R77" i="47"/>
  <c r="D60" i="46"/>
  <c r="L60" i="46"/>
  <c r="T60" i="46"/>
  <c r="E60" i="47"/>
  <c r="M60" i="47"/>
  <c r="U60" i="47"/>
  <c r="D80" i="49"/>
  <c r="L80" i="49"/>
  <c r="T80" i="49"/>
  <c r="D83" i="49"/>
  <c r="L83" i="49"/>
  <c r="T83" i="49"/>
  <c r="D87" i="49"/>
  <c r="L87" i="49"/>
  <c r="T87" i="49"/>
  <c r="C80" i="50"/>
  <c r="K80" i="50"/>
  <c r="S80" i="50"/>
  <c r="C83" i="50"/>
  <c r="K83" i="50"/>
  <c r="S83" i="50"/>
  <c r="C87" i="50"/>
  <c r="K87" i="50"/>
  <c r="S87" i="50"/>
  <c r="B80" i="51"/>
  <c r="J80" i="51"/>
  <c r="R80" i="51"/>
  <c r="B83" i="51"/>
  <c r="J83" i="51"/>
  <c r="R83" i="51"/>
  <c r="B87" i="51"/>
  <c r="J87" i="51"/>
  <c r="R87" i="51"/>
  <c r="E60" i="46"/>
  <c r="M60" i="46"/>
  <c r="U60" i="46"/>
  <c r="F60" i="47"/>
  <c r="N60" i="47"/>
  <c r="V60" i="47"/>
  <c r="E80" i="49"/>
  <c r="M80" i="49"/>
  <c r="U80" i="49"/>
  <c r="E83" i="49"/>
  <c r="M83" i="49"/>
  <c r="U83" i="49"/>
  <c r="E87" i="49"/>
  <c r="M87" i="49"/>
  <c r="U87" i="49"/>
  <c r="D80" i="50"/>
  <c r="L80" i="50"/>
  <c r="T80" i="50"/>
  <c r="D83" i="50"/>
  <c r="L83" i="50"/>
  <c r="T83" i="50"/>
  <c r="D87" i="50"/>
  <c r="L87" i="50"/>
  <c r="T87" i="50"/>
  <c r="C80" i="51"/>
  <c r="K80" i="51"/>
  <c r="S80" i="51"/>
  <c r="C83" i="51"/>
  <c r="K83" i="51"/>
  <c r="S83" i="51"/>
  <c r="C87" i="51"/>
  <c r="K87" i="51"/>
  <c r="S87" i="51"/>
  <c r="F60" i="46"/>
  <c r="N60" i="46"/>
  <c r="V60" i="46"/>
  <c r="G60" i="47"/>
  <c r="O60" i="47"/>
  <c r="W60" i="47"/>
  <c r="F80" i="49"/>
  <c r="N80" i="49"/>
  <c r="V80" i="49"/>
  <c r="F83" i="49"/>
  <c r="N83" i="49"/>
  <c r="V83" i="49"/>
  <c r="F87" i="49"/>
  <c r="N87" i="49"/>
  <c r="V87" i="49"/>
  <c r="E80" i="50"/>
  <c r="M80" i="50"/>
  <c r="U80" i="50"/>
  <c r="E83" i="50"/>
  <c r="M83" i="50"/>
  <c r="U83" i="50"/>
  <c r="E87" i="50"/>
  <c r="M87" i="50"/>
  <c r="U87" i="50"/>
  <c r="D80" i="51"/>
  <c r="L80" i="51"/>
  <c r="T80" i="51"/>
  <c r="D83" i="51"/>
  <c r="L83" i="51"/>
  <c r="T83" i="51"/>
  <c r="D87" i="51"/>
  <c r="L87" i="51"/>
  <c r="T87" i="51"/>
  <c r="G60" i="46"/>
  <c r="O60" i="46"/>
  <c r="W60" i="46"/>
  <c r="H60" i="47"/>
  <c r="P60" i="47"/>
  <c r="X60" i="47"/>
  <c r="G80" i="49"/>
  <c r="O80" i="49"/>
  <c r="W80" i="49"/>
  <c r="G83" i="49"/>
  <c r="O83" i="49"/>
  <c r="W83" i="49"/>
  <c r="G87" i="49"/>
  <c r="O87" i="49"/>
  <c r="W87" i="49"/>
  <c r="F80" i="50"/>
  <c r="N80" i="50"/>
  <c r="V80" i="50"/>
  <c r="F83" i="50"/>
  <c r="N83" i="50"/>
  <c r="V83" i="50"/>
  <c r="F87" i="50"/>
  <c r="N87" i="50"/>
  <c r="V87" i="50"/>
  <c r="E80" i="51"/>
  <c r="M80" i="51"/>
  <c r="U80" i="51"/>
  <c r="E83" i="51"/>
  <c r="M83" i="51"/>
  <c r="U83" i="51"/>
  <c r="E87" i="51"/>
  <c r="M87" i="51"/>
  <c r="U87" i="51"/>
  <c r="H60" i="46"/>
  <c r="P60" i="46"/>
  <c r="X60" i="46"/>
  <c r="I60" i="47"/>
  <c r="Q60" i="47"/>
  <c r="Y60" i="47"/>
  <c r="H80" i="49"/>
  <c r="P80" i="49"/>
  <c r="X80" i="49"/>
  <c r="H83" i="49"/>
  <c r="P83" i="49"/>
  <c r="X83" i="49"/>
  <c r="H87" i="49"/>
  <c r="P87" i="49"/>
  <c r="X87" i="49"/>
  <c r="G80" i="50"/>
  <c r="O80" i="50"/>
  <c r="W80" i="50"/>
  <c r="G83" i="50"/>
  <c r="O83" i="50"/>
  <c r="W83" i="50"/>
  <c r="G87" i="50"/>
  <c r="O87" i="50"/>
  <c r="W87" i="50"/>
  <c r="F80" i="51"/>
  <c r="N80" i="51"/>
  <c r="V80" i="51"/>
  <c r="F83" i="51"/>
  <c r="N83" i="51"/>
  <c r="V83" i="51"/>
  <c r="F87" i="51"/>
  <c r="N87" i="51"/>
  <c r="V87" i="51"/>
  <c r="I60" i="46"/>
  <c r="Q60" i="46"/>
  <c r="Y60" i="46"/>
  <c r="B60" i="47"/>
  <c r="J60" i="47"/>
  <c r="R60" i="47"/>
  <c r="I80" i="49"/>
  <c r="Q80" i="49"/>
  <c r="Y80" i="49"/>
  <c r="I83" i="49"/>
  <c r="Q83" i="49"/>
  <c r="Y83" i="49"/>
  <c r="I87" i="49"/>
  <c r="Q87" i="49"/>
  <c r="Y87" i="49"/>
  <c r="H80" i="50"/>
  <c r="P80" i="50"/>
  <c r="X80" i="50"/>
  <c r="H83" i="50"/>
  <c r="P83" i="50"/>
  <c r="X83" i="50"/>
  <c r="H87" i="50"/>
  <c r="P87" i="50"/>
  <c r="X87" i="50"/>
  <c r="G80" i="51"/>
  <c r="O80" i="51"/>
  <c r="W80" i="51"/>
  <c r="G83" i="51"/>
  <c r="O83" i="51"/>
  <c r="W83" i="51"/>
  <c r="G87" i="51"/>
  <c r="O87" i="51"/>
  <c r="W87" i="51"/>
  <c r="B60" i="46"/>
  <c r="J60" i="46"/>
  <c r="R60" i="46"/>
  <c r="C60" i="47"/>
  <c r="K60" i="47"/>
  <c r="S60" i="47"/>
  <c r="B80" i="49"/>
  <c r="J80" i="49"/>
  <c r="R80" i="49"/>
  <c r="B83" i="49"/>
  <c r="J83" i="49"/>
  <c r="R83" i="49"/>
  <c r="B87" i="49"/>
  <c r="J87" i="49"/>
  <c r="R87" i="49"/>
  <c r="I80" i="50"/>
  <c r="Q80" i="50"/>
  <c r="Y80" i="50"/>
  <c r="I83" i="50"/>
  <c r="Q83" i="50"/>
  <c r="Y83" i="50"/>
  <c r="I87" i="50"/>
  <c r="Q87" i="50"/>
  <c r="Y87" i="50"/>
  <c r="H80" i="51"/>
  <c r="P80" i="51"/>
  <c r="X80" i="51"/>
  <c r="H83" i="51"/>
  <c r="P83" i="51"/>
  <c r="X83" i="51"/>
  <c r="H87" i="51"/>
  <c r="P87" i="51"/>
  <c r="X87" i="51"/>
  <c r="C60" i="46"/>
  <c r="K60" i="46"/>
  <c r="S60" i="46"/>
  <c r="D60" i="47"/>
  <c r="L60" i="47"/>
  <c r="T60" i="47"/>
  <c r="C80" i="49"/>
  <c r="K80" i="49"/>
  <c r="S80" i="49"/>
  <c r="C83" i="49"/>
  <c r="K83" i="49"/>
  <c r="S83" i="49"/>
  <c r="C87" i="49"/>
  <c r="K87" i="49"/>
  <c r="S87" i="49"/>
  <c r="B80" i="50"/>
  <c r="J80" i="50"/>
  <c r="R80" i="50"/>
  <c r="B83" i="50"/>
  <c r="J83" i="50"/>
  <c r="R83" i="50"/>
  <c r="B87" i="50"/>
  <c r="J87" i="50"/>
  <c r="R87" i="50"/>
  <c r="I80" i="51"/>
  <c r="Q80" i="51"/>
  <c r="Y80" i="51"/>
  <c r="I83" i="51"/>
  <c r="Q83" i="51"/>
  <c r="Y83" i="51"/>
  <c r="I87" i="51"/>
  <c r="Q87" i="51"/>
  <c r="Y87" i="51"/>
  <c r="X72" i="37" l="1"/>
  <c r="D72" i="37"/>
  <c r="P72" i="37"/>
  <c r="Y72" i="33"/>
  <c r="M72" i="33"/>
  <c r="K113" i="29"/>
  <c r="T146" i="25"/>
  <c r="L146" i="25"/>
  <c r="S146" i="25"/>
  <c r="K146" i="25"/>
  <c r="X74" i="24"/>
  <c r="X171" i="4" s="1"/>
  <c r="C146" i="25"/>
  <c r="W74" i="24"/>
  <c r="W171" i="4" s="1"/>
  <c r="T74" i="24"/>
  <c r="T171" i="4" s="1"/>
  <c r="T69" i="4"/>
  <c r="T142" i="4" s="1"/>
  <c r="E74" i="24"/>
  <c r="E171" i="4" s="1"/>
  <c r="E69" i="4"/>
  <c r="E142" i="4" s="1"/>
  <c r="S74" i="24"/>
  <c r="S171" i="4" s="1"/>
  <c r="S69" i="4"/>
  <c r="S142" i="4" s="1"/>
  <c r="D146" i="25"/>
  <c r="D74" i="24"/>
  <c r="D171" i="4" s="1"/>
  <c r="D69" i="4"/>
  <c r="D142" i="4" s="1"/>
  <c r="L74" i="24"/>
  <c r="L171" i="4" s="1"/>
  <c r="L69" i="4"/>
  <c r="L142" i="4" s="1"/>
  <c r="C74" i="24"/>
  <c r="C171" i="4" s="1"/>
  <c r="C69" i="4"/>
  <c r="C142" i="4" s="1"/>
  <c r="R74" i="24"/>
  <c r="R171" i="4" s="1"/>
  <c r="R69" i="4"/>
  <c r="R142" i="4" s="1"/>
  <c r="B74" i="24"/>
  <c r="B171" i="4" s="1"/>
  <c r="B69" i="4"/>
  <c r="B142" i="4" s="1"/>
  <c r="Q74" i="24"/>
  <c r="Q171" i="4" s="1"/>
  <c r="Q69" i="4"/>
  <c r="Q142" i="4" s="1"/>
  <c r="K74" i="24"/>
  <c r="K171" i="4" s="1"/>
  <c r="K69" i="4"/>
  <c r="K142" i="4" s="1"/>
  <c r="P74" i="24"/>
  <c r="P171" i="4" s="1"/>
  <c r="P69" i="4"/>
  <c r="P142" i="4" s="1"/>
  <c r="Y74" i="24"/>
  <c r="Y171" i="4" s="1"/>
  <c r="Y69" i="4"/>
  <c r="Y142" i="4" s="1"/>
  <c r="H74" i="24"/>
  <c r="H171" i="4" s="1"/>
  <c r="H69" i="4"/>
  <c r="H142" i="4" s="1"/>
  <c r="O74" i="24"/>
  <c r="O171" i="4" s="1"/>
  <c r="O69" i="4"/>
  <c r="O142" i="4" s="1"/>
  <c r="V74" i="24"/>
  <c r="V171" i="4" s="1"/>
  <c r="V69" i="4"/>
  <c r="V142" i="4" s="1"/>
  <c r="G74" i="24"/>
  <c r="G171" i="4" s="1"/>
  <c r="G69" i="4"/>
  <c r="G142" i="4" s="1"/>
  <c r="N74" i="24"/>
  <c r="N171" i="4" s="1"/>
  <c r="N69" i="4"/>
  <c r="N142" i="4" s="1"/>
  <c r="U74" i="24"/>
  <c r="U171" i="4" s="1"/>
  <c r="U69" i="4"/>
  <c r="U142" i="4" s="1"/>
  <c r="F74" i="24"/>
  <c r="F171" i="4" s="1"/>
  <c r="F69" i="4"/>
  <c r="F142" i="4" s="1"/>
  <c r="M74" i="24"/>
  <c r="M171" i="4" s="1"/>
  <c r="M69" i="4"/>
  <c r="M142" i="4" s="1"/>
  <c r="K144" i="23"/>
  <c r="K60" i="20"/>
  <c r="K57" i="20"/>
  <c r="K56" i="20" s="1"/>
  <c r="K143" i="23"/>
  <c r="E59" i="20"/>
  <c r="E112" i="4" s="1"/>
  <c r="E113" i="4"/>
  <c r="K141" i="23"/>
  <c r="Y59" i="20"/>
  <c r="Y112" i="4" s="1"/>
  <c r="Y113" i="4"/>
  <c r="Q132" i="23"/>
  <c r="J165" i="23"/>
  <c r="O146" i="23"/>
  <c r="F176" i="23"/>
  <c r="F62" i="20"/>
  <c r="K140" i="23"/>
  <c r="F151" i="23"/>
  <c r="F61" i="20"/>
  <c r="I144" i="23"/>
  <c r="I60" i="20"/>
  <c r="I57" i="20"/>
  <c r="I56" i="20" s="1"/>
  <c r="X144" i="23"/>
  <c r="X132" i="23" s="1"/>
  <c r="X60" i="20"/>
  <c r="N79" i="20"/>
  <c r="N170" i="4" s="1"/>
  <c r="J146" i="23"/>
  <c r="J78" i="20"/>
  <c r="J169" i="4" s="1"/>
  <c r="E57" i="20"/>
  <c r="E56" i="20" s="1"/>
  <c r="E132" i="23"/>
  <c r="K139" i="23"/>
  <c r="O144" i="23"/>
  <c r="O57" i="20"/>
  <c r="O56" i="20" s="1"/>
  <c r="O60" i="20"/>
  <c r="S132" i="23"/>
  <c r="N144" i="23"/>
  <c r="N132" i="23" s="1"/>
  <c r="N57" i="20"/>
  <c r="N56" i="20" s="1"/>
  <c r="N60" i="20"/>
  <c r="X157" i="23"/>
  <c r="P160" i="23"/>
  <c r="K137" i="23"/>
  <c r="C158" i="23"/>
  <c r="C61" i="20"/>
  <c r="D77" i="20"/>
  <c r="D168" i="4" s="1"/>
  <c r="H144" i="23"/>
  <c r="H132" i="23" s="1"/>
  <c r="H60" i="20"/>
  <c r="W144" i="23"/>
  <c r="W57" i="20"/>
  <c r="W56" i="20" s="1"/>
  <c r="W60" i="20"/>
  <c r="C57" i="20"/>
  <c r="C56" i="20" s="1"/>
  <c r="P157" i="23"/>
  <c r="V132" i="23"/>
  <c r="R165" i="23"/>
  <c r="B172" i="23"/>
  <c r="B165" i="23" s="1"/>
  <c r="B62" i="20"/>
  <c r="M144" i="23"/>
  <c r="M132" i="23" s="1"/>
  <c r="M60" i="20"/>
  <c r="M57" i="20"/>
  <c r="M56" i="20" s="1"/>
  <c r="B158" i="23"/>
  <c r="B61" i="20"/>
  <c r="G144" i="23"/>
  <c r="G60" i="20"/>
  <c r="G57" i="20"/>
  <c r="G56" i="20" s="1"/>
  <c r="V154" i="23"/>
  <c r="V146" i="23" s="1"/>
  <c r="V61" i="20"/>
  <c r="V144" i="23"/>
  <c r="V57" i="20"/>
  <c r="V56" i="20" s="1"/>
  <c r="V60" i="20"/>
  <c r="E79" i="20"/>
  <c r="E170" i="4" s="1"/>
  <c r="G78" i="20"/>
  <c r="G169" i="4" s="1"/>
  <c r="Y77" i="20"/>
  <c r="Y168" i="4" s="1"/>
  <c r="F163" i="23"/>
  <c r="F154" i="23"/>
  <c r="F146" i="23" s="1"/>
  <c r="F179" i="23"/>
  <c r="H157" i="23"/>
  <c r="H205" i="23"/>
  <c r="E77" i="20"/>
  <c r="E168" i="4" s="1"/>
  <c r="C77" i="20"/>
  <c r="C168" i="4" s="1"/>
  <c r="F144" i="23"/>
  <c r="F132" i="23" s="1"/>
  <c r="F60" i="20"/>
  <c r="F57" i="20"/>
  <c r="F56" i="20" s="1"/>
  <c r="X153" i="23"/>
  <c r="C146" i="23"/>
  <c r="G165" i="23"/>
  <c r="E175" i="23"/>
  <c r="E170" i="23"/>
  <c r="Q61" i="20"/>
  <c r="Q57" i="20"/>
  <c r="Q56" i="20" s="1"/>
  <c r="L144" i="23"/>
  <c r="L60" i="20"/>
  <c r="D79" i="20"/>
  <c r="D170" i="4" s="1"/>
  <c r="I143" i="23"/>
  <c r="F171" i="23"/>
  <c r="E172" i="23"/>
  <c r="U144" i="23"/>
  <c r="U132" i="23" s="1"/>
  <c r="U57" i="20"/>
  <c r="U56" i="20" s="1"/>
  <c r="U60" i="20"/>
  <c r="J79" i="20"/>
  <c r="J170" i="4" s="1"/>
  <c r="F172" i="23"/>
  <c r="F165" i="23" s="1"/>
  <c r="E176" i="23"/>
  <c r="B144" i="23"/>
  <c r="B60" i="20"/>
  <c r="B57" i="20"/>
  <c r="B56" i="20" s="1"/>
  <c r="S205" i="23"/>
  <c r="E179" i="23"/>
  <c r="E165" i="23" s="1"/>
  <c r="J59" i="20"/>
  <c r="J112" i="4" s="1"/>
  <c r="T144" i="23"/>
  <c r="T132" i="23" s="1"/>
  <c r="T60" i="20"/>
  <c r="C59" i="20"/>
  <c r="C112" i="4" s="1"/>
  <c r="G65" i="4"/>
  <c r="G138" i="4" s="1"/>
  <c r="Y65" i="4"/>
  <c r="Y138" i="4" s="1"/>
  <c r="I65" i="4"/>
  <c r="I138" i="4" s="1"/>
  <c r="U65" i="4"/>
  <c r="U138" i="4" s="1"/>
  <c r="K205" i="23"/>
  <c r="M205" i="23"/>
  <c r="C205" i="23"/>
  <c r="E205" i="23"/>
  <c r="F65" i="4"/>
  <c r="F138" i="4" s="1"/>
  <c r="C65" i="4"/>
  <c r="C138" i="4" s="1"/>
  <c r="I205" i="23"/>
  <c r="G205" i="23"/>
  <c r="W65" i="4"/>
  <c r="W138" i="4" s="1"/>
  <c r="J65" i="4"/>
  <c r="J138" i="4" s="1"/>
  <c r="Y194" i="23"/>
  <c r="B65" i="4"/>
  <c r="B138" i="4" s="1"/>
  <c r="X205" i="23"/>
  <c r="E76" i="20"/>
  <c r="E167" i="4" s="1"/>
  <c r="E65" i="4"/>
  <c r="E138" i="4" s="1"/>
  <c r="S76" i="20"/>
  <c r="S167" i="4" s="1"/>
  <c r="S65" i="4"/>
  <c r="S138" i="4" s="1"/>
  <c r="P205" i="23"/>
  <c r="V65" i="4"/>
  <c r="V138" i="4" s="1"/>
  <c r="C77" i="16"/>
  <c r="C76" i="16" s="1"/>
  <c r="C81" i="16"/>
  <c r="C160" i="19"/>
  <c r="T79" i="16"/>
  <c r="T109" i="4"/>
  <c r="U178" i="19"/>
  <c r="G178" i="19"/>
  <c r="R102" i="16"/>
  <c r="R165" i="4" s="1"/>
  <c r="Y81" i="16"/>
  <c r="Y77" i="16"/>
  <c r="Y76" i="16" s="1"/>
  <c r="P79" i="16"/>
  <c r="P108" i="4" s="1"/>
  <c r="P109" i="4"/>
  <c r="X160" i="19"/>
  <c r="V79" i="16"/>
  <c r="U81" i="16"/>
  <c r="U77" i="16"/>
  <c r="U76" i="16" s="1"/>
  <c r="T178" i="19"/>
  <c r="N79" i="16"/>
  <c r="N108" i="4" s="1"/>
  <c r="N110" i="4"/>
  <c r="C190" i="19"/>
  <c r="C184" i="19"/>
  <c r="N160" i="19"/>
  <c r="T101" i="16"/>
  <c r="T164" i="4" s="1"/>
  <c r="K160" i="19"/>
  <c r="J178" i="19"/>
  <c r="D77" i="16"/>
  <c r="D76" i="16" s="1"/>
  <c r="D81" i="16"/>
  <c r="G165" i="18"/>
  <c r="G174" i="18"/>
  <c r="G164" i="18"/>
  <c r="G173" i="18"/>
  <c r="G163" i="18"/>
  <c r="G172" i="18"/>
  <c r="G162" i="18"/>
  <c r="G171" i="18"/>
  <c r="G217" i="18"/>
  <c r="G161" i="18"/>
  <c r="G170" i="18"/>
  <c r="T171" i="18"/>
  <c r="D171" i="18"/>
  <c r="L166" i="18"/>
  <c r="G169" i="18"/>
  <c r="E164" i="18"/>
  <c r="I169" i="18"/>
  <c r="O168" i="18"/>
  <c r="V217" i="18"/>
  <c r="E173" i="18"/>
  <c r="G168" i="18"/>
  <c r="I217" i="18"/>
  <c r="E163" i="18"/>
  <c r="I168" i="18"/>
  <c r="O167" i="18"/>
  <c r="O160" i="18" s="1"/>
  <c r="E172" i="18"/>
  <c r="G167" i="18"/>
  <c r="G160" i="18" s="1"/>
  <c r="E162" i="18"/>
  <c r="E160" i="18" s="1"/>
  <c r="R171" i="18"/>
  <c r="I167" i="18"/>
  <c r="O166" i="18"/>
  <c r="E171" i="18"/>
  <c r="O175" i="18"/>
  <c r="G166" i="18"/>
  <c r="O175" i="17"/>
  <c r="O53" i="16"/>
  <c r="O167" i="17"/>
  <c r="O166" i="17"/>
  <c r="N175" i="17"/>
  <c r="N53" i="16"/>
  <c r="O165" i="17"/>
  <c r="B171" i="18"/>
  <c r="O174" i="17"/>
  <c r="L175" i="17"/>
  <c r="L53" i="16"/>
  <c r="O164" i="17"/>
  <c r="O173" i="17"/>
  <c r="Q217" i="19"/>
  <c r="O163" i="17"/>
  <c r="K175" i="17"/>
  <c r="K160" i="17" s="1"/>
  <c r="K53" i="16"/>
  <c r="O172" i="17"/>
  <c r="F175" i="17"/>
  <c r="F160" i="17" s="1"/>
  <c r="F53" i="16"/>
  <c r="O217" i="19"/>
  <c r="O162" i="17"/>
  <c r="O160" i="17" s="1"/>
  <c r="N165" i="17"/>
  <c r="L162" i="17"/>
  <c r="O171" i="17"/>
  <c r="N174" i="17"/>
  <c r="L171" i="17"/>
  <c r="C175" i="17"/>
  <c r="C160" i="17" s="1"/>
  <c r="C53" i="16"/>
  <c r="O217" i="18"/>
  <c r="O161" i="17"/>
  <c r="N164" i="17"/>
  <c r="L161" i="17"/>
  <c r="I217" i="19"/>
  <c r="O170" i="17"/>
  <c r="N173" i="17"/>
  <c r="L170" i="17"/>
  <c r="B175" i="17"/>
  <c r="B53" i="16"/>
  <c r="N163" i="17"/>
  <c r="N217" i="18"/>
  <c r="P175" i="17"/>
  <c r="P53" i="16"/>
  <c r="O169" i="17"/>
  <c r="N172" i="17"/>
  <c r="L169" i="17"/>
  <c r="R101" i="16"/>
  <c r="R164" i="4" s="1"/>
  <c r="R62" i="4"/>
  <c r="R135" i="4" s="1"/>
  <c r="R52" i="16"/>
  <c r="N162" i="17"/>
  <c r="N160" i="17" s="1"/>
  <c r="N217" i="19"/>
  <c r="O168" i="17"/>
  <c r="N171" i="17"/>
  <c r="L168" i="17"/>
  <c r="J100" i="16"/>
  <c r="J163" i="4" s="1"/>
  <c r="J61" i="4"/>
  <c r="J134" i="4" s="1"/>
  <c r="O240" i="17"/>
  <c r="H100" i="16"/>
  <c r="H163" i="4" s="1"/>
  <c r="H61" i="4"/>
  <c r="H134" i="4" s="1"/>
  <c r="R240" i="17"/>
  <c r="J240" i="17"/>
  <c r="E55" i="7"/>
  <c r="E54" i="7"/>
  <c r="D55" i="7"/>
  <c r="D52" i="7"/>
  <c r="T204" i="15"/>
  <c r="H105" i="4"/>
  <c r="H75" i="12"/>
  <c r="V204" i="15"/>
  <c r="F75" i="12"/>
  <c r="F105" i="4"/>
  <c r="G204" i="15"/>
  <c r="L204" i="15"/>
  <c r="Q204" i="15"/>
  <c r="D204" i="15"/>
  <c r="H99" i="12"/>
  <c r="H160" i="4" s="1"/>
  <c r="D75" i="12"/>
  <c r="D105" i="4"/>
  <c r="X105" i="4"/>
  <c r="X75" i="12"/>
  <c r="B75" i="12"/>
  <c r="B105" i="4"/>
  <c r="J253" i="15"/>
  <c r="J78" i="12"/>
  <c r="J71" i="12"/>
  <c r="J70" i="12" s="1"/>
  <c r="F101" i="12"/>
  <c r="F162" i="4" s="1"/>
  <c r="Y101" i="12"/>
  <c r="Y162" i="4" s="1"/>
  <c r="V105" i="4"/>
  <c r="V75" i="12"/>
  <c r="R253" i="15"/>
  <c r="R78" i="12"/>
  <c r="Q253" i="15"/>
  <c r="Q78" i="12"/>
  <c r="X204" i="15"/>
  <c r="P171" i="15"/>
  <c r="N105" i="4"/>
  <c r="N75" i="12"/>
  <c r="T105" i="4"/>
  <c r="T75" i="12"/>
  <c r="P253" i="15"/>
  <c r="P78" i="12"/>
  <c r="B204" i="15"/>
  <c r="E101" i="12"/>
  <c r="E162" i="4" s="1"/>
  <c r="X101" i="12"/>
  <c r="X162" i="4" s="1"/>
  <c r="J105" i="4"/>
  <c r="J75" i="12"/>
  <c r="H253" i="15"/>
  <c r="H78" i="12"/>
  <c r="H71" i="12"/>
  <c r="H70" i="12" s="1"/>
  <c r="R105" i="4"/>
  <c r="R75" i="12"/>
  <c r="R213" i="15"/>
  <c r="D99" i="12"/>
  <c r="D160" i="4" s="1"/>
  <c r="R71" i="12"/>
  <c r="R70" i="12" s="1"/>
  <c r="R210" i="15"/>
  <c r="R204" i="15" s="1"/>
  <c r="R220" i="15"/>
  <c r="Q55" i="7"/>
  <c r="B101" i="12"/>
  <c r="B162" i="4" s="1"/>
  <c r="J216" i="15"/>
  <c r="J211" i="15"/>
  <c r="Q210" i="15"/>
  <c r="Q54" i="7"/>
  <c r="V99" i="12"/>
  <c r="V160" i="4" s="1"/>
  <c r="P71" i="12"/>
  <c r="P70" i="12" s="1"/>
  <c r="Q213" i="15"/>
  <c r="J209" i="15"/>
  <c r="J218" i="15"/>
  <c r="Q52" i="7"/>
  <c r="R216" i="15"/>
  <c r="L75" i="12"/>
  <c r="O57" i="4"/>
  <c r="O132" i="4" s="1"/>
  <c r="O63" i="12"/>
  <c r="O55" i="4" s="1"/>
  <c r="O130" i="4" s="1"/>
  <c r="K63" i="12"/>
  <c r="K55" i="4" s="1"/>
  <c r="K130" i="4" s="1"/>
  <c r="T63" i="12"/>
  <c r="X57" i="4"/>
  <c r="X132" i="4" s="1"/>
  <c r="X63" i="12"/>
  <c r="F3" i="4"/>
  <c r="F128" i="4" s="1"/>
  <c r="F5" i="4"/>
  <c r="P55" i="4"/>
  <c r="G86" i="12"/>
  <c r="G63" i="12"/>
  <c r="G55" i="4" s="1"/>
  <c r="G57" i="4"/>
  <c r="G132" i="4" s="1"/>
  <c r="W86" i="12"/>
  <c r="W57" i="4"/>
  <c r="W132" i="4" s="1"/>
  <c r="J57" i="4"/>
  <c r="J132" i="4" s="1"/>
  <c r="W63" i="12"/>
  <c r="W55" i="4" s="1"/>
  <c r="W130" i="4" s="1"/>
  <c r="B55" i="4"/>
  <c r="E52" i="7"/>
  <c r="R57" i="4"/>
  <c r="R132" i="4" s="1"/>
  <c r="T53" i="7"/>
  <c r="J63" i="12"/>
  <c r="B57" i="4"/>
  <c r="B132" i="4" s="1"/>
  <c r="N3" i="4"/>
  <c r="N128" i="4" s="1"/>
  <c r="N5" i="4"/>
  <c r="V55" i="4"/>
  <c r="V130" i="4" s="1"/>
  <c r="V57" i="4"/>
  <c r="V132" i="4" s="1"/>
  <c r="S55" i="7"/>
  <c r="F98" i="12"/>
  <c r="F159" i="4" s="1"/>
  <c r="F63" i="12"/>
  <c r="F57" i="4"/>
  <c r="F132" i="4" s="1"/>
  <c r="N55" i="4"/>
  <c r="S54" i="7"/>
  <c r="C63" i="12"/>
  <c r="C55" i="4" s="1"/>
  <c r="C130" i="4" s="1"/>
  <c r="D3" i="4"/>
  <c r="D128" i="4" s="1"/>
  <c r="D5" i="4"/>
  <c r="J3" i="4"/>
  <c r="J128" i="4" s="1"/>
  <c r="J5" i="4"/>
  <c r="R63" i="12"/>
  <c r="C86" i="12"/>
  <c r="T3" i="4"/>
  <c r="T128" i="4" s="1"/>
  <c r="H55" i="4"/>
  <c r="I3" i="4"/>
  <c r="I128" i="4" s="1"/>
  <c r="I5" i="4"/>
  <c r="I130" i="4" s="1"/>
  <c r="I53" i="7"/>
  <c r="B5" i="4"/>
  <c r="B3" i="4"/>
  <c r="B128" i="4" s="1"/>
  <c r="X86" i="12"/>
  <c r="Y57" i="4"/>
  <c r="Y132" i="4" s="1"/>
  <c r="Y63" i="12"/>
  <c r="Y55" i="4" s="1"/>
  <c r="Y130" i="4" s="1"/>
  <c r="Q130" i="4"/>
  <c r="D55" i="4"/>
  <c r="L55" i="7"/>
  <c r="L54" i="7"/>
  <c r="Q136" i="11"/>
  <c r="Q52" i="8"/>
  <c r="Q51" i="8" s="1"/>
  <c r="Q55" i="8"/>
  <c r="Q100" i="4" s="1"/>
  <c r="P136" i="11"/>
  <c r="P55" i="8"/>
  <c r="P100" i="4" s="1"/>
  <c r="O136" i="11"/>
  <c r="O55" i="8"/>
  <c r="O100" i="4" s="1"/>
  <c r="N136" i="11"/>
  <c r="N55" i="8"/>
  <c r="N52" i="8"/>
  <c r="N51" i="8" s="1"/>
  <c r="F130" i="11"/>
  <c r="F56" i="8"/>
  <c r="Y136" i="11"/>
  <c r="Y52" i="8"/>
  <c r="Y51" i="8" s="1"/>
  <c r="Y55" i="8"/>
  <c r="K54" i="7"/>
  <c r="Q54" i="8"/>
  <c r="Q99" i="4" s="1"/>
  <c r="M136" i="11"/>
  <c r="M55" i="8"/>
  <c r="M52" i="8"/>
  <c r="M51" i="8" s="1"/>
  <c r="F132" i="11"/>
  <c r="F147" i="11"/>
  <c r="S53" i="7"/>
  <c r="R67" i="8"/>
  <c r="R156" i="4" s="1"/>
  <c r="L136" i="11"/>
  <c r="L55" i="8"/>
  <c r="L100" i="4" s="1"/>
  <c r="V136" i="11"/>
  <c r="V52" i="8"/>
  <c r="V51" i="8" s="1"/>
  <c r="V55" i="8"/>
  <c r="I55" i="7"/>
  <c r="F52" i="8"/>
  <c r="F51" i="8" s="1"/>
  <c r="K117" i="11"/>
  <c r="J136" i="11"/>
  <c r="J55" i="8"/>
  <c r="J52" i="8"/>
  <c r="J51" i="8" s="1"/>
  <c r="X136" i="11"/>
  <c r="X55" i="8"/>
  <c r="X100" i="4" s="1"/>
  <c r="F125" i="11"/>
  <c r="F54" i="8"/>
  <c r="G136" i="11"/>
  <c r="G55" i="8"/>
  <c r="G100" i="4" s="1"/>
  <c r="Q67" i="8"/>
  <c r="Q156" i="4" s="1"/>
  <c r="F123" i="11"/>
  <c r="W136" i="11"/>
  <c r="W55" i="8"/>
  <c r="W100" i="4" s="1"/>
  <c r="V117" i="11"/>
  <c r="D136" i="11"/>
  <c r="D55" i="8"/>
  <c r="D100" i="4" s="1"/>
  <c r="O55" i="7"/>
  <c r="C136" i="11"/>
  <c r="C55" i="8"/>
  <c r="C52" i="8"/>
  <c r="C51" i="8" s="1"/>
  <c r="F122" i="11"/>
  <c r="U136" i="11"/>
  <c r="U52" i="8"/>
  <c r="U51" i="8" s="1"/>
  <c r="U55" i="8"/>
  <c r="W55" i="7"/>
  <c r="B54" i="8"/>
  <c r="W54" i="7"/>
  <c r="J67" i="8"/>
  <c r="J156" i="4" s="1"/>
  <c r="R136" i="11"/>
  <c r="R55" i="8"/>
  <c r="R52" i="8"/>
  <c r="R51" i="8" s="1"/>
  <c r="X54" i="7"/>
  <c r="K54" i="8"/>
  <c r="K99" i="4" s="1"/>
  <c r="T136" i="11"/>
  <c r="T55" i="8"/>
  <c r="T100" i="4" s="1"/>
  <c r="B100" i="4"/>
  <c r="E65" i="8"/>
  <c r="E154" i="4" s="1"/>
  <c r="P59" i="8"/>
  <c r="H59" i="8"/>
  <c r="I65" i="8"/>
  <c r="I154" i="4" s="1"/>
  <c r="M52" i="7"/>
  <c r="X129" i="4"/>
  <c r="M52" i="4"/>
  <c r="M129" i="4" s="1"/>
  <c r="R52" i="4"/>
  <c r="L53" i="7"/>
  <c r="D53" i="7"/>
  <c r="L52" i="7"/>
  <c r="W129" i="4"/>
  <c r="L129" i="4"/>
  <c r="C55" i="7"/>
  <c r="Q52" i="4"/>
  <c r="Q129" i="4" s="1"/>
  <c r="M53" i="7"/>
  <c r="V52" i="4"/>
  <c r="C54" i="7"/>
  <c r="K65" i="8"/>
  <c r="K154" i="4" s="1"/>
  <c r="K52" i="4"/>
  <c r="P129" i="4"/>
  <c r="Y52" i="4"/>
  <c r="Y129" i="4" s="1"/>
  <c r="G55" i="7"/>
  <c r="Y55" i="7"/>
  <c r="U52" i="4"/>
  <c r="U129" i="4" s="1"/>
  <c r="O54" i="7"/>
  <c r="G54" i="7"/>
  <c r="Y54" i="7"/>
  <c r="E53" i="7"/>
  <c r="O53" i="7"/>
  <c r="T129" i="4"/>
  <c r="L59" i="8"/>
  <c r="G53" i="7"/>
  <c r="I54" i="7"/>
  <c r="F55" i="7"/>
  <c r="F54" i="7"/>
  <c r="X59" i="8"/>
  <c r="R59" i="8"/>
  <c r="S65" i="8"/>
  <c r="S154" i="4" s="1"/>
  <c r="S52" i="4"/>
  <c r="N52" i="4"/>
  <c r="V53" i="7"/>
  <c r="Y52" i="7"/>
  <c r="T52" i="7"/>
  <c r="X53" i="7"/>
  <c r="X52" i="7"/>
  <c r="B55" i="7"/>
  <c r="H54" i="7"/>
  <c r="W53" i="7"/>
  <c r="B54" i="7"/>
  <c r="R53" i="7"/>
  <c r="U54" i="7"/>
  <c r="J53" i="7"/>
  <c r="V55" i="7"/>
  <c r="B53" i="7"/>
  <c r="F46" i="5"/>
  <c r="F47" i="5"/>
  <c r="F42" i="5"/>
  <c r="F43" i="5"/>
  <c r="F44" i="5"/>
  <c r="F45" i="5"/>
  <c r="N53" i="7"/>
  <c r="D41" i="6"/>
  <c r="R27" i="5"/>
  <c r="X41" i="6"/>
  <c r="P27" i="5"/>
  <c r="P5" i="5" s="1"/>
  <c r="P43" i="5" s="1"/>
  <c r="S46" i="6"/>
  <c r="W44" i="5"/>
  <c r="C27" i="5"/>
  <c r="C5" i="5" s="1"/>
  <c r="C44" i="5" s="1"/>
  <c r="I5" i="5"/>
  <c r="W48" i="6"/>
  <c r="G41" i="6"/>
  <c r="P47" i="6"/>
  <c r="W43" i="6"/>
  <c r="U27" i="5"/>
  <c r="I42" i="6"/>
  <c r="L47" i="6"/>
  <c r="K55" i="7"/>
  <c r="W43" i="5"/>
  <c r="W41" i="5" s="1"/>
  <c r="B43" i="6"/>
  <c r="B41" i="6" s="1"/>
  <c r="D54" i="7"/>
  <c r="I43" i="6"/>
  <c r="S48" i="6"/>
  <c r="W44" i="6"/>
  <c r="E42" i="6"/>
  <c r="O48" i="6"/>
  <c r="D48" i="6"/>
  <c r="O47" i="6"/>
  <c r="B45" i="6"/>
  <c r="S43" i="6"/>
  <c r="W42" i="5"/>
  <c r="H55" i="7"/>
  <c r="K27" i="5"/>
  <c r="K5" i="5" s="1"/>
  <c r="H27" i="5"/>
  <c r="W42" i="6"/>
  <c r="V43" i="6"/>
  <c r="O42" i="6"/>
  <c r="O41" i="6" s="1"/>
  <c r="R46" i="6"/>
  <c r="E27" i="5"/>
  <c r="T41" i="6"/>
  <c r="R41" i="6"/>
  <c r="L42" i="6"/>
  <c r="L41" i="6" s="1"/>
  <c r="Q27" i="5"/>
  <c r="Q5" i="5" s="1"/>
  <c r="T47" i="6"/>
  <c r="W46" i="6"/>
  <c r="V45" i="6"/>
  <c r="T54" i="7"/>
  <c r="D46" i="6"/>
  <c r="N55" i="7"/>
  <c r="K53" i="7"/>
  <c r="Y27" i="5"/>
  <c r="Y5" i="5" s="1"/>
  <c r="Y44" i="5" s="1"/>
  <c r="R44" i="6"/>
  <c r="N27" i="5"/>
  <c r="N5" i="5" s="1"/>
  <c r="P54" i="7"/>
  <c r="C53" i="7"/>
  <c r="L45" i="6"/>
  <c r="O27" i="5"/>
  <c r="O5" i="5" s="1"/>
  <c r="R52" i="7"/>
  <c r="V54" i="7"/>
  <c r="C41" i="6"/>
  <c r="H44" i="6"/>
  <c r="V27" i="5"/>
  <c r="V5" i="5" s="1"/>
  <c r="J41" i="6"/>
  <c r="S27" i="5"/>
  <c r="C48" i="6"/>
  <c r="B46" i="6"/>
  <c r="N54" i="7"/>
  <c r="P53" i="7"/>
  <c r="D43" i="6"/>
  <c r="I45" i="6"/>
  <c r="V48" i="6"/>
  <c r="V44" i="6"/>
  <c r="L44" i="6"/>
  <c r="F52" i="7"/>
  <c r="C47" i="6"/>
  <c r="V46" i="6"/>
  <c r="H53" i="7"/>
  <c r="E44" i="6"/>
  <c r="R43" i="6"/>
  <c r="T45" i="6"/>
  <c r="M27" i="5"/>
  <c r="W47" i="6"/>
  <c r="Y42" i="6"/>
  <c r="Y44" i="6"/>
  <c r="N41" i="6"/>
  <c r="P44" i="6"/>
  <c r="P41" i="6" s="1"/>
  <c r="S47" i="6"/>
  <c r="R55" i="7"/>
  <c r="P52" i="7"/>
  <c r="U43" i="6"/>
  <c r="L43" i="6"/>
  <c r="R45" i="6"/>
  <c r="R48" i="6"/>
  <c r="I47" i="6"/>
  <c r="J55" i="7"/>
  <c r="J27" i="5"/>
  <c r="G27" i="5"/>
  <c r="B44" i="6"/>
  <c r="H42" i="6"/>
  <c r="J52" i="7"/>
  <c r="Q46" i="6"/>
  <c r="Q41" i="6" s="1"/>
  <c r="B48" i="6"/>
  <c r="E46" i="6"/>
  <c r="M54" i="7"/>
  <c r="V42" i="6"/>
  <c r="V41" i="6" s="1"/>
  <c r="B27" i="5"/>
  <c r="X27" i="5"/>
  <c r="X5" i="5" s="1"/>
  <c r="X43" i="5" s="1"/>
  <c r="M46" i="6"/>
  <c r="M41" i="6" s="1"/>
  <c r="B47" i="6"/>
  <c r="U46" i="6"/>
  <c r="U41" i="6" s="1"/>
  <c r="D27" i="5"/>
  <c r="S42" i="6"/>
  <c r="W45" i="6"/>
  <c r="F41" i="6"/>
  <c r="V47" i="6"/>
  <c r="P48" i="6"/>
  <c r="X48" i="6"/>
  <c r="S44" i="6"/>
  <c r="M48" i="6"/>
  <c r="R47" i="6"/>
  <c r="U52" i="7"/>
  <c r="K45" i="6"/>
  <c r="K41" i="6" s="1"/>
  <c r="H47" i="6"/>
  <c r="O43" i="6"/>
  <c r="T27" i="5"/>
  <c r="T5" i="5" s="1"/>
  <c r="T44" i="5" s="1"/>
  <c r="U53" i="7"/>
  <c r="I48" i="6"/>
  <c r="Q194" i="23"/>
  <c r="D160" i="19"/>
  <c r="K217" i="18"/>
  <c r="K175" i="18"/>
  <c r="K174" i="18"/>
  <c r="K173" i="18"/>
  <c r="K172" i="18"/>
  <c r="K170" i="18"/>
  <c r="K169" i="18"/>
  <c r="K168" i="18"/>
  <c r="K167" i="18"/>
  <c r="K165" i="18"/>
  <c r="K164" i="18"/>
  <c r="K163" i="18"/>
  <c r="K162" i="18"/>
  <c r="K161" i="18"/>
  <c r="K97" i="16"/>
  <c r="K95" i="16" s="1"/>
  <c r="B160" i="17"/>
  <c r="X240" i="17"/>
  <c r="G240" i="17"/>
  <c r="S178" i="19"/>
  <c r="X160" i="17"/>
  <c r="T89" i="16"/>
  <c r="N160" i="18"/>
  <c r="W204" i="15"/>
  <c r="M185" i="15"/>
  <c r="M183" i="15"/>
  <c r="M182" i="15"/>
  <c r="M179" i="15"/>
  <c r="M178" i="15"/>
  <c r="M176" i="15"/>
  <c r="M233" i="15"/>
  <c r="M76" i="12"/>
  <c r="M71" i="12"/>
  <c r="M70" i="12" s="1"/>
  <c r="B171" i="15"/>
  <c r="Y185" i="15"/>
  <c r="Y183" i="15"/>
  <c r="Y182" i="15"/>
  <c r="Y179" i="15"/>
  <c r="Y178" i="15"/>
  <c r="Y176" i="15"/>
  <c r="Y171" i="15" s="1"/>
  <c r="Y233" i="15"/>
  <c r="Y76" i="12"/>
  <c r="Y71" i="12"/>
  <c r="Y70" i="12" s="1"/>
  <c r="W130" i="11"/>
  <c r="W129" i="11"/>
  <c r="W126" i="11"/>
  <c r="W125" i="11"/>
  <c r="W123" i="11"/>
  <c r="W122" i="11"/>
  <c r="W56" i="8"/>
  <c r="W52" i="8"/>
  <c r="W51" i="8" s="1"/>
  <c r="W132" i="11"/>
  <c r="W147" i="11"/>
  <c r="B117" i="11"/>
  <c r="Y117" i="11"/>
  <c r="W128" i="11"/>
  <c r="L43" i="5"/>
  <c r="C43" i="5"/>
  <c r="Y43" i="5"/>
  <c r="U72" i="33"/>
  <c r="I146" i="25"/>
  <c r="M146" i="25"/>
  <c r="Y132" i="23"/>
  <c r="L205" i="23"/>
  <c r="T163" i="23"/>
  <c r="T154" i="23"/>
  <c r="T158" i="23"/>
  <c r="T151" i="23"/>
  <c r="T161" i="23"/>
  <c r="T155" i="23"/>
  <c r="T61" i="20"/>
  <c r="T57" i="20"/>
  <c r="T56" i="20" s="1"/>
  <c r="K165" i="23"/>
  <c r="Q165" i="23"/>
  <c r="U160" i="18"/>
  <c r="R178" i="19"/>
  <c r="C217" i="18"/>
  <c r="C175" i="18"/>
  <c r="C174" i="18"/>
  <c r="C173" i="18"/>
  <c r="C172" i="18"/>
  <c r="C170" i="18"/>
  <c r="C169" i="18"/>
  <c r="C168" i="18"/>
  <c r="C167" i="18"/>
  <c r="C165" i="18"/>
  <c r="C164" i="18"/>
  <c r="C163" i="18"/>
  <c r="C162" i="18"/>
  <c r="C161" i="18"/>
  <c r="C97" i="16"/>
  <c r="C95" i="16" s="1"/>
  <c r="R160" i="19"/>
  <c r="X89" i="16"/>
  <c r="Y160" i="19"/>
  <c r="Q160" i="19"/>
  <c r="I160" i="19"/>
  <c r="P160" i="17"/>
  <c r="P160" i="18"/>
  <c r="E240" i="17"/>
  <c r="I178" i="19"/>
  <c r="C240" i="17"/>
  <c r="S160" i="19"/>
  <c r="O204" i="15"/>
  <c r="E233" i="15"/>
  <c r="E185" i="15"/>
  <c r="E183" i="15"/>
  <c r="E182" i="15"/>
  <c r="E179" i="15"/>
  <c r="E178" i="15"/>
  <c r="E176" i="15"/>
  <c r="E76" i="12"/>
  <c r="E71" i="12"/>
  <c r="E70" i="12" s="1"/>
  <c r="T171" i="15"/>
  <c r="Y181" i="15"/>
  <c r="Q233" i="15"/>
  <c r="Q185" i="15"/>
  <c r="Q183" i="15"/>
  <c r="Q182" i="15"/>
  <c r="Q179" i="15"/>
  <c r="Q178" i="15"/>
  <c r="Q176" i="15"/>
  <c r="Q76" i="12"/>
  <c r="Q71" i="12"/>
  <c r="Q70" i="12" s="1"/>
  <c r="X171" i="15"/>
  <c r="N117" i="11"/>
  <c r="O130" i="11"/>
  <c r="O129" i="11"/>
  <c r="O126" i="11"/>
  <c r="O125" i="11"/>
  <c r="O123" i="11"/>
  <c r="O122" i="11"/>
  <c r="O56" i="8"/>
  <c r="O52" i="8"/>
  <c r="O51" i="8" s="1"/>
  <c r="O132" i="11"/>
  <c r="O147" i="11"/>
  <c r="Q117" i="11"/>
  <c r="N45" i="5"/>
  <c r="L48" i="5"/>
  <c r="L163" i="23"/>
  <c r="L158" i="23"/>
  <c r="L151" i="23"/>
  <c r="L161" i="23"/>
  <c r="L155" i="23"/>
  <c r="L154" i="23"/>
  <c r="L61" i="20"/>
  <c r="L57" i="20"/>
  <c r="L56" i="20" s="1"/>
  <c r="I194" i="23"/>
  <c r="X163" i="23"/>
  <c r="X158" i="23"/>
  <c r="X151" i="23"/>
  <c r="X161" i="23"/>
  <c r="X155" i="23"/>
  <c r="X154" i="23"/>
  <c r="X61" i="20"/>
  <c r="X57" i="20"/>
  <c r="X56" i="20" s="1"/>
  <c r="M160" i="18"/>
  <c r="P240" i="17"/>
  <c r="U53" i="16"/>
  <c r="U175" i="17"/>
  <c r="U174" i="17"/>
  <c r="U173" i="17"/>
  <c r="U172" i="17"/>
  <c r="U170" i="17"/>
  <c r="U169" i="17"/>
  <c r="U168" i="17"/>
  <c r="U167" i="17"/>
  <c r="U166" i="17"/>
  <c r="U165" i="17"/>
  <c r="U164" i="17"/>
  <c r="U163" i="17"/>
  <c r="U162" i="17"/>
  <c r="U161" i="17"/>
  <c r="H160" i="17"/>
  <c r="V240" i="17"/>
  <c r="D89" i="16"/>
  <c r="V160" i="18"/>
  <c r="L171" i="15"/>
  <c r="I185" i="15"/>
  <c r="I183" i="15"/>
  <c r="I182" i="15"/>
  <c r="I179" i="15"/>
  <c r="I178" i="15"/>
  <c r="I176" i="15"/>
  <c r="I233" i="15"/>
  <c r="I76" i="12"/>
  <c r="I71" i="12"/>
  <c r="I70" i="12" s="1"/>
  <c r="W233" i="15"/>
  <c r="W185" i="15"/>
  <c r="W183" i="15"/>
  <c r="W182" i="15"/>
  <c r="W179" i="15"/>
  <c r="W178" i="15"/>
  <c r="W176" i="15"/>
  <c r="W76" i="12"/>
  <c r="W71" i="12"/>
  <c r="W70" i="12" s="1"/>
  <c r="H204" i="15"/>
  <c r="L5" i="4"/>
  <c r="L130" i="4" s="1"/>
  <c r="L3" i="4"/>
  <c r="G130" i="11"/>
  <c r="G129" i="11"/>
  <c r="G126" i="11"/>
  <c r="G125" i="11"/>
  <c r="G123" i="11"/>
  <c r="G122" i="11"/>
  <c r="G56" i="8"/>
  <c r="G52" i="8"/>
  <c r="G51" i="8" s="1"/>
  <c r="G132" i="11"/>
  <c r="G147" i="11"/>
  <c r="H5" i="4"/>
  <c r="H3" i="4"/>
  <c r="I117" i="11"/>
  <c r="L45" i="5"/>
  <c r="C45" i="5"/>
  <c r="K42" i="5"/>
  <c r="Y45" i="5"/>
  <c r="I43" i="5"/>
  <c r="E72" i="33"/>
  <c r="Q72" i="33"/>
  <c r="S113" i="29"/>
  <c r="E146" i="25"/>
  <c r="I132" i="23"/>
  <c r="U194" i="23"/>
  <c r="W132" i="23"/>
  <c r="D205" i="23"/>
  <c r="D163" i="23"/>
  <c r="D151" i="23"/>
  <c r="D161" i="23"/>
  <c r="D155" i="23"/>
  <c r="D154" i="23"/>
  <c r="D158" i="23"/>
  <c r="D61" i="20"/>
  <c r="D57" i="20"/>
  <c r="D56" i="20" s="1"/>
  <c r="K132" i="23"/>
  <c r="L160" i="23"/>
  <c r="R132" i="23"/>
  <c r="P163" i="23"/>
  <c r="P151" i="23"/>
  <c r="P161" i="23"/>
  <c r="P155" i="23"/>
  <c r="P154" i="23"/>
  <c r="P158" i="23"/>
  <c r="P61" i="20"/>
  <c r="P57" i="20"/>
  <c r="P56" i="20" s="1"/>
  <c r="M165" i="23"/>
  <c r="E146" i="23"/>
  <c r="X165" i="23"/>
  <c r="H165" i="23"/>
  <c r="P160" i="19"/>
  <c r="F178" i="19"/>
  <c r="R217" i="18"/>
  <c r="R175" i="18"/>
  <c r="R174" i="18"/>
  <c r="R173" i="18"/>
  <c r="R172" i="18"/>
  <c r="R170" i="18"/>
  <c r="R169" i="18"/>
  <c r="R168" i="18"/>
  <c r="R167" i="18"/>
  <c r="R165" i="18"/>
  <c r="R164" i="18"/>
  <c r="R163" i="18"/>
  <c r="R162" i="18"/>
  <c r="R161" i="18"/>
  <c r="R97" i="16"/>
  <c r="R95" i="16" s="1"/>
  <c r="H89" i="16"/>
  <c r="M53" i="16"/>
  <c r="M175" i="17"/>
  <c r="M174" i="17"/>
  <c r="M173" i="17"/>
  <c r="M172" i="17"/>
  <c r="M170" i="17"/>
  <c r="M169" i="17"/>
  <c r="M168" i="17"/>
  <c r="M167" i="17"/>
  <c r="M166" i="17"/>
  <c r="M165" i="17"/>
  <c r="M164" i="17"/>
  <c r="M163" i="17"/>
  <c r="M162" i="17"/>
  <c r="M161" i="17"/>
  <c r="X160" i="18"/>
  <c r="W160" i="17"/>
  <c r="Y178" i="19"/>
  <c r="U160" i="19"/>
  <c r="M160" i="19"/>
  <c r="U171" i="17"/>
  <c r="Y53" i="16"/>
  <c r="Y175" i="17"/>
  <c r="Y174" i="17"/>
  <c r="Y173" i="17"/>
  <c r="Y172" i="17"/>
  <c r="Y170" i="17"/>
  <c r="Y169" i="17"/>
  <c r="Y168" i="17"/>
  <c r="Y167" i="17"/>
  <c r="Y166" i="17"/>
  <c r="Y165" i="17"/>
  <c r="Y164" i="17"/>
  <c r="Y163" i="17"/>
  <c r="Y162" i="17"/>
  <c r="Y161" i="17"/>
  <c r="D171" i="15"/>
  <c r="I181" i="15"/>
  <c r="K204" i="15"/>
  <c r="H171" i="15"/>
  <c r="O233" i="15"/>
  <c r="O185" i="15"/>
  <c r="O183" i="15"/>
  <c r="O182" i="15"/>
  <c r="O179" i="15"/>
  <c r="O178" i="15"/>
  <c r="O176" i="15"/>
  <c r="O76" i="12"/>
  <c r="O71" i="12"/>
  <c r="O70" i="12" s="1"/>
  <c r="X130" i="11"/>
  <c r="X129" i="11"/>
  <c r="X126" i="11"/>
  <c r="X125" i="11"/>
  <c r="X123" i="11"/>
  <c r="X122" i="11"/>
  <c r="X56" i="8"/>
  <c r="X52" i="8"/>
  <c r="X51" i="8" s="1"/>
  <c r="X132" i="11"/>
  <c r="X147" i="11"/>
  <c r="T147" i="11"/>
  <c r="T132" i="11"/>
  <c r="T130" i="11"/>
  <c r="T129" i="11"/>
  <c r="T126" i="11"/>
  <c r="T125" i="11"/>
  <c r="T123" i="11"/>
  <c r="T122" i="11"/>
  <c r="T56" i="8"/>
  <c r="T52" i="8"/>
  <c r="T51" i="8" s="1"/>
  <c r="L42" i="5"/>
  <c r="C42" i="5"/>
  <c r="Y42" i="5"/>
  <c r="O132" i="23"/>
  <c r="T153" i="23"/>
  <c r="L132" i="23"/>
  <c r="C132" i="23"/>
  <c r="J132" i="23"/>
  <c r="H163" i="23"/>
  <c r="H161" i="23"/>
  <c r="H155" i="23"/>
  <c r="H154" i="23"/>
  <c r="H158" i="23"/>
  <c r="H151" i="23"/>
  <c r="H61" i="20"/>
  <c r="H57" i="20"/>
  <c r="H56" i="20" s="1"/>
  <c r="Q146" i="23"/>
  <c r="H160" i="19"/>
  <c r="N178" i="19"/>
  <c r="K171" i="18"/>
  <c r="Y160" i="18"/>
  <c r="W160" i="18"/>
  <c r="J217" i="18"/>
  <c r="J175" i="18"/>
  <c r="J174" i="18"/>
  <c r="J173" i="18"/>
  <c r="J172" i="18"/>
  <c r="J170" i="18"/>
  <c r="J169" i="18"/>
  <c r="J168" i="18"/>
  <c r="J167" i="18"/>
  <c r="J165" i="18"/>
  <c r="J164" i="18"/>
  <c r="J163" i="18"/>
  <c r="J162" i="18"/>
  <c r="J161" i="18"/>
  <c r="J97" i="16"/>
  <c r="J95" i="16" s="1"/>
  <c r="S160" i="17"/>
  <c r="H240" i="17"/>
  <c r="W240" i="17"/>
  <c r="E53" i="16"/>
  <c r="E175" i="17"/>
  <c r="E174" i="17"/>
  <c r="E173" i="17"/>
  <c r="E172" i="17"/>
  <c r="E170" i="17"/>
  <c r="E169" i="17"/>
  <c r="E168" i="17"/>
  <c r="E167" i="17"/>
  <c r="E166" i="17"/>
  <c r="E165" i="17"/>
  <c r="E164" i="17"/>
  <c r="E163" i="17"/>
  <c r="E162" i="17"/>
  <c r="E161" i="17"/>
  <c r="C178" i="19"/>
  <c r="H178" i="19"/>
  <c r="U217" i="18"/>
  <c r="Q53" i="16"/>
  <c r="Q175" i="17"/>
  <c r="Q174" i="17"/>
  <c r="Q173" i="17"/>
  <c r="Q172" i="17"/>
  <c r="Q170" i="17"/>
  <c r="Q169" i="17"/>
  <c r="Q168" i="17"/>
  <c r="Q167" i="17"/>
  <c r="Q166" i="17"/>
  <c r="Q165" i="17"/>
  <c r="Q164" i="17"/>
  <c r="Q163" i="17"/>
  <c r="Q162" i="17"/>
  <c r="Q161" i="17"/>
  <c r="W178" i="19"/>
  <c r="T160" i="17"/>
  <c r="Y204" i="15"/>
  <c r="C204" i="15"/>
  <c r="R89" i="16"/>
  <c r="I204" i="15"/>
  <c r="G233" i="15"/>
  <c r="G185" i="15"/>
  <c r="G183" i="15"/>
  <c r="G182" i="15"/>
  <c r="G179" i="15"/>
  <c r="G178" i="15"/>
  <c r="G176" i="15"/>
  <c r="G76" i="12"/>
  <c r="G71" i="12"/>
  <c r="G70" i="12" s="1"/>
  <c r="P130" i="11"/>
  <c r="P129" i="11"/>
  <c r="P126" i="11"/>
  <c r="P125" i="11"/>
  <c r="P123" i="11"/>
  <c r="P122" i="11"/>
  <c r="P56" i="8"/>
  <c r="P52" i="8"/>
  <c r="P51" i="8" s="1"/>
  <c r="P132" i="11"/>
  <c r="P147" i="11"/>
  <c r="L147" i="11"/>
  <c r="L132" i="11"/>
  <c r="L130" i="11"/>
  <c r="L129" i="11"/>
  <c r="L126" i="11"/>
  <c r="L125" i="11"/>
  <c r="L123" i="11"/>
  <c r="L122" i="11"/>
  <c r="L56" i="8"/>
  <c r="L52" i="8"/>
  <c r="L51" i="8" s="1"/>
  <c r="H72" i="37"/>
  <c r="C113" i="29"/>
  <c r="Y146" i="25"/>
  <c r="M194" i="23"/>
  <c r="P132" i="23"/>
  <c r="N146" i="23"/>
  <c r="G132" i="23"/>
  <c r="H153" i="23"/>
  <c r="S165" i="23"/>
  <c r="C165" i="23"/>
  <c r="D132" i="23"/>
  <c r="Y205" i="23"/>
  <c r="S146" i="23"/>
  <c r="R146" i="23"/>
  <c r="B132" i="23"/>
  <c r="W205" i="23"/>
  <c r="M146" i="23"/>
  <c r="Y165" i="23"/>
  <c r="I165" i="23"/>
  <c r="V178" i="19"/>
  <c r="C171" i="18"/>
  <c r="Q160" i="18"/>
  <c r="T217" i="18"/>
  <c r="T175" i="18"/>
  <c r="T174" i="18"/>
  <c r="T173" i="18"/>
  <c r="T172" i="18"/>
  <c r="T170" i="18"/>
  <c r="T169" i="18"/>
  <c r="T168" i="18"/>
  <c r="T167" i="18"/>
  <c r="T165" i="18"/>
  <c r="T164" i="18"/>
  <c r="T163" i="18"/>
  <c r="T162" i="18"/>
  <c r="T161" i="18"/>
  <c r="T97" i="16"/>
  <c r="T95" i="16" s="1"/>
  <c r="F217" i="19"/>
  <c r="F176" i="19"/>
  <c r="F173" i="19"/>
  <c r="F169" i="19"/>
  <c r="F168" i="19"/>
  <c r="F167" i="19"/>
  <c r="F165" i="19"/>
  <c r="F172" i="19"/>
  <c r="F80" i="16"/>
  <c r="F77" i="16"/>
  <c r="F76" i="16" s="1"/>
  <c r="E217" i="19"/>
  <c r="E176" i="19"/>
  <c r="E173" i="19"/>
  <c r="E169" i="19"/>
  <c r="E168" i="19"/>
  <c r="E167" i="19"/>
  <c r="E165" i="19"/>
  <c r="E172" i="19"/>
  <c r="E80" i="16"/>
  <c r="E77" i="16"/>
  <c r="E76" i="16" s="1"/>
  <c r="B217" i="18"/>
  <c r="B175" i="18"/>
  <c r="B174" i="18"/>
  <c r="B173" i="18"/>
  <c r="B172" i="18"/>
  <c r="B170" i="18"/>
  <c r="B169" i="18"/>
  <c r="B168" i="18"/>
  <c r="B167" i="18"/>
  <c r="B165" i="18"/>
  <c r="B164" i="18"/>
  <c r="B163" i="18"/>
  <c r="B162" i="18"/>
  <c r="B161" i="18"/>
  <c r="B97" i="16"/>
  <c r="B95" i="16" s="1"/>
  <c r="K178" i="19"/>
  <c r="G160" i="17"/>
  <c r="U240" i="17"/>
  <c r="P178" i="19"/>
  <c r="E171" i="17"/>
  <c r="S240" i="17"/>
  <c r="I53" i="16"/>
  <c r="I175" i="17"/>
  <c r="I174" i="17"/>
  <c r="I173" i="17"/>
  <c r="I172" i="17"/>
  <c r="I170" i="17"/>
  <c r="I169" i="17"/>
  <c r="I168" i="17"/>
  <c r="I167" i="17"/>
  <c r="I166" i="17"/>
  <c r="I165" i="17"/>
  <c r="I164" i="17"/>
  <c r="I163" i="17"/>
  <c r="I162" i="17"/>
  <c r="I161" i="17"/>
  <c r="L160" i="17"/>
  <c r="N204" i="15"/>
  <c r="S233" i="15"/>
  <c r="S185" i="15"/>
  <c r="S183" i="15"/>
  <c r="S182" i="15"/>
  <c r="S179" i="15"/>
  <c r="S178" i="15"/>
  <c r="S176" i="15"/>
  <c r="S76" i="12"/>
  <c r="S71" i="12"/>
  <c r="S70" i="12" s="1"/>
  <c r="U204" i="15"/>
  <c r="J89" i="16"/>
  <c r="V171" i="15"/>
  <c r="H130" i="11"/>
  <c r="H129" i="11"/>
  <c r="H126" i="11"/>
  <c r="H125" i="11"/>
  <c r="H123" i="11"/>
  <c r="H122" i="11"/>
  <c r="H56" i="8"/>
  <c r="H52" i="8"/>
  <c r="H51" i="8" s="1"/>
  <c r="H132" i="11"/>
  <c r="H147" i="11"/>
  <c r="U117" i="11"/>
  <c r="S117" i="11"/>
  <c r="D147" i="11"/>
  <c r="D132" i="11"/>
  <c r="D130" i="11"/>
  <c r="D129" i="11"/>
  <c r="D126" i="11"/>
  <c r="D125" i="11"/>
  <c r="D123" i="11"/>
  <c r="D122" i="11"/>
  <c r="D56" i="8"/>
  <c r="D52" i="8"/>
  <c r="D51" i="8" s="1"/>
  <c r="K48" i="5"/>
  <c r="L44" i="5"/>
  <c r="Q47" i="5"/>
  <c r="I42" i="5"/>
  <c r="G146" i="23"/>
  <c r="Y146" i="23"/>
  <c r="T160" i="19"/>
  <c r="I160" i="18"/>
  <c r="L217" i="18"/>
  <c r="L175" i="18"/>
  <c r="L174" i="18"/>
  <c r="L173" i="18"/>
  <c r="L172" i="18"/>
  <c r="L170" i="18"/>
  <c r="L169" i="18"/>
  <c r="L168" i="18"/>
  <c r="L167" i="18"/>
  <c r="L165" i="18"/>
  <c r="L164" i="18"/>
  <c r="L163" i="18"/>
  <c r="L162" i="18"/>
  <c r="L161" i="18"/>
  <c r="L97" i="16"/>
  <c r="L95" i="16" s="1"/>
  <c r="R160" i="17"/>
  <c r="V160" i="17"/>
  <c r="X178" i="19"/>
  <c r="F160" i="18"/>
  <c r="D160" i="17"/>
  <c r="K233" i="15"/>
  <c r="K185" i="15"/>
  <c r="K183" i="15"/>
  <c r="K182" i="15"/>
  <c r="K179" i="15"/>
  <c r="K178" i="15"/>
  <c r="K176" i="15"/>
  <c r="K171" i="15" s="1"/>
  <c r="K76" i="12"/>
  <c r="K71" i="12"/>
  <c r="K70" i="12" s="1"/>
  <c r="R171" i="15"/>
  <c r="N171" i="15"/>
  <c r="M117" i="11"/>
  <c r="R117" i="11"/>
  <c r="X5" i="4"/>
  <c r="X3" i="4"/>
  <c r="Q146" i="25"/>
  <c r="U146" i="25"/>
  <c r="E194" i="23"/>
  <c r="T205" i="23"/>
  <c r="L157" i="23"/>
  <c r="B146" i="23"/>
  <c r="K146" i="23"/>
  <c r="T157" i="23"/>
  <c r="Q205" i="23"/>
  <c r="O205" i="23"/>
  <c r="U165" i="23"/>
  <c r="U146" i="23"/>
  <c r="P165" i="23"/>
  <c r="K166" i="18"/>
  <c r="L160" i="19"/>
  <c r="B178" i="19"/>
  <c r="G217" i="19"/>
  <c r="G173" i="19"/>
  <c r="G169" i="19"/>
  <c r="G168" i="19"/>
  <c r="G167" i="19"/>
  <c r="G165" i="19"/>
  <c r="G172" i="19"/>
  <c r="G176" i="19"/>
  <c r="G80" i="16"/>
  <c r="G77" i="16"/>
  <c r="G76" i="16" s="1"/>
  <c r="D217" i="18"/>
  <c r="D175" i="18"/>
  <c r="D174" i="18"/>
  <c r="D173" i="18"/>
  <c r="D172" i="18"/>
  <c r="D170" i="18"/>
  <c r="D169" i="18"/>
  <c r="D168" i="18"/>
  <c r="D167" i="18"/>
  <c r="D165" i="18"/>
  <c r="D164" i="18"/>
  <c r="D163" i="18"/>
  <c r="D162" i="18"/>
  <c r="D161" i="18"/>
  <c r="D97" i="16"/>
  <c r="D95" i="16" s="1"/>
  <c r="S217" i="18"/>
  <c r="S175" i="18"/>
  <c r="S174" i="18"/>
  <c r="S173" i="18"/>
  <c r="S172" i="18"/>
  <c r="S170" i="18"/>
  <c r="S169" i="18"/>
  <c r="S168" i="18"/>
  <c r="S167" i="18"/>
  <c r="S165" i="18"/>
  <c r="S164" i="18"/>
  <c r="S163" i="18"/>
  <c r="S162" i="18"/>
  <c r="S161" i="18"/>
  <c r="S97" i="16"/>
  <c r="S95" i="16" s="1"/>
  <c r="J160" i="17"/>
  <c r="L178" i="19"/>
  <c r="W160" i="19"/>
  <c r="H160" i="18"/>
  <c r="M240" i="17"/>
  <c r="U217" i="19"/>
  <c r="M217" i="19"/>
  <c r="K240" i="17"/>
  <c r="U233" i="15"/>
  <c r="U185" i="15"/>
  <c r="U183" i="15"/>
  <c r="U182" i="15"/>
  <c r="U179" i="15"/>
  <c r="U178" i="15"/>
  <c r="U176" i="15"/>
  <c r="U76" i="12"/>
  <c r="U71" i="12"/>
  <c r="U70" i="12" s="1"/>
  <c r="E204" i="15"/>
  <c r="V89" i="16"/>
  <c r="C233" i="15"/>
  <c r="C185" i="15"/>
  <c r="C183" i="15"/>
  <c r="C182" i="15"/>
  <c r="C179" i="15"/>
  <c r="C178" i="15"/>
  <c r="C176" i="15"/>
  <c r="C76" i="12"/>
  <c r="C71" i="12"/>
  <c r="C70" i="12" s="1"/>
  <c r="M204" i="15"/>
  <c r="J171" i="15"/>
  <c r="F171" i="15"/>
  <c r="E117" i="11"/>
  <c r="P5" i="4"/>
  <c r="P130" i="4" s="1"/>
  <c r="P3" i="4"/>
  <c r="C117" i="11"/>
  <c r="J117" i="11"/>
  <c r="N43" i="5"/>
  <c r="T48" i="5"/>
  <c r="C48" i="5"/>
  <c r="L46" i="5"/>
  <c r="C46" i="5"/>
  <c r="Y48" i="5"/>
  <c r="Y46" i="5"/>
  <c r="I44" i="5"/>
  <c r="F48" i="5"/>
  <c r="F41" i="5" s="1"/>
  <c r="H51" i="4" l="1"/>
  <c r="M59" i="20"/>
  <c r="M113" i="4"/>
  <c r="M77" i="20"/>
  <c r="M168" i="4" s="1"/>
  <c r="T113" i="4"/>
  <c r="T77" i="20"/>
  <c r="T168" i="4" s="1"/>
  <c r="B115" i="4"/>
  <c r="B79" i="20"/>
  <c r="B170" i="4" s="1"/>
  <c r="F59" i="20"/>
  <c r="F113" i="4"/>
  <c r="F77" i="20"/>
  <c r="F168" i="4" s="1"/>
  <c r="X113" i="4"/>
  <c r="X77" i="20"/>
  <c r="X168" i="4" s="1"/>
  <c r="J76" i="20"/>
  <c r="J167" i="4" s="1"/>
  <c r="B59" i="20"/>
  <c r="B113" i="4"/>
  <c r="B77" i="20"/>
  <c r="B168" i="4" s="1"/>
  <c r="W59" i="20"/>
  <c r="W113" i="4"/>
  <c r="W77" i="20"/>
  <c r="W168" i="4" s="1"/>
  <c r="I59" i="20"/>
  <c r="I113" i="4"/>
  <c r="I77" i="20"/>
  <c r="I168" i="4" s="1"/>
  <c r="F114" i="4"/>
  <c r="F78" i="20"/>
  <c r="F169" i="4" s="1"/>
  <c r="H113" i="4"/>
  <c r="H77" i="20"/>
  <c r="H168" i="4" s="1"/>
  <c r="U113" i="4"/>
  <c r="U77" i="20"/>
  <c r="U168" i="4" s="1"/>
  <c r="U59" i="20"/>
  <c r="F115" i="4"/>
  <c r="F79" i="20"/>
  <c r="F170" i="4" s="1"/>
  <c r="C76" i="20"/>
  <c r="C167" i="4" s="1"/>
  <c r="C114" i="4"/>
  <c r="C78" i="20"/>
  <c r="C169" i="4" s="1"/>
  <c r="V113" i="4"/>
  <c r="V77" i="20"/>
  <c r="V168" i="4" s="1"/>
  <c r="V59" i="20"/>
  <c r="V114" i="4"/>
  <c r="V78" i="20"/>
  <c r="V169" i="4" s="1"/>
  <c r="N59" i="20"/>
  <c r="N113" i="4"/>
  <c r="N77" i="20"/>
  <c r="N168" i="4" s="1"/>
  <c r="L113" i="4"/>
  <c r="L77" i="20"/>
  <c r="L168" i="4" s="1"/>
  <c r="Q114" i="4"/>
  <c r="Q78" i="20"/>
  <c r="Q169" i="4" s="1"/>
  <c r="Q59" i="20"/>
  <c r="G59" i="20"/>
  <c r="G113" i="4"/>
  <c r="G77" i="20"/>
  <c r="G168" i="4" s="1"/>
  <c r="O59" i="20"/>
  <c r="O113" i="4"/>
  <c r="O77" i="20"/>
  <c r="O168" i="4" s="1"/>
  <c r="B114" i="4"/>
  <c r="B78" i="20"/>
  <c r="B169" i="4" s="1"/>
  <c r="K59" i="20"/>
  <c r="K113" i="4"/>
  <c r="K77" i="20"/>
  <c r="K168" i="4" s="1"/>
  <c r="Y76" i="20"/>
  <c r="Y167" i="4" s="1"/>
  <c r="V108" i="4"/>
  <c r="V100" i="16"/>
  <c r="V163" i="4" s="1"/>
  <c r="U110" i="4"/>
  <c r="U79" i="16"/>
  <c r="U108" i="4" s="1"/>
  <c r="U102" i="16"/>
  <c r="U165" i="4" s="1"/>
  <c r="D110" i="4"/>
  <c r="D102" i="16"/>
  <c r="D165" i="4" s="1"/>
  <c r="D79" i="16"/>
  <c r="Y110" i="4"/>
  <c r="Y102" i="16"/>
  <c r="Y165" i="4" s="1"/>
  <c r="Y79" i="16"/>
  <c r="Y108" i="4" s="1"/>
  <c r="F47" i="7"/>
  <c r="T108" i="4"/>
  <c r="T100" i="16"/>
  <c r="T163" i="4" s="1"/>
  <c r="J47" i="7"/>
  <c r="C110" i="4"/>
  <c r="C102" i="16"/>
  <c r="C165" i="4" s="1"/>
  <c r="C79" i="16"/>
  <c r="C108" i="4" s="1"/>
  <c r="I47" i="7"/>
  <c r="R61" i="4"/>
  <c r="R134" i="4" s="1"/>
  <c r="R100" i="16"/>
  <c r="R163" i="4" s="1"/>
  <c r="F62" i="4"/>
  <c r="F135" i="4" s="1"/>
  <c r="F52" i="16"/>
  <c r="F61" i="4" s="1"/>
  <c r="F134" i="4" s="1"/>
  <c r="F91" i="16"/>
  <c r="F89" i="16" s="1"/>
  <c r="K91" i="16"/>
  <c r="K89" i="16" s="1"/>
  <c r="K62" i="4"/>
  <c r="K135" i="4" s="1"/>
  <c r="K101" i="16"/>
  <c r="K164" i="4" s="1"/>
  <c r="K52" i="16"/>
  <c r="P101" i="16"/>
  <c r="P164" i="4" s="1"/>
  <c r="P62" i="4"/>
  <c r="P135" i="4" s="1"/>
  <c r="P52" i="16"/>
  <c r="P91" i="16"/>
  <c r="P89" i="16" s="1"/>
  <c r="B101" i="16"/>
  <c r="B164" i="4" s="1"/>
  <c r="B52" i="16"/>
  <c r="B91" i="16"/>
  <c r="B89" i="16" s="1"/>
  <c r="B62" i="4"/>
  <c r="B135" i="4" s="1"/>
  <c r="L62" i="4"/>
  <c r="L135" i="4" s="1"/>
  <c r="L52" i="16"/>
  <c r="L101" i="16"/>
  <c r="L164" i="4" s="1"/>
  <c r="L91" i="16"/>
  <c r="L89" i="16" s="1"/>
  <c r="M160" i="17"/>
  <c r="Y160" i="17"/>
  <c r="N101" i="16"/>
  <c r="N164" i="4" s="1"/>
  <c r="N62" i="4"/>
  <c r="N135" i="4" s="1"/>
  <c r="N52" i="16"/>
  <c r="N91" i="16"/>
  <c r="N89" i="16" s="1"/>
  <c r="D160" i="18"/>
  <c r="O101" i="16"/>
  <c r="O164" i="4" s="1"/>
  <c r="O62" i="4"/>
  <c r="O135" i="4" s="1"/>
  <c r="O52" i="16"/>
  <c r="O91" i="16"/>
  <c r="O89" i="16" s="1"/>
  <c r="C101" i="16"/>
  <c r="C164" i="4" s="1"/>
  <c r="C52" i="16"/>
  <c r="C62" i="4"/>
  <c r="C135" i="4" s="1"/>
  <c r="C91" i="16"/>
  <c r="C89" i="16" s="1"/>
  <c r="E47" i="7"/>
  <c r="Q47" i="7"/>
  <c r="L47" i="7"/>
  <c r="J107" i="4"/>
  <c r="J101" i="12"/>
  <c r="J162" i="4" s="1"/>
  <c r="R104" i="4"/>
  <c r="R73" i="12"/>
  <c r="R102" i="4" s="1"/>
  <c r="B104" i="4"/>
  <c r="B73" i="12"/>
  <c r="V73" i="12"/>
  <c r="V104" i="4"/>
  <c r="V98" i="12"/>
  <c r="V159" i="4" s="1"/>
  <c r="H107" i="4"/>
  <c r="H101" i="12"/>
  <c r="H162" i="4" s="1"/>
  <c r="X73" i="12"/>
  <c r="X102" i="4" s="1"/>
  <c r="X104" i="4"/>
  <c r="X98" i="12"/>
  <c r="X159" i="4" s="1"/>
  <c r="J104" i="4"/>
  <c r="J73" i="12"/>
  <c r="J102" i="4" s="1"/>
  <c r="D104" i="4"/>
  <c r="D73" i="12"/>
  <c r="D98" i="12"/>
  <c r="D159" i="4" s="1"/>
  <c r="L104" i="4"/>
  <c r="L98" i="12"/>
  <c r="L159" i="4" s="1"/>
  <c r="L73" i="12"/>
  <c r="P107" i="4"/>
  <c r="P101" i="12"/>
  <c r="P162" i="4" s="1"/>
  <c r="P73" i="12"/>
  <c r="B98" i="12"/>
  <c r="B159" i="4" s="1"/>
  <c r="Y47" i="7"/>
  <c r="T104" i="4"/>
  <c r="T73" i="12"/>
  <c r="T102" i="4" s="1"/>
  <c r="T98" i="12"/>
  <c r="T159" i="4" s="1"/>
  <c r="J204" i="15"/>
  <c r="F104" i="4"/>
  <c r="F73" i="12"/>
  <c r="F102" i="4" s="1"/>
  <c r="R98" i="12"/>
  <c r="R159" i="4" s="1"/>
  <c r="N104" i="4"/>
  <c r="N73" i="12"/>
  <c r="N98" i="12"/>
  <c r="N159" i="4" s="1"/>
  <c r="H104" i="4"/>
  <c r="H98" i="12"/>
  <c r="H159" i="4" s="1"/>
  <c r="H73" i="12"/>
  <c r="D47" i="7"/>
  <c r="W47" i="7"/>
  <c r="Q107" i="4"/>
  <c r="Q101" i="12"/>
  <c r="Q162" i="4" s="1"/>
  <c r="R107" i="4"/>
  <c r="R101" i="12"/>
  <c r="R162" i="4" s="1"/>
  <c r="J98" i="12"/>
  <c r="J159" i="4" s="1"/>
  <c r="T96" i="12"/>
  <c r="T157" i="4" s="1"/>
  <c r="T55" i="4"/>
  <c r="J96" i="12"/>
  <c r="J157" i="4" s="1"/>
  <c r="J55" i="4"/>
  <c r="B47" i="7"/>
  <c r="R96" i="12"/>
  <c r="R157" i="4" s="1"/>
  <c r="R55" i="4"/>
  <c r="R130" i="4" s="1"/>
  <c r="X47" i="7"/>
  <c r="B130" i="4"/>
  <c r="N130" i="4"/>
  <c r="O47" i="7"/>
  <c r="G130" i="4"/>
  <c r="G51" i="4"/>
  <c r="W51" i="4"/>
  <c r="F96" i="12"/>
  <c r="F157" i="4" s="1"/>
  <c r="F55" i="4"/>
  <c r="D130" i="4"/>
  <c r="D51" i="4"/>
  <c r="H130" i="4"/>
  <c r="S47" i="7"/>
  <c r="X96" i="12"/>
  <c r="X157" i="4" s="1"/>
  <c r="X55" i="4"/>
  <c r="X51" i="4" s="1"/>
  <c r="C54" i="8"/>
  <c r="C100" i="4"/>
  <c r="M54" i="8"/>
  <c r="M100" i="4"/>
  <c r="Y54" i="8"/>
  <c r="Y100" i="4"/>
  <c r="F101" i="4"/>
  <c r="F67" i="8"/>
  <c r="F156" i="4" s="1"/>
  <c r="N54" i="8"/>
  <c r="N100" i="4"/>
  <c r="F99" i="4"/>
  <c r="F65" i="8"/>
  <c r="F154" i="4" s="1"/>
  <c r="X117" i="11"/>
  <c r="R100" i="4"/>
  <c r="R54" i="8"/>
  <c r="J54" i="8"/>
  <c r="J100" i="4"/>
  <c r="Q65" i="8"/>
  <c r="Q154" i="4" s="1"/>
  <c r="K47" i="7"/>
  <c r="B99" i="4"/>
  <c r="B65" i="8"/>
  <c r="B154" i="4" s="1"/>
  <c r="C47" i="7"/>
  <c r="G47" i="7"/>
  <c r="V54" i="8"/>
  <c r="V100" i="4"/>
  <c r="U54" i="8"/>
  <c r="U100" i="4"/>
  <c r="F117" i="11"/>
  <c r="K129" i="4"/>
  <c r="V129" i="4"/>
  <c r="V51" i="4"/>
  <c r="S129" i="4"/>
  <c r="S51" i="4"/>
  <c r="N129" i="4"/>
  <c r="T47" i="7"/>
  <c r="R129" i="4"/>
  <c r="H47" i="7"/>
  <c r="M47" i="7"/>
  <c r="V47" i="7"/>
  <c r="R47" i="7"/>
  <c r="D5" i="5"/>
  <c r="Q44" i="5"/>
  <c r="Q42" i="5"/>
  <c r="V48" i="5"/>
  <c r="V46" i="5"/>
  <c r="V47" i="5"/>
  <c r="V42" i="5"/>
  <c r="V43" i="5"/>
  <c r="V44" i="5"/>
  <c r="V45" i="5"/>
  <c r="E5" i="5"/>
  <c r="E48" i="5"/>
  <c r="Y41" i="6"/>
  <c r="B5" i="5"/>
  <c r="B48" i="5" s="1"/>
  <c r="M5" i="5"/>
  <c r="M48" i="5"/>
  <c r="X44" i="5"/>
  <c r="X42" i="5"/>
  <c r="X41" i="5" s="1"/>
  <c r="R5" i="5"/>
  <c r="P47" i="5"/>
  <c r="P45" i="5"/>
  <c r="O48" i="5"/>
  <c r="O47" i="5"/>
  <c r="O42" i="5"/>
  <c r="O41" i="5" s="1"/>
  <c r="O43" i="5"/>
  <c r="O44" i="5"/>
  <c r="O45" i="5"/>
  <c r="O46" i="5"/>
  <c r="I41" i="6"/>
  <c r="P44" i="5"/>
  <c r="W41" i="6"/>
  <c r="U5" i="5"/>
  <c r="U48" i="5"/>
  <c r="Q46" i="5"/>
  <c r="H5" i="5"/>
  <c r="H48" i="5" s="1"/>
  <c r="K47" i="5"/>
  <c r="K46" i="5"/>
  <c r="Q45" i="5"/>
  <c r="Q41" i="5" s="1"/>
  <c r="H41" i="6"/>
  <c r="U47" i="7"/>
  <c r="N48" i="5"/>
  <c r="N46" i="5"/>
  <c r="N47" i="5"/>
  <c r="N44" i="5"/>
  <c r="I46" i="5"/>
  <c r="I45" i="5"/>
  <c r="I41" i="5" s="1"/>
  <c r="I47" i="5"/>
  <c r="P42" i="5"/>
  <c r="P41" i="5" s="1"/>
  <c r="G5" i="5"/>
  <c r="T42" i="5"/>
  <c r="X47" i="5"/>
  <c r="J5" i="5"/>
  <c r="J48" i="5" s="1"/>
  <c r="X45" i="5"/>
  <c r="Q43" i="5"/>
  <c r="X46" i="5"/>
  <c r="P48" i="5"/>
  <c r="Y47" i="5"/>
  <c r="Y41" i="5" s="1"/>
  <c r="Q48" i="5"/>
  <c r="K44" i="5"/>
  <c r="K45" i="5"/>
  <c r="N47" i="7"/>
  <c r="E41" i="6"/>
  <c r="N42" i="5"/>
  <c r="K43" i="5"/>
  <c r="K41" i="5" s="1"/>
  <c r="T43" i="5"/>
  <c r="C47" i="5"/>
  <c r="C41" i="5" s="1"/>
  <c r="T46" i="5"/>
  <c r="P46" i="5"/>
  <c r="T45" i="5"/>
  <c r="X48" i="5"/>
  <c r="T47" i="5"/>
  <c r="S41" i="6"/>
  <c r="P47" i="7"/>
  <c r="S5" i="5"/>
  <c r="I48" i="5"/>
  <c r="L128" i="4"/>
  <c r="S160" i="18"/>
  <c r="L160" i="18"/>
  <c r="S171" i="15"/>
  <c r="B160" i="18"/>
  <c r="E79" i="16"/>
  <c r="E108" i="4" s="1"/>
  <c r="E109" i="4"/>
  <c r="T160" i="18"/>
  <c r="L117" i="11"/>
  <c r="P117" i="11"/>
  <c r="Q160" i="17"/>
  <c r="L41" i="5"/>
  <c r="X54" i="8"/>
  <c r="X101" i="4"/>
  <c r="X67" i="8"/>
  <c r="X156" i="4" s="1"/>
  <c r="U101" i="16"/>
  <c r="U164" i="4" s="1"/>
  <c r="U91" i="16"/>
  <c r="U52" i="16"/>
  <c r="U62" i="4"/>
  <c r="U135" i="4" s="1"/>
  <c r="L146" i="23"/>
  <c r="C160" i="18"/>
  <c r="K75" i="12"/>
  <c r="K105" i="4"/>
  <c r="K99" i="12"/>
  <c r="K160" i="4" s="1"/>
  <c r="D54" i="8"/>
  <c r="D101" i="4"/>
  <c r="D67" i="8"/>
  <c r="D156" i="4" s="1"/>
  <c r="E160" i="19"/>
  <c r="T54" i="8"/>
  <c r="T101" i="4"/>
  <c r="T67" i="8"/>
  <c r="T156" i="4" s="1"/>
  <c r="T41" i="5"/>
  <c r="N41" i="5"/>
  <c r="H128" i="4"/>
  <c r="G117" i="11"/>
  <c r="U160" i="17"/>
  <c r="O54" i="8"/>
  <c r="O101" i="4"/>
  <c r="O67" i="8"/>
  <c r="O156" i="4" s="1"/>
  <c r="Q75" i="12"/>
  <c r="Q105" i="4"/>
  <c r="Q99" i="12"/>
  <c r="Q160" i="4" s="1"/>
  <c r="M75" i="12"/>
  <c r="M105" i="4"/>
  <c r="M99" i="12"/>
  <c r="M160" i="4" s="1"/>
  <c r="U75" i="12"/>
  <c r="U105" i="4"/>
  <c r="U99" i="12"/>
  <c r="U160" i="4" s="1"/>
  <c r="D117" i="11"/>
  <c r="T117" i="11"/>
  <c r="D146" i="23"/>
  <c r="I171" i="15"/>
  <c r="O117" i="11"/>
  <c r="Q171" i="15"/>
  <c r="E75" i="12"/>
  <c r="E105" i="4"/>
  <c r="E99" i="12"/>
  <c r="E160" i="4" s="1"/>
  <c r="T59" i="20"/>
  <c r="T114" i="4"/>
  <c r="T78" i="20"/>
  <c r="T169" i="4" s="1"/>
  <c r="W54" i="8"/>
  <c r="W101" i="4"/>
  <c r="W67" i="8"/>
  <c r="W156" i="4" s="1"/>
  <c r="X128" i="4"/>
  <c r="X59" i="20"/>
  <c r="X114" i="4"/>
  <c r="X78" i="20"/>
  <c r="X169" i="4" s="1"/>
  <c r="U171" i="15"/>
  <c r="G160" i="19"/>
  <c r="F79" i="16"/>
  <c r="F109" i="4"/>
  <c r="F101" i="16"/>
  <c r="F164" i="4" s="1"/>
  <c r="G75" i="12"/>
  <c r="G105" i="4"/>
  <c r="G99" i="12"/>
  <c r="G160" i="4" s="1"/>
  <c r="J160" i="18"/>
  <c r="H59" i="20"/>
  <c r="H114" i="4"/>
  <c r="H78" i="20"/>
  <c r="H169" i="4" s="1"/>
  <c r="L59" i="20"/>
  <c r="L114" i="4"/>
  <c r="L78" i="20"/>
  <c r="L169" i="4" s="1"/>
  <c r="E171" i="15"/>
  <c r="W117" i="11"/>
  <c r="M171" i="15"/>
  <c r="K160" i="18"/>
  <c r="P128" i="4"/>
  <c r="I52" i="16"/>
  <c r="I101" i="16"/>
  <c r="I164" i="4" s="1"/>
  <c r="I91" i="16"/>
  <c r="I62" i="4"/>
  <c r="I135" i="4" s="1"/>
  <c r="G171" i="15"/>
  <c r="E101" i="16"/>
  <c r="E164" i="4" s="1"/>
  <c r="E91" i="16"/>
  <c r="E52" i="16"/>
  <c r="E62" i="4"/>
  <c r="E135" i="4" s="1"/>
  <c r="H146" i="23"/>
  <c r="O75" i="12"/>
  <c r="O105" i="4"/>
  <c r="O99" i="12"/>
  <c r="O160" i="4" s="1"/>
  <c r="R160" i="18"/>
  <c r="X146" i="23"/>
  <c r="P59" i="20"/>
  <c r="P114" i="4"/>
  <c r="P78" i="20"/>
  <c r="P169" i="4" s="1"/>
  <c r="C75" i="12"/>
  <c r="C105" i="4"/>
  <c r="C99" i="12"/>
  <c r="C160" i="4" s="1"/>
  <c r="H54" i="8"/>
  <c r="H101" i="4"/>
  <c r="H67" i="8"/>
  <c r="H156" i="4" s="1"/>
  <c r="F160" i="19"/>
  <c r="Q52" i="16"/>
  <c r="Q101" i="16"/>
  <c r="Q164" i="4" s="1"/>
  <c r="Q91" i="16"/>
  <c r="Q62" i="4"/>
  <c r="Q135" i="4" s="1"/>
  <c r="O171" i="15"/>
  <c r="P146" i="23"/>
  <c r="D59" i="20"/>
  <c r="D114" i="4"/>
  <c r="D78" i="20"/>
  <c r="D169" i="4" s="1"/>
  <c r="W75" i="12"/>
  <c r="W105" i="4"/>
  <c r="W99" i="12"/>
  <c r="W160" i="4" s="1"/>
  <c r="T146" i="23"/>
  <c r="G79" i="16"/>
  <c r="G109" i="4"/>
  <c r="G101" i="16"/>
  <c r="G164" i="4" s="1"/>
  <c r="G54" i="8"/>
  <c r="G101" i="4"/>
  <c r="G67" i="8"/>
  <c r="G156" i="4" s="1"/>
  <c r="I75" i="12"/>
  <c r="I105" i="4"/>
  <c r="I99" i="12"/>
  <c r="I160" i="4" s="1"/>
  <c r="C171" i="15"/>
  <c r="H117" i="11"/>
  <c r="S75" i="12"/>
  <c r="S105" i="4"/>
  <c r="S99" i="12"/>
  <c r="S160" i="4" s="1"/>
  <c r="I160" i="17"/>
  <c r="L54" i="8"/>
  <c r="L101" i="4"/>
  <c r="L67" i="8"/>
  <c r="L156" i="4" s="1"/>
  <c r="P54" i="8"/>
  <c r="P101" i="4"/>
  <c r="P67" i="8"/>
  <c r="P156" i="4" s="1"/>
  <c r="E160" i="17"/>
  <c r="Y52" i="16"/>
  <c r="Y101" i="16"/>
  <c r="Y164" i="4" s="1"/>
  <c r="Y91" i="16"/>
  <c r="Y62" i="4"/>
  <c r="Y135" i="4" s="1"/>
  <c r="M101" i="16"/>
  <c r="M164" i="4" s="1"/>
  <c r="M91" i="16"/>
  <c r="M52" i="16"/>
  <c r="M62" i="4"/>
  <c r="M135" i="4" s="1"/>
  <c r="W171" i="15"/>
  <c r="Y75" i="12"/>
  <c r="Y105" i="4"/>
  <c r="Y99" i="12"/>
  <c r="Y160" i="4" s="1"/>
  <c r="B112" i="4" l="1"/>
  <c r="B76" i="20"/>
  <c r="B167" i="4" s="1"/>
  <c r="Q112" i="4"/>
  <c r="Q76" i="20"/>
  <c r="Q167" i="4" s="1"/>
  <c r="W112" i="4"/>
  <c r="W76" i="20"/>
  <c r="W167" i="4" s="1"/>
  <c r="O112" i="4"/>
  <c r="O76" i="20"/>
  <c r="O167" i="4" s="1"/>
  <c r="G112" i="4"/>
  <c r="G76" i="20"/>
  <c r="G167" i="4" s="1"/>
  <c r="V112" i="4"/>
  <c r="V76" i="20"/>
  <c r="V167" i="4" s="1"/>
  <c r="K112" i="4"/>
  <c r="K76" i="20"/>
  <c r="K167" i="4" s="1"/>
  <c r="I112" i="4"/>
  <c r="I76" i="20"/>
  <c r="I167" i="4" s="1"/>
  <c r="N112" i="4"/>
  <c r="N76" i="20"/>
  <c r="N167" i="4" s="1"/>
  <c r="F112" i="4"/>
  <c r="F76" i="20"/>
  <c r="F167" i="4" s="1"/>
  <c r="U112" i="4"/>
  <c r="U76" i="20"/>
  <c r="U167" i="4" s="1"/>
  <c r="M112" i="4"/>
  <c r="M76" i="20"/>
  <c r="M167" i="4" s="1"/>
  <c r="D108" i="4"/>
  <c r="D100" i="16"/>
  <c r="D163" i="4" s="1"/>
  <c r="P61" i="4"/>
  <c r="P100" i="16"/>
  <c r="P163" i="4" s="1"/>
  <c r="C100" i="16"/>
  <c r="C163" i="4" s="1"/>
  <c r="C61" i="4"/>
  <c r="B100" i="16"/>
  <c r="B163" i="4" s="1"/>
  <c r="B61" i="4"/>
  <c r="K100" i="16"/>
  <c r="K163" i="4" s="1"/>
  <c r="K61" i="4"/>
  <c r="N100" i="16"/>
  <c r="N163" i="4" s="1"/>
  <c r="N61" i="4"/>
  <c r="L100" i="16"/>
  <c r="L163" i="4" s="1"/>
  <c r="L61" i="4"/>
  <c r="O61" i="4"/>
  <c r="O100" i="16"/>
  <c r="O163" i="4" s="1"/>
  <c r="P102" i="4"/>
  <c r="P96" i="12"/>
  <c r="P157" i="4" s="1"/>
  <c r="H102" i="4"/>
  <c r="H96" i="12"/>
  <c r="H157" i="4" s="1"/>
  <c r="L102" i="4"/>
  <c r="L96" i="12"/>
  <c r="L157" i="4" s="1"/>
  <c r="D102" i="4"/>
  <c r="D96" i="12"/>
  <c r="D157" i="4" s="1"/>
  <c r="N102" i="4"/>
  <c r="N96" i="12"/>
  <c r="N157" i="4" s="1"/>
  <c r="V102" i="4"/>
  <c r="V96" i="12"/>
  <c r="V157" i="4" s="1"/>
  <c r="B102" i="4"/>
  <c r="B98" i="4" s="1"/>
  <c r="B96" i="12"/>
  <c r="B157" i="4" s="1"/>
  <c r="T130" i="4"/>
  <c r="T51" i="4"/>
  <c r="R51" i="4"/>
  <c r="J130" i="4"/>
  <c r="J51" i="4"/>
  <c r="X130" i="4"/>
  <c r="F130" i="4"/>
  <c r="F51" i="4"/>
  <c r="R99" i="4"/>
  <c r="R98" i="4" s="1"/>
  <c r="R153" i="4" s="1"/>
  <c r="R65" i="8"/>
  <c r="R154" i="4" s="1"/>
  <c r="M99" i="4"/>
  <c r="M65" i="8"/>
  <c r="M154" i="4" s="1"/>
  <c r="J99" i="4"/>
  <c r="J98" i="4" s="1"/>
  <c r="J153" i="4" s="1"/>
  <c r="J65" i="8"/>
  <c r="J154" i="4" s="1"/>
  <c r="N99" i="4"/>
  <c r="N65" i="8"/>
  <c r="N154" i="4" s="1"/>
  <c r="Y99" i="4"/>
  <c r="Y65" i="8"/>
  <c r="Y154" i="4" s="1"/>
  <c r="U99" i="4"/>
  <c r="U65" i="8"/>
  <c r="U154" i="4" s="1"/>
  <c r="V99" i="4"/>
  <c r="V65" i="8"/>
  <c r="V154" i="4" s="1"/>
  <c r="C99" i="4"/>
  <c r="C65" i="8"/>
  <c r="C154" i="4" s="1"/>
  <c r="G42" i="5"/>
  <c r="G43" i="5"/>
  <c r="G44" i="5"/>
  <c r="G45" i="5"/>
  <c r="G46" i="5"/>
  <c r="G47" i="5"/>
  <c r="M46" i="5"/>
  <c r="M43" i="5"/>
  <c r="M45" i="5"/>
  <c r="M47" i="5"/>
  <c r="M44" i="5"/>
  <c r="M42" i="5"/>
  <c r="M41" i="5" s="1"/>
  <c r="R42" i="5"/>
  <c r="R43" i="5"/>
  <c r="R46" i="5"/>
  <c r="R47" i="5"/>
  <c r="R44" i="5"/>
  <c r="R45" i="5"/>
  <c r="H45" i="5"/>
  <c r="H44" i="5"/>
  <c r="H46" i="5"/>
  <c r="H47" i="5"/>
  <c r="H43" i="5"/>
  <c r="H42" i="5"/>
  <c r="R48" i="5"/>
  <c r="B46" i="5"/>
  <c r="B43" i="5"/>
  <c r="B44" i="5"/>
  <c r="B45" i="5"/>
  <c r="B47" i="5"/>
  <c r="B42" i="5"/>
  <c r="B41" i="5" s="1"/>
  <c r="E42" i="5"/>
  <c r="E46" i="5"/>
  <c r="E47" i="5"/>
  <c r="E45" i="5"/>
  <c r="E43" i="5"/>
  <c r="E44" i="5"/>
  <c r="V41" i="5"/>
  <c r="D43" i="5"/>
  <c r="D42" i="5"/>
  <c r="D44" i="5"/>
  <c r="D45" i="5"/>
  <c r="D46" i="5"/>
  <c r="D47" i="5"/>
  <c r="S42" i="5"/>
  <c r="S43" i="5"/>
  <c r="S44" i="5"/>
  <c r="S45" i="5"/>
  <c r="S47" i="5"/>
  <c r="S46" i="5"/>
  <c r="S48" i="5"/>
  <c r="U43" i="5"/>
  <c r="U42" i="5"/>
  <c r="U44" i="5"/>
  <c r="U47" i="5"/>
  <c r="U46" i="5"/>
  <c r="U45" i="5"/>
  <c r="J43" i="5"/>
  <c r="J42" i="5"/>
  <c r="J44" i="5"/>
  <c r="J45" i="5"/>
  <c r="J47" i="5"/>
  <c r="J46" i="5"/>
  <c r="G48" i="5"/>
  <c r="D48" i="5"/>
  <c r="I73" i="12"/>
  <c r="I104" i="4"/>
  <c r="I98" i="12"/>
  <c r="I159" i="4" s="1"/>
  <c r="G108" i="4"/>
  <c r="G100" i="16"/>
  <c r="G163" i="4" s="1"/>
  <c r="H99" i="4"/>
  <c r="H65" i="8"/>
  <c r="H154" i="4" s="1"/>
  <c r="P112" i="4"/>
  <c r="P76" i="20"/>
  <c r="I100" i="16"/>
  <c r="I163" i="4" s="1"/>
  <c r="I61" i="4"/>
  <c r="T99" i="4"/>
  <c r="T65" i="8"/>
  <c r="K73" i="12"/>
  <c r="K104" i="4"/>
  <c r="K98" i="12"/>
  <c r="K159" i="4" s="1"/>
  <c r="E89" i="16"/>
  <c r="Y89" i="16"/>
  <c r="O73" i="12"/>
  <c r="O104" i="4"/>
  <c r="O98" i="12"/>
  <c r="O159" i="4" s="1"/>
  <c r="X112" i="4"/>
  <c r="X76" i="20"/>
  <c r="X167" i="4" s="1"/>
  <c r="U73" i="12"/>
  <c r="U104" i="4"/>
  <c r="U98" i="12"/>
  <c r="U159" i="4" s="1"/>
  <c r="Q73" i="12"/>
  <c r="Q104" i="4"/>
  <c r="Q98" i="12"/>
  <c r="Q159" i="4" s="1"/>
  <c r="P99" i="4"/>
  <c r="P65" i="8"/>
  <c r="P154" i="4" s="1"/>
  <c r="S73" i="12"/>
  <c r="S104" i="4"/>
  <c r="S98" i="12"/>
  <c r="S159" i="4" s="1"/>
  <c r="W73" i="12"/>
  <c r="W104" i="4"/>
  <c r="W98" i="12"/>
  <c r="W159" i="4" s="1"/>
  <c r="G73" i="12"/>
  <c r="G104" i="4"/>
  <c r="G98" i="12"/>
  <c r="G159" i="4" s="1"/>
  <c r="T112" i="4"/>
  <c r="T76" i="20"/>
  <c r="T167" i="4" s="1"/>
  <c r="Y100" i="16"/>
  <c r="Y163" i="4" s="1"/>
  <c r="Y61" i="4"/>
  <c r="G99" i="4"/>
  <c r="G65" i="8"/>
  <c r="G154" i="4" s="1"/>
  <c r="X99" i="4"/>
  <c r="X65" i="8"/>
  <c r="E73" i="12"/>
  <c r="E104" i="4"/>
  <c r="E98" i="12"/>
  <c r="E159" i="4" s="1"/>
  <c r="Y73" i="12"/>
  <c r="Y104" i="4"/>
  <c r="Y98" i="12"/>
  <c r="Y159" i="4" s="1"/>
  <c r="M100" i="16"/>
  <c r="M163" i="4" s="1"/>
  <c r="M61" i="4"/>
  <c r="Q89" i="16"/>
  <c r="L112" i="4"/>
  <c r="L76" i="20"/>
  <c r="L167" i="4" s="1"/>
  <c r="O99" i="4"/>
  <c r="O65" i="8"/>
  <c r="D99" i="4"/>
  <c r="D65" i="8"/>
  <c r="M89" i="16"/>
  <c r="L99" i="4"/>
  <c r="L65" i="8"/>
  <c r="L154" i="4" s="1"/>
  <c r="D112" i="4"/>
  <c r="D76" i="20"/>
  <c r="D167" i="4" s="1"/>
  <c r="C73" i="12"/>
  <c r="C104" i="4"/>
  <c r="C98" i="12"/>
  <c r="C159" i="4" s="1"/>
  <c r="U100" i="16"/>
  <c r="U163" i="4" s="1"/>
  <c r="U61" i="4"/>
  <c r="Q100" i="16"/>
  <c r="Q163" i="4" s="1"/>
  <c r="Q61" i="4"/>
  <c r="E100" i="16"/>
  <c r="E163" i="4" s="1"/>
  <c r="E61" i="4"/>
  <c r="I89" i="16"/>
  <c r="H112" i="4"/>
  <c r="H76" i="20"/>
  <c r="H167" i="4" s="1"/>
  <c r="F108" i="4"/>
  <c r="F98" i="4" s="1"/>
  <c r="F100" i="16"/>
  <c r="F163" i="4" s="1"/>
  <c r="W99" i="4"/>
  <c r="W65" i="8"/>
  <c r="W154" i="4" s="1"/>
  <c r="M73" i="12"/>
  <c r="M104" i="4"/>
  <c r="M98" i="12"/>
  <c r="M159" i="4" s="1"/>
  <c r="U89" i="16"/>
  <c r="X98" i="4" l="1"/>
  <c r="P98" i="4"/>
  <c r="L134" i="4"/>
  <c r="L51" i="4"/>
  <c r="N134" i="4"/>
  <c r="N51" i="4"/>
  <c r="K134" i="4"/>
  <c r="K51" i="4"/>
  <c r="O134" i="4"/>
  <c r="O51" i="4"/>
  <c r="B134" i="4"/>
  <c r="B51" i="4"/>
  <c r="B153" i="4" s="1"/>
  <c r="C134" i="4"/>
  <c r="C51" i="4"/>
  <c r="P134" i="4"/>
  <c r="P51" i="4"/>
  <c r="P153" i="4" s="1"/>
  <c r="V98" i="4"/>
  <c r="V153" i="4" s="1"/>
  <c r="L98" i="4"/>
  <c r="N98" i="4"/>
  <c r="N153" i="4" s="1"/>
  <c r="U41" i="5"/>
  <c r="J41" i="5"/>
  <c r="R41" i="5"/>
  <c r="E41" i="5"/>
  <c r="D41" i="5"/>
  <c r="S41" i="5"/>
  <c r="H41" i="5"/>
  <c r="G41" i="5"/>
  <c r="E134" i="4"/>
  <c r="E51" i="4"/>
  <c r="M134" i="4"/>
  <c r="M51" i="4"/>
  <c r="E102" i="4"/>
  <c r="E98" i="4" s="1"/>
  <c r="E96" i="12"/>
  <c r="E157" i="4" s="1"/>
  <c r="Y134" i="4"/>
  <c r="Y51" i="4"/>
  <c r="S102" i="4"/>
  <c r="S98" i="4" s="1"/>
  <c r="S96" i="12"/>
  <c r="S157" i="4" s="1"/>
  <c r="Q102" i="4"/>
  <c r="Q98" i="4" s="1"/>
  <c r="Q96" i="12"/>
  <c r="Q157" i="4" s="1"/>
  <c r="G102" i="4"/>
  <c r="G98" i="4" s="1"/>
  <c r="G96" i="12"/>
  <c r="G157" i="4" s="1"/>
  <c r="K102" i="4"/>
  <c r="K98" i="4" s="1"/>
  <c r="K96" i="12"/>
  <c r="K157" i="4" s="1"/>
  <c r="O154" i="4"/>
  <c r="F153" i="4"/>
  <c r="O102" i="4"/>
  <c r="O98" i="4" s="1"/>
  <c r="O96" i="12"/>
  <c r="O157" i="4" s="1"/>
  <c r="T154" i="4"/>
  <c r="H98" i="4"/>
  <c r="X154" i="4"/>
  <c r="Q134" i="4"/>
  <c r="Q51" i="4"/>
  <c r="X153" i="4"/>
  <c r="U102" i="4"/>
  <c r="U98" i="4" s="1"/>
  <c r="U96" i="12"/>
  <c r="U157" i="4" s="1"/>
  <c r="T98" i="4"/>
  <c r="Y102" i="4"/>
  <c r="Y98" i="4" s="1"/>
  <c r="Y96" i="12"/>
  <c r="Y157" i="4" s="1"/>
  <c r="M102" i="4"/>
  <c r="M98" i="4" s="1"/>
  <c r="M96" i="12"/>
  <c r="M157" i="4" s="1"/>
  <c r="U134" i="4"/>
  <c r="U51" i="4"/>
  <c r="C102" i="4"/>
  <c r="C98" i="4" s="1"/>
  <c r="C96" i="12"/>
  <c r="C157" i="4" s="1"/>
  <c r="D154" i="4"/>
  <c r="D98" i="4"/>
  <c r="W102" i="4"/>
  <c r="W98" i="4" s="1"/>
  <c r="W96" i="12"/>
  <c r="W157" i="4" s="1"/>
  <c r="I134" i="4"/>
  <c r="I51" i="4"/>
  <c r="P167" i="4"/>
  <c r="I102" i="4"/>
  <c r="I98" i="4" s="1"/>
  <c r="I96" i="12"/>
  <c r="I157" i="4" s="1"/>
  <c r="L153" i="4" l="1"/>
  <c r="W153" i="4"/>
  <c r="O153" i="4"/>
  <c r="G153" i="4"/>
  <c r="C153" i="4"/>
  <c r="T153" i="4"/>
  <c r="Q153" i="4"/>
  <c r="S153" i="4"/>
  <c r="D153" i="4"/>
  <c r="Y153" i="4"/>
  <c r="U153" i="4"/>
  <c r="E153" i="4"/>
  <c r="I153" i="4"/>
  <c r="K153" i="4"/>
  <c r="H153" i="4"/>
  <c r="M153" i="4"/>
</calcChain>
</file>

<file path=xl/sharedStrings.xml><?xml version="1.0" encoding="utf-8"?>
<sst xmlns="http://schemas.openxmlformats.org/spreadsheetml/2006/main" count="8364" uniqueCount="3249">
  <si>
    <t>JRC-IDEES-2023 - Integrated Database of the European Energy System</t>
  </si>
  <si>
    <t>Industrial sectors</t>
  </si>
  <si>
    <t>Prepared by JRC C.6</t>
  </si>
  <si>
    <t>v2023-1.00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</si>
  <si>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</si>
  <si>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</si>
  <si>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</si>
  <si>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</si>
  <si>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</si>
  <si>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</si>
  <si>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Click on the link to jump to the sheet</t>
  </si>
  <si>
    <t>Industrial sectors summary</t>
  </si>
  <si>
    <t>split of final energy consumption</t>
  </si>
  <si>
    <t>split of useful energy demand</t>
  </si>
  <si>
    <t>Iron and steel</t>
  </si>
  <si>
    <t>detailed split of final energy consumption</t>
  </si>
  <si>
    <t>detailed split of useful energy demand</t>
  </si>
  <si>
    <t>detailed split of CO2 emissions</t>
  </si>
  <si>
    <t>Non-ferrous metals</t>
  </si>
  <si>
    <t>Chemical industry</t>
  </si>
  <si>
    <t>Non-metallic mineral products</t>
  </si>
  <si>
    <t>Pulp, paper and printing</t>
  </si>
  <si>
    <t>Food, beverages and tobacco</t>
  </si>
  <si>
    <t>Transport equipment</t>
  </si>
  <si>
    <t>Machinery equipment</t>
  </si>
  <si>
    <t>Textiles and leather</t>
  </si>
  <si>
    <t>Wood and wood products</t>
  </si>
  <si>
    <t>Other industrial sectors</t>
  </si>
  <si>
    <t>Solids</t>
  </si>
  <si>
    <t>Liquids</t>
  </si>
  <si>
    <t>Refinery gas</t>
  </si>
  <si>
    <t>LPG</t>
  </si>
  <si>
    <t>Fuel oil</t>
  </si>
  <si>
    <t>Other liquids</t>
  </si>
  <si>
    <t>Gas</t>
  </si>
  <si>
    <t>Natural gas and biogas</t>
  </si>
  <si>
    <t>Derived gases</t>
  </si>
  <si>
    <t>RES and wastes</t>
  </si>
  <si>
    <t>Biomass and waste</t>
  </si>
  <si>
    <t>Distributed steam</t>
  </si>
  <si>
    <t>Electricity</t>
  </si>
  <si>
    <t>Hard coal and others</t>
  </si>
  <si>
    <t>Coke</t>
  </si>
  <si>
    <t>Integrated steelworks</t>
  </si>
  <si>
    <t>Electric arc</t>
  </si>
  <si>
    <t>Alumina production</t>
  </si>
  <si>
    <t>Aluminium - primary production</t>
  </si>
  <si>
    <t>Other non-ferrous metals</t>
  </si>
  <si>
    <t>Basic chemicals</t>
  </si>
  <si>
    <t>Other chemicals</t>
  </si>
  <si>
    <t>Pharmaceutical products etc.</t>
  </si>
  <si>
    <t>Cement</t>
  </si>
  <si>
    <t>Ceramics &amp; other NMM</t>
  </si>
  <si>
    <t>Glass production</t>
  </si>
  <si>
    <t>Pulp production</t>
  </si>
  <si>
    <t>Paper production</t>
  </si>
  <si>
    <t>Energy intensity (toe/physical output index)</t>
  </si>
  <si>
    <t>Value added (M€2023)</t>
  </si>
  <si>
    <t>Aluminium production</t>
  </si>
  <si>
    <t xml:space="preserve">Basic chemicals </t>
  </si>
  <si>
    <t xml:space="preserve">Glass production </t>
  </si>
  <si>
    <t xml:space="preserve">Paper production </t>
  </si>
  <si>
    <t>Printing and media reproduction</t>
  </si>
  <si>
    <t xml:space="preserve"> Food, beverages and tobacco</t>
  </si>
  <si>
    <t xml:space="preserve"> Transport equipment</t>
  </si>
  <si>
    <t xml:space="preserve"> Machinery equipment</t>
  </si>
  <si>
    <t xml:space="preserve"> Textiles and leather</t>
  </si>
  <si>
    <t xml:space="preserve"> Wood and wood products</t>
  </si>
  <si>
    <t xml:space="preserve"> Other industrial sectors</t>
  </si>
  <si>
    <t>Energy consumption (ktoe)</t>
  </si>
  <si>
    <t>by fuel (EUROSTAT DATA)</t>
  </si>
  <si>
    <t>Diesel oil (without biofuels)</t>
  </si>
  <si>
    <t>Gases</t>
  </si>
  <si>
    <t>Natural gas</t>
  </si>
  <si>
    <t>Biogas</t>
  </si>
  <si>
    <t>Liquid biofuels</t>
  </si>
  <si>
    <t>Solar</t>
  </si>
  <si>
    <t>Geothermal</t>
  </si>
  <si>
    <t>Ambient heat</t>
  </si>
  <si>
    <t>by sector</t>
  </si>
  <si>
    <t>Aluminium - secondary production</t>
  </si>
  <si>
    <t>Non-energy use (ktoe)</t>
  </si>
  <si>
    <t>Diesel oil</t>
  </si>
  <si>
    <t>Naphtha</t>
  </si>
  <si>
    <t>CO2 emissions (kt CO2)</t>
  </si>
  <si>
    <t>Solvent use and other process emissions</t>
  </si>
  <si>
    <t>Value added intensity (toe / M€2023)</t>
  </si>
  <si>
    <t>Emission intensity (kt of CO2 / ktoe)</t>
  </si>
  <si>
    <t>Basic chemicals  (kt of CO2 / ktoe energy)</t>
  </si>
  <si>
    <t>Detailed split of energy consumption (ktoe)</t>
  </si>
  <si>
    <t>All industrial sectors</t>
  </si>
  <si>
    <t>Lighting</t>
  </si>
  <si>
    <t>Air compressors</t>
  </si>
  <si>
    <t>Motor drives</t>
  </si>
  <si>
    <t>Fans and pumps</t>
  </si>
  <si>
    <t>Low-enthalpy heat</t>
  </si>
  <si>
    <t>Solar and geothermal</t>
  </si>
  <si>
    <t>Steam processes</t>
  </si>
  <si>
    <t>Other processes</t>
  </si>
  <si>
    <t>Market shares of energy uses (%)</t>
  </si>
  <si>
    <t>Detailed split of useful energy demand (ktoe)</t>
  </si>
  <si>
    <t>Market shares of useful energy demand (%)</t>
  </si>
  <si>
    <t>Code</t>
  </si>
  <si>
    <t>Detailed split of CO2 emissions (kt of CO2)</t>
  </si>
  <si>
    <t>Other energy use related</t>
  </si>
  <si>
    <t>Process emissions</t>
  </si>
  <si>
    <t>Iron and Steel</t>
  </si>
  <si>
    <t>Non-Ferrous Metals</t>
  </si>
  <si>
    <t>Chemical and Petrochemical</t>
  </si>
  <si>
    <t>Non-Metallic Minerals</t>
  </si>
  <si>
    <t>Solvent use and other process</t>
  </si>
  <si>
    <t>PROCESS_EMI.ktCO2.EL.NSI.TOTAL</t>
  </si>
  <si>
    <t>Market shares of CO2 emissions (%)</t>
  </si>
  <si>
    <t>VA.Meuro2023.EL.ISI.BF_BOF</t>
  </si>
  <si>
    <t>VA.Meuro2023.EL.ISI.EAF</t>
  </si>
  <si>
    <t>Physical output (kt steel)</t>
  </si>
  <si>
    <t>OUTPUT.kt.EL.ISI.BF_BOF</t>
  </si>
  <si>
    <t>OUTPUT.kt.EL.ISI.EAF</t>
  </si>
  <si>
    <t>Installed capacity (kt steel production)</t>
  </si>
  <si>
    <t>CAP.kt.EL.ISI.BF_BOF</t>
  </si>
  <si>
    <t>CAP.kt.EL.ISI.EAF</t>
  </si>
  <si>
    <t>Capacity investment (kt steel production)</t>
  </si>
  <si>
    <t>NEWCAP.kt.EL.ISI.BF_BOF</t>
  </si>
  <si>
    <t>NEWCAP.kt.EL.ISI.EAF</t>
  </si>
  <si>
    <t>Decommissioned capacity (kt steel production)</t>
  </si>
  <si>
    <t>Idle capacity (kt steel production)</t>
  </si>
  <si>
    <t>FEC.ktoe.EL.ISI.TOTAL.TOTAL.TOTAL.TOTAL</t>
  </si>
  <si>
    <t>FEC.ktoe.EL.ISI.TOTAL.TOTAL.TOTAL.NONCOKE_SOLIDS</t>
  </si>
  <si>
    <t>FEC.ktoe.EL.ISI.TOTAL.TOTAL.TOTAL.COKE</t>
  </si>
  <si>
    <t>FEC.ktoe.EL.ISI.TOTAL.TOTAL.TOTAL.RFG</t>
  </si>
  <si>
    <t>FEC.ktoe.EL.ISI.TOTAL.TOTAL.TOTAL.LPG</t>
  </si>
  <si>
    <t>FEC.ktoe.EL.ISI.TOTAL.TOTAL.TOTAL.DIESEL</t>
  </si>
  <si>
    <t>FEC.ktoe.EL.ISI.TOTAL.TOTAL.TOTAL.RFO</t>
  </si>
  <si>
    <t>FEC.ktoe.EL.ISI.TOTAL.TOTAL.TOTAL.OTHER</t>
  </si>
  <si>
    <t>FEC.ktoe.EL.ISI.TOTAL.TOTAL.TOTAL.NG</t>
  </si>
  <si>
    <t>FEC.ktoe.EL.ISI.TOTAL.TOTAL.TOTAL.DERIVED</t>
  </si>
  <si>
    <t>FEC.ktoe.EL.ISI.TOTAL.TOTAL.TOTAL.BIOMASS_WASTE</t>
  </si>
  <si>
    <t>FEC.ktoe.EL.ISI.TOTAL.TOTAL.TOTAL.BIOGAS</t>
  </si>
  <si>
    <t>FEC.ktoe.EL.ISI.TOTAL.TOTAL.TOTAL.LIQBIO</t>
  </si>
  <si>
    <t>FEC.ktoe.EL.ISI.TOTAL.TOTAL.TOTAL.SOLAR</t>
  </si>
  <si>
    <t>FEC.ktoe.EL.ISI.TOTAL.TOTAL.TOTAL.GEO</t>
  </si>
  <si>
    <t>FEC.ktoe.EL.ISI.TOTAL.TOTAL.TOTAL.AMBIENT</t>
  </si>
  <si>
    <t>FEC.ktoe.EL.ISI.TOTAL.TOTAL.TOTAL.STEAM_DISTR</t>
  </si>
  <si>
    <t>FEC.ktoe.EL.ISI.TOTAL.TOTAL.TOTAL.ELEC</t>
  </si>
  <si>
    <t>by subsector (calibration output)</t>
  </si>
  <si>
    <t>energy use related</t>
  </si>
  <si>
    <t>process emissions</t>
  </si>
  <si>
    <t>Value added intensity (VA in €2015/t of output)</t>
  </si>
  <si>
    <t>Energy intensity (toe/t of output)</t>
  </si>
  <si>
    <t>Useful energy demand intensity (toe useful/t of output)</t>
  </si>
  <si>
    <t>Integrated steelworks (including process emissions)</t>
  </si>
  <si>
    <t>Electric arc (including process emissions)</t>
  </si>
  <si>
    <t>Detailed split of energy consumption by subsector (ktoe)</t>
  </si>
  <si>
    <t>FEC.ktoe.EL.ISI.BF_BOF.TOTAL.TOTAL.TOTAL</t>
  </si>
  <si>
    <t>FEC.ktoe.EL.ISI.BF_BOF.LIGHT.GENERIC.ELEC</t>
  </si>
  <si>
    <t>FEC.ktoe.EL.ISI.BF_BOF.AIRCOMP.GENERIC.ELEC</t>
  </si>
  <si>
    <t>FEC.ktoe.EL.ISI.BF_BOF.MOTOR.GENERIC.ELEC</t>
  </si>
  <si>
    <t>FEC.ktoe.EL.ISI.BF_BOF.FANS.GENERIC.ELEC</t>
  </si>
  <si>
    <t>FEC.ktoe.EL.ISI.BF_BOF.LOW_ENTH.TOTAL.TOTAL</t>
  </si>
  <si>
    <t>Diesel oil and liquid biofuels</t>
  </si>
  <si>
    <t>FEC.ktoe.EL.ISI.BF_BOF.LOW_ENTH.THERM.DIESEL_LIQBIO</t>
  </si>
  <si>
    <t>FEC.ktoe.EL.ISI.BF_BOF.LOW_ENTH.THERM.NG_BIOGAS</t>
  </si>
  <si>
    <t>FEC.ktoe.EL.ISI.BF_BOF.LOW_ENTH.THERM.SOLAR_GEO</t>
  </si>
  <si>
    <t>FEC.ktoe.EL.ISI.BF_BOF.LOW_ENTH.HP.AMBIENT</t>
  </si>
  <si>
    <t>FEC.ktoe.EL.ISI.BF_BOF.LOW_ENTH.THERM.ELEC</t>
  </si>
  <si>
    <t>Steel: Sinter/Pellet-making</t>
  </si>
  <si>
    <t>FEC.ktoe.EL.ISI.BF_BOF.SINTERING.TOTAL.TOTAL</t>
  </si>
  <si>
    <t>FEC.ktoe.EL.ISI.BF_BOF.SINTERING.THERM.NONCOKE_SOLIDS</t>
  </si>
  <si>
    <t>FEC.ktoe.EL.ISI.BF_BOF.SINTERING.THERM.RFO</t>
  </si>
  <si>
    <t>FEC.ktoe.EL.ISI.BF_BOF.SINTERING.THERM.NG_BIOGAS</t>
  </si>
  <si>
    <t>FEC.ktoe.EL.ISI.BF_BOF.SINTERING.THERM.DERIVED</t>
  </si>
  <si>
    <t>FEC.ktoe.EL.ISI.BF_BOF.SINTERING.THERM.ELEC</t>
  </si>
  <si>
    <t>Steel: Blast /Basic oxygen furnace</t>
  </si>
  <si>
    <t>FEC.ktoe.EL.ISI.BF_BOF.BLAST_FURNACE.TOTAL.TOTAL</t>
  </si>
  <si>
    <t>FEC.ktoe.EL.ISI.BF_BOF.BLAST_FURNACE.THERM.NONCOKE_SOLIDS</t>
  </si>
  <si>
    <t>FEC.ktoe.EL.ISI.BF_BOF.BLAST_FURNACE.THERM.COKE</t>
  </si>
  <si>
    <t>FEC.ktoe.EL.ISI.BF_BOF.BLAST_FURNACE.THERM.RFO</t>
  </si>
  <si>
    <t>FEC.ktoe.EL.ISI.BF_BOF.BLAST_FURNACE.THERM.NG_BIOGAS</t>
  </si>
  <si>
    <t>FEC.ktoe.EL.ISI.BF_BOF.BLAST_FURNACE.THERM.DERIVED</t>
  </si>
  <si>
    <t>Steel: Furnaces, refining and rolling</t>
  </si>
  <si>
    <t>FEC.ktoe.EL.ISI.BF_BOF.REFINING.TOTAL.TOTAL</t>
  </si>
  <si>
    <t>Steel: Furnaces, refining and rolling - Thermal</t>
  </si>
  <si>
    <t>FEC.ktoe.EL.ISI.BF_BOF.REFINING.THERM.TOTAL</t>
  </si>
  <si>
    <t>FEC.ktoe.EL.ISI.BF_BOF.REFINING.THERM.LPG</t>
  </si>
  <si>
    <t>FEC.ktoe.EL.ISI.BF_BOF.REFINING.THERM.DIESEL_LIQBIO</t>
  </si>
  <si>
    <t>FEC.ktoe.EL.ISI.BF_BOF.REFINING.THERM.RFO</t>
  </si>
  <si>
    <t>FEC.ktoe.EL.ISI.BF_BOF.REFINING.THERM.NG_BIOGAS</t>
  </si>
  <si>
    <t>Steel: Furnaces, refining and rolling - Electric</t>
  </si>
  <si>
    <t>FEC.ktoe.EL.ISI.BF_BOF.REFINING.ELEC.ELEC</t>
  </si>
  <si>
    <t>Steel: Product finishing</t>
  </si>
  <si>
    <t>Steel: Product finishing - Thermal</t>
  </si>
  <si>
    <t>FEC.ktoe.EL.ISI.BF_BOF.FINISHING.THERM.TOTAL</t>
  </si>
  <si>
    <t>FEC.ktoe.EL.ISI.BF_BOF.FINISHING.THERM.LPG</t>
  </si>
  <si>
    <t>FEC.ktoe.EL.ISI.BF_BOF.FINISHING.THERM.DIESEL_LIQBIO</t>
  </si>
  <si>
    <t>FEC.ktoe.EL.ISI.BF_BOF.FINISHING.THERM.NG_BIOGAS</t>
  </si>
  <si>
    <t>Steel: Product finishing - Steam</t>
  </si>
  <si>
    <t>FEC.ktoe.EL.ISI.BF_BOF.FINISHING_STEAM.TOTAL.TOTAL</t>
  </si>
  <si>
    <t>FEC.ktoe.EL.ISI.BF_BOF.FINISHING_STEAM.STEAM.NONCOKE_SOLIDS</t>
  </si>
  <si>
    <t>FEC.ktoe.EL.ISI.BF_BOF.FINISHING_STEAM.STEAM.RFG</t>
  </si>
  <si>
    <t>FEC.ktoe.EL.ISI.BF_BOF.FINISHING_STEAM.STEAM.LPG</t>
  </si>
  <si>
    <t>FEC.ktoe.EL.ISI.BF_BOF.FINISHING_STEAM.STEAM.DIESEL_LIQBIO</t>
  </si>
  <si>
    <t>FEC.ktoe.EL.ISI.BF_BOF.FINISHING_STEAM.STEAM.RFO</t>
  </si>
  <si>
    <t>FEC.ktoe.EL.ISI.BF_BOF.FINISHING_STEAM.STEAM.OTHER</t>
  </si>
  <si>
    <t>FEC.ktoe.EL.ISI.BF_BOF.FINISHING_STEAM.STEAM.NG_BIOGAS</t>
  </si>
  <si>
    <t>FEC.ktoe.EL.ISI.BF_BOF.FINISHING_STEAM.STEAM.DERIVED</t>
  </si>
  <si>
    <t>FEC.ktoe.EL.ISI.BF_BOF.FINISHING_STEAM.STEAM.BIOMASS_WASTE</t>
  </si>
  <si>
    <t>FEC.ktoe.EL.ISI.BF_BOF.FINISHING_STEAM.STEAM.STEAM_DISTR</t>
  </si>
  <si>
    <t>Steel: Product finishing - Electric</t>
  </si>
  <si>
    <t>FEC.ktoe.EL.ISI.BF_BOF.FINISHING.ELEC.ELEC</t>
  </si>
  <si>
    <t>FEC.ktoe.EL.ISI.EAF.TOTAL.TOTAL.TOTAL</t>
  </si>
  <si>
    <t>FEC.ktoe.EL.ISI.EAF.LIGHT.GENERIC.ELEC</t>
  </si>
  <si>
    <t>FEC.ktoe.EL.ISI.EAF.AIRCOMP.GENERIC.ELEC</t>
  </si>
  <si>
    <t>FEC.ktoe.EL.ISI.EAF.MOTOR.GENERIC.ELEC</t>
  </si>
  <si>
    <t>FEC.ktoe.EL.ISI.EAF.FANS.GENERIC.ELEC</t>
  </si>
  <si>
    <t>FEC.ktoe.EL.ISI.EAF.LOW_ENTH.TOTAL.TOTAL</t>
  </si>
  <si>
    <t>FEC.ktoe.EL.ISI.EAF.LOW_ENTH.THERM.DIESEL_LIQBIO</t>
  </si>
  <si>
    <t>FEC.ktoe.EL.ISI.EAF.LOW_ENTH.THERM.NG_BIOGAS</t>
  </si>
  <si>
    <t>FEC.ktoe.EL.ISI.EAF.LOW_ENTH.THERM.SOLAR_GEO</t>
  </si>
  <si>
    <t>FEC.ktoe.EL.ISI.EAF.LOW_ENTH.HP.AMBIENT</t>
  </si>
  <si>
    <t>FEC.ktoe.EL.ISI.EAF.LOW_ENTH.THERM.ELEC</t>
  </si>
  <si>
    <t>Steel: Smelters</t>
  </si>
  <si>
    <t>FEC.ktoe.EL.ISI.EAF.SMELTING.TOTAL.TOTAL</t>
  </si>
  <si>
    <t>FEC.ktoe.EL.ISI.EAF.SMELTING.THERM.NONCOKE_SOLIDS</t>
  </si>
  <si>
    <t>FEC.ktoe.EL.ISI.EAF.SMELTING.THERM.RFO</t>
  </si>
  <si>
    <t>FEC.ktoe.EL.ISI.EAF.SMELTING.THERM.NG_BIOGAS</t>
  </si>
  <si>
    <t>FEC.ktoe.EL.ISI.EAF.SMELTING.THERM.DERIVED</t>
  </si>
  <si>
    <t>Steel: Electric arc</t>
  </si>
  <si>
    <t>FEC.ktoe.EL.ISI.EAF.ARC_FURNACE.ELEC.ELEC</t>
  </si>
  <si>
    <t>FEC.ktoe.EL.ISI.EAF.REFINING.TOTAL.TOTAL</t>
  </si>
  <si>
    <t>FEC.ktoe.EL.ISI.EAF.REFINING.THERM.TOTAL</t>
  </si>
  <si>
    <t>FEC.ktoe.EL.ISI.EAF.REFINING.THERM.LPG</t>
  </si>
  <si>
    <t>FEC.ktoe.EL.ISI.EAF.REFINING.THERM.DIESEL_LIQBIO</t>
  </si>
  <si>
    <t>FEC.ktoe.EL.ISI.EAF.REFINING.THERM.RFO</t>
  </si>
  <si>
    <t>FEC.ktoe.EL.ISI.EAF.REFINING.THERM.NG_BIOGAS</t>
  </si>
  <si>
    <t>FEC.ktoe.EL.ISI.EAF.REFINING.ELEC.ELEC</t>
  </si>
  <si>
    <t>FEC.ktoe.EL.ISI.EAF.FINISHING.THERM.TOTAL</t>
  </si>
  <si>
    <t>FEC.ktoe.EL.ISI.EAF.FINISHING.THERM.LPG</t>
  </si>
  <si>
    <t>FEC.ktoe.EL.ISI.EAF.FINISHING.THERM.DIESEL_LIQBIO</t>
  </si>
  <si>
    <t>FEC.ktoe.EL.ISI.EAF.FINISHING.THERM.NG_BIOGAS</t>
  </si>
  <si>
    <t>FEC.ktoe.EL.ISI.EAF.FINISHING_STEAM.TOTAL.TOTAL</t>
  </si>
  <si>
    <t>FEC.ktoe.EL.ISI.EAF.FINISHING_STEAM.STEAM.NONCOKE_SOLIDS</t>
  </si>
  <si>
    <t>FEC.ktoe.EL.ISI.EAF.FINISHING_STEAM.STEAM.RFG</t>
  </si>
  <si>
    <t>FEC.ktoe.EL.ISI.EAF.FINISHING_STEAM.STEAM.LPG</t>
  </si>
  <si>
    <t>FEC.ktoe.EL.ISI.EAF.FINISHING_STEAM.STEAM.DIESEL_LIQBIO</t>
  </si>
  <si>
    <t>FEC.ktoe.EL.ISI.EAF.FINISHING_STEAM.STEAM.RFO</t>
  </si>
  <si>
    <t>FEC.ktoe.EL.ISI.EAF.FINISHING_STEAM.STEAM.OTHER</t>
  </si>
  <si>
    <t>FEC.ktoe.EL.ISI.EAF.FINISHING_STEAM.STEAM.NG_BIOGAS</t>
  </si>
  <si>
    <t>FEC.ktoe.EL.ISI.EAF.FINISHING_STEAM.STEAM.DERIVED</t>
  </si>
  <si>
    <t>FEC.ktoe.EL.ISI.EAF.FINISHING_STEAM.STEAM.BIOMASS_WASTE</t>
  </si>
  <si>
    <t>FEC.ktoe.EL.ISI.EAF.FINISHING_STEAM.STEAM.STEAM_DISTR</t>
  </si>
  <si>
    <t>FEC.ktoe.EL.ISI.EAF.FINISHING.ELEC.ELEC</t>
  </si>
  <si>
    <t>Market shares of energy uses by subsector (%)</t>
  </si>
  <si>
    <t>Energy intensity (kgoe per t of output)</t>
  </si>
  <si>
    <t>Detailed split of useful energy demand by subsector (ktoe)</t>
  </si>
  <si>
    <t>UED.ktoe.EL.ISI.BF_BOF.TOTAL.TOTAL.TOTAL</t>
  </si>
  <si>
    <t>UED.ktoe.EL.ISI.BF_BOF.LIGHT.GENERIC.ELEC</t>
  </si>
  <si>
    <t>UED.ktoe.EL.ISI.BF_BOF.AIRCOMP.GENERIC.ELEC</t>
  </si>
  <si>
    <t>UED.ktoe.EL.ISI.BF_BOF.MOTOR.GENERIC.ELEC</t>
  </si>
  <si>
    <t>UED.ktoe.EL.ISI.BF_BOF.FANS.GENERIC.ELEC</t>
  </si>
  <si>
    <t>UED.ktoe.EL.ISI.BF_BOF.LOW_ENTH.TOTAL.TOTAL</t>
  </si>
  <si>
    <t>UED.ktoe.EL.ISI.BF_BOF.LOW_ENTH.THERM.DIESEL_LIQBIO</t>
  </si>
  <si>
    <t>UED.ktoe.EL.ISI.BF_BOF.LOW_ENTH.THERM.NG_BIOGAS</t>
  </si>
  <si>
    <t>UED.ktoe.EL.ISI.BF_BOF.LOW_ENTH.THERM.SOLAR_GEO</t>
  </si>
  <si>
    <t>UED.ktoe.EL.ISI.BF_BOF.LOW_ENTH.HP.AMBIENT</t>
  </si>
  <si>
    <t>UED.ktoe.EL.ISI.BF_BOF.LOW_ENTH.THERM.ELEC</t>
  </si>
  <si>
    <t>UED.ktoe.EL.ISI.BF_BOF.SINTERING.TOTAL.TOTAL</t>
  </si>
  <si>
    <t>UED.ktoe.EL.ISI.BF_BOF.SINTERING.THERM.NONCOKE_SOLIDS</t>
  </si>
  <si>
    <t>UED.ktoe.EL.ISI.BF_BOF.SINTERING.THERM.RFO</t>
  </si>
  <si>
    <t>UED.ktoe.EL.ISI.BF_BOF.SINTERING.THERM.NG_BIOGAS</t>
  </si>
  <si>
    <t>UED.ktoe.EL.ISI.BF_BOF.SINTERING.THERM.DERIVED</t>
  </si>
  <si>
    <t>UED.ktoe.EL.ISI.BF_BOF.SINTERING.THERM.ELEC</t>
  </si>
  <si>
    <t>UED.ktoe.EL.ISI.BF_BOF.BLAST_FURNACE.TOTAL.TOTAL</t>
  </si>
  <si>
    <t>UED.ktoe.EL.ISI.BF_BOF.BLAST_FURNACE.THERM.NONCOKE_SOLIDS</t>
  </si>
  <si>
    <t>UED.ktoe.EL.ISI.BF_BOF.BLAST_FURNACE.THERM.COKE</t>
  </si>
  <si>
    <t>UED.ktoe.EL.ISI.BF_BOF.BLAST_FURNACE.THERM.RFO</t>
  </si>
  <si>
    <t>UED.ktoe.EL.ISI.BF_BOF.BLAST_FURNACE.THERM.NG_BIOGAS</t>
  </si>
  <si>
    <t>UED.ktoe.EL.ISI.BF_BOF.BLAST_FURNACE.THERM.DERIVED</t>
  </si>
  <si>
    <t>UED.ktoe.EL.ISI.BF_BOF.REFINING.TOTAL.TOTAL</t>
  </si>
  <si>
    <t>UED.ktoe.EL.ISI.BF_BOF.REFINING.THERM.TOTAL</t>
  </si>
  <si>
    <t>UED.ktoe.EL.ISI.BF_BOF.REFINING.THERM.LPG</t>
  </si>
  <si>
    <t>UED.ktoe.EL.ISI.BF_BOF.REFINING.THERM.DIESEL_LIQBIO</t>
  </si>
  <si>
    <t>UED.ktoe.EL.ISI.BF_BOF.REFINING.THERM.RFO</t>
  </si>
  <si>
    <t>UED.ktoe.EL.ISI.BF_BOF.REFINING.THERM.NG_BIOGAS</t>
  </si>
  <si>
    <t>UED.ktoe.EL.ISI.BF_BOF.REFINING.ELEC.ELEC</t>
  </si>
  <si>
    <t>UED.ktoe.EL.ISI.BF_BOF.FINISHING.THERM.TOTAL</t>
  </si>
  <si>
    <t>UED.ktoe.EL.ISI.BF_BOF.FINISHING.THERM.LPG</t>
  </si>
  <si>
    <t>UED.ktoe.EL.ISI.BF_BOF.FINISHING.THERM.DIESEL_LIQBIO</t>
  </si>
  <si>
    <t>UED.ktoe.EL.ISI.BF_BOF.FINISHING.THERM.NG_BIOGAS</t>
  </si>
  <si>
    <t>UED.ktoe.EL.ISI.BF_BOF.FINISHING_STEAM.TOTAL.TOTAL</t>
  </si>
  <si>
    <t>UED.ktoe.EL.ISI.BF_BOF.FINISHING_STEAM.STEAM.NONCOKE_SOLIDS</t>
  </si>
  <si>
    <t>UED.ktoe.EL.ISI.BF_BOF.FINISHING_STEAM.STEAM.RFG</t>
  </si>
  <si>
    <t>UED.ktoe.EL.ISI.BF_BOF.FINISHING_STEAM.STEAM.LPG</t>
  </si>
  <si>
    <t>UED.ktoe.EL.ISI.BF_BOF.FINISHING_STEAM.STEAM.DIESEL_LIQBIO</t>
  </si>
  <si>
    <t>UED.ktoe.EL.ISI.BF_BOF.FINISHING_STEAM.STEAM.RFO</t>
  </si>
  <si>
    <t>UED.ktoe.EL.ISI.BF_BOF.FINISHING_STEAM.STEAM.OTHER</t>
  </si>
  <si>
    <t>UED.ktoe.EL.ISI.BF_BOF.FINISHING_STEAM.STEAM.NG_BIOGAS</t>
  </si>
  <si>
    <t>UED.ktoe.EL.ISI.BF_BOF.FINISHING_STEAM.STEAM.DERIVED</t>
  </si>
  <si>
    <t>UED.ktoe.EL.ISI.BF_BOF.FINISHING_STEAM.STEAM.BIOMASS_WASTE</t>
  </si>
  <si>
    <t>UED.ktoe.EL.ISI.BF_BOF.FINISHING_STEAM.STEAM.STEAM_DISTR</t>
  </si>
  <si>
    <t>UED.ktoe.EL.ISI.BF_BOF.FINISHING.ELEC.ELEC</t>
  </si>
  <si>
    <t>UED.ktoe.EL.ISI.EAF.TOTAL.TOTAL.TOTAL</t>
  </si>
  <si>
    <t>UED.ktoe.EL.ISI.EAF.LIGHT.GENERIC.ELEC</t>
  </si>
  <si>
    <t>UED.ktoe.EL.ISI.EAF.AIRCOMP.GENERIC.ELEC</t>
  </si>
  <si>
    <t>UED.ktoe.EL.ISI.EAF.MOTOR.GENERIC.ELEC</t>
  </si>
  <si>
    <t>UED.ktoe.EL.ISI.EAF.FANS.GENERIC.ELEC</t>
  </si>
  <si>
    <t>UED.ktoe.EL.ISI.EAF.LOW_ENTH.TOTAL.TOTAL</t>
  </si>
  <si>
    <t>UED.ktoe.EL.ISI.EAF.LOW_ENTH.THERM.DIESEL_LIQBIO</t>
  </si>
  <si>
    <t>UED.ktoe.EL.ISI.EAF.LOW_ENTH.THERM.NG_BIOGAS</t>
  </si>
  <si>
    <t>UED.ktoe.EL.ISI.EAF.LOW_ENTH.THERM.SOLAR_GEO</t>
  </si>
  <si>
    <t>UED.ktoe.EL.ISI.EAF.LOW_ENTH.HP.AMBIENT</t>
  </si>
  <si>
    <t>UED.ktoe.EL.ISI.EAF.LOW_ENTH.THERM.ELEC</t>
  </si>
  <si>
    <t>UED.ktoe.EL.ISI.EAF.SMELTING.TOTAL.TOTAL</t>
  </si>
  <si>
    <t>UED.ktoe.EL.ISI.EAF.SMELTING.THERM.NONCOKE_SOLIDS</t>
  </si>
  <si>
    <t>UED.ktoe.EL.ISI.EAF.SMELTING.THERM.RFO</t>
  </si>
  <si>
    <t>UED.ktoe.EL.ISI.EAF.SMELTING.THERM.NG_BIOGAS</t>
  </si>
  <si>
    <t>UED.ktoe.EL.ISI.EAF.SMELTING.THERM.DERIVED</t>
  </si>
  <si>
    <t>UED.ktoe.EL.ISI.EAF.ARC_FURNACE.ELEC.ELEC</t>
  </si>
  <si>
    <t>UED.ktoe.EL.ISI.EAF.REFINING.TOTAL.TOTAL</t>
  </si>
  <si>
    <t>UED.ktoe.EL.ISI.EAF.REFINING.THERM.TOTAL</t>
  </si>
  <si>
    <t>UED.ktoe.EL.ISI.EAF.REFINING.THERM.LPG</t>
  </si>
  <si>
    <t>UED.ktoe.EL.ISI.EAF.REFINING.THERM.DIESEL_LIQBIO</t>
  </si>
  <si>
    <t>UED.ktoe.EL.ISI.EAF.REFINING.THERM.RFO</t>
  </si>
  <si>
    <t>UED.ktoe.EL.ISI.EAF.REFINING.THERM.NG_BIOGAS</t>
  </si>
  <si>
    <t>UED.ktoe.EL.ISI.EAF.REFINING.ELEC.ELEC</t>
  </si>
  <si>
    <t>UED.ktoe.EL.ISI.EAF.FINISHING.THERM.TOTAL</t>
  </si>
  <si>
    <t>UED.ktoe.EL.ISI.EAF.FINISHING.THERM.LPG</t>
  </si>
  <si>
    <t>UED.ktoe.EL.ISI.EAF.FINISHING.THERM.DIESEL_LIQBIO</t>
  </si>
  <si>
    <t>UED.ktoe.EL.ISI.EAF.FINISHING.THERM.NG_BIOGAS</t>
  </si>
  <si>
    <t>UED.ktoe.EL.ISI.EAF.FINISHING_STEAM.TOTAL.TOTAL</t>
  </si>
  <si>
    <t>UED.ktoe.EL.ISI.EAF.FINISHING_STEAM.STEAM.NONCOKE_SOLIDS</t>
  </si>
  <si>
    <t>UED.ktoe.EL.ISI.EAF.FINISHING_STEAM.STEAM.RFG</t>
  </si>
  <si>
    <t>UED.ktoe.EL.ISI.EAF.FINISHING_STEAM.STEAM.LPG</t>
  </si>
  <si>
    <t>UED.ktoe.EL.ISI.EAF.FINISHING_STEAM.STEAM.DIESEL_LIQBIO</t>
  </si>
  <si>
    <t>UED.ktoe.EL.ISI.EAF.FINISHING_STEAM.STEAM.RFO</t>
  </si>
  <si>
    <t>UED.ktoe.EL.ISI.EAF.FINISHING_STEAM.STEAM.OTHER</t>
  </si>
  <si>
    <t>UED.ktoe.EL.ISI.EAF.FINISHING_STEAM.STEAM.NG_BIOGAS</t>
  </si>
  <si>
    <t>UED.ktoe.EL.ISI.EAF.FINISHING_STEAM.STEAM.DERIVED</t>
  </si>
  <si>
    <t>UED.ktoe.EL.ISI.EAF.FINISHING_STEAM.STEAM.BIOMASS_WASTE</t>
  </si>
  <si>
    <t>UED.ktoe.EL.ISI.EAF.FINISHING_STEAM.STEAM.STEAM_DISTR</t>
  </si>
  <si>
    <t>UED.ktoe.EL.ISI.EAF.FINISHING.ELEC.ELEC</t>
  </si>
  <si>
    <t>Market shares of useful energy demand by subsector (%)</t>
  </si>
  <si>
    <t>Ratio of useful energy demand to final energy consumption (system efficiency indicator)</t>
  </si>
  <si>
    <t>Detailed split of CO2 emissions by subsector (kt of CO2)</t>
  </si>
  <si>
    <t>FUEL_EMI.ktCO2.EL.ISI.BF_BOF.LIGHT.GENERIC.ELEC</t>
  </si>
  <si>
    <t>FUEL_EMI.ktCO2.EL.ISI.BF_BOF.AIRCOMP.GENERIC.ELEC</t>
  </si>
  <si>
    <t>FUEL_EMI.ktCO2.EL.ISI.BF_BOF.MOTOR.GENERIC.ELEC</t>
  </si>
  <si>
    <t>FUEL_EMI.ktCO2.EL.ISI.BF_BOF.FANS.GENERIC.ELEC</t>
  </si>
  <si>
    <t>FUEL_EMI.ktCO2.EL.ISI.BF_BOF.LOW_ENTH.TOTAL.TOTAL</t>
  </si>
  <si>
    <t>FUEL_EMI.ktCO2.EL.ISI.BF_BOF.LOW_ENTH.THERM.DIESEL_LIQBIO</t>
  </si>
  <si>
    <t>FUEL_EMI.ktCO2.EL.ISI.BF_BOF.LOW_ENTH.THERM.NG_BIOGAS</t>
  </si>
  <si>
    <t>FUEL_EMI.ktCO2.EL.ISI.BF_BOF.LOW_ENTH.THERM.SOLAR_GEO</t>
  </si>
  <si>
    <t>FUEL_EMI.ktCO2.EL.ISI.BF_BOF.LOW_ENTH.HP.AMBIENT</t>
  </si>
  <si>
    <t>FUEL_EMI.ktCO2.EL.ISI.BF_BOF.LOW_ENTH.THERM.ELEC</t>
  </si>
  <si>
    <t>FUEL_EMI.ktCO2.EL.ISI.BF_BOF.SINTERING.TOTAL.TOTAL</t>
  </si>
  <si>
    <t>FUEL_EMI.ktCO2.EL.ISI.BF_BOF.SINTERING.THERM.NONCOKE_SOLIDS</t>
  </si>
  <si>
    <t>FUEL_EMI.ktCO2.EL.ISI.BF_BOF.SINTERING.THERM.RFO</t>
  </si>
  <si>
    <t>FUEL_EMI.ktCO2.EL.ISI.BF_BOF.SINTERING.THERM.NG_BIOGAS</t>
  </si>
  <si>
    <t>FUEL_EMI.ktCO2.EL.ISI.BF_BOF.SINTERING.THERM.DERIVED</t>
  </si>
  <si>
    <t>FUEL_EMI.ktCO2.EL.ISI.BF_BOF.SINTERING.THERM.ELEC</t>
  </si>
  <si>
    <t>FUEL_EMI.ktCO2.EL.ISI.BF_BOF.BLAST_FURNACE.TOTAL.TOTAL</t>
  </si>
  <si>
    <t>FUEL_EMI.ktCO2.EL.ISI.BF_BOF.BLAST_FURNACE.THERM.NONCOKE_SOLIDS</t>
  </si>
  <si>
    <t>FUEL_EMI.ktCO2.EL.ISI.BF_BOF.BLAST_FURNACE.THERM.COKE</t>
  </si>
  <si>
    <t>FUEL_EMI.ktCO2.EL.ISI.BF_BOF.BLAST_FURNACE.THERM.RFO</t>
  </si>
  <si>
    <t>FUEL_EMI.ktCO2.EL.ISI.BF_BOF.BLAST_FURNACE.THERM.NG_BIOGAS</t>
  </si>
  <si>
    <t>FUEL_EMI.ktCO2.EL.ISI.BF_BOF.BLAST_FURNACE.THERM.DERIVED</t>
  </si>
  <si>
    <t>FUEL_EMI.ktCO2.EL.ISI.BF_BOF.REFINING.TOTAL.TOTAL</t>
  </si>
  <si>
    <t>FUEL_EMI.ktCO2.EL.ISI.BF_BOF.REFINING.THERM.TOTAL</t>
  </si>
  <si>
    <t>FUEL_EMI.ktCO2.EL.ISI.BF_BOF.REFINING.THERM.LPG</t>
  </si>
  <si>
    <t>FUEL_EMI.ktCO2.EL.ISI.BF_BOF.REFINING.THERM.DIESEL_LIQBIO</t>
  </si>
  <si>
    <t>FUEL_EMI.ktCO2.EL.ISI.BF_BOF.REFINING.THERM.RFO</t>
  </si>
  <si>
    <t>FUEL_EMI.ktCO2.EL.ISI.BF_BOF.REFINING.THERM.NG_BIOGAS</t>
  </si>
  <si>
    <t>FUEL_EMI.ktCO2.EL.ISI.BF_BOF.REFINING.ELEC.ELEC</t>
  </si>
  <si>
    <t>FUEL_EMI.ktCO2.EL.ISI.BF_BOF.FINISHING.THERM.TOTAL</t>
  </si>
  <si>
    <t>FUEL_EMI.ktCO2.EL.ISI.BF_BOF.FINISHING.THERM.LPG</t>
  </si>
  <si>
    <t>FUEL_EMI.ktCO2.EL.ISI.BF_BOF.FINISHING.THERM.DIESEL_LIQBIO</t>
  </si>
  <si>
    <t>FUEL_EMI.ktCO2.EL.ISI.BF_BOF.FINISHING.THERM.NG_BIOGAS</t>
  </si>
  <si>
    <t>FUEL_EMI.ktCO2.EL.ISI.BF_BOF.FINISHING_STEAM.TOTAL.TOTAL</t>
  </si>
  <si>
    <t>FUEL_EMI.ktCO2.EL.ISI.BF_BOF.FINISHING_STEAM.STEAM.NONCOKE_SOLIDS</t>
  </si>
  <si>
    <t>FUEL_EMI.ktCO2.EL.ISI.BF_BOF.FINISHING_STEAM.STEAM.RFG</t>
  </si>
  <si>
    <t>FUEL_EMI.ktCO2.EL.ISI.BF_BOF.FINISHING_STEAM.STEAM.LPG</t>
  </si>
  <si>
    <t>FUEL_EMI.ktCO2.EL.ISI.BF_BOF.FINISHING_STEAM.STEAM.DIESEL_LIQBIO</t>
  </si>
  <si>
    <t>FUEL_EMI.ktCO2.EL.ISI.BF_BOF.FINISHING_STEAM.STEAM.RFO</t>
  </si>
  <si>
    <t>FUEL_EMI.ktCO2.EL.ISI.BF_BOF.FINISHING_STEAM.STEAM.OTHER</t>
  </si>
  <si>
    <t>FUEL_EMI.ktCO2.EL.ISI.BF_BOF.FINISHING_STEAM.STEAM.NG_BIOGAS</t>
  </si>
  <si>
    <t>FUEL_EMI.ktCO2.EL.ISI.BF_BOF.FINISHING_STEAM.STEAM.DERIVED</t>
  </si>
  <si>
    <t>FUEL_EMI.ktCO2.EL.ISI.BF_BOF.FINISHING_STEAM.STEAM.BIOMASS_WASTE</t>
  </si>
  <si>
    <t>FUEL_EMI.ktCO2.EL.ISI.BF_BOF.FINISHING_STEAM.STEAM.STEAM_DISTR</t>
  </si>
  <si>
    <t>FUEL_EMI.ktCO2.EL.ISI.BF_BOF.FINISHING.ELEC.ELEC</t>
  </si>
  <si>
    <t>PROCESS_EMI.ktCO2.EL.ISI.BF_BOF</t>
  </si>
  <si>
    <t>FUEL_EMI.ktCO2.EL.ISI.EAF.LIGHT.GENERIC.ELEC</t>
  </si>
  <si>
    <t>FUEL_EMI.ktCO2.EL.ISI.EAF.AIRCOMP.GENERIC.ELEC</t>
  </si>
  <si>
    <t>FUEL_EMI.ktCO2.EL.ISI.EAF.MOTOR.GENERIC.ELEC</t>
  </si>
  <si>
    <t>FUEL_EMI.ktCO2.EL.ISI.EAF.FANS.GENERIC.ELEC</t>
  </si>
  <si>
    <t>FUEL_EMI.ktCO2.EL.ISI.EAF.LOW_ENTH.TOTAL.TOTAL</t>
  </si>
  <si>
    <t>FUEL_EMI.ktCO2.EL.ISI.EAF.LOW_ENTH.THERM.DIESEL_LIQBIO</t>
  </si>
  <si>
    <t>FUEL_EMI.ktCO2.EL.ISI.EAF.LOW_ENTH.THERM.NG_BIOGAS</t>
  </si>
  <si>
    <t>FUEL_EMI.ktCO2.EL.ISI.EAF.LOW_ENTH.THERM.SOLAR_GEO</t>
  </si>
  <si>
    <t>FUEL_EMI.ktCO2.EL.ISI.EAF.LOW_ENTH.HP.AMBIENT</t>
  </si>
  <si>
    <t>FUEL_EMI.ktCO2.EL.ISI.EAF.LOW_ENTH.THERM.ELEC</t>
  </si>
  <si>
    <t>FUEL_EMI.ktCO2.EL.ISI.EAF.SMELTING.TOTAL.TOTAL</t>
  </si>
  <si>
    <t>FUEL_EMI.ktCO2.EL.ISI.EAF.SMELTING.THERM.NONCOKE_SOLIDS</t>
  </si>
  <si>
    <t>FUEL_EMI.ktCO2.EL.ISI.EAF.SMELTING.THERM.RFO</t>
  </si>
  <si>
    <t>FUEL_EMI.ktCO2.EL.ISI.EAF.SMELTING.THERM.NG_BIOGAS</t>
  </si>
  <si>
    <t>FUEL_EMI.ktCO2.EL.ISI.EAF.SMELTING.THERM.DERIVED</t>
  </si>
  <si>
    <t>FUEL_EMI.ktCO2.EL.ISI.EAF.ARC_FURNACE.ELEC.ELEC</t>
  </si>
  <si>
    <t>FUEL_EMI.ktCO2.EL.ISI.EAF.REFINING.TOTAL.TOTAL</t>
  </si>
  <si>
    <t>FUEL_EMI.ktCO2.EL.ISI.EAF.REFINING.THERM.TOTAL</t>
  </si>
  <si>
    <t>FUEL_EMI.ktCO2.EL.ISI.EAF.REFINING.THERM.LPG</t>
  </si>
  <si>
    <t>FUEL_EMI.ktCO2.EL.ISI.EAF.REFINING.THERM.DIESEL_LIQBIO</t>
  </si>
  <si>
    <t>FUEL_EMI.ktCO2.EL.ISI.EAF.REFINING.THERM.RFO</t>
  </si>
  <si>
    <t>FUEL_EMI.ktCO2.EL.ISI.EAF.REFINING.THERM.NG_BIOGAS</t>
  </si>
  <si>
    <t>FUEL_EMI.ktCO2.EL.ISI.EAF.REFINING.ELEC.ELEC</t>
  </si>
  <si>
    <t>FUEL_EMI.ktCO2.EL.ISI.EAF.FINISHING.THERM.TOTAL</t>
  </si>
  <si>
    <t>FUEL_EMI.ktCO2.EL.ISI.EAF.FINISHING.THERM.LPG</t>
  </si>
  <si>
    <t>FUEL_EMI.ktCO2.EL.ISI.EAF.FINISHING.THERM.DIESEL_LIQBIO</t>
  </si>
  <si>
    <t>FUEL_EMI.ktCO2.EL.ISI.EAF.FINISHING.THERM.NG_BIOGAS</t>
  </si>
  <si>
    <t>FUEL_EMI.ktCO2.EL.ISI.EAF.FINISHING_STEAM.TOTAL.TOTAL</t>
  </si>
  <si>
    <t>FUEL_EMI.ktCO2.EL.ISI.EAF.FINISHING_STEAM.STEAM.NONCOKE_SOLIDS</t>
  </si>
  <si>
    <t>FUEL_EMI.ktCO2.EL.ISI.EAF.FINISHING_STEAM.STEAM.RFG</t>
  </si>
  <si>
    <t>FUEL_EMI.ktCO2.EL.ISI.EAF.FINISHING_STEAM.STEAM.LPG</t>
  </si>
  <si>
    <t>FUEL_EMI.ktCO2.EL.ISI.EAF.FINISHING_STEAM.STEAM.DIESEL_LIQBIO</t>
  </si>
  <si>
    <t>FUEL_EMI.ktCO2.EL.ISI.EAF.FINISHING_STEAM.STEAM.RFO</t>
  </si>
  <si>
    <t>FUEL_EMI.ktCO2.EL.ISI.EAF.FINISHING_STEAM.STEAM.OTHER</t>
  </si>
  <si>
    <t>FUEL_EMI.ktCO2.EL.ISI.EAF.FINISHING_STEAM.STEAM.NG_BIOGAS</t>
  </si>
  <si>
    <t>FUEL_EMI.ktCO2.EL.ISI.EAF.FINISHING_STEAM.STEAM.DERIVED</t>
  </si>
  <si>
    <t>FUEL_EMI.ktCO2.EL.ISI.EAF.FINISHING_STEAM.STEAM.BIOMASS_WASTE</t>
  </si>
  <si>
    <t>FUEL_EMI.ktCO2.EL.ISI.EAF.FINISHING_STEAM.STEAM.STEAM_DISTR</t>
  </si>
  <si>
    <t>FUEL_EMI.ktCO2.EL.ISI.EAF.FINISHING.ELEC.ELEC</t>
  </si>
  <si>
    <t>PROCESS_EMI.ktCO2.EL.ISI.EAF</t>
  </si>
  <si>
    <t>Market shares of CO2 emissions by subsector (%)</t>
  </si>
  <si>
    <t>Emission intensity (kt of CO2 per ktoe)</t>
  </si>
  <si>
    <t>Integrated steelworks (without process emissions)</t>
  </si>
  <si>
    <t>Electric arc (without process emissions)</t>
  </si>
  <si>
    <t>VA.Meuro2023.EL.NFM.ALUMINA</t>
  </si>
  <si>
    <t>VA.Meuro2023.EL.NFM.PRIM_ALU</t>
  </si>
  <si>
    <t>VA.Meuro2023.EL.NFM.SEC_ALU</t>
  </si>
  <si>
    <t>VA.Meuro2023.EL.NFM.OTHER_NFM</t>
  </si>
  <si>
    <t>Physical output (kt)</t>
  </si>
  <si>
    <t>Alumina production (kt)</t>
  </si>
  <si>
    <t>OUTPUT.kt.EL.NFM.ALUMINA</t>
  </si>
  <si>
    <t>Aluminium production (kt)</t>
  </si>
  <si>
    <t>OUTPUT.kt.EL.NFM.PRIM_ALU</t>
  </si>
  <si>
    <t>OUTPUT.kt.EL.NFM.SEC_ALU</t>
  </si>
  <si>
    <t>Other non-ferrous metals (kt lead eq.)</t>
  </si>
  <si>
    <t>OUTPUT.kt.EL.NFM.OTHER_NFM</t>
  </si>
  <si>
    <t>Installed capacity (kt production)</t>
  </si>
  <si>
    <t>CAP.kt.EL.NFM.ALUMINA</t>
  </si>
  <si>
    <t>CAP.kt.EL.NFM.PRIM_ALU</t>
  </si>
  <si>
    <t>CAP.kt.EL.NFM.SEC_ALU</t>
  </si>
  <si>
    <t>CAP.kt.EL.NFM.OTHER_NFM</t>
  </si>
  <si>
    <t>Capacity investment (kt production)</t>
  </si>
  <si>
    <t>NEWCAP.kt.EL.NFM.ALUMINA</t>
  </si>
  <si>
    <t>NEWCAP.kt.EL.NFM.PRIM_ALU</t>
  </si>
  <si>
    <t>NEWCAP.kt.EL.NFM.SEC_ALU</t>
  </si>
  <si>
    <t>NEWCAP.kt.EL.NFM.OTHER_NFM</t>
  </si>
  <si>
    <t>Decommissioned capacity (kt production)</t>
  </si>
  <si>
    <t>Idle capacity (kt production)</t>
  </si>
  <si>
    <t>FEC.ktoe.EL.NFM.TOTAL.TOTAL.TOTAL.TOTAL</t>
  </si>
  <si>
    <t>FEC.ktoe.EL.NFM.TOTAL.TOTAL.TOTAL.SOLIDS</t>
  </si>
  <si>
    <t>FEC.ktoe.EL.NFM.TOTAL.TOTAL.TOTAL.RFG</t>
  </si>
  <si>
    <t>FEC.ktoe.EL.NFM.TOTAL.TOTAL.TOTAL.LPG</t>
  </si>
  <si>
    <t>FEC.ktoe.EL.NFM.TOTAL.TOTAL.TOTAL.DIESEL</t>
  </si>
  <si>
    <t>FEC.ktoe.EL.NFM.TOTAL.TOTAL.TOTAL.RFO</t>
  </si>
  <si>
    <t>FEC.ktoe.EL.NFM.TOTAL.TOTAL.TOTAL.OTHER</t>
  </si>
  <si>
    <t>FEC.ktoe.EL.NFM.TOTAL.TOTAL.TOTAL.NG</t>
  </si>
  <si>
    <t>FEC.ktoe.EL.NFM.TOTAL.TOTAL.TOTAL.DERIVED</t>
  </si>
  <si>
    <t>FEC.ktoe.EL.NFM.TOTAL.TOTAL.TOTAL.BIOMASS_WASTE</t>
  </si>
  <si>
    <t>FEC.ktoe.EL.NFM.TOTAL.TOTAL.TOTAL.BIOGAS</t>
  </si>
  <si>
    <t>FEC.ktoe.EL.NFM.TOTAL.TOTAL.TOTAL.LIQBIO</t>
  </si>
  <si>
    <t>FEC.ktoe.EL.NFM.TOTAL.TOTAL.TOTAL.SOLAR</t>
  </si>
  <si>
    <t>FEC.ktoe.EL.NFM.TOTAL.TOTAL.TOTAL.GEO</t>
  </si>
  <si>
    <t>FEC.ktoe.EL.NFM.TOTAL.TOTAL.TOTAL.AMBIENT</t>
  </si>
  <si>
    <t>FEC.ktoe.EL.NFM.TOTAL.TOTAL.TOTAL.STEAM_DISTR</t>
  </si>
  <si>
    <t>FEC.ktoe.EL.NFM.TOTAL.TOTAL.TOTAL.ELEC</t>
  </si>
  <si>
    <t>FEC.ktoe.EL.NFM.ALUMINA.TOTAL.TOTAL.TOTAL</t>
  </si>
  <si>
    <t>FEC.ktoe.EL.NFM.ALUMINA.LIGHT.GENERIC.ELEC</t>
  </si>
  <si>
    <t>FEC.ktoe.EL.NFM.ALUMINA.AIRCOMP.GENERIC.ELEC</t>
  </si>
  <si>
    <t>FEC.ktoe.EL.NFM.ALUMINA.MOTOR.GENERIC.ELEC</t>
  </si>
  <si>
    <t>FEC.ktoe.EL.NFM.ALUMINA.FANS.GENERIC.ELEC</t>
  </si>
  <si>
    <t>FEC.ktoe.EL.NFM.ALUMINA.LOW_ENTH.TOTAL.TOTAL</t>
  </si>
  <si>
    <t>FEC.ktoe.EL.NFM.ALUMINA.LOW_ENTH.THERM.DIESEL_LIQBIO</t>
  </si>
  <si>
    <t>FEC.ktoe.EL.NFM.ALUMINA.LOW_ENTH.THERM.NG_BIOGAS</t>
  </si>
  <si>
    <t>FEC.ktoe.EL.NFM.ALUMINA.LOW_ENTH.THERM.SOLAR_GEO</t>
  </si>
  <si>
    <t>FEC.ktoe.EL.NFM.ALUMINA.LOW_ENTH.HP.AMBIENT</t>
  </si>
  <si>
    <t>FEC.ktoe.EL.NFM.ALUMINA.LOW_ENTH.THERM.ELEC</t>
  </si>
  <si>
    <t>Alumina production: High-enthalpy heat</t>
  </si>
  <si>
    <t>FEC.ktoe.EL.NFM.ALUMINA.A_PRODUCTION.TOTAL.TOTAL</t>
  </si>
  <si>
    <t>FEC.ktoe.EL.NFM.ALUMINA.A_PRODUCTION.STEAM.SOLIDS</t>
  </si>
  <si>
    <t>FEC.ktoe.EL.NFM.ALUMINA.A_PRODUCTION.STEAM.RFG</t>
  </si>
  <si>
    <t>FEC.ktoe.EL.NFM.ALUMINA.A_PRODUCTION.STEAM.LPG</t>
  </si>
  <si>
    <t>FEC.ktoe.EL.NFM.ALUMINA.A_PRODUCTION.STEAM.DIESEL_LIQBIO</t>
  </si>
  <si>
    <t>FEC.ktoe.EL.NFM.ALUMINA.A_PRODUCTION.STEAM.RFO</t>
  </si>
  <si>
    <t>FEC.ktoe.EL.NFM.ALUMINA.A_PRODUCTION.STEAM.OTHER</t>
  </si>
  <si>
    <t>FEC.ktoe.EL.NFM.ALUMINA.A_PRODUCTION.STEAM.NG_BIOGAS</t>
  </si>
  <si>
    <t>FEC.ktoe.EL.NFM.ALUMINA.A_PRODUCTION.STEAM.DERIVED</t>
  </si>
  <si>
    <t>FEC.ktoe.EL.NFM.ALUMINA.A_PRODUCTION.STEAM.BIOMASS_WASTE</t>
  </si>
  <si>
    <t>FEC.ktoe.EL.NFM.ALUMINA.A_PRODUCTION.STEAM.STEAM_DISTR</t>
  </si>
  <si>
    <t>Alumina production: Refining</t>
  </si>
  <si>
    <t>FEC.ktoe.EL.NFM.ALUMINA.A_REFINING.TOTAL.TOTAL</t>
  </si>
  <si>
    <t>FEC.ktoe.EL.NFM.ALUMINA.A_REFINING.THERM.LPG</t>
  </si>
  <si>
    <t>FEC.ktoe.EL.NFM.ALUMINA.A_REFINING.THERM.DIESEL_LIQBIO</t>
  </si>
  <si>
    <t>FEC.ktoe.EL.NFM.ALUMINA.A_REFINING.THERM.RFO</t>
  </si>
  <si>
    <t>FEC.ktoe.EL.NFM.ALUMINA.A_REFINING.THERM.NG_BIOGAS</t>
  </si>
  <si>
    <t>FEC.ktoe.EL.NFM.ALUMINA.A_REFINING.THERM.ELEC</t>
  </si>
  <si>
    <t>FEC.ktoe.EL.NFM.PRIM_ALU.TOTAL.TOTAL.TOTAL</t>
  </si>
  <si>
    <t>FEC.ktoe.EL.NFM.PRIM_ALU.LIGHT.GENERIC.ELEC</t>
  </si>
  <si>
    <t>FEC.ktoe.EL.NFM.PRIM_ALU.AIRCOMP.GENERIC.ELEC</t>
  </si>
  <si>
    <t>FEC.ktoe.EL.NFM.PRIM_ALU.MOTOR.GENERIC.ELEC</t>
  </si>
  <si>
    <t>FEC.ktoe.EL.NFM.PRIM_ALU.FANS.GENERIC.ELEC</t>
  </si>
  <si>
    <t>FEC.ktoe.EL.NFM.PRIM_ALU.LOW_ENTH.TOTAL.TOTAL</t>
  </si>
  <si>
    <t>FEC.ktoe.EL.NFM.PRIM_ALU.LOW_ENTH.THERM.DIESEL_LIQBIO</t>
  </si>
  <si>
    <t>FEC.ktoe.EL.NFM.PRIM_ALU.LOW_ENTH.THERM.NG_BIOGAS</t>
  </si>
  <si>
    <t>FEC.ktoe.EL.NFM.PRIM_ALU.LOW_ENTH.THERM.SOLAR_GEO</t>
  </si>
  <si>
    <t>FEC.ktoe.EL.NFM.PRIM_ALU.LOW_ENTH.HP.AMBIENT</t>
  </si>
  <si>
    <t>FEC.ktoe.EL.NFM.PRIM_ALU.LOW_ENTH.THERM.ELEC</t>
  </si>
  <si>
    <t>Aluminium electrolysis (smelting)</t>
  </si>
  <si>
    <t>FEC.ktoe.EL.NFM.PRIM_ALU.SMELTING.ELEC.ELEC</t>
  </si>
  <si>
    <t>Aluminium processing  (metallurgy e.g. cast house, reheating)</t>
  </si>
  <si>
    <t>FEC.ktoe.EL.NFM.PRIM_ALU.PROCESSING.TOTAL.TOTAL</t>
  </si>
  <si>
    <t>Aluminium processing - Thermal</t>
  </si>
  <si>
    <t>FEC.ktoe.EL.NFM.PRIM_ALU.PROCESSING.THERM.TOTAL</t>
  </si>
  <si>
    <t>FEC.ktoe.EL.NFM.PRIM_ALU.PROCESSING.THERM.LPG</t>
  </si>
  <si>
    <t>FEC.ktoe.EL.NFM.PRIM_ALU.PROCESSING.THERM.DIESEL_LIQBIO</t>
  </si>
  <si>
    <t>FEC.ktoe.EL.NFM.PRIM_ALU.PROCESSING.THERM.RFO</t>
  </si>
  <si>
    <t>FEC.ktoe.EL.NFM.PRIM_ALU.PROCESSING.THERM.NG_BIOGAS</t>
  </si>
  <si>
    <t>Aluminium processing - Electric</t>
  </si>
  <si>
    <t>FEC.ktoe.EL.NFM.PRIM_ALU.PROCESSING.ELEC.ELEC</t>
  </si>
  <si>
    <t>Aluminium finishing</t>
  </si>
  <si>
    <t>Aluminium finishing - Thermal</t>
  </si>
  <si>
    <t>FEC.ktoe.EL.NFM.PRIM_ALU.FINISHING.THERM.TOTAL</t>
  </si>
  <si>
    <t>FEC.ktoe.EL.NFM.PRIM_ALU.FINISHING.THERM.LPG</t>
  </si>
  <si>
    <t>FEC.ktoe.EL.NFM.PRIM_ALU.FINISHING.THERM.DIESEL_LIQBIO</t>
  </si>
  <si>
    <t>FEC.ktoe.EL.NFM.PRIM_ALU.FINISHING.THERM.NG_BIOGAS</t>
  </si>
  <si>
    <t>Aluminium finishing - Steam</t>
  </si>
  <si>
    <t>FEC.ktoe.EL.NFM.PRIM_ALU.FINISHING_STEAM.TOTAL.TOTAL</t>
  </si>
  <si>
    <t>FEC.ktoe.EL.NFM.PRIM_ALU.FINISHING_STEAM.STEAM.SOLIDS</t>
  </si>
  <si>
    <t>FEC.ktoe.EL.NFM.PRIM_ALU.FINISHING_STEAM.STEAM.RFG</t>
  </si>
  <si>
    <t>FEC.ktoe.EL.NFM.PRIM_ALU.FINISHING_STEAM.STEAM.LPG</t>
  </si>
  <si>
    <t>FEC.ktoe.EL.NFM.PRIM_ALU.FINISHING_STEAM.STEAM.DIESEL_LIQBIO</t>
  </si>
  <si>
    <t>FEC.ktoe.EL.NFM.PRIM_ALU.FINISHING_STEAM.STEAM.RFO</t>
  </si>
  <si>
    <t>FEC.ktoe.EL.NFM.PRIM_ALU.FINISHING_STEAM.STEAM.OTHER</t>
  </si>
  <si>
    <t>FEC.ktoe.EL.NFM.PRIM_ALU.FINISHING_STEAM.STEAM.NG_BIOGAS</t>
  </si>
  <si>
    <t>FEC.ktoe.EL.NFM.PRIM_ALU.FINISHING_STEAM.STEAM.DERIVED</t>
  </si>
  <si>
    <t>FEC.ktoe.EL.NFM.PRIM_ALU.FINISHING_STEAM.STEAM.BIOMASS_WASTE</t>
  </si>
  <si>
    <t>FEC.ktoe.EL.NFM.PRIM_ALU.FINISHING_STEAM.STEAM.STEAM_DISTR</t>
  </si>
  <si>
    <t>Aluminium finishing - Electric</t>
  </si>
  <si>
    <t>FEC.ktoe.EL.NFM.PRIM_ALU.FINISHING.ELEC.ELEC</t>
  </si>
  <si>
    <t>FEC.ktoe.EL.NFM.SEC_ALU.TOTAL.TOTAL.TOTAL</t>
  </si>
  <si>
    <t>FEC.ktoe.EL.NFM.SEC_ALU.LIGHT.GENERIC.ELEC</t>
  </si>
  <si>
    <t>FEC.ktoe.EL.NFM.SEC_ALU.AIRCOMP.GENERIC.ELEC</t>
  </si>
  <si>
    <t>FEC.ktoe.EL.NFM.SEC_ALU.MOTOR.GENERIC.ELEC</t>
  </si>
  <si>
    <t>FEC.ktoe.EL.NFM.SEC_ALU.FANS.GENERIC.ELEC</t>
  </si>
  <si>
    <t>FEC.ktoe.EL.NFM.SEC_ALU.LOW_ENTH.TOTAL.TOTAL</t>
  </si>
  <si>
    <t>FEC.ktoe.EL.NFM.SEC_ALU.LOW_ENTH.THERM.DIESEL_LIQBIO</t>
  </si>
  <si>
    <t>FEC.ktoe.EL.NFM.SEC_ALU.LOW_ENTH.THERM.NG_BIOGAS</t>
  </si>
  <si>
    <t>FEC.ktoe.EL.NFM.SEC_ALU.LOW_ENTH.THERM.SOLAR_GEO</t>
  </si>
  <si>
    <t>FEC.ktoe.EL.NFM.SEC_ALU.LOW_ENTH.HP.AMBIENT</t>
  </si>
  <si>
    <t>FEC.ktoe.EL.NFM.SEC_ALU.LOW_ENTH.THERM.ELEC</t>
  </si>
  <si>
    <t>Secondary aluminium (incl. pre-treatment, remelting)</t>
  </si>
  <si>
    <t>FEC.ktoe.EL.NFM.SEC_ALU.SEC_REMELTING.TOTAL.TOTAL</t>
  </si>
  <si>
    <t>Secondary aluminium - Thermal</t>
  </si>
  <si>
    <t>FEC.ktoe.EL.NFM.SEC_ALU.SEC_REMELTING.THERM.TOTAL</t>
  </si>
  <si>
    <t>FEC.ktoe.EL.NFM.SEC_ALU.SEC_REMELTING.THERM.LPG</t>
  </si>
  <si>
    <t>FEC.ktoe.EL.NFM.SEC_ALU.SEC_REMELTING.THERM.DIESEL_LIQBIO</t>
  </si>
  <si>
    <t>FEC.ktoe.EL.NFM.SEC_ALU.SEC_REMELTING.THERM.RFO</t>
  </si>
  <si>
    <t>FEC.ktoe.EL.NFM.SEC_ALU.SEC_REMELTING.THERM.NG_BIOGAS</t>
  </si>
  <si>
    <t>Secondary aluminium - Electric</t>
  </si>
  <si>
    <t>FEC.ktoe.EL.NFM.SEC_ALU.SEC_REMELTING.ELEC.ELEC</t>
  </si>
  <si>
    <t>FEC.ktoe.EL.NFM.SEC_ALU.SEC_PROCESSING.TOTAL.TOTAL</t>
  </si>
  <si>
    <t>FEC.ktoe.EL.NFM.SEC_ALU.SEC_PROCESSING.THERM.TOTAL</t>
  </si>
  <si>
    <t>FEC.ktoe.EL.NFM.SEC_ALU.SEC_PROCESSING.THERM.LPG</t>
  </si>
  <si>
    <t>FEC.ktoe.EL.NFM.SEC_ALU.SEC_PROCESSING.THERM.DIESEL_LIQBIO</t>
  </si>
  <si>
    <t>FEC.ktoe.EL.NFM.SEC_ALU.SEC_PROCESSING.THERM.RFO</t>
  </si>
  <si>
    <t>FEC.ktoe.EL.NFM.SEC_ALU.SEC_PROCESSING.THERM.NG_BIOGAS</t>
  </si>
  <si>
    <t>FEC.ktoe.EL.NFM.SEC_ALU.SEC_PROCESSING.ELEC.ELEC</t>
  </si>
  <si>
    <t>FEC.ktoe.EL.NFM.SEC_ALU.SEC_FINISHING.THERM.TOTAL</t>
  </si>
  <si>
    <t>FEC.ktoe.EL.NFM.SEC_ALU.SEC_FINISHING.THERM.LPG</t>
  </si>
  <si>
    <t>FEC.ktoe.EL.NFM.SEC_ALU.SEC_FINISHING.THERM.DIESEL_LIQBIO</t>
  </si>
  <si>
    <t>FEC.ktoe.EL.NFM.SEC_ALU.SEC_FINISHING.THERM.NG_BIOGAS</t>
  </si>
  <si>
    <t>FEC.ktoe.EL.NFM.SEC_ALU.SEC_FINISHING_STEAM.TOTAL.TOTAL</t>
  </si>
  <si>
    <t>FEC.ktoe.EL.NFM.SEC_ALU.SEC_FINISHING_STEAM.STEAM.SOLIDS</t>
  </si>
  <si>
    <t>FEC.ktoe.EL.NFM.SEC_ALU.SEC_FINISHING_STEAM.STEAM.RFG</t>
  </si>
  <si>
    <t>FEC.ktoe.EL.NFM.SEC_ALU.SEC_FINISHING_STEAM.STEAM.LPG</t>
  </si>
  <si>
    <t>FEC.ktoe.EL.NFM.SEC_ALU.SEC_FINISHING_STEAM.STEAM.DIESEL_LIQBIO</t>
  </si>
  <si>
    <t>FEC.ktoe.EL.NFM.SEC_ALU.SEC_FINISHING_STEAM.STEAM.RFO</t>
  </si>
  <si>
    <t>FEC.ktoe.EL.NFM.SEC_ALU.SEC_FINISHING_STEAM.STEAM.OTHER</t>
  </si>
  <si>
    <t>FEC.ktoe.EL.NFM.SEC_ALU.SEC_FINISHING_STEAM.STEAM.NG_BIOGAS</t>
  </si>
  <si>
    <t>FEC.ktoe.EL.NFM.SEC_ALU.SEC_FINISHING_STEAM.STEAM.DERIVED</t>
  </si>
  <si>
    <t>FEC.ktoe.EL.NFM.SEC_ALU.SEC_FINISHING_STEAM.STEAM.BIOMASS_WASTE</t>
  </si>
  <si>
    <t>FEC.ktoe.EL.NFM.SEC_ALU.SEC_FINISHING_STEAM.STEAM.STEAM_DISTR</t>
  </si>
  <si>
    <t>FEC.ktoe.EL.NFM.SEC_ALU.SEC_FINISHING.ELEC.ELEC</t>
  </si>
  <si>
    <t>FEC.ktoe.EL.NFM.OTHER_NFM.TOTAL.TOTAL.TOTAL</t>
  </si>
  <si>
    <t>FEC.ktoe.EL.NFM.OTHER_NFM.LIGHT.GENERIC.ELEC</t>
  </si>
  <si>
    <t>FEC.ktoe.EL.NFM.OTHER_NFM.AIRCOMP.GENERIC.ELEC</t>
  </si>
  <si>
    <t>FEC.ktoe.EL.NFM.OTHER_NFM.MOTOR.GENERIC.ELEC</t>
  </si>
  <si>
    <t>FEC.ktoe.EL.NFM.OTHER_NFM.FANS.GENERIC.ELEC</t>
  </si>
  <si>
    <t>FEC.ktoe.EL.NFM.OTHER_NFM.LOW_ENTH.TOTAL.TOTAL</t>
  </si>
  <si>
    <t>FEC.ktoe.EL.NFM.OTHER_NFM.LOW_ENTH.THERM.DIESEL_LIQBIO</t>
  </si>
  <si>
    <t>FEC.ktoe.EL.NFM.OTHER_NFM.LOW_ENTH.THERM.NG_BIOGAS</t>
  </si>
  <si>
    <t>FEC.ktoe.EL.NFM.OTHER_NFM.LOW_ENTH.THERM.SOLAR_GEO</t>
  </si>
  <si>
    <t>FEC.ktoe.EL.NFM.OTHER_NFM.LOW_ENTH.HP.AMBIENT</t>
  </si>
  <si>
    <t>FEC.ktoe.EL.NFM.OTHER_NFM.LOW_ENTH.THERM.ELEC</t>
  </si>
  <si>
    <t>Other Metals: production</t>
  </si>
  <si>
    <t>FEC.ktoe.EL.NFM.OTHER_NFM.OTH_PRODUCTION.TOTAL.TOTAL</t>
  </si>
  <si>
    <t>Metal production - Thermal</t>
  </si>
  <si>
    <t>FEC.ktoe.EL.NFM.OTHER_NFM.OTH_PRODUCTION.THERM.TOTAL</t>
  </si>
  <si>
    <t>FEC.ktoe.EL.NFM.OTHER_NFM.OTH_PRODUCTION.THERM.SOLIDS</t>
  </si>
  <si>
    <t>FEC.ktoe.EL.NFM.OTHER_NFM.OTH_PRODUCTION.THERM.LPG</t>
  </si>
  <si>
    <t>FEC.ktoe.EL.NFM.OTHER_NFM.OTH_PRODUCTION.THERM.DIESEL_LIQBIO</t>
  </si>
  <si>
    <t>FEC.ktoe.EL.NFM.OTHER_NFM.OTH_PRODUCTION.THERM.RFO</t>
  </si>
  <si>
    <t>FEC.ktoe.EL.NFM.OTHER_NFM.OTH_PRODUCTION.THERM.NG_BIOGAS</t>
  </si>
  <si>
    <t>Metal production - Electric</t>
  </si>
  <si>
    <t>FEC.ktoe.EL.NFM.OTHER_NFM.OTH_PRODUCTION.ELEC.ELEC</t>
  </si>
  <si>
    <t>Metal processing  (metallurgy e.g. cast house, reheating)</t>
  </si>
  <si>
    <t>FEC.ktoe.EL.NFM.OTHER_NFM.OTH_PROCESSING.TOTAL.TOTAL</t>
  </si>
  <si>
    <t>Metal processing - Thermal</t>
  </si>
  <si>
    <t>FEC.ktoe.EL.NFM.OTHER_NFM.OTH_PROCESSING.THERM.TOTAL</t>
  </si>
  <si>
    <t>FEC.ktoe.EL.NFM.OTHER_NFM.OTH_PROCESSING.THERM.LPG</t>
  </si>
  <si>
    <t>FEC.ktoe.EL.NFM.OTHER_NFM.OTH_PROCESSING.THERM.DIESEL_LIQBIO</t>
  </si>
  <si>
    <t>FEC.ktoe.EL.NFM.OTHER_NFM.OTH_PROCESSING.THERM.RFO</t>
  </si>
  <si>
    <t>FEC.ktoe.EL.NFM.OTHER_NFM.OTH_PROCESSING.THERM.NG_BIOGAS</t>
  </si>
  <si>
    <t>Metal processing - Electric</t>
  </si>
  <si>
    <t>FEC.ktoe.EL.NFM.OTHER_NFM.OTH_PROCESSING.ELEC.ELEC</t>
  </si>
  <si>
    <t>Metal finishing</t>
  </si>
  <si>
    <t>Metal finishing - Thermal</t>
  </si>
  <si>
    <t>FEC.ktoe.EL.NFM.OTHER_NFM.OTH_FINISHING.THERM.TOTAL</t>
  </si>
  <si>
    <t>FEC.ktoe.EL.NFM.OTHER_NFM.OTH_FINISHING.THERM.LPG</t>
  </si>
  <si>
    <t>FEC.ktoe.EL.NFM.OTHER_NFM.OTH_FINISHING.THERM.DIESEL_LIQBIO</t>
  </si>
  <si>
    <t>FEC.ktoe.EL.NFM.OTHER_NFM.OTH_FINISHING.THERM.NG_BIOGAS</t>
  </si>
  <si>
    <t>Metal finishing - Steam</t>
  </si>
  <si>
    <t>FEC.ktoe.EL.NFM.OTHER_NFM.OTH_FINISHING_STEAM.TOTAL.TOTAL</t>
  </si>
  <si>
    <t>FEC.ktoe.EL.NFM.OTHER_NFM.OTH_FINISHING_STEAM.STEAM.SOLIDS</t>
  </si>
  <si>
    <t>FEC.ktoe.EL.NFM.OTHER_NFM.OTH_FINISHING_STEAM.STEAM.RFG</t>
  </si>
  <si>
    <t>FEC.ktoe.EL.NFM.OTHER_NFM.OTH_FINISHING_STEAM.STEAM.LPG</t>
  </si>
  <si>
    <t>FEC.ktoe.EL.NFM.OTHER_NFM.OTH_FINISHING_STEAM.STEAM.DIESEL_LIQBIO</t>
  </si>
  <si>
    <t>FEC.ktoe.EL.NFM.OTHER_NFM.OTH_FINISHING_STEAM.STEAM.RFO</t>
  </si>
  <si>
    <t>FEC.ktoe.EL.NFM.OTHER_NFM.OTH_FINISHING_STEAM.STEAM.OTHER</t>
  </si>
  <si>
    <t>FEC.ktoe.EL.NFM.OTHER_NFM.OTH_FINISHING_STEAM.STEAM.NG_BIOGAS</t>
  </si>
  <si>
    <t>FEC.ktoe.EL.NFM.OTHER_NFM.OTH_FINISHING_STEAM.STEAM.DERIVED</t>
  </si>
  <si>
    <t>FEC.ktoe.EL.NFM.OTHER_NFM.OTH_FINISHING_STEAM.STEAM.BIOMASS_WASTE</t>
  </si>
  <si>
    <t>FEC.ktoe.EL.NFM.OTHER_NFM.OTH_FINISHING_STEAM.STEAM.STEAM_DISTR</t>
  </si>
  <si>
    <t>Metal finishing - Electric</t>
  </si>
  <si>
    <t>FEC.ktoe.EL.NFM.OTHER_NFM.OTH_FINISHING.ELEC.ELEC</t>
  </si>
  <si>
    <t>UED.ktoe.EL.NFM.ALUMINA.TOTAL.TOTAL.TOTAL</t>
  </si>
  <si>
    <t>UED.ktoe.EL.NFM.ALUMINA.LIGHT.GENERIC.ELEC</t>
  </si>
  <si>
    <t>UED.ktoe.EL.NFM.ALUMINA.AIRCOMP.GENERIC.ELEC</t>
  </si>
  <si>
    <t>UED.ktoe.EL.NFM.ALUMINA.MOTOR.GENERIC.ELEC</t>
  </si>
  <si>
    <t>UED.ktoe.EL.NFM.ALUMINA.FANS.GENERIC.ELEC</t>
  </si>
  <si>
    <t>UED.ktoe.EL.NFM.ALUMINA.LOW_ENTH.TOTAL.TOTAL</t>
  </si>
  <si>
    <t>UED.ktoe.EL.NFM.ALUMINA.LOW_ENTH.THERM.DIESEL_LIQBIO</t>
  </si>
  <si>
    <t>UED.ktoe.EL.NFM.ALUMINA.LOW_ENTH.THERM.NG_BIOGAS</t>
  </si>
  <si>
    <t>UED.ktoe.EL.NFM.ALUMINA.LOW_ENTH.THERM.SOLAR_GEO</t>
  </si>
  <si>
    <t>UED.ktoe.EL.NFM.ALUMINA.LOW_ENTH.HP.AMBIENT</t>
  </si>
  <si>
    <t>UED.ktoe.EL.NFM.ALUMINA.LOW_ENTH.THERM.ELEC</t>
  </si>
  <si>
    <t>UED.ktoe.EL.NFM.ALUMINA.A_PRODUCTION.TOTAL.TOTAL</t>
  </si>
  <si>
    <t>UED.ktoe.EL.NFM.ALUMINA.A_PRODUCTION.STEAM.SOLIDS</t>
  </si>
  <si>
    <t>UED.ktoe.EL.NFM.ALUMINA.A_PRODUCTION.STEAM.RFG</t>
  </si>
  <si>
    <t>UED.ktoe.EL.NFM.ALUMINA.A_PRODUCTION.STEAM.LPG</t>
  </si>
  <si>
    <t>UED.ktoe.EL.NFM.ALUMINA.A_PRODUCTION.STEAM.DIESEL_LIQBIO</t>
  </si>
  <si>
    <t>UED.ktoe.EL.NFM.ALUMINA.A_PRODUCTION.STEAM.RFO</t>
  </si>
  <si>
    <t>UED.ktoe.EL.NFM.ALUMINA.A_PRODUCTION.STEAM.OTHER</t>
  </si>
  <si>
    <t>UED.ktoe.EL.NFM.ALUMINA.A_PRODUCTION.STEAM.NG_BIOGAS</t>
  </si>
  <si>
    <t>UED.ktoe.EL.NFM.ALUMINA.A_PRODUCTION.STEAM.DERIVED</t>
  </si>
  <si>
    <t>UED.ktoe.EL.NFM.ALUMINA.A_PRODUCTION.STEAM.BIOMASS_WASTE</t>
  </si>
  <si>
    <t>UED.ktoe.EL.NFM.ALUMINA.A_PRODUCTION.STEAM.STEAM_DISTR</t>
  </si>
  <si>
    <t>UED.ktoe.EL.NFM.ALUMINA.A_REFINING.TOTAL.TOTAL</t>
  </si>
  <si>
    <t>UED.ktoe.EL.NFM.ALUMINA.A_REFINING.THERM.LPG</t>
  </si>
  <si>
    <t>UED.ktoe.EL.NFM.ALUMINA.A_REFINING.THERM.DIESEL_LIQBIO</t>
  </si>
  <si>
    <t>UED.ktoe.EL.NFM.ALUMINA.A_REFINING.THERM.RFO</t>
  </si>
  <si>
    <t>UED.ktoe.EL.NFM.ALUMINA.A_REFINING.THERM.NG_BIOGAS</t>
  </si>
  <si>
    <t>UED.ktoe.EL.NFM.ALUMINA.A_REFINING.THERM.ELEC</t>
  </si>
  <si>
    <t>UED.ktoe.EL.NFM.PRIM_ALU.TOTAL.TOTAL.TOTAL</t>
  </si>
  <si>
    <t>UED.ktoe.EL.NFM.PRIM_ALU.LIGHT.GENERIC.ELEC</t>
  </si>
  <si>
    <t>UED.ktoe.EL.NFM.PRIM_ALU.AIRCOMP.GENERIC.ELEC</t>
  </si>
  <si>
    <t>UED.ktoe.EL.NFM.PRIM_ALU.MOTOR.GENERIC.ELEC</t>
  </si>
  <si>
    <t>UED.ktoe.EL.NFM.PRIM_ALU.FANS.GENERIC.ELEC</t>
  </si>
  <si>
    <t>UED.ktoe.EL.NFM.PRIM_ALU.LOW_ENTH.TOTAL.TOTAL</t>
  </si>
  <si>
    <t>UED.ktoe.EL.NFM.PRIM_ALU.LOW_ENTH.THERM.DIESEL_LIQBIO</t>
  </si>
  <si>
    <t>UED.ktoe.EL.NFM.PRIM_ALU.LOW_ENTH.THERM.NG_BIOGAS</t>
  </si>
  <si>
    <t>UED.ktoe.EL.NFM.PRIM_ALU.LOW_ENTH.THERM.SOLAR_GEO</t>
  </si>
  <si>
    <t>UED.ktoe.EL.NFM.PRIM_ALU.LOW_ENTH.HP.AMBIENT</t>
  </si>
  <si>
    <t>UED.ktoe.EL.NFM.PRIM_ALU.LOW_ENTH.THERM.ELEC</t>
  </si>
  <si>
    <t>UED.ktoe.EL.NFM.PRIM_ALU.SMELTING.ELEC.ELEC</t>
  </si>
  <si>
    <t>UED.ktoe.EL.NFM.PRIM_ALU.PROCESSING.TOTAL.TOTAL</t>
  </si>
  <si>
    <t>UED.ktoe.EL.NFM.PRIM_ALU.PROCESSING.THERM.TOTAL</t>
  </si>
  <si>
    <t>UED.ktoe.EL.NFM.PRIM_ALU.PROCESSING.THERM.LPG</t>
  </si>
  <si>
    <t>UED.ktoe.EL.NFM.PRIM_ALU.PROCESSING.THERM.DIESEL_LIQBIO</t>
  </si>
  <si>
    <t>UED.ktoe.EL.NFM.PRIM_ALU.PROCESSING.THERM.RFO</t>
  </si>
  <si>
    <t>UED.ktoe.EL.NFM.PRIM_ALU.PROCESSING.THERM.NG_BIOGAS</t>
  </si>
  <si>
    <t>UED.ktoe.EL.NFM.PRIM_ALU.PROCESSING.ELEC.ELEC</t>
  </si>
  <si>
    <t>UED.ktoe.EL.NFM.PRIM_ALU.FINISHING.THERM.TOTAL</t>
  </si>
  <si>
    <t>UED.ktoe.EL.NFM.PRIM_ALU.FINISHING.THERM.LPG</t>
  </si>
  <si>
    <t>UED.ktoe.EL.NFM.PRIM_ALU.FINISHING.THERM.DIESEL_LIQBIO</t>
  </si>
  <si>
    <t>UED.ktoe.EL.NFM.PRIM_ALU.FINISHING.THERM.NG_BIOGAS</t>
  </si>
  <si>
    <t>UED.ktoe.EL.NFM.PRIM_ALU.FINISHING_STEAM.TOTAL.TOTAL</t>
  </si>
  <si>
    <t>UED.ktoe.EL.NFM.PRIM_ALU.FINISHING_STEAM.STEAM.SOLIDS</t>
  </si>
  <si>
    <t>UED.ktoe.EL.NFM.PRIM_ALU.FINISHING_STEAM.STEAM.RFG</t>
  </si>
  <si>
    <t>UED.ktoe.EL.NFM.PRIM_ALU.FINISHING_STEAM.STEAM.LPG</t>
  </si>
  <si>
    <t>UED.ktoe.EL.NFM.PRIM_ALU.FINISHING_STEAM.STEAM.DIESEL_LIQBIO</t>
  </si>
  <si>
    <t>UED.ktoe.EL.NFM.PRIM_ALU.FINISHING_STEAM.STEAM.RFO</t>
  </si>
  <si>
    <t>UED.ktoe.EL.NFM.PRIM_ALU.FINISHING_STEAM.STEAM.OTHER</t>
  </si>
  <si>
    <t>UED.ktoe.EL.NFM.PRIM_ALU.FINISHING_STEAM.STEAM.NG_BIOGAS</t>
  </si>
  <si>
    <t>UED.ktoe.EL.NFM.PRIM_ALU.FINISHING_STEAM.STEAM.DERIVED</t>
  </si>
  <si>
    <t>UED.ktoe.EL.NFM.PRIM_ALU.FINISHING_STEAM.STEAM.BIOMASS_WASTE</t>
  </si>
  <si>
    <t>UED.ktoe.EL.NFM.PRIM_ALU.FINISHING_STEAM.STEAM.STEAM_DISTR</t>
  </si>
  <si>
    <t>UED.ktoe.EL.NFM.PRIM_ALU.FINISHING.ELEC.ELEC</t>
  </si>
  <si>
    <t>UED.ktoe.EL.NFM.SEC_ALU.TOTAL.TOTAL.TOTAL</t>
  </si>
  <si>
    <t>UED.ktoe.EL.NFM.SEC_ALU.LIGHT.GENERIC.ELEC</t>
  </si>
  <si>
    <t>UED.ktoe.EL.NFM.SEC_ALU.AIRCOMP.GENERIC.ELEC</t>
  </si>
  <si>
    <t>UED.ktoe.EL.NFM.SEC_ALU.MOTOR.GENERIC.ELEC</t>
  </si>
  <si>
    <t>UED.ktoe.EL.NFM.SEC_ALU.FANS.GENERIC.ELEC</t>
  </si>
  <si>
    <t>UED.ktoe.EL.NFM.SEC_ALU.LOW_ENTH.TOTAL.TOTAL</t>
  </si>
  <si>
    <t>UED.ktoe.EL.NFM.SEC_ALU.LOW_ENTH.THERM.DIESEL_LIQBIO</t>
  </si>
  <si>
    <t>UED.ktoe.EL.NFM.SEC_ALU.LOW_ENTH.THERM.NG_BIOGAS</t>
  </si>
  <si>
    <t>UED.ktoe.EL.NFM.SEC_ALU.LOW_ENTH.THERM.SOLAR_GEO</t>
  </si>
  <si>
    <t>UED.ktoe.EL.NFM.SEC_ALU.LOW_ENTH.HP.AMBIENT</t>
  </si>
  <si>
    <t>UED.ktoe.EL.NFM.SEC_ALU.LOW_ENTH.THERM.ELEC</t>
  </si>
  <si>
    <t>UED.ktoe.EL.NFM.SEC_ALU.SEC_REMELTING.TOTAL.TOTAL</t>
  </si>
  <si>
    <t>UED.ktoe.EL.NFM.SEC_ALU.SEC_REMELTING.THERM.TOTAL</t>
  </si>
  <si>
    <t>UED.ktoe.EL.NFM.SEC_ALU.SEC_REMELTING.THERM.LPG</t>
  </si>
  <si>
    <t>UED.ktoe.EL.NFM.SEC_ALU.SEC_REMELTING.THERM.DIESEL_LIQBIO</t>
  </si>
  <si>
    <t>UED.ktoe.EL.NFM.SEC_ALU.SEC_REMELTING.THERM.RFO</t>
  </si>
  <si>
    <t>UED.ktoe.EL.NFM.SEC_ALU.SEC_REMELTING.THERM.NG_BIOGAS</t>
  </si>
  <si>
    <t>UED.ktoe.EL.NFM.SEC_ALU.SEC_REMELTING.ELEC.ELEC</t>
  </si>
  <si>
    <t>UED.ktoe.EL.NFM.SEC_ALU.SEC_PROCESSING.TOTAL.TOTAL</t>
  </si>
  <si>
    <t>UED.ktoe.EL.NFM.SEC_ALU.SEC_PROCESSING.THERM.TOTAL</t>
  </si>
  <si>
    <t>UED.ktoe.EL.NFM.SEC_ALU.SEC_PROCESSING.THERM.LPG</t>
  </si>
  <si>
    <t>UED.ktoe.EL.NFM.SEC_ALU.SEC_PROCESSING.THERM.DIESEL_LIQBIO</t>
  </si>
  <si>
    <t>UED.ktoe.EL.NFM.SEC_ALU.SEC_PROCESSING.THERM.RFO</t>
  </si>
  <si>
    <t>UED.ktoe.EL.NFM.SEC_ALU.SEC_PROCESSING.THERM.NG_BIOGAS</t>
  </si>
  <si>
    <t>UED.ktoe.EL.NFM.SEC_ALU.SEC_PROCESSING.ELEC.ELEC</t>
  </si>
  <si>
    <t>UED.ktoe.EL.NFM.SEC_ALU.SEC_FINISHING.THERM.TOTAL</t>
  </si>
  <si>
    <t>UED.ktoe.EL.NFM.SEC_ALU.SEC_FINISHING.THERM.LPG</t>
  </si>
  <si>
    <t>UED.ktoe.EL.NFM.SEC_ALU.SEC_FINISHING.THERM.DIESEL_LIQBIO</t>
  </si>
  <si>
    <t>UED.ktoe.EL.NFM.SEC_ALU.SEC_FINISHING.THERM.NG_BIOGAS</t>
  </si>
  <si>
    <t>UED.ktoe.EL.NFM.SEC_ALU.SEC_FINISHING_STEAM.TOTAL.TOTAL</t>
  </si>
  <si>
    <t>UED.ktoe.EL.NFM.SEC_ALU.SEC_FINISHING_STEAM.STEAM.SOLIDS</t>
  </si>
  <si>
    <t>UED.ktoe.EL.NFM.SEC_ALU.SEC_FINISHING_STEAM.STEAM.RFG</t>
  </si>
  <si>
    <t>UED.ktoe.EL.NFM.SEC_ALU.SEC_FINISHING_STEAM.STEAM.LPG</t>
  </si>
  <si>
    <t>UED.ktoe.EL.NFM.SEC_ALU.SEC_FINISHING_STEAM.STEAM.DIESEL_LIQBIO</t>
  </si>
  <si>
    <t>UED.ktoe.EL.NFM.SEC_ALU.SEC_FINISHING_STEAM.STEAM.RFO</t>
  </si>
  <si>
    <t>UED.ktoe.EL.NFM.SEC_ALU.SEC_FINISHING_STEAM.STEAM.OTHER</t>
  </si>
  <si>
    <t>UED.ktoe.EL.NFM.SEC_ALU.SEC_FINISHING_STEAM.STEAM.NG_BIOGAS</t>
  </si>
  <si>
    <t>UED.ktoe.EL.NFM.SEC_ALU.SEC_FINISHING_STEAM.STEAM.DERIVED</t>
  </si>
  <si>
    <t>UED.ktoe.EL.NFM.SEC_ALU.SEC_FINISHING_STEAM.STEAM.BIOMASS_WASTE</t>
  </si>
  <si>
    <t>UED.ktoe.EL.NFM.SEC_ALU.SEC_FINISHING_STEAM.STEAM.STEAM_DISTR</t>
  </si>
  <si>
    <t>UED.ktoe.EL.NFM.SEC_ALU.SEC_FINISHING.ELEC.ELEC</t>
  </si>
  <si>
    <t>UED.ktoe.EL.NFM.OTHER_NFM.TOTAL.TOTAL.TOTAL</t>
  </si>
  <si>
    <t>UED.ktoe.EL.NFM.OTHER_NFM.LIGHT.GENERIC.ELEC</t>
  </si>
  <si>
    <t>UED.ktoe.EL.NFM.OTHER_NFM.AIRCOMP.GENERIC.ELEC</t>
  </si>
  <si>
    <t>UED.ktoe.EL.NFM.OTHER_NFM.MOTOR.GENERIC.ELEC</t>
  </si>
  <si>
    <t>UED.ktoe.EL.NFM.OTHER_NFM.FANS.GENERIC.ELEC</t>
  </si>
  <si>
    <t>UED.ktoe.EL.NFM.OTHER_NFM.LOW_ENTH.TOTAL.TOTAL</t>
  </si>
  <si>
    <t>UED.ktoe.EL.NFM.OTHER_NFM.LOW_ENTH.THERM.DIESEL_LIQBIO</t>
  </si>
  <si>
    <t>UED.ktoe.EL.NFM.OTHER_NFM.LOW_ENTH.THERM.NG_BIOGAS</t>
  </si>
  <si>
    <t>UED.ktoe.EL.NFM.OTHER_NFM.LOW_ENTH.THERM.SOLAR_GEO</t>
  </si>
  <si>
    <t>UED.ktoe.EL.NFM.OTHER_NFM.LOW_ENTH.HP.AMBIENT</t>
  </si>
  <si>
    <t>UED.ktoe.EL.NFM.OTHER_NFM.LOW_ENTH.THERM.ELEC</t>
  </si>
  <si>
    <t>UED.ktoe.EL.NFM.OTHER_NFM.OTH_PRODUCTION.TOTAL.TOTAL</t>
  </si>
  <si>
    <t>UED.ktoe.EL.NFM.OTHER_NFM.OTH_PRODUCTION.THERM.TOTAL</t>
  </si>
  <si>
    <t>UED.ktoe.EL.NFM.OTHER_NFM.OTH_PRODUCTION.THERM.SOLIDS</t>
  </si>
  <si>
    <t>UED.ktoe.EL.NFM.OTHER_NFM.OTH_PRODUCTION.THERM.LPG</t>
  </si>
  <si>
    <t>UED.ktoe.EL.NFM.OTHER_NFM.OTH_PRODUCTION.THERM.DIESEL_LIQBIO</t>
  </si>
  <si>
    <t>UED.ktoe.EL.NFM.OTHER_NFM.OTH_PRODUCTION.THERM.RFO</t>
  </si>
  <si>
    <t>UED.ktoe.EL.NFM.OTHER_NFM.OTH_PRODUCTION.THERM.NG_BIOGAS</t>
  </si>
  <si>
    <t>UED.ktoe.EL.NFM.OTHER_NFM.OTH_PRODUCTION.ELEC.ELEC</t>
  </si>
  <si>
    <t>UED.ktoe.EL.NFM.OTHER_NFM.OTH_PROCESSING.TOTAL.TOTAL</t>
  </si>
  <si>
    <t>UED.ktoe.EL.NFM.OTHER_NFM.OTH_PROCESSING.THERM.TOTAL</t>
  </si>
  <si>
    <t>UED.ktoe.EL.NFM.OTHER_NFM.OTH_PROCESSING.THERM.LPG</t>
  </si>
  <si>
    <t>UED.ktoe.EL.NFM.OTHER_NFM.OTH_PROCESSING.THERM.DIESEL_LIQBIO</t>
  </si>
  <si>
    <t>UED.ktoe.EL.NFM.OTHER_NFM.OTH_PROCESSING.THERM.RFO</t>
  </si>
  <si>
    <t>UED.ktoe.EL.NFM.OTHER_NFM.OTH_PROCESSING.THERM.NG_BIOGAS</t>
  </si>
  <si>
    <t>UED.ktoe.EL.NFM.OTHER_NFM.OTH_PROCESSING.ELEC.ELEC</t>
  </si>
  <si>
    <t>UED.ktoe.EL.NFM.OTHER_NFM.OTH_FINISHING.THERM.TOTAL</t>
  </si>
  <si>
    <t>UED.ktoe.EL.NFM.OTHER_NFM.OTH_FINISHING.THERM.LPG</t>
  </si>
  <si>
    <t>UED.ktoe.EL.NFM.OTHER_NFM.OTH_FINISHING.THERM.DIESEL_LIQBIO</t>
  </si>
  <si>
    <t>UED.ktoe.EL.NFM.OTHER_NFM.OTH_FINISHING.THERM.NG_BIOGAS</t>
  </si>
  <si>
    <t>UED.ktoe.EL.NFM.OTHER_NFM.OTH_FINISHING_STEAM.TOTAL.TOTAL</t>
  </si>
  <si>
    <t>UED.ktoe.EL.NFM.OTHER_NFM.OTH_FINISHING_STEAM.STEAM.SOLIDS</t>
  </si>
  <si>
    <t>UED.ktoe.EL.NFM.OTHER_NFM.OTH_FINISHING_STEAM.STEAM.RFG</t>
  </si>
  <si>
    <t>UED.ktoe.EL.NFM.OTHER_NFM.OTH_FINISHING_STEAM.STEAM.LPG</t>
  </si>
  <si>
    <t>UED.ktoe.EL.NFM.OTHER_NFM.OTH_FINISHING_STEAM.STEAM.DIESEL_LIQBIO</t>
  </si>
  <si>
    <t>UED.ktoe.EL.NFM.OTHER_NFM.OTH_FINISHING_STEAM.STEAM.RFO</t>
  </si>
  <si>
    <t>UED.ktoe.EL.NFM.OTHER_NFM.OTH_FINISHING_STEAM.STEAM.OTHER</t>
  </si>
  <si>
    <t>UED.ktoe.EL.NFM.OTHER_NFM.OTH_FINISHING_STEAM.STEAM.NG_BIOGAS</t>
  </si>
  <si>
    <t>UED.ktoe.EL.NFM.OTHER_NFM.OTH_FINISHING_STEAM.STEAM.DERIVED</t>
  </si>
  <si>
    <t>UED.ktoe.EL.NFM.OTHER_NFM.OTH_FINISHING_STEAM.STEAM.BIOMASS_WASTE</t>
  </si>
  <si>
    <t>UED.ktoe.EL.NFM.OTHER_NFM.OTH_FINISHING_STEAM.STEAM.STEAM_DISTR</t>
  </si>
  <si>
    <t>UED.ktoe.EL.NFM.OTHER_NFM.OTH_FINISHING.ELEC.ELEC</t>
  </si>
  <si>
    <t>FUEL_EMI.ktCO2.EL.NFM.ALUMINA.TOTAL.TOTAL.TOTAL</t>
  </si>
  <si>
    <t>FUEL_EMI.ktCO2.EL.NFM.ALUMINA.LIGHT.GENERIC.ELEC</t>
  </si>
  <si>
    <t>FUEL_EMI.ktCO2.EL.NFM.ALUMINA.AIRCOMP.GENERIC.ELEC</t>
  </si>
  <si>
    <t>FUEL_EMI.ktCO2.EL.NFM.ALUMINA.MOTOR.GENERIC.ELEC</t>
  </si>
  <si>
    <t>FUEL_EMI.ktCO2.EL.NFM.ALUMINA.FANS.GENERIC.ELEC</t>
  </si>
  <si>
    <t>FUEL_EMI.ktCO2.EL.NFM.ALUMINA.LOW_ENTH.TOTAL.TOTAL</t>
  </si>
  <si>
    <t>FUEL_EMI.ktCO2.EL.NFM.ALUMINA.LOW_ENTH.THERM.DIESEL_LIQBIO</t>
  </si>
  <si>
    <t>FUEL_EMI.ktCO2.EL.NFM.ALUMINA.LOW_ENTH.THERM.NG_BIOGAS</t>
  </si>
  <si>
    <t>FUEL_EMI.ktCO2.EL.NFM.ALUMINA.LOW_ENTH.THERM.SOLAR_GEO</t>
  </si>
  <si>
    <t>FUEL_EMI.ktCO2.EL.NFM.ALUMINA.LOW_ENTH.HP.AMBIENT</t>
  </si>
  <si>
    <t>FUEL_EMI.ktCO2.EL.NFM.ALUMINA.LOW_ENTH.THERM.ELEC</t>
  </si>
  <si>
    <t>FUEL_EMI.ktCO2.EL.NFM.ALUMINA.A_PRODUCTION.TOTAL.TOTAL</t>
  </si>
  <si>
    <t>FUEL_EMI.ktCO2.EL.NFM.ALUMINA.A_PRODUCTION.STEAM.SOLIDS</t>
  </si>
  <si>
    <t>FUEL_EMI.ktCO2.EL.NFM.ALUMINA.A_PRODUCTION.STEAM.RFG</t>
  </si>
  <si>
    <t>FUEL_EMI.ktCO2.EL.NFM.ALUMINA.A_PRODUCTION.STEAM.LPG</t>
  </si>
  <si>
    <t>FUEL_EMI.ktCO2.EL.NFM.ALUMINA.A_PRODUCTION.STEAM.DIESEL_LIQBIO</t>
  </si>
  <si>
    <t>FUEL_EMI.ktCO2.EL.NFM.ALUMINA.A_PRODUCTION.STEAM.RFO</t>
  </si>
  <si>
    <t>FUEL_EMI.ktCO2.EL.NFM.ALUMINA.A_PRODUCTION.STEAM.OTHER</t>
  </si>
  <si>
    <t>FUEL_EMI.ktCO2.EL.NFM.ALUMINA.A_PRODUCTION.STEAM.NG_BIOGAS</t>
  </si>
  <si>
    <t>FUEL_EMI.ktCO2.EL.NFM.ALUMINA.A_PRODUCTION.STEAM.DERIVED</t>
  </si>
  <si>
    <t>FUEL_EMI.ktCO2.EL.NFM.ALUMINA.A_PRODUCTION.STEAM.BIOMASS_WASTE</t>
  </si>
  <si>
    <t>FUEL_EMI.ktCO2.EL.NFM.ALUMINA.A_PRODUCTION.STEAM.STEAM_DISTR</t>
  </si>
  <si>
    <t>FUEL_EMI.ktCO2.EL.NFM.ALUMINA.A_REFINING.TOTAL.TOTAL</t>
  </si>
  <si>
    <t>FUEL_EMI.ktCO2.EL.NFM.ALUMINA.A_REFINING.THERM.LPG</t>
  </si>
  <si>
    <t>FUEL_EMI.ktCO2.EL.NFM.ALUMINA.A_REFINING.THERM.DIESEL_LIQBIO</t>
  </si>
  <si>
    <t>FUEL_EMI.ktCO2.EL.NFM.ALUMINA.A_REFINING.THERM.RFO</t>
  </si>
  <si>
    <t>FUEL_EMI.ktCO2.EL.NFM.ALUMINA.A_REFINING.THERM.NG_BIOGAS</t>
  </si>
  <si>
    <t>FUEL_EMI.ktCO2.EL.NFM.ALUMINA.A_REFINING.THERM.ELEC</t>
  </si>
  <si>
    <t>FUEL_EMI.ktCO2.EL.NFM.PRIM_ALU.LIGHT.GENERIC.ELEC</t>
  </si>
  <si>
    <t>FUEL_EMI.ktCO2.EL.NFM.PRIM_ALU.AIRCOMP.GENERIC.ELEC</t>
  </si>
  <si>
    <t>FUEL_EMI.ktCO2.EL.NFM.PRIM_ALU.MOTOR.GENERIC.ELEC</t>
  </si>
  <si>
    <t>FUEL_EMI.ktCO2.EL.NFM.PRIM_ALU.FANS.GENERIC.ELEC</t>
  </si>
  <si>
    <t>FUEL_EMI.ktCO2.EL.NFM.PRIM_ALU.LOW_ENTH.TOTAL.TOTAL</t>
  </si>
  <si>
    <t>FUEL_EMI.ktCO2.EL.NFM.PRIM_ALU.LOW_ENTH.THERM.DIESEL_LIQBIO</t>
  </si>
  <si>
    <t>FUEL_EMI.ktCO2.EL.NFM.PRIM_ALU.LOW_ENTH.THERM.NG_BIOGAS</t>
  </si>
  <si>
    <t>FUEL_EMI.ktCO2.EL.NFM.PRIM_ALU.LOW_ENTH.THERM.SOLAR_GEO</t>
  </si>
  <si>
    <t>FUEL_EMI.ktCO2.EL.NFM.PRIM_ALU.LOW_ENTH.HP.AMBIENT</t>
  </si>
  <si>
    <t>FUEL_EMI.ktCO2.EL.NFM.PRIM_ALU.LOW_ENTH.THERM.ELEC</t>
  </si>
  <si>
    <t>FUEL_EMI.ktCO2.EL.NFM.PRIM_ALU.SMELTING.ELEC.ELEC</t>
  </si>
  <si>
    <t>FUEL_EMI.ktCO2.EL.NFM.PRIM_ALU.PROCESSING.TOTAL.TOTAL</t>
  </si>
  <si>
    <t>FUEL_EMI.ktCO2.EL.NFM.PRIM_ALU.PROCESSING.THERM.TOTAL</t>
  </si>
  <si>
    <t>FUEL_EMI.ktCO2.EL.NFM.PRIM_ALU.PROCESSING.THERM.LPG</t>
  </si>
  <si>
    <t>FUEL_EMI.ktCO2.EL.NFM.PRIM_ALU.PROCESSING.THERM.DIESEL_LIQBIO</t>
  </si>
  <si>
    <t>FUEL_EMI.ktCO2.EL.NFM.PRIM_ALU.PROCESSING.THERM.RFO</t>
  </si>
  <si>
    <t>FUEL_EMI.ktCO2.EL.NFM.PRIM_ALU.PROCESSING.THERM.NG_BIOGAS</t>
  </si>
  <si>
    <t>FUEL_EMI.ktCO2.EL.NFM.PRIM_ALU.PROCESSING.ELEC.ELEC</t>
  </si>
  <si>
    <t>FUEL_EMI.ktCO2.EL.NFM.PRIM_ALU.FINISHING.THERM.TOTAL</t>
  </si>
  <si>
    <t>FUEL_EMI.ktCO2.EL.NFM.PRIM_ALU.FINISHING.THERM.LPG</t>
  </si>
  <si>
    <t>FUEL_EMI.ktCO2.EL.NFM.PRIM_ALU.FINISHING.THERM.DIESEL_LIQBIO</t>
  </si>
  <si>
    <t>FUEL_EMI.ktCO2.EL.NFM.PRIM_ALU.FINISHING.THERM.NG_BIOGAS</t>
  </si>
  <si>
    <t>FUEL_EMI.ktCO2.EL.NFM.PRIM_ALU.FINISHING_STEAM.TOTAL.TOTAL</t>
  </si>
  <si>
    <t>FUEL_EMI.ktCO2.EL.NFM.PRIM_ALU.FINISHING_STEAM.STEAM.SOLIDS</t>
  </si>
  <si>
    <t>FUEL_EMI.ktCO2.EL.NFM.PRIM_ALU.FINISHING_STEAM.STEAM.RFG</t>
  </si>
  <si>
    <t>FUEL_EMI.ktCO2.EL.NFM.PRIM_ALU.FINISHING_STEAM.STEAM.LPG</t>
  </si>
  <si>
    <t>FUEL_EMI.ktCO2.EL.NFM.PRIM_ALU.FINISHING_STEAM.STEAM.DIESEL_LIQBIO</t>
  </si>
  <si>
    <t>FUEL_EMI.ktCO2.EL.NFM.PRIM_ALU.FINISHING_STEAM.STEAM.RFO</t>
  </si>
  <si>
    <t>FUEL_EMI.ktCO2.EL.NFM.PRIM_ALU.FINISHING_STEAM.STEAM.OTHER</t>
  </si>
  <si>
    <t>FUEL_EMI.ktCO2.EL.NFM.PRIM_ALU.FINISHING_STEAM.STEAM.NG_BIOGAS</t>
  </si>
  <si>
    <t>FUEL_EMI.ktCO2.EL.NFM.PRIM_ALU.FINISHING_STEAM.STEAM.DERIVED</t>
  </si>
  <si>
    <t>FUEL_EMI.ktCO2.EL.NFM.PRIM_ALU.FINISHING_STEAM.STEAM.BIOMASS_WASTE</t>
  </si>
  <si>
    <t>FUEL_EMI.ktCO2.EL.NFM.PRIM_ALU.FINISHING_STEAM.STEAM.STEAM_DISTR</t>
  </si>
  <si>
    <t>FUEL_EMI.ktCO2.EL.NFM.PRIM_ALU.FINISHING.ELEC.ELEC</t>
  </si>
  <si>
    <t>PROCESS_EMI.ktCO2.EL.NFM.PRIM_ALU</t>
  </si>
  <si>
    <t>FUEL_EMI.ktCO2.EL.NFM.SEC_ALU.TOTAL.TOTAL.TOTAL</t>
  </si>
  <si>
    <t>FUEL_EMI.ktCO2.EL.NFM.SEC_ALU.LIGHT.GENERIC.ELEC</t>
  </si>
  <si>
    <t>FUEL_EMI.ktCO2.EL.NFM.SEC_ALU.AIRCOMP.GENERIC.ELEC</t>
  </si>
  <si>
    <t>FUEL_EMI.ktCO2.EL.NFM.SEC_ALU.MOTOR.GENERIC.ELEC</t>
  </si>
  <si>
    <t>FUEL_EMI.ktCO2.EL.NFM.SEC_ALU.FANS.GENERIC.ELEC</t>
  </si>
  <si>
    <t>FUEL_EMI.ktCO2.EL.NFM.SEC_ALU.LOW_ENTH.TOTAL.TOTAL</t>
  </si>
  <si>
    <t>FUEL_EMI.ktCO2.EL.NFM.SEC_ALU.LOW_ENTH.THERM.DIESEL_LIQBIO</t>
  </si>
  <si>
    <t>FUEL_EMI.ktCO2.EL.NFM.SEC_ALU.LOW_ENTH.THERM.NG_BIOGAS</t>
  </si>
  <si>
    <t>FUEL_EMI.ktCO2.EL.NFM.SEC_ALU.LOW_ENTH.THERM.SOLAR_GEO</t>
  </si>
  <si>
    <t>FUEL_EMI.ktCO2.EL.NFM.SEC_ALU.LOW_ENTH.HP.AMBIENT</t>
  </si>
  <si>
    <t>FUEL_EMI.ktCO2.EL.NFM.SEC_ALU.LOW_ENTH.THERM.ELEC</t>
  </si>
  <si>
    <t>FUEL_EMI.ktCO2.EL.NFM.SEC_ALU.SEC_REMELTING.TOTAL.TOTAL</t>
  </si>
  <si>
    <t>FUEL_EMI.ktCO2.EL.NFM.SEC_ALU.SEC_REMELTING.THERM.TOTAL</t>
  </si>
  <si>
    <t>FUEL_EMI.ktCO2.EL.NFM.SEC_ALU.SEC_REMELTING.THERM.LPG</t>
  </si>
  <si>
    <t>FUEL_EMI.ktCO2.EL.NFM.SEC_ALU.SEC_REMELTING.THERM.DIESEL_LIQBIO</t>
  </si>
  <si>
    <t>FUEL_EMI.ktCO2.EL.NFM.SEC_ALU.SEC_REMELTING.THERM.RFO</t>
  </si>
  <si>
    <t>FUEL_EMI.ktCO2.EL.NFM.SEC_ALU.SEC_REMELTING.THERM.NG_BIOGAS</t>
  </si>
  <si>
    <t>FUEL_EMI.ktCO2.EL.NFM.SEC_ALU.SEC_REMELTING.ELEC.ELEC</t>
  </si>
  <si>
    <t>FUEL_EMI.ktCO2.EL.NFM.SEC_ALU.SEC_PROCESSING.TOTAL.TOTAL</t>
  </si>
  <si>
    <t>FUEL_EMI.ktCO2.EL.NFM.SEC_ALU.SEC_PROCESSING.THERM.TOTAL</t>
  </si>
  <si>
    <t>FUEL_EMI.ktCO2.EL.NFM.SEC_ALU.SEC_PROCESSING.THERM.LPG</t>
  </si>
  <si>
    <t>FUEL_EMI.ktCO2.EL.NFM.SEC_ALU.SEC_PROCESSING.THERM.DIESEL_LIQBIO</t>
  </si>
  <si>
    <t>FUEL_EMI.ktCO2.EL.NFM.SEC_ALU.SEC_PROCESSING.THERM.RFO</t>
  </si>
  <si>
    <t>FUEL_EMI.ktCO2.EL.NFM.SEC_ALU.SEC_PROCESSING.THERM.NG_BIOGAS</t>
  </si>
  <si>
    <t>FUEL_EMI.ktCO2.EL.NFM.SEC_ALU.SEC_PROCESSING.ELEC.ELEC</t>
  </si>
  <si>
    <t>FUEL_EMI.ktCO2.EL.NFM.SEC_ALU.SEC_FINISHING.THERM.TOTAL</t>
  </si>
  <si>
    <t>FUEL_EMI.ktCO2.EL.NFM.SEC_ALU.SEC_FINISHING.THERM.LPG</t>
  </si>
  <si>
    <t>FUEL_EMI.ktCO2.EL.NFM.SEC_ALU.SEC_FINISHING.THERM.DIESEL_LIQBIO</t>
  </si>
  <si>
    <t>FUEL_EMI.ktCO2.EL.NFM.SEC_ALU.SEC_FINISHING.THERM.NG_BIOGAS</t>
  </si>
  <si>
    <t>FUEL_EMI.ktCO2.EL.NFM.SEC_ALU.SEC_FINISHING_STEAM.TOTAL.TOTAL</t>
  </si>
  <si>
    <t>FUEL_EMI.ktCO2.EL.NFM.SEC_ALU.SEC_FINISHING_STEAM.STEAM.SOLIDS</t>
  </si>
  <si>
    <t>FUEL_EMI.ktCO2.EL.NFM.SEC_ALU.SEC_FINISHING_STEAM.STEAM.RFG</t>
  </si>
  <si>
    <t>FUEL_EMI.ktCO2.EL.NFM.SEC_ALU.SEC_FINISHING_STEAM.STEAM.LPG</t>
  </si>
  <si>
    <t>FUEL_EMI.ktCO2.EL.NFM.SEC_ALU.SEC_FINISHING_STEAM.STEAM.DIESEL_LIQBIO</t>
  </si>
  <si>
    <t>FUEL_EMI.ktCO2.EL.NFM.SEC_ALU.SEC_FINISHING_STEAM.STEAM.RFO</t>
  </si>
  <si>
    <t>FUEL_EMI.ktCO2.EL.NFM.SEC_ALU.SEC_FINISHING_STEAM.STEAM.OTHER</t>
  </si>
  <si>
    <t>FUEL_EMI.ktCO2.EL.NFM.SEC_ALU.SEC_FINISHING_STEAM.STEAM.NG_BIOGAS</t>
  </si>
  <si>
    <t>FUEL_EMI.ktCO2.EL.NFM.SEC_ALU.SEC_FINISHING_STEAM.STEAM.DERIVED</t>
  </si>
  <si>
    <t>FUEL_EMI.ktCO2.EL.NFM.SEC_ALU.SEC_FINISHING_STEAM.STEAM.BIOMASS_WASTE</t>
  </si>
  <si>
    <t>FUEL_EMI.ktCO2.EL.NFM.SEC_ALU.SEC_FINISHING_STEAM.STEAM.STEAM_DISTR</t>
  </si>
  <si>
    <t>FUEL_EMI.ktCO2.EL.NFM.SEC_ALU.SEC_FINISHING.ELEC.ELEC</t>
  </si>
  <si>
    <t>FUEL_EMI.ktCO2.EL.NFM.OTHER_NFM.LIGHT.GENERIC.ELEC</t>
  </si>
  <si>
    <t>FUEL_EMI.ktCO2.EL.NFM.OTHER_NFM.AIRCOMP.GENERIC.ELEC</t>
  </si>
  <si>
    <t>FUEL_EMI.ktCO2.EL.NFM.OTHER_NFM.MOTOR.GENERIC.ELEC</t>
  </si>
  <si>
    <t>FUEL_EMI.ktCO2.EL.NFM.OTHER_NFM.FANS.GENERIC.ELEC</t>
  </si>
  <si>
    <t>FUEL_EMI.ktCO2.EL.NFM.OTHER_NFM.LOW_ENTH.TOTAL.TOTAL</t>
  </si>
  <si>
    <t>FUEL_EMI.ktCO2.EL.NFM.OTHER_NFM.LOW_ENTH.THERM.DIESEL_LIQBIO</t>
  </si>
  <si>
    <t>FUEL_EMI.ktCO2.EL.NFM.OTHER_NFM.LOW_ENTH.THERM.NG_BIOGAS</t>
  </si>
  <si>
    <t>FUEL_EMI.ktCO2.EL.NFM.OTHER_NFM.LOW_ENTH.THERM.SOLAR_GEO</t>
  </si>
  <si>
    <t>FUEL_EMI.ktCO2.EL.NFM.OTHER_NFM.LOW_ENTH.HP.AMBIENT</t>
  </si>
  <si>
    <t>FUEL_EMI.ktCO2.EL.NFM.OTHER_NFM.LOW_ENTH.THERM.ELEC</t>
  </si>
  <si>
    <t>FUEL_EMI.ktCO2.EL.NFM.OTHER_NFM.OTH_PRODUCTION.TOTAL.TOTAL</t>
  </si>
  <si>
    <t>FUEL_EMI.ktCO2.EL.NFM.OTHER_NFM.OTH_PRODUCTION.THERM.TOTAL</t>
  </si>
  <si>
    <t>FUEL_EMI.ktCO2.EL.NFM.OTHER_NFM.OTH_PRODUCTION.THERM.SOLIDS</t>
  </si>
  <si>
    <t>FUEL_EMI.ktCO2.EL.NFM.OTHER_NFM.OTH_PRODUCTION.THERM.LPG</t>
  </si>
  <si>
    <t>FUEL_EMI.ktCO2.EL.NFM.OTHER_NFM.OTH_PRODUCTION.THERM.DIESEL_LIQBIO</t>
  </si>
  <si>
    <t>FUEL_EMI.ktCO2.EL.NFM.OTHER_NFM.OTH_PRODUCTION.THERM.RFO</t>
  </si>
  <si>
    <t>FUEL_EMI.ktCO2.EL.NFM.OTHER_NFM.OTH_PRODUCTION.THERM.NG_BIOGAS</t>
  </si>
  <si>
    <t>FUEL_EMI.ktCO2.EL.NFM.OTHER_NFM.OTH_PRODUCTION.ELEC.ELEC</t>
  </si>
  <si>
    <t>FUEL_EMI.ktCO2.EL.NFM.OTHER_NFM.OTH_PROCESSING.TOTAL.TOTAL</t>
  </si>
  <si>
    <t>FUEL_EMI.ktCO2.EL.NFM.OTHER_NFM.OTH_PROCESSING.THERM.TOTAL</t>
  </si>
  <si>
    <t>FUEL_EMI.ktCO2.EL.NFM.OTHER_NFM.OTH_PROCESSING.THERM.LPG</t>
  </si>
  <si>
    <t>FUEL_EMI.ktCO2.EL.NFM.OTHER_NFM.OTH_PROCESSING.THERM.DIESEL_LIQBIO</t>
  </si>
  <si>
    <t>FUEL_EMI.ktCO2.EL.NFM.OTHER_NFM.OTH_PROCESSING.THERM.RFO</t>
  </si>
  <si>
    <t>FUEL_EMI.ktCO2.EL.NFM.OTHER_NFM.OTH_PROCESSING.THERM.NG_BIOGAS</t>
  </si>
  <si>
    <t>FUEL_EMI.ktCO2.EL.NFM.OTHER_NFM.OTH_PROCESSING.ELEC.ELEC</t>
  </si>
  <si>
    <t>FUEL_EMI.ktCO2.EL.NFM.OTHER_NFM.OTH_FINISHING.THERM.TOTAL</t>
  </si>
  <si>
    <t>FUEL_EMI.ktCO2.EL.NFM.OTHER_NFM.OTH_FINISHING.THERM.LPG</t>
  </si>
  <si>
    <t>FUEL_EMI.ktCO2.EL.NFM.OTHER_NFM.OTH_FINISHING.THERM.DIESEL_LIQBIO</t>
  </si>
  <si>
    <t>FUEL_EMI.ktCO2.EL.NFM.OTHER_NFM.OTH_FINISHING.THERM.NG_BIOGAS</t>
  </si>
  <si>
    <t>FUEL_EMI.ktCO2.EL.NFM.OTHER_NFM.OTH_FINISHING_STEAM.TOTAL.TOTAL</t>
  </si>
  <si>
    <t>FUEL_EMI.ktCO2.EL.NFM.OTHER_NFM.OTH_FINISHING_STEAM.STEAM.SOLIDS</t>
  </si>
  <si>
    <t>FUEL_EMI.ktCO2.EL.NFM.OTHER_NFM.OTH_FINISHING_STEAM.STEAM.RFG</t>
  </si>
  <si>
    <t>FUEL_EMI.ktCO2.EL.NFM.OTHER_NFM.OTH_FINISHING_STEAM.STEAM.LPG</t>
  </si>
  <si>
    <t>FUEL_EMI.ktCO2.EL.NFM.OTHER_NFM.OTH_FINISHING_STEAM.STEAM.DIESEL_LIQBIO</t>
  </si>
  <si>
    <t>FUEL_EMI.ktCO2.EL.NFM.OTHER_NFM.OTH_FINISHING_STEAM.STEAM.RFO</t>
  </si>
  <si>
    <t>FUEL_EMI.ktCO2.EL.NFM.OTHER_NFM.OTH_FINISHING_STEAM.STEAM.OTHER</t>
  </si>
  <si>
    <t>FUEL_EMI.ktCO2.EL.NFM.OTHER_NFM.OTH_FINISHING_STEAM.STEAM.NG_BIOGAS</t>
  </si>
  <si>
    <t>FUEL_EMI.ktCO2.EL.NFM.OTHER_NFM.OTH_FINISHING_STEAM.STEAM.DERIVED</t>
  </si>
  <si>
    <t>FUEL_EMI.ktCO2.EL.NFM.OTHER_NFM.OTH_FINISHING_STEAM.STEAM.BIOMASS_WASTE</t>
  </si>
  <si>
    <t>FUEL_EMI.ktCO2.EL.NFM.OTHER_NFM.OTH_FINISHING_STEAM.STEAM.STEAM_DISTR</t>
  </si>
  <si>
    <t>FUEL_EMI.ktCO2.EL.NFM.OTHER_NFM.OTH_FINISHING.ELEC.ELEC</t>
  </si>
  <si>
    <t>PROCESS_EMI.ktCO2.EL.NFM.OTHER_NFM</t>
  </si>
  <si>
    <t>Aluminium - primary production (without process emissions)</t>
  </si>
  <si>
    <t>Other non-ferrous metals (without process emissions)</t>
  </si>
  <si>
    <t>Basic and other chemicals</t>
  </si>
  <si>
    <t>VA.Meuro2023.EL.CHI.BASIC_CHEM</t>
  </si>
  <si>
    <t>VA.Meuro2023.EL.CHI.OTHER_CHEM</t>
  </si>
  <si>
    <t>VA.Meuro2023.EL.CHI.PHARM</t>
  </si>
  <si>
    <t>Basic chemicals (kt ethylene eq.)</t>
  </si>
  <si>
    <t>OUTPUT.kt.EL.CHI.BASIC_CHEM</t>
  </si>
  <si>
    <t>Other chemicals (kt ethylene eq.)</t>
  </si>
  <si>
    <t>OUTPUT.kt.EL.CHI.OTHER_CHEM</t>
  </si>
  <si>
    <t>Pharmaceutical products etc. (kt ethylene eq.)</t>
  </si>
  <si>
    <t>OUTPUT.kt.EL.CHI.PHARM</t>
  </si>
  <si>
    <t>CAP.kt.EL.CHI.BASIC_CHEM</t>
  </si>
  <si>
    <t>CAP.kt.EL.CHI.OTHER_CHEM</t>
  </si>
  <si>
    <t>CAP.kt.EL.CHI.PHARM</t>
  </si>
  <si>
    <t>NEWCAP.kt.EL.CHI.BASIC_CHEM</t>
  </si>
  <si>
    <t>NEWCAP.kt.EL.CHI.OTHER_CHEM</t>
  </si>
  <si>
    <t>NEWCAP.kt.EL.CHI.PHARM</t>
  </si>
  <si>
    <t>FEC.ktoe.EL.CHI.TOTAL.TOTAL.TOTAL.TOTAL</t>
  </si>
  <si>
    <t>FEC.ktoe.EL.CHI.TOTAL.TOTAL.TOTAL.SOLIDS</t>
  </si>
  <si>
    <t>FEC.ktoe.EL.CHI.TOTAL.TOTAL.TOTAL.RFG</t>
  </si>
  <si>
    <t>FEC.ktoe.EL.CHI.TOTAL.TOTAL.TOTAL.LPG</t>
  </si>
  <si>
    <t>FEC.ktoe.EL.CHI.TOTAL.TOTAL.TOTAL.DIESEL</t>
  </si>
  <si>
    <t>FEC.ktoe.EL.CHI.TOTAL.TOTAL.TOTAL.RFO</t>
  </si>
  <si>
    <t>FEC.ktoe.EL.CHI.TOTAL.TOTAL.TOTAL.OTHER</t>
  </si>
  <si>
    <t>FEC.ktoe.EL.CHI.TOTAL.TOTAL.TOTAL.NG</t>
  </si>
  <si>
    <t>FEC.ktoe.EL.CHI.TOTAL.TOTAL.TOTAL.DERIVED</t>
  </si>
  <si>
    <t>FEC.ktoe.EL.CHI.TOTAL.TOTAL.TOTAL.BIOMASS_WASTE</t>
  </si>
  <si>
    <t>FEC.ktoe.EL.CHI.TOTAL.TOTAL.TOTAL.BIOGAS</t>
  </si>
  <si>
    <t>FEC.ktoe.EL.CHI.TOTAL.TOTAL.TOTAL.LIQBIO</t>
  </si>
  <si>
    <t>FEC.ktoe.EL.CHI.TOTAL.TOTAL.TOTAL.SOLAR</t>
  </si>
  <si>
    <t>FEC.ktoe.EL.CHI.TOTAL.TOTAL.TOTAL.GEO</t>
  </si>
  <si>
    <t>FEC.ktoe.EL.CHI.TOTAL.TOTAL.TOTAL.AMBIENT</t>
  </si>
  <si>
    <t>FEC.ktoe.EL.CHI.TOTAL.TOTAL.TOTAL.STEAM_DISTR</t>
  </si>
  <si>
    <t>FEC.ktoe.EL.CHI.TOTAL.TOTAL.TOTAL.ELEC</t>
  </si>
  <si>
    <t>Non-energy use in the Chemical industry (ktoe)</t>
  </si>
  <si>
    <t>NONENERGY.ktoe.EL.CHI.TOTAL.TOTAL.TOTAL.TOTAL</t>
  </si>
  <si>
    <t>NONENERGY.ktoe.EL.CHI.TOTAL.TOTAL.TOTAL.SOLIDS</t>
  </si>
  <si>
    <t>NONENERGY.ktoe.EL.CHI.TOTAL.TOTAL.TOTAL.RFG</t>
  </si>
  <si>
    <t>NONENERGY.ktoe.EL.CHI.TOTAL.TOTAL.TOTAL.LPG</t>
  </si>
  <si>
    <t>NONENERGY.ktoe.EL.CHI.TOTAL.TOTAL.TOTAL.DIESEL</t>
  </si>
  <si>
    <t>NONENERGY.ktoe.EL.CHI.TOTAL.TOTAL.TOTAL.RFO</t>
  </si>
  <si>
    <t>NONENERGY.ktoe.EL.CHI.TOTAL.TOTAL.TOTAL.OTHER</t>
  </si>
  <si>
    <t>NONENERGY.ktoe.EL.CHI.TOTAL.TOTAL.TOTAL.NAPHTHA</t>
  </si>
  <si>
    <t>NONENERGY.ktoe.EL.CHI.TOTAL.TOTAL.TOTAL.NG_BIOGAS</t>
  </si>
  <si>
    <t>NONENERGY.ktoe.EL.CHI.TOTAL.TOTAL.TOTAL.DERIVED</t>
  </si>
  <si>
    <t>NONENERGY.ktoe.EL.CHI.TOTAL.TOTAL.TOTAL.BIOMASS_WASTE</t>
  </si>
  <si>
    <t>Basic chemicals - non energy</t>
  </si>
  <si>
    <t>Basic chemicals - energy</t>
  </si>
  <si>
    <t>Emission intensity (kt of CO2 / ktoe energy)</t>
  </si>
  <si>
    <t>Basic chemicals (including process emissions)</t>
  </si>
  <si>
    <t>Other chemicals (including process emissions)</t>
  </si>
  <si>
    <t>FEC.ktoe.EL.CHI.BASIC_CHEM.LIGHT.GENERIC.ELEC</t>
  </si>
  <si>
    <t>FEC.ktoe.EL.CHI.BASIC_CHEM.AIRCOMP.GENERIC.ELEC</t>
  </si>
  <si>
    <t>FEC.ktoe.EL.CHI.BASIC_CHEM.MOTOR.GENERIC.ELEC</t>
  </si>
  <si>
    <t>FEC.ktoe.EL.CHI.BASIC_CHEM.FANS.GENERIC.ELEC</t>
  </si>
  <si>
    <t>FEC.ktoe.EL.CHI.BASIC_CHEM.LOW_ENTH.TOTAL.TOTAL</t>
  </si>
  <si>
    <t>FEC.ktoe.EL.CHI.BASIC_CHEM.LOW_ENTH.THERM.DIESEL_LIQBIO</t>
  </si>
  <si>
    <t>FEC.ktoe.EL.CHI.BASIC_CHEM.LOW_ENTH.THERM.NG_BIOGAS</t>
  </si>
  <si>
    <t>FEC.ktoe.EL.CHI.BASIC_CHEM.LOW_ENTH.THERM.SOLAR_GEO</t>
  </si>
  <si>
    <t>FEC.ktoe.EL.CHI.BASIC_CHEM.LOW_ENTH.HP.AMBIENT</t>
  </si>
  <si>
    <t>FEC.ktoe.EL.CHI.BASIC_CHEM.LOW_ENTH.THERM.ELEC</t>
  </si>
  <si>
    <t>Chemicals: Feedstock (energy used as raw material)</t>
  </si>
  <si>
    <t>Chemicals: Steam processing</t>
  </si>
  <si>
    <t>FEC.ktoe.EL.CHI.BASIC_CHEM.PROCESSING.TOTAL.TOTAL</t>
  </si>
  <si>
    <t>FEC.ktoe.EL.CHI.BASIC_CHEM.PROCESSING.STEAM.SOLIDS</t>
  </si>
  <si>
    <t>FEC.ktoe.EL.CHI.BASIC_CHEM.PROCESSING.STEAM.RFG</t>
  </si>
  <si>
    <t>FEC.ktoe.EL.CHI.BASIC_CHEM.PROCESSING.STEAM.LPG</t>
  </si>
  <si>
    <t>FEC.ktoe.EL.CHI.BASIC_CHEM.PROCESSING.STEAM.DIESEL_LIQBIO</t>
  </si>
  <si>
    <t>FEC.ktoe.EL.CHI.BASIC_CHEM.PROCESSING.STEAM.RFO</t>
  </si>
  <si>
    <t>FEC.ktoe.EL.CHI.BASIC_CHEM.PROCESSING.STEAM.OTHER</t>
  </si>
  <si>
    <t>FEC.ktoe.EL.CHI.BASIC_CHEM.PROCESSING.STEAM.NG_BIOGAS</t>
  </si>
  <si>
    <t>FEC.ktoe.EL.CHI.BASIC_CHEM.PROCESSING.STEAM.DERIVED</t>
  </si>
  <si>
    <t>FEC.ktoe.EL.CHI.BASIC_CHEM.PROCESSING.STEAM.BIOMASS_WASTE</t>
  </si>
  <si>
    <t>FEC.ktoe.EL.CHI.BASIC_CHEM.PROCESSING.STEAM.STEAM_DISTR</t>
  </si>
  <si>
    <t>Chemicals: Furnaces</t>
  </si>
  <si>
    <t>FEC.ktoe.EL.CHI.BASIC_CHEM.PROC_HEAT.TOTAL.TOTAL</t>
  </si>
  <si>
    <t>Chemicals: Furnaces - Thermal</t>
  </si>
  <si>
    <t>FEC.ktoe.EL.CHI.BASIC_CHEM.PROC_HEAT.THERM.TOTAL</t>
  </si>
  <si>
    <t>FEC.ktoe.EL.CHI.BASIC_CHEM.PROC_HEAT.THERM.SOLIDS</t>
  </si>
  <si>
    <t>FEC.ktoe.EL.CHI.BASIC_CHEM.PROC_HEAT.THERM.LPG</t>
  </si>
  <si>
    <t>FEC.ktoe.EL.CHI.BASIC_CHEM.PROC_HEAT.THERM.DIESEL_LIQBIO</t>
  </si>
  <si>
    <t>FEC.ktoe.EL.CHI.BASIC_CHEM.PROC_HEAT.THERM.RFO</t>
  </si>
  <si>
    <t>FEC.ktoe.EL.CHI.BASIC_CHEM.PROC_HEAT.THERM.NG_BIOGAS</t>
  </si>
  <si>
    <t>Chemicals: Furnaces - Electric</t>
  </si>
  <si>
    <t>FEC.ktoe.EL.CHI.BASIC_CHEM.PROC_HEAT.ELEC.ELEC</t>
  </si>
  <si>
    <t>Chemicals: Process cooling</t>
  </si>
  <si>
    <t>Chemicals: Process cooling - Natural gas and biogas</t>
  </si>
  <si>
    <t>FEC.ktoe.EL.CHI.BASIC_CHEM.PROC_COOL.THERM.NG_BIOGAS</t>
  </si>
  <si>
    <t>Chemicals: Process cooling - Steam</t>
  </si>
  <si>
    <t>FEC.ktoe.EL.CHI.BASIC_CHEM.PROC_COOL_STEAM.TOTAL.TOTAL</t>
  </si>
  <si>
    <t>FEC.ktoe.EL.CHI.BASIC_CHEM.PROC_COOL_STEAM.STEAM.SOLIDS</t>
  </si>
  <si>
    <t>FEC.ktoe.EL.CHI.BASIC_CHEM.PROC_COOL_STEAM.STEAM.RFG</t>
  </si>
  <si>
    <t>FEC.ktoe.EL.CHI.BASIC_CHEM.PROC_COOL_STEAM.STEAM.LPG</t>
  </si>
  <si>
    <t>FEC.ktoe.EL.CHI.BASIC_CHEM.PROC_COOL_STEAM.STEAM.DIESEL_LIQBIO</t>
  </si>
  <si>
    <t>FEC.ktoe.EL.CHI.BASIC_CHEM.PROC_COOL_STEAM.STEAM.RFO</t>
  </si>
  <si>
    <t>FEC.ktoe.EL.CHI.BASIC_CHEM.PROC_COOL_STEAM.STEAM.OTHER</t>
  </si>
  <si>
    <t>FEC.ktoe.EL.CHI.BASIC_CHEM.PROC_COOL_STEAM.STEAM.NG_BIOGAS</t>
  </si>
  <si>
    <t>FEC.ktoe.EL.CHI.BASIC_CHEM.PROC_COOL_STEAM.STEAM.DERIVED</t>
  </si>
  <si>
    <t>FEC.ktoe.EL.CHI.BASIC_CHEM.PROC_COOL_STEAM.STEAM.BIOMASS_WASTE</t>
  </si>
  <si>
    <t>FEC.ktoe.EL.CHI.BASIC_CHEM.PROC_COOL_STEAM.STEAM.STEAM_DISTR</t>
  </si>
  <si>
    <t>Chemicals: Process cooling - Electric</t>
  </si>
  <si>
    <t>FEC.ktoe.EL.CHI.BASIC_CHEM.PROC_COOL.ELEC.ELEC</t>
  </si>
  <si>
    <t>Chemicals: Generic electric process</t>
  </si>
  <si>
    <t>FEC.ktoe.EL.CHI.BASIC_CHEM.GENERIC.MECH.ELEC</t>
  </si>
  <si>
    <t>FEC.ktoe.EL.CHI.OTHER_CHEM.TOTAL.TOTAL.TOTAL</t>
  </si>
  <si>
    <t>FEC.ktoe.EL.CHI.OTHER_CHEM.LIGHT.GENERIC.ELEC</t>
  </si>
  <si>
    <t>FEC.ktoe.EL.CHI.OTHER_CHEM.AIRCOMP.GENERIC.ELEC</t>
  </si>
  <si>
    <t>FEC.ktoe.EL.CHI.OTHER_CHEM.MOTOR.GENERIC.ELEC</t>
  </si>
  <si>
    <t>FEC.ktoe.EL.CHI.OTHER_CHEM.FANS.GENERIC.ELEC</t>
  </si>
  <si>
    <t>FEC.ktoe.EL.CHI.OTHER_CHEM.LOW_ENTH.TOTAL.TOTAL</t>
  </si>
  <si>
    <t>FEC.ktoe.EL.CHI.OTHER_CHEM.LOW_ENTH.THERM.DIESEL_LIQBIO</t>
  </si>
  <si>
    <t>FEC.ktoe.EL.CHI.OTHER_CHEM.LOW_ENTH.THERM.NG_BIOGAS</t>
  </si>
  <si>
    <t>FEC.ktoe.EL.CHI.OTHER_CHEM.LOW_ENTH.THERM.SOLAR_GEO</t>
  </si>
  <si>
    <t>FEC.ktoe.EL.CHI.OTHER_CHEM.LOW_ENTH.HP.AMBIENT</t>
  </si>
  <si>
    <t>FEC.ktoe.EL.CHI.OTHER_CHEM.LOW_ENTH.THERM.ELEC</t>
  </si>
  <si>
    <t>Chemicals: High-enthalpy heat processing</t>
  </si>
  <si>
    <t>High-enthalpy heat processing - Steam</t>
  </si>
  <si>
    <t>FEC.ktoe.EL.CHI.OTHER_CHEM.PROCESSING_STEAM.TOTAL.TOTAL</t>
  </si>
  <si>
    <t>FEC.ktoe.EL.CHI.OTHER_CHEM.PROCESSING_STEAM.STEAM.SOLIDS</t>
  </si>
  <si>
    <t>FEC.ktoe.EL.CHI.OTHER_CHEM.PROCESSING_STEAM.STEAM.RFG</t>
  </si>
  <si>
    <t>FEC.ktoe.EL.CHI.OTHER_CHEM.PROCESSING_STEAM.STEAM.LPG</t>
  </si>
  <si>
    <t>FEC.ktoe.EL.CHI.OTHER_CHEM.PROCESSING_STEAM.STEAM.DIESEL_LIQBIO</t>
  </si>
  <si>
    <t>FEC.ktoe.EL.CHI.OTHER_CHEM.PROCESSING_STEAM.STEAM.RFO</t>
  </si>
  <si>
    <t>FEC.ktoe.EL.CHI.OTHER_CHEM.PROCESSING_STEAM.STEAM.OTHER</t>
  </si>
  <si>
    <t>FEC.ktoe.EL.CHI.OTHER_CHEM.PROCESSING_STEAM.STEAM.NG_BIOGAS</t>
  </si>
  <si>
    <t>FEC.ktoe.EL.CHI.OTHER_CHEM.PROCESSING_STEAM.STEAM.DERIVED</t>
  </si>
  <si>
    <t>FEC.ktoe.EL.CHI.OTHER_CHEM.PROCESSING_STEAM.STEAM.BIOMASS_WASTE</t>
  </si>
  <si>
    <t>FEC.ktoe.EL.CHI.OTHER_CHEM.PROCESSING_STEAM.STEAM.STEAM_DISTR</t>
  </si>
  <si>
    <t>High-enthalpy heat processing - Electric (microwave)</t>
  </si>
  <si>
    <t>FEC.ktoe.EL.CHI.OTHER_CHEM.PROCESSING.MICROW.ELEC</t>
  </si>
  <si>
    <t>FEC.ktoe.EL.CHI.OTHER_CHEM.PROC_HEAT.TOTAL.TOTAL</t>
  </si>
  <si>
    <t>FEC.ktoe.EL.CHI.OTHER_CHEM.PROC_HEAT.THERM.TOTAL</t>
  </si>
  <si>
    <t>FEC.ktoe.EL.CHI.OTHER_CHEM.PROC_HEAT.THERM.SOLIDS</t>
  </si>
  <si>
    <t>FEC.ktoe.EL.CHI.OTHER_CHEM.PROC_HEAT.THERM.LPG</t>
  </si>
  <si>
    <t>FEC.ktoe.EL.CHI.OTHER_CHEM.PROC_HEAT.THERM.DIESEL_LIQBIO</t>
  </si>
  <si>
    <t>FEC.ktoe.EL.CHI.OTHER_CHEM.PROC_HEAT.THERM.RFO</t>
  </si>
  <si>
    <t>FEC.ktoe.EL.CHI.OTHER_CHEM.PROC_HEAT.THERM.NG_BIOGAS</t>
  </si>
  <si>
    <t>FEC.ktoe.EL.CHI.OTHER_CHEM.PROC_HEAT.ELEC.ELEC</t>
  </si>
  <si>
    <t>FEC.ktoe.EL.CHI.OTHER_CHEM.PROC_COOL.THERM.NG_BIOGAS</t>
  </si>
  <si>
    <t>FEC.ktoe.EL.CHI.OTHER_CHEM.PROC_COOL_STEAM.TOTAL.TOTAL</t>
  </si>
  <si>
    <t>FEC.ktoe.EL.CHI.OTHER_CHEM.PROC_COOL_STEAM.STEAM.SOLIDS</t>
  </si>
  <si>
    <t>FEC.ktoe.EL.CHI.OTHER_CHEM.PROC_COOL_STEAM.STEAM.RFG</t>
  </si>
  <si>
    <t>FEC.ktoe.EL.CHI.OTHER_CHEM.PROC_COOL_STEAM.STEAM.LPG</t>
  </si>
  <si>
    <t>FEC.ktoe.EL.CHI.OTHER_CHEM.PROC_COOL_STEAM.STEAM.DIESEL_LIQBIO</t>
  </si>
  <si>
    <t>FEC.ktoe.EL.CHI.OTHER_CHEM.PROC_COOL_STEAM.STEAM.RFO</t>
  </si>
  <si>
    <t>FEC.ktoe.EL.CHI.OTHER_CHEM.PROC_COOL_STEAM.STEAM.OTHER</t>
  </si>
  <si>
    <t>FEC.ktoe.EL.CHI.OTHER_CHEM.PROC_COOL_STEAM.STEAM.NG_BIOGAS</t>
  </si>
  <si>
    <t>FEC.ktoe.EL.CHI.OTHER_CHEM.PROC_COOL_STEAM.STEAM.DERIVED</t>
  </si>
  <si>
    <t>FEC.ktoe.EL.CHI.OTHER_CHEM.PROC_COOL_STEAM.STEAM.BIOMASS_WASTE</t>
  </si>
  <si>
    <t>FEC.ktoe.EL.CHI.OTHER_CHEM.PROC_COOL_STEAM.STEAM.STEAM_DISTR</t>
  </si>
  <si>
    <t>FEC.ktoe.EL.CHI.OTHER_CHEM.PROC_COOL.ELEC.ELEC</t>
  </si>
  <si>
    <t>FEC.ktoe.EL.CHI.OTHER_CHEM.GENERIC.MECH.ELEC</t>
  </si>
  <si>
    <t>FEC.ktoe.EL.CHI.PHARM.TOTAL.TOTAL.TOTAL</t>
  </si>
  <si>
    <t>FEC.ktoe.EL.CHI.PHARM.LIGHT.GENERIC.ELEC</t>
  </si>
  <si>
    <t>FEC.ktoe.EL.CHI.PHARM.AIRCOMP.GENERIC.ELEC</t>
  </si>
  <si>
    <t>FEC.ktoe.EL.CHI.PHARM.MOTOR.GENERIC.ELEC</t>
  </si>
  <si>
    <t>FEC.ktoe.EL.CHI.PHARM.FANS.GENERIC.ELEC</t>
  </si>
  <si>
    <t>FEC.ktoe.EL.CHI.PHARM.LOW_ENTH.TOTAL.TOTAL</t>
  </si>
  <si>
    <t>FEC.ktoe.EL.CHI.PHARM.LOW_ENTH.THERM.DIESEL_LIQBIO</t>
  </si>
  <si>
    <t>FEC.ktoe.EL.CHI.PHARM.LOW_ENTH.THERM.NG_BIOGAS</t>
  </si>
  <si>
    <t>FEC.ktoe.EL.CHI.PHARM.LOW_ENTH.THERM.SOLAR_GEO</t>
  </si>
  <si>
    <t>FEC.ktoe.EL.CHI.PHARM.LOW_ENTH.HP.AMBIENT</t>
  </si>
  <si>
    <t>FEC.ktoe.EL.CHI.PHARM.LOW_ENTH.THERM.ELEC</t>
  </si>
  <si>
    <t>FEC.ktoe.EL.CHI.PHARM.PROCESSING_STEAM.TOTAL.TOTAL</t>
  </si>
  <si>
    <t>FEC.ktoe.EL.CHI.PHARM.PROCESSING_STEAM.STEAM.SOLIDS</t>
  </si>
  <si>
    <t>FEC.ktoe.EL.CHI.PHARM.PROCESSING_STEAM.STEAM.RFG</t>
  </si>
  <si>
    <t>FEC.ktoe.EL.CHI.PHARM.PROCESSING_STEAM.STEAM.LPG</t>
  </si>
  <si>
    <t>FEC.ktoe.EL.CHI.PHARM.PROCESSING_STEAM.STEAM.DIESEL_LIQBIO</t>
  </si>
  <si>
    <t>FEC.ktoe.EL.CHI.PHARM.PROCESSING_STEAM.STEAM.RFO</t>
  </si>
  <si>
    <t>FEC.ktoe.EL.CHI.PHARM.PROCESSING_STEAM.STEAM.OTHER</t>
  </si>
  <si>
    <t>FEC.ktoe.EL.CHI.PHARM.PROCESSING_STEAM.STEAM.NG_BIOGAS</t>
  </si>
  <si>
    <t>FEC.ktoe.EL.CHI.PHARM.PROCESSING_STEAM.STEAM.DERIVED</t>
  </si>
  <si>
    <t>FEC.ktoe.EL.CHI.PHARM.PROCESSING_STEAM.STEAM.BIOMASS_WASTE</t>
  </si>
  <si>
    <t>FEC.ktoe.EL.CHI.PHARM.PROCESSING_STEAM.STEAM.STEAM_DISTR</t>
  </si>
  <si>
    <t>FEC.ktoe.EL.CHI.PHARM.PROCESSING.MICROW.ELEC</t>
  </si>
  <si>
    <t>FEC.ktoe.EL.CHI.PHARM.PROC_HEAT.TOTAL.TOTAL</t>
  </si>
  <si>
    <t>FEC.ktoe.EL.CHI.PHARM.PROC_HEAT.THERM.TOTAL</t>
  </si>
  <si>
    <t>FEC.ktoe.EL.CHI.PHARM.PROC_HEAT.THERM.SOLIDS</t>
  </si>
  <si>
    <t>FEC.ktoe.EL.CHI.PHARM.PROC_HEAT.THERM.LPG</t>
  </si>
  <si>
    <t>FEC.ktoe.EL.CHI.PHARM.PROC_HEAT.THERM.DIESEL_LIQBIO</t>
  </si>
  <si>
    <t>FEC.ktoe.EL.CHI.PHARM.PROC_HEAT.THERM.RFO</t>
  </si>
  <si>
    <t>FEC.ktoe.EL.CHI.PHARM.PROC_HEAT.THERM.NG_BIOGAS</t>
  </si>
  <si>
    <t>FEC.ktoe.EL.CHI.PHARM.PROC_HEAT.ELEC.ELEC</t>
  </si>
  <si>
    <t>FEC.ktoe.EL.CHI.PHARM.PROC_COOL.THERM.NG_BIOGAS</t>
  </si>
  <si>
    <t>FEC.ktoe.EL.CHI.PHARM.PROC_COOL_STEAM.TOTAL.TOTAL</t>
  </si>
  <si>
    <t>FEC.ktoe.EL.CHI.PHARM.PROC_COOL_STEAM.STEAM.SOLIDS</t>
  </si>
  <si>
    <t>FEC.ktoe.EL.CHI.PHARM.PROC_COOL_STEAM.STEAM.RFG</t>
  </si>
  <si>
    <t>FEC.ktoe.EL.CHI.PHARM.PROC_COOL_STEAM.STEAM.LPG</t>
  </si>
  <si>
    <t>FEC.ktoe.EL.CHI.PHARM.PROC_COOL_STEAM.STEAM.DIESEL_LIQBIO</t>
  </si>
  <si>
    <t>FEC.ktoe.EL.CHI.PHARM.PROC_COOL_STEAM.STEAM.RFO</t>
  </si>
  <si>
    <t>FEC.ktoe.EL.CHI.PHARM.PROC_COOL_STEAM.STEAM.OTHER</t>
  </si>
  <si>
    <t>FEC.ktoe.EL.CHI.PHARM.PROC_COOL_STEAM.STEAM.NG_BIOGAS</t>
  </si>
  <si>
    <t>FEC.ktoe.EL.CHI.PHARM.PROC_COOL_STEAM.STEAM.DERIVED</t>
  </si>
  <si>
    <t>FEC.ktoe.EL.CHI.PHARM.PROC_COOL_STEAM.STEAM.BIOMASS_WASTE</t>
  </si>
  <si>
    <t>FEC.ktoe.EL.CHI.PHARM.PROC_COOL_STEAM.STEAM.STEAM_DISTR</t>
  </si>
  <si>
    <t>FEC.ktoe.EL.CHI.PHARM.PROC_COOL.ELEC.ELEC</t>
  </si>
  <si>
    <t>FEC.ktoe.EL.CHI.PHARM.GENERIC.MECH.ELEC</t>
  </si>
  <si>
    <t>Chemicals: Process cooling - Natural gas</t>
  </si>
  <si>
    <t>UED.ktoe.EL.CHI.BASIC_CHEM.LIGHT.GENERIC.ELEC</t>
  </si>
  <si>
    <t>UED.ktoe.EL.CHI.BASIC_CHEM.AIRCOMP.GENERIC.ELEC</t>
  </si>
  <si>
    <t>UED.ktoe.EL.CHI.BASIC_CHEM.MOTOR.GENERIC.ELEC</t>
  </si>
  <si>
    <t>UED.ktoe.EL.CHI.BASIC_CHEM.FANS.GENERIC.ELEC</t>
  </si>
  <si>
    <t>UED.ktoe.EL.CHI.BASIC_CHEM.LOW_ENTH.TOTAL.TOTAL</t>
  </si>
  <si>
    <t>UED.ktoe.EL.CHI.BASIC_CHEM.LOW_ENTH.THERM.DIESEL_LIQBIO</t>
  </si>
  <si>
    <t>UED.ktoe.EL.CHI.BASIC_CHEM.LOW_ENTH.THERM.NG_BIOGAS</t>
  </si>
  <si>
    <t>UED.ktoe.EL.CHI.BASIC_CHEM.LOW_ENTH.THERM.SOLAR_GEO</t>
  </si>
  <si>
    <t>UED.ktoe.EL.CHI.BASIC_CHEM.LOW_ENTH.HP.AMBIENT</t>
  </si>
  <si>
    <t>UED.ktoe.EL.CHI.BASIC_CHEM.LOW_ENTH.THERM.ELEC</t>
  </si>
  <si>
    <t>UED.ktoe.EL.CHI.BASIC_CHEM.PROCESSING.TOTAL.TOTAL</t>
  </si>
  <si>
    <t>UED.ktoe.EL.CHI.BASIC_CHEM.PROCESSING.STEAM.SOLIDS</t>
  </si>
  <si>
    <t>UED.ktoe.EL.CHI.BASIC_CHEM.PROCESSING.STEAM.RFG</t>
  </si>
  <si>
    <t>UED.ktoe.EL.CHI.BASIC_CHEM.PROCESSING.STEAM.LPG</t>
  </si>
  <si>
    <t>UED.ktoe.EL.CHI.BASIC_CHEM.PROCESSING.STEAM.DIESEL_LIQBIO</t>
  </si>
  <si>
    <t>UED.ktoe.EL.CHI.BASIC_CHEM.PROCESSING.STEAM.RFO</t>
  </si>
  <si>
    <t>UED.ktoe.EL.CHI.BASIC_CHEM.PROCESSING.STEAM.OTHER</t>
  </si>
  <si>
    <t>UED.ktoe.EL.CHI.BASIC_CHEM.PROCESSING.STEAM.NG_BIOGAS</t>
  </si>
  <si>
    <t>UED.ktoe.EL.CHI.BASIC_CHEM.PROCESSING.STEAM.DERIVED</t>
  </si>
  <si>
    <t>UED.ktoe.EL.CHI.BASIC_CHEM.PROCESSING.STEAM.BIOMASS_WASTE</t>
  </si>
  <si>
    <t>UED.ktoe.EL.CHI.BASIC_CHEM.PROCESSING.STEAM.STEAM_DISTR</t>
  </si>
  <si>
    <t>UED.ktoe.EL.CHI.BASIC_CHEM.PROC_HEAT.TOTAL.TOTAL</t>
  </si>
  <si>
    <t>UED.ktoe.EL.CHI.BASIC_CHEM.PROC_HEAT.THERM.TOTAL</t>
  </si>
  <si>
    <t>UED.ktoe.EL.CHI.BASIC_CHEM.PROC_HEAT.THERM.SOLIDS</t>
  </si>
  <si>
    <t>UED.ktoe.EL.CHI.BASIC_CHEM.PROC_HEAT.THERM.LPG</t>
  </si>
  <si>
    <t>UED.ktoe.EL.CHI.BASIC_CHEM.PROC_HEAT.THERM.DIESEL_LIQBIO</t>
  </si>
  <si>
    <t>UED.ktoe.EL.CHI.BASIC_CHEM.PROC_HEAT.THERM.RFO</t>
  </si>
  <si>
    <t>UED.ktoe.EL.CHI.BASIC_CHEM.PROC_HEAT.THERM.NG_BIOGAS</t>
  </si>
  <si>
    <t>UED.ktoe.EL.CHI.BASIC_CHEM.PROC_HEAT.ELEC.ELEC</t>
  </si>
  <si>
    <t>UED.ktoe.EL.CHI.BASIC_CHEM.PROC_COOL.THERM.NG_BIOGAS</t>
  </si>
  <si>
    <t>UED.ktoe.EL.CHI.BASIC_CHEM.PROC_COOL_STEAM.TOTAL.TOTAL</t>
  </si>
  <si>
    <t>UED.ktoe.EL.CHI.BASIC_CHEM.PROC_COOL_STEAM.STEAM.SOLIDS</t>
  </si>
  <si>
    <t>UED.ktoe.EL.CHI.BASIC_CHEM.PROC_COOL_STEAM.STEAM.RFG</t>
  </si>
  <si>
    <t>UED.ktoe.EL.CHI.BASIC_CHEM.PROC_COOL_STEAM.STEAM.LPG</t>
  </si>
  <si>
    <t>UED.ktoe.EL.CHI.BASIC_CHEM.PROC_COOL_STEAM.STEAM.DIESEL_LIQBIO</t>
  </si>
  <si>
    <t>UED.ktoe.EL.CHI.BASIC_CHEM.PROC_COOL_STEAM.STEAM.RFO</t>
  </si>
  <si>
    <t>UED.ktoe.EL.CHI.BASIC_CHEM.PROC_COOL_STEAM.STEAM.OTHER</t>
  </si>
  <si>
    <t>UED.ktoe.EL.CHI.BASIC_CHEM.PROC_COOL_STEAM.STEAM.NG_BIOGAS</t>
  </si>
  <si>
    <t>UED.ktoe.EL.CHI.BASIC_CHEM.PROC_COOL_STEAM.STEAM.DERIVED</t>
  </si>
  <si>
    <t>UED.ktoe.EL.CHI.BASIC_CHEM.PROC_COOL_STEAM.STEAM.BIOMASS_WASTE</t>
  </si>
  <si>
    <t>UED.ktoe.EL.CHI.BASIC_CHEM.PROC_COOL_STEAM.STEAM.STEAM_DISTR</t>
  </si>
  <si>
    <t>UED.ktoe.EL.CHI.BASIC_CHEM.PROC_COOL.ELEC.ELEC</t>
  </si>
  <si>
    <t>UED.ktoe.EL.CHI.BASIC_CHEM.GENERIC.MECH.ELEC</t>
  </si>
  <si>
    <t>UED.ktoe.EL.CHI.OTHER_CHEM.TOTAL.TOTAL.TOTAL</t>
  </si>
  <si>
    <t>UED.ktoe.EL.CHI.OTHER_CHEM.LIGHT.GENERIC.ELEC</t>
  </si>
  <si>
    <t>UED.ktoe.EL.CHI.OTHER_CHEM.AIRCOMP.GENERIC.ELEC</t>
  </si>
  <si>
    <t>UED.ktoe.EL.CHI.OTHER_CHEM.MOTOR.GENERIC.ELEC</t>
  </si>
  <si>
    <t>UED.ktoe.EL.CHI.OTHER_CHEM.FANS.GENERIC.ELEC</t>
  </si>
  <si>
    <t>UED.ktoe.EL.CHI.OTHER_CHEM.LOW_ENTH.TOTAL.TOTAL</t>
  </si>
  <si>
    <t>UED.ktoe.EL.CHI.OTHER_CHEM.LOW_ENTH.THERM.DIESEL_LIQBIO</t>
  </si>
  <si>
    <t>UED.ktoe.EL.CHI.OTHER_CHEM.LOW_ENTH.THERM.NG_BIOGAS</t>
  </si>
  <si>
    <t>UED.ktoe.EL.CHI.OTHER_CHEM.LOW_ENTH.THERM.SOLAR_GEO</t>
  </si>
  <si>
    <t>UED.ktoe.EL.CHI.OTHER_CHEM.LOW_ENTH.HP.AMBIENT</t>
  </si>
  <si>
    <t>UED.ktoe.EL.CHI.OTHER_CHEM.LOW_ENTH.THERM.ELEC</t>
  </si>
  <si>
    <t>UED.ktoe.EL.CHI.OTHER_CHEM.PROCESSING_STEAM.TOTAL.TOTAL</t>
  </si>
  <si>
    <t>UED.ktoe.EL.CHI.OTHER_CHEM.PROCESSING_STEAM.STEAM.SOLIDS</t>
  </si>
  <si>
    <t>UED.ktoe.EL.CHI.OTHER_CHEM.PROCESSING_STEAM.STEAM.RFG</t>
  </si>
  <si>
    <t>UED.ktoe.EL.CHI.OTHER_CHEM.PROCESSING_STEAM.STEAM.LPG</t>
  </si>
  <si>
    <t>UED.ktoe.EL.CHI.OTHER_CHEM.PROCESSING_STEAM.STEAM.DIESEL_LIQBIO</t>
  </si>
  <si>
    <t>UED.ktoe.EL.CHI.OTHER_CHEM.PROCESSING_STEAM.STEAM.RFO</t>
  </si>
  <si>
    <t>UED.ktoe.EL.CHI.OTHER_CHEM.PROCESSING_STEAM.STEAM.OTHER</t>
  </si>
  <si>
    <t>UED.ktoe.EL.CHI.OTHER_CHEM.PROCESSING_STEAM.STEAM.NG_BIOGAS</t>
  </si>
  <si>
    <t>UED.ktoe.EL.CHI.OTHER_CHEM.PROCESSING_STEAM.STEAM.DERIVED</t>
  </si>
  <si>
    <t>UED.ktoe.EL.CHI.OTHER_CHEM.PROCESSING_STEAM.STEAM.BIOMASS_WASTE</t>
  </si>
  <si>
    <t>UED.ktoe.EL.CHI.OTHER_CHEM.PROCESSING_STEAM.STEAM.STEAM_DISTR</t>
  </si>
  <si>
    <t>UED.ktoe.EL.CHI.OTHER_CHEM.PROCESSING.MICROW.ELEC</t>
  </si>
  <si>
    <t>UED.ktoe.EL.CHI.OTHER_CHEM.PROC_HEAT.TOTAL.TOTAL</t>
  </si>
  <si>
    <t>UED.ktoe.EL.CHI.OTHER_CHEM.PROC_HEAT.THERM.TOTAL</t>
  </si>
  <si>
    <t>UED.ktoe.EL.CHI.OTHER_CHEM.PROC_HEAT.THERM.SOLIDS</t>
  </si>
  <si>
    <t>UED.ktoe.EL.CHI.OTHER_CHEM.PROC_HEAT.THERM.LPG</t>
  </si>
  <si>
    <t>UED.ktoe.EL.CHI.OTHER_CHEM.PROC_HEAT.THERM.DIESEL_LIQBIO</t>
  </si>
  <si>
    <t>UED.ktoe.EL.CHI.OTHER_CHEM.PROC_HEAT.THERM.RFO</t>
  </si>
  <si>
    <t>UED.ktoe.EL.CHI.OTHER_CHEM.PROC_HEAT.THERM.NG_BIOGAS</t>
  </si>
  <si>
    <t>UED.ktoe.EL.CHI.OTHER_CHEM.PROC_HEAT.ELEC.ELEC</t>
  </si>
  <si>
    <t>UED.ktoe.EL.CHI.OTHER_CHEM.PROC_COOL.THERM.NG_BIOGAS</t>
  </si>
  <si>
    <t>UED.ktoe.EL.CHI.OTHER_CHEM.PROC_COOL_STEAM.TOTAL.TOTAL</t>
  </si>
  <si>
    <t>UED.ktoe.EL.CHI.OTHER_CHEM.PROC_COOL_STEAM.STEAM.SOLIDS</t>
  </si>
  <si>
    <t>UED.ktoe.EL.CHI.OTHER_CHEM.PROC_COOL_STEAM.STEAM.RFG</t>
  </si>
  <si>
    <t>UED.ktoe.EL.CHI.OTHER_CHEM.PROC_COOL_STEAM.STEAM.LPG</t>
  </si>
  <si>
    <t>UED.ktoe.EL.CHI.OTHER_CHEM.PROC_COOL_STEAM.STEAM.DIESEL_LIQBIO</t>
  </si>
  <si>
    <t>UED.ktoe.EL.CHI.OTHER_CHEM.PROC_COOL_STEAM.STEAM.RFO</t>
  </si>
  <si>
    <t>UED.ktoe.EL.CHI.OTHER_CHEM.PROC_COOL_STEAM.STEAM.OTHER</t>
  </si>
  <si>
    <t>UED.ktoe.EL.CHI.OTHER_CHEM.PROC_COOL_STEAM.STEAM.NG_BIOGAS</t>
  </si>
  <si>
    <t>UED.ktoe.EL.CHI.OTHER_CHEM.PROC_COOL_STEAM.STEAM.DERIVED</t>
  </si>
  <si>
    <t>UED.ktoe.EL.CHI.OTHER_CHEM.PROC_COOL_STEAM.STEAM.BIOMASS_WASTE</t>
  </si>
  <si>
    <t>UED.ktoe.EL.CHI.OTHER_CHEM.PROC_COOL_STEAM.STEAM.STEAM_DISTR</t>
  </si>
  <si>
    <t>UED.ktoe.EL.CHI.OTHER_CHEM.PROC_COOL.ELEC.ELEC</t>
  </si>
  <si>
    <t>UED.ktoe.EL.CHI.OTHER_CHEM.GENERIC.MECH.ELEC</t>
  </si>
  <si>
    <t>UED.ktoe.EL.CHI.PHARM.TOTAL.TOTAL.TOTAL</t>
  </si>
  <si>
    <t>UED.ktoe.EL.CHI.PHARM.LIGHT.GENERIC.ELEC</t>
  </si>
  <si>
    <t>UED.ktoe.EL.CHI.PHARM.AIRCOMP.GENERIC.ELEC</t>
  </si>
  <si>
    <t>UED.ktoe.EL.CHI.PHARM.MOTOR.GENERIC.ELEC</t>
  </si>
  <si>
    <t>UED.ktoe.EL.CHI.PHARM.FANS.GENERIC.ELEC</t>
  </si>
  <si>
    <t>UED.ktoe.EL.CHI.PHARM.LOW_ENTH.TOTAL.TOTAL</t>
  </si>
  <si>
    <t>UED.ktoe.EL.CHI.PHARM.LOW_ENTH.THERM.DIESEL_LIQBIO</t>
  </si>
  <si>
    <t>UED.ktoe.EL.CHI.PHARM.LOW_ENTH.THERM.NG_BIOGAS</t>
  </si>
  <si>
    <t>UED.ktoe.EL.CHI.PHARM.LOW_ENTH.THERM.SOLAR_GEO</t>
  </si>
  <si>
    <t>UED.ktoe.EL.CHI.PHARM.LOW_ENTH.HP.AMBIENT</t>
  </si>
  <si>
    <t>UED.ktoe.EL.CHI.PHARM.LOW_ENTH.THERM.ELEC</t>
  </si>
  <si>
    <t>UED.ktoe.EL.CHI.PHARM.PROCESSING_STEAM.TOTAL.TOTAL</t>
  </si>
  <si>
    <t>UED.ktoe.EL.CHI.PHARM.PROCESSING_STEAM.STEAM.SOLIDS</t>
  </si>
  <si>
    <t>UED.ktoe.EL.CHI.PHARM.PROCESSING_STEAM.STEAM.RFG</t>
  </si>
  <si>
    <t>UED.ktoe.EL.CHI.PHARM.PROCESSING_STEAM.STEAM.LPG</t>
  </si>
  <si>
    <t>UED.ktoe.EL.CHI.PHARM.PROCESSING_STEAM.STEAM.DIESEL_LIQBIO</t>
  </si>
  <si>
    <t>UED.ktoe.EL.CHI.PHARM.PROCESSING_STEAM.STEAM.RFO</t>
  </si>
  <si>
    <t>UED.ktoe.EL.CHI.PHARM.PROCESSING_STEAM.STEAM.OTHER</t>
  </si>
  <si>
    <t>UED.ktoe.EL.CHI.PHARM.PROCESSING_STEAM.STEAM.NG_BIOGAS</t>
  </si>
  <si>
    <t>UED.ktoe.EL.CHI.PHARM.PROCESSING_STEAM.STEAM.DERIVED</t>
  </si>
  <si>
    <t>UED.ktoe.EL.CHI.PHARM.PROCESSING_STEAM.STEAM.BIOMASS_WASTE</t>
  </si>
  <si>
    <t>UED.ktoe.EL.CHI.PHARM.PROCESSING_STEAM.STEAM.STEAM_DISTR</t>
  </si>
  <si>
    <t>UED.ktoe.EL.CHI.PHARM.PROCESSING.MICROW.ELEC</t>
  </si>
  <si>
    <t>UED.ktoe.EL.CHI.PHARM.PROC_HEAT.TOTAL.TOTAL</t>
  </si>
  <si>
    <t>UED.ktoe.EL.CHI.PHARM.PROC_HEAT.THERM.TOTAL</t>
  </si>
  <si>
    <t>UED.ktoe.EL.CHI.PHARM.PROC_HEAT.THERM.SOLIDS</t>
  </si>
  <si>
    <t>UED.ktoe.EL.CHI.PHARM.PROC_HEAT.THERM.LPG</t>
  </si>
  <si>
    <t>UED.ktoe.EL.CHI.PHARM.PROC_HEAT.THERM.DIESEL_LIQBIO</t>
  </si>
  <si>
    <t>UED.ktoe.EL.CHI.PHARM.PROC_HEAT.THERM.RFO</t>
  </si>
  <si>
    <t>UED.ktoe.EL.CHI.PHARM.PROC_HEAT.THERM.NG_BIOGAS</t>
  </si>
  <si>
    <t>UED.ktoe.EL.CHI.PHARM.PROC_HEAT.ELEC.ELEC</t>
  </si>
  <si>
    <t>UED.ktoe.EL.CHI.PHARM.PROC_COOL.THERM.NG_BIOGAS</t>
  </si>
  <si>
    <t>UED.ktoe.EL.CHI.PHARM.PROC_COOL_STEAM.TOTAL.TOTAL</t>
  </si>
  <si>
    <t>UED.ktoe.EL.CHI.PHARM.PROC_COOL_STEAM.STEAM.SOLIDS</t>
  </si>
  <si>
    <t>UED.ktoe.EL.CHI.PHARM.PROC_COOL_STEAM.STEAM.RFG</t>
  </si>
  <si>
    <t>UED.ktoe.EL.CHI.PHARM.PROC_COOL_STEAM.STEAM.LPG</t>
  </si>
  <si>
    <t>UED.ktoe.EL.CHI.PHARM.PROC_COOL_STEAM.STEAM.DIESEL_LIQBIO</t>
  </si>
  <si>
    <t>UED.ktoe.EL.CHI.PHARM.PROC_COOL_STEAM.STEAM.RFO</t>
  </si>
  <si>
    <t>UED.ktoe.EL.CHI.PHARM.PROC_COOL_STEAM.STEAM.OTHER</t>
  </si>
  <si>
    <t>UED.ktoe.EL.CHI.PHARM.PROC_COOL_STEAM.STEAM.NG_BIOGAS</t>
  </si>
  <si>
    <t>UED.ktoe.EL.CHI.PHARM.PROC_COOL_STEAM.STEAM.DERIVED</t>
  </si>
  <si>
    <t>UED.ktoe.EL.CHI.PHARM.PROC_COOL_STEAM.STEAM.BIOMASS_WASTE</t>
  </si>
  <si>
    <t>UED.ktoe.EL.CHI.PHARM.PROC_COOL_STEAM.STEAM.STEAM_DISTR</t>
  </si>
  <si>
    <t>UED.ktoe.EL.CHI.PHARM.PROC_COOL.ELEC.ELEC</t>
  </si>
  <si>
    <t>UED.ktoe.EL.CHI.PHARM.GENERIC.MECH.ELEC</t>
  </si>
  <si>
    <t>Basic chemicals (energy consumption)</t>
  </si>
  <si>
    <t>FUEL_EMI.ktCO2.EL.CHI.BASIC_CHEM.LIGHT.GENERIC.ELEC</t>
  </si>
  <si>
    <t>FUEL_EMI.ktCO2.EL.CHI.BASIC_CHEM.AIRCOMP.GENERIC.ELEC</t>
  </si>
  <si>
    <t>FUEL_EMI.ktCO2.EL.CHI.BASIC_CHEM.MOTOR.GENERIC.ELEC</t>
  </si>
  <si>
    <t>FUEL_EMI.ktCO2.EL.CHI.BASIC_CHEM.FANS.GENERIC.ELEC</t>
  </si>
  <si>
    <t>FUEL_EMI.ktCO2.EL.CHI.BASIC_CHEM.LOW_ENTH.TOTAL.TOTAL</t>
  </si>
  <si>
    <t>FUEL_EMI.ktCO2.EL.CHI.BASIC_CHEM.LOW_ENTH.THERM.DIESEL_LIQBIO</t>
  </si>
  <si>
    <t>FUEL_EMI.ktCO2.EL.CHI.BASIC_CHEM.LOW_ENTH.THERM.NG_BIOGAS</t>
  </si>
  <si>
    <t>FUEL_EMI.ktCO2.EL.CHI.BASIC_CHEM.LOW_ENTH.THERM.SOLAR_GEO</t>
  </si>
  <si>
    <t>FUEL_EMI.ktCO2.EL.CHI.BASIC_CHEM.LOW_ENTH.HP.AMBIENT</t>
  </si>
  <si>
    <t>FUEL_EMI.ktCO2.EL.CHI.BASIC_CHEM.LOW_ENTH.THERM.ELEC</t>
  </si>
  <si>
    <t>FUEL_EMI.ktCO2.EL.CHI.BASIC_CHEM.PROCESSING.TOTAL.TOTAL</t>
  </si>
  <si>
    <t>FUEL_EMI.ktCO2.EL.CHI.BASIC_CHEM.PROCESSING.STEAM.SOLIDS</t>
  </si>
  <si>
    <t>FUEL_EMI.ktCO2.EL.CHI.BASIC_CHEM.PROCESSING.STEAM.RFG</t>
  </si>
  <si>
    <t>FUEL_EMI.ktCO2.EL.CHI.BASIC_CHEM.PROCESSING.STEAM.LPG</t>
  </si>
  <si>
    <t>FUEL_EMI.ktCO2.EL.CHI.BASIC_CHEM.PROCESSING.STEAM.DIESEL_LIQBIO</t>
  </si>
  <si>
    <t>FUEL_EMI.ktCO2.EL.CHI.BASIC_CHEM.PROCESSING.STEAM.RFO</t>
  </si>
  <si>
    <t>FUEL_EMI.ktCO2.EL.CHI.BASIC_CHEM.PROCESSING.STEAM.OTHER</t>
  </si>
  <si>
    <t>FUEL_EMI.ktCO2.EL.CHI.BASIC_CHEM.PROCESSING.STEAM.NG_BIOGAS</t>
  </si>
  <si>
    <t>FUEL_EMI.ktCO2.EL.CHI.BASIC_CHEM.PROCESSING.STEAM.DERIVED</t>
  </si>
  <si>
    <t>FUEL_EMI.ktCO2.EL.CHI.BASIC_CHEM.PROCESSING.STEAM.BIOMASS_WASTE</t>
  </si>
  <si>
    <t>FUEL_EMI.ktCO2.EL.CHI.BASIC_CHEM.PROCESSING.STEAM.STEAM_DISTR</t>
  </si>
  <si>
    <t>FUEL_EMI.ktCO2.EL.CHI.BASIC_CHEM.PROC_HEAT.TOTAL.TOTAL</t>
  </si>
  <si>
    <t>FUEL_EMI.ktCO2.EL.CHI.BASIC_CHEM.PROC_HEAT.THERM.TOTAL</t>
  </si>
  <si>
    <t>FUEL_EMI.ktCO2.EL.CHI.BASIC_CHEM.PROC_HEAT.THERM.SOLIDS</t>
  </si>
  <si>
    <t>FUEL_EMI.ktCO2.EL.CHI.BASIC_CHEM.PROC_HEAT.THERM.LPG</t>
  </si>
  <si>
    <t>FUEL_EMI.ktCO2.EL.CHI.BASIC_CHEM.PROC_HEAT.THERM.DIESEL_LIQBIO</t>
  </si>
  <si>
    <t>FUEL_EMI.ktCO2.EL.CHI.BASIC_CHEM.PROC_HEAT.THERM.RFO</t>
  </si>
  <si>
    <t>FUEL_EMI.ktCO2.EL.CHI.BASIC_CHEM.PROC_HEAT.THERM.NG_BIOGAS</t>
  </si>
  <si>
    <t>FUEL_EMI.ktCO2.EL.CHI.BASIC_CHEM.PROC_HEAT.ELEC.ELEC</t>
  </si>
  <si>
    <t>FUEL_EMI.ktCO2.EL.CHI.BASIC_CHEM.PROC_COOL.THERM.NG_BIOGAS</t>
  </si>
  <si>
    <t>FUEL_EMI.ktCO2.EL.CHI.BASIC_CHEM.PROC_COOL_STEAM.TOTAL.TOTAL</t>
  </si>
  <si>
    <t>FUEL_EMI.ktCO2.EL.CHI.BASIC_CHEM.PROC_COOL_STEAM.STEAM.SOLIDS</t>
  </si>
  <si>
    <t>FUEL_EMI.ktCO2.EL.CHI.BASIC_CHEM.PROC_COOL_STEAM.STEAM.RFG</t>
  </si>
  <si>
    <t>FUEL_EMI.ktCO2.EL.CHI.BASIC_CHEM.PROC_COOL_STEAM.STEAM.LPG</t>
  </si>
  <si>
    <t>FUEL_EMI.ktCO2.EL.CHI.BASIC_CHEM.PROC_COOL_STEAM.STEAM.DIESEL_LIQBIO</t>
  </si>
  <si>
    <t>FUEL_EMI.ktCO2.EL.CHI.BASIC_CHEM.PROC_COOL_STEAM.STEAM.RFO</t>
  </si>
  <si>
    <t>FUEL_EMI.ktCO2.EL.CHI.BASIC_CHEM.PROC_COOL_STEAM.STEAM.OTHER</t>
  </si>
  <si>
    <t>FUEL_EMI.ktCO2.EL.CHI.BASIC_CHEM.PROC_COOL_STEAM.STEAM.NG_BIOGAS</t>
  </si>
  <si>
    <t>FUEL_EMI.ktCO2.EL.CHI.BASIC_CHEM.PROC_COOL_STEAM.STEAM.DERIVED</t>
  </si>
  <si>
    <t>FUEL_EMI.ktCO2.EL.CHI.BASIC_CHEM.PROC_COOL_STEAM.STEAM.BIOMASS_WASTE</t>
  </si>
  <si>
    <t>FUEL_EMI.ktCO2.EL.CHI.BASIC_CHEM.PROC_COOL_STEAM.STEAM.STEAM_DISTR</t>
  </si>
  <si>
    <t>FUEL_EMI.ktCO2.EL.CHI.BASIC_CHEM.PROC_COOL.ELEC.ELEC</t>
  </si>
  <si>
    <t>FUEL_EMI.ktCO2.EL.CHI.BASIC_CHEM.GENERIC.MECH.ELEC</t>
  </si>
  <si>
    <t>PROCESS_EMI.ktCO2.EL.CHI.BASIC_CHEM</t>
  </si>
  <si>
    <t>FUEL_EMI.ktCO2.EL.CHI.OTHER_CHEM.LIGHT.GENERIC.ELEC</t>
  </si>
  <si>
    <t>FUEL_EMI.ktCO2.EL.CHI.OTHER_CHEM.AIRCOMP.GENERIC.ELEC</t>
  </si>
  <si>
    <t>FUEL_EMI.ktCO2.EL.CHI.OTHER_CHEM.MOTOR.GENERIC.ELEC</t>
  </si>
  <si>
    <t>FUEL_EMI.ktCO2.EL.CHI.OTHER_CHEM.FANS.GENERIC.ELEC</t>
  </si>
  <si>
    <t>FUEL_EMI.ktCO2.EL.CHI.OTHER_CHEM.LOW_ENTH.TOTAL.TOTAL</t>
  </si>
  <si>
    <t>FUEL_EMI.ktCO2.EL.CHI.OTHER_CHEM.LOW_ENTH.THERM.DIESEL_LIQBIO</t>
  </si>
  <si>
    <t>FUEL_EMI.ktCO2.EL.CHI.OTHER_CHEM.LOW_ENTH.THERM.NG_BIOGAS</t>
  </si>
  <si>
    <t>FUEL_EMI.ktCO2.EL.CHI.OTHER_CHEM.LOW_ENTH.THERM.SOLAR_GEO</t>
  </si>
  <si>
    <t>FUEL_EMI.ktCO2.EL.CHI.OTHER_CHEM.LOW_ENTH.HP.AMBIENT</t>
  </si>
  <si>
    <t>FUEL_EMI.ktCO2.EL.CHI.OTHER_CHEM.LOW_ENTH.THERM.ELEC</t>
  </si>
  <si>
    <t>FUEL_EMI.ktCO2.EL.CHI.OTHER_CHEM.PROCESSING_STEAM.TOTAL.TOTAL</t>
  </si>
  <si>
    <t>FUEL_EMI.ktCO2.EL.CHI.OTHER_CHEM.PROCESSING_STEAM.STEAM.SOLIDS</t>
  </si>
  <si>
    <t>FUEL_EMI.ktCO2.EL.CHI.OTHER_CHEM.PROCESSING_STEAM.STEAM.RFG</t>
  </si>
  <si>
    <t>FUEL_EMI.ktCO2.EL.CHI.OTHER_CHEM.PROCESSING_STEAM.STEAM.LPG</t>
  </si>
  <si>
    <t>FUEL_EMI.ktCO2.EL.CHI.OTHER_CHEM.PROCESSING_STEAM.STEAM.DIESEL_LIQBIO</t>
  </si>
  <si>
    <t>FUEL_EMI.ktCO2.EL.CHI.OTHER_CHEM.PROCESSING_STEAM.STEAM.RFO</t>
  </si>
  <si>
    <t>FUEL_EMI.ktCO2.EL.CHI.OTHER_CHEM.PROCESSING_STEAM.STEAM.OTHER</t>
  </si>
  <si>
    <t>FUEL_EMI.ktCO2.EL.CHI.OTHER_CHEM.PROCESSING_STEAM.STEAM.NG_BIOGAS</t>
  </si>
  <si>
    <t>FUEL_EMI.ktCO2.EL.CHI.OTHER_CHEM.PROCESSING_STEAM.STEAM.DERIVED</t>
  </si>
  <si>
    <t>FUEL_EMI.ktCO2.EL.CHI.OTHER_CHEM.PROCESSING_STEAM.STEAM.BIOMASS_WASTE</t>
  </si>
  <si>
    <t>FUEL_EMI.ktCO2.EL.CHI.OTHER_CHEM.PROCESSING_STEAM.STEAM.STEAM_DISTR</t>
  </si>
  <si>
    <t>FUEL_EMI.ktCO2.EL.CHI.OTHER_CHEM.PROCESSING.MICROW.ELEC</t>
  </si>
  <si>
    <t>FUEL_EMI.ktCO2.EL.CHI.OTHER_CHEM.PROC_HEAT.TOTAL.TOTAL</t>
  </si>
  <si>
    <t>FUEL_EMI.ktCO2.EL.CHI.OTHER_CHEM.PROC_HEAT.THERM.TOTAL</t>
  </si>
  <si>
    <t>FUEL_EMI.ktCO2.EL.CHI.OTHER_CHEM.PROC_HEAT.THERM.SOLIDS</t>
  </si>
  <si>
    <t>FUEL_EMI.ktCO2.EL.CHI.OTHER_CHEM.PROC_HEAT.THERM.LPG</t>
  </si>
  <si>
    <t>FUEL_EMI.ktCO2.EL.CHI.OTHER_CHEM.PROC_HEAT.THERM.DIESEL_LIQBIO</t>
  </si>
  <si>
    <t>FUEL_EMI.ktCO2.EL.CHI.OTHER_CHEM.PROC_HEAT.THERM.RFO</t>
  </si>
  <si>
    <t>FUEL_EMI.ktCO2.EL.CHI.OTHER_CHEM.PROC_HEAT.THERM.NG_BIOGAS</t>
  </si>
  <si>
    <t>FUEL_EMI.ktCO2.EL.CHI.OTHER_CHEM.PROC_HEAT.ELEC.ELEC</t>
  </si>
  <si>
    <t>FUEL_EMI.ktCO2.EL.CHI.OTHER_CHEM.PROC_COOL.THERM.NG_BIOGAS</t>
  </si>
  <si>
    <t>FUEL_EMI.ktCO2.EL.CHI.OTHER_CHEM.PROC_COOL_STEAM.TOTAL.TOTAL</t>
  </si>
  <si>
    <t>FUEL_EMI.ktCO2.EL.CHI.OTHER_CHEM.PROC_COOL_STEAM.STEAM.SOLIDS</t>
  </si>
  <si>
    <t>FUEL_EMI.ktCO2.EL.CHI.OTHER_CHEM.PROC_COOL_STEAM.STEAM.RFG</t>
  </si>
  <si>
    <t>FUEL_EMI.ktCO2.EL.CHI.OTHER_CHEM.PROC_COOL_STEAM.STEAM.LPG</t>
  </si>
  <si>
    <t>FUEL_EMI.ktCO2.EL.CHI.OTHER_CHEM.PROC_COOL_STEAM.STEAM.DIESEL_LIQBIO</t>
  </si>
  <si>
    <t>FUEL_EMI.ktCO2.EL.CHI.OTHER_CHEM.PROC_COOL_STEAM.STEAM.RFO</t>
  </si>
  <si>
    <t>FUEL_EMI.ktCO2.EL.CHI.OTHER_CHEM.PROC_COOL_STEAM.STEAM.OTHER</t>
  </si>
  <si>
    <t>FUEL_EMI.ktCO2.EL.CHI.OTHER_CHEM.PROC_COOL_STEAM.STEAM.NG_BIOGAS</t>
  </si>
  <si>
    <t>FUEL_EMI.ktCO2.EL.CHI.OTHER_CHEM.PROC_COOL_STEAM.STEAM.DERIVED</t>
  </si>
  <si>
    <t>FUEL_EMI.ktCO2.EL.CHI.OTHER_CHEM.PROC_COOL_STEAM.STEAM.BIOMASS_WASTE</t>
  </si>
  <si>
    <t>FUEL_EMI.ktCO2.EL.CHI.OTHER_CHEM.PROC_COOL_STEAM.STEAM.STEAM_DISTR</t>
  </si>
  <si>
    <t>FUEL_EMI.ktCO2.EL.CHI.OTHER_CHEM.PROC_COOL.ELEC.ELEC</t>
  </si>
  <si>
    <t>FUEL_EMI.ktCO2.EL.CHI.OTHER_CHEM.GENERIC.MECH.ELEC</t>
  </si>
  <si>
    <t>PROCESS_EMI.ktCO2.EL.CHI.OTHER_CHEM</t>
  </si>
  <si>
    <t>FUEL_EMI.ktCO2.EL.CHI.PHARM.TOTAL.TOTAL.TOTAL</t>
  </si>
  <si>
    <t>FUEL_EMI.ktCO2.EL.CHI.PHARM.LIGHT.GENERIC.ELEC</t>
  </si>
  <si>
    <t>FUEL_EMI.ktCO2.EL.CHI.PHARM.AIRCOMP.GENERIC.ELEC</t>
  </si>
  <si>
    <t>FUEL_EMI.ktCO2.EL.CHI.PHARM.MOTOR.GENERIC.ELEC</t>
  </si>
  <si>
    <t>FUEL_EMI.ktCO2.EL.CHI.PHARM.FANS.GENERIC.ELEC</t>
  </si>
  <si>
    <t>FUEL_EMI.ktCO2.EL.CHI.PHARM.LOW_ENTH.TOTAL.TOTAL</t>
  </si>
  <si>
    <t>FUEL_EMI.ktCO2.EL.CHI.PHARM.LOW_ENTH.THERM.DIESEL_LIQBIO</t>
  </si>
  <si>
    <t>FUEL_EMI.ktCO2.EL.CHI.PHARM.LOW_ENTH.THERM.NG_BIOGAS</t>
  </si>
  <si>
    <t>FUEL_EMI.ktCO2.EL.CHI.PHARM.LOW_ENTH.THERM.SOLAR_GEO</t>
  </si>
  <si>
    <t>FUEL_EMI.ktCO2.EL.CHI.PHARM.LOW_ENTH.HP.AMBIENT</t>
  </si>
  <si>
    <t>FUEL_EMI.ktCO2.EL.CHI.PHARM.LOW_ENTH.THERM.ELEC</t>
  </si>
  <si>
    <t>FUEL_EMI.ktCO2.EL.CHI.PHARM.PROCESSING_STEAM.TOTAL.TOTAL</t>
  </si>
  <si>
    <t>FUEL_EMI.ktCO2.EL.CHI.PHARM.PROCESSING_STEAM.STEAM.SOLIDS</t>
  </si>
  <si>
    <t>FUEL_EMI.ktCO2.EL.CHI.PHARM.PROCESSING_STEAM.STEAM.RFG</t>
  </si>
  <si>
    <t>FUEL_EMI.ktCO2.EL.CHI.PHARM.PROCESSING_STEAM.STEAM.LPG</t>
  </si>
  <si>
    <t>FUEL_EMI.ktCO2.EL.CHI.PHARM.PROCESSING_STEAM.STEAM.DIESEL_LIQBIO</t>
  </si>
  <si>
    <t>FUEL_EMI.ktCO2.EL.CHI.PHARM.PROCESSING_STEAM.STEAM.RFO</t>
  </si>
  <si>
    <t>FUEL_EMI.ktCO2.EL.CHI.PHARM.PROCESSING_STEAM.STEAM.OTHER</t>
  </si>
  <si>
    <t>FUEL_EMI.ktCO2.EL.CHI.PHARM.PROCESSING_STEAM.STEAM.NG_BIOGAS</t>
  </si>
  <si>
    <t>FUEL_EMI.ktCO2.EL.CHI.PHARM.PROCESSING_STEAM.STEAM.DERIVED</t>
  </si>
  <si>
    <t>FUEL_EMI.ktCO2.EL.CHI.PHARM.PROCESSING_STEAM.STEAM.BIOMASS_WASTE</t>
  </si>
  <si>
    <t>FUEL_EMI.ktCO2.EL.CHI.PHARM.PROCESSING_STEAM.STEAM.STEAM_DISTR</t>
  </si>
  <si>
    <t>FUEL_EMI.ktCO2.EL.CHI.PHARM.PROCESSING.MICROW.ELEC</t>
  </si>
  <si>
    <t>FUEL_EMI.ktCO2.EL.CHI.PHARM.PROC_HEAT.TOTAL.TOTAL</t>
  </si>
  <si>
    <t>FUEL_EMI.ktCO2.EL.CHI.PHARM.PROC_HEAT.THERM.TOTAL</t>
  </si>
  <si>
    <t>FUEL_EMI.ktCO2.EL.CHI.PHARM.PROC_HEAT.THERM.SOLIDS</t>
  </si>
  <si>
    <t>FUEL_EMI.ktCO2.EL.CHI.PHARM.PROC_HEAT.THERM.LPG</t>
  </si>
  <si>
    <t>FUEL_EMI.ktCO2.EL.CHI.PHARM.PROC_HEAT.THERM.DIESEL_LIQBIO</t>
  </si>
  <si>
    <t>FUEL_EMI.ktCO2.EL.CHI.PHARM.PROC_HEAT.THERM.RFO</t>
  </si>
  <si>
    <t>FUEL_EMI.ktCO2.EL.CHI.PHARM.PROC_HEAT.THERM.NG_BIOGAS</t>
  </si>
  <si>
    <t>FUEL_EMI.ktCO2.EL.CHI.PHARM.PROC_HEAT.ELEC.ELEC</t>
  </si>
  <si>
    <t>FUEL_EMI.ktCO2.EL.CHI.PHARM.PROC_COOL.THERM.NG_BIOGAS</t>
  </si>
  <si>
    <t>FUEL_EMI.ktCO2.EL.CHI.PHARM.PROC_COOL_STEAM.TOTAL.TOTAL</t>
  </si>
  <si>
    <t>FUEL_EMI.ktCO2.EL.CHI.PHARM.PROC_COOL_STEAM.STEAM.SOLIDS</t>
  </si>
  <si>
    <t>FUEL_EMI.ktCO2.EL.CHI.PHARM.PROC_COOL_STEAM.STEAM.RFG</t>
  </si>
  <si>
    <t>FUEL_EMI.ktCO2.EL.CHI.PHARM.PROC_COOL_STEAM.STEAM.LPG</t>
  </si>
  <si>
    <t>FUEL_EMI.ktCO2.EL.CHI.PHARM.PROC_COOL_STEAM.STEAM.DIESEL_LIQBIO</t>
  </si>
  <si>
    <t>FUEL_EMI.ktCO2.EL.CHI.PHARM.PROC_COOL_STEAM.STEAM.RFO</t>
  </si>
  <si>
    <t>FUEL_EMI.ktCO2.EL.CHI.PHARM.PROC_COOL_STEAM.STEAM.OTHER</t>
  </si>
  <si>
    <t>FUEL_EMI.ktCO2.EL.CHI.PHARM.PROC_COOL_STEAM.STEAM.NG_BIOGAS</t>
  </si>
  <si>
    <t>FUEL_EMI.ktCO2.EL.CHI.PHARM.PROC_COOL_STEAM.STEAM.DERIVED</t>
  </si>
  <si>
    <t>FUEL_EMI.ktCO2.EL.CHI.PHARM.PROC_COOL_STEAM.STEAM.BIOMASS_WASTE</t>
  </si>
  <si>
    <t>FUEL_EMI.ktCO2.EL.CHI.PHARM.PROC_COOL_STEAM.STEAM.STEAM_DISTR</t>
  </si>
  <si>
    <t>FUEL_EMI.ktCO2.EL.CHI.PHARM.PROC_COOL.ELEC.ELEC</t>
  </si>
  <si>
    <t>FUEL_EMI.ktCO2.EL.CHI.PHARM.GENERIC.MECH.ELEC</t>
  </si>
  <si>
    <t>Basic chemicals (over energy consumption, without process emissions)</t>
  </si>
  <si>
    <t>Other chemicals (without process emissions)</t>
  </si>
  <si>
    <t>VA.Meuro2023.EL.NMM.CEM</t>
  </si>
  <si>
    <t>VA.Meuro2023.EL.NMM.CER</t>
  </si>
  <si>
    <t>VA.Meuro2023.EL.NMM.GLASS</t>
  </si>
  <si>
    <t>Cement (kt)</t>
  </si>
  <si>
    <t>OUTPUT.kt.EL.NMM.CEM</t>
  </si>
  <si>
    <t>Ceramics &amp; other NMM (kt bricks eq.)</t>
  </si>
  <si>
    <t>OUTPUT.kt.EL.NMM.CER</t>
  </si>
  <si>
    <t>Glass production  (kt)</t>
  </si>
  <si>
    <t>OUTPUT.kt.EL.NMM.GLASS</t>
  </si>
  <si>
    <t>CAP.kt.EL.NMM.CEM</t>
  </si>
  <si>
    <t>CAP.kt.EL.NMM.CER</t>
  </si>
  <si>
    <t>CAP.kt.EL.NMM.GLASS</t>
  </si>
  <si>
    <t>NEWCAP.kt.EL.NMM.CEM</t>
  </si>
  <si>
    <t>NEWCAP.kt.EL.NMM.CER</t>
  </si>
  <si>
    <t>NEWCAP.kt.EL.NMM.GLASS</t>
  </si>
  <si>
    <t>FEC.ktoe.EL.NMM.TOTAL.TOTAL.TOTAL.TOTAL</t>
  </si>
  <si>
    <t>FEC.ktoe.EL.NMM.TOTAL.TOTAL.TOTAL.SOLIDS</t>
  </si>
  <si>
    <t>FEC.ktoe.EL.NMM.TOTAL.TOTAL.TOTAL.RFG</t>
  </si>
  <si>
    <t>FEC.ktoe.EL.NMM.TOTAL.TOTAL.TOTAL.LPG</t>
  </si>
  <si>
    <t>FEC.ktoe.EL.NMM.TOTAL.TOTAL.TOTAL.DIESEL</t>
  </si>
  <si>
    <t>FEC.ktoe.EL.NMM.TOTAL.TOTAL.TOTAL.RFO</t>
  </si>
  <si>
    <t>FEC.ktoe.EL.NMM.TOTAL.TOTAL.TOTAL.OTHER</t>
  </si>
  <si>
    <t>FEC.ktoe.EL.NMM.TOTAL.TOTAL.TOTAL.NG</t>
  </si>
  <si>
    <t>FEC.ktoe.EL.NMM.TOTAL.TOTAL.TOTAL.DERIVED</t>
  </si>
  <si>
    <t>FEC.ktoe.EL.NMM.TOTAL.TOTAL.TOTAL.BIOMASS_WASTE</t>
  </si>
  <si>
    <t>FEC.ktoe.EL.NMM.TOTAL.TOTAL.TOTAL.BIOGAS</t>
  </si>
  <si>
    <t>FEC.ktoe.EL.NMM.TOTAL.TOTAL.TOTAL.LIQBIO</t>
  </si>
  <si>
    <t>FEC.ktoe.EL.NMM.TOTAL.TOTAL.TOTAL.SOLAR</t>
  </si>
  <si>
    <t>FEC.ktoe.EL.NMM.TOTAL.TOTAL.TOTAL.GEO</t>
  </si>
  <si>
    <t>FEC.ktoe.EL.NMM.TOTAL.TOTAL.TOTAL.AMBIENT</t>
  </si>
  <si>
    <t>FEC.ktoe.EL.NMM.TOTAL.TOTAL.TOTAL.STEAM_DISTR</t>
  </si>
  <si>
    <t>FEC.ktoe.EL.NMM.TOTAL.TOTAL.TOTAL.ELEC</t>
  </si>
  <si>
    <t>Cement (including process emissions)</t>
  </si>
  <si>
    <t>Ceramics &amp; other NMM (including process emissions)</t>
  </si>
  <si>
    <t>Glass production (including process emissions)</t>
  </si>
  <si>
    <t>FEC.ktoe.EL.NMM.CEM.TOTAL.TOTAL.TOTAL</t>
  </si>
  <si>
    <t>FEC.ktoe.EL.NMM.CEM.LIGHT.GENERIC.ELEC</t>
  </si>
  <si>
    <t>FEC.ktoe.EL.NMM.CEM.AIRCOMP.GENERIC.ELEC</t>
  </si>
  <si>
    <t>FEC.ktoe.EL.NMM.CEM.MOTOR.GENERIC.ELEC</t>
  </si>
  <si>
    <t>FEC.ktoe.EL.NMM.CEM.FANS.GENERIC.ELEC</t>
  </si>
  <si>
    <t>FEC.ktoe.EL.NMM.CEM.LOW_ENTH.TOTAL.TOTAL</t>
  </si>
  <si>
    <t>FEC.ktoe.EL.NMM.CEM.LOW_ENTH.THERM.DIESEL_LIQBIO</t>
  </si>
  <si>
    <t>FEC.ktoe.EL.NMM.CEM.LOW_ENTH.THERM.NG_BIOGAS</t>
  </si>
  <si>
    <t>FEC.ktoe.EL.NMM.CEM.LOW_ENTH.THERM.SOLAR_GEO</t>
  </si>
  <si>
    <t>FEC.ktoe.EL.NMM.CEM.LOW_ENTH.HP.AMBIENT</t>
  </si>
  <si>
    <t>FEC.ktoe.EL.NMM.CEM.LOW_ENTH.THERM.ELEC</t>
  </si>
  <si>
    <t>Cement: Grinding, milling of raw material</t>
  </si>
  <si>
    <t>FEC.ktoe.EL.NMM.CEM.GRINDING_RAW.MECH.ELEC</t>
  </si>
  <si>
    <t>Cement: Pre-heating and pre-calcination</t>
  </si>
  <si>
    <t>FEC.ktoe.EL.NMM.CEM.PREHEAT.TOTAL.TOTAL</t>
  </si>
  <si>
    <t>FEC.ktoe.EL.NMM.CEM.PREHEAT.THERM.SOLIDS</t>
  </si>
  <si>
    <t>FEC.ktoe.EL.NMM.CEM.PREHEAT.THERM.LPG</t>
  </si>
  <si>
    <t>FEC.ktoe.EL.NMM.CEM.PREHEAT.THERM.DIESEL_LIQBIO</t>
  </si>
  <si>
    <t>FEC.ktoe.EL.NMM.CEM.PREHEAT.THERM.RFO</t>
  </si>
  <si>
    <t>FEC.ktoe.EL.NMM.CEM.PREHEAT.THERM.OTHER</t>
  </si>
  <si>
    <t>FEC.ktoe.EL.NMM.CEM.PREHEAT.THERM.NG_BIOGAS</t>
  </si>
  <si>
    <t>FEC.ktoe.EL.NMM.CEM.PREHEAT.THERM.BIOMASS_WASTE</t>
  </si>
  <si>
    <t>Cement: Clinker production (kilns)</t>
  </si>
  <si>
    <t>FEC.ktoe.EL.NMM.CEM.KILN.TOTAL.TOTAL</t>
  </si>
  <si>
    <t>FEC.ktoe.EL.NMM.CEM.KILN.THERM.SOLIDS</t>
  </si>
  <si>
    <t>FEC.ktoe.EL.NMM.CEM.KILN.THERM.LPG</t>
  </si>
  <si>
    <t>FEC.ktoe.EL.NMM.CEM.KILN.THERM.DIESEL_LIQBIO</t>
  </si>
  <si>
    <t>FEC.ktoe.EL.NMM.CEM.KILN.THERM.RFO</t>
  </si>
  <si>
    <t>FEC.ktoe.EL.NMM.CEM.KILN.THERM.OTHER</t>
  </si>
  <si>
    <t>FEC.ktoe.EL.NMM.CEM.KILN.THERM.NG_BIOGAS</t>
  </si>
  <si>
    <t>FEC.ktoe.EL.NMM.CEM.KILN.THERM.BIOMASS_WASTE</t>
  </si>
  <si>
    <t>Cement: Grinding, packaging and precasting</t>
  </si>
  <si>
    <t>Cement: Grinding, packaging and precasting (electricity)</t>
  </si>
  <si>
    <t>FEC.ktoe.EL.NMM.CEM.PRECAST.MECH.ELEC</t>
  </si>
  <si>
    <t>Cement: Precasting - Steam</t>
  </si>
  <si>
    <t>FEC.ktoe.EL.NMM.CEM.PRECAST_STEAM.TOTAL.TOTAL</t>
  </si>
  <si>
    <t>FEC.ktoe.EL.NMM.CEM.PRECAST_STEAM.STEAM.SOLIDS</t>
  </si>
  <si>
    <t>FEC.ktoe.EL.NMM.CEM.PRECAST_STEAM.STEAM.RFG</t>
  </si>
  <si>
    <t>FEC.ktoe.EL.NMM.CEM.PRECAST_STEAM.STEAM.LPG</t>
  </si>
  <si>
    <t>FEC.ktoe.EL.NMM.CEM.PRECAST_STEAM.STEAM.DIESEL_LIQBIO</t>
  </si>
  <si>
    <t>FEC.ktoe.EL.NMM.CEM.PRECAST_STEAM.STEAM.RFO</t>
  </si>
  <si>
    <t>FEC.ktoe.EL.NMM.CEM.PRECAST_STEAM.STEAM.OTHER</t>
  </si>
  <si>
    <t>FEC.ktoe.EL.NMM.CEM.PRECAST_STEAM.STEAM.NG_BIOGAS</t>
  </si>
  <si>
    <t>FEC.ktoe.EL.NMM.CEM.PRECAST_STEAM.STEAM.DERIVED</t>
  </si>
  <si>
    <t>FEC.ktoe.EL.NMM.CEM.PRECAST_STEAM.STEAM.BIOMASS_WASTE</t>
  </si>
  <si>
    <t>FEC.ktoe.EL.NMM.CEM.PRECAST_STEAM.STEAM.STEAM_DISTR</t>
  </si>
  <si>
    <t>FEC.ktoe.EL.NMM.CER.TOTAL.TOTAL.TOTAL</t>
  </si>
  <si>
    <t>FEC.ktoe.EL.NMM.CER.LIGHT.GENERIC.ELEC</t>
  </si>
  <si>
    <t>FEC.ktoe.EL.NMM.CER.AIRCOMP.GENERIC.ELEC</t>
  </si>
  <si>
    <t>FEC.ktoe.EL.NMM.CER.MOTOR.GENERIC.ELEC</t>
  </si>
  <si>
    <t>FEC.ktoe.EL.NMM.CER.FANS.GENERIC.ELEC</t>
  </si>
  <si>
    <t>FEC.ktoe.EL.NMM.CER.LOW_ENTH.TOTAL.TOTAL</t>
  </si>
  <si>
    <t>FEC.ktoe.EL.NMM.CER.LOW_ENTH.THERM.DIESEL_LIQBIO</t>
  </si>
  <si>
    <t>FEC.ktoe.EL.NMM.CER.LOW_ENTH.THERM.NG_BIOGAS</t>
  </si>
  <si>
    <t>FEC.ktoe.EL.NMM.CER.LOW_ENTH.THERM.SOLAR_GEO</t>
  </si>
  <si>
    <t>FEC.ktoe.EL.NMM.CER.LOW_ENTH.HP.AMBIENT</t>
  </si>
  <si>
    <t>FEC.ktoe.EL.NMM.CER.LOW_ENTH.THERM.ELEC</t>
  </si>
  <si>
    <t>Ceramics: Mixing of raw material</t>
  </si>
  <si>
    <t>FEC.ktoe.EL.NMM.CER.MIXING.MECH.ELEC</t>
  </si>
  <si>
    <t>Ceramics: Drying and sintering of raw material</t>
  </si>
  <si>
    <t>Ceramics: Thermal drying and sintering</t>
  </si>
  <si>
    <t>FEC.ktoe.EL.NMM.CER.DRYING.TOTAL.TOTAL</t>
  </si>
  <si>
    <t>FEC.ktoe.EL.NMM.CER.DRYING.THERM.SOLIDS</t>
  </si>
  <si>
    <t>FEC.ktoe.EL.NMM.CER.DRYING.THERM.LPG</t>
  </si>
  <si>
    <t>FEC.ktoe.EL.NMM.CER.DRYING.THERM.DIESEL_LIQBIO</t>
  </si>
  <si>
    <t>FEC.ktoe.EL.NMM.CER.DRYING.THERM.RFO</t>
  </si>
  <si>
    <t>FEC.ktoe.EL.NMM.CER.DRYING.THERM.NG_BIOGAS</t>
  </si>
  <si>
    <t>Ceramics: Steam drying and sintering</t>
  </si>
  <si>
    <t>FEC.ktoe.EL.NMM.CER.DRYING_STEAM.TOTAL.TOTAL</t>
  </si>
  <si>
    <t>FEC.ktoe.EL.NMM.CER.DRYING_STEAM.STEAM.SOLIDS</t>
  </si>
  <si>
    <t>FEC.ktoe.EL.NMM.CER.DRYING_STEAM.STEAM.RFG</t>
  </si>
  <si>
    <t>FEC.ktoe.EL.NMM.CER.DRYING_STEAM.STEAM.LPG</t>
  </si>
  <si>
    <t>FEC.ktoe.EL.NMM.CER.DRYING_STEAM.STEAM.DIESEL_LIQBIO</t>
  </si>
  <si>
    <t>FEC.ktoe.EL.NMM.CER.DRYING_STEAM.STEAM.RFO</t>
  </si>
  <si>
    <t>FEC.ktoe.EL.NMM.CER.DRYING_STEAM.STEAM.OTHER</t>
  </si>
  <si>
    <t>FEC.ktoe.EL.NMM.CER.DRYING_STEAM.STEAM.NG_BIOGAS</t>
  </si>
  <si>
    <t>FEC.ktoe.EL.NMM.CER.DRYING_STEAM.STEAM.DERIVED</t>
  </si>
  <si>
    <t>FEC.ktoe.EL.NMM.CER.DRYING_STEAM.STEAM.BIOMASS_WASTE</t>
  </si>
  <si>
    <t>FEC.ktoe.EL.NMM.CER.DRYING_STEAM.STEAM.STEAM_DISTR</t>
  </si>
  <si>
    <t>Ceramics: Microwave drying and sintering</t>
  </si>
  <si>
    <t>FEC.ktoe.EL.NMM.CER.DRYING_MICROW.MICROW.ELEC</t>
  </si>
  <si>
    <t>Ceramics: Primary production process</t>
  </si>
  <si>
    <t>Ceramics: Thermal kiln</t>
  </si>
  <si>
    <t>FEC.ktoe.EL.NMM.CER.KILN_THERM.TOTAL.TOTAL</t>
  </si>
  <si>
    <t>FEC.ktoe.EL.NMM.CER.KILN_THERM.THERM.SOLIDS</t>
  </si>
  <si>
    <t>FEC.ktoe.EL.NMM.CER.KILN_THERM.THERM.LPG</t>
  </si>
  <si>
    <t>FEC.ktoe.EL.NMM.CER.KILN_THERM.THERM.DIESEL_LIQBIO</t>
  </si>
  <si>
    <t>FEC.ktoe.EL.NMM.CER.KILN_THERM.THERM.RFO</t>
  </si>
  <si>
    <t>FEC.ktoe.EL.NMM.CER.KILN_THERM.THERM.OTHER</t>
  </si>
  <si>
    <t>FEC.ktoe.EL.NMM.CER.KILN_THERM.THERM.NG_BIOGAS</t>
  </si>
  <si>
    <t>FEC.ktoe.EL.NMM.CER.KILN_THERM.THERM.BIOMASS_WASTE</t>
  </si>
  <si>
    <t>Ceramics: Electric kiln</t>
  </si>
  <si>
    <t>FEC.ktoe.EL.NMM.CER.KILN_ELEC.ELEC.ELEC</t>
  </si>
  <si>
    <t>Ceramics: Product finishing</t>
  </si>
  <si>
    <t>Ceramics: Thermal furnace</t>
  </si>
  <si>
    <t>FEC.ktoe.EL.NMM.CER.FINISHING.TOTAL.TOTAL</t>
  </si>
  <si>
    <t>FEC.ktoe.EL.NMM.CER.FINISHING.THERM.SOLIDS</t>
  </si>
  <si>
    <t>FEC.ktoe.EL.NMM.CER.FINISHING.THERM.LPG</t>
  </si>
  <si>
    <t>FEC.ktoe.EL.NMM.CER.FINISHING.THERM.DIESEL_LIQBIO</t>
  </si>
  <si>
    <t>FEC.ktoe.EL.NMM.CER.FINISHING.THERM.RFO</t>
  </si>
  <si>
    <t>FEC.ktoe.EL.NMM.CER.FINISHING.THERM.NG_BIOGAS</t>
  </si>
  <si>
    <t>Ceramics: Electric furnace</t>
  </si>
  <si>
    <t>FEC.ktoe.EL.NMM.CER.FINISHING_ELEC.ELEC.ELEC</t>
  </si>
  <si>
    <t>FEC.ktoe.EL.NMM.GLASS.TOTAL.TOTAL.TOTAL</t>
  </si>
  <si>
    <t>FEC.ktoe.EL.NMM.GLASS.LIGHT.GENERIC.ELEC</t>
  </si>
  <si>
    <t>FEC.ktoe.EL.NMM.GLASS.AIRCOMP.GENERIC.ELEC</t>
  </si>
  <si>
    <t>FEC.ktoe.EL.NMM.GLASS.MOTOR.GENERIC.ELEC</t>
  </si>
  <si>
    <t>FEC.ktoe.EL.NMM.GLASS.FANS.GENERIC.ELEC</t>
  </si>
  <si>
    <t>FEC.ktoe.EL.NMM.GLASS.LOW_ENTH.TOTAL.TOTAL</t>
  </si>
  <si>
    <t>FEC.ktoe.EL.NMM.GLASS.LOW_ENTH.THERM.DIESEL_LIQBIO</t>
  </si>
  <si>
    <t>FEC.ktoe.EL.NMM.GLASS.LOW_ENTH.THERM.NG_BIOGAS</t>
  </si>
  <si>
    <t>FEC.ktoe.EL.NMM.GLASS.LOW_ENTH.THERM.SOLAR_GEO</t>
  </si>
  <si>
    <t>FEC.ktoe.EL.NMM.GLASS.LOW_ENTH.HP.AMBIENT</t>
  </si>
  <si>
    <t>FEC.ktoe.EL.NMM.GLASS.LOW_ENTH.THERM.ELEC</t>
  </si>
  <si>
    <t>Glass: Melting tank</t>
  </si>
  <si>
    <t>Glass: Thermal melting tank</t>
  </si>
  <si>
    <t>FEC.ktoe.EL.NMM.GLASS.MELTING.TOTAL.TOTAL</t>
  </si>
  <si>
    <t>FEC.ktoe.EL.NMM.GLASS.MELTING.THERM.SOLIDS</t>
  </si>
  <si>
    <t>FEC.ktoe.EL.NMM.GLASS.MELTING.THERM.LPG</t>
  </si>
  <si>
    <t>FEC.ktoe.EL.NMM.GLASS.MELTING.THERM.DIESEL_LIQBIO</t>
  </si>
  <si>
    <t>FEC.ktoe.EL.NMM.GLASS.MELTING.THERM.RFO</t>
  </si>
  <si>
    <t>FEC.ktoe.EL.NMM.GLASS.MELTING.THERM.NG_BIOGAS</t>
  </si>
  <si>
    <t>Glass: Electric melting tank</t>
  </si>
  <si>
    <t>FEC.ktoe.EL.NMM.GLASS.MELTING_ELEC.ELEC.ELEC</t>
  </si>
  <si>
    <t>Glass: Forming</t>
  </si>
  <si>
    <t>FEC.ktoe.EL.NMM.GLASS.FORMING.ELEC.ELEC</t>
  </si>
  <si>
    <t>Glass: Annealing</t>
  </si>
  <si>
    <t>Glass: Annealing - thermal</t>
  </si>
  <si>
    <t>FEC.ktoe.EL.NMM.GLASS.ANNEALING.TOTAL.TOTAL</t>
  </si>
  <si>
    <t>FEC.ktoe.EL.NMM.GLASS.ANNEALING.THERM.SOLIDS</t>
  </si>
  <si>
    <t>FEC.ktoe.EL.NMM.GLASS.ANNEALING.THERM.LPG</t>
  </si>
  <si>
    <t>FEC.ktoe.EL.NMM.GLASS.ANNEALING.THERM.DIESEL_LIQBIO</t>
  </si>
  <si>
    <t>FEC.ktoe.EL.NMM.GLASS.ANNEALING.THERM.RFO</t>
  </si>
  <si>
    <t>FEC.ktoe.EL.NMM.GLASS.ANNEALING.THERM.NG_BIOGAS</t>
  </si>
  <si>
    <t>Glass: Annealing - electric</t>
  </si>
  <si>
    <t>FEC.ktoe.EL.NMM.GLASS.ANNEALING_ELEC.ELEC.ELEC</t>
  </si>
  <si>
    <t>Glass: Finishing processes</t>
  </si>
  <si>
    <t>FEC.ktoe.EL.NMM.GLASS.FINISHING.ELEC.ELEC</t>
  </si>
  <si>
    <t>Cement: Grinding, packaging - electric</t>
  </si>
  <si>
    <t>Cement: Precasting - steam</t>
  </si>
  <si>
    <t>UED.ktoe.EL.NMM.CEM.TOTAL.TOTAL.TOTAL</t>
  </si>
  <si>
    <t>UED.ktoe.EL.NMM.CEM.LIGHT.GENERIC.ELEC</t>
  </si>
  <si>
    <t>UED.ktoe.EL.NMM.CEM.AIRCOMP.GENERIC.ELEC</t>
  </si>
  <si>
    <t>UED.ktoe.EL.NMM.CEM.MOTOR.GENERIC.ELEC</t>
  </si>
  <si>
    <t>UED.ktoe.EL.NMM.CEM.FANS.GENERIC.ELEC</t>
  </si>
  <si>
    <t>UED.ktoe.EL.NMM.CEM.LOW_ENTH.TOTAL.TOTAL</t>
  </si>
  <si>
    <t>UED.ktoe.EL.NMM.CEM.LOW_ENTH.THERM.DIESEL_LIQBIO</t>
  </si>
  <si>
    <t>UED.ktoe.EL.NMM.CEM.LOW_ENTH.THERM.NG_BIOGAS</t>
  </si>
  <si>
    <t>UED.ktoe.EL.NMM.CEM.LOW_ENTH.THERM.SOLAR_GEO</t>
  </si>
  <si>
    <t>UED.ktoe.EL.NMM.CEM.LOW_ENTH.HP.AMBIENT</t>
  </si>
  <si>
    <t>UED.ktoe.EL.NMM.CEM.LOW_ENTH.THERM.ELEC</t>
  </si>
  <si>
    <t>UED.ktoe.EL.NMM.CEM.GRINDING_RAW.MECH.ELEC</t>
  </si>
  <si>
    <t>UED.ktoe.EL.NMM.CEM.PREHEAT.TOTAL.TOTAL</t>
  </si>
  <si>
    <t>UED.ktoe.EL.NMM.CEM.PREHEAT.THERM.SOLIDS</t>
  </si>
  <si>
    <t>UED.ktoe.EL.NMM.CEM.PREHEAT.THERM.LPG</t>
  </si>
  <si>
    <t>UED.ktoe.EL.NMM.CEM.PREHEAT.THERM.DIESEL_LIQBIO</t>
  </si>
  <si>
    <t>UED.ktoe.EL.NMM.CEM.PREHEAT.THERM.RFO</t>
  </si>
  <si>
    <t>UED.ktoe.EL.NMM.CEM.PREHEAT.THERM.OTHER</t>
  </si>
  <si>
    <t>UED.ktoe.EL.NMM.CEM.PREHEAT.THERM.NG_BIOGAS</t>
  </si>
  <si>
    <t>UED.ktoe.EL.NMM.CEM.PREHEAT.THERM.BIOMASS_WASTE</t>
  </si>
  <si>
    <t>UED.ktoe.EL.NMM.CEM.KILN.TOTAL.TOTAL</t>
  </si>
  <si>
    <t>UED.ktoe.EL.NMM.CEM.KILN.THERM.SOLIDS</t>
  </si>
  <si>
    <t>UED.ktoe.EL.NMM.CEM.KILN.THERM.LPG</t>
  </si>
  <si>
    <t>UED.ktoe.EL.NMM.CEM.KILN.THERM.DIESEL_LIQBIO</t>
  </si>
  <si>
    <t>UED.ktoe.EL.NMM.CEM.KILN.THERM.RFO</t>
  </si>
  <si>
    <t>UED.ktoe.EL.NMM.CEM.KILN.THERM.OTHER</t>
  </si>
  <si>
    <t>UED.ktoe.EL.NMM.CEM.KILN.THERM.NG_BIOGAS</t>
  </si>
  <si>
    <t>UED.ktoe.EL.NMM.CEM.KILN.THERM.BIOMASS_WASTE</t>
  </si>
  <si>
    <t>UED.ktoe.EL.NMM.CEM.PRECAST.MECH.ELEC</t>
  </si>
  <si>
    <t>UED.ktoe.EL.NMM.CEM.PRECAST_STEAM.TOTAL.TOTAL</t>
  </si>
  <si>
    <t>UED.ktoe.EL.NMM.CEM.PRECAST_STEAM.STEAM.SOLIDS</t>
  </si>
  <si>
    <t>UED.ktoe.EL.NMM.CEM.PRECAST_STEAM.STEAM.RFG</t>
  </si>
  <si>
    <t>UED.ktoe.EL.NMM.CEM.PRECAST_STEAM.STEAM.LPG</t>
  </si>
  <si>
    <t>UED.ktoe.EL.NMM.CEM.PRECAST_STEAM.STEAM.DIESEL_LIQBIO</t>
  </si>
  <si>
    <t>UED.ktoe.EL.NMM.CEM.PRECAST_STEAM.STEAM.RFO</t>
  </si>
  <si>
    <t>UED.ktoe.EL.NMM.CEM.PRECAST_STEAM.STEAM.OTHER</t>
  </si>
  <si>
    <t>UED.ktoe.EL.NMM.CEM.PRECAST_STEAM.STEAM.NG_BIOGAS</t>
  </si>
  <si>
    <t>UED.ktoe.EL.NMM.CEM.PRECAST_STEAM.STEAM.DERIVED</t>
  </si>
  <si>
    <t>UED.ktoe.EL.NMM.CEM.PRECAST_STEAM.STEAM.BIOMASS_WASTE</t>
  </si>
  <si>
    <t>UED.ktoe.EL.NMM.CEM.PRECAST_STEAM.STEAM.STEAM_DISTR</t>
  </si>
  <si>
    <t>UED.ktoe.EL.NMM.CER.TOTAL.TOTAL.TOTAL</t>
  </si>
  <si>
    <t>UED.ktoe.EL.NMM.CER.LIGHT.GENERIC.ELEC</t>
  </si>
  <si>
    <t>UED.ktoe.EL.NMM.CER.AIRCOMP.GENERIC.ELEC</t>
  </si>
  <si>
    <t>UED.ktoe.EL.NMM.CER.MOTOR.GENERIC.ELEC</t>
  </si>
  <si>
    <t>UED.ktoe.EL.NMM.CER.FANS.GENERIC.ELEC</t>
  </si>
  <si>
    <t>UED.ktoe.EL.NMM.CER.LOW_ENTH.TOTAL.TOTAL</t>
  </si>
  <si>
    <t>UED.ktoe.EL.NMM.CER.LOW_ENTH.THERM.DIESEL_LIQBIO</t>
  </si>
  <si>
    <t>UED.ktoe.EL.NMM.CER.LOW_ENTH.THERM.NG_BIOGAS</t>
  </si>
  <si>
    <t>UED.ktoe.EL.NMM.CER.LOW_ENTH.THERM.SOLAR_GEO</t>
  </si>
  <si>
    <t>UED.ktoe.EL.NMM.CER.LOW_ENTH.HP.AMBIENT</t>
  </si>
  <si>
    <t>UED.ktoe.EL.NMM.CER.LOW_ENTH.THERM.ELEC</t>
  </si>
  <si>
    <t>UED.ktoe.EL.NMM.CER.MIXING.MECH.ELEC</t>
  </si>
  <si>
    <t>UED.ktoe.EL.NMM.CER.DRYING.TOTAL.TOTAL</t>
  </si>
  <si>
    <t>UED.ktoe.EL.NMM.CER.DRYING.THERM.SOLIDS</t>
  </si>
  <si>
    <t>UED.ktoe.EL.NMM.CER.DRYING.THERM.LPG</t>
  </si>
  <si>
    <t>UED.ktoe.EL.NMM.CER.DRYING.THERM.DIESEL_LIQBIO</t>
  </si>
  <si>
    <t>UED.ktoe.EL.NMM.CER.DRYING.THERM.RFO</t>
  </si>
  <si>
    <t>UED.ktoe.EL.NMM.CER.DRYING.THERM.NG_BIOGAS</t>
  </si>
  <si>
    <t>UED.ktoe.EL.NMM.CER.DRYING_STEAM.TOTAL.TOTAL</t>
  </si>
  <si>
    <t>UED.ktoe.EL.NMM.CER.DRYING_STEAM.STEAM.SOLIDS</t>
  </si>
  <si>
    <t>UED.ktoe.EL.NMM.CER.DRYING_STEAM.STEAM.RFG</t>
  </si>
  <si>
    <t>UED.ktoe.EL.NMM.CER.DRYING_STEAM.STEAM.LPG</t>
  </si>
  <si>
    <t>UED.ktoe.EL.NMM.CER.DRYING_STEAM.STEAM.DIESEL_LIQBIO</t>
  </si>
  <si>
    <t>UED.ktoe.EL.NMM.CER.DRYING_STEAM.STEAM.RFO</t>
  </si>
  <si>
    <t>UED.ktoe.EL.NMM.CER.DRYING_STEAM.STEAM.OTHER</t>
  </si>
  <si>
    <t>UED.ktoe.EL.NMM.CER.DRYING_STEAM.STEAM.NG_BIOGAS</t>
  </si>
  <si>
    <t>UED.ktoe.EL.NMM.CER.DRYING_STEAM.STEAM.DERIVED</t>
  </si>
  <si>
    <t>UED.ktoe.EL.NMM.CER.DRYING_STEAM.STEAM.BIOMASS_WASTE</t>
  </si>
  <si>
    <t>UED.ktoe.EL.NMM.CER.DRYING_STEAM.STEAM.STEAM_DISTR</t>
  </si>
  <si>
    <t>UED.ktoe.EL.NMM.CER.DRYING_MICROW.MICROW.ELEC</t>
  </si>
  <si>
    <t>UED.ktoe.EL.NMM.CER.KILN_THERM.TOTAL.TOTAL</t>
  </si>
  <si>
    <t>UED.ktoe.EL.NMM.CER.KILN_THERM.THERM.SOLIDS</t>
  </si>
  <si>
    <t>UED.ktoe.EL.NMM.CER.KILN_THERM.THERM.LPG</t>
  </si>
  <si>
    <t>UED.ktoe.EL.NMM.CER.KILN_THERM.THERM.DIESEL_LIQBIO</t>
  </si>
  <si>
    <t>UED.ktoe.EL.NMM.CER.KILN_THERM.THERM.RFO</t>
  </si>
  <si>
    <t>UED.ktoe.EL.NMM.CER.KILN_THERM.THERM.OTHER</t>
  </si>
  <si>
    <t>UED.ktoe.EL.NMM.CER.KILN_THERM.THERM.NG_BIOGAS</t>
  </si>
  <si>
    <t>UED.ktoe.EL.NMM.CER.KILN_THERM.THERM.BIOMASS_WASTE</t>
  </si>
  <si>
    <t>UED.ktoe.EL.NMM.CER.KILN_ELEC.ELEC.ELEC</t>
  </si>
  <si>
    <t>UED.ktoe.EL.NMM.CER.FINISHING.TOTAL.TOTAL</t>
  </si>
  <si>
    <t>UED.ktoe.EL.NMM.CER.FINISHING.THERM.SOLIDS</t>
  </si>
  <si>
    <t>UED.ktoe.EL.NMM.CER.FINISHING.THERM.LPG</t>
  </si>
  <si>
    <t>UED.ktoe.EL.NMM.CER.FINISHING.THERM.DIESEL_LIQBIO</t>
  </si>
  <si>
    <t>UED.ktoe.EL.NMM.CER.FINISHING.THERM.RFO</t>
  </si>
  <si>
    <t>UED.ktoe.EL.NMM.CER.FINISHING.THERM.NG_BIOGAS</t>
  </si>
  <si>
    <t>UED.ktoe.EL.NMM.CER.FINISHING_ELEC.ELEC.ELEC</t>
  </si>
  <si>
    <t>UED.ktoe.EL.NMM.GLASS.TOTAL.TOTAL.TOTAL</t>
  </si>
  <si>
    <t>UED.ktoe.EL.NMM.GLASS.LIGHT.GENERIC.ELEC</t>
  </si>
  <si>
    <t>UED.ktoe.EL.NMM.GLASS.AIRCOMP.GENERIC.ELEC</t>
  </si>
  <si>
    <t>UED.ktoe.EL.NMM.GLASS.MOTOR.GENERIC.ELEC</t>
  </si>
  <si>
    <t>UED.ktoe.EL.NMM.GLASS.FANS.GENERIC.ELEC</t>
  </si>
  <si>
    <t>UED.ktoe.EL.NMM.GLASS.LOW_ENTH.TOTAL.TOTAL</t>
  </si>
  <si>
    <t>UED.ktoe.EL.NMM.GLASS.LOW_ENTH.THERM.DIESEL_LIQBIO</t>
  </si>
  <si>
    <t>UED.ktoe.EL.NMM.GLASS.LOW_ENTH.THERM.NG_BIOGAS</t>
  </si>
  <si>
    <t>UED.ktoe.EL.NMM.GLASS.LOW_ENTH.THERM.SOLAR_GEO</t>
  </si>
  <si>
    <t>UED.ktoe.EL.NMM.GLASS.LOW_ENTH.HP.AMBIENT</t>
  </si>
  <si>
    <t>UED.ktoe.EL.NMM.GLASS.LOW_ENTH.THERM.ELEC</t>
  </si>
  <si>
    <t>UED.ktoe.EL.NMM.GLASS.MELTING.TOTAL.TOTAL</t>
  </si>
  <si>
    <t>UED.ktoe.EL.NMM.GLASS.MELTING.THERM.SOLIDS</t>
  </si>
  <si>
    <t>UED.ktoe.EL.NMM.GLASS.MELTING.THERM.LPG</t>
  </si>
  <si>
    <t>UED.ktoe.EL.NMM.GLASS.MELTING.THERM.DIESEL_LIQBIO</t>
  </si>
  <si>
    <t>UED.ktoe.EL.NMM.GLASS.MELTING.THERM.RFO</t>
  </si>
  <si>
    <t>UED.ktoe.EL.NMM.GLASS.MELTING.THERM.NG_BIOGAS</t>
  </si>
  <si>
    <t>UED.ktoe.EL.NMM.GLASS.MELTING_ELEC.ELEC.ELEC</t>
  </si>
  <si>
    <t>UED.ktoe.EL.NMM.GLASS.FORMING.ELEC.ELEC</t>
  </si>
  <si>
    <t>UED.ktoe.EL.NMM.GLASS.ANNEALING.TOTAL.TOTAL</t>
  </si>
  <si>
    <t>UED.ktoe.EL.NMM.GLASS.ANNEALING.THERM.SOLIDS</t>
  </si>
  <si>
    <t>UED.ktoe.EL.NMM.GLASS.ANNEALING.THERM.LPG</t>
  </si>
  <si>
    <t>UED.ktoe.EL.NMM.GLASS.ANNEALING.THERM.DIESEL_LIQBIO</t>
  </si>
  <si>
    <t>UED.ktoe.EL.NMM.GLASS.ANNEALING.THERM.RFO</t>
  </si>
  <si>
    <t>UED.ktoe.EL.NMM.GLASS.ANNEALING.THERM.NG_BIOGAS</t>
  </si>
  <si>
    <t>UED.ktoe.EL.NMM.GLASS.ANNEALING_ELEC.ELEC.ELEC</t>
  </si>
  <si>
    <t>UED.ktoe.EL.NMM.GLASS.FINISHING.ELEC.ELEC</t>
  </si>
  <si>
    <t>FUEL_EMI.ktCO2.EL.NMM.CEM.LIGHT.GENERIC.ELEC</t>
  </si>
  <si>
    <t>FUEL_EMI.ktCO2.EL.NMM.CEM.AIRCOMP.GENERIC.ELEC</t>
  </si>
  <si>
    <t>FUEL_EMI.ktCO2.EL.NMM.CEM.MOTOR.GENERIC.ELEC</t>
  </si>
  <si>
    <t>FUEL_EMI.ktCO2.EL.NMM.CEM.FANS.GENERIC.ELEC</t>
  </si>
  <si>
    <t>FUEL_EMI.ktCO2.EL.NMM.CEM.LOW_ENTH.TOTAL.TOTAL</t>
  </si>
  <si>
    <t>FUEL_EMI.ktCO2.EL.NMM.CEM.LOW_ENTH.THERM.DIESEL_LIQBIO</t>
  </si>
  <si>
    <t>FUEL_EMI.ktCO2.EL.NMM.CEM.LOW_ENTH.THERM.NG_BIOGAS</t>
  </si>
  <si>
    <t>FUEL_EMI.ktCO2.EL.NMM.CEM.LOW_ENTH.THERM.SOLAR_GEO</t>
  </si>
  <si>
    <t>FUEL_EMI.ktCO2.EL.NMM.CEM.LOW_ENTH.HP.AMBIENT</t>
  </si>
  <si>
    <t>FUEL_EMI.ktCO2.EL.NMM.CEM.LOW_ENTH.THERM.ELEC</t>
  </si>
  <si>
    <t>FUEL_EMI.ktCO2.EL.NMM.CEM.GRINDING_RAW.MECH.ELEC</t>
  </si>
  <si>
    <t>FUEL_EMI.ktCO2.EL.NMM.CEM.PREHEAT.TOTAL.TOTAL</t>
  </si>
  <si>
    <t>FUEL_EMI.ktCO2.EL.NMM.CEM.PREHEAT.THERM.SOLIDS</t>
  </si>
  <si>
    <t>FUEL_EMI.ktCO2.EL.NMM.CEM.PREHEAT.THERM.LPG</t>
  </si>
  <si>
    <t>FUEL_EMI.ktCO2.EL.NMM.CEM.PREHEAT.THERM.DIESEL_LIQBIO</t>
  </si>
  <si>
    <t>FUEL_EMI.ktCO2.EL.NMM.CEM.PREHEAT.THERM.RFO</t>
  </si>
  <si>
    <t>FUEL_EMI.ktCO2.EL.NMM.CEM.PREHEAT.THERM.OTHER</t>
  </si>
  <si>
    <t>FUEL_EMI.ktCO2.EL.NMM.CEM.PREHEAT.THERM.NG_BIOGAS</t>
  </si>
  <si>
    <t>FUEL_EMI.ktCO2.EL.NMM.CEM.PREHEAT.THERM.BIOMASS_WASTE</t>
  </si>
  <si>
    <t>FUEL_EMI.ktCO2.EL.NMM.CEM.KILN.TOTAL.TOTAL</t>
  </si>
  <si>
    <t>FUEL_EMI.ktCO2.EL.NMM.CEM.KILN.THERM.SOLIDS</t>
  </si>
  <si>
    <t>FUEL_EMI.ktCO2.EL.NMM.CEM.KILN.THERM.LPG</t>
  </si>
  <si>
    <t>FUEL_EMI.ktCO2.EL.NMM.CEM.KILN.THERM.DIESEL_LIQBIO</t>
  </si>
  <si>
    <t>FUEL_EMI.ktCO2.EL.NMM.CEM.KILN.THERM.RFO</t>
  </si>
  <si>
    <t>FUEL_EMI.ktCO2.EL.NMM.CEM.KILN.THERM.OTHER</t>
  </si>
  <si>
    <t>FUEL_EMI.ktCO2.EL.NMM.CEM.KILN.THERM.NG_BIOGAS</t>
  </si>
  <si>
    <t>FUEL_EMI.ktCO2.EL.NMM.CEM.KILN.THERM.BIOMASS_WASTE</t>
  </si>
  <si>
    <t>FUEL_EMI.ktCO2.EL.NMM.CEM.PRECAST.MECH.ELEC</t>
  </si>
  <si>
    <t>FUEL_EMI.ktCO2.EL.NMM.CEM.PRECAST_STEAM.TOTAL.TOTAL</t>
  </si>
  <si>
    <t>FUEL_EMI.ktCO2.EL.NMM.CEM.PRECAST_STEAM.STEAM.SOLIDS</t>
  </si>
  <si>
    <t>FUEL_EMI.ktCO2.EL.NMM.CEM.PRECAST_STEAM.STEAM.RFG</t>
  </si>
  <si>
    <t>FUEL_EMI.ktCO2.EL.NMM.CEM.PRECAST_STEAM.STEAM.LPG</t>
  </si>
  <si>
    <t>FUEL_EMI.ktCO2.EL.NMM.CEM.PRECAST_STEAM.STEAM.DIESEL_LIQBIO</t>
  </si>
  <si>
    <t>FUEL_EMI.ktCO2.EL.NMM.CEM.PRECAST_STEAM.STEAM.RFO</t>
  </si>
  <si>
    <t>FUEL_EMI.ktCO2.EL.NMM.CEM.PRECAST_STEAM.STEAM.OTHER</t>
  </si>
  <si>
    <t>FUEL_EMI.ktCO2.EL.NMM.CEM.PRECAST_STEAM.STEAM.NG_BIOGAS</t>
  </si>
  <si>
    <t>FUEL_EMI.ktCO2.EL.NMM.CEM.PRECAST_STEAM.STEAM.DERIVED</t>
  </si>
  <si>
    <t>FUEL_EMI.ktCO2.EL.NMM.CEM.PRECAST_STEAM.STEAM.BIOMASS_WASTE</t>
  </si>
  <si>
    <t>FUEL_EMI.ktCO2.EL.NMM.CEM.PRECAST_STEAM.STEAM.STEAM_DISTR</t>
  </si>
  <si>
    <t>PROCESS_EMI.ktCO2.EL.NMM.CEM</t>
  </si>
  <si>
    <t>FUEL_EMI.ktCO2.EL.NMM.CER.LIGHT.GENERIC.ELEC</t>
  </si>
  <si>
    <t>FUEL_EMI.ktCO2.EL.NMM.CER.AIRCOMP.GENERIC.ELEC</t>
  </si>
  <si>
    <t>FUEL_EMI.ktCO2.EL.NMM.CER.MOTOR.GENERIC.ELEC</t>
  </si>
  <si>
    <t>FUEL_EMI.ktCO2.EL.NMM.CER.FANS.GENERIC.ELEC</t>
  </si>
  <si>
    <t>FUEL_EMI.ktCO2.EL.NMM.CER.LOW_ENTH.TOTAL.TOTAL</t>
  </si>
  <si>
    <t>FUEL_EMI.ktCO2.EL.NMM.CER.LOW_ENTH.THERM.DIESEL_LIQBIO</t>
  </si>
  <si>
    <t>FUEL_EMI.ktCO2.EL.NMM.CER.LOW_ENTH.THERM.NG_BIOGAS</t>
  </si>
  <si>
    <t>FUEL_EMI.ktCO2.EL.NMM.CER.LOW_ENTH.THERM.SOLAR_GEO</t>
  </si>
  <si>
    <t>FUEL_EMI.ktCO2.EL.NMM.CER.LOW_ENTH.HP.AMBIENT</t>
  </si>
  <si>
    <t>FUEL_EMI.ktCO2.EL.NMM.CER.LOW_ENTH.THERM.ELEC</t>
  </si>
  <si>
    <t>FUEL_EMI.ktCO2.EL.NMM.CER.MIXING.MECH.ELEC</t>
  </si>
  <si>
    <t>FUEL_EMI.ktCO2.EL.NMM.CER.DRYING.TOTAL.TOTAL</t>
  </si>
  <si>
    <t>FUEL_EMI.ktCO2.EL.NMM.CER.DRYING.THERM.SOLIDS</t>
  </si>
  <si>
    <t>FUEL_EMI.ktCO2.EL.NMM.CER.DRYING.THERM.LPG</t>
  </si>
  <si>
    <t>FUEL_EMI.ktCO2.EL.NMM.CER.DRYING.THERM.DIESEL_LIQBIO</t>
  </si>
  <si>
    <t>FUEL_EMI.ktCO2.EL.NMM.CER.DRYING.THERM.RFO</t>
  </si>
  <si>
    <t>FUEL_EMI.ktCO2.EL.NMM.CER.DRYING.THERM.NG_BIOGAS</t>
  </si>
  <si>
    <t>FUEL_EMI.ktCO2.EL.NMM.CER.DRYING_STEAM.TOTAL.TOTAL</t>
  </si>
  <si>
    <t>FUEL_EMI.ktCO2.EL.NMM.CER.DRYING_STEAM.STEAM.SOLIDS</t>
  </si>
  <si>
    <t>FUEL_EMI.ktCO2.EL.NMM.CER.DRYING_STEAM.STEAM.RFG</t>
  </si>
  <si>
    <t>FUEL_EMI.ktCO2.EL.NMM.CER.DRYING_STEAM.STEAM.LPG</t>
  </si>
  <si>
    <t>FUEL_EMI.ktCO2.EL.NMM.CER.DRYING_STEAM.STEAM.DIESEL_LIQBIO</t>
  </si>
  <si>
    <t>FUEL_EMI.ktCO2.EL.NMM.CER.DRYING_STEAM.STEAM.RFO</t>
  </si>
  <si>
    <t>FUEL_EMI.ktCO2.EL.NMM.CER.DRYING_STEAM.STEAM.OTHER</t>
  </si>
  <si>
    <t>FUEL_EMI.ktCO2.EL.NMM.CER.DRYING_STEAM.STEAM.NG_BIOGAS</t>
  </si>
  <si>
    <t>FUEL_EMI.ktCO2.EL.NMM.CER.DRYING_STEAM.STEAM.DERIVED</t>
  </si>
  <si>
    <t>FUEL_EMI.ktCO2.EL.NMM.CER.DRYING_STEAM.STEAM.BIOMASS_WASTE</t>
  </si>
  <si>
    <t>FUEL_EMI.ktCO2.EL.NMM.CER.DRYING_STEAM.STEAM.STEAM_DISTR</t>
  </si>
  <si>
    <t>FUEL_EMI.ktCO2.EL.NMM.CER.DRYING_MICROW.MICROW.ELEC</t>
  </si>
  <si>
    <t>FUEL_EMI.ktCO2.EL.NMM.CER.KILN_THERM.TOTAL.TOTAL</t>
  </si>
  <si>
    <t>FUEL_EMI.ktCO2.EL.NMM.CER.KILN_THERM.THERM.SOLIDS</t>
  </si>
  <si>
    <t>FUEL_EMI.ktCO2.EL.NMM.CER.KILN_THERM.THERM.LPG</t>
  </si>
  <si>
    <t>FUEL_EMI.ktCO2.EL.NMM.CER.KILN_THERM.THERM.DIESEL_LIQBIO</t>
  </si>
  <si>
    <t>FUEL_EMI.ktCO2.EL.NMM.CER.KILN_THERM.THERM.RFO</t>
  </si>
  <si>
    <t>FUEL_EMI.ktCO2.EL.NMM.CER.KILN_THERM.THERM.OTHER</t>
  </si>
  <si>
    <t>FUEL_EMI.ktCO2.EL.NMM.CER.KILN_THERM.THERM.NG_BIOGAS</t>
  </si>
  <si>
    <t>FUEL_EMI.ktCO2.EL.NMM.CER.KILN_THERM.THERM.BIOMASS_WASTE</t>
  </si>
  <si>
    <t>FUEL_EMI.ktCO2.EL.NMM.CER.KILN_ELEC.ELEC.ELEC</t>
  </si>
  <si>
    <t>FUEL_EMI.ktCO2.EL.NMM.CER.FINISHING.TOTAL.TOTAL</t>
  </si>
  <si>
    <t>FUEL_EMI.ktCO2.EL.NMM.CER.FINISHING.THERM.SOLIDS</t>
  </si>
  <si>
    <t>FUEL_EMI.ktCO2.EL.NMM.CER.FINISHING.THERM.LPG</t>
  </si>
  <si>
    <t>FUEL_EMI.ktCO2.EL.NMM.CER.FINISHING.THERM.DIESEL_LIQBIO</t>
  </si>
  <si>
    <t>FUEL_EMI.ktCO2.EL.NMM.CER.FINISHING.THERM.RFO</t>
  </si>
  <si>
    <t>FUEL_EMI.ktCO2.EL.NMM.CER.FINISHING.THERM.NG_BIOGAS</t>
  </si>
  <si>
    <t>FUEL_EMI.ktCO2.EL.NMM.CER.FINISHING_ELEC.ELEC.ELEC</t>
  </si>
  <si>
    <t>PROCESS_EMI.ktCO2.EL.NMM.CER</t>
  </si>
  <si>
    <t>FUEL_EMI.ktCO2.EL.NMM.GLASS.LIGHT.GENERIC.ELEC</t>
  </si>
  <si>
    <t>FUEL_EMI.ktCO2.EL.NMM.GLASS.AIRCOMP.GENERIC.ELEC</t>
  </si>
  <si>
    <t>FUEL_EMI.ktCO2.EL.NMM.GLASS.MOTOR.GENERIC.ELEC</t>
  </si>
  <si>
    <t>FUEL_EMI.ktCO2.EL.NMM.GLASS.FANS.GENERIC.ELEC</t>
  </si>
  <si>
    <t>FUEL_EMI.ktCO2.EL.NMM.GLASS.LOW_ENTH.TOTAL.TOTAL</t>
  </si>
  <si>
    <t>FUEL_EMI.ktCO2.EL.NMM.GLASS.LOW_ENTH.THERM.DIESEL_LIQBIO</t>
  </si>
  <si>
    <t>FUEL_EMI.ktCO2.EL.NMM.GLASS.LOW_ENTH.THERM.NG_BIOGAS</t>
  </si>
  <si>
    <t>FUEL_EMI.ktCO2.EL.NMM.GLASS.LOW_ENTH.THERM.SOLAR_GEO</t>
  </si>
  <si>
    <t>FUEL_EMI.ktCO2.EL.NMM.GLASS.LOW_ENTH.HP.AMBIENT</t>
  </si>
  <si>
    <t>FUEL_EMI.ktCO2.EL.NMM.GLASS.LOW_ENTH.THERM.ELEC</t>
  </si>
  <si>
    <t>FUEL_EMI.ktCO2.EL.NMM.GLASS.MELTING.TOTAL.TOTAL</t>
  </si>
  <si>
    <t>FUEL_EMI.ktCO2.EL.NMM.GLASS.MELTING.THERM.SOLIDS</t>
  </si>
  <si>
    <t>FUEL_EMI.ktCO2.EL.NMM.GLASS.MELTING.THERM.LPG</t>
  </si>
  <si>
    <t>FUEL_EMI.ktCO2.EL.NMM.GLASS.MELTING.THERM.DIESEL_LIQBIO</t>
  </si>
  <si>
    <t>FUEL_EMI.ktCO2.EL.NMM.GLASS.MELTING.THERM.RFO</t>
  </si>
  <si>
    <t>FUEL_EMI.ktCO2.EL.NMM.GLASS.MELTING.THERM.NG_BIOGAS</t>
  </si>
  <si>
    <t>FUEL_EMI.ktCO2.EL.NMM.GLASS.MELTING_ELEC.ELEC.ELEC</t>
  </si>
  <si>
    <t>FUEL_EMI.ktCO2.EL.NMM.GLASS.FORMING.ELEC.ELEC</t>
  </si>
  <si>
    <t>FUEL_EMI.ktCO2.EL.NMM.GLASS.ANNEALING.TOTAL.TOTAL</t>
  </si>
  <si>
    <t>FUEL_EMI.ktCO2.EL.NMM.GLASS.ANNEALING.THERM.SOLIDS</t>
  </si>
  <si>
    <t>FUEL_EMI.ktCO2.EL.NMM.GLASS.ANNEALING.THERM.LPG</t>
  </si>
  <si>
    <t>FUEL_EMI.ktCO2.EL.NMM.GLASS.ANNEALING.THERM.DIESEL_LIQBIO</t>
  </si>
  <si>
    <t>FUEL_EMI.ktCO2.EL.NMM.GLASS.ANNEALING.THERM.RFO</t>
  </si>
  <si>
    <t>FUEL_EMI.ktCO2.EL.NMM.GLASS.ANNEALING.THERM.NG_BIOGAS</t>
  </si>
  <si>
    <t>FUEL_EMI.ktCO2.EL.NMM.GLASS.ANNEALING_ELEC.ELEC.ELEC</t>
  </si>
  <si>
    <t>FUEL_EMI.ktCO2.EL.NMM.GLASS.FINISHING.ELEC.ELEC</t>
  </si>
  <si>
    <t>PROCESS_EMI.ktCO2.EL.NMM.GLASS</t>
  </si>
  <si>
    <t>Cement (without process emissions)</t>
  </si>
  <si>
    <t>Cement: Grinding, packaging</t>
  </si>
  <si>
    <t>Ceramics &amp; other NMM (without process emissions)</t>
  </si>
  <si>
    <t>Glass production (without process emissions)</t>
  </si>
  <si>
    <t>Paper and paper products</t>
  </si>
  <si>
    <t>VA.Meuro2023.EL.PPA.PULP</t>
  </si>
  <si>
    <t>VA.Meuro2023.EL.PPA.PAPER</t>
  </si>
  <si>
    <t>VA.Meuro2023.EL.PPA.PRINT</t>
  </si>
  <si>
    <t>Pulp production (kt)</t>
  </si>
  <si>
    <t>OUTPUT.kt.EL.PPA.PULP</t>
  </si>
  <si>
    <t>Paper production  (kt)</t>
  </si>
  <si>
    <t>OUTPUT.kt.EL.PPA.PAPER</t>
  </si>
  <si>
    <t>Printing and media reproduction (kt paper eq.)</t>
  </si>
  <si>
    <t>OUTPUT.kt.EL.PPA.PRINT</t>
  </si>
  <si>
    <t>CAP.kt.EL.PPA.PULP</t>
  </si>
  <si>
    <t>CAP.kt.EL.PPA.PAPER</t>
  </si>
  <si>
    <t>CAP.kt.EL.PPA.PRINT</t>
  </si>
  <si>
    <t>NEWCAP.kt.EL.PPA.PULP</t>
  </si>
  <si>
    <t>NEWCAP.kt.EL.PPA.PAPER</t>
  </si>
  <si>
    <t>NEWCAP.kt.EL.PPA.PRINT</t>
  </si>
  <si>
    <t>FEC.ktoe.EL.PPA.TOTAL.TOTAL.TOTAL.TOTAL</t>
  </si>
  <si>
    <t>FEC.ktoe.EL.PPA.TOTAL.TOTAL.TOTAL.SOLIDS</t>
  </si>
  <si>
    <t>FEC.ktoe.EL.PPA.TOTAL.TOTAL.TOTAL.RFG</t>
  </si>
  <si>
    <t>FEC.ktoe.EL.PPA.TOTAL.TOTAL.TOTAL.LPG</t>
  </si>
  <si>
    <t>FEC.ktoe.EL.PPA.TOTAL.TOTAL.TOTAL.DIESEL</t>
  </si>
  <si>
    <t>FEC.ktoe.EL.PPA.TOTAL.TOTAL.TOTAL.RFO</t>
  </si>
  <si>
    <t>FEC.ktoe.EL.PPA.TOTAL.TOTAL.TOTAL.OTHER</t>
  </si>
  <si>
    <t>FEC.ktoe.EL.PPA.TOTAL.TOTAL.TOTAL.NG</t>
  </si>
  <si>
    <t>FEC.ktoe.EL.PPA.TOTAL.TOTAL.TOTAL.DERIVED</t>
  </si>
  <si>
    <t>FEC.ktoe.EL.PPA.TOTAL.TOTAL.TOTAL.BIOMASS_WASTE</t>
  </si>
  <si>
    <t>FEC.ktoe.EL.PPA.TOTAL.TOTAL.TOTAL.BIOGAS</t>
  </si>
  <si>
    <t>FEC.ktoe.EL.PPA.TOTAL.TOTAL.TOTAL.LIQBIO</t>
  </si>
  <si>
    <t>FEC.ktoe.EL.PPA.TOTAL.TOTAL.TOTAL.SOLAR</t>
  </si>
  <si>
    <t>FEC.ktoe.EL.PPA.TOTAL.TOTAL.TOTAL.GEO</t>
  </si>
  <si>
    <t>FEC.ktoe.EL.PPA.TOTAL.TOTAL.TOTAL.AMBIENT</t>
  </si>
  <si>
    <t>FEC.ktoe.EL.PPA.TOTAL.TOTAL.TOTAL.STEAM_DISTR</t>
  </si>
  <si>
    <t>FEC.ktoe.EL.PPA.TOTAL.TOTAL.TOTAL.ELEC</t>
  </si>
  <si>
    <t>FEC.ktoe.EL.PPA.PULP.TOTAL.TOTAL.TOTAL</t>
  </si>
  <si>
    <t>FEC.ktoe.EL.PPA.PULP.LIGHT.GENERIC.ELEC</t>
  </si>
  <si>
    <t>FEC.ktoe.EL.PPA.PULP.AIRCOMP.GENERIC.ELEC</t>
  </si>
  <si>
    <t>FEC.ktoe.EL.PPA.PULP.MOTOR.GENERIC.ELEC</t>
  </si>
  <si>
    <t>FEC.ktoe.EL.PPA.PULP.FANS.GENERIC.ELEC</t>
  </si>
  <si>
    <t>FEC.ktoe.EL.PPA.PULP.LOW_ENTH.TOTAL.TOTAL</t>
  </si>
  <si>
    <t>FEC.ktoe.EL.PPA.PULP.LOW_ENTH.THERM.DIESEL_LIQBIO</t>
  </si>
  <si>
    <t>FEC.ktoe.EL.PPA.PULP.LOW_ENTH.THERM.NG_BIOGAS</t>
  </si>
  <si>
    <t>FEC.ktoe.EL.PPA.PULP.LOW_ENTH.THERM.SOLAR_GEO</t>
  </si>
  <si>
    <t>FEC.ktoe.EL.PPA.PULP.LOW_ENTH.HP.AMBIENT</t>
  </si>
  <si>
    <t>FEC.ktoe.EL.PPA.PULP.LOW_ENTH.THERM.ELEC</t>
  </si>
  <si>
    <t>Pulp: Wood preparation, grinding</t>
  </si>
  <si>
    <t>FEC.ktoe.EL.PPA.PULP.PREPARATION.MECH.ELEC</t>
  </si>
  <si>
    <t>Pulp: Pulping</t>
  </si>
  <si>
    <t>Pulp: Pulping thermal</t>
  </si>
  <si>
    <t>FEC.ktoe.EL.PPA.PULP.PULPING.TOTAL.TOTAL</t>
  </si>
  <si>
    <t>FEC.ktoe.EL.PPA.PULP.PULPING.STEAM.SOLIDS</t>
  </si>
  <si>
    <t>FEC.ktoe.EL.PPA.PULP.PULPING.STEAM.RFG</t>
  </si>
  <si>
    <t>FEC.ktoe.EL.PPA.PULP.PULPING.STEAM.LPG</t>
  </si>
  <si>
    <t>FEC.ktoe.EL.PPA.PULP.PULPING.STEAM.DIESEL_LIQBIO</t>
  </si>
  <si>
    <t>FEC.ktoe.EL.PPA.PULP.PULPING.STEAM.RFO</t>
  </si>
  <si>
    <t>FEC.ktoe.EL.PPA.PULP.PULPING.STEAM.OTHER</t>
  </si>
  <si>
    <t>FEC.ktoe.EL.PPA.PULP.PULPING.STEAM.NG_BIOGAS</t>
  </si>
  <si>
    <t>FEC.ktoe.EL.PPA.PULP.PULPING.STEAM.DERIVED</t>
  </si>
  <si>
    <t>FEC.ktoe.EL.PPA.PULP.PULPING.STEAM.BIOMASS_WASTE</t>
  </si>
  <si>
    <t>FEC.ktoe.EL.PPA.PULP.PULPING.STEAM.STEAM_DISTR</t>
  </si>
  <si>
    <t>Pulp: Pulping electric</t>
  </si>
  <si>
    <t>FEC.ktoe.EL.PPA.PULP.PULPING_MECH.MECH.ELEC</t>
  </si>
  <si>
    <t>Pulp: Cleaning</t>
  </si>
  <si>
    <t>FEC.ktoe.EL.PPA.PULP.BLEACHING.THERM.ELEC</t>
  </si>
  <si>
    <t>FEC.ktoe.EL.PPA.PAPER.TOTAL.TOTAL.TOTAL</t>
  </si>
  <si>
    <t>FEC.ktoe.EL.PPA.PAPER.LIGHT.GENERIC.ELEC</t>
  </si>
  <si>
    <t>FEC.ktoe.EL.PPA.PAPER.AIRCOMP.GENERIC.ELEC</t>
  </si>
  <si>
    <t>FEC.ktoe.EL.PPA.PAPER.MOTOR.GENERIC.ELEC</t>
  </si>
  <si>
    <t>FEC.ktoe.EL.PPA.PAPER.FANS.GENERIC.ELEC</t>
  </si>
  <si>
    <t>FEC.ktoe.EL.PPA.PAPER.LOW_ENTH.TOTAL.TOTAL</t>
  </si>
  <si>
    <t>FEC.ktoe.EL.PPA.PAPER.LOW_ENTH.THERM.DIESEL_LIQBIO</t>
  </si>
  <si>
    <t>FEC.ktoe.EL.PPA.PAPER.LOW_ENTH.THERM.NG_BIOGAS</t>
  </si>
  <si>
    <t>FEC.ktoe.EL.PPA.PAPER.LOW_ENTH.THERM.SOLAR_GEO</t>
  </si>
  <si>
    <t>FEC.ktoe.EL.PPA.PAPER.LOW_ENTH.HP.AMBIENT</t>
  </si>
  <si>
    <t>FEC.ktoe.EL.PPA.PAPER.LOW_ENTH.THERM.ELEC</t>
  </si>
  <si>
    <t>Paper: Stock preparation</t>
  </si>
  <si>
    <t>Paper: Stock preparation - Thermal</t>
  </si>
  <si>
    <t>FEC.ktoe.EL.PPA.PAPER.PREPARATION.TOTAL.TOTAL</t>
  </si>
  <si>
    <t>FEC.ktoe.EL.PPA.PAPER.PREPARATION.THERM.SOLIDS</t>
  </si>
  <si>
    <t>FEC.ktoe.EL.PPA.PAPER.PREPARATION.THERM.RFG</t>
  </si>
  <si>
    <t>FEC.ktoe.EL.PPA.PAPER.PREPARATION.THERM.LPG</t>
  </si>
  <si>
    <t>FEC.ktoe.EL.PPA.PAPER.PREPARATION.THERM.DIESEL_LIQBIO</t>
  </si>
  <si>
    <t>FEC.ktoe.EL.PPA.PAPER.PREPARATION.THERM.RFO</t>
  </si>
  <si>
    <t>FEC.ktoe.EL.PPA.PAPER.PREPARATION.THERM.OTHER</t>
  </si>
  <si>
    <t>FEC.ktoe.EL.PPA.PAPER.PREPARATION.THERM.NG_BIOGAS</t>
  </si>
  <si>
    <t>FEC.ktoe.EL.PPA.PAPER.PREPARATION.THERM.DERIVED</t>
  </si>
  <si>
    <t>FEC.ktoe.EL.PPA.PAPER.PREPARATION.THERM.BIOMASS_WASTE</t>
  </si>
  <si>
    <t>FEC.ktoe.EL.PPA.PAPER.PREPARATION.THERM.STEAM_DISTR</t>
  </si>
  <si>
    <t>Paper: Stock preparation - Mechanical</t>
  </si>
  <si>
    <t>FEC.ktoe.EL.PPA.PAPER.PREPARATION_ELEC.MECH.ELEC</t>
  </si>
  <si>
    <t>Paper: Paper machine</t>
  </si>
  <si>
    <t>Paper: Paper machine - Steam use</t>
  </si>
  <si>
    <t>FEC.ktoe.EL.PPA.PAPER.PAPER_MACHINE.TOTAL.TOTAL</t>
  </si>
  <si>
    <t>FEC.ktoe.EL.PPA.PAPER.PAPER_MACHINE.STEAM.SOLIDS</t>
  </si>
  <si>
    <t>FEC.ktoe.EL.PPA.PAPER.PAPER_MACHINE.STEAM.RFG</t>
  </si>
  <si>
    <t>FEC.ktoe.EL.PPA.PAPER.PAPER_MACHINE.STEAM.LPG</t>
  </si>
  <si>
    <t>FEC.ktoe.EL.PPA.PAPER.PAPER_MACHINE.STEAM.DIESEL_LIQBIO</t>
  </si>
  <si>
    <t>FEC.ktoe.EL.PPA.PAPER.PAPER_MACHINE.STEAM.RFO</t>
  </si>
  <si>
    <t>FEC.ktoe.EL.PPA.PAPER.PAPER_MACHINE.STEAM.OTHER</t>
  </si>
  <si>
    <t>FEC.ktoe.EL.PPA.PAPER.PAPER_MACHINE.STEAM.NG_BIOGAS</t>
  </si>
  <si>
    <t>FEC.ktoe.EL.PPA.PAPER.PAPER_MACHINE.STEAM.DERIVED</t>
  </si>
  <si>
    <t>FEC.ktoe.EL.PPA.PAPER.PAPER_MACHINE.STEAM.BIOMASS_WASTE</t>
  </si>
  <si>
    <t>FEC.ktoe.EL.PPA.PAPER.PAPER_MACHINE.STEAM.STEAM_DISTR</t>
  </si>
  <si>
    <t>Paper: Paper machine - Electricity</t>
  </si>
  <si>
    <t>FEC.ktoe.EL.PPA.PAPER.PAPER_MACHINE_ELEC.ELEC.ELEC</t>
  </si>
  <si>
    <t>Paper: Product finishing</t>
  </si>
  <si>
    <t>Paper: Product finishing - Steam use</t>
  </si>
  <si>
    <t>FEC.ktoe.EL.PPA.PAPER.FINISHING.TOTAL.TOTAL</t>
  </si>
  <si>
    <t>FEC.ktoe.EL.PPA.PAPER.FINISHING.STEAM.SOLIDS</t>
  </si>
  <si>
    <t>FEC.ktoe.EL.PPA.PAPER.FINISHING.STEAM.RFG</t>
  </si>
  <si>
    <t>FEC.ktoe.EL.PPA.PAPER.FINISHING.STEAM.LPG</t>
  </si>
  <si>
    <t>FEC.ktoe.EL.PPA.PAPER.FINISHING.STEAM.DIESEL_LIQBIO</t>
  </si>
  <si>
    <t>FEC.ktoe.EL.PPA.PAPER.FINISHING.STEAM.RFO</t>
  </si>
  <si>
    <t>FEC.ktoe.EL.PPA.PAPER.FINISHING.STEAM.OTHER</t>
  </si>
  <si>
    <t>FEC.ktoe.EL.PPA.PAPER.FINISHING.STEAM.NG_BIOGAS</t>
  </si>
  <si>
    <t>FEC.ktoe.EL.PPA.PAPER.FINISHING.STEAM.DERIVED</t>
  </si>
  <si>
    <t>FEC.ktoe.EL.PPA.PAPER.FINISHING.STEAM.BIOMASS_WASTE</t>
  </si>
  <si>
    <t>FEC.ktoe.EL.PPA.PAPER.FINISHING.STEAM.STEAM_DISTR</t>
  </si>
  <si>
    <t>Paper: Product finishing - Electricity</t>
  </si>
  <si>
    <t>FEC.ktoe.EL.PPA.PAPER.FINISHING_ELEC.ELEC.ELEC</t>
  </si>
  <si>
    <t>FEC.ktoe.EL.PPA.PRINT.TOTAL.TOTAL.TOTAL</t>
  </si>
  <si>
    <t>FEC.ktoe.EL.PPA.PRINT.LIGHT.GENERIC.ELEC</t>
  </si>
  <si>
    <t>FEC.ktoe.EL.PPA.PRINT.AIRCOMP.GENERIC.ELEC</t>
  </si>
  <si>
    <t>FEC.ktoe.EL.PPA.PRINT.MOTOR.GENERIC.ELEC</t>
  </si>
  <si>
    <t>FEC.ktoe.EL.PPA.PRINT.FANS.GENERIC.ELEC</t>
  </si>
  <si>
    <t>FEC.ktoe.EL.PPA.PRINT.LOW_ENTH.TOTAL.TOTAL</t>
  </si>
  <si>
    <t>FEC.ktoe.EL.PPA.PRINT.LOW_ENTH.THERM.DIESEL_LIQBIO</t>
  </si>
  <si>
    <t>FEC.ktoe.EL.PPA.PRINT.LOW_ENTH.THERM.NG_BIOGAS</t>
  </si>
  <si>
    <t>FEC.ktoe.EL.PPA.PRINT.LOW_ENTH.THERM.SOLAR_GEO</t>
  </si>
  <si>
    <t>FEC.ktoe.EL.PPA.PRINT.LOW_ENTH.HP.AMBIENT</t>
  </si>
  <si>
    <t>FEC.ktoe.EL.PPA.PRINT.LOW_ENTH.THERM.ELEC</t>
  </si>
  <si>
    <t>Printing and publishing</t>
  </si>
  <si>
    <t>FEC.ktoe.EL.PPA.PRINT.PRINTING.MECH.ELEC</t>
  </si>
  <si>
    <t>UED.ktoe.EL.PPA.PULP.TOTAL.TOTAL.TOTAL</t>
  </si>
  <si>
    <t>UED.ktoe.EL.PPA.PULP.LIGHT.GENERIC.ELEC</t>
  </si>
  <si>
    <t>UED.ktoe.EL.PPA.PULP.AIRCOMP.GENERIC.ELEC</t>
  </si>
  <si>
    <t>UED.ktoe.EL.PPA.PULP.MOTOR.GENERIC.ELEC</t>
  </si>
  <si>
    <t>UED.ktoe.EL.PPA.PULP.FANS.GENERIC.ELEC</t>
  </si>
  <si>
    <t>UED.ktoe.EL.PPA.PULP.LOW_ENTH.TOTAL.TOTAL</t>
  </si>
  <si>
    <t>UED.ktoe.EL.PPA.PULP.LOW_ENTH.THERM.DIESEL_LIQBIO</t>
  </si>
  <si>
    <t>UED.ktoe.EL.PPA.PULP.LOW_ENTH.THERM.NG_BIOGAS</t>
  </si>
  <si>
    <t>UED.ktoe.EL.PPA.PULP.LOW_ENTH.THERM.SOLAR_GEO</t>
  </si>
  <si>
    <t>UED.ktoe.EL.PPA.PULP.LOW_ENTH.HP.AMBIENT</t>
  </si>
  <si>
    <t>UED.ktoe.EL.PPA.PULP.LOW_ENTH.THERM.ELEC</t>
  </si>
  <si>
    <t>UED.ktoe.EL.PPA.PULP.PREPARATION.MECH.ELEC</t>
  </si>
  <si>
    <t>UED.ktoe.EL.PPA.PULP.PULPING.TOTAL.TOTAL</t>
  </si>
  <si>
    <t>UED.ktoe.EL.PPA.PULP.PULPING.STEAM.SOLIDS</t>
  </si>
  <si>
    <t>UED.ktoe.EL.PPA.PULP.PULPING.STEAM.RFG</t>
  </si>
  <si>
    <t>UED.ktoe.EL.PPA.PULP.PULPING.STEAM.LPG</t>
  </si>
  <si>
    <t>UED.ktoe.EL.PPA.PULP.PULPING.STEAM.DIESEL_LIQBIO</t>
  </si>
  <si>
    <t>UED.ktoe.EL.PPA.PULP.PULPING.STEAM.RFO</t>
  </si>
  <si>
    <t>UED.ktoe.EL.PPA.PULP.PULPING.STEAM.OTHER</t>
  </si>
  <si>
    <t>UED.ktoe.EL.PPA.PULP.PULPING.STEAM.NG_BIOGAS</t>
  </si>
  <si>
    <t>UED.ktoe.EL.PPA.PULP.PULPING.STEAM.DERIVED</t>
  </si>
  <si>
    <t>UED.ktoe.EL.PPA.PULP.PULPING.STEAM.BIOMASS_WASTE</t>
  </si>
  <si>
    <t>UED.ktoe.EL.PPA.PULP.PULPING.STEAM.STEAM_DISTR</t>
  </si>
  <si>
    <t>UED.ktoe.EL.PPA.PULP.PULPING_MECH.MECH.ELEC</t>
  </si>
  <si>
    <t>UED.ktoe.EL.PPA.PULP.BLEACHING.THERM.ELEC</t>
  </si>
  <si>
    <t>UED.ktoe.EL.PPA.PAPER.TOTAL.TOTAL.TOTAL</t>
  </si>
  <si>
    <t>UED.ktoe.EL.PPA.PAPER.LIGHT.GENERIC.ELEC</t>
  </si>
  <si>
    <t>UED.ktoe.EL.PPA.PAPER.AIRCOMP.GENERIC.ELEC</t>
  </si>
  <si>
    <t>UED.ktoe.EL.PPA.PAPER.MOTOR.GENERIC.ELEC</t>
  </si>
  <si>
    <t>UED.ktoe.EL.PPA.PAPER.FANS.GENERIC.ELEC</t>
  </si>
  <si>
    <t>UED.ktoe.EL.PPA.PAPER.LOW_ENTH.TOTAL.TOTAL</t>
  </si>
  <si>
    <t>UED.ktoe.EL.PPA.PAPER.LOW_ENTH.THERM.DIESEL_LIQBIO</t>
  </si>
  <si>
    <t>UED.ktoe.EL.PPA.PAPER.LOW_ENTH.THERM.NG_BIOGAS</t>
  </si>
  <si>
    <t>UED.ktoe.EL.PPA.PAPER.LOW_ENTH.THERM.SOLAR_GEO</t>
  </si>
  <si>
    <t>UED.ktoe.EL.PPA.PAPER.LOW_ENTH.HP.AMBIENT</t>
  </si>
  <si>
    <t>UED.ktoe.EL.PPA.PAPER.LOW_ENTH.THERM.ELEC</t>
  </si>
  <si>
    <t>UED.ktoe.EL.PPA.PAPER.PREPARATION.TOTAL.TOTAL</t>
  </si>
  <si>
    <t>UED.ktoe.EL.PPA.PAPER.PREPARATION.THERM.SOLIDS</t>
  </si>
  <si>
    <t>UED.ktoe.EL.PPA.PAPER.PREPARATION.THERM.RFG</t>
  </si>
  <si>
    <t>UED.ktoe.EL.PPA.PAPER.PREPARATION.THERM.LPG</t>
  </si>
  <si>
    <t>UED.ktoe.EL.PPA.PAPER.PREPARATION.THERM.DIESEL_LIQBIO</t>
  </si>
  <si>
    <t>UED.ktoe.EL.PPA.PAPER.PREPARATION.THERM.RFO</t>
  </si>
  <si>
    <t>UED.ktoe.EL.PPA.PAPER.PREPARATION.THERM.OTHER</t>
  </si>
  <si>
    <t>UED.ktoe.EL.PPA.PAPER.PREPARATION.THERM.NG_BIOGAS</t>
  </si>
  <si>
    <t>UED.ktoe.EL.PPA.PAPER.PREPARATION.THERM.DERIVED</t>
  </si>
  <si>
    <t>UED.ktoe.EL.PPA.PAPER.PREPARATION.THERM.BIOMASS_WASTE</t>
  </si>
  <si>
    <t>UED.ktoe.EL.PPA.PAPER.PREPARATION.THERM.STEAM_DISTR</t>
  </si>
  <si>
    <t>UED.ktoe.EL.PPA.PAPER.PREPARATION_ELEC.MECH.ELEC</t>
  </si>
  <si>
    <t>UED.ktoe.EL.PPA.PAPER.PAPER_MACHINE.TOTAL.TOTAL</t>
  </si>
  <si>
    <t>UED.ktoe.EL.PPA.PAPER.PAPER_MACHINE.STEAM.SOLIDS</t>
  </si>
  <si>
    <t>UED.ktoe.EL.PPA.PAPER.PAPER_MACHINE.STEAM.RFG</t>
  </si>
  <si>
    <t>UED.ktoe.EL.PPA.PAPER.PAPER_MACHINE.STEAM.LPG</t>
  </si>
  <si>
    <t>UED.ktoe.EL.PPA.PAPER.PAPER_MACHINE.STEAM.DIESEL_LIQBIO</t>
  </si>
  <si>
    <t>UED.ktoe.EL.PPA.PAPER.PAPER_MACHINE.STEAM.RFO</t>
  </si>
  <si>
    <t>UED.ktoe.EL.PPA.PAPER.PAPER_MACHINE.STEAM.OTHER</t>
  </si>
  <si>
    <t>UED.ktoe.EL.PPA.PAPER.PAPER_MACHINE.STEAM.NG_BIOGAS</t>
  </si>
  <si>
    <t>UED.ktoe.EL.PPA.PAPER.PAPER_MACHINE.STEAM.DERIVED</t>
  </si>
  <si>
    <t>UED.ktoe.EL.PPA.PAPER.PAPER_MACHINE.STEAM.BIOMASS_WASTE</t>
  </si>
  <si>
    <t>UED.ktoe.EL.PPA.PAPER.PAPER_MACHINE.STEAM.STEAM_DISTR</t>
  </si>
  <si>
    <t>UED.ktoe.EL.PPA.PAPER.PAPER_MACHINE_ELEC.ELEC.ELEC</t>
  </si>
  <si>
    <t>UED.ktoe.EL.PPA.PAPER.FINISHING.TOTAL.TOTAL</t>
  </si>
  <si>
    <t>UED.ktoe.EL.PPA.PAPER.FINISHING.STEAM.SOLIDS</t>
  </si>
  <si>
    <t>UED.ktoe.EL.PPA.PAPER.FINISHING.STEAM.RFG</t>
  </si>
  <si>
    <t>UED.ktoe.EL.PPA.PAPER.FINISHING.STEAM.LPG</t>
  </si>
  <si>
    <t>UED.ktoe.EL.PPA.PAPER.FINISHING.STEAM.DIESEL_LIQBIO</t>
  </si>
  <si>
    <t>UED.ktoe.EL.PPA.PAPER.FINISHING.STEAM.RFO</t>
  </si>
  <si>
    <t>UED.ktoe.EL.PPA.PAPER.FINISHING.STEAM.OTHER</t>
  </si>
  <si>
    <t>UED.ktoe.EL.PPA.PAPER.FINISHING.STEAM.NG_BIOGAS</t>
  </si>
  <si>
    <t>UED.ktoe.EL.PPA.PAPER.FINISHING.STEAM.DERIVED</t>
  </si>
  <si>
    <t>UED.ktoe.EL.PPA.PAPER.FINISHING.STEAM.BIOMASS_WASTE</t>
  </si>
  <si>
    <t>UED.ktoe.EL.PPA.PAPER.FINISHING.STEAM.STEAM_DISTR</t>
  </si>
  <si>
    <t>UED.ktoe.EL.PPA.PAPER.FINISHING_ELEC.ELEC.ELEC</t>
  </si>
  <si>
    <t>UED.ktoe.EL.PPA.PRINT.TOTAL.TOTAL.TOTAL</t>
  </si>
  <si>
    <t>UED.ktoe.EL.PPA.PRINT.LIGHT.GENERIC.ELEC</t>
  </si>
  <si>
    <t>UED.ktoe.EL.PPA.PRINT.AIRCOMP.GENERIC.ELEC</t>
  </si>
  <si>
    <t>UED.ktoe.EL.PPA.PRINT.MOTOR.GENERIC.ELEC</t>
  </si>
  <si>
    <t>UED.ktoe.EL.PPA.PRINT.FANS.GENERIC.ELEC</t>
  </si>
  <si>
    <t>UED.ktoe.EL.PPA.PRINT.LOW_ENTH.TOTAL.TOTAL</t>
  </si>
  <si>
    <t>UED.ktoe.EL.PPA.PRINT.LOW_ENTH.THERM.DIESEL_LIQBIO</t>
  </si>
  <si>
    <t>UED.ktoe.EL.PPA.PRINT.LOW_ENTH.THERM.NG_BIOGAS</t>
  </si>
  <si>
    <t>UED.ktoe.EL.PPA.PRINT.LOW_ENTH.THERM.SOLAR_GEO</t>
  </si>
  <si>
    <t>UED.ktoe.EL.PPA.PRINT.LOW_ENTH.HP.AMBIENT</t>
  </si>
  <si>
    <t>UED.ktoe.EL.PPA.PRINT.LOW_ENTH.THERM.ELEC</t>
  </si>
  <si>
    <t>UED.ktoe.EL.PPA.PRINT.PRINTING.MECH.ELEC</t>
  </si>
  <si>
    <t>FUEL_EMI.ktCO2.EL.PPA.PULP.TOTAL.TOTAL.TOTAL</t>
  </si>
  <si>
    <t>FUEL_EMI.ktCO2.EL.PPA.PULP.LIGHT.GENERIC.ELEC</t>
  </si>
  <si>
    <t>FUEL_EMI.ktCO2.EL.PPA.PULP.AIRCOMP.GENERIC.ELEC</t>
  </si>
  <si>
    <t>FUEL_EMI.ktCO2.EL.PPA.PULP.MOTOR.GENERIC.ELEC</t>
  </si>
  <si>
    <t>FUEL_EMI.ktCO2.EL.PPA.PULP.FANS.GENERIC.ELEC</t>
  </si>
  <si>
    <t>FUEL_EMI.ktCO2.EL.PPA.PULP.LOW_ENTH.TOTAL.TOTAL</t>
  </si>
  <si>
    <t>FUEL_EMI.ktCO2.EL.PPA.PULP.LOW_ENTH.THERM.DIESEL_LIQBIO</t>
  </si>
  <si>
    <t>FUEL_EMI.ktCO2.EL.PPA.PULP.LOW_ENTH.THERM.NG_BIOGAS</t>
  </si>
  <si>
    <t>FUEL_EMI.ktCO2.EL.PPA.PULP.LOW_ENTH.THERM.SOLAR_GEO</t>
  </si>
  <si>
    <t>FUEL_EMI.ktCO2.EL.PPA.PULP.LOW_ENTH.HP.AMBIENT</t>
  </si>
  <si>
    <t>FUEL_EMI.ktCO2.EL.PPA.PULP.LOW_ENTH.THERM.ELEC</t>
  </si>
  <si>
    <t>FUEL_EMI.ktCO2.EL.PPA.PULP.PREPARATION.MECH.ELEC</t>
  </si>
  <si>
    <t>FUEL_EMI.ktCO2.EL.PPA.PULP.PULPING.TOTAL.TOTAL</t>
  </si>
  <si>
    <t>FUEL_EMI.ktCO2.EL.PPA.PULP.PULPING.STEAM.SOLIDS</t>
  </si>
  <si>
    <t>FUEL_EMI.ktCO2.EL.PPA.PULP.PULPING.STEAM.RFG</t>
  </si>
  <si>
    <t>FUEL_EMI.ktCO2.EL.PPA.PULP.PULPING.STEAM.LPG</t>
  </si>
  <si>
    <t>FUEL_EMI.ktCO2.EL.PPA.PULP.PULPING.STEAM.DIESEL_LIQBIO</t>
  </si>
  <si>
    <t>FUEL_EMI.ktCO2.EL.PPA.PULP.PULPING.STEAM.RFO</t>
  </si>
  <si>
    <t>FUEL_EMI.ktCO2.EL.PPA.PULP.PULPING.STEAM.OTHER</t>
  </si>
  <si>
    <t>FUEL_EMI.ktCO2.EL.PPA.PULP.PULPING.STEAM.NG_BIOGAS</t>
  </si>
  <si>
    <t>FUEL_EMI.ktCO2.EL.PPA.PULP.PULPING.STEAM.DERIVED</t>
  </si>
  <si>
    <t>FUEL_EMI.ktCO2.EL.PPA.PULP.PULPING.STEAM.BIOMASS_WASTE</t>
  </si>
  <si>
    <t>FUEL_EMI.ktCO2.EL.PPA.PULP.PULPING.STEAM.STEAM_DISTR</t>
  </si>
  <si>
    <t>FUEL_EMI.ktCO2.EL.PPA.PULP.PULPING_MECH.MECH.ELEC</t>
  </si>
  <si>
    <t>FUEL_EMI.ktCO2.EL.PPA.PULP.BLEACHING.THERM.ELEC</t>
  </si>
  <si>
    <t>FUEL_EMI.ktCO2.EL.PPA.PAPER.TOTAL.TOTAL.TOTAL</t>
  </si>
  <si>
    <t>FUEL_EMI.ktCO2.EL.PPA.PAPER.LIGHT.GENERIC.ELEC</t>
  </si>
  <si>
    <t>FUEL_EMI.ktCO2.EL.PPA.PAPER.AIRCOMP.GENERIC.ELEC</t>
  </si>
  <si>
    <t>FUEL_EMI.ktCO2.EL.PPA.PAPER.MOTOR.GENERIC.ELEC</t>
  </si>
  <si>
    <t>FUEL_EMI.ktCO2.EL.PPA.PAPER.FANS.GENERIC.ELEC</t>
  </si>
  <si>
    <t>FUEL_EMI.ktCO2.EL.PPA.PAPER.LOW_ENTH.TOTAL.TOTAL</t>
  </si>
  <si>
    <t>FUEL_EMI.ktCO2.EL.PPA.PAPER.LOW_ENTH.THERM.DIESEL_LIQBIO</t>
  </si>
  <si>
    <t>FUEL_EMI.ktCO2.EL.PPA.PAPER.LOW_ENTH.THERM.NG_BIOGAS</t>
  </si>
  <si>
    <t>FUEL_EMI.ktCO2.EL.PPA.PAPER.LOW_ENTH.THERM.SOLAR_GEO</t>
  </si>
  <si>
    <t>FUEL_EMI.ktCO2.EL.PPA.PAPER.LOW_ENTH.HP.AMBIENT</t>
  </si>
  <si>
    <t>FUEL_EMI.ktCO2.EL.PPA.PAPER.LOW_ENTH.THERM.ELEC</t>
  </si>
  <si>
    <t>FUEL_EMI.ktCO2.EL.PPA.PAPER.PREPARATION.TOTAL.TOTAL</t>
  </si>
  <si>
    <t>FUEL_EMI.ktCO2.EL.PPA.PAPER.PREPARATION.THERM.SOLIDS</t>
  </si>
  <si>
    <t>FUEL_EMI.ktCO2.EL.PPA.PAPER.PREPARATION.THERM.RFG</t>
  </si>
  <si>
    <t>FUEL_EMI.ktCO2.EL.PPA.PAPER.PREPARATION.THERM.LPG</t>
  </si>
  <si>
    <t>FUEL_EMI.ktCO2.EL.PPA.PAPER.PREPARATION.THERM.DIESEL_LIQBIO</t>
  </si>
  <si>
    <t>FUEL_EMI.ktCO2.EL.PPA.PAPER.PREPARATION.THERM.RFO</t>
  </si>
  <si>
    <t>FUEL_EMI.ktCO2.EL.PPA.PAPER.PREPARATION.THERM.OTHER</t>
  </si>
  <si>
    <t>FUEL_EMI.ktCO2.EL.PPA.PAPER.PREPARATION.THERM.NG_BIOGAS</t>
  </si>
  <si>
    <t>FUEL_EMI.ktCO2.EL.PPA.PAPER.PREPARATION.THERM.DERIVED</t>
  </si>
  <si>
    <t>FUEL_EMI.ktCO2.EL.PPA.PAPER.PREPARATION.THERM.BIOMASS_WASTE</t>
  </si>
  <si>
    <t>FUEL_EMI.ktCO2.EL.PPA.PAPER.PREPARATION.THERM.STEAM_DISTR</t>
  </si>
  <si>
    <t>FUEL_EMI.ktCO2.EL.PPA.PAPER.PREPARATION_ELEC.MECH.ELEC</t>
  </si>
  <si>
    <t>FUEL_EMI.ktCO2.EL.PPA.PAPER.PAPER_MACHINE.TOTAL.TOTAL</t>
  </si>
  <si>
    <t>FUEL_EMI.ktCO2.EL.PPA.PAPER.PAPER_MACHINE.STEAM.SOLIDS</t>
  </si>
  <si>
    <t>FUEL_EMI.ktCO2.EL.PPA.PAPER.PAPER_MACHINE.STEAM.RFG</t>
  </si>
  <si>
    <t>FUEL_EMI.ktCO2.EL.PPA.PAPER.PAPER_MACHINE.STEAM.LPG</t>
  </si>
  <si>
    <t>FUEL_EMI.ktCO2.EL.PPA.PAPER.PAPER_MACHINE.STEAM.DIESEL_LIQBIO</t>
  </si>
  <si>
    <t>FUEL_EMI.ktCO2.EL.PPA.PAPER.PAPER_MACHINE.STEAM.RFO</t>
  </si>
  <si>
    <t>FUEL_EMI.ktCO2.EL.PPA.PAPER.PAPER_MACHINE.STEAM.OTHER</t>
  </si>
  <si>
    <t>FUEL_EMI.ktCO2.EL.PPA.PAPER.PAPER_MACHINE.STEAM.NG_BIOGAS</t>
  </si>
  <si>
    <t>FUEL_EMI.ktCO2.EL.PPA.PAPER.PAPER_MACHINE.STEAM.DERIVED</t>
  </si>
  <si>
    <t>FUEL_EMI.ktCO2.EL.PPA.PAPER.PAPER_MACHINE.STEAM.BIOMASS_WASTE</t>
  </si>
  <si>
    <t>FUEL_EMI.ktCO2.EL.PPA.PAPER.PAPER_MACHINE.STEAM.STEAM_DISTR</t>
  </si>
  <si>
    <t>FUEL_EMI.ktCO2.EL.PPA.PAPER.PAPER_MACHINE_ELEC.ELEC.ELEC</t>
  </si>
  <si>
    <t>FUEL_EMI.ktCO2.EL.PPA.PAPER.FINISHING.TOTAL.TOTAL</t>
  </si>
  <si>
    <t>FUEL_EMI.ktCO2.EL.PPA.PAPER.FINISHING.STEAM.SOLIDS</t>
  </si>
  <si>
    <t>FUEL_EMI.ktCO2.EL.PPA.PAPER.FINISHING.STEAM.RFG</t>
  </si>
  <si>
    <t>FUEL_EMI.ktCO2.EL.PPA.PAPER.FINISHING.STEAM.LPG</t>
  </si>
  <si>
    <t>FUEL_EMI.ktCO2.EL.PPA.PAPER.FINISHING.STEAM.DIESEL_LIQBIO</t>
  </si>
  <si>
    <t>FUEL_EMI.ktCO2.EL.PPA.PAPER.FINISHING.STEAM.RFO</t>
  </si>
  <si>
    <t>FUEL_EMI.ktCO2.EL.PPA.PAPER.FINISHING.STEAM.OTHER</t>
  </si>
  <si>
    <t>FUEL_EMI.ktCO2.EL.PPA.PAPER.FINISHING.STEAM.NG_BIOGAS</t>
  </si>
  <si>
    <t>FUEL_EMI.ktCO2.EL.PPA.PAPER.FINISHING.STEAM.DERIVED</t>
  </si>
  <si>
    <t>FUEL_EMI.ktCO2.EL.PPA.PAPER.FINISHING.STEAM.BIOMASS_WASTE</t>
  </si>
  <si>
    <t>FUEL_EMI.ktCO2.EL.PPA.PAPER.FINISHING.STEAM.STEAM_DISTR</t>
  </si>
  <si>
    <t>FUEL_EMI.ktCO2.EL.PPA.PAPER.FINISHING_ELEC.ELEC.ELEC</t>
  </si>
  <si>
    <t>FUEL_EMI.ktCO2.EL.PPA.PRINT.TOTAL.TOTAL.TOTAL</t>
  </si>
  <si>
    <t>FUEL_EMI.ktCO2.EL.PPA.PRINT.LIGHT.GENERIC.ELEC</t>
  </si>
  <si>
    <t>FUEL_EMI.ktCO2.EL.PPA.PRINT.AIRCOMP.GENERIC.ELEC</t>
  </si>
  <si>
    <t>FUEL_EMI.ktCO2.EL.PPA.PRINT.MOTOR.GENERIC.ELEC</t>
  </si>
  <si>
    <t>FUEL_EMI.ktCO2.EL.PPA.PRINT.FANS.GENERIC.ELEC</t>
  </si>
  <si>
    <t>FUEL_EMI.ktCO2.EL.PPA.PRINT.LOW_ENTH.TOTAL.TOTAL</t>
  </si>
  <si>
    <t>FUEL_EMI.ktCO2.EL.PPA.PRINT.LOW_ENTH.THERM.DIESEL_LIQBIO</t>
  </si>
  <si>
    <t>FUEL_EMI.ktCO2.EL.PPA.PRINT.LOW_ENTH.THERM.NG_BIOGAS</t>
  </si>
  <si>
    <t>FUEL_EMI.ktCO2.EL.PPA.PRINT.LOW_ENTH.THERM.SOLAR_GEO</t>
  </si>
  <si>
    <t>FUEL_EMI.ktCO2.EL.PPA.PRINT.LOW_ENTH.HP.AMBIENT</t>
  </si>
  <si>
    <t>FUEL_EMI.ktCO2.EL.PPA.PRINT.LOW_ENTH.THERM.ELEC</t>
  </si>
  <si>
    <t>FUEL_EMI.ktCO2.EL.PPA.PRINT.PRINTING.MECH.ELEC</t>
  </si>
  <si>
    <t>VA.Meuro2023.EL.FBT.FBT</t>
  </si>
  <si>
    <t>Physical output (index)</t>
  </si>
  <si>
    <t>OUTPUT.index.EL.FBT.FBT</t>
  </si>
  <si>
    <t>Installed capacity (production index)</t>
  </si>
  <si>
    <t>CAP.index.EL.FBT.FBT</t>
  </si>
  <si>
    <t>Capacity investment (production index)</t>
  </si>
  <si>
    <t>NEWCAP.index.EL.FBT.FBT</t>
  </si>
  <si>
    <t>Decommissioned capacity (production index)</t>
  </si>
  <si>
    <t>Idle capacity (production index)</t>
  </si>
  <si>
    <t>FEC.ktoe.EL.FBT.FBT.TOTAL.TOTAL.TOTAL</t>
  </si>
  <si>
    <t>FEC.ktoe.EL.FBT.FBT.TOTAL.TOTAL.SOLIDS</t>
  </si>
  <si>
    <t>FEC.ktoe.EL.FBT.FBT.TOTAL.TOTAL.RFG</t>
  </si>
  <si>
    <t>FEC.ktoe.EL.FBT.FBT.TOTAL.TOTAL.LPG</t>
  </si>
  <si>
    <t>FEC.ktoe.EL.FBT.FBT.TOTAL.TOTAL.DIESEL</t>
  </si>
  <si>
    <t>FEC.ktoe.EL.FBT.FBT.TOTAL.TOTAL.RFO</t>
  </si>
  <si>
    <t>FEC.ktoe.EL.FBT.FBT.TOTAL.TOTAL.OTHER</t>
  </si>
  <si>
    <t>FEC.ktoe.EL.FBT.FBT.TOTAL.TOTAL.NG</t>
  </si>
  <si>
    <t>FEC.ktoe.EL.FBT.FBT.TOTAL.TOTAL.DERIVED</t>
  </si>
  <si>
    <t>FEC.ktoe.EL.FBT.FBT.TOTAL.TOTAL.BIOMASS_WASTE</t>
  </si>
  <si>
    <t>FEC.ktoe.EL.FBT.FBT.TOTAL.TOTAL.BIOGAS</t>
  </si>
  <si>
    <t>FEC.ktoe.EL.FBT.FBT.TOTAL.TOTAL.LIQBIO</t>
  </si>
  <si>
    <t>FEC.ktoe.EL.FBT.FBT.TOTAL.TOTAL.SOLAR</t>
  </si>
  <si>
    <t>FEC.ktoe.EL.FBT.FBT.TOTAL.TOTAL.GEO</t>
  </si>
  <si>
    <t>FEC.ktoe.EL.FBT.FBT.TOTAL.TOTAL.AMBIENT</t>
  </si>
  <si>
    <t>FEC.ktoe.EL.FBT.FBT.TOTAL.TOTAL.STEAM_DISTR</t>
  </si>
  <si>
    <t>FEC.ktoe.EL.FBT.FBT.TOTAL.TOTAL.ELEC</t>
  </si>
  <si>
    <t>Energy intensity (toe / physical output index)</t>
  </si>
  <si>
    <t>Useful energy demand intensity (toe useful / physical output index)</t>
  </si>
  <si>
    <t>FEC.ktoe.EL.FBT.FBT.LIGHT.GENERIC.ELEC</t>
  </si>
  <si>
    <t>FEC.ktoe.EL.FBT.FBT.AIRCOMP.GENERIC.ELEC</t>
  </si>
  <si>
    <t>FEC.ktoe.EL.FBT.FBT.MOTOR.GENERIC.ELEC</t>
  </si>
  <si>
    <t>FEC.ktoe.EL.FBT.FBT.FANS.GENERIC.ELEC</t>
  </si>
  <si>
    <t>FEC.ktoe.EL.FBT.FBT.LOW_ENTH.TOTAL.TOTAL</t>
  </si>
  <si>
    <t>FEC.ktoe.EL.FBT.FBT.LOW_ENTH.THERM.DIESEL_LIQBIO</t>
  </si>
  <si>
    <t>FEC.ktoe.EL.FBT.FBT.LOW_ENTH.THERM.NG_BIOGAS</t>
  </si>
  <si>
    <t>FEC.ktoe.EL.FBT.FBT.LOW_ENTH.THERM.SOLAR_GEO</t>
  </si>
  <si>
    <t>FEC.ktoe.EL.FBT.FBT.LOW_ENTH.HP.AMBIENT</t>
  </si>
  <si>
    <t>FEC.ktoe.EL.FBT.FBT.LOW_ENTH.THERM.ELEC</t>
  </si>
  <si>
    <t>Food: Oven (direct heat)</t>
  </si>
  <si>
    <t>Food: Direct Heat - Thermal</t>
  </si>
  <si>
    <t>FEC.ktoe.EL.FBT.FBT.OVEN.THERM.TOTAL</t>
  </si>
  <si>
    <t>FEC.ktoe.EL.FBT.FBT.OVEN.THERM.SOLIDS</t>
  </si>
  <si>
    <t>FEC.ktoe.EL.FBT.FBT.OVEN.THERM.LPG</t>
  </si>
  <si>
    <t>FEC.ktoe.EL.FBT.FBT.OVEN.THERM.DIESEL_LIQBIO</t>
  </si>
  <si>
    <t>FEC.ktoe.EL.FBT.FBT.OVEN.THERM.RFO</t>
  </si>
  <si>
    <t>FEC.ktoe.EL.FBT.FBT.OVEN.THERM.NG_BIOGAS</t>
  </si>
  <si>
    <t>Food: Direct Heat - Electric</t>
  </si>
  <si>
    <t>FEC.ktoe.EL.FBT.FBT.OVEN.ELEC.ELEC</t>
  </si>
  <si>
    <t>Food: Direct Heat - Microwave</t>
  </si>
  <si>
    <t>FEC.ktoe.EL.FBT.FBT.OVEN_MICROW.MICROW.ELEC</t>
  </si>
  <si>
    <t>Food: Specific process heat</t>
  </si>
  <si>
    <t>Food: Process Heat - Thermal</t>
  </si>
  <si>
    <t>FEC.ktoe.EL.FBT.FBT.PROC_HEAT.THERM.TOTAL</t>
  </si>
  <si>
    <t>FEC.ktoe.EL.FBT.FBT.PROC_HEAT.THERM.SOLIDS</t>
  </si>
  <si>
    <t>FEC.ktoe.EL.FBT.FBT.PROC_HEAT.THERM.LPG</t>
  </si>
  <si>
    <t>FEC.ktoe.EL.FBT.FBT.PROC_HEAT.THERM.DIESEL_LIQBIO</t>
  </si>
  <si>
    <t>FEC.ktoe.EL.FBT.FBT.PROC_HEAT.THERM.RFO</t>
  </si>
  <si>
    <t>FEC.ktoe.EL.FBT.FBT.PROC_HEAT.THERM.NG_BIOGAS</t>
  </si>
  <si>
    <t>Food: Process Heat - Electric</t>
  </si>
  <si>
    <t>FEC.ktoe.EL.FBT.FBT.PROC_HEAT.ELEC.ELEC</t>
  </si>
  <si>
    <t>Food: Process Heat - Microwave</t>
  </si>
  <si>
    <t>FEC.ktoe.EL.FBT.FBT.PROC_HEAT_MICROW.MICROW.ELEC</t>
  </si>
  <si>
    <t>Food: Steam processing</t>
  </si>
  <si>
    <t>FEC.ktoe.EL.FBT.FBT.PROCESSING.TOTAL.TOTAL</t>
  </si>
  <si>
    <t>FEC.ktoe.EL.FBT.FBT.PROCESSING.STEAM.SOLIDS</t>
  </si>
  <si>
    <t>FEC.ktoe.EL.FBT.FBT.PROCESSING.STEAM.RFG</t>
  </si>
  <si>
    <t>FEC.ktoe.EL.FBT.FBT.PROCESSING.STEAM.LPG</t>
  </si>
  <si>
    <t>FEC.ktoe.EL.FBT.FBT.PROCESSING.STEAM.DIESEL_LIQBIO</t>
  </si>
  <si>
    <t>FEC.ktoe.EL.FBT.FBT.PROCESSING.STEAM.RFO</t>
  </si>
  <si>
    <t>FEC.ktoe.EL.FBT.FBT.PROCESSING.STEAM.OTHER</t>
  </si>
  <si>
    <t>FEC.ktoe.EL.FBT.FBT.PROCESSING.STEAM.NG_BIOGAS</t>
  </si>
  <si>
    <t>FEC.ktoe.EL.FBT.FBT.PROCESSING.STEAM.DERIVED</t>
  </si>
  <si>
    <t>FEC.ktoe.EL.FBT.FBT.PROCESSING.STEAM.BIOMASS_WASTE</t>
  </si>
  <si>
    <t>FEC.ktoe.EL.FBT.FBT.PROCESSING.STEAM.STEAM_DISTR</t>
  </si>
  <si>
    <t>Food: Drying</t>
  </si>
  <si>
    <t>Food: Thermal drying</t>
  </si>
  <si>
    <t>FEC.ktoe.EL.FBT.FBT.DRYING.TOTAL.TOTAL</t>
  </si>
  <si>
    <t>FEC.ktoe.EL.FBT.FBT.DRYING.THERM.SOLIDS</t>
  </si>
  <si>
    <t>FEC.ktoe.EL.FBT.FBT.DRYING.THERM.LPG</t>
  </si>
  <si>
    <t>FEC.ktoe.EL.FBT.FBT.DRYING.THERM.DIESEL_LIQBIO</t>
  </si>
  <si>
    <t>FEC.ktoe.EL.FBT.FBT.DRYING.THERM.RFO</t>
  </si>
  <si>
    <t>FEC.ktoe.EL.FBT.FBT.DRYING.THERM.NG_BIOGAS</t>
  </si>
  <si>
    <t>Food: Steam drying</t>
  </si>
  <si>
    <t>FEC.ktoe.EL.FBT.FBT.DRYING_STEAM.TOTAL.TOTAL</t>
  </si>
  <si>
    <t>FEC.ktoe.EL.FBT.FBT.DRYING_STEAM.STEAM.SOLIDS</t>
  </si>
  <si>
    <t>FEC.ktoe.EL.FBT.FBT.DRYING_STEAM.STEAM.RFG</t>
  </si>
  <si>
    <t>FEC.ktoe.EL.FBT.FBT.DRYING_STEAM.STEAM.LPG</t>
  </si>
  <si>
    <t>FEC.ktoe.EL.FBT.FBT.DRYING_STEAM.STEAM.DIESEL_LIQBIO</t>
  </si>
  <si>
    <t>FEC.ktoe.EL.FBT.FBT.DRYING_STEAM.STEAM.RFO</t>
  </si>
  <si>
    <t>FEC.ktoe.EL.FBT.FBT.DRYING_STEAM.STEAM.OTHER</t>
  </si>
  <si>
    <t>FEC.ktoe.EL.FBT.FBT.DRYING_STEAM.STEAM.NG_BIOGAS</t>
  </si>
  <si>
    <t>FEC.ktoe.EL.FBT.FBT.DRYING_STEAM.STEAM.DERIVED</t>
  </si>
  <si>
    <t>FEC.ktoe.EL.FBT.FBT.DRYING_STEAM.STEAM.BIOMASS_WASTE</t>
  </si>
  <si>
    <t>FEC.ktoe.EL.FBT.FBT.DRYING_STEAM.STEAM.STEAM_DISTR</t>
  </si>
  <si>
    <t>Food: Electric drying</t>
  </si>
  <si>
    <t>FEC.ktoe.EL.FBT.FBT.DRYING_ELEC.ELEC.ELEC</t>
  </si>
  <si>
    <t>Food: Freeze drying</t>
  </si>
  <si>
    <t>FEC.ktoe.EL.FBT.FBT.DRYING_FREEZE.FREEZE_DRY.ELEC</t>
  </si>
  <si>
    <t>Food: Microwave drying</t>
  </si>
  <si>
    <t>FEC.ktoe.EL.FBT.FBT.DRYING_MICROW.MICROW.ELEC</t>
  </si>
  <si>
    <t>Food: Process cooling and refrigeration</t>
  </si>
  <si>
    <t>Food: Thermal cooling</t>
  </si>
  <si>
    <t>FEC.ktoe.EL.FBT.FBT.PROC_COOL_THERM.THERM.NG_BIOGAS</t>
  </si>
  <si>
    <t>Food: Steam cooling</t>
  </si>
  <si>
    <t>FEC.ktoe.EL.FBT.FBT.PROC_COOL.TOTAL.TOTAL</t>
  </si>
  <si>
    <t>FEC.ktoe.EL.FBT.FBT.PROC_COOL.STEAM.SOLIDS</t>
  </si>
  <si>
    <t>FEC.ktoe.EL.FBT.FBT.PROC_COOL.STEAM.RFG</t>
  </si>
  <si>
    <t>FEC.ktoe.EL.FBT.FBT.PROC_COOL.STEAM.LPG</t>
  </si>
  <si>
    <t>FEC.ktoe.EL.FBT.FBT.PROC_COOL.STEAM.DIESEL_LIQBIO</t>
  </si>
  <si>
    <t>FEC.ktoe.EL.FBT.FBT.PROC_COOL.STEAM.RFO</t>
  </si>
  <si>
    <t>FEC.ktoe.EL.FBT.FBT.PROC_COOL.STEAM.OTHER</t>
  </si>
  <si>
    <t>FEC.ktoe.EL.FBT.FBT.PROC_COOL.STEAM.NG_BIOGAS</t>
  </si>
  <si>
    <t>FEC.ktoe.EL.FBT.FBT.PROC_COOL.STEAM.DERIVED</t>
  </si>
  <si>
    <t>FEC.ktoe.EL.FBT.FBT.PROC_COOL.STEAM.BIOMASS_WASTE</t>
  </si>
  <si>
    <t>FEC.ktoe.EL.FBT.FBT.PROC_COOL.STEAM.STEAM_DISTR</t>
  </si>
  <si>
    <t>Food: Electric cooling</t>
  </si>
  <si>
    <t>FEC.ktoe.EL.FBT.FBT.PROC_COOL_ELEC.ELEC.ELEC</t>
  </si>
  <si>
    <t>Food: Electric machinery</t>
  </si>
  <si>
    <t>FEC.ktoe.EL.FBT.FBT.GENERIC.MECH.ELEC</t>
  </si>
  <si>
    <t>UED.ktoe.EL.FBT.FBT.TOTAL.TOTAL.TOTAL</t>
  </si>
  <si>
    <t>UED.ktoe.EL.FBT.FBT.LIGHT.GENERIC.ELEC</t>
  </si>
  <si>
    <t>UED.ktoe.EL.FBT.FBT.AIRCOMP.GENERIC.ELEC</t>
  </si>
  <si>
    <t>UED.ktoe.EL.FBT.FBT.MOTOR.GENERIC.ELEC</t>
  </si>
  <si>
    <t>UED.ktoe.EL.FBT.FBT.FANS.GENERIC.ELEC</t>
  </si>
  <si>
    <t>UED.ktoe.EL.FBT.FBT.LOW_ENTH.TOTAL.TOTAL</t>
  </si>
  <si>
    <t>UED.ktoe.EL.FBT.FBT.LOW_ENTH.THERM.DIESEL_LIQBIO</t>
  </si>
  <si>
    <t>UED.ktoe.EL.FBT.FBT.LOW_ENTH.THERM.NG_BIOGAS</t>
  </si>
  <si>
    <t>UED.ktoe.EL.FBT.FBT.LOW_ENTH.THERM.SOLAR_GEO</t>
  </si>
  <si>
    <t>UED.ktoe.EL.FBT.FBT.LOW_ENTH.HP.AMBIENT</t>
  </si>
  <si>
    <t>UED.ktoe.EL.FBT.FBT.LOW_ENTH.THERM.ELEC</t>
  </si>
  <si>
    <t>UED.ktoe.EL.FBT.FBT.OVEN.THERM.TOTAL</t>
  </si>
  <si>
    <t>UED.ktoe.EL.FBT.FBT.OVEN.THERM.SOLIDS</t>
  </si>
  <si>
    <t>UED.ktoe.EL.FBT.FBT.OVEN.THERM.LPG</t>
  </si>
  <si>
    <t>UED.ktoe.EL.FBT.FBT.OVEN.THERM.DIESEL_LIQBIO</t>
  </si>
  <si>
    <t>UED.ktoe.EL.FBT.FBT.OVEN.THERM.RFO</t>
  </si>
  <si>
    <t>UED.ktoe.EL.FBT.FBT.OVEN.THERM.NG_BIOGAS</t>
  </si>
  <si>
    <t>UED.ktoe.EL.FBT.FBT.OVEN.ELEC.ELEC</t>
  </si>
  <si>
    <t>UED.ktoe.EL.FBT.FBT.OVEN_MICROW.MICROW.ELEC</t>
  </si>
  <si>
    <t>UED.ktoe.EL.FBT.FBT.PROC_HEAT.THERM.TOTAL</t>
  </si>
  <si>
    <t>UED.ktoe.EL.FBT.FBT.PROC_HEAT.THERM.SOLIDS</t>
  </si>
  <si>
    <t>UED.ktoe.EL.FBT.FBT.PROC_HEAT.THERM.LPG</t>
  </si>
  <si>
    <t>UED.ktoe.EL.FBT.FBT.PROC_HEAT.THERM.DIESEL_LIQBIO</t>
  </si>
  <si>
    <t>UED.ktoe.EL.FBT.FBT.PROC_HEAT.THERM.RFO</t>
  </si>
  <si>
    <t>UED.ktoe.EL.FBT.FBT.PROC_HEAT.THERM.NG_BIOGAS</t>
  </si>
  <si>
    <t>UED.ktoe.EL.FBT.FBT.PROC_HEAT.ELEC.ELEC</t>
  </si>
  <si>
    <t>UED.ktoe.EL.FBT.FBT.PROC_HEAT_MICROW.MICROW.ELEC</t>
  </si>
  <si>
    <t>UED.ktoe.EL.FBT.FBT.PROCESSING.TOTAL.TOTAL</t>
  </si>
  <si>
    <t>UED.ktoe.EL.FBT.FBT.PROCESSING.STEAM.SOLIDS</t>
  </si>
  <si>
    <t>UED.ktoe.EL.FBT.FBT.PROCESSING.STEAM.RFG</t>
  </si>
  <si>
    <t>UED.ktoe.EL.FBT.FBT.PROCESSING.STEAM.LPG</t>
  </si>
  <si>
    <t>UED.ktoe.EL.FBT.FBT.PROCESSING.STEAM.DIESEL_LIQBIO</t>
  </si>
  <si>
    <t>UED.ktoe.EL.FBT.FBT.PROCESSING.STEAM.RFO</t>
  </si>
  <si>
    <t>UED.ktoe.EL.FBT.FBT.PROCESSING.STEAM.OTHER</t>
  </si>
  <si>
    <t>UED.ktoe.EL.FBT.FBT.PROCESSING.STEAM.NG_BIOGAS</t>
  </si>
  <si>
    <t>UED.ktoe.EL.FBT.FBT.PROCESSING.STEAM.DERIVED</t>
  </si>
  <si>
    <t>UED.ktoe.EL.FBT.FBT.PROCESSING.STEAM.BIOMASS_WASTE</t>
  </si>
  <si>
    <t>UED.ktoe.EL.FBT.FBT.PROCESSING.STEAM.STEAM_DISTR</t>
  </si>
  <si>
    <t>UED.ktoe.EL.FBT.FBT.DRYING.TOTAL.TOTAL</t>
  </si>
  <si>
    <t>UED.ktoe.EL.FBT.FBT.DRYING.THERM.SOLIDS</t>
  </si>
  <si>
    <t>UED.ktoe.EL.FBT.FBT.DRYING.THERM.LPG</t>
  </si>
  <si>
    <t>UED.ktoe.EL.FBT.FBT.DRYING.THERM.DIESEL_LIQBIO</t>
  </si>
  <si>
    <t>UED.ktoe.EL.FBT.FBT.DRYING.THERM.RFO</t>
  </si>
  <si>
    <t>UED.ktoe.EL.FBT.FBT.DRYING.THERM.NG_BIOGAS</t>
  </si>
  <si>
    <t>UED.ktoe.EL.FBT.FBT.DRYING_STEAM.TOTAL.TOTAL</t>
  </si>
  <si>
    <t>UED.ktoe.EL.FBT.FBT.DRYING_STEAM.STEAM.SOLIDS</t>
  </si>
  <si>
    <t>UED.ktoe.EL.FBT.FBT.DRYING_STEAM.STEAM.RFG</t>
  </si>
  <si>
    <t>UED.ktoe.EL.FBT.FBT.DRYING_STEAM.STEAM.LPG</t>
  </si>
  <si>
    <t>UED.ktoe.EL.FBT.FBT.DRYING_STEAM.STEAM.DIESEL_LIQBIO</t>
  </si>
  <si>
    <t>UED.ktoe.EL.FBT.FBT.DRYING_STEAM.STEAM.RFO</t>
  </si>
  <si>
    <t>UED.ktoe.EL.FBT.FBT.DRYING_STEAM.STEAM.OTHER</t>
  </si>
  <si>
    <t>UED.ktoe.EL.FBT.FBT.DRYING_STEAM.STEAM.NG_BIOGAS</t>
  </si>
  <si>
    <t>UED.ktoe.EL.FBT.FBT.DRYING_STEAM.STEAM.DERIVED</t>
  </si>
  <si>
    <t>UED.ktoe.EL.FBT.FBT.DRYING_STEAM.STEAM.BIOMASS_WASTE</t>
  </si>
  <si>
    <t>UED.ktoe.EL.FBT.FBT.DRYING_STEAM.STEAM.STEAM_DISTR</t>
  </si>
  <si>
    <t>UED.ktoe.EL.FBT.FBT.DRYING_ELEC.ELEC.ELEC</t>
  </si>
  <si>
    <t>UED.ktoe.EL.FBT.FBT.DRYING_FREEZE.FREEZE_DRY.ELEC</t>
  </si>
  <si>
    <t>UED.ktoe.EL.FBT.FBT.DRYING_MICROW.MICROW.ELEC</t>
  </si>
  <si>
    <t>UED.ktoe.EL.FBT.FBT.PROC_COOL_THERM.THERM.NG_BIOGAS</t>
  </si>
  <si>
    <t>UED.ktoe.EL.FBT.FBT.PROC_COOL.TOTAL.TOTAL</t>
  </si>
  <si>
    <t>UED.ktoe.EL.FBT.FBT.PROC_COOL.STEAM.SOLIDS</t>
  </si>
  <si>
    <t>UED.ktoe.EL.FBT.FBT.PROC_COOL.STEAM.RFG</t>
  </si>
  <si>
    <t>UED.ktoe.EL.FBT.FBT.PROC_COOL.STEAM.LPG</t>
  </si>
  <si>
    <t>UED.ktoe.EL.FBT.FBT.PROC_COOL.STEAM.DIESEL_LIQBIO</t>
  </si>
  <si>
    <t>UED.ktoe.EL.FBT.FBT.PROC_COOL.STEAM.RFO</t>
  </si>
  <si>
    <t>UED.ktoe.EL.FBT.FBT.PROC_COOL.STEAM.OTHER</t>
  </si>
  <si>
    <t>UED.ktoe.EL.FBT.FBT.PROC_COOL.STEAM.NG_BIOGAS</t>
  </si>
  <si>
    <t>UED.ktoe.EL.FBT.FBT.PROC_COOL.STEAM.DERIVED</t>
  </si>
  <si>
    <t>UED.ktoe.EL.FBT.FBT.PROC_COOL.STEAM.BIOMASS_WASTE</t>
  </si>
  <si>
    <t>UED.ktoe.EL.FBT.FBT.PROC_COOL.STEAM.STEAM_DISTR</t>
  </si>
  <si>
    <t>UED.ktoe.EL.FBT.FBT.PROC_COOL_ELEC.ELEC.ELEC</t>
  </si>
  <si>
    <t>UED.ktoe.EL.FBT.FBT.GENERIC.MECH.ELEC</t>
  </si>
  <si>
    <t>FUEL_EMI.ktCO2.EL.FBT.FBT.TOTAL.TOTAL.TOTAL</t>
  </si>
  <si>
    <t>FUEL_EMI.ktCO2.EL.FBT.FBT.LIGHT.GENERIC.ELEC</t>
  </si>
  <si>
    <t>FUEL_EMI.ktCO2.EL.FBT.FBT.AIRCOMP.GENERIC.ELEC</t>
  </si>
  <si>
    <t>FUEL_EMI.ktCO2.EL.FBT.FBT.MOTOR.GENERIC.ELEC</t>
  </si>
  <si>
    <t>FUEL_EMI.ktCO2.EL.FBT.FBT.FANS.GENERIC.ELEC</t>
  </si>
  <si>
    <t>FUEL_EMI.ktCO2.EL.FBT.FBT.LOW_ENTH.TOTAL.TOTAL</t>
  </si>
  <si>
    <t>FUEL_EMI.ktCO2.EL.FBT.FBT.LOW_ENTH.THERM.DIESEL_LIQBIO</t>
  </si>
  <si>
    <t>FUEL_EMI.ktCO2.EL.FBT.FBT.LOW_ENTH.THERM.NG_BIOGAS</t>
  </si>
  <si>
    <t>FUEL_EMI.ktCO2.EL.FBT.FBT.LOW_ENTH.THERM.SOLAR_GEO</t>
  </si>
  <si>
    <t>FUEL_EMI.ktCO2.EL.FBT.FBT.LOW_ENTH.HP.AMBIENT</t>
  </si>
  <si>
    <t>FUEL_EMI.ktCO2.EL.FBT.FBT.LOW_ENTH.THERM.ELEC</t>
  </si>
  <si>
    <t>FUEL_EMI.ktCO2.EL.FBT.FBT.OVEN.THERM.TOTAL</t>
  </si>
  <si>
    <t>FUEL_EMI.ktCO2.EL.FBT.FBT.OVEN.THERM.SOLIDS</t>
  </si>
  <si>
    <t>FUEL_EMI.ktCO2.EL.FBT.FBT.OVEN.THERM.LPG</t>
  </si>
  <si>
    <t>FUEL_EMI.ktCO2.EL.FBT.FBT.OVEN.THERM.DIESEL_LIQBIO</t>
  </si>
  <si>
    <t>FUEL_EMI.ktCO2.EL.FBT.FBT.OVEN.THERM.RFO</t>
  </si>
  <si>
    <t>FUEL_EMI.ktCO2.EL.FBT.FBT.OVEN.THERM.NG_BIOGAS</t>
  </si>
  <si>
    <t>FUEL_EMI.ktCO2.EL.FBT.FBT.OVEN.ELEC.ELEC</t>
  </si>
  <si>
    <t>FUEL_EMI.ktCO2.EL.FBT.FBT.OVEN_MICROW.MICROW.ELEC</t>
  </si>
  <si>
    <t>FUEL_EMI.ktCO2.EL.FBT.FBT.PROC_HEAT.THERM.TOTAL</t>
  </si>
  <si>
    <t>FUEL_EMI.ktCO2.EL.FBT.FBT.PROC_HEAT.THERM.SOLIDS</t>
  </si>
  <si>
    <t>FUEL_EMI.ktCO2.EL.FBT.FBT.PROC_HEAT.THERM.LPG</t>
  </si>
  <si>
    <t>FUEL_EMI.ktCO2.EL.FBT.FBT.PROC_HEAT.THERM.DIESEL_LIQBIO</t>
  </si>
  <si>
    <t>FUEL_EMI.ktCO2.EL.FBT.FBT.PROC_HEAT.THERM.RFO</t>
  </si>
  <si>
    <t>FUEL_EMI.ktCO2.EL.FBT.FBT.PROC_HEAT.THERM.NG_BIOGAS</t>
  </si>
  <si>
    <t>FUEL_EMI.ktCO2.EL.FBT.FBT.PROC_HEAT.ELEC.ELEC</t>
  </si>
  <si>
    <t>FUEL_EMI.ktCO2.EL.FBT.FBT.PROC_HEAT_MICROW.MICROW.ELEC</t>
  </si>
  <si>
    <t>FUEL_EMI.ktCO2.EL.FBT.FBT.PROCESSING.TOTAL.TOTAL</t>
  </si>
  <si>
    <t>FUEL_EMI.ktCO2.EL.FBT.FBT.PROCESSING.STEAM.SOLIDS</t>
  </si>
  <si>
    <t>FUEL_EMI.ktCO2.EL.FBT.FBT.PROCESSING.STEAM.RFG</t>
  </si>
  <si>
    <t>FUEL_EMI.ktCO2.EL.FBT.FBT.PROCESSING.STEAM.LPG</t>
  </si>
  <si>
    <t>FUEL_EMI.ktCO2.EL.FBT.FBT.PROCESSING.STEAM.DIESEL_LIQBIO</t>
  </si>
  <si>
    <t>FUEL_EMI.ktCO2.EL.FBT.FBT.PROCESSING.STEAM.RFO</t>
  </si>
  <si>
    <t>FUEL_EMI.ktCO2.EL.FBT.FBT.PROCESSING.STEAM.OTHER</t>
  </si>
  <si>
    <t>FUEL_EMI.ktCO2.EL.FBT.FBT.PROCESSING.STEAM.NG_BIOGAS</t>
  </si>
  <si>
    <t>FUEL_EMI.ktCO2.EL.FBT.FBT.PROCESSING.STEAM.DERIVED</t>
  </si>
  <si>
    <t>FUEL_EMI.ktCO2.EL.FBT.FBT.PROCESSING.STEAM.BIOMASS_WASTE</t>
  </si>
  <si>
    <t>FUEL_EMI.ktCO2.EL.FBT.FBT.PROCESSING.STEAM.STEAM_DISTR</t>
  </si>
  <si>
    <t>FUEL_EMI.ktCO2.EL.FBT.FBT.DRYING.TOTAL.TOTAL</t>
  </si>
  <si>
    <t>FUEL_EMI.ktCO2.EL.FBT.FBT.DRYING.THERM.SOLIDS</t>
  </si>
  <si>
    <t>FUEL_EMI.ktCO2.EL.FBT.FBT.DRYING.THERM.LPG</t>
  </si>
  <si>
    <t>FUEL_EMI.ktCO2.EL.FBT.FBT.DRYING.THERM.DIESEL_LIQBIO</t>
  </si>
  <si>
    <t>FUEL_EMI.ktCO2.EL.FBT.FBT.DRYING.THERM.RFO</t>
  </si>
  <si>
    <t>FUEL_EMI.ktCO2.EL.FBT.FBT.DRYING.THERM.NG_BIOGAS</t>
  </si>
  <si>
    <t>FUEL_EMI.ktCO2.EL.FBT.FBT.DRYING_STEAM.TOTAL.TOTAL</t>
  </si>
  <si>
    <t>FUEL_EMI.ktCO2.EL.FBT.FBT.DRYING_STEAM.STEAM.SOLIDS</t>
  </si>
  <si>
    <t>FUEL_EMI.ktCO2.EL.FBT.FBT.DRYING_STEAM.STEAM.RFG</t>
  </si>
  <si>
    <t>FUEL_EMI.ktCO2.EL.FBT.FBT.DRYING_STEAM.STEAM.LPG</t>
  </si>
  <si>
    <t>FUEL_EMI.ktCO2.EL.FBT.FBT.DRYING_STEAM.STEAM.DIESEL_LIQBIO</t>
  </si>
  <si>
    <t>FUEL_EMI.ktCO2.EL.FBT.FBT.DRYING_STEAM.STEAM.RFO</t>
  </si>
  <si>
    <t>FUEL_EMI.ktCO2.EL.FBT.FBT.DRYING_STEAM.STEAM.OTHER</t>
  </si>
  <si>
    <t>FUEL_EMI.ktCO2.EL.FBT.FBT.DRYING_STEAM.STEAM.NG_BIOGAS</t>
  </si>
  <si>
    <t>FUEL_EMI.ktCO2.EL.FBT.FBT.DRYING_STEAM.STEAM.DERIVED</t>
  </si>
  <si>
    <t>FUEL_EMI.ktCO2.EL.FBT.FBT.DRYING_STEAM.STEAM.BIOMASS_WASTE</t>
  </si>
  <si>
    <t>FUEL_EMI.ktCO2.EL.FBT.FBT.DRYING_STEAM.STEAM.STEAM_DISTR</t>
  </si>
  <si>
    <t>FUEL_EMI.ktCO2.EL.FBT.FBT.DRYING_ELEC.ELEC.ELEC</t>
  </si>
  <si>
    <t>FUEL_EMI.ktCO2.EL.FBT.FBT.DRYING_FREEZE.FREEZE_DRY.ELEC</t>
  </si>
  <si>
    <t>FUEL_EMI.ktCO2.EL.FBT.FBT.DRYING_MICROW.MICROW.ELEC</t>
  </si>
  <si>
    <t>FUEL_EMI.ktCO2.EL.FBT.FBT.PROC_COOL_THERM.THERM.NG_BIOGAS</t>
  </si>
  <si>
    <t>FUEL_EMI.ktCO2.EL.FBT.FBT.PROC_COOL.TOTAL.TOTAL</t>
  </si>
  <si>
    <t>FUEL_EMI.ktCO2.EL.FBT.FBT.PROC_COOL.STEAM.SOLIDS</t>
  </si>
  <si>
    <t>FUEL_EMI.ktCO2.EL.FBT.FBT.PROC_COOL.STEAM.RFG</t>
  </si>
  <si>
    <t>FUEL_EMI.ktCO2.EL.FBT.FBT.PROC_COOL.STEAM.LPG</t>
  </si>
  <si>
    <t>FUEL_EMI.ktCO2.EL.FBT.FBT.PROC_COOL.STEAM.DIESEL_LIQBIO</t>
  </si>
  <si>
    <t>FUEL_EMI.ktCO2.EL.FBT.FBT.PROC_COOL.STEAM.RFO</t>
  </si>
  <si>
    <t>FUEL_EMI.ktCO2.EL.FBT.FBT.PROC_COOL.STEAM.OTHER</t>
  </si>
  <si>
    <t>FUEL_EMI.ktCO2.EL.FBT.FBT.PROC_COOL.STEAM.NG_BIOGAS</t>
  </si>
  <si>
    <t>FUEL_EMI.ktCO2.EL.FBT.FBT.PROC_COOL.STEAM.DERIVED</t>
  </si>
  <si>
    <t>FUEL_EMI.ktCO2.EL.FBT.FBT.PROC_COOL.STEAM.BIOMASS_WASTE</t>
  </si>
  <si>
    <t>FUEL_EMI.ktCO2.EL.FBT.FBT.PROC_COOL.STEAM.STEAM_DISTR</t>
  </si>
  <si>
    <t>FUEL_EMI.ktCO2.EL.FBT.FBT.PROC_COOL_ELEC.ELEC.ELEC</t>
  </si>
  <si>
    <t>FUEL_EMI.ktCO2.EL.FBT.FBT.GENERIC.MECH.ELEC</t>
  </si>
  <si>
    <t>VA.Meuro2023.EL.TRE.TRE</t>
  </si>
  <si>
    <t>OUTPUT.index.EL.TRE.TRE</t>
  </si>
  <si>
    <t>CAP.index.EL.TRE.TRE</t>
  </si>
  <si>
    <t>NEWCAP.index.EL.TRE.TRE</t>
  </si>
  <si>
    <t>FEC.ktoe.EL.TRE.TRE.TOTAL.TOTAL.TOTAL</t>
  </si>
  <si>
    <t>FEC.ktoe.EL.TRE.TRE.TOTAL.TOTAL.SOLIDS</t>
  </si>
  <si>
    <t>FEC.ktoe.EL.TRE.TRE.TOTAL.TOTAL.RFG</t>
  </si>
  <si>
    <t>FEC.ktoe.EL.TRE.TRE.TOTAL.TOTAL.LPG</t>
  </si>
  <si>
    <t>FEC.ktoe.EL.TRE.TRE.TOTAL.TOTAL.DIESEL</t>
  </si>
  <si>
    <t>FEC.ktoe.EL.TRE.TRE.TOTAL.TOTAL.RFO</t>
  </si>
  <si>
    <t>FEC.ktoe.EL.TRE.TRE.TOTAL.TOTAL.OTHER</t>
  </si>
  <si>
    <t>FEC.ktoe.EL.TRE.TRE.TOTAL.TOTAL.NG</t>
  </si>
  <si>
    <t>FEC.ktoe.EL.TRE.TRE.TOTAL.TOTAL.DERIVED</t>
  </si>
  <si>
    <t>FEC.ktoe.EL.TRE.TRE.TOTAL.TOTAL.BIOMASS_WASTE</t>
  </si>
  <si>
    <t>FEC.ktoe.EL.TRE.TRE.TOTAL.TOTAL.BIOGAS</t>
  </si>
  <si>
    <t>FEC.ktoe.EL.TRE.TRE.TOTAL.TOTAL.LIQBIO</t>
  </si>
  <si>
    <t>FEC.ktoe.EL.TRE.TRE.TOTAL.TOTAL.SOLAR</t>
  </si>
  <si>
    <t>FEC.ktoe.EL.TRE.TRE.TOTAL.TOTAL.GEO</t>
  </si>
  <si>
    <t>FEC.ktoe.EL.TRE.TRE.TOTAL.TOTAL.AMBIENT</t>
  </si>
  <si>
    <t>FEC.ktoe.EL.TRE.TRE.TOTAL.TOTAL.STEAM_DISTR</t>
  </si>
  <si>
    <t>FEC.ktoe.EL.TRE.TRE.TOTAL.TOTAL.ELEC</t>
  </si>
  <si>
    <t>FEC.ktoe.EL.TRE.TRE.LIGHT.GENERIC.ELEC</t>
  </si>
  <si>
    <t>FEC.ktoe.EL.TRE.TRE.AIRCOMP.GENERIC.ELEC</t>
  </si>
  <si>
    <t>FEC.ktoe.EL.TRE.TRE.MOTOR.GENERIC.ELEC</t>
  </si>
  <si>
    <t>FEC.ktoe.EL.TRE.TRE.FANS.GENERIC.ELEC</t>
  </si>
  <si>
    <t>FEC.ktoe.EL.TRE.TRE.LOW_ENTH.TOTAL.TOTAL</t>
  </si>
  <si>
    <t>FEC.ktoe.EL.TRE.TRE.LOW_ENTH.THERM.DIESEL_LIQBIO</t>
  </si>
  <si>
    <t>FEC.ktoe.EL.TRE.TRE.LOW_ENTH.THERM.NG_BIOGAS</t>
  </si>
  <si>
    <t>FEC.ktoe.EL.TRE.TRE.LOW_ENTH.THERM.SOLAR_GEO</t>
  </si>
  <si>
    <t>FEC.ktoe.EL.TRE.TRE.LOW_ENTH.HP.AMBIENT</t>
  </si>
  <si>
    <t>FEC.ktoe.EL.TRE.TRE.LOW_ENTH.THERM.ELEC</t>
  </si>
  <si>
    <t>Trans. Eq.: Foundries</t>
  </si>
  <si>
    <t>Trans. Eq.: Thermal Foundries</t>
  </si>
  <si>
    <t>FEC.ktoe.EL.TRE.TRE.FOUNDRY.THERM.TOTAL</t>
  </si>
  <si>
    <t>FEC.ktoe.EL.TRE.TRE.FOUNDRY.THERM.SOLIDS</t>
  </si>
  <si>
    <t>FEC.ktoe.EL.TRE.TRE.FOUNDRY.THERM.LPG</t>
  </si>
  <si>
    <t>FEC.ktoe.EL.TRE.TRE.FOUNDRY.THERM.DIESEL_LIQBIO</t>
  </si>
  <si>
    <t>FEC.ktoe.EL.TRE.TRE.FOUNDRY.THERM.RFO</t>
  </si>
  <si>
    <t>FEC.ktoe.EL.TRE.TRE.FOUNDRY.THERM.NG_BIOGAS</t>
  </si>
  <si>
    <t>Trans. Eq.: Electric Foundries</t>
  </si>
  <si>
    <t>FEC.ktoe.EL.TRE.TRE.FOUNDRY.ELEC.ELEC</t>
  </si>
  <si>
    <t>Trans. Eq.: Connection techniques</t>
  </si>
  <si>
    <t>Trans. Eq.: Thermal connection</t>
  </si>
  <si>
    <t>FEC.ktoe.EL.TRE.TRE.CONNECTION_THERM.THERM.NG_BIOGAS</t>
  </si>
  <si>
    <t>Trans. Eq.: Electric connection</t>
  </si>
  <si>
    <t>FEC.ktoe.EL.TRE.TRE.CONNECTION_ELEC.ELEC.ELEC</t>
  </si>
  <si>
    <t>Trans. Eq.: Heat treatment</t>
  </si>
  <si>
    <t>Trans. Eq.: Heat treatment - Thermal</t>
  </si>
  <si>
    <t>FEC.ktoe.EL.TRE.TRE.HEAT_TREAT.THERM.TOTAL</t>
  </si>
  <si>
    <t>FEC.ktoe.EL.TRE.TRE.HEAT_TREAT.THERM.SOLIDS</t>
  </si>
  <si>
    <t>FEC.ktoe.EL.TRE.TRE.HEAT_TREAT.THERM.LPG</t>
  </si>
  <si>
    <t>FEC.ktoe.EL.TRE.TRE.HEAT_TREAT.THERM.DIESEL_LIQBIO</t>
  </si>
  <si>
    <t>FEC.ktoe.EL.TRE.TRE.HEAT_TREAT.THERM.RFO</t>
  </si>
  <si>
    <t>FEC.ktoe.EL.TRE.TRE.HEAT_TREAT.THERM.NG_BIOGAS</t>
  </si>
  <si>
    <t>Trans. Eq.: Heat treatment - Electric</t>
  </si>
  <si>
    <t>FEC.ktoe.EL.TRE.TRE.HEAT_TREAT.ELEC.ELEC</t>
  </si>
  <si>
    <t>Trans. Eq.: Steam processing</t>
  </si>
  <si>
    <t>FEC.ktoe.EL.TRE.TRE.PROCESSING.TOTAL.TOTAL</t>
  </si>
  <si>
    <t>FEC.ktoe.EL.TRE.TRE.PROCESSING.STEAM.SOLIDS</t>
  </si>
  <si>
    <t>FEC.ktoe.EL.TRE.TRE.PROCESSING.STEAM.RFG</t>
  </si>
  <si>
    <t>FEC.ktoe.EL.TRE.TRE.PROCESSING.STEAM.LPG</t>
  </si>
  <si>
    <t>FEC.ktoe.EL.TRE.TRE.PROCESSING.STEAM.DIESEL_LIQBIO</t>
  </si>
  <si>
    <t>FEC.ktoe.EL.TRE.TRE.PROCESSING.STEAM.RFO</t>
  </si>
  <si>
    <t>FEC.ktoe.EL.TRE.TRE.PROCESSING.STEAM.OTHER</t>
  </si>
  <si>
    <t>FEC.ktoe.EL.TRE.TRE.PROCESSING.STEAM.NG_BIOGAS</t>
  </si>
  <si>
    <t>FEC.ktoe.EL.TRE.TRE.PROCESSING.STEAM.DERIVED</t>
  </si>
  <si>
    <t>FEC.ktoe.EL.TRE.TRE.PROCESSING.STEAM.BIOMASS_WASTE</t>
  </si>
  <si>
    <t>FEC.ktoe.EL.TRE.TRE.PROCESSING.STEAM.STEAM_DISTR</t>
  </si>
  <si>
    <t>Trans. Eq.: General machinery</t>
  </si>
  <si>
    <t>FEC.ktoe.EL.TRE.TRE.GENERIC.MECH.ELEC</t>
  </si>
  <si>
    <t>Trans. Eq.: Product finishing</t>
  </si>
  <si>
    <t>FEC.ktoe.EL.TRE.TRE.FINISHING.THERM.ELEC</t>
  </si>
  <si>
    <t>UED.ktoe.EL.TRE.TRE.TOTAL.TOTAL.TOTAL</t>
  </si>
  <si>
    <t>UED.ktoe.EL.TRE.TRE.LIGHT.GENERIC.ELEC</t>
  </si>
  <si>
    <t>UED.ktoe.EL.TRE.TRE.AIRCOMP.GENERIC.ELEC</t>
  </si>
  <si>
    <t>UED.ktoe.EL.TRE.TRE.MOTOR.GENERIC.ELEC</t>
  </si>
  <si>
    <t>UED.ktoe.EL.TRE.TRE.FANS.GENERIC.ELEC</t>
  </si>
  <si>
    <t>UED.ktoe.EL.TRE.TRE.LOW_ENTH.TOTAL.TOTAL</t>
  </si>
  <si>
    <t>UED.ktoe.EL.TRE.TRE.LOW_ENTH.THERM.DIESEL_LIQBIO</t>
  </si>
  <si>
    <t>UED.ktoe.EL.TRE.TRE.LOW_ENTH.THERM.NG_BIOGAS</t>
  </si>
  <si>
    <t>UED.ktoe.EL.TRE.TRE.LOW_ENTH.THERM.SOLAR_GEO</t>
  </si>
  <si>
    <t>UED.ktoe.EL.TRE.TRE.LOW_ENTH.HP.AMBIENT</t>
  </si>
  <si>
    <t>UED.ktoe.EL.TRE.TRE.LOW_ENTH.THERM.ELEC</t>
  </si>
  <si>
    <t>UED.ktoe.EL.TRE.TRE.FOUNDRY.THERM.TOTAL</t>
  </si>
  <si>
    <t>UED.ktoe.EL.TRE.TRE.FOUNDRY.THERM.SOLIDS</t>
  </si>
  <si>
    <t>UED.ktoe.EL.TRE.TRE.FOUNDRY.THERM.LPG</t>
  </si>
  <si>
    <t>UED.ktoe.EL.TRE.TRE.FOUNDRY.THERM.DIESEL_LIQBIO</t>
  </si>
  <si>
    <t>UED.ktoe.EL.TRE.TRE.FOUNDRY.THERM.RFO</t>
  </si>
  <si>
    <t>UED.ktoe.EL.TRE.TRE.FOUNDRY.THERM.NG_BIOGAS</t>
  </si>
  <si>
    <t>UED.ktoe.EL.TRE.TRE.FOUNDRY.ELEC.ELEC</t>
  </si>
  <si>
    <t>UED.ktoe.EL.TRE.TRE.CONNECTION_THERM.THERM.NG_BIOGAS</t>
  </si>
  <si>
    <t>UED.ktoe.EL.TRE.TRE.CONNECTION_ELEC.ELEC.ELEC</t>
  </si>
  <si>
    <t>UED.ktoe.EL.TRE.TRE.HEAT_TREAT.THERM.TOTAL</t>
  </si>
  <si>
    <t>UED.ktoe.EL.TRE.TRE.HEAT_TREAT.THERM.SOLIDS</t>
  </si>
  <si>
    <t>UED.ktoe.EL.TRE.TRE.HEAT_TREAT.THERM.LPG</t>
  </si>
  <si>
    <t>UED.ktoe.EL.TRE.TRE.HEAT_TREAT.THERM.DIESEL_LIQBIO</t>
  </si>
  <si>
    <t>UED.ktoe.EL.TRE.TRE.HEAT_TREAT.THERM.RFO</t>
  </si>
  <si>
    <t>UED.ktoe.EL.TRE.TRE.HEAT_TREAT.THERM.NG_BIOGAS</t>
  </si>
  <si>
    <t>UED.ktoe.EL.TRE.TRE.HEAT_TREAT.ELEC.ELEC</t>
  </si>
  <si>
    <t>UED.ktoe.EL.TRE.TRE.PROCESSING.TOTAL.TOTAL</t>
  </si>
  <si>
    <t>UED.ktoe.EL.TRE.TRE.PROCESSING.STEAM.SOLIDS</t>
  </si>
  <si>
    <t>UED.ktoe.EL.TRE.TRE.PROCESSING.STEAM.RFG</t>
  </si>
  <si>
    <t>UED.ktoe.EL.TRE.TRE.PROCESSING.STEAM.LPG</t>
  </si>
  <si>
    <t>UED.ktoe.EL.TRE.TRE.PROCESSING.STEAM.DIESEL_LIQBIO</t>
  </si>
  <si>
    <t>UED.ktoe.EL.TRE.TRE.PROCESSING.STEAM.RFO</t>
  </si>
  <si>
    <t>UED.ktoe.EL.TRE.TRE.PROCESSING.STEAM.OTHER</t>
  </si>
  <si>
    <t>UED.ktoe.EL.TRE.TRE.PROCESSING.STEAM.NG_BIOGAS</t>
  </si>
  <si>
    <t>UED.ktoe.EL.TRE.TRE.PROCESSING.STEAM.DERIVED</t>
  </si>
  <si>
    <t>UED.ktoe.EL.TRE.TRE.PROCESSING.STEAM.BIOMASS_WASTE</t>
  </si>
  <si>
    <t>UED.ktoe.EL.TRE.TRE.PROCESSING.STEAM.STEAM_DISTR</t>
  </si>
  <si>
    <t>UED.ktoe.EL.TRE.TRE.GENERIC.MECH.ELEC</t>
  </si>
  <si>
    <t>UED.ktoe.EL.TRE.TRE.FINISHING.THERM.ELEC</t>
  </si>
  <si>
    <t>FUEL_EMI.ktCO2.EL.TRE.TRE.TOTAL.TOTAL.TOTAL</t>
  </si>
  <si>
    <t>FUEL_EMI.ktCO2.EL.TRE.TRE.LIGHT.GENERIC.ELEC</t>
  </si>
  <si>
    <t>FUEL_EMI.ktCO2.EL.TRE.TRE.AIRCOMP.GENERIC.ELEC</t>
  </si>
  <si>
    <t>FUEL_EMI.ktCO2.EL.TRE.TRE.MOTOR.GENERIC.ELEC</t>
  </si>
  <si>
    <t>FUEL_EMI.ktCO2.EL.TRE.TRE.FANS.GENERIC.ELEC</t>
  </si>
  <si>
    <t>FUEL_EMI.ktCO2.EL.TRE.TRE.LOW_ENTH.TOTAL.TOTAL</t>
  </si>
  <si>
    <t>FUEL_EMI.ktCO2.EL.TRE.TRE.LOW_ENTH.THERM.DIESEL_LIQBIO</t>
  </si>
  <si>
    <t>FUEL_EMI.ktCO2.EL.TRE.TRE.LOW_ENTH.THERM.NG_BIOGAS</t>
  </si>
  <si>
    <t>FUEL_EMI.ktCO2.EL.TRE.TRE.LOW_ENTH.THERM.SOLAR_GEO</t>
  </si>
  <si>
    <t>FUEL_EMI.ktCO2.EL.TRE.TRE.LOW_ENTH.HP.AMBIENT</t>
  </si>
  <si>
    <t>FUEL_EMI.ktCO2.EL.TRE.TRE.LOW_ENTH.THERM.ELEC</t>
  </si>
  <si>
    <t>FUEL_EMI.ktCO2.EL.TRE.TRE.FOUNDRY.THERM.TOTAL</t>
  </si>
  <si>
    <t>FUEL_EMI.ktCO2.EL.TRE.TRE.FOUNDRY.THERM.SOLIDS</t>
  </si>
  <si>
    <t>FUEL_EMI.ktCO2.EL.TRE.TRE.FOUNDRY.THERM.LPG</t>
  </si>
  <si>
    <t>FUEL_EMI.ktCO2.EL.TRE.TRE.FOUNDRY.THERM.DIESEL_LIQBIO</t>
  </si>
  <si>
    <t>FUEL_EMI.ktCO2.EL.TRE.TRE.FOUNDRY.THERM.RFO</t>
  </si>
  <si>
    <t>FUEL_EMI.ktCO2.EL.TRE.TRE.FOUNDRY.THERM.NG_BIOGAS</t>
  </si>
  <si>
    <t>FUEL_EMI.ktCO2.EL.TRE.TRE.FOUNDRY.ELEC.ELEC</t>
  </si>
  <si>
    <t>FUEL_EMI.ktCO2.EL.TRE.TRE.CONNECTION_THERM.THERM.NG_BIOGAS</t>
  </si>
  <si>
    <t>FUEL_EMI.ktCO2.EL.TRE.TRE.CONNECTION_ELEC.ELEC.ELEC</t>
  </si>
  <si>
    <t>FUEL_EMI.ktCO2.EL.TRE.TRE.HEAT_TREAT.THERM.TOTAL</t>
  </si>
  <si>
    <t>FUEL_EMI.ktCO2.EL.TRE.TRE.HEAT_TREAT.THERM.SOLIDS</t>
  </si>
  <si>
    <t>FUEL_EMI.ktCO2.EL.TRE.TRE.HEAT_TREAT.THERM.LPG</t>
  </si>
  <si>
    <t>FUEL_EMI.ktCO2.EL.TRE.TRE.HEAT_TREAT.THERM.DIESEL_LIQBIO</t>
  </si>
  <si>
    <t>FUEL_EMI.ktCO2.EL.TRE.TRE.HEAT_TREAT.THERM.RFO</t>
  </si>
  <si>
    <t>FUEL_EMI.ktCO2.EL.TRE.TRE.HEAT_TREAT.THERM.NG_BIOGAS</t>
  </si>
  <si>
    <t>FUEL_EMI.ktCO2.EL.TRE.TRE.HEAT_TREAT.ELEC.ELEC</t>
  </si>
  <si>
    <t>FUEL_EMI.ktCO2.EL.TRE.TRE.PROCESSING.TOTAL.TOTAL</t>
  </si>
  <si>
    <t>FUEL_EMI.ktCO2.EL.TRE.TRE.PROCESSING.STEAM.SOLIDS</t>
  </si>
  <si>
    <t>FUEL_EMI.ktCO2.EL.TRE.TRE.PROCESSING.STEAM.RFG</t>
  </si>
  <si>
    <t>FUEL_EMI.ktCO2.EL.TRE.TRE.PROCESSING.STEAM.LPG</t>
  </si>
  <si>
    <t>FUEL_EMI.ktCO2.EL.TRE.TRE.PROCESSING.STEAM.DIESEL_LIQBIO</t>
  </si>
  <si>
    <t>FUEL_EMI.ktCO2.EL.TRE.TRE.PROCESSING.STEAM.RFO</t>
  </si>
  <si>
    <t>FUEL_EMI.ktCO2.EL.TRE.TRE.PROCESSING.STEAM.OTHER</t>
  </si>
  <si>
    <t>FUEL_EMI.ktCO2.EL.TRE.TRE.PROCESSING.STEAM.NG_BIOGAS</t>
  </si>
  <si>
    <t>FUEL_EMI.ktCO2.EL.TRE.TRE.PROCESSING.STEAM.DERIVED</t>
  </si>
  <si>
    <t>FUEL_EMI.ktCO2.EL.TRE.TRE.PROCESSING.STEAM.BIOMASS_WASTE</t>
  </si>
  <si>
    <t>FUEL_EMI.ktCO2.EL.TRE.TRE.PROCESSING.STEAM.STEAM_DISTR</t>
  </si>
  <si>
    <t>FUEL_EMI.ktCO2.EL.TRE.TRE.GENERIC.MECH.ELEC</t>
  </si>
  <si>
    <t>FUEL_EMI.ktCO2.EL.TRE.TRE.FINISHING.THERM.ELEC</t>
  </si>
  <si>
    <t>VA.Meuro2023.EL.MAE.MAE</t>
  </si>
  <si>
    <t>OUTPUT.index.EL.MAE.MAE</t>
  </si>
  <si>
    <t>CAP.index.EL.MAE.MAE</t>
  </si>
  <si>
    <t>NEWCAP.index.EL.MAE.MAE</t>
  </si>
  <si>
    <t>FEC.ktoe.EL.MAE.MAE.TOTAL.TOTAL.TOTAL</t>
  </si>
  <si>
    <t>FEC.ktoe.EL.MAE.MAE.TOTAL.TOTAL.SOLIDS</t>
  </si>
  <si>
    <t>FEC.ktoe.EL.MAE.MAE.TOTAL.TOTAL.RFG</t>
  </si>
  <si>
    <t>FEC.ktoe.EL.MAE.MAE.TOTAL.TOTAL.LPG</t>
  </si>
  <si>
    <t>FEC.ktoe.EL.MAE.MAE.TOTAL.TOTAL.DIESEL</t>
  </si>
  <si>
    <t>FEC.ktoe.EL.MAE.MAE.TOTAL.TOTAL.RFO</t>
  </si>
  <si>
    <t>FEC.ktoe.EL.MAE.MAE.TOTAL.TOTAL.OTHER</t>
  </si>
  <si>
    <t>FEC.ktoe.EL.MAE.MAE.TOTAL.TOTAL.NG</t>
  </si>
  <si>
    <t>FEC.ktoe.EL.MAE.MAE.TOTAL.TOTAL.DERIVED</t>
  </si>
  <si>
    <t>FEC.ktoe.EL.MAE.MAE.TOTAL.TOTAL.BIOMASS_WASTE</t>
  </si>
  <si>
    <t>FEC.ktoe.EL.MAE.MAE.TOTAL.TOTAL.BIOGAS</t>
  </si>
  <si>
    <t>FEC.ktoe.EL.MAE.MAE.TOTAL.TOTAL.LIQBIO</t>
  </si>
  <si>
    <t>FEC.ktoe.EL.MAE.MAE.TOTAL.TOTAL.SOLAR</t>
  </si>
  <si>
    <t>FEC.ktoe.EL.MAE.MAE.TOTAL.TOTAL.GEO</t>
  </si>
  <si>
    <t>FEC.ktoe.EL.MAE.MAE.TOTAL.TOTAL.AMBIENT</t>
  </si>
  <si>
    <t>FEC.ktoe.EL.MAE.MAE.TOTAL.TOTAL.STEAM_DISTR</t>
  </si>
  <si>
    <t>FEC.ktoe.EL.MAE.MAE.TOTAL.TOTAL.ELEC</t>
  </si>
  <si>
    <t>FEC.ktoe.EL.MAE.MAE.LIGHT.GENERIC.ELEC</t>
  </si>
  <si>
    <t>FEC.ktoe.EL.MAE.MAE.AIRCOMP.GENERIC.ELEC</t>
  </si>
  <si>
    <t>FEC.ktoe.EL.MAE.MAE.MOTOR.GENERIC.ELEC</t>
  </si>
  <si>
    <t>FEC.ktoe.EL.MAE.MAE.FANS.GENERIC.ELEC</t>
  </si>
  <si>
    <t>FEC.ktoe.EL.MAE.MAE.LOW_ENTH.TOTAL.TOTAL</t>
  </si>
  <si>
    <t>FEC.ktoe.EL.MAE.MAE.LOW_ENTH.THERM.DIESEL_LIQBIO</t>
  </si>
  <si>
    <t>FEC.ktoe.EL.MAE.MAE.LOW_ENTH.THERM.NG_BIOGAS</t>
  </si>
  <si>
    <t>FEC.ktoe.EL.MAE.MAE.LOW_ENTH.THERM.SOLAR_GEO</t>
  </si>
  <si>
    <t>FEC.ktoe.EL.MAE.MAE.LOW_ENTH.HP.AMBIENT</t>
  </si>
  <si>
    <t>FEC.ktoe.EL.MAE.MAE.LOW_ENTH.THERM.ELEC</t>
  </si>
  <si>
    <t>Mach. Eq.: Foundries</t>
  </si>
  <si>
    <t>Mach. Eq.: Thermal Foundries</t>
  </si>
  <si>
    <t>FEC.ktoe.EL.MAE.MAE.FOUNDRY.THERM.TOTAL</t>
  </si>
  <si>
    <t>FEC.ktoe.EL.MAE.MAE.FOUNDRY.THERM.SOLIDS</t>
  </si>
  <si>
    <t>FEC.ktoe.EL.MAE.MAE.FOUNDRY.THERM.LPG</t>
  </si>
  <si>
    <t>FEC.ktoe.EL.MAE.MAE.FOUNDRY.THERM.DIESEL_LIQBIO</t>
  </si>
  <si>
    <t>FEC.ktoe.EL.MAE.MAE.FOUNDRY.THERM.RFO</t>
  </si>
  <si>
    <t>FEC.ktoe.EL.MAE.MAE.FOUNDRY.THERM.NG_BIOGAS</t>
  </si>
  <si>
    <t>Mach. Eq.: Electric Foundries</t>
  </si>
  <si>
    <t>FEC.ktoe.EL.MAE.MAE.FOUNDRY.ELEC.ELEC</t>
  </si>
  <si>
    <t>Mach. Eq.: Connection techniques</t>
  </si>
  <si>
    <t>Mach. Eq.: Thermal connection</t>
  </si>
  <si>
    <t>FEC.ktoe.EL.MAE.MAE.CONNECTION_THERM.THERM.NG_BIOGAS</t>
  </si>
  <si>
    <t>Mach. Eq.: Electric connection</t>
  </si>
  <si>
    <t>FEC.ktoe.EL.MAE.MAE.CONNECTION_ELEC.ELEC.ELEC</t>
  </si>
  <si>
    <t>Mach. Eq.: Heat treatment</t>
  </si>
  <si>
    <t>Mach. Eq.: Heat treatment - Thermal</t>
  </si>
  <si>
    <t>FEC.ktoe.EL.MAE.MAE.HEAT_TREAT.THERM.TOTAL</t>
  </si>
  <si>
    <t>FEC.ktoe.EL.MAE.MAE.HEAT_TREAT.THERM.SOLIDS</t>
  </si>
  <si>
    <t>FEC.ktoe.EL.MAE.MAE.HEAT_TREAT.THERM.LPG</t>
  </si>
  <si>
    <t>FEC.ktoe.EL.MAE.MAE.HEAT_TREAT.THERM.DIESEL_LIQBIO</t>
  </si>
  <si>
    <t>FEC.ktoe.EL.MAE.MAE.HEAT_TREAT.THERM.RFO</t>
  </si>
  <si>
    <t>FEC.ktoe.EL.MAE.MAE.HEAT_TREAT.THERM.NG_BIOGAS</t>
  </si>
  <si>
    <t>Mach. Eq.: Heat treatment - Electric</t>
  </si>
  <si>
    <t>FEC.ktoe.EL.MAE.MAE.HEAT_TREAT.ELEC.ELEC</t>
  </si>
  <si>
    <t>Mach. Eq.: Steam processing</t>
  </si>
  <si>
    <t>FEC.ktoe.EL.MAE.MAE.PROCESSING.TOTAL.TOTAL</t>
  </si>
  <si>
    <t>FEC.ktoe.EL.MAE.MAE.PROCESSING.STEAM.SOLIDS</t>
  </si>
  <si>
    <t>FEC.ktoe.EL.MAE.MAE.PROCESSING.STEAM.RFG</t>
  </si>
  <si>
    <t>FEC.ktoe.EL.MAE.MAE.PROCESSING.STEAM.LPG</t>
  </si>
  <si>
    <t>FEC.ktoe.EL.MAE.MAE.PROCESSING.STEAM.DIESEL_LIQBIO</t>
  </si>
  <si>
    <t>FEC.ktoe.EL.MAE.MAE.PROCESSING.STEAM.RFO</t>
  </si>
  <si>
    <t>FEC.ktoe.EL.MAE.MAE.PROCESSING.STEAM.OTHER</t>
  </si>
  <si>
    <t>FEC.ktoe.EL.MAE.MAE.PROCESSING.STEAM.NG_BIOGAS</t>
  </si>
  <si>
    <t>FEC.ktoe.EL.MAE.MAE.PROCESSING.STEAM.DERIVED</t>
  </si>
  <si>
    <t>FEC.ktoe.EL.MAE.MAE.PROCESSING.STEAM.BIOMASS_WASTE</t>
  </si>
  <si>
    <t>FEC.ktoe.EL.MAE.MAE.PROCESSING.STEAM.STEAM_DISTR</t>
  </si>
  <si>
    <t>Mach. Eq.: General machinery</t>
  </si>
  <si>
    <t>FEC.ktoe.EL.MAE.MAE.GENERIC.MECH.ELEC</t>
  </si>
  <si>
    <t>Mach. Eq.: Product finishing</t>
  </si>
  <si>
    <t>FEC.ktoe.EL.MAE.MAE.FINISHING.THERM.ELEC</t>
  </si>
  <si>
    <t>UED.ktoe.EL.MAE.MAE.TOTAL.TOTAL.TOTAL</t>
  </si>
  <si>
    <t>UED.ktoe.EL.MAE.MAE.LIGHT.GENERIC.ELEC</t>
  </si>
  <si>
    <t>UED.ktoe.EL.MAE.MAE.AIRCOMP.GENERIC.ELEC</t>
  </si>
  <si>
    <t>UED.ktoe.EL.MAE.MAE.MOTOR.GENERIC.ELEC</t>
  </si>
  <si>
    <t>UED.ktoe.EL.MAE.MAE.FANS.GENERIC.ELEC</t>
  </si>
  <si>
    <t>UED.ktoe.EL.MAE.MAE.LOW_ENTH.TOTAL.TOTAL</t>
  </si>
  <si>
    <t>UED.ktoe.EL.MAE.MAE.LOW_ENTH.THERM.DIESEL_LIQBIO</t>
  </si>
  <si>
    <t>UED.ktoe.EL.MAE.MAE.LOW_ENTH.THERM.NG_BIOGAS</t>
  </si>
  <si>
    <t>UED.ktoe.EL.MAE.MAE.LOW_ENTH.THERM.SOLAR_GEO</t>
  </si>
  <si>
    <t>UED.ktoe.EL.MAE.MAE.LOW_ENTH.HP.AMBIENT</t>
  </si>
  <si>
    <t>UED.ktoe.EL.MAE.MAE.LOW_ENTH.THERM.ELEC</t>
  </si>
  <si>
    <t>UED.ktoe.EL.MAE.MAE.FOUNDRY.THERM.TOTAL</t>
  </si>
  <si>
    <t>UED.ktoe.EL.MAE.MAE.FOUNDRY.THERM.SOLIDS</t>
  </si>
  <si>
    <t>UED.ktoe.EL.MAE.MAE.FOUNDRY.THERM.LPG</t>
  </si>
  <si>
    <t>UED.ktoe.EL.MAE.MAE.FOUNDRY.THERM.DIESEL_LIQBIO</t>
  </si>
  <si>
    <t>UED.ktoe.EL.MAE.MAE.FOUNDRY.THERM.RFO</t>
  </si>
  <si>
    <t>UED.ktoe.EL.MAE.MAE.FOUNDRY.THERM.NG_BIOGAS</t>
  </si>
  <si>
    <t>UED.ktoe.EL.MAE.MAE.FOUNDRY.ELEC.ELEC</t>
  </si>
  <si>
    <t>UED.ktoe.EL.MAE.MAE.CONNECTION_THERM.THERM.NG_BIOGAS</t>
  </si>
  <si>
    <t>UED.ktoe.EL.MAE.MAE.CONNECTION_ELEC.ELEC.ELEC</t>
  </si>
  <si>
    <t>UED.ktoe.EL.MAE.MAE.HEAT_TREAT.THERM.TOTAL</t>
  </si>
  <si>
    <t>UED.ktoe.EL.MAE.MAE.HEAT_TREAT.THERM.SOLIDS</t>
  </si>
  <si>
    <t>UED.ktoe.EL.MAE.MAE.HEAT_TREAT.THERM.LPG</t>
  </si>
  <si>
    <t>UED.ktoe.EL.MAE.MAE.HEAT_TREAT.THERM.DIESEL_LIQBIO</t>
  </si>
  <si>
    <t>UED.ktoe.EL.MAE.MAE.HEAT_TREAT.THERM.RFO</t>
  </si>
  <si>
    <t>UED.ktoe.EL.MAE.MAE.HEAT_TREAT.THERM.NG_BIOGAS</t>
  </si>
  <si>
    <t>UED.ktoe.EL.MAE.MAE.HEAT_TREAT.ELEC.ELEC</t>
  </si>
  <si>
    <t>UED.ktoe.EL.MAE.MAE.PROCESSING.TOTAL.TOTAL</t>
  </si>
  <si>
    <t>UED.ktoe.EL.MAE.MAE.PROCESSING.STEAM.SOLIDS</t>
  </si>
  <si>
    <t>UED.ktoe.EL.MAE.MAE.PROCESSING.STEAM.RFG</t>
  </si>
  <si>
    <t>UED.ktoe.EL.MAE.MAE.PROCESSING.STEAM.LPG</t>
  </si>
  <si>
    <t>UED.ktoe.EL.MAE.MAE.PROCESSING.STEAM.DIESEL_LIQBIO</t>
  </si>
  <si>
    <t>UED.ktoe.EL.MAE.MAE.PROCESSING.STEAM.RFO</t>
  </si>
  <si>
    <t>UED.ktoe.EL.MAE.MAE.PROCESSING.STEAM.OTHER</t>
  </si>
  <si>
    <t>UED.ktoe.EL.MAE.MAE.PROCESSING.STEAM.NG_BIOGAS</t>
  </si>
  <si>
    <t>UED.ktoe.EL.MAE.MAE.PROCESSING.STEAM.DERIVED</t>
  </si>
  <si>
    <t>UED.ktoe.EL.MAE.MAE.PROCESSING.STEAM.BIOMASS_WASTE</t>
  </si>
  <si>
    <t>UED.ktoe.EL.MAE.MAE.PROCESSING.STEAM.STEAM_DISTR</t>
  </si>
  <si>
    <t>UED.ktoe.EL.MAE.MAE.GENERIC.MECH.ELEC</t>
  </si>
  <si>
    <t>UED.ktoe.EL.MAE.MAE.FINISHING.THERM.ELEC</t>
  </si>
  <si>
    <t>FUEL_EMI.ktCO2.EL.MAE.MAE.TOTAL.TOTAL.TOTAL</t>
  </si>
  <si>
    <t>FUEL_EMI.ktCO2.EL.MAE.MAE.LIGHT.GENERIC.ELEC</t>
  </si>
  <si>
    <t>FUEL_EMI.ktCO2.EL.MAE.MAE.AIRCOMP.GENERIC.ELEC</t>
  </si>
  <si>
    <t>FUEL_EMI.ktCO2.EL.MAE.MAE.MOTOR.GENERIC.ELEC</t>
  </si>
  <si>
    <t>FUEL_EMI.ktCO2.EL.MAE.MAE.FANS.GENERIC.ELEC</t>
  </si>
  <si>
    <t>FUEL_EMI.ktCO2.EL.MAE.MAE.LOW_ENTH.TOTAL.TOTAL</t>
  </si>
  <si>
    <t>FUEL_EMI.ktCO2.EL.MAE.MAE.LOW_ENTH.THERM.DIESEL_LIQBIO</t>
  </si>
  <si>
    <t>FUEL_EMI.ktCO2.EL.MAE.MAE.LOW_ENTH.THERM.NG_BIOGAS</t>
  </si>
  <si>
    <t>FUEL_EMI.ktCO2.EL.MAE.MAE.LOW_ENTH.THERM.SOLAR_GEO</t>
  </si>
  <si>
    <t>FUEL_EMI.ktCO2.EL.MAE.MAE.LOW_ENTH.HP.AMBIENT</t>
  </si>
  <si>
    <t>FUEL_EMI.ktCO2.EL.MAE.MAE.LOW_ENTH.THERM.ELEC</t>
  </si>
  <si>
    <t>FUEL_EMI.ktCO2.EL.MAE.MAE.FOUNDRY.THERM.TOTAL</t>
  </si>
  <si>
    <t>FUEL_EMI.ktCO2.EL.MAE.MAE.FOUNDRY.THERM.SOLIDS</t>
  </si>
  <si>
    <t>FUEL_EMI.ktCO2.EL.MAE.MAE.FOUNDRY.THERM.LPG</t>
  </si>
  <si>
    <t>FUEL_EMI.ktCO2.EL.MAE.MAE.FOUNDRY.THERM.DIESEL_LIQBIO</t>
  </si>
  <si>
    <t>FUEL_EMI.ktCO2.EL.MAE.MAE.FOUNDRY.THERM.RFO</t>
  </si>
  <si>
    <t>FUEL_EMI.ktCO2.EL.MAE.MAE.FOUNDRY.THERM.NG_BIOGAS</t>
  </si>
  <si>
    <t>FUEL_EMI.ktCO2.EL.MAE.MAE.FOUNDRY.ELEC.ELEC</t>
  </si>
  <si>
    <t>FUEL_EMI.ktCO2.EL.MAE.MAE.CONNECTION_THERM.THERM.NG_BIOGAS</t>
  </si>
  <si>
    <t>FUEL_EMI.ktCO2.EL.MAE.MAE.CONNECTION_ELEC.ELEC.ELEC</t>
  </si>
  <si>
    <t>FUEL_EMI.ktCO2.EL.MAE.MAE.HEAT_TREAT.THERM.TOTAL</t>
  </si>
  <si>
    <t>FUEL_EMI.ktCO2.EL.MAE.MAE.HEAT_TREAT.THERM.SOLIDS</t>
  </si>
  <si>
    <t>FUEL_EMI.ktCO2.EL.MAE.MAE.HEAT_TREAT.THERM.LPG</t>
  </si>
  <si>
    <t>FUEL_EMI.ktCO2.EL.MAE.MAE.HEAT_TREAT.THERM.DIESEL_LIQBIO</t>
  </si>
  <si>
    <t>FUEL_EMI.ktCO2.EL.MAE.MAE.HEAT_TREAT.THERM.RFO</t>
  </si>
  <si>
    <t>FUEL_EMI.ktCO2.EL.MAE.MAE.HEAT_TREAT.THERM.NG_BIOGAS</t>
  </si>
  <si>
    <t>FUEL_EMI.ktCO2.EL.MAE.MAE.HEAT_TREAT.ELEC.ELEC</t>
  </si>
  <si>
    <t>FUEL_EMI.ktCO2.EL.MAE.MAE.PROCESSING.TOTAL.TOTAL</t>
  </si>
  <si>
    <t>FUEL_EMI.ktCO2.EL.MAE.MAE.PROCESSING.STEAM.SOLIDS</t>
  </si>
  <si>
    <t>FUEL_EMI.ktCO2.EL.MAE.MAE.PROCESSING.STEAM.RFG</t>
  </si>
  <si>
    <t>FUEL_EMI.ktCO2.EL.MAE.MAE.PROCESSING.STEAM.LPG</t>
  </si>
  <si>
    <t>FUEL_EMI.ktCO2.EL.MAE.MAE.PROCESSING.STEAM.DIESEL_LIQBIO</t>
  </si>
  <si>
    <t>FUEL_EMI.ktCO2.EL.MAE.MAE.PROCESSING.STEAM.RFO</t>
  </si>
  <si>
    <t>FUEL_EMI.ktCO2.EL.MAE.MAE.PROCESSING.STEAM.OTHER</t>
  </si>
  <si>
    <t>FUEL_EMI.ktCO2.EL.MAE.MAE.PROCESSING.STEAM.NG_BIOGAS</t>
  </si>
  <si>
    <t>FUEL_EMI.ktCO2.EL.MAE.MAE.PROCESSING.STEAM.DERIVED</t>
  </si>
  <si>
    <t>FUEL_EMI.ktCO2.EL.MAE.MAE.PROCESSING.STEAM.BIOMASS_WASTE</t>
  </si>
  <si>
    <t>FUEL_EMI.ktCO2.EL.MAE.MAE.PROCESSING.STEAM.STEAM_DISTR</t>
  </si>
  <si>
    <t>FUEL_EMI.ktCO2.EL.MAE.MAE.GENERIC.MECH.ELEC</t>
  </si>
  <si>
    <t>FUEL_EMI.ktCO2.EL.MAE.MAE.FINISHING.THERM.ELEC</t>
  </si>
  <si>
    <t>VA.Meuro2023.EL.TEL.TEL</t>
  </si>
  <si>
    <t>OUTPUT.index.EL.TEL.TEL</t>
  </si>
  <si>
    <t>CAP.index.EL.TEL.TEL</t>
  </si>
  <si>
    <t>NEWCAP.index.EL.TEL.TEL</t>
  </si>
  <si>
    <t>FEC.ktoe.EL.TEL.TEL.TOTAL.TOTAL.TOTAL</t>
  </si>
  <si>
    <t>FEC.ktoe.EL.TEL.TEL.TOTAL.TOTAL.SOLIDS</t>
  </si>
  <si>
    <t>FEC.ktoe.EL.TEL.TEL.TOTAL.TOTAL.RFG</t>
  </si>
  <si>
    <t>FEC.ktoe.EL.TEL.TEL.TOTAL.TOTAL.LPG</t>
  </si>
  <si>
    <t>FEC.ktoe.EL.TEL.TEL.TOTAL.TOTAL.DIESEL</t>
  </si>
  <si>
    <t>FEC.ktoe.EL.TEL.TEL.TOTAL.TOTAL.RFO</t>
  </si>
  <si>
    <t>FEC.ktoe.EL.TEL.TEL.TOTAL.TOTAL.OTHER</t>
  </si>
  <si>
    <t>FEC.ktoe.EL.TEL.TEL.TOTAL.TOTAL.NG</t>
  </si>
  <si>
    <t>FEC.ktoe.EL.TEL.TEL.TOTAL.TOTAL.DERIVED</t>
  </si>
  <si>
    <t>FEC.ktoe.EL.TEL.TEL.TOTAL.TOTAL.BIOMASS_WASTE</t>
  </si>
  <si>
    <t>FEC.ktoe.EL.TEL.TEL.TOTAL.TOTAL.BIOGAS</t>
  </si>
  <si>
    <t>FEC.ktoe.EL.TEL.TEL.TOTAL.TOTAL.LIQBIO</t>
  </si>
  <si>
    <t>FEC.ktoe.EL.TEL.TEL.TOTAL.TOTAL.SOLAR</t>
  </si>
  <si>
    <t>FEC.ktoe.EL.TEL.TEL.TOTAL.TOTAL.GEO</t>
  </si>
  <si>
    <t>FEC.ktoe.EL.TEL.TEL.TOTAL.TOTAL.AMBIENT</t>
  </si>
  <si>
    <t>FEC.ktoe.EL.TEL.TEL.TOTAL.TOTAL.STEAM_DISTR</t>
  </si>
  <si>
    <t>FEC.ktoe.EL.TEL.TEL.TOTAL.TOTAL.ELEC</t>
  </si>
  <si>
    <t>FEC.ktoe.EL.TEL.TEL.LIGHT.GENERIC.ELEC</t>
  </si>
  <si>
    <t>FEC.ktoe.EL.TEL.TEL.AIRCOMP.GENERIC.ELEC</t>
  </si>
  <si>
    <t>FEC.ktoe.EL.TEL.TEL.MOTOR.GENERIC.ELEC</t>
  </si>
  <si>
    <t>FEC.ktoe.EL.TEL.TEL.FANS.GENERIC.ELEC</t>
  </si>
  <si>
    <t>FEC.ktoe.EL.TEL.TEL.LOW_ENTH.TOTAL.TOTAL</t>
  </si>
  <si>
    <t>FEC.ktoe.EL.TEL.TEL.LOW_ENTH.THERM.DIESEL_LIQBIO</t>
  </si>
  <si>
    <t>FEC.ktoe.EL.TEL.TEL.LOW_ENTH.THERM.NG_BIOGAS</t>
  </si>
  <si>
    <t>FEC.ktoe.EL.TEL.TEL.LOW_ENTH.THERM.SOLAR_GEO</t>
  </si>
  <si>
    <t>FEC.ktoe.EL.TEL.TEL.LOW_ENTH.HP.AMBIENT</t>
  </si>
  <si>
    <t>FEC.ktoe.EL.TEL.TEL.LOW_ENTH.THERM.ELEC</t>
  </si>
  <si>
    <t>Textiles: Pretreatment with steam</t>
  </si>
  <si>
    <t>FEC.ktoe.EL.TEL.TEL.PRETREAT.TOTAL.TOTAL</t>
  </si>
  <si>
    <t>FEC.ktoe.EL.TEL.TEL.PRETREAT.STEAM.SOLIDS</t>
  </si>
  <si>
    <t>FEC.ktoe.EL.TEL.TEL.PRETREAT.STEAM.RFG</t>
  </si>
  <si>
    <t>FEC.ktoe.EL.TEL.TEL.PRETREAT.STEAM.LPG</t>
  </si>
  <si>
    <t>FEC.ktoe.EL.TEL.TEL.PRETREAT.STEAM.DIESEL_LIQBIO</t>
  </si>
  <si>
    <t>FEC.ktoe.EL.TEL.TEL.PRETREAT.STEAM.RFO</t>
  </si>
  <si>
    <t>FEC.ktoe.EL.TEL.TEL.PRETREAT.STEAM.OTHER</t>
  </si>
  <si>
    <t>FEC.ktoe.EL.TEL.TEL.PRETREAT.STEAM.NG_BIOGAS</t>
  </si>
  <si>
    <t>FEC.ktoe.EL.TEL.TEL.PRETREAT.STEAM.DERIVED</t>
  </si>
  <si>
    <t>FEC.ktoe.EL.TEL.TEL.PRETREAT.STEAM.BIOMASS_WASTE</t>
  </si>
  <si>
    <t>FEC.ktoe.EL.TEL.TEL.PRETREAT.STEAM.STEAM_DISTR</t>
  </si>
  <si>
    <t>Textiles: Wet processing with steam</t>
  </si>
  <si>
    <t>FEC.ktoe.EL.TEL.TEL.PROCESSING.TOTAL.TOTAL</t>
  </si>
  <si>
    <t>FEC.ktoe.EL.TEL.TEL.PROCESSING.STEAM.SOLIDS</t>
  </si>
  <si>
    <t>FEC.ktoe.EL.TEL.TEL.PROCESSING.STEAM.RFG</t>
  </si>
  <si>
    <t>FEC.ktoe.EL.TEL.TEL.PROCESSING.STEAM.LPG</t>
  </si>
  <si>
    <t>FEC.ktoe.EL.TEL.TEL.PROCESSING.STEAM.DIESEL_LIQBIO</t>
  </si>
  <si>
    <t>FEC.ktoe.EL.TEL.TEL.PROCESSING.STEAM.RFO</t>
  </si>
  <si>
    <t>FEC.ktoe.EL.TEL.TEL.PROCESSING.STEAM.OTHER</t>
  </si>
  <si>
    <t>FEC.ktoe.EL.TEL.TEL.PROCESSING.STEAM.NG_BIOGAS</t>
  </si>
  <si>
    <t>FEC.ktoe.EL.TEL.TEL.PROCESSING.STEAM.DERIVED</t>
  </si>
  <si>
    <t>FEC.ktoe.EL.TEL.TEL.PROCESSING.STEAM.BIOMASS_WASTE</t>
  </si>
  <si>
    <t>FEC.ktoe.EL.TEL.TEL.PROCESSING.STEAM.STEAM_DISTR</t>
  </si>
  <si>
    <t>Textiles: Electric general machinery</t>
  </si>
  <si>
    <t>FEC.ktoe.EL.TEL.TEL.GENERIC.MECH.ELEC</t>
  </si>
  <si>
    <t>Textiles: Drying</t>
  </si>
  <si>
    <t>Textiles: Thermal drying</t>
  </si>
  <si>
    <t>FEC.ktoe.EL.TEL.TEL.DRYING.TOTAL.TOTAL</t>
  </si>
  <si>
    <t>FEC.ktoe.EL.TEL.TEL.DRYING.THERM.SOLIDS</t>
  </si>
  <si>
    <t>FEC.ktoe.EL.TEL.TEL.DRYING.THERM.LPG</t>
  </si>
  <si>
    <t>FEC.ktoe.EL.TEL.TEL.DRYING.THERM.DIESEL_LIQBIO</t>
  </si>
  <si>
    <t>FEC.ktoe.EL.TEL.TEL.DRYING.THERM.RFO</t>
  </si>
  <si>
    <t>FEC.ktoe.EL.TEL.TEL.DRYING.THERM.NG_BIOGAS</t>
  </si>
  <si>
    <t>Textiles: Steam drying</t>
  </si>
  <si>
    <t>FEC.ktoe.EL.TEL.TEL.DRYING_STEAM.TOTAL.TOTAL</t>
  </si>
  <si>
    <t>FEC.ktoe.EL.TEL.TEL.DRYING_STEAM.STEAM.SOLIDS</t>
  </si>
  <si>
    <t>FEC.ktoe.EL.TEL.TEL.DRYING_STEAM.STEAM.RFG</t>
  </si>
  <si>
    <t>FEC.ktoe.EL.TEL.TEL.DRYING_STEAM.STEAM.LPG</t>
  </si>
  <si>
    <t>FEC.ktoe.EL.TEL.TEL.DRYING_STEAM.STEAM.DIESEL_LIQBIO</t>
  </si>
  <si>
    <t>FEC.ktoe.EL.TEL.TEL.DRYING_STEAM.STEAM.RFO</t>
  </si>
  <si>
    <t>FEC.ktoe.EL.TEL.TEL.DRYING_STEAM.STEAM.OTHER</t>
  </si>
  <si>
    <t>FEC.ktoe.EL.TEL.TEL.DRYING_STEAM.STEAM.NG_BIOGAS</t>
  </si>
  <si>
    <t>FEC.ktoe.EL.TEL.TEL.DRYING_STEAM.STEAM.DERIVED</t>
  </si>
  <si>
    <t>FEC.ktoe.EL.TEL.TEL.DRYING_STEAM.STEAM.BIOMASS_WASTE</t>
  </si>
  <si>
    <t>FEC.ktoe.EL.TEL.TEL.DRYING_STEAM.STEAM.STEAM_DISTR</t>
  </si>
  <si>
    <t>Textiles: Electric drying</t>
  </si>
  <si>
    <t>FEC.ktoe.EL.TEL.TEL.DRYING_ELEC.ELEC.ELEC</t>
  </si>
  <si>
    <t>Textiles: Microwave drying</t>
  </si>
  <si>
    <t>FEC.ktoe.EL.TEL.TEL.DRYING_MICROW.MICROW.ELEC</t>
  </si>
  <si>
    <t>Textiles: Finishing Electric</t>
  </si>
  <si>
    <t>FEC.ktoe.EL.TEL.TEL.FINISHING.THERM.ELEC</t>
  </si>
  <si>
    <t>UED.ktoe.EL.TEL.TEL.TOTAL.TOTAL.TOTAL</t>
  </si>
  <si>
    <t>UED.ktoe.EL.TEL.TEL.LIGHT.GENERIC.ELEC</t>
  </si>
  <si>
    <t>UED.ktoe.EL.TEL.TEL.AIRCOMP.GENERIC.ELEC</t>
  </si>
  <si>
    <t>UED.ktoe.EL.TEL.TEL.MOTOR.GENERIC.ELEC</t>
  </si>
  <si>
    <t>UED.ktoe.EL.TEL.TEL.FANS.GENERIC.ELEC</t>
  </si>
  <si>
    <t>UED.ktoe.EL.TEL.TEL.LOW_ENTH.TOTAL.TOTAL</t>
  </si>
  <si>
    <t>UED.ktoe.EL.TEL.TEL.LOW_ENTH.THERM.DIESEL_LIQBIO</t>
  </si>
  <si>
    <t>UED.ktoe.EL.TEL.TEL.LOW_ENTH.THERM.NG_BIOGAS</t>
  </si>
  <si>
    <t>UED.ktoe.EL.TEL.TEL.LOW_ENTH.THERM.SOLAR_GEO</t>
  </si>
  <si>
    <t>UED.ktoe.EL.TEL.TEL.LOW_ENTH.HP.AMBIENT</t>
  </si>
  <si>
    <t>UED.ktoe.EL.TEL.TEL.LOW_ENTH.THERM.ELEC</t>
  </si>
  <si>
    <t>UED.ktoe.EL.TEL.TEL.PRETREAT.TOTAL.TOTAL</t>
  </si>
  <si>
    <t>UED.ktoe.EL.TEL.TEL.PRETREAT.STEAM.SOLIDS</t>
  </si>
  <si>
    <t>UED.ktoe.EL.TEL.TEL.PRETREAT.STEAM.RFG</t>
  </si>
  <si>
    <t>UED.ktoe.EL.TEL.TEL.PRETREAT.STEAM.LPG</t>
  </si>
  <si>
    <t>UED.ktoe.EL.TEL.TEL.PRETREAT.STEAM.DIESEL_LIQBIO</t>
  </si>
  <si>
    <t>UED.ktoe.EL.TEL.TEL.PRETREAT.STEAM.RFO</t>
  </si>
  <si>
    <t>UED.ktoe.EL.TEL.TEL.PRETREAT.STEAM.OTHER</t>
  </si>
  <si>
    <t>UED.ktoe.EL.TEL.TEL.PRETREAT.STEAM.NG_BIOGAS</t>
  </si>
  <si>
    <t>UED.ktoe.EL.TEL.TEL.PRETREAT.STEAM.DERIVED</t>
  </si>
  <si>
    <t>UED.ktoe.EL.TEL.TEL.PRETREAT.STEAM.BIOMASS_WASTE</t>
  </si>
  <si>
    <t>UED.ktoe.EL.TEL.TEL.PRETREAT.STEAM.STEAM_DISTR</t>
  </si>
  <si>
    <t>UED.ktoe.EL.TEL.TEL.PROCESSING.TOTAL.TOTAL</t>
  </si>
  <si>
    <t>UED.ktoe.EL.TEL.TEL.PROCESSING.STEAM.SOLIDS</t>
  </si>
  <si>
    <t>UED.ktoe.EL.TEL.TEL.PROCESSING.STEAM.RFG</t>
  </si>
  <si>
    <t>UED.ktoe.EL.TEL.TEL.PROCESSING.STEAM.LPG</t>
  </si>
  <si>
    <t>UED.ktoe.EL.TEL.TEL.PROCESSING.STEAM.DIESEL_LIQBIO</t>
  </si>
  <si>
    <t>UED.ktoe.EL.TEL.TEL.PROCESSING.STEAM.RFO</t>
  </si>
  <si>
    <t>UED.ktoe.EL.TEL.TEL.PROCESSING.STEAM.OTHER</t>
  </si>
  <si>
    <t>UED.ktoe.EL.TEL.TEL.PROCESSING.STEAM.NG_BIOGAS</t>
  </si>
  <si>
    <t>UED.ktoe.EL.TEL.TEL.PROCESSING.STEAM.DERIVED</t>
  </si>
  <si>
    <t>UED.ktoe.EL.TEL.TEL.PROCESSING.STEAM.BIOMASS_WASTE</t>
  </si>
  <si>
    <t>UED.ktoe.EL.TEL.TEL.PROCESSING.STEAM.STEAM_DISTR</t>
  </si>
  <si>
    <t>UED.ktoe.EL.TEL.TEL.GENERIC.MECH.ELEC</t>
  </si>
  <si>
    <t>UED.ktoe.EL.TEL.TEL.DRYING.TOTAL.TOTAL</t>
  </si>
  <si>
    <t>UED.ktoe.EL.TEL.TEL.DRYING.THERM.SOLIDS</t>
  </si>
  <si>
    <t>UED.ktoe.EL.TEL.TEL.DRYING.THERM.LPG</t>
  </si>
  <si>
    <t>UED.ktoe.EL.TEL.TEL.DRYING.THERM.DIESEL_LIQBIO</t>
  </si>
  <si>
    <t>UED.ktoe.EL.TEL.TEL.DRYING.THERM.RFO</t>
  </si>
  <si>
    <t>UED.ktoe.EL.TEL.TEL.DRYING.THERM.NG_BIOGAS</t>
  </si>
  <si>
    <t>UED.ktoe.EL.TEL.TEL.DRYING_STEAM.TOTAL.TOTAL</t>
  </si>
  <si>
    <t>UED.ktoe.EL.TEL.TEL.DRYING_STEAM.STEAM.SOLIDS</t>
  </si>
  <si>
    <t>UED.ktoe.EL.TEL.TEL.DRYING_STEAM.STEAM.RFG</t>
  </si>
  <si>
    <t>UED.ktoe.EL.TEL.TEL.DRYING_STEAM.STEAM.LPG</t>
  </si>
  <si>
    <t>UED.ktoe.EL.TEL.TEL.DRYING_STEAM.STEAM.DIESEL_LIQBIO</t>
  </si>
  <si>
    <t>UED.ktoe.EL.TEL.TEL.DRYING_STEAM.STEAM.RFO</t>
  </si>
  <si>
    <t>UED.ktoe.EL.TEL.TEL.DRYING_STEAM.STEAM.OTHER</t>
  </si>
  <si>
    <t>UED.ktoe.EL.TEL.TEL.DRYING_STEAM.STEAM.NG_BIOGAS</t>
  </si>
  <si>
    <t>UED.ktoe.EL.TEL.TEL.DRYING_STEAM.STEAM.DERIVED</t>
  </si>
  <si>
    <t>UED.ktoe.EL.TEL.TEL.DRYING_STEAM.STEAM.BIOMASS_WASTE</t>
  </si>
  <si>
    <t>UED.ktoe.EL.TEL.TEL.DRYING_STEAM.STEAM.STEAM_DISTR</t>
  </si>
  <si>
    <t>UED.ktoe.EL.TEL.TEL.DRYING_ELEC.ELEC.ELEC</t>
  </si>
  <si>
    <t>UED.ktoe.EL.TEL.TEL.DRYING_MICROW.MICROW.ELEC</t>
  </si>
  <si>
    <t>UED.ktoe.EL.TEL.TEL.FINISHING.THERM.ELEC</t>
  </si>
  <si>
    <t>FUEL_EMI.ktCO2.EL.TEL.TEL.TOTAL.TOTAL.TOTAL</t>
  </si>
  <si>
    <t>FUEL_EMI.ktCO2.EL.TEL.TEL.LIGHT.GENERIC.ELEC</t>
  </si>
  <si>
    <t>FUEL_EMI.ktCO2.EL.TEL.TEL.AIRCOMP.GENERIC.ELEC</t>
  </si>
  <si>
    <t>FUEL_EMI.ktCO2.EL.TEL.TEL.MOTOR.GENERIC.ELEC</t>
  </si>
  <si>
    <t>FUEL_EMI.ktCO2.EL.TEL.TEL.FANS.GENERIC.ELEC</t>
  </si>
  <si>
    <t>FUEL_EMI.ktCO2.EL.TEL.TEL.LOW_ENTH.TOTAL.TOTAL</t>
  </si>
  <si>
    <t>FUEL_EMI.ktCO2.EL.TEL.TEL.LOW_ENTH.THERM.DIESEL_LIQBIO</t>
  </si>
  <si>
    <t>FUEL_EMI.ktCO2.EL.TEL.TEL.LOW_ENTH.THERM.NG_BIOGAS</t>
  </si>
  <si>
    <t>FUEL_EMI.ktCO2.EL.TEL.TEL.LOW_ENTH.THERM.SOLAR_GEO</t>
  </si>
  <si>
    <t>FUEL_EMI.ktCO2.EL.TEL.TEL.LOW_ENTH.HP.AMBIENT</t>
  </si>
  <si>
    <t>FUEL_EMI.ktCO2.EL.TEL.TEL.LOW_ENTH.THERM.ELEC</t>
  </si>
  <si>
    <t>FUEL_EMI.ktCO2.EL.TEL.TEL.PRETREAT.TOTAL.TOTAL</t>
  </si>
  <si>
    <t>FUEL_EMI.ktCO2.EL.TEL.TEL.PRETREAT.STEAM.SOLIDS</t>
  </si>
  <si>
    <t>FUEL_EMI.ktCO2.EL.TEL.TEL.PRETREAT.STEAM.RFG</t>
  </si>
  <si>
    <t>FUEL_EMI.ktCO2.EL.TEL.TEL.PRETREAT.STEAM.LPG</t>
  </si>
  <si>
    <t>FUEL_EMI.ktCO2.EL.TEL.TEL.PRETREAT.STEAM.DIESEL_LIQBIO</t>
  </si>
  <si>
    <t>FUEL_EMI.ktCO2.EL.TEL.TEL.PRETREAT.STEAM.RFO</t>
  </si>
  <si>
    <t>FUEL_EMI.ktCO2.EL.TEL.TEL.PRETREAT.STEAM.OTHER</t>
  </si>
  <si>
    <t>FUEL_EMI.ktCO2.EL.TEL.TEL.PRETREAT.STEAM.NG_BIOGAS</t>
  </si>
  <si>
    <t>FUEL_EMI.ktCO2.EL.TEL.TEL.PRETREAT.STEAM.DERIVED</t>
  </si>
  <si>
    <t>FUEL_EMI.ktCO2.EL.TEL.TEL.PRETREAT.STEAM.BIOMASS_WASTE</t>
  </si>
  <si>
    <t>FUEL_EMI.ktCO2.EL.TEL.TEL.PRETREAT.STEAM.STEAM_DISTR</t>
  </si>
  <si>
    <t>FUEL_EMI.ktCO2.EL.TEL.TEL.PROCESSING.TOTAL.TOTAL</t>
  </si>
  <si>
    <t>FUEL_EMI.ktCO2.EL.TEL.TEL.PROCESSING.STEAM.SOLIDS</t>
  </si>
  <si>
    <t>FUEL_EMI.ktCO2.EL.TEL.TEL.PROCESSING.STEAM.RFG</t>
  </si>
  <si>
    <t>FUEL_EMI.ktCO2.EL.TEL.TEL.PROCESSING.STEAM.LPG</t>
  </si>
  <si>
    <t>FUEL_EMI.ktCO2.EL.TEL.TEL.PROCESSING.STEAM.DIESEL_LIQBIO</t>
  </si>
  <si>
    <t>FUEL_EMI.ktCO2.EL.TEL.TEL.PROCESSING.STEAM.RFO</t>
  </si>
  <si>
    <t>FUEL_EMI.ktCO2.EL.TEL.TEL.PROCESSING.STEAM.OTHER</t>
  </si>
  <si>
    <t>FUEL_EMI.ktCO2.EL.TEL.TEL.PROCESSING.STEAM.NG_BIOGAS</t>
  </si>
  <si>
    <t>FUEL_EMI.ktCO2.EL.TEL.TEL.PROCESSING.STEAM.DERIVED</t>
  </si>
  <si>
    <t>FUEL_EMI.ktCO2.EL.TEL.TEL.PROCESSING.STEAM.BIOMASS_WASTE</t>
  </si>
  <si>
    <t>FUEL_EMI.ktCO2.EL.TEL.TEL.PROCESSING.STEAM.STEAM_DISTR</t>
  </si>
  <si>
    <t>FUEL_EMI.ktCO2.EL.TEL.TEL.GENERIC.MECH.ELEC</t>
  </si>
  <si>
    <t>FUEL_EMI.ktCO2.EL.TEL.TEL.DRYING.TOTAL.TOTAL</t>
  </si>
  <si>
    <t>FUEL_EMI.ktCO2.EL.TEL.TEL.DRYING.THERM.SOLIDS</t>
  </si>
  <si>
    <t>FUEL_EMI.ktCO2.EL.TEL.TEL.DRYING.THERM.LPG</t>
  </si>
  <si>
    <t>FUEL_EMI.ktCO2.EL.TEL.TEL.DRYING.THERM.DIESEL_LIQBIO</t>
  </si>
  <si>
    <t>FUEL_EMI.ktCO2.EL.TEL.TEL.DRYING.THERM.RFO</t>
  </si>
  <si>
    <t>FUEL_EMI.ktCO2.EL.TEL.TEL.DRYING.THERM.NG_BIOGAS</t>
  </si>
  <si>
    <t>FUEL_EMI.ktCO2.EL.TEL.TEL.DRYING_STEAM.TOTAL.TOTAL</t>
  </si>
  <si>
    <t>FUEL_EMI.ktCO2.EL.TEL.TEL.DRYING_STEAM.STEAM.SOLIDS</t>
  </si>
  <si>
    <t>FUEL_EMI.ktCO2.EL.TEL.TEL.DRYING_STEAM.STEAM.RFG</t>
  </si>
  <si>
    <t>FUEL_EMI.ktCO2.EL.TEL.TEL.DRYING_STEAM.STEAM.LPG</t>
  </si>
  <si>
    <t>FUEL_EMI.ktCO2.EL.TEL.TEL.DRYING_STEAM.STEAM.DIESEL_LIQBIO</t>
  </si>
  <si>
    <t>FUEL_EMI.ktCO2.EL.TEL.TEL.DRYING_STEAM.STEAM.RFO</t>
  </si>
  <si>
    <t>FUEL_EMI.ktCO2.EL.TEL.TEL.DRYING_STEAM.STEAM.OTHER</t>
  </si>
  <si>
    <t>FUEL_EMI.ktCO2.EL.TEL.TEL.DRYING_STEAM.STEAM.NG_BIOGAS</t>
  </si>
  <si>
    <t>FUEL_EMI.ktCO2.EL.TEL.TEL.DRYING_STEAM.STEAM.DERIVED</t>
  </si>
  <si>
    <t>FUEL_EMI.ktCO2.EL.TEL.TEL.DRYING_STEAM.STEAM.BIOMASS_WASTE</t>
  </si>
  <si>
    <t>FUEL_EMI.ktCO2.EL.TEL.TEL.DRYING_STEAM.STEAM.STEAM_DISTR</t>
  </si>
  <si>
    <t>FUEL_EMI.ktCO2.EL.TEL.TEL.DRYING_ELEC.ELEC.ELEC</t>
  </si>
  <si>
    <t>FUEL_EMI.ktCO2.EL.TEL.TEL.DRYING_MICROW.MICROW.ELEC</t>
  </si>
  <si>
    <t>FUEL_EMI.ktCO2.EL.TEL.TEL.FINISHING.THERM.ELEC</t>
  </si>
  <si>
    <t>VA.Meuro2023.EL.WWP.WWP</t>
  </si>
  <si>
    <t>OUTPUT.index.EL.WWP.WWP</t>
  </si>
  <si>
    <t>CAP.index.EL.WWP.WWP</t>
  </si>
  <si>
    <t>NEWCAP.index.EL.WWP.WWP</t>
  </si>
  <si>
    <t>FEC.ktoe.EL.WWP.WWP.TOTAL.TOTAL.TOTAL</t>
  </si>
  <si>
    <t>FEC.ktoe.EL.WWP.WWP.TOTAL.TOTAL.SOLIDS</t>
  </si>
  <si>
    <t>FEC.ktoe.EL.WWP.WWP.TOTAL.TOTAL.RFG</t>
  </si>
  <si>
    <t>FEC.ktoe.EL.WWP.WWP.TOTAL.TOTAL.LPG</t>
  </si>
  <si>
    <t>FEC.ktoe.EL.WWP.WWP.TOTAL.TOTAL.DIESEL</t>
  </si>
  <si>
    <t>FEC.ktoe.EL.WWP.WWP.TOTAL.TOTAL.RFO</t>
  </si>
  <si>
    <t>FEC.ktoe.EL.WWP.WWP.TOTAL.TOTAL.OTHER</t>
  </si>
  <si>
    <t>FEC.ktoe.EL.WWP.WWP.TOTAL.TOTAL.NG</t>
  </si>
  <si>
    <t>FEC.ktoe.EL.WWP.WWP.TOTAL.TOTAL.DERIVED</t>
  </si>
  <si>
    <t>FEC.ktoe.EL.WWP.WWP.TOTAL.TOTAL.BIOMASS_WASTE</t>
  </si>
  <si>
    <t>FEC.ktoe.EL.WWP.WWP.TOTAL.TOTAL.BIOGAS</t>
  </si>
  <si>
    <t>FEC.ktoe.EL.WWP.WWP.TOTAL.TOTAL.LIQBIO</t>
  </si>
  <si>
    <t>FEC.ktoe.EL.WWP.WWP.TOTAL.TOTAL.SOLAR</t>
  </si>
  <si>
    <t>FEC.ktoe.EL.WWP.WWP.TOTAL.TOTAL.GEO</t>
  </si>
  <si>
    <t>FEC.ktoe.EL.WWP.WWP.TOTAL.TOTAL.AMBIENT</t>
  </si>
  <si>
    <t>FEC.ktoe.EL.WWP.WWP.TOTAL.TOTAL.STEAM_DISTR</t>
  </si>
  <si>
    <t>FEC.ktoe.EL.WWP.WWP.TOTAL.TOTAL.ELEC</t>
  </si>
  <si>
    <t>FEC.ktoe.EL.WWP.WWP.LIGHT.GENERIC.ELEC</t>
  </si>
  <si>
    <t>FEC.ktoe.EL.WWP.WWP.AIRCOMP.GENERIC.ELEC</t>
  </si>
  <si>
    <t>FEC.ktoe.EL.WWP.WWP.MOTOR.GENERIC.ELEC</t>
  </si>
  <si>
    <t>FEC.ktoe.EL.WWP.WWP.FANS.GENERIC.ELEC</t>
  </si>
  <si>
    <t>FEC.ktoe.EL.WWP.WWP.LOW_ENTH.TOTAL.TOTAL</t>
  </si>
  <si>
    <t>FEC.ktoe.EL.WWP.WWP.LOW_ENTH.THERM.DIESEL_LIQBIO</t>
  </si>
  <si>
    <t>FEC.ktoe.EL.WWP.WWP.LOW_ENTH.THERM.NG_BIOGAS</t>
  </si>
  <si>
    <t>FEC.ktoe.EL.WWP.WWP.LOW_ENTH.THERM.SOLAR_GEO</t>
  </si>
  <si>
    <t>FEC.ktoe.EL.WWP.WWP.LOW_ENTH.HP.AMBIENT</t>
  </si>
  <si>
    <t>FEC.ktoe.EL.WWP.WWP.LOW_ENTH.THERM.ELEC</t>
  </si>
  <si>
    <t>Wood: Specific processes with steam</t>
  </si>
  <si>
    <t>FEC.ktoe.EL.WWP.WWP.PROCESSING.TOTAL.TOTAL</t>
  </si>
  <si>
    <t>FEC.ktoe.EL.WWP.WWP.PROCESSING.STEAM.SOLIDS</t>
  </si>
  <si>
    <t>FEC.ktoe.EL.WWP.WWP.PROCESSING.STEAM.RFG</t>
  </si>
  <si>
    <t>FEC.ktoe.EL.WWP.WWP.PROCESSING.STEAM.LPG</t>
  </si>
  <si>
    <t>FEC.ktoe.EL.WWP.WWP.PROCESSING.STEAM.DIESEL_LIQBIO</t>
  </si>
  <si>
    <t>FEC.ktoe.EL.WWP.WWP.PROCESSING.STEAM.RFO</t>
  </si>
  <si>
    <t>FEC.ktoe.EL.WWP.WWP.PROCESSING.STEAM.OTHER</t>
  </si>
  <si>
    <t>FEC.ktoe.EL.WWP.WWP.PROCESSING.STEAM.NG_BIOGAS</t>
  </si>
  <si>
    <t>FEC.ktoe.EL.WWP.WWP.PROCESSING.STEAM.DERIVED</t>
  </si>
  <si>
    <t>FEC.ktoe.EL.WWP.WWP.PROCESSING.STEAM.BIOMASS_WASTE</t>
  </si>
  <si>
    <t>FEC.ktoe.EL.WWP.WWP.PROCESSING.STEAM.STEAM_DISTR</t>
  </si>
  <si>
    <t>Wood: Electric mechanical processes</t>
  </si>
  <si>
    <t>FEC.ktoe.EL.WWP.WWP.GENERIC.MECH.ELEC</t>
  </si>
  <si>
    <t>Wood: Drying</t>
  </si>
  <si>
    <t>Wood: Thermal drying</t>
  </si>
  <si>
    <t>FEC.ktoe.EL.WWP.WWP.DRYING.TOTAL.TOTAL</t>
  </si>
  <si>
    <t>FEC.ktoe.EL.WWP.WWP.DRYING.THERM.SOLIDS</t>
  </si>
  <si>
    <t>FEC.ktoe.EL.WWP.WWP.DRYING.THERM.LPG</t>
  </si>
  <si>
    <t>FEC.ktoe.EL.WWP.WWP.DRYING.THERM.DIESEL_LIQBIO</t>
  </si>
  <si>
    <t>FEC.ktoe.EL.WWP.WWP.DRYING.THERM.RFO</t>
  </si>
  <si>
    <t>FEC.ktoe.EL.WWP.WWP.DRYING.THERM.NG_BIOGAS</t>
  </si>
  <si>
    <t>Wood: Steam drying</t>
  </si>
  <si>
    <t>FEC.ktoe.EL.WWP.WWP.DRYING_STEAM.TOTAL.TOTAL</t>
  </si>
  <si>
    <t>FEC.ktoe.EL.WWP.WWP.DRYING_STEAM.STEAM.SOLIDS</t>
  </si>
  <si>
    <t>FEC.ktoe.EL.WWP.WWP.DRYING_STEAM.STEAM.RFG</t>
  </si>
  <si>
    <t>FEC.ktoe.EL.WWP.WWP.DRYING_STEAM.STEAM.LPG</t>
  </si>
  <si>
    <t>FEC.ktoe.EL.WWP.WWP.DRYING_STEAM.STEAM.DIESEL_LIQBIO</t>
  </si>
  <si>
    <t>FEC.ktoe.EL.WWP.WWP.DRYING_STEAM.STEAM.RFO</t>
  </si>
  <si>
    <t>FEC.ktoe.EL.WWP.WWP.DRYING_STEAM.STEAM.OTHER</t>
  </si>
  <si>
    <t>FEC.ktoe.EL.WWP.WWP.DRYING_STEAM.STEAM.NG_BIOGAS</t>
  </si>
  <si>
    <t>FEC.ktoe.EL.WWP.WWP.DRYING_STEAM.STEAM.DERIVED</t>
  </si>
  <si>
    <t>FEC.ktoe.EL.WWP.WWP.DRYING_STEAM.STEAM.BIOMASS_WASTE</t>
  </si>
  <si>
    <t>FEC.ktoe.EL.WWP.WWP.DRYING_STEAM.STEAM.STEAM_DISTR</t>
  </si>
  <si>
    <t>Wood: Electric drying</t>
  </si>
  <si>
    <t>FEC.ktoe.EL.WWP.WWP.DRYING_ELEC.ELEC.ELEC</t>
  </si>
  <si>
    <t>Wood: Microwave drying</t>
  </si>
  <si>
    <t>FEC.ktoe.EL.WWP.WWP.DRYING_MICROW.MICROW.ELEC</t>
  </si>
  <si>
    <t>Wood: Finishing Electric</t>
  </si>
  <si>
    <t>FEC.ktoe.EL.WWP.WWP.FINISHING.ELEC.ELEC</t>
  </si>
  <si>
    <t>UED.ktoe.EL.WWP.WWP.TOTAL.TOTAL.TOTAL</t>
  </si>
  <si>
    <t>UED.ktoe.EL.WWP.WWP.LIGHT.GENERIC.ELEC</t>
  </si>
  <si>
    <t>UED.ktoe.EL.WWP.WWP.AIRCOMP.GENERIC.ELEC</t>
  </si>
  <si>
    <t>UED.ktoe.EL.WWP.WWP.MOTOR.GENERIC.ELEC</t>
  </si>
  <si>
    <t>UED.ktoe.EL.WWP.WWP.FANS.GENERIC.ELEC</t>
  </si>
  <si>
    <t>UED.ktoe.EL.WWP.WWP.LOW_ENTH.TOTAL.TOTAL</t>
  </si>
  <si>
    <t>UED.ktoe.EL.WWP.WWP.LOW_ENTH.THERM.DIESEL_LIQBIO</t>
  </si>
  <si>
    <t>UED.ktoe.EL.WWP.WWP.LOW_ENTH.THERM.NG_BIOGAS</t>
  </si>
  <si>
    <t>UED.ktoe.EL.WWP.WWP.LOW_ENTH.THERM.SOLAR_GEO</t>
  </si>
  <si>
    <t>UED.ktoe.EL.WWP.WWP.LOW_ENTH.HP.AMBIENT</t>
  </si>
  <si>
    <t>UED.ktoe.EL.WWP.WWP.LOW_ENTH.THERM.ELEC</t>
  </si>
  <si>
    <t>UED.ktoe.EL.WWP.WWP.PROCESSING.TOTAL.TOTAL</t>
  </si>
  <si>
    <t>UED.ktoe.EL.WWP.WWP.PROCESSING.STEAM.SOLIDS</t>
  </si>
  <si>
    <t>UED.ktoe.EL.WWP.WWP.PROCESSING.STEAM.RFG</t>
  </si>
  <si>
    <t>UED.ktoe.EL.WWP.WWP.PROCESSING.STEAM.LPG</t>
  </si>
  <si>
    <t>UED.ktoe.EL.WWP.WWP.PROCESSING.STEAM.DIESEL_LIQBIO</t>
  </si>
  <si>
    <t>UED.ktoe.EL.WWP.WWP.PROCESSING.STEAM.RFO</t>
  </si>
  <si>
    <t>UED.ktoe.EL.WWP.WWP.PROCESSING.STEAM.OTHER</t>
  </si>
  <si>
    <t>UED.ktoe.EL.WWP.WWP.PROCESSING.STEAM.NG_BIOGAS</t>
  </si>
  <si>
    <t>UED.ktoe.EL.WWP.WWP.PROCESSING.STEAM.DERIVED</t>
  </si>
  <si>
    <t>UED.ktoe.EL.WWP.WWP.PROCESSING.STEAM.BIOMASS_WASTE</t>
  </si>
  <si>
    <t>UED.ktoe.EL.WWP.WWP.PROCESSING.STEAM.STEAM_DISTR</t>
  </si>
  <si>
    <t>UED.ktoe.EL.WWP.WWP.GENERIC.MECH.ELEC</t>
  </si>
  <si>
    <t>UED.ktoe.EL.WWP.WWP.DRYING.TOTAL.TOTAL</t>
  </si>
  <si>
    <t>UED.ktoe.EL.WWP.WWP.DRYING.THERM.SOLIDS</t>
  </si>
  <si>
    <t>UED.ktoe.EL.WWP.WWP.DRYING.THERM.LPG</t>
  </si>
  <si>
    <t>UED.ktoe.EL.WWP.WWP.DRYING.THERM.DIESEL_LIQBIO</t>
  </si>
  <si>
    <t>UED.ktoe.EL.WWP.WWP.DRYING.THERM.RFO</t>
  </si>
  <si>
    <t>UED.ktoe.EL.WWP.WWP.DRYING.THERM.NG_BIOGAS</t>
  </si>
  <si>
    <t>UED.ktoe.EL.WWP.WWP.DRYING_STEAM.TOTAL.TOTAL</t>
  </si>
  <si>
    <t>UED.ktoe.EL.WWP.WWP.DRYING_STEAM.STEAM.SOLIDS</t>
  </si>
  <si>
    <t>UED.ktoe.EL.WWP.WWP.DRYING_STEAM.STEAM.RFG</t>
  </si>
  <si>
    <t>UED.ktoe.EL.WWP.WWP.DRYING_STEAM.STEAM.LPG</t>
  </si>
  <si>
    <t>UED.ktoe.EL.WWP.WWP.DRYING_STEAM.STEAM.DIESEL_LIQBIO</t>
  </si>
  <si>
    <t>UED.ktoe.EL.WWP.WWP.DRYING_STEAM.STEAM.RFO</t>
  </si>
  <si>
    <t>UED.ktoe.EL.WWP.WWP.DRYING_STEAM.STEAM.OTHER</t>
  </si>
  <si>
    <t>UED.ktoe.EL.WWP.WWP.DRYING_STEAM.STEAM.NG_BIOGAS</t>
  </si>
  <si>
    <t>UED.ktoe.EL.WWP.WWP.DRYING_STEAM.STEAM.DERIVED</t>
  </si>
  <si>
    <t>UED.ktoe.EL.WWP.WWP.DRYING_STEAM.STEAM.BIOMASS_WASTE</t>
  </si>
  <si>
    <t>UED.ktoe.EL.WWP.WWP.DRYING_STEAM.STEAM.STEAM_DISTR</t>
  </si>
  <si>
    <t>UED.ktoe.EL.WWP.WWP.DRYING_ELEC.ELEC.ELEC</t>
  </si>
  <si>
    <t>UED.ktoe.EL.WWP.WWP.DRYING_MICROW.MICROW.ELEC</t>
  </si>
  <si>
    <t>UED.ktoe.EL.WWP.WWP.FINISHING.ELEC.ELEC</t>
  </si>
  <si>
    <t>FUEL_EMI.ktCO2.EL.WWP.WWP.TOTAL.TOTAL.TOTAL</t>
  </si>
  <si>
    <t>FUEL_EMI.ktCO2.EL.WWP.WWP.LIGHT.GENERIC.ELEC</t>
  </si>
  <si>
    <t>FUEL_EMI.ktCO2.EL.WWP.WWP.AIRCOMP.GENERIC.ELEC</t>
  </si>
  <si>
    <t>FUEL_EMI.ktCO2.EL.WWP.WWP.MOTOR.GENERIC.ELEC</t>
  </si>
  <si>
    <t>FUEL_EMI.ktCO2.EL.WWP.WWP.FANS.GENERIC.ELEC</t>
  </si>
  <si>
    <t>FUEL_EMI.ktCO2.EL.WWP.WWP.LOW_ENTH.TOTAL.TOTAL</t>
  </si>
  <si>
    <t>FUEL_EMI.ktCO2.EL.WWP.WWP.LOW_ENTH.THERM.DIESEL_LIQBIO</t>
  </si>
  <si>
    <t>FUEL_EMI.ktCO2.EL.WWP.WWP.LOW_ENTH.THERM.NG_BIOGAS</t>
  </si>
  <si>
    <t>FUEL_EMI.ktCO2.EL.WWP.WWP.LOW_ENTH.THERM.SOLAR_GEO</t>
  </si>
  <si>
    <t>FUEL_EMI.ktCO2.EL.WWP.WWP.LOW_ENTH.HP.AMBIENT</t>
  </si>
  <si>
    <t>FUEL_EMI.ktCO2.EL.WWP.WWP.LOW_ENTH.THERM.ELEC</t>
  </si>
  <si>
    <t>FUEL_EMI.ktCO2.EL.WWP.WWP.PROCESSING.TOTAL.TOTAL</t>
  </si>
  <si>
    <t>FUEL_EMI.ktCO2.EL.WWP.WWP.PROCESSING.STEAM.SOLIDS</t>
  </si>
  <si>
    <t>FUEL_EMI.ktCO2.EL.WWP.WWP.PROCESSING.STEAM.RFG</t>
  </si>
  <si>
    <t>FUEL_EMI.ktCO2.EL.WWP.WWP.PROCESSING.STEAM.LPG</t>
  </si>
  <si>
    <t>FUEL_EMI.ktCO2.EL.WWP.WWP.PROCESSING.STEAM.DIESEL_LIQBIO</t>
  </si>
  <si>
    <t>FUEL_EMI.ktCO2.EL.WWP.WWP.PROCESSING.STEAM.RFO</t>
  </si>
  <si>
    <t>FUEL_EMI.ktCO2.EL.WWP.WWP.PROCESSING.STEAM.OTHER</t>
  </si>
  <si>
    <t>FUEL_EMI.ktCO2.EL.WWP.WWP.PROCESSING.STEAM.NG_BIOGAS</t>
  </si>
  <si>
    <t>FUEL_EMI.ktCO2.EL.WWP.WWP.PROCESSING.STEAM.DERIVED</t>
  </si>
  <si>
    <t>FUEL_EMI.ktCO2.EL.WWP.WWP.PROCESSING.STEAM.BIOMASS_WASTE</t>
  </si>
  <si>
    <t>FUEL_EMI.ktCO2.EL.WWP.WWP.PROCESSING.STEAM.STEAM_DISTR</t>
  </si>
  <si>
    <t>FUEL_EMI.ktCO2.EL.WWP.WWP.GENERIC.MECH.ELEC</t>
  </si>
  <si>
    <t>FUEL_EMI.ktCO2.EL.WWP.WWP.DRYING.TOTAL.TOTAL</t>
  </si>
  <si>
    <t>FUEL_EMI.ktCO2.EL.WWP.WWP.DRYING.THERM.SOLIDS</t>
  </si>
  <si>
    <t>FUEL_EMI.ktCO2.EL.WWP.WWP.DRYING.THERM.LPG</t>
  </si>
  <si>
    <t>FUEL_EMI.ktCO2.EL.WWP.WWP.DRYING.THERM.DIESEL_LIQBIO</t>
  </si>
  <si>
    <t>FUEL_EMI.ktCO2.EL.WWP.WWP.DRYING.THERM.RFO</t>
  </si>
  <si>
    <t>FUEL_EMI.ktCO2.EL.WWP.WWP.DRYING.THERM.NG_BIOGAS</t>
  </si>
  <si>
    <t>FUEL_EMI.ktCO2.EL.WWP.WWP.DRYING_STEAM.TOTAL.TOTAL</t>
  </si>
  <si>
    <t>FUEL_EMI.ktCO2.EL.WWP.WWP.DRYING_STEAM.STEAM.SOLIDS</t>
  </si>
  <si>
    <t>FUEL_EMI.ktCO2.EL.WWP.WWP.DRYING_STEAM.STEAM.RFG</t>
  </si>
  <si>
    <t>FUEL_EMI.ktCO2.EL.WWP.WWP.DRYING_STEAM.STEAM.LPG</t>
  </si>
  <si>
    <t>FUEL_EMI.ktCO2.EL.WWP.WWP.DRYING_STEAM.STEAM.DIESEL_LIQBIO</t>
  </si>
  <si>
    <t>FUEL_EMI.ktCO2.EL.WWP.WWP.DRYING_STEAM.STEAM.RFO</t>
  </si>
  <si>
    <t>FUEL_EMI.ktCO2.EL.WWP.WWP.DRYING_STEAM.STEAM.OTHER</t>
  </si>
  <si>
    <t>FUEL_EMI.ktCO2.EL.WWP.WWP.DRYING_STEAM.STEAM.NG_BIOGAS</t>
  </si>
  <si>
    <t>FUEL_EMI.ktCO2.EL.WWP.WWP.DRYING_STEAM.STEAM.DERIVED</t>
  </si>
  <si>
    <t>FUEL_EMI.ktCO2.EL.WWP.WWP.DRYING_STEAM.STEAM.BIOMASS_WASTE</t>
  </si>
  <si>
    <t>FUEL_EMI.ktCO2.EL.WWP.WWP.DRYING_STEAM.STEAM.STEAM_DISTR</t>
  </si>
  <si>
    <t>FUEL_EMI.ktCO2.EL.WWP.WWP.DRYING_ELEC.ELEC.ELEC</t>
  </si>
  <si>
    <t>FUEL_EMI.ktCO2.EL.WWP.WWP.DRYING_MICROW.MICROW.ELEC</t>
  </si>
  <si>
    <t>FUEL_EMI.ktCO2.EL.WWP.WWP.FINISHING.ELEC.ELEC</t>
  </si>
  <si>
    <t>VA.Meuro2023.EL.OIS.OIS</t>
  </si>
  <si>
    <t>OUTPUT.index.EL.OIS.OIS</t>
  </si>
  <si>
    <t>CAP.index.EL.OIS.OIS</t>
  </si>
  <si>
    <t>NEWCAP.index.EL.OIS.OIS</t>
  </si>
  <si>
    <t>Energy consumption (ktoe)*</t>
  </si>
  <si>
    <t>FEC.ktoe.EL.OIS.OIS.TOTAL.TOTAL.TOTAL</t>
  </si>
  <si>
    <t>FEC.ktoe.EL.OIS.OIS.TOTAL.TOTAL.SOLIDS</t>
  </si>
  <si>
    <t>FEC.ktoe.EL.OIS.OIS.TOTAL.TOTAL.RFG</t>
  </si>
  <si>
    <t>FEC.ktoe.EL.OIS.OIS.TOTAL.TOTAL.LPG</t>
  </si>
  <si>
    <t>FEC.ktoe.EL.OIS.OIS.TOTAL.TOTAL.DIESEL</t>
  </si>
  <si>
    <t>FEC.ktoe.EL.OIS.OIS.TOTAL.TOTAL.RFO</t>
  </si>
  <si>
    <t>FEC.ktoe.EL.OIS.OIS.TOTAL.TOTAL.OTHER</t>
  </si>
  <si>
    <t>FEC.ktoe.EL.OIS.OIS.TOTAL.TOTAL.NG</t>
  </si>
  <si>
    <t>FEC.ktoe.EL.OIS.OIS.TOTAL.TOTAL.DERIVED</t>
  </si>
  <si>
    <t>FEC.ktoe.EL.OIS.OIS.TOTAL.TOTAL.BIOMASS_WASTE</t>
  </si>
  <si>
    <t>FEC.ktoe.EL.OIS.OIS.TOTAL.TOTAL.BIOGAS</t>
  </si>
  <si>
    <t>FEC.ktoe.EL.OIS.OIS.TOTAL.TOTAL.LIQBIO</t>
  </si>
  <si>
    <t>FEC.ktoe.EL.OIS.OIS.TOTAL.TOTAL.SOLAR</t>
  </si>
  <si>
    <t>FEC.ktoe.EL.OIS.OIS.TOTAL.TOTAL.GEO</t>
  </si>
  <si>
    <t>FEC.ktoe.EL.OIS.OIS.TOTAL.TOTAL.AMBIENT</t>
  </si>
  <si>
    <t>FEC.ktoe.EL.OIS.OIS.TOTAL.TOTAL.STEAM_DISTR</t>
  </si>
  <si>
    <t>FEC.ktoe.EL.OIS.OIS.TOTAL.TOTAL.ELEC</t>
  </si>
  <si>
    <t>*Energy consumption includes consumption in Mining and Quarrying and Construction sectors</t>
  </si>
  <si>
    <t>FEC.ktoe.EL.OIS.OIS.LIGHT.GENERIC.ELEC</t>
  </si>
  <si>
    <t>FEC.ktoe.EL.OIS.OIS.AIRCOMP.GENERIC.ELEC</t>
  </si>
  <si>
    <t>FEC.ktoe.EL.OIS.OIS.MOTOR.GENERIC.ELEC</t>
  </si>
  <si>
    <t>FEC.ktoe.EL.OIS.OIS.FANS.GENERIC.ELEC</t>
  </si>
  <si>
    <t>FEC.ktoe.EL.OIS.OIS.LOW_ENTH.TOTAL.TOTAL</t>
  </si>
  <si>
    <t>FEC.ktoe.EL.OIS.OIS.LOW_ENTH.THERM.DIESEL_LIQBIO</t>
  </si>
  <si>
    <t>FEC.ktoe.EL.OIS.OIS.LOW_ENTH.THERM.NG_BIOGAS</t>
  </si>
  <si>
    <t>FEC.ktoe.EL.OIS.OIS.LOW_ENTH.THERM.SOLAR_GEO</t>
  </si>
  <si>
    <t>FEC.ktoe.EL.OIS.OIS.LOW_ENTH.HP.AMBIENT</t>
  </si>
  <si>
    <t>FEC.ktoe.EL.OIS.OIS.LOW_ENTH.THERM.ELEC</t>
  </si>
  <si>
    <t>Other Industrial sectors: Steam processing</t>
  </si>
  <si>
    <t>FEC.ktoe.EL.OIS.OIS.PROCESSING.TOTAL.TOTAL</t>
  </si>
  <si>
    <t>FEC.ktoe.EL.OIS.OIS.PROCESSING.STEAM.SOLIDS</t>
  </si>
  <si>
    <t>FEC.ktoe.EL.OIS.OIS.PROCESSING.STEAM.RFG</t>
  </si>
  <si>
    <t>FEC.ktoe.EL.OIS.OIS.PROCESSING.STEAM.LPG</t>
  </si>
  <si>
    <t>FEC.ktoe.EL.OIS.OIS.PROCESSING.STEAM.DIESEL_LIQBIO</t>
  </si>
  <si>
    <t>FEC.ktoe.EL.OIS.OIS.PROCESSING.STEAM.RFO</t>
  </si>
  <si>
    <t>FEC.ktoe.EL.OIS.OIS.PROCESSING.STEAM.OTHER</t>
  </si>
  <si>
    <t>FEC.ktoe.EL.OIS.OIS.PROCESSING.STEAM.NG_BIOGAS</t>
  </si>
  <si>
    <t>FEC.ktoe.EL.OIS.OIS.PROCESSING.STEAM.DERIVED</t>
  </si>
  <si>
    <t>FEC.ktoe.EL.OIS.OIS.PROCESSING.STEAM.BIOMASS_WASTE</t>
  </si>
  <si>
    <t>FEC.ktoe.EL.OIS.OIS.PROCESSING.STEAM.STEAM_DISTR</t>
  </si>
  <si>
    <t>Other Industrial sectors: Process heating</t>
  </si>
  <si>
    <t>Other Industrial sectors: Thermal processing</t>
  </si>
  <si>
    <t>FEC.ktoe.EL.OIS.OIS.PROC_HEAT.TOTAL.TOTAL</t>
  </si>
  <si>
    <t>FEC.ktoe.EL.OIS.OIS.PROC_HEAT.THERM.SOLIDS</t>
  </si>
  <si>
    <t>FEC.ktoe.EL.OIS.OIS.PROC_HEAT.THERM.LPG</t>
  </si>
  <si>
    <t>FEC.ktoe.EL.OIS.OIS.PROC_HEAT.THERM.DIESEL_LIQBIO</t>
  </si>
  <si>
    <t>FEC.ktoe.EL.OIS.OIS.PROC_HEAT.THERM.RFO</t>
  </si>
  <si>
    <t>FEC.ktoe.EL.OIS.OIS.PROC_HEAT.THERM.NG_BIOGAS</t>
  </si>
  <si>
    <t>Other Industrial sectors: Electric processing</t>
  </si>
  <si>
    <t>FEC.ktoe.EL.OIS.OIS.PROC_HEAT_ELEC.ELEC.ELEC</t>
  </si>
  <si>
    <t>Other Industrial sectors: Drying</t>
  </si>
  <si>
    <t>Other Industries: Thermal drying</t>
  </si>
  <si>
    <t>FEC.ktoe.EL.OIS.OIS.DRYING.TOTAL.TOTAL</t>
  </si>
  <si>
    <t>FEC.ktoe.EL.OIS.OIS.DRYING.THERM.SOLIDS</t>
  </si>
  <si>
    <t>FEC.ktoe.EL.OIS.OIS.DRYING.THERM.LPG</t>
  </si>
  <si>
    <t>FEC.ktoe.EL.OIS.OIS.DRYING.THERM.DIESEL_LIQBIO</t>
  </si>
  <si>
    <t>FEC.ktoe.EL.OIS.OIS.DRYING.THERM.RFO</t>
  </si>
  <si>
    <t>FEC.ktoe.EL.OIS.OIS.DRYING.THERM.NG_BIOGAS</t>
  </si>
  <si>
    <t>Other Industries: Steam drying</t>
  </si>
  <si>
    <t>FEC.ktoe.EL.OIS.OIS.DRYING_STEAM.TOTAL.TOTAL</t>
  </si>
  <si>
    <t>FEC.ktoe.EL.OIS.OIS.DRYING_STEAM.STEAM.SOLIDS</t>
  </si>
  <si>
    <t>FEC.ktoe.EL.OIS.OIS.DRYING_STEAM.STEAM.RFG</t>
  </si>
  <si>
    <t>FEC.ktoe.EL.OIS.OIS.DRYING_STEAM.STEAM.LPG</t>
  </si>
  <si>
    <t>FEC.ktoe.EL.OIS.OIS.DRYING_STEAM.STEAM.DIESEL_LIQBIO</t>
  </si>
  <si>
    <t>FEC.ktoe.EL.OIS.OIS.DRYING_STEAM.STEAM.RFO</t>
  </si>
  <si>
    <t>FEC.ktoe.EL.OIS.OIS.DRYING_STEAM.STEAM.OTHER</t>
  </si>
  <si>
    <t>FEC.ktoe.EL.OIS.OIS.DRYING_STEAM.STEAM.NG_BIOGAS</t>
  </si>
  <si>
    <t>FEC.ktoe.EL.OIS.OIS.DRYING_STEAM.STEAM.DERIVED</t>
  </si>
  <si>
    <t>FEC.ktoe.EL.OIS.OIS.DRYING_STEAM.STEAM.BIOMASS_WASTE</t>
  </si>
  <si>
    <t>FEC.ktoe.EL.OIS.OIS.DRYING_STEAM.STEAM.STEAM_DISTR</t>
  </si>
  <si>
    <t>Other Industries: Electric drying</t>
  </si>
  <si>
    <t>FEC.ktoe.EL.OIS.OIS.DRYING_ELEC.ELEC.ELEC</t>
  </si>
  <si>
    <t>Other Industrial sectors: Process Cooling</t>
  </si>
  <si>
    <t>Other Industries: Thermal cooling</t>
  </si>
  <si>
    <t>FEC.ktoe.EL.OIS.OIS.PROC_COOL_THERM.THERM.NG_BIOGAS</t>
  </si>
  <si>
    <t>Other Industries: Steam cooling</t>
  </si>
  <si>
    <t>FEC.ktoe.EL.OIS.OIS.PROC_COOL_STEAM.TOTAL.TOTAL</t>
  </si>
  <si>
    <t>FEC.ktoe.EL.OIS.OIS.PROC_COOL_STEAM.STEAM.SOLIDS</t>
  </si>
  <si>
    <t>FEC.ktoe.EL.OIS.OIS.PROC_COOL_STEAM.STEAM.RFG</t>
  </si>
  <si>
    <t>FEC.ktoe.EL.OIS.OIS.PROC_COOL_STEAM.STEAM.LPG</t>
  </si>
  <si>
    <t>FEC.ktoe.EL.OIS.OIS.PROC_COOL_STEAM.STEAM.DIESEL_LIQBIO</t>
  </si>
  <si>
    <t>FEC.ktoe.EL.OIS.OIS.PROC_COOL_STEAM.STEAM.RFO</t>
  </si>
  <si>
    <t>FEC.ktoe.EL.OIS.OIS.PROC_COOL_STEAM.STEAM.OTHER</t>
  </si>
  <si>
    <t>FEC.ktoe.EL.OIS.OIS.PROC_COOL_STEAM.STEAM.NG_BIOGAS</t>
  </si>
  <si>
    <t>FEC.ktoe.EL.OIS.OIS.PROC_COOL_STEAM.STEAM.DERIVED</t>
  </si>
  <si>
    <t>FEC.ktoe.EL.OIS.OIS.PROC_COOL_STEAM.STEAM.BIOMASS_WASTE</t>
  </si>
  <si>
    <t>FEC.ktoe.EL.OIS.OIS.PROC_COOL_STEAM.STEAM.STEAM_DISTR</t>
  </si>
  <si>
    <t>Other Industries: Electric cooling</t>
  </si>
  <si>
    <t>FEC.ktoe.EL.OIS.OIS.PROC_COOL_ELEC.ELEC.ELEC</t>
  </si>
  <si>
    <t>Other Industrial sectors: Diesel motors (incl. biofuels)</t>
  </si>
  <si>
    <t>FEC.ktoe.EL.OIS.OIS.MOTOR.MECH.DIESEL_LIQBIO</t>
  </si>
  <si>
    <t>Other Industrial sectors: Electric machinery</t>
  </si>
  <si>
    <t>FEC.ktoe.EL.OIS.OIS.GENERIC.MECH.ELEC</t>
  </si>
  <si>
    <t>Other Industrial sectors: Diesel motors</t>
  </si>
  <si>
    <t>UED.ktoe.EL.OIS.OIS.TOTAL.TOTAL.TOTAL</t>
  </si>
  <si>
    <t>UED.ktoe.EL.OIS.OIS.LIGHT.GENERIC.ELEC</t>
  </si>
  <si>
    <t>UED.ktoe.EL.OIS.OIS.AIRCOMP.GENERIC.ELEC</t>
  </si>
  <si>
    <t>UED.ktoe.EL.OIS.OIS.MOTOR.GENERIC.ELEC</t>
  </si>
  <si>
    <t>UED.ktoe.EL.OIS.OIS.FANS.GENERIC.ELEC</t>
  </si>
  <si>
    <t>UED.ktoe.EL.OIS.OIS.LOW_ENTH.TOTAL.TOTAL</t>
  </si>
  <si>
    <t>UED.ktoe.EL.OIS.OIS.LOW_ENTH.THERM.DIESEL_LIQBIO</t>
  </si>
  <si>
    <t>UED.ktoe.EL.OIS.OIS.LOW_ENTH.THERM.NG_BIOGAS</t>
  </si>
  <si>
    <t>UED.ktoe.EL.OIS.OIS.LOW_ENTH.THERM.SOLAR_GEO</t>
  </si>
  <si>
    <t>UED.ktoe.EL.OIS.OIS.LOW_ENTH.HP.AMBIENT</t>
  </si>
  <si>
    <t>UED.ktoe.EL.OIS.OIS.LOW_ENTH.THERM.ELEC</t>
  </si>
  <si>
    <t>UED.ktoe.EL.OIS.OIS.PROCESSING.TOTAL.TOTAL</t>
  </si>
  <si>
    <t>UED.ktoe.EL.OIS.OIS.PROCESSING.STEAM.SOLIDS</t>
  </si>
  <si>
    <t>UED.ktoe.EL.OIS.OIS.PROCESSING.STEAM.RFG</t>
  </si>
  <si>
    <t>UED.ktoe.EL.OIS.OIS.PROCESSING.STEAM.LPG</t>
  </si>
  <si>
    <t>UED.ktoe.EL.OIS.OIS.PROCESSING.STEAM.DIESEL_LIQBIO</t>
  </si>
  <si>
    <t>UED.ktoe.EL.OIS.OIS.PROCESSING.STEAM.RFO</t>
  </si>
  <si>
    <t>UED.ktoe.EL.OIS.OIS.PROCESSING.STEAM.OTHER</t>
  </si>
  <si>
    <t>UED.ktoe.EL.OIS.OIS.PROCESSING.STEAM.NG_BIOGAS</t>
  </si>
  <si>
    <t>UED.ktoe.EL.OIS.OIS.PROCESSING.STEAM.DERIVED</t>
  </si>
  <si>
    <t>UED.ktoe.EL.OIS.OIS.PROCESSING.STEAM.BIOMASS_WASTE</t>
  </si>
  <si>
    <t>UED.ktoe.EL.OIS.OIS.PROCESSING.STEAM.STEAM_DISTR</t>
  </si>
  <si>
    <t>UED.ktoe.EL.OIS.OIS.PROC_HEAT.TOTAL.TOTAL</t>
  </si>
  <si>
    <t>UED.ktoe.EL.OIS.OIS.PROC_HEAT.THERM.SOLIDS</t>
  </si>
  <si>
    <t>UED.ktoe.EL.OIS.OIS.PROC_HEAT.THERM.LPG</t>
  </si>
  <si>
    <t>UED.ktoe.EL.OIS.OIS.PROC_HEAT.THERM.DIESEL_LIQBIO</t>
  </si>
  <si>
    <t>UED.ktoe.EL.OIS.OIS.PROC_HEAT.THERM.RFO</t>
  </si>
  <si>
    <t>UED.ktoe.EL.OIS.OIS.PROC_HEAT.THERM.NG_BIOGAS</t>
  </si>
  <si>
    <t>UED.ktoe.EL.OIS.OIS.PROC_HEAT_ELEC.ELEC.ELEC</t>
  </si>
  <si>
    <t>UED.ktoe.EL.OIS.OIS.DRYING.TOTAL.TOTAL</t>
  </si>
  <si>
    <t>UED.ktoe.EL.OIS.OIS.DRYING.THERM.SOLIDS</t>
  </si>
  <si>
    <t>UED.ktoe.EL.OIS.OIS.DRYING.THERM.LPG</t>
  </si>
  <si>
    <t>UED.ktoe.EL.OIS.OIS.DRYING.THERM.DIESEL_LIQBIO</t>
  </si>
  <si>
    <t>UED.ktoe.EL.OIS.OIS.DRYING.THERM.RFO</t>
  </si>
  <si>
    <t>UED.ktoe.EL.OIS.OIS.DRYING.THERM.NG_BIOGAS</t>
  </si>
  <si>
    <t>UED.ktoe.EL.OIS.OIS.DRYING_STEAM.TOTAL.TOTAL</t>
  </si>
  <si>
    <t>UED.ktoe.EL.OIS.OIS.DRYING_STEAM.STEAM.SOLIDS</t>
  </si>
  <si>
    <t>UED.ktoe.EL.OIS.OIS.DRYING_STEAM.STEAM.RFG</t>
  </si>
  <si>
    <t>UED.ktoe.EL.OIS.OIS.DRYING_STEAM.STEAM.LPG</t>
  </si>
  <si>
    <t>UED.ktoe.EL.OIS.OIS.DRYING_STEAM.STEAM.DIESEL_LIQBIO</t>
  </si>
  <si>
    <t>UED.ktoe.EL.OIS.OIS.DRYING_STEAM.STEAM.RFO</t>
  </si>
  <si>
    <t>UED.ktoe.EL.OIS.OIS.DRYING_STEAM.STEAM.OTHER</t>
  </si>
  <si>
    <t>UED.ktoe.EL.OIS.OIS.DRYING_STEAM.STEAM.NG_BIOGAS</t>
  </si>
  <si>
    <t>UED.ktoe.EL.OIS.OIS.DRYING_STEAM.STEAM.DERIVED</t>
  </si>
  <si>
    <t>UED.ktoe.EL.OIS.OIS.DRYING_STEAM.STEAM.BIOMASS_WASTE</t>
  </si>
  <si>
    <t>UED.ktoe.EL.OIS.OIS.DRYING_STEAM.STEAM.STEAM_DISTR</t>
  </si>
  <si>
    <t>UED.ktoe.EL.OIS.OIS.DRYING_ELEC.ELEC.ELEC</t>
  </si>
  <si>
    <t>UED.ktoe.EL.OIS.OIS.PROC_COOL_THERM.THERM.NG_BIOGAS</t>
  </si>
  <si>
    <t>UED.ktoe.EL.OIS.OIS.PROC_COOL_STEAM.TOTAL.TOTAL</t>
  </si>
  <si>
    <t>UED.ktoe.EL.OIS.OIS.PROC_COOL_STEAM.STEAM.SOLIDS</t>
  </si>
  <si>
    <t>UED.ktoe.EL.OIS.OIS.PROC_COOL_STEAM.STEAM.RFG</t>
  </si>
  <si>
    <t>UED.ktoe.EL.OIS.OIS.PROC_COOL_STEAM.STEAM.LPG</t>
  </si>
  <si>
    <t>UED.ktoe.EL.OIS.OIS.PROC_COOL_STEAM.STEAM.DIESEL_LIQBIO</t>
  </si>
  <si>
    <t>UED.ktoe.EL.OIS.OIS.PROC_COOL_STEAM.STEAM.RFO</t>
  </si>
  <si>
    <t>UED.ktoe.EL.OIS.OIS.PROC_COOL_STEAM.STEAM.OTHER</t>
  </si>
  <si>
    <t>UED.ktoe.EL.OIS.OIS.PROC_COOL_STEAM.STEAM.NG_BIOGAS</t>
  </si>
  <si>
    <t>UED.ktoe.EL.OIS.OIS.PROC_COOL_STEAM.STEAM.DERIVED</t>
  </si>
  <si>
    <t>UED.ktoe.EL.OIS.OIS.PROC_COOL_STEAM.STEAM.BIOMASS_WASTE</t>
  </si>
  <si>
    <t>UED.ktoe.EL.OIS.OIS.PROC_COOL_STEAM.STEAM.STEAM_DISTR</t>
  </si>
  <si>
    <t>UED.ktoe.EL.OIS.OIS.PROC_COOL_ELEC.ELEC.ELEC</t>
  </si>
  <si>
    <t>UED.ktoe.EL.OIS.OIS.MOTOR.MECH.DIESEL_LIQBIO</t>
  </si>
  <si>
    <t>UED.ktoe.EL.OIS.OIS.GENERIC.MECH.ELEC</t>
  </si>
  <si>
    <t>FUEL_EMI.ktCO2.EL.OIS.OIS.TOTAL.TOTAL.TOTAL</t>
  </si>
  <si>
    <t>FUEL_EMI.ktCO2.EL.OIS.OIS.LIGHT.GENERIC.ELEC</t>
  </si>
  <si>
    <t>FUEL_EMI.ktCO2.EL.OIS.OIS.AIRCOMP.GENERIC.ELEC</t>
  </si>
  <si>
    <t>FUEL_EMI.ktCO2.EL.OIS.OIS.MOTOR.GENERIC.ELEC</t>
  </si>
  <si>
    <t>FUEL_EMI.ktCO2.EL.OIS.OIS.FANS.GENERIC.ELEC</t>
  </si>
  <si>
    <t>FUEL_EMI.ktCO2.EL.OIS.OIS.LOW_ENTH.TOTAL.TOTAL</t>
  </si>
  <si>
    <t>FUEL_EMI.ktCO2.EL.OIS.OIS.LOW_ENTH.THERM.DIESEL_LIQBIO</t>
  </si>
  <si>
    <t>FUEL_EMI.ktCO2.EL.OIS.OIS.LOW_ENTH.THERM.NG_BIOGAS</t>
  </si>
  <si>
    <t>FUEL_EMI.ktCO2.EL.OIS.OIS.LOW_ENTH.THERM.SOLAR_GEO</t>
  </si>
  <si>
    <t>FUEL_EMI.ktCO2.EL.OIS.OIS.LOW_ENTH.HP.AMBIENT</t>
  </si>
  <si>
    <t>FUEL_EMI.ktCO2.EL.OIS.OIS.LOW_ENTH.THERM.ELEC</t>
  </si>
  <si>
    <t>FUEL_EMI.ktCO2.EL.OIS.OIS.PROCESSING.TOTAL.TOTAL</t>
  </si>
  <si>
    <t>FUEL_EMI.ktCO2.EL.OIS.OIS.PROCESSING.STEAM.SOLIDS</t>
  </si>
  <si>
    <t>FUEL_EMI.ktCO2.EL.OIS.OIS.PROCESSING.STEAM.RFG</t>
  </si>
  <si>
    <t>FUEL_EMI.ktCO2.EL.OIS.OIS.PROCESSING.STEAM.LPG</t>
  </si>
  <si>
    <t>FUEL_EMI.ktCO2.EL.OIS.OIS.PROCESSING.STEAM.DIESEL_LIQBIO</t>
  </si>
  <si>
    <t>FUEL_EMI.ktCO2.EL.OIS.OIS.PROCESSING.STEAM.RFO</t>
  </si>
  <si>
    <t>FUEL_EMI.ktCO2.EL.OIS.OIS.PROCESSING.STEAM.OTHER</t>
  </si>
  <si>
    <t>FUEL_EMI.ktCO2.EL.OIS.OIS.PROCESSING.STEAM.NG_BIOGAS</t>
  </si>
  <si>
    <t>FUEL_EMI.ktCO2.EL.OIS.OIS.PROCESSING.STEAM.DERIVED</t>
  </si>
  <si>
    <t>FUEL_EMI.ktCO2.EL.OIS.OIS.PROCESSING.STEAM.BIOMASS_WASTE</t>
  </si>
  <si>
    <t>FUEL_EMI.ktCO2.EL.OIS.OIS.PROCESSING.STEAM.STEAM_DISTR</t>
  </si>
  <si>
    <t>FUEL_EMI.ktCO2.EL.OIS.OIS.PROC_HEAT.TOTAL.TOTAL</t>
  </si>
  <si>
    <t>FUEL_EMI.ktCO2.EL.OIS.OIS.PROC_HEAT.THERM.SOLIDS</t>
  </si>
  <si>
    <t>FUEL_EMI.ktCO2.EL.OIS.OIS.PROC_HEAT.THERM.LPG</t>
  </si>
  <si>
    <t>FUEL_EMI.ktCO2.EL.OIS.OIS.PROC_HEAT.THERM.DIESEL_LIQBIO</t>
  </si>
  <si>
    <t>FUEL_EMI.ktCO2.EL.OIS.OIS.PROC_HEAT.THERM.RFO</t>
  </si>
  <si>
    <t>FUEL_EMI.ktCO2.EL.OIS.OIS.PROC_HEAT.THERM.NG_BIOGAS</t>
  </si>
  <si>
    <t>FUEL_EMI.ktCO2.EL.OIS.OIS.PROC_HEAT_ELEC.ELEC.ELEC</t>
  </si>
  <si>
    <t>FUEL_EMI.ktCO2.EL.OIS.OIS.DRYING.TOTAL.TOTAL</t>
  </si>
  <si>
    <t>FUEL_EMI.ktCO2.EL.OIS.OIS.DRYING.THERM.SOLIDS</t>
  </si>
  <si>
    <t>FUEL_EMI.ktCO2.EL.OIS.OIS.DRYING.THERM.LPG</t>
  </si>
  <si>
    <t>FUEL_EMI.ktCO2.EL.OIS.OIS.DRYING.THERM.DIESEL_LIQBIO</t>
  </si>
  <si>
    <t>FUEL_EMI.ktCO2.EL.OIS.OIS.DRYING.THERM.RFO</t>
  </si>
  <si>
    <t>FUEL_EMI.ktCO2.EL.OIS.OIS.DRYING.THERM.NG_BIOGAS</t>
  </si>
  <si>
    <t>FUEL_EMI.ktCO2.EL.OIS.OIS.DRYING_STEAM.TOTAL.TOTAL</t>
  </si>
  <si>
    <t>FUEL_EMI.ktCO2.EL.OIS.OIS.DRYING_STEAM.STEAM.SOLIDS</t>
  </si>
  <si>
    <t>FUEL_EMI.ktCO2.EL.OIS.OIS.DRYING_STEAM.STEAM.RFG</t>
  </si>
  <si>
    <t>FUEL_EMI.ktCO2.EL.OIS.OIS.DRYING_STEAM.STEAM.LPG</t>
  </si>
  <si>
    <t>FUEL_EMI.ktCO2.EL.OIS.OIS.DRYING_STEAM.STEAM.DIESEL_LIQBIO</t>
  </si>
  <si>
    <t>FUEL_EMI.ktCO2.EL.OIS.OIS.DRYING_STEAM.STEAM.RFO</t>
  </si>
  <si>
    <t>FUEL_EMI.ktCO2.EL.OIS.OIS.DRYING_STEAM.STEAM.OTHER</t>
  </si>
  <si>
    <t>FUEL_EMI.ktCO2.EL.OIS.OIS.DRYING_STEAM.STEAM.NG_BIOGAS</t>
  </si>
  <si>
    <t>FUEL_EMI.ktCO2.EL.OIS.OIS.DRYING_STEAM.STEAM.DERIVED</t>
  </si>
  <si>
    <t>FUEL_EMI.ktCO2.EL.OIS.OIS.DRYING_STEAM.STEAM.BIOMASS_WASTE</t>
  </si>
  <si>
    <t>FUEL_EMI.ktCO2.EL.OIS.OIS.DRYING_STEAM.STEAM.STEAM_DISTR</t>
  </si>
  <si>
    <t>FUEL_EMI.ktCO2.EL.OIS.OIS.DRYING_ELEC.ELEC.ELEC</t>
  </si>
  <si>
    <t>FUEL_EMI.ktCO2.EL.OIS.OIS.PROC_COOL_THERM.THERM.NG_BIOGAS</t>
  </si>
  <si>
    <t>FUEL_EMI.ktCO2.EL.OIS.OIS.PROC_COOL_STEAM.TOTAL.TOTAL</t>
  </si>
  <si>
    <t>FUEL_EMI.ktCO2.EL.OIS.OIS.PROC_COOL_STEAM.STEAM.SOLIDS</t>
  </si>
  <si>
    <t>FUEL_EMI.ktCO2.EL.OIS.OIS.PROC_COOL_STEAM.STEAM.RFG</t>
  </si>
  <si>
    <t>FUEL_EMI.ktCO2.EL.OIS.OIS.PROC_COOL_STEAM.STEAM.LPG</t>
  </si>
  <si>
    <t>FUEL_EMI.ktCO2.EL.OIS.OIS.PROC_COOL_STEAM.STEAM.DIESEL_LIQBIO</t>
  </si>
  <si>
    <t>FUEL_EMI.ktCO2.EL.OIS.OIS.PROC_COOL_STEAM.STEAM.RFO</t>
  </si>
  <si>
    <t>FUEL_EMI.ktCO2.EL.OIS.OIS.PROC_COOL_STEAM.STEAM.OTHER</t>
  </si>
  <si>
    <t>FUEL_EMI.ktCO2.EL.OIS.OIS.PROC_COOL_STEAM.STEAM.NG_BIOGAS</t>
  </si>
  <si>
    <t>FUEL_EMI.ktCO2.EL.OIS.OIS.PROC_COOL_STEAM.STEAM.DERIVED</t>
  </si>
  <si>
    <t>FUEL_EMI.ktCO2.EL.OIS.OIS.PROC_COOL_STEAM.STEAM.BIOMASS_WASTE</t>
  </si>
  <si>
    <t>FUEL_EMI.ktCO2.EL.OIS.OIS.PROC_COOL_STEAM.STEAM.STEAM_DISTR</t>
  </si>
  <si>
    <t>FUEL_EMI.ktCO2.EL.OIS.OIS.PROC_COOL_ELEC.ELEC.ELEC</t>
  </si>
  <si>
    <t>FUEL_EMI.ktCO2.EL.OIS.OIS.MOTOR.MECH.DIESEL_LIQBIO</t>
  </si>
  <si>
    <t>FUEL_EMI.ktCO2.EL.OIS.OIS.GENERIC.MECH.ELEC</t>
  </si>
  <si>
    <t>Greece</t>
  </si>
  <si>
    <t>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</si>
</sst>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164" formatCode="_(* #,##0.00_);_(* \(#,##0.00\);_(* &quot;-&quot;??_);_(@_)"/>
    <numFmt numFmtId="165" formatCode="#,##0.000;\-#,##0.000;&quot;-&quot;"/>
    <numFmt numFmtId="166" formatCode="#,##0.0;\-#,##0.0;&quot;-&quot;"/>
    <numFmt numFmtId="167" formatCode="#,##0.00;\-#,##0.00;&quot;-&quot;"/>
    <numFmt numFmtId="168" formatCode="#,##0.0"/>
    <numFmt numFmtId="169" formatCode="0.00%;\-0.00%;&quot;-&quot;"/>
    <numFmt numFmtId="170" formatCode="0.0"/>
    <numFmt numFmtId="171" formatCode="#,##0.0;\-#,##0.0;&quot;&quot;"/>
    <numFmt numFmtId="172" formatCode="0.000"/>
    <numFmt numFmtId="173" formatCode="#,##0;\-#,##0;&quot;-&quot;"/>
    <numFmt numFmtId="174" formatCode="#,##0.000"/>
    <numFmt numFmtId="175" formatCode="0.00000"/>
    <numFmt numFmtId="176" formatCode="#,##0.000000"/>
    <numFmt numFmtId="177" formatCode="mmmm\ yyyy"/>
  </numFmts>
  <fonts count="5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sz val="8"/>
      <color theme="3" tint="-0.499984740745262"/>
      <name val="Calibri"/>
      <family val="2"/>
      <scheme val="minor"/>
    </font>
    <font>
      <sz val="8"/>
      <color rgb="FF002060"/>
      <name val="Calibri"/>
      <family val="2"/>
      <scheme val="minor"/>
    </font>
    <font>
      <sz val="8"/>
      <color rgb="FF0070C0"/>
      <name val="Calibri"/>
      <family val="2"/>
      <scheme val="minor"/>
    </font>
    <font>
      <sz val="8"/>
      <color rgb="FFC00000"/>
      <name val="Calibri"/>
      <family val="2"/>
      <scheme val="minor"/>
    </font>
    <font>
      <sz val="8"/>
      <name val="Calibri"/>
      <family val="2"/>
      <scheme val="minor"/>
    </font>
    <font>
      <i/>
      <sz val="8"/>
      <color theme="3" tint="-0.499984740745262"/>
      <name val="Calibri"/>
      <family val="2"/>
      <scheme val="minor"/>
    </font>
    <font>
      <sz val="8"/>
      <color theme="9" tint="-0.499984740745262"/>
      <name val="Calibri"/>
      <family val="2"/>
      <scheme val="minor"/>
    </font>
    <font>
      <b/>
      <sz val="14"/>
      <color rgb="FF006EBE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b/>
      <sz val="8"/>
      <color rgb="FF00143C"/>
      <name val="Calibri"/>
      <family val="2"/>
      <scheme val="minor"/>
    </font>
    <font>
      <sz val="8"/>
      <color rgb="FF00143C"/>
      <name val="Calibri"/>
      <family val="2"/>
      <scheme val="minor"/>
    </font>
    <font>
      <i/>
      <sz val="8"/>
      <color rgb="FF00143C"/>
      <name val="Calibri"/>
      <family val="2"/>
      <scheme val="minor"/>
    </font>
    <font>
      <u/>
      <sz val="9"/>
      <color rgb="FF0564C3"/>
      <name val="Calibri"/>
      <family val="2"/>
      <scheme val="minor"/>
    </font>
    <font>
      <b/>
      <sz val="10"/>
      <color rgb="FF00143C"/>
      <name val="Calibri"/>
      <family val="2"/>
      <scheme val="minor"/>
    </font>
    <font>
      <sz val="10"/>
      <color rgb="FF00143C"/>
      <name val="Calibri"/>
      <family val="2"/>
      <scheme val="minor"/>
    </font>
    <font>
      <sz val="10"/>
      <color rgb="FFBE0000"/>
      <name val="Calibri"/>
      <family val="2"/>
      <scheme val="minor"/>
    </font>
    <font>
      <b/>
      <sz val="8"/>
      <color rgb="FFBE0000"/>
      <name val="Calibri"/>
      <family val="2"/>
      <scheme val="minor"/>
    </font>
    <font>
      <sz val="8"/>
      <color rgb="FFBE0000"/>
      <name val="Calibri"/>
      <family val="2"/>
      <scheme val="minor"/>
    </font>
    <font>
      <sz val="8"/>
      <color rgb="FF506428"/>
      <name val="Calibri"/>
      <family val="2"/>
      <scheme val="minor"/>
    </font>
    <font>
      <sz val="8"/>
      <color rgb="FF828282"/>
      <name val="Calibri"/>
      <family val="2"/>
      <scheme val="minor"/>
    </font>
    <font>
      <sz val="8"/>
      <color rgb="FF006EBE"/>
      <name val="Calibri"/>
      <family val="2"/>
      <scheme val="minor"/>
    </font>
    <font>
      <sz val="8"/>
      <color rgb="FF963732"/>
      <name val="Calibri"/>
      <family val="2"/>
      <scheme val="minor"/>
    </font>
    <font>
      <sz val="8"/>
      <color rgb="FFE1690A"/>
      <name val="Calibri"/>
      <family val="2"/>
      <scheme val="minor"/>
    </font>
    <font>
      <i/>
      <sz val="8"/>
      <name val="Calibri"/>
      <family val="2"/>
      <scheme val="minor"/>
    </font>
    <font>
      <sz val="8"/>
      <color rgb="FF964605"/>
      <name val="Calibri"/>
      <family val="2"/>
      <scheme val="minor"/>
    </font>
    <font>
      <i/>
      <sz val="8"/>
      <color rgb="FF964605"/>
      <name val="Calibri"/>
      <family val="2"/>
      <scheme val="minor"/>
    </font>
    <font>
      <i/>
      <sz val="8"/>
      <color rgb="FF963732"/>
      <name val="Calibri"/>
      <family val="2"/>
      <scheme val="minor"/>
    </font>
    <font>
      <sz val="8"/>
      <color rgb="FF00B050"/>
      <name val="Calibri"/>
      <family val="2"/>
      <scheme val="minor"/>
    </font>
    <font>
      <sz val="8"/>
      <color rgb="FFDC9696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i/>
      <sz val="9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  <font>
      <sz val="16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0F0F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dotted">
        <color auto="1"/>
      </bottom>
      <diagonal/>
    </border>
    <border>
      <left/>
      <right/>
      <top style="dotted">
        <color auto="1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auto="1"/>
      </bottom>
      <diagonal/>
    </border>
  </borders>
  <cellStyleXfs count="9">
    <xf numFmtId="0" fontId="0" fillId="0" borderId="0"/>
    <xf numFmtId="9" fontId="1" fillId="0" borderId="0"/>
    <xf numFmtId="0" fontId="3" fillId="0" borderId="0"/>
    <xf numFmtId="164" fontId="1" fillId="0" borderId="0"/>
    <xf numFmtId="0" fontId="8" fillId="0" borderId="0"/>
    <xf numFmtId="0" fontId="9" fillId="0" borderId="0"/>
    <xf numFmtId="9" fontId="8" fillId="0" borderId="0"/>
    <xf numFmtId="9" fontId="9" fillId="0" borderId="0"/>
    <xf numFmtId="0" fontId="1" fillId="0" borderId="0"/>
  </cellStyleXfs>
  <cellXfs count="361">
    <xf numFmtId="0" fontId="0" fillId="0" borderId="0" xfId="0"/>
    <xf numFmtId="0" fontId="10" fillId="2" borderId="0" xfId="4" applyFont="1" applyFill="1" applyAlignment="1">
      <alignment vertical="center"/>
    </xf>
    <xf numFmtId="0" fontId="10" fillId="2" borderId="0" xfId="4" applyFont="1" applyFill="1" applyAlignment="1">
      <alignment horizontal="left" vertical="center" indent="3"/>
    </xf>
    <xf numFmtId="0" fontId="15" fillId="2" borderId="0" xfId="4" applyFont="1" applyFill="1" applyAlignment="1">
      <alignment horizontal="right" vertical="center"/>
    </xf>
    <xf numFmtId="0" fontId="10" fillId="2" borderId="0" xfId="4" applyFont="1" applyFill="1" applyAlignment="1">
      <alignment horizontal="left" vertical="center" indent="1"/>
    </xf>
    <xf numFmtId="10" fontId="14" fillId="2" borderId="0" xfId="4" applyNumberFormat="1" applyFont="1" applyFill="1" applyAlignment="1">
      <alignment vertical="center"/>
    </xf>
    <xf numFmtId="0" fontId="11" fillId="2" borderId="0" xfId="4" applyFont="1" applyFill="1" applyAlignment="1">
      <alignment vertical="center"/>
    </xf>
    <xf numFmtId="10" fontId="10" fillId="2" borderId="0" xfId="4" applyNumberFormat="1" applyFont="1" applyFill="1" applyAlignment="1">
      <alignment vertical="center"/>
    </xf>
    <xf numFmtId="0" fontId="15" fillId="2" borderId="0" xfId="4" applyFont="1" applyFill="1" applyAlignment="1">
      <alignment vertical="center"/>
    </xf>
    <xf numFmtId="0" fontId="18" fillId="3" borderId="2" xfId="4" applyFont="1" applyFill="1" applyBorder="1" applyAlignment="1">
      <alignment horizontal="left" vertical="center"/>
    </xf>
    <xf numFmtId="1" fontId="19" fillId="3" borderId="2" xfId="4" applyNumberFormat="1" applyFont="1" applyFill="1" applyBorder="1" applyAlignment="1">
      <alignment horizontal="center" vertical="center"/>
    </xf>
    <xf numFmtId="0" fontId="10" fillId="2" borderId="0" xfId="4" applyFont="1" applyFill="1" applyAlignment="1">
      <alignment horizontal="left" vertical="center" indent="4"/>
    </xf>
    <xf numFmtId="0" fontId="20" fillId="2" borderId="0" xfId="4" applyFont="1" applyFill="1" applyAlignment="1">
      <alignment horizontal="left" vertical="center" indent="1"/>
    </xf>
    <xf numFmtId="0" fontId="20" fillId="2" borderId="4" xfId="4" applyFont="1" applyFill="1" applyBorder="1" applyAlignment="1">
      <alignment horizontal="left" vertical="center" indent="1"/>
    </xf>
    <xf numFmtId="0" fontId="20" fillId="2" borderId="0" xfId="4" applyFont="1" applyFill="1" applyAlignment="1">
      <alignment horizontal="left" vertical="center" indent="2"/>
    </xf>
    <xf numFmtId="0" fontId="20" fillId="2" borderId="3" xfId="4" applyFont="1" applyFill="1" applyBorder="1" applyAlignment="1">
      <alignment horizontal="left" vertical="center" indent="1"/>
    </xf>
    <xf numFmtId="0" fontId="20" fillId="2" borderId="1" xfId="4" applyFont="1" applyFill="1" applyBorder="1" applyAlignment="1">
      <alignment horizontal="left" vertical="center" indent="1"/>
    </xf>
    <xf numFmtId="0" fontId="20" fillId="2" borderId="7" xfId="4" applyFont="1" applyFill="1" applyBorder="1" applyAlignment="1">
      <alignment horizontal="left" vertical="center" indent="2"/>
    </xf>
    <xf numFmtId="0" fontId="20" fillId="2" borderId="0" xfId="4" applyFont="1" applyFill="1" applyAlignment="1">
      <alignment horizontal="left" vertical="center" indent="3"/>
    </xf>
    <xf numFmtId="0" fontId="20" fillId="2" borderId="4" xfId="4" applyFont="1" applyFill="1" applyBorder="1" applyAlignment="1">
      <alignment horizontal="left" vertical="center" indent="2"/>
    </xf>
    <xf numFmtId="0" fontId="20" fillId="2" borderId="3" xfId="4" applyFont="1" applyFill="1" applyBorder="1" applyAlignment="1">
      <alignment horizontal="left" vertical="center" indent="2"/>
    </xf>
    <xf numFmtId="0" fontId="20" fillId="2" borderId="1" xfId="4" applyFont="1" applyFill="1" applyBorder="1" applyAlignment="1">
      <alignment horizontal="left" vertical="center" indent="2"/>
    </xf>
    <xf numFmtId="0" fontId="21" fillId="2" borderId="6" xfId="4" applyFont="1" applyFill="1" applyBorder="1" applyAlignment="1">
      <alignment horizontal="left" vertical="center" indent="4"/>
    </xf>
    <xf numFmtId="0" fontId="21" fillId="2" borderId="5" xfId="4" applyFont="1" applyFill="1" applyBorder="1" applyAlignment="1">
      <alignment horizontal="left" vertical="center" indent="4"/>
    </xf>
    <xf numFmtId="0" fontId="20" fillId="2" borderId="9" xfId="4" applyFont="1" applyFill="1" applyBorder="1" applyAlignment="1">
      <alignment horizontal="left" vertical="center" indent="2"/>
    </xf>
    <xf numFmtId="0" fontId="20" fillId="2" borderId="7" xfId="4" applyFont="1" applyFill="1" applyBorder="1" applyAlignment="1">
      <alignment horizontal="left" vertical="center" indent="1"/>
    </xf>
    <xf numFmtId="0" fontId="21" fillId="2" borderId="6" xfId="4" applyFont="1" applyFill="1" applyBorder="1" applyAlignment="1">
      <alignment horizontal="left" vertical="center" indent="3"/>
    </xf>
    <xf numFmtId="0" fontId="21" fillId="2" borderId="5" xfId="4" applyFont="1" applyFill="1" applyBorder="1" applyAlignment="1">
      <alignment horizontal="left" vertical="center" indent="3"/>
    </xf>
    <xf numFmtId="0" fontId="20" fillId="2" borderId="8" xfId="4" applyFont="1" applyFill="1" applyBorder="1" applyAlignment="1">
      <alignment horizontal="left" vertical="center" indent="1"/>
    </xf>
    <xf numFmtId="0" fontId="24" fillId="2" borderId="2" xfId="4" applyFont="1" applyFill="1" applyBorder="1" applyAlignment="1">
      <alignment horizontal="left" vertical="center" indent="1"/>
    </xf>
    <xf numFmtId="0" fontId="22" fillId="4" borderId="2" xfId="4" applyFont="1" applyFill="1" applyBorder="1" applyAlignment="1">
      <alignment horizontal="left" vertical="center"/>
    </xf>
    <xf numFmtId="0" fontId="24" fillId="5" borderId="2" xfId="4" applyFont="1" applyFill="1" applyBorder="1" applyAlignment="1">
      <alignment horizontal="left" vertical="center" indent="1"/>
    </xf>
    <xf numFmtId="0" fontId="26" fillId="4" borderId="2" xfId="4" applyFont="1" applyFill="1" applyBorder="1" applyAlignment="1">
      <alignment horizontal="left" vertical="center"/>
    </xf>
    <xf numFmtId="0" fontId="27" fillId="4" borderId="2" xfId="4" applyFont="1" applyFill="1" applyBorder="1" applyAlignment="1">
      <alignment vertical="center"/>
    </xf>
    <xf numFmtId="0" fontId="28" fillId="5" borderId="2" xfId="4" applyFont="1" applyFill="1" applyBorder="1" applyAlignment="1">
      <alignment horizontal="left" vertical="center" indent="1"/>
    </xf>
    <xf numFmtId="0" fontId="30" fillId="5" borderId="2" xfId="4" applyFont="1" applyFill="1" applyBorder="1" applyAlignment="1">
      <alignment horizontal="left" vertical="center" indent="1"/>
    </xf>
    <xf numFmtId="0" fontId="31" fillId="2" borderId="2" xfId="4" applyFont="1" applyFill="1" applyBorder="1" applyAlignment="1">
      <alignment horizontal="left" vertical="center" indent="2"/>
    </xf>
    <xf numFmtId="0" fontId="32" fillId="2" borderId="0" xfId="4" applyFont="1" applyFill="1" applyAlignment="1">
      <alignment horizontal="left" vertical="center" indent="3"/>
    </xf>
    <xf numFmtId="0" fontId="32" fillId="2" borderId="1" xfId="4" applyFont="1" applyFill="1" applyBorder="1" applyAlignment="1">
      <alignment horizontal="left" vertical="center" indent="3"/>
    </xf>
    <xf numFmtId="0" fontId="33" fillId="2" borderId="2" xfId="4" applyFont="1" applyFill="1" applyBorder="1" applyAlignment="1">
      <alignment horizontal="left" vertical="center" indent="2"/>
    </xf>
    <xf numFmtId="0" fontId="33" fillId="2" borderId="9" xfId="4" applyFont="1" applyFill="1" applyBorder="1" applyAlignment="1">
      <alignment horizontal="left" vertical="center" indent="2"/>
    </xf>
    <xf numFmtId="0" fontId="33" fillId="2" borderId="1" xfId="4" applyFont="1" applyFill="1" applyBorder="1" applyAlignment="1">
      <alignment horizontal="left" vertical="center" indent="2"/>
    </xf>
    <xf numFmtId="0" fontId="34" fillId="2" borderId="2" xfId="4" applyFont="1" applyFill="1" applyBorder="1" applyAlignment="1">
      <alignment horizontal="left" vertical="center" indent="2"/>
    </xf>
    <xf numFmtId="0" fontId="34" fillId="2" borderId="9" xfId="4" applyFont="1" applyFill="1" applyBorder="1" applyAlignment="1">
      <alignment horizontal="left" vertical="center" indent="3"/>
    </xf>
    <xf numFmtId="0" fontId="34" fillId="2" borderId="0" xfId="4" applyFont="1" applyFill="1" applyAlignment="1">
      <alignment horizontal="left" vertical="center" indent="3"/>
    </xf>
    <xf numFmtId="0" fontId="34" fillId="2" borderId="1" xfId="4" applyFont="1" applyFill="1" applyBorder="1" applyAlignment="1">
      <alignment horizontal="left" vertical="center" indent="3"/>
    </xf>
    <xf numFmtId="0" fontId="35" fillId="2" borderId="0" xfId="4" applyFont="1" applyFill="1" applyAlignment="1">
      <alignment horizontal="left" vertical="center" indent="3"/>
    </xf>
    <xf numFmtId="0" fontId="20" fillId="2" borderId="1" xfId="4" applyFont="1" applyFill="1" applyBorder="1" applyAlignment="1">
      <alignment horizontal="left" vertical="center" indent="3"/>
    </xf>
    <xf numFmtId="0" fontId="0" fillId="2" borderId="0" xfId="0" applyFill="1"/>
    <xf numFmtId="0" fontId="34" fillId="2" borderId="1" xfId="4" applyFont="1" applyFill="1" applyBorder="1" applyAlignment="1">
      <alignment horizontal="left" vertical="center" indent="1"/>
    </xf>
    <xf numFmtId="0" fontId="34" fillId="2" borderId="9" xfId="4" applyFont="1" applyFill="1" applyBorder="1" applyAlignment="1">
      <alignment horizontal="left" vertical="center" indent="1"/>
    </xf>
    <xf numFmtId="0" fontId="34" fillId="2" borderId="9" xfId="4" applyFont="1" applyFill="1" applyBorder="1" applyAlignment="1">
      <alignment horizontal="left" vertical="center" indent="2"/>
    </xf>
    <xf numFmtId="0" fontId="34" fillId="2" borderId="1" xfId="4" applyFont="1" applyFill="1" applyBorder="1" applyAlignment="1">
      <alignment horizontal="left" vertical="center" indent="2"/>
    </xf>
    <xf numFmtId="0" fontId="16" fillId="2" borderId="0" xfId="4" applyFont="1" applyFill="1" applyAlignment="1">
      <alignment horizontal="left" vertical="center" indent="3"/>
    </xf>
    <xf numFmtId="0" fontId="13" fillId="2" borderId="0" xfId="4" applyFont="1" applyFill="1" applyAlignment="1">
      <alignment horizontal="left" vertical="center" indent="3"/>
    </xf>
    <xf numFmtId="0" fontId="31" fillId="2" borderId="9" xfId="4" applyFont="1" applyFill="1" applyBorder="1" applyAlignment="1">
      <alignment horizontal="left" vertical="center" indent="2"/>
    </xf>
    <xf numFmtId="0" fontId="31" fillId="2" borderId="10" xfId="4" applyFont="1" applyFill="1" applyBorder="1" applyAlignment="1">
      <alignment horizontal="left" vertical="center" indent="2"/>
    </xf>
    <xf numFmtId="0" fontId="33" fillId="2" borderId="4" xfId="4" applyFont="1" applyFill="1" applyBorder="1" applyAlignment="1">
      <alignment horizontal="left" vertical="center" indent="2"/>
    </xf>
    <xf numFmtId="0" fontId="14" fillId="2" borderId="0" xfId="4" applyFont="1" applyFill="1" applyAlignment="1">
      <alignment horizontal="left" vertical="center" indent="3"/>
    </xf>
    <xf numFmtId="0" fontId="20" fillId="2" borderId="0" xfId="4" applyFont="1" applyFill="1" applyAlignment="1">
      <alignment horizontal="left" vertical="center" indent="4"/>
    </xf>
    <xf numFmtId="0" fontId="37" fillId="2" borderId="0" xfId="4" applyFont="1" applyFill="1" applyAlignment="1">
      <alignment horizontal="left" vertical="center" indent="3"/>
    </xf>
    <xf numFmtId="0" fontId="37" fillId="2" borderId="1" xfId="4" applyFont="1" applyFill="1" applyBorder="1" applyAlignment="1">
      <alignment horizontal="left" vertical="center" indent="3"/>
    </xf>
    <xf numFmtId="0" fontId="38" fillId="2" borderId="0" xfId="4" applyFont="1" applyFill="1" applyAlignment="1">
      <alignment horizontal="left" vertical="center" indent="3"/>
    </xf>
    <xf numFmtId="0" fontId="38" fillId="2" borderId="1" xfId="4" applyFont="1" applyFill="1" applyBorder="1" applyAlignment="1">
      <alignment horizontal="left" vertical="center" indent="3"/>
    </xf>
    <xf numFmtId="0" fontId="35" fillId="2" borderId="0" xfId="4" applyFont="1" applyFill="1" applyAlignment="1">
      <alignment horizontal="left" vertical="center" indent="4"/>
    </xf>
    <xf numFmtId="0" fontId="19" fillId="3" borderId="2" xfId="4" applyFont="1" applyFill="1" applyBorder="1" applyAlignment="1">
      <alignment horizontal="center" vertical="center" shrinkToFit="1"/>
    </xf>
    <xf numFmtId="0" fontId="10" fillId="2" borderId="0" xfId="4" applyFont="1" applyFill="1" applyAlignment="1">
      <alignment vertical="center" shrinkToFit="1"/>
    </xf>
    <xf numFmtId="0" fontId="31" fillId="2" borderId="9" xfId="4" applyFont="1" applyFill="1" applyBorder="1" applyAlignment="1">
      <alignment vertical="center" shrinkToFit="1"/>
    </xf>
    <xf numFmtId="0" fontId="31" fillId="2" borderId="10" xfId="4" applyFont="1" applyFill="1" applyBorder="1" applyAlignment="1">
      <alignment vertical="center" shrinkToFit="1"/>
    </xf>
    <xf numFmtId="0" fontId="32" fillId="2" borderId="0" xfId="4" applyFont="1" applyFill="1" applyAlignment="1">
      <alignment vertical="center" shrinkToFit="1"/>
    </xf>
    <xf numFmtId="0" fontId="33" fillId="2" borderId="4" xfId="4" applyFont="1" applyFill="1" applyBorder="1" applyAlignment="1">
      <alignment vertical="center" shrinkToFit="1"/>
    </xf>
    <xf numFmtId="0" fontId="20" fillId="2" borderId="0" xfId="4" applyFont="1" applyFill="1" applyAlignment="1">
      <alignment vertical="center" shrinkToFit="1"/>
    </xf>
    <xf numFmtId="0" fontId="37" fillId="2" borderId="0" xfId="4" applyFont="1" applyFill="1" applyAlignment="1">
      <alignment vertical="center" shrinkToFit="1"/>
    </xf>
    <xf numFmtId="0" fontId="35" fillId="2" borderId="0" xfId="4" applyFont="1" applyFill="1" applyAlignment="1">
      <alignment vertical="center" shrinkToFit="1"/>
    </xf>
    <xf numFmtId="0" fontId="37" fillId="2" borderId="1" xfId="4" applyFont="1" applyFill="1" applyBorder="1" applyAlignment="1">
      <alignment vertical="center" shrinkToFit="1"/>
    </xf>
    <xf numFmtId="0" fontId="16" fillId="2" borderId="0" xfId="4" applyFont="1" applyFill="1" applyAlignment="1">
      <alignment vertical="center" shrinkToFit="1"/>
    </xf>
    <xf numFmtId="0" fontId="31" fillId="2" borderId="9" xfId="1" applyNumberFormat="1" applyFont="1" applyFill="1" applyBorder="1" applyAlignment="1">
      <alignment vertical="center" shrinkToFit="1"/>
    </xf>
    <xf numFmtId="0" fontId="31" fillId="2" borderId="0" xfId="1" applyNumberFormat="1" applyFont="1" applyFill="1" applyAlignment="1">
      <alignment vertical="center" shrinkToFit="1"/>
    </xf>
    <xf numFmtId="0" fontId="31" fillId="2" borderId="10" xfId="1" applyNumberFormat="1" applyFont="1" applyFill="1" applyBorder="1" applyAlignment="1">
      <alignment vertical="center" shrinkToFit="1"/>
    </xf>
    <xf numFmtId="0" fontId="33" fillId="2" borderId="0" xfId="1" applyNumberFormat="1" applyFont="1" applyFill="1" applyAlignment="1">
      <alignment vertical="center" shrinkToFit="1"/>
    </xf>
    <xf numFmtId="0" fontId="38" fillId="2" borderId="0" xfId="1" applyNumberFormat="1" applyFont="1" applyFill="1" applyAlignment="1">
      <alignment vertical="center" shrinkToFit="1"/>
    </xf>
    <xf numFmtId="0" fontId="38" fillId="2" borderId="1" xfId="1" applyNumberFormat="1" applyFont="1" applyFill="1" applyBorder="1" applyAlignment="1">
      <alignment vertical="center" shrinkToFit="1"/>
    </xf>
    <xf numFmtId="0" fontId="33" fillId="2" borderId="1" xfId="1" applyNumberFormat="1" applyFont="1" applyFill="1" applyBorder="1" applyAlignment="1">
      <alignment vertical="center" shrinkToFit="1"/>
    </xf>
    <xf numFmtId="0" fontId="34" fillId="2" borderId="9" xfId="4" applyFont="1" applyFill="1" applyBorder="1" applyAlignment="1">
      <alignment vertical="center" shrinkToFit="1"/>
    </xf>
    <xf numFmtId="0" fontId="34" fillId="2" borderId="1" xfId="4" applyFont="1" applyFill="1" applyBorder="1" applyAlignment="1">
      <alignment vertical="center" shrinkToFit="1"/>
    </xf>
    <xf numFmtId="0" fontId="20" fillId="2" borderId="9" xfId="4" applyFont="1" applyFill="1" applyBorder="1" applyAlignment="1">
      <alignment vertical="center" shrinkToFit="1"/>
    </xf>
    <xf numFmtId="0" fontId="20" fillId="2" borderId="1" xfId="4" applyFont="1" applyFill="1" applyBorder="1" applyAlignment="1">
      <alignment vertical="center" shrinkToFit="1"/>
    </xf>
    <xf numFmtId="0" fontId="15" fillId="2" borderId="0" xfId="4" applyFont="1" applyFill="1" applyAlignment="1">
      <alignment vertical="center" shrinkToFit="1"/>
    </xf>
    <xf numFmtId="0" fontId="27" fillId="4" borderId="2" xfId="4" applyFont="1" applyFill="1" applyBorder="1" applyAlignment="1">
      <alignment vertical="center" shrinkToFit="1"/>
    </xf>
    <xf numFmtId="0" fontId="29" fillId="5" borderId="2" xfId="4" applyFont="1" applyFill="1" applyBorder="1" applyAlignment="1">
      <alignment vertical="center" shrinkToFit="1"/>
    </xf>
    <xf numFmtId="0" fontId="31" fillId="2" borderId="2" xfId="4" applyFont="1" applyFill="1" applyBorder="1" applyAlignment="1">
      <alignment vertical="center" shrinkToFit="1"/>
    </xf>
    <xf numFmtId="0" fontId="32" fillId="2" borderId="1" xfId="4" applyFont="1" applyFill="1" applyBorder="1" applyAlignment="1">
      <alignment vertical="center" shrinkToFit="1"/>
    </xf>
    <xf numFmtId="0" fontId="33" fillId="2" borderId="2" xfId="4" applyFont="1" applyFill="1" applyBorder="1" applyAlignment="1">
      <alignment vertical="center" shrinkToFit="1"/>
    </xf>
    <xf numFmtId="0" fontId="34" fillId="2" borderId="2" xfId="4" applyFont="1" applyFill="1" applyBorder="1" applyAlignment="1">
      <alignment vertical="center" shrinkToFit="1"/>
    </xf>
    <xf numFmtId="0" fontId="34" fillId="2" borderId="0" xfId="4" applyFont="1" applyFill="1" applyAlignment="1">
      <alignment vertical="center" shrinkToFit="1"/>
    </xf>
    <xf numFmtId="0" fontId="30" fillId="5" borderId="2" xfId="1" applyNumberFormat="1" applyFont="1" applyFill="1" applyBorder="1" applyAlignment="1">
      <alignment vertical="center" shrinkToFit="1"/>
    </xf>
    <xf numFmtId="0" fontId="33" fillId="2" borderId="9" xfId="4" applyFont="1" applyFill="1" applyBorder="1" applyAlignment="1">
      <alignment vertical="center" shrinkToFit="1"/>
    </xf>
    <xf numFmtId="0" fontId="33" fillId="2" borderId="1" xfId="4" applyFont="1" applyFill="1" applyBorder="1" applyAlignment="1">
      <alignment vertical="center" shrinkToFit="1"/>
    </xf>
    <xf numFmtId="0" fontId="34" fillId="2" borderId="0" xfId="4" applyFont="1" applyFill="1" applyAlignment="1">
      <alignment vertical="center"/>
    </xf>
    <xf numFmtId="0" fontId="34" fillId="2" borderId="0" xfId="4" applyFont="1" applyFill="1" applyAlignment="1">
      <alignment horizontal="left" vertical="center" indent="2"/>
    </xf>
    <xf numFmtId="0" fontId="34" fillId="2" borderId="8" xfId="4" applyFont="1" applyFill="1" applyBorder="1" applyAlignment="1">
      <alignment horizontal="left" vertical="center" indent="2"/>
    </xf>
    <xf numFmtId="0" fontId="37" fillId="2" borderId="10" xfId="4" applyFont="1" applyFill="1" applyBorder="1" applyAlignment="1">
      <alignment horizontal="left" vertical="center" indent="3"/>
    </xf>
    <xf numFmtId="0" fontId="37" fillId="2" borderId="10" xfId="4" applyFont="1" applyFill="1" applyBorder="1" applyAlignment="1">
      <alignment vertical="center" shrinkToFit="1"/>
    </xf>
    <xf numFmtId="0" fontId="38" fillId="2" borderId="10" xfId="4" applyFont="1" applyFill="1" applyBorder="1" applyAlignment="1">
      <alignment horizontal="left" vertical="center" indent="3"/>
    </xf>
    <xf numFmtId="0" fontId="38" fillId="2" borderId="10" xfId="1" applyNumberFormat="1" applyFont="1" applyFill="1" applyBorder="1" applyAlignment="1">
      <alignment vertical="center" shrinkToFit="1"/>
    </xf>
    <xf numFmtId="0" fontId="34" fillId="2" borderId="8" xfId="4" applyFont="1" applyFill="1" applyBorder="1" applyAlignment="1">
      <alignment vertical="center" shrinkToFit="1"/>
    </xf>
    <xf numFmtId="0" fontId="34" fillId="2" borderId="8" xfId="1" applyNumberFormat="1" applyFont="1" applyFill="1" applyBorder="1" applyAlignment="1">
      <alignment vertical="center" shrinkToFit="1"/>
    </xf>
    <xf numFmtId="0" fontId="34" fillId="2" borderId="0" xfId="4" applyFont="1" applyFill="1" applyAlignment="1">
      <alignment horizontal="left" vertical="center" indent="1"/>
    </xf>
    <xf numFmtId="0" fontId="22" fillId="5" borderId="2" xfId="4" applyFont="1" applyFill="1" applyBorder="1" applyAlignment="1">
      <alignment horizontal="left" vertical="center" indent="1"/>
    </xf>
    <xf numFmtId="0" fontId="23" fillId="5" borderId="2" xfId="4" applyFont="1" applyFill="1" applyBorder="1" applyAlignment="1">
      <alignment vertical="center" shrinkToFit="1"/>
    </xf>
    <xf numFmtId="0" fontId="22" fillId="5" borderId="2" xfId="4" applyFont="1" applyFill="1" applyBorder="1" applyAlignment="1">
      <alignment horizontal="left" vertical="center"/>
    </xf>
    <xf numFmtId="0" fontId="30" fillId="5" borderId="9" xfId="1" applyNumberFormat="1" applyFont="1" applyFill="1" applyBorder="1" applyAlignment="1">
      <alignment vertical="center" shrinkToFit="1"/>
    </xf>
    <xf numFmtId="0" fontId="23" fillId="4" borderId="2" xfId="4" applyFont="1" applyFill="1" applyBorder="1" applyAlignment="1">
      <alignment vertical="center" shrinkToFit="1"/>
    </xf>
    <xf numFmtId="3" fontId="23" fillId="4" borderId="2" xfId="4" applyNumberFormat="1" applyFont="1" applyFill="1" applyBorder="1" applyAlignment="1">
      <alignment vertical="center"/>
    </xf>
    <xf numFmtId="0" fontId="24" fillId="5" borderId="9" xfId="4" applyFont="1" applyFill="1" applyBorder="1" applyAlignment="1">
      <alignment horizontal="left" vertical="center" indent="1"/>
    </xf>
    <xf numFmtId="0" fontId="22" fillId="5" borderId="9" xfId="4" applyFont="1" applyFill="1" applyBorder="1" applyAlignment="1">
      <alignment horizontal="left" vertical="center"/>
    </xf>
    <xf numFmtId="0" fontId="34" fillId="2" borderId="0" xfId="1" applyNumberFormat="1" applyFont="1" applyFill="1" applyAlignment="1">
      <alignment horizontal="center" vertical="center"/>
    </xf>
    <xf numFmtId="0" fontId="34" fillId="2" borderId="0" xfId="4" applyFont="1" applyFill="1" applyAlignment="1">
      <alignment horizontal="left" vertical="center" indent="5"/>
    </xf>
    <xf numFmtId="0" fontId="23" fillId="5" borderId="9" xfId="4" applyFont="1" applyFill="1" applyBorder="1" applyAlignment="1">
      <alignment vertical="center" shrinkToFit="1"/>
    </xf>
    <xf numFmtId="0" fontId="23" fillId="5" borderId="0" xfId="4" applyFont="1" applyFill="1" applyAlignment="1">
      <alignment vertical="center" shrinkToFit="1"/>
    </xf>
    <xf numFmtId="0" fontId="10" fillId="2" borderId="0" xfId="1" applyNumberFormat="1" applyFont="1" applyFill="1" applyAlignment="1">
      <alignment horizontal="center" vertical="center" shrinkToFit="1"/>
    </xf>
    <xf numFmtId="0" fontId="34" fillId="2" borderId="0" xfId="1" applyNumberFormat="1" applyFont="1" applyFill="1" applyAlignment="1">
      <alignment horizontal="center" vertical="center" shrinkToFit="1"/>
    </xf>
    <xf numFmtId="0" fontId="20" fillId="2" borderId="0" xfId="1" applyNumberFormat="1" applyFont="1" applyFill="1" applyAlignment="1">
      <alignment vertical="center" shrinkToFit="1"/>
    </xf>
    <xf numFmtId="0" fontId="20" fillId="2" borderId="1" xfId="1" applyNumberFormat="1" applyFont="1" applyFill="1" applyBorder="1" applyAlignment="1">
      <alignment vertical="center" shrinkToFit="1"/>
    </xf>
    <xf numFmtId="0" fontId="10" fillId="2" borderId="0" xfId="1" applyNumberFormat="1" applyFont="1" applyFill="1" applyAlignment="1">
      <alignment vertical="center" shrinkToFit="1"/>
    </xf>
    <xf numFmtId="0" fontId="34" fillId="2" borderId="0" xfId="1" applyNumberFormat="1" applyFont="1" applyFill="1" applyAlignment="1">
      <alignment vertical="center" shrinkToFit="1"/>
    </xf>
    <xf numFmtId="0" fontId="34" fillId="2" borderId="0" xfId="1" applyNumberFormat="1" applyFont="1" applyFill="1" applyAlignment="1">
      <alignment vertical="center"/>
    </xf>
    <xf numFmtId="0" fontId="39" fillId="2" borderId="8" xfId="1" applyNumberFormat="1" applyFont="1" applyFill="1" applyBorder="1" applyAlignment="1">
      <alignment vertical="center" shrinkToFit="1"/>
    </xf>
    <xf numFmtId="0" fontId="14" fillId="2" borderId="0" xfId="1" applyNumberFormat="1" applyFont="1" applyFill="1" applyAlignment="1">
      <alignment horizontal="center" vertical="center"/>
    </xf>
    <xf numFmtId="0" fontId="14" fillId="2" borderId="0" xfId="1" applyNumberFormat="1" applyFont="1" applyFill="1" applyAlignment="1">
      <alignment vertical="center"/>
    </xf>
    <xf numFmtId="0" fontId="14" fillId="2" borderId="0" xfId="4" applyFont="1" applyFill="1" applyAlignment="1">
      <alignment horizontal="left" vertical="center" indent="5"/>
    </xf>
    <xf numFmtId="0" fontId="40" fillId="2" borderId="0" xfId="4" applyFont="1" applyFill="1" applyAlignment="1">
      <alignment vertical="center"/>
    </xf>
    <xf numFmtId="0" fontId="33" fillId="2" borderId="8" xfId="4" applyFont="1" applyFill="1" applyBorder="1" applyAlignment="1">
      <alignment horizontal="left" vertical="center" indent="2"/>
    </xf>
    <xf numFmtId="0" fontId="33" fillId="2" borderId="3" xfId="4" applyFont="1" applyFill="1" applyBorder="1" applyAlignment="1">
      <alignment horizontal="left" vertical="center" indent="2"/>
    </xf>
    <xf numFmtId="0" fontId="34" fillId="2" borderId="4" xfId="4" applyFont="1" applyFill="1" applyBorder="1" applyAlignment="1">
      <alignment horizontal="left" vertical="center" indent="2"/>
    </xf>
    <xf numFmtId="0" fontId="41" fillId="2" borderId="0" xfId="4" applyFont="1" applyFill="1" applyAlignment="1">
      <alignment horizontal="left" vertical="center" indent="3"/>
    </xf>
    <xf numFmtId="0" fontId="34" fillId="2" borderId="4" xfId="4" applyFont="1" applyFill="1" applyBorder="1" applyAlignment="1">
      <alignment vertical="center" shrinkToFit="1"/>
    </xf>
    <xf numFmtId="0" fontId="41" fillId="2" borderId="0" xfId="4" applyFont="1" applyFill="1" applyAlignment="1">
      <alignment vertical="center" shrinkToFit="1"/>
    </xf>
    <xf numFmtId="0" fontId="33" fillId="2" borderId="3" xfId="4" applyFont="1" applyFill="1" applyBorder="1" applyAlignment="1">
      <alignment vertical="center" shrinkToFit="1"/>
    </xf>
    <xf numFmtId="0" fontId="33" fillId="2" borderId="8" xfId="4" applyFont="1" applyFill="1" applyBorder="1" applyAlignment="1">
      <alignment vertical="center" shrinkToFit="1"/>
    </xf>
    <xf numFmtId="0" fontId="34" fillId="2" borderId="4" xfId="1" applyNumberFormat="1" applyFont="1" applyFill="1" applyBorder="1" applyAlignment="1">
      <alignment vertical="center" shrinkToFit="1"/>
    </xf>
    <xf numFmtId="0" fontId="37" fillId="2" borderId="0" xfId="1" applyNumberFormat="1" applyFont="1" applyFill="1" applyAlignment="1">
      <alignment vertical="center" shrinkToFit="1"/>
    </xf>
    <xf numFmtId="0" fontId="14" fillId="2" borderId="0" xfId="4" applyFont="1" applyFill="1" applyAlignment="1">
      <alignment horizontal="left" vertical="center" indent="1"/>
    </xf>
    <xf numFmtId="0" fontId="36" fillId="2" borderId="0" xfId="4" applyFont="1" applyFill="1" applyAlignment="1">
      <alignment horizontal="right" vertical="center"/>
    </xf>
    <xf numFmtId="0" fontId="34" fillId="2" borderId="0" xfId="4" applyFont="1" applyFill="1" applyAlignment="1">
      <alignment horizontal="left" vertical="center" wrapText="1" indent="1"/>
    </xf>
    <xf numFmtId="0" fontId="36" fillId="2" borderId="0" xfId="4" applyFont="1" applyFill="1" applyAlignment="1">
      <alignment vertical="center" shrinkToFit="1"/>
    </xf>
    <xf numFmtId="0" fontId="35" fillId="2" borderId="1" xfId="4" applyFont="1" applyFill="1" applyBorder="1" applyAlignment="1">
      <alignment horizontal="left" vertical="center" indent="4"/>
    </xf>
    <xf numFmtId="0" fontId="35" fillId="2" borderId="0" xfId="4" applyFont="1" applyFill="1" applyAlignment="1">
      <alignment horizontal="left" vertical="center" indent="5"/>
    </xf>
    <xf numFmtId="0" fontId="35" fillId="2" borderId="1" xfId="4" applyFont="1" applyFill="1" applyBorder="1" applyAlignment="1">
      <alignment vertical="center" shrinkToFit="1"/>
    </xf>
    <xf numFmtId="0" fontId="37" fillId="2" borderId="1" xfId="1" applyNumberFormat="1" applyFont="1" applyFill="1" applyBorder="1" applyAlignment="1">
      <alignment vertical="center" shrinkToFit="1"/>
    </xf>
    <xf numFmtId="0" fontId="12" fillId="2" borderId="0" xfId="1" applyNumberFormat="1" applyFont="1" applyFill="1" applyAlignment="1">
      <alignment vertical="center" shrinkToFit="1"/>
    </xf>
    <xf numFmtId="0" fontId="37" fillId="2" borderId="10" xfId="1" applyNumberFormat="1" applyFont="1" applyFill="1" applyBorder="1" applyAlignment="1">
      <alignment vertical="center" shrinkToFit="1"/>
    </xf>
    <xf numFmtId="0" fontId="14" fillId="2" borderId="1" xfId="4" applyFont="1" applyFill="1" applyBorder="1" applyAlignment="1">
      <alignment horizontal="left" vertical="center" indent="2"/>
    </xf>
    <xf numFmtId="0" fontId="14" fillId="2" borderId="1" xfId="4" applyFont="1" applyFill="1" applyBorder="1" applyAlignment="1">
      <alignment vertical="center" shrinkToFit="1"/>
    </xf>
    <xf numFmtId="0" fontId="22" fillId="4" borderId="9" xfId="4" applyFont="1" applyFill="1" applyBorder="1" applyAlignment="1">
      <alignment horizontal="left" vertical="center"/>
    </xf>
    <xf numFmtId="0" fontId="22" fillId="4" borderId="1" xfId="4" applyFont="1" applyFill="1" applyBorder="1" applyAlignment="1">
      <alignment horizontal="left" vertical="center"/>
    </xf>
    <xf numFmtId="0" fontId="22" fillId="5" borderId="3" xfId="4" applyFont="1" applyFill="1" applyBorder="1" applyAlignment="1">
      <alignment horizontal="left" vertical="center" indent="1"/>
    </xf>
    <xf numFmtId="0" fontId="22" fillId="5" borderId="10" xfId="4" applyFont="1" applyFill="1" applyBorder="1" applyAlignment="1">
      <alignment horizontal="left" vertical="center" indent="1"/>
    </xf>
    <xf numFmtId="0" fontId="22" fillId="5" borderId="0" xfId="4" applyFont="1" applyFill="1" applyAlignment="1">
      <alignment horizontal="left" vertical="center"/>
    </xf>
    <xf numFmtId="0" fontId="22" fillId="5" borderId="1" xfId="4" applyFont="1" applyFill="1" applyBorder="1" applyAlignment="1">
      <alignment horizontal="left" vertical="center"/>
    </xf>
    <xf numFmtId="0" fontId="23" fillId="4" borderId="9" xfId="4" applyFont="1" applyFill="1" applyBorder="1" applyAlignment="1">
      <alignment vertical="center" shrinkToFit="1"/>
    </xf>
    <xf numFmtId="0" fontId="23" fillId="5" borderId="3" xfId="4" applyFont="1" applyFill="1" applyBorder="1" applyAlignment="1">
      <alignment vertical="center" shrinkToFit="1"/>
    </xf>
    <xf numFmtId="0" fontId="23" fillId="5" borderId="10" xfId="4" applyFont="1" applyFill="1" applyBorder="1" applyAlignment="1">
      <alignment vertical="center" shrinkToFit="1"/>
    </xf>
    <xf numFmtId="0" fontId="23" fillId="4" borderId="1" xfId="4" applyFont="1" applyFill="1" applyBorder="1" applyAlignment="1">
      <alignment vertical="center" shrinkToFit="1"/>
    </xf>
    <xf numFmtId="0" fontId="23" fillId="5" borderId="1" xfId="4" applyFont="1" applyFill="1" applyBorder="1" applyAlignment="1">
      <alignment vertical="center" shrinkToFit="1"/>
    </xf>
    <xf numFmtId="0" fontId="37" fillId="2" borderId="4" xfId="4" applyFont="1" applyFill="1" applyBorder="1" applyAlignment="1">
      <alignment horizontal="left" vertical="center" indent="3"/>
    </xf>
    <xf numFmtId="0" fontId="37" fillId="2" borderId="3" xfId="4" applyFont="1" applyFill="1" applyBorder="1" applyAlignment="1">
      <alignment horizontal="left" vertical="center" indent="3"/>
    </xf>
    <xf numFmtId="0" fontId="37" fillId="2" borderId="4" xfId="4" applyFont="1" applyFill="1" applyBorder="1" applyAlignment="1">
      <alignment vertical="center" shrinkToFit="1"/>
    </xf>
    <xf numFmtId="0" fontId="37" fillId="2" borderId="3" xfId="4" applyFont="1" applyFill="1" applyBorder="1" applyAlignment="1">
      <alignment vertical="center" shrinkToFit="1"/>
    </xf>
    <xf numFmtId="0" fontId="37" fillId="2" borderId="9" xfId="4" applyFont="1" applyFill="1" applyBorder="1" applyAlignment="1">
      <alignment horizontal="left" vertical="center" indent="3"/>
    </xf>
    <xf numFmtId="0" fontId="37" fillId="2" borderId="9" xfId="4" applyFont="1" applyFill="1" applyBorder="1" applyAlignment="1">
      <alignment vertical="center" shrinkToFit="1"/>
    </xf>
    <xf numFmtId="0" fontId="14" fillId="2" borderId="9" xfId="4" applyFont="1" applyFill="1" applyBorder="1" applyAlignment="1">
      <alignment vertical="center"/>
    </xf>
    <xf numFmtId="0" fontId="14" fillId="2" borderId="0" xfId="4" applyFont="1" applyFill="1" applyAlignment="1">
      <alignment vertical="center"/>
    </xf>
    <xf numFmtId="0" fontId="31" fillId="2" borderId="0" xfId="4" applyFont="1" applyFill="1" applyAlignment="1">
      <alignment horizontal="left" vertical="center" indent="2"/>
    </xf>
    <xf numFmtId="0" fontId="33" fillId="2" borderId="0" xfId="4" applyFont="1" applyFill="1" applyAlignment="1">
      <alignment horizontal="left" vertical="center" indent="2"/>
    </xf>
    <xf numFmtId="0" fontId="14" fillId="2" borderId="9" xfId="4" applyFont="1" applyFill="1" applyBorder="1" applyAlignment="1">
      <alignment vertical="center" shrinkToFit="1"/>
    </xf>
    <xf numFmtId="0" fontId="14" fillId="2" borderId="0" xfId="4" applyFont="1" applyFill="1" applyAlignment="1">
      <alignment vertical="center" shrinkToFit="1"/>
    </xf>
    <xf numFmtId="0" fontId="31" fillId="2" borderId="0" xfId="4" applyFont="1" applyFill="1" applyAlignment="1">
      <alignment vertical="center" shrinkToFit="1"/>
    </xf>
    <xf numFmtId="0" fontId="33" fillId="2" borderId="0" xfId="4" applyFont="1" applyFill="1" applyAlignment="1">
      <alignment vertical="center" shrinkToFit="1"/>
    </xf>
    <xf numFmtId="0" fontId="7" fillId="2" borderId="0" xfId="0" applyFont="1" applyFill="1"/>
    <xf numFmtId="0" fontId="17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6" fillId="2" borderId="1" xfId="0" applyFont="1" applyFill="1" applyBorder="1"/>
    <xf numFmtId="0" fontId="5" fillId="2" borderId="0" xfId="0" applyFont="1" applyFill="1"/>
    <xf numFmtId="0" fontId="25" fillId="2" borderId="0" xfId="2" applyFont="1" applyFill="1"/>
    <xf numFmtId="0" fontId="25" fillId="2" borderId="0" xfId="2" applyFont="1" applyFill="1" applyAlignment="1">
      <alignment horizontal="left" indent="1"/>
    </xf>
    <xf numFmtId="0" fontId="2" fillId="2" borderId="0" xfId="0" applyFont="1" applyFill="1" applyAlignment="1">
      <alignment horizontal="left" indent="1"/>
    </xf>
    <xf numFmtId="0" fontId="4" fillId="2" borderId="0" xfId="2" applyFont="1" applyFill="1"/>
    <xf numFmtId="0" fontId="3" fillId="2" borderId="0" xfId="2" applyFill="1"/>
    <xf numFmtId="0" fontId="4" fillId="2" borderId="0" xfId="2" applyFont="1" applyFill="1" applyAlignment="1">
      <alignment horizontal="left" indent="1"/>
    </xf>
    <xf numFmtId="0" fontId="42" fillId="2" borderId="0" xfId="5" applyFont="1" applyFill="1"/>
    <xf numFmtId="0" fontId="20" fillId="2" borderId="0" xfId="5" applyFont="1" applyFill="1" applyAlignment="1">
      <alignment horizontal="center" vertical="center"/>
    </xf>
    <xf numFmtId="0" fontId="43" fillId="2" borderId="2" xfId="5" applyFont="1" applyFill="1" applyBorder="1" applyAlignment="1">
      <alignment vertical="center"/>
    </xf>
    <xf numFmtId="0" fontId="44" fillId="2" borderId="2" xfId="5" applyFont="1" applyFill="1" applyBorder="1" applyAlignment="1">
      <alignment vertical="center"/>
    </xf>
    <xf numFmtId="0" fontId="45" fillId="2" borderId="0" xfId="5" applyFont="1" applyFill="1" applyAlignment="1">
      <alignment vertical="center"/>
    </xf>
    <xf numFmtId="0" fontId="44" fillId="2" borderId="0" xfId="5" applyFont="1" applyFill="1" applyAlignment="1">
      <alignment vertical="center"/>
    </xf>
    <xf numFmtId="0" fontId="48" fillId="2" borderId="0" xfId="5" applyFont="1" applyFill="1" applyAlignment="1">
      <alignment vertical="center"/>
    </xf>
    <xf numFmtId="0" fontId="49" fillId="2" borderId="0" xfId="8" applyFont="1" applyFill="1" applyAlignment="1">
      <alignment vertical="center"/>
    </xf>
    <xf numFmtId="0" fontId="50" fillId="2" borderId="0" xfId="2" applyFont="1" applyFill="1" applyAlignment="1">
      <alignment horizontal="left" vertical="center" indent="1"/>
    </xf>
    <xf numFmtId="0" fontId="51" fillId="2" borderId="1" xfId="0" applyFont="1" applyFill="1" applyBorder="1"/>
    <xf numFmtId="0" fontId="52" fillId="2" borderId="0" xfId="0" applyFont="1" applyFill="1"/>
    <xf numFmtId="0" fontId="52" fillId="2" borderId="0" xfId="0" applyFont="1" applyFill="1" applyAlignment="1">
      <alignment horizontal="left" indent="1"/>
    </xf>
    <xf numFmtId="166" fontId="23" fillId="4" borderId="2" xfId="4" applyNumberFormat="1" applyFont="1" applyFill="1" applyBorder="1" applyAlignment="1">
      <alignment vertical="center"/>
    </xf>
    <xf numFmtId="166" fontId="20" fillId="2" borderId="0" xfId="4" applyNumberFormat="1" applyFont="1" applyFill="1" applyAlignment="1">
      <alignment vertical="center"/>
    </xf>
    <xf numFmtId="166" fontId="20" fillId="2" borderId="4" xfId="4" applyNumberFormat="1" applyFont="1" applyFill="1" applyBorder="1" applyAlignment="1">
      <alignment vertical="center"/>
    </xf>
    <xf numFmtId="166" fontId="20" fillId="2" borderId="3" xfId="4" applyNumberFormat="1" applyFont="1" applyFill="1" applyBorder="1" applyAlignment="1">
      <alignment vertical="center"/>
    </xf>
    <xf numFmtId="166" fontId="20" fillId="2" borderId="1" xfId="4" applyNumberFormat="1" applyFont="1" applyFill="1" applyBorder="1" applyAlignment="1">
      <alignment vertical="center"/>
    </xf>
    <xf numFmtId="166" fontId="23" fillId="2" borderId="2" xfId="4" applyNumberFormat="1" applyFont="1" applyFill="1" applyBorder="1" applyAlignment="1">
      <alignment vertical="center"/>
    </xf>
    <xf numFmtId="166" fontId="20" fillId="2" borderId="7" xfId="4" applyNumberFormat="1" applyFont="1" applyFill="1" applyBorder="1" applyAlignment="1">
      <alignment vertical="center"/>
    </xf>
    <xf numFmtId="166" fontId="23" fillId="5" borderId="2" xfId="4" applyNumberFormat="1" applyFont="1" applyFill="1" applyBorder="1" applyAlignment="1">
      <alignment vertical="center"/>
    </xf>
    <xf numFmtId="166" fontId="21" fillId="2" borderId="6" xfId="4" applyNumberFormat="1" applyFont="1" applyFill="1" applyBorder="1" applyAlignment="1">
      <alignment vertical="center"/>
    </xf>
    <xf numFmtId="166" fontId="21" fillId="2" borderId="5" xfId="4" applyNumberFormat="1" applyFont="1" applyFill="1" applyBorder="1" applyAlignment="1">
      <alignment vertical="center"/>
    </xf>
    <xf numFmtId="166" fontId="20" fillId="2" borderId="9" xfId="4" applyNumberFormat="1" applyFont="1" applyFill="1" applyBorder="1" applyAlignment="1">
      <alignment vertical="center"/>
    </xf>
    <xf numFmtId="166" fontId="20" fillId="2" borderId="8" xfId="4" applyNumberFormat="1" applyFont="1" applyFill="1" applyBorder="1" applyAlignment="1">
      <alignment vertical="center"/>
    </xf>
    <xf numFmtId="167" fontId="23" fillId="4" borderId="2" xfId="4" applyNumberFormat="1" applyFont="1" applyFill="1" applyBorder="1" applyAlignment="1">
      <alignment vertical="center"/>
    </xf>
    <xf numFmtId="167" fontId="20" fillId="2" borderId="7" xfId="4" applyNumberFormat="1" applyFont="1" applyFill="1" applyBorder="1" applyAlignment="1">
      <alignment vertical="center"/>
    </xf>
    <xf numFmtId="167" fontId="20" fillId="2" borderId="0" xfId="4" applyNumberFormat="1" applyFont="1" applyFill="1" applyAlignment="1">
      <alignment vertical="center"/>
    </xf>
    <xf numFmtId="167" fontId="20" fillId="2" borderId="4" xfId="4" applyNumberFormat="1" applyFont="1" applyFill="1" applyBorder="1" applyAlignment="1">
      <alignment vertical="center"/>
    </xf>
    <xf numFmtId="167" fontId="21" fillId="2" borderId="6" xfId="4" applyNumberFormat="1" applyFont="1" applyFill="1" applyBorder="1" applyAlignment="1">
      <alignment vertical="center"/>
    </xf>
    <xf numFmtId="167" fontId="21" fillId="2" borderId="5" xfId="4" applyNumberFormat="1" applyFont="1" applyFill="1" applyBorder="1" applyAlignment="1">
      <alignment vertical="center"/>
    </xf>
    <xf numFmtId="167" fontId="20" fillId="2" borderId="3" xfId="4" applyNumberFormat="1" applyFont="1" applyFill="1" applyBorder="1" applyAlignment="1">
      <alignment vertical="center"/>
    </xf>
    <xf numFmtId="167" fontId="20" fillId="2" borderId="1" xfId="4" applyNumberFormat="1" applyFont="1" applyFill="1" applyBorder="1" applyAlignment="1">
      <alignment vertical="center"/>
    </xf>
    <xf numFmtId="168" fontId="29" fillId="5" borderId="2" xfId="4" applyNumberFormat="1" applyFont="1" applyFill="1" applyBorder="1" applyAlignment="1">
      <alignment vertical="center"/>
    </xf>
    <xf numFmtId="168" fontId="31" fillId="2" borderId="0" xfId="4" applyNumberFormat="1" applyFont="1" applyFill="1" applyAlignment="1">
      <alignment vertical="center"/>
    </xf>
    <xf numFmtId="168" fontId="31" fillId="2" borderId="2" xfId="4" applyNumberFormat="1" applyFont="1" applyFill="1" applyBorder="1" applyAlignment="1">
      <alignment vertical="center"/>
    </xf>
    <xf numFmtId="168" fontId="32" fillId="2" borderId="0" xfId="4" applyNumberFormat="1" applyFont="1" applyFill="1" applyAlignment="1">
      <alignment vertical="center"/>
    </xf>
    <xf numFmtId="168" fontId="32" fillId="2" borderId="1" xfId="4" applyNumberFormat="1" applyFont="1" applyFill="1" applyBorder="1" applyAlignment="1">
      <alignment vertical="center"/>
    </xf>
    <xf numFmtId="168" fontId="33" fillId="2" borderId="2" xfId="4" applyNumberFormat="1" applyFont="1" applyFill="1" applyBorder="1" applyAlignment="1">
      <alignment vertical="center"/>
    </xf>
    <xf numFmtId="168" fontId="35" fillId="2" borderId="0" xfId="4" applyNumberFormat="1" applyFont="1" applyFill="1" applyAlignment="1">
      <alignment vertical="center"/>
    </xf>
    <xf numFmtId="168" fontId="20" fillId="2" borderId="0" xfId="4" applyNumberFormat="1" applyFont="1" applyFill="1" applyAlignment="1">
      <alignment vertical="center"/>
    </xf>
    <xf numFmtId="168" fontId="20" fillId="2" borderId="1" xfId="4" applyNumberFormat="1" applyFont="1" applyFill="1" applyBorder="1" applyAlignment="1">
      <alignment vertical="center"/>
    </xf>
    <xf numFmtId="169" fontId="30" fillId="5" borderId="2" xfId="1" applyNumberFormat="1" applyFont="1" applyFill="1" applyBorder="1" applyAlignment="1">
      <alignment vertical="center"/>
    </xf>
    <xf numFmtId="169" fontId="31" fillId="2" borderId="0" xfId="4" applyNumberFormat="1" applyFont="1" applyFill="1" applyAlignment="1">
      <alignment vertical="center"/>
    </xf>
    <xf numFmtId="169" fontId="33" fillId="2" borderId="9" xfId="4" applyNumberFormat="1" applyFont="1" applyFill="1" applyBorder="1" applyAlignment="1">
      <alignment vertical="center"/>
    </xf>
    <xf numFmtId="169" fontId="33" fillId="2" borderId="1" xfId="4" applyNumberFormat="1" applyFont="1" applyFill="1" applyBorder="1" applyAlignment="1">
      <alignment vertical="center"/>
    </xf>
    <xf numFmtId="168" fontId="34" fillId="2" borderId="2" xfId="4" applyNumberFormat="1" applyFont="1" applyFill="1" applyBorder="1" applyAlignment="1">
      <alignment vertical="center"/>
    </xf>
    <xf numFmtId="168" fontId="34" fillId="2" borderId="9" xfId="4" applyNumberFormat="1" applyFont="1" applyFill="1" applyBorder="1" applyAlignment="1">
      <alignment vertical="center"/>
    </xf>
    <xf numFmtId="168" fontId="34" fillId="2" borderId="0" xfId="4" applyNumberFormat="1" applyFont="1" applyFill="1" applyAlignment="1">
      <alignment vertical="center"/>
    </xf>
    <xf numFmtId="168" fontId="34" fillId="2" borderId="1" xfId="4" applyNumberFormat="1" applyFont="1" applyFill="1" applyBorder="1" applyAlignment="1">
      <alignment vertical="center"/>
    </xf>
    <xf numFmtId="169" fontId="34" fillId="2" borderId="2" xfId="4" applyNumberFormat="1" applyFont="1" applyFill="1" applyBorder="1" applyAlignment="1">
      <alignment vertical="center"/>
    </xf>
    <xf numFmtId="166" fontId="34" fillId="2" borderId="9" xfId="4" applyNumberFormat="1" applyFont="1" applyFill="1" applyBorder="1" applyAlignment="1">
      <alignment vertical="center"/>
    </xf>
    <xf numFmtId="166" fontId="34" fillId="2" borderId="1" xfId="4" applyNumberFormat="1" applyFont="1" applyFill="1" applyBorder="1" applyAlignment="1">
      <alignment vertical="center"/>
    </xf>
    <xf numFmtId="170" fontId="10" fillId="2" borderId="0" xfId="4" applyNumberFormat="1" applyFont="1" applyFill="1" applyAlignment="1">
      <alignment vertical="center"/>
    </xf>
    <xf numFmtId="170" fontId="14" fillId="2" borderId="0" xfId="4" applyNumberFormat="1" applyFont="1" applyFill="1" applyAlignment="1">
      <alignment vertical="center"/>
    </xf>
    <xf numFmtId="171" fontId="23" fillId="5" borderId="2" xfId="4" applyNumberFormat="1" applyFont="1" applyFill="1" applyBorder="1" applyAlignment="1">
      <alignment vertical="center"/>
    </xf>
    <xf numFmtId="171" fontId="34" fillId="2" borderId="9" xfId="4" applyNumberFormat="1" applyFont="1" applyFill="1" applyBorder="1" applyAlignment="1">
      <alignment vertical="center"/>
    </xf>
    <xf numFmtId="171" fontId="34" fillId="2" borderId="1" xfId="4" applyNumberFormat="1" applyFont="1" applyFill="1" applyBorder="1" applyAlignment="1">
      <alignment vertical="center"/>
    </xf>
    <xf numFmtId="172" fontId="15" fillId="2" borderId="0" xfId="4" applyNumberFormat="1" applyFont="1" applyFill="1" applyAlignment="1">
      <alignment vertical="center"/>
    </xf>
    <xf numFmtId="172" fontId="36" fillId="2" borderId="0" xfId="4" applyNumberFormat="1" applyFont="1" applyFill="1" applyAlignment="1">
      <alignment vertical="center"/>
    </xf>
    <xf numFmtId="173" fontId="23" fillId="5" borderId="2" xfId="4" applyNumberFormat="1" applyFont="1" applyFill="1" applyBorder="1" applyAlignment="1">
      <alignment vertical="center"/>
    </xf>
    <xf numFmtId="165" fontId="23" fillId="5" borderId="2" xfId="4" applyNumberFormat="1" applyFont="1" applyFill="1" applyBorder="1" applyAlignment="1">
      <alignment vertical="center"/>
    </xf>
    <xf numFmtId="165" fontId="34" fillId="2" borderId="9" xfId="4" applyNumberFormat="1" applyFont="1" applyFill="1" applyBorder="1" applyAlignment="1">
      <alignment vertical="center"/>
    </xf>
    <xf numFmtId="165" fontId="34" fillId="2" borderId="1" xfId="4" applyNumberFormat="1" applyFont="1" applyFill="1" applyBorder="1" applyAlignment="1">
      <alignment vertical="center"/>
    </xf>
    <xf numFmtId="167" fontId="23" fillId="5" borderId="2" xfId="4" applyNumberFormat="1" applyFont="1" applyFill="1" applyBorder="1" applyAlignment="1">
      <alignment vertical="center"/>
    </xf>
    <xf numFmtId="167" fontId="34" fillId="2" borderId="9" xfId="4" applyNumberFormat="1" applyFont="1" applyFill="1" applyBorder="1" applyAlignment="1">
      <alignment vertical="center"/>
    </xf>
    <xf numFmtId="167" fontId="34" fillId="2" borderId="1" xfId="4" applyNumberFormat="1" applyFont="1" applyFill="1" applyBorder="1" applyAlignment="1">
      <alignment vertical="center"/>
    </xf>
    <xf numFmtId="165" fontId="27" fillId="4" borderId="2" xfId="4" applyNumberFormat="1" applyFont="1" applyFill="1" applyBorder="1" applyAlignment="1">
      <alignment vertical="center"/>
    </xf>
    <xf numFmtId="174" fontId="10" fillId="2" borderId="0" xfId="4" applyNumberFormat="1" applyFont="1" applyFill="1" applyAlignment="1">
      <alignment vertical="center"/>
    </xf>
    <xf numFmtId="168" fontId="31" fillId="2" borderId="9" xfId="4" applyNumberFormat="1" applyFont="1" applyFill="1" applyBorder="1" applyAlignment="1">
      <alignment vertical="center"/>
    </xf>
    <xf numFmtId="168" fontId="31" fillId="2" borderId="10" xfId="4" applyNumberFormat="1" applyFont="1" applyFill="1" applyBorder="1" applyAlignment="1">
      <alignment vertical="center"/>
    </xf>
    <xf numFmtId="168" fontId="33" fillId="2" borderId="4" xfId="4" applyNumberFormat="1" applyFont="1" applyFill="1" applyBorder="1" applyAlignment="1">
      <alignment vertical="center"/>
    </xf>
    <xf numFmtId="168" fontId="37" fillId="2" borderId="0" xfId="4" applyNumberFormat="1" applyFont="1" applyFill="1" applyAlignment="1">
      <alignment vertical="center"/>
    </xf>
    <xf numFmtId="168" fontId="37" fillId="2" borderId="1" xfId="4" applyNumberFormat="1" applyFont="1" applyFill="1" applyBorder="1" applyAlignment="1">
      <alignment vertical="center"/>
    </xf>
    <xf numFmtId="168" fontId="16" fillId="2" borderId="0" xfId="4" applyNumberFormat="1" applyFont="1" applyFill="1" applyAlignment="1">
      <alignment vertical="center"/>
    </xf>
    <xf numFmtId="168" fontId="14" fillId="2" borderId="0" xfId="4" applyNumberFormat="1" applyFont="1" applyFill="1" applyAlignment="1">
      <alignment vertical="center"/>
    </xf>
    <xf numFmtId="169" fontId="31" fillId="2" borderId="9" xfId="1" applyNumberFormat="1" applyFont="1" applyFill="1" applyBorder="1" applyAlignment="1">
      <alignment vertical="center"/>
    </xf>
    <xf numFmtId="169" fontId="31" fillId="2" borderId="0" xfId="1" applyNumberFormat="1" applyFont="1" applyFill="1" applyAlignment="1">
      <alignment vertical="center"/>
    </xf>
    <xf numFmtId="169" fontId="31" fillId="2" borderId="10" xfId="1" applyNumberFormat="1" applyFont="1" applyFill="1" applyBorder="1" applyAlignment="1">
      <alignment vertical="center"/>
    </xf>
    <xf numFmtId="169" fontId="33" fillId="2" borderId="0" xfId="1" applyNumberFormat="1" applyFont="1" applyFill="1" applyAlignment="1">
      <alignment vertical="center"/>
    </xf>
    <xf numFmtId="169" fontId="38" fillId="2" borderId="0" xfId="1" applyNumberFormat="1" applyFont="1" applyFill="1" applyAlignment="1">
      <alignment vertical="center"/>
    </xf>
    <xf numFmtId="169" fontId="38" fillId="2" borderId="1" xfId="1" applyNumberFormat="1" applyFont="1" applyFill="1" applyBorder="1" applyAlignment="1">
      <alignment vertical="center"/>
    </xf>
    <xf numFmtId="167" fontId="30" fillId="5" borderId="9" xfId="1" applyNumberFormat="1" applyFont="1" applyFill="1" applyBorder="1" applyAlignment="1">
      <alignment vertical="center"/>
    </xf>
    <xf numFmtId="167" fontId="31" fillId="2" borderId="9" xfId="1" applyNumberFormat="1" applyFont="1" applyFill="1" applyBorder="1" applyAlignment="1">
      <alignment vertical="center"/>
    </xf>
    <xf numFmtId="167" fontId="31" fillId="2" borderId="0" xfId="1" applyNumberFormat="1" applyFont="1" applyFill="1" applyAlignment="1">
      <alignment vertical="center"/>
    </xf>
    <xf numFmtId="167" fontId="31" fillId="2" borderId="10" xfId="1" applyNumberFormat="1" applyFont="1" applyFill="1" applyBorder="1" applyAlignment="1">
      <alignment vertical="center"/>
    </xf>
    <xf numFmtId="167" fontId="33" fillId="2" borderId="0" xfId="1" applyNumberFormat="1" applyFont="1" applyFill="1" applyAlignment="1">
      <alignment vertical="center"/>
    </xf>
    <xf numFmtId="167" fontId="33" fillId="2" borderId="1" xfId="1" applyNumberFormat="1" applyFont="1" applyFill="1" applyBorder="1" applyAlignment="1">
      <alignment vertical="center"/>
    </xf>
    <xf numFmtId="168" fontId="37" fillId="2" borderId="10" xfId="4" applyNumberFormat="1" applyFont="1" applyFill="1" applyBorder="1" applyAlignment="1">
      <alignment vertical="center"/>
    </xf>
    <xf numFmtId="168" fontId="34" fillId="2" borderId="8" xfId="4" applyNumberFormat="1" applyFont="1" applyFill="1" applyBorder="1" applyAlignment="1">
      <alignment vertical="center"/>
    </xf>
    <xf numFmtId="169" fontId="38" fillId="2" borderId="10" xfId="1" applyNumberFormat="1" applyFont="1" applyFill="1" applyBorder="1" applyAlignment="1">
      <alignment vertical="center"/>
    </xf>
    <xf numFmtId="169" fontId="34" fillId="2" borderId="8" xfId="1" applyNumberFormat="1" applyFont="1" applyFill="1" applyBorder="1" applyAlignment="1">
      <alignment vertical="center"/>
    </xf>
    <xf numFmtId="166" fontId="34" fillId="2" borderId="0" xfId="4" applyNumberFormat="1" applyFont="1" applyFill="1" applyAlignment="1">
      <alignment vertical="center"/>
    </xf>
    <xf numFmtId="171" fontId="34" fillId="2" borderId="0" xfId="4" applyNumberFormat="1" applyFont="1" applyFill="1" applyAlignment="1">
      <alignment vertical="center"/>
    </xf>
    <xf numFmtId="166" fontId="23" fillId="5" borderId="9" xfId="4" applyNumberFormat="1" applyFont="1" applyFill="1" applyBorder="1" applyAlignment="1">
      <alignment vertical="center"/>
    </xf>
    <xf numFmtId="175" fontId="10" fillId="2" borderId="0" xfId="4" applyNumberFormat="1" applyFont="1" applyFill="1" applyAlignment="1">
      <alignment vertical="center"/>
    </xf>
    <xf numFmtId="165" fontId="23" fillId="5" borderId="9" xfId="4" applyNumberFormat="1" applyFont="1" applyFill="1" applyBorder="1" applyAlignment="1">
      <alignment vertical="center"/>
    </xf>
    <xf numFmtId="173" fontId="34" fillId="2" borderId="9" xfId="4" applyNumberFormat="1" applyFont="1" applyFill="1" applyBorder="1" applyAlignment="1">
      <alignment vertical="center"/>
    </xf>
    <xf numFmtId="173" fontId="34" fillId="2" borderId="0" xfId="4" applyNumberFormat="1" applyFont="1" applyFill="1" applyAlignment="1">
      <alignment vertical="center"/>
    </xf>
    <xf numFmtId="173" fontId="34" fillId="2" borderId="1" xfId="4" applyNumberFormat="1" applyFont="1" applyFill="1" applyBorder="1" applyAlignment="1">
      <alignment vertical="center"/>
    </xf>
    <xf numFmtId="165" fontId="23" fillId="5" borderId="0" xfId="4" applyNumberFormat="1" applyFont="1" applyFill="1" applyAlignment="1">
      <alignment vertical="center"/>
    </xf>
    <xf numFmtId="165" fontId="34" fillId="2" borderId="0" xfId="4" applyNumberFormat="1" applyFont="1" applyFill="1" applyAlignment="1">
      <alignment vertical="center"/>
    </xf>
    <xf numFmtId="167" fontId="23" fillId="5" borderId="0" xfId="4" applyNumberFormat="1" applyFont="1" applyFill="1" applyAlignment="1">
      <alignment vertical="center"/>
    </xf>
    <xf numFmtId="167" fontId="34" fillId="2" borderId="0" xfId="4" applyNumberFormat="1" applyFont="1" applyFill="1" applyAlignment="1">
      <alignment vertical="center"/>
    </xf>
    <xf numFmtId="170" fontId="33" fillId="2" borderId="4" xfId="4" applyNumberFormat="1" applyFont="1" applyFill="1" applyBorder="1" applyAlignment="1">
      <alignment vertical="center"/>
    </xf>
    <xf numFmtId="170" fontId="20" fillId="2" borderId="0" xfId="1" applyNumberFormat="1" applyFont="1" applyFill="1" applyAlignment="1">
      <alignment vertical="center"/>
    </xf>
    <xf numFmtId="170" fontId="20" fillId="2" borderId="1" xfId="1" applyNumberFormat="1" applyFont="1" applyFill="1" applyBorder="1" applyAlignment="1">
      <alignment vertical="center"/>
    </xf>
    <xf numFmtId="170" fontId="20" fillId="2" borderId="0" xfId="4" applyNumberFormat="1" applyFont="1" applyFill="1" applyAlignment="1">
      <alignment vertical="center"/>
    </xf>
    <xf numFmtId="176" fontId="14" fillId="2" borderId="0" xfId="1" applyNumberFormat="1" applyFont="1" applyFill="1" applyAlignment="1">
      <alignment vertical="center"/>
    </xf>
    <xf numFmtId="169" fontId="31" fillId="2" borderId="9" xfId="4" applyNumberFormat="1" applyFont="1" applyFill="1" applyBorder="1" applyAlignment="1">
      <alignment vertical="center"/>
    </xf>
    <xf numFmtId="169" fontId="31" fillId="2" borderId="10" xfId="4" applyNumberFormat="1" applyFont="1" applyFill="1" applyBorder="1" applyAlignment="1">
      <alignment vertical="center"/>
    </xf>
    <xf numFmtId="169" fontId="33" fillId="2" borderId="0" xfId="4" applyNumberFormat="1" applyFont="1" applyFill="1" applyAlignment="1">
      <alignment vertical="center"/>
    </xf>
    <xf numFmtId="169" fontId="37" fillId="2" borderId="0" xfId="4" applyNumberFormat="1" applyFont="1" applyFill="1" applyAlignment="1">
      <alignment vertical="center"/>
    </xf>
    <xf numFmtId="169" fontId="37" fillId="2" borderId="1" xfId="4" applyNumberFormat="1" applyFont="1" applyFill="1" applyBorder="1" applyAlignment="1">
      <alignment vertical="center"/>
    </xf>
    <xf numFmtId="165" fontId="30" fillId="5" borderId="9" xfId="1" applyNumberFormat="1" applyFont="1" applyFill="1" applyBorder="1" applyAlignment="1">
      <alignment vertical="center"/>
    </xf>
    <xf numFmtId="165" fontId="31" fillId="2" borderId="9" xfId="1" applyNumberFormat="1" applyFont="1" applyFill="1" applyBorder="1" applyAlignment="1">
      <alignment vertical="center"/>
    </xf>
    <xf numFmtId="165" fontId="31" fillId="2" borderId="0" xfId="1" applyNumberFormat="1" applyFont="1" applyFill="1" applyAlignment="1">
      <alignment vertical="center"/>
    </xf>
    <xf numFmtId="165" fontId="31" fillId="2" borderId="10" xfId="1" applyNumberFormat="1" applyFont="1" applyFill="1" applyBorder="1" applyAlignment="1">
      <alignment vertical="center"/>
    </xf>
    <xf numFmtId="165" fontId="33" fillId="2" borderId="0" xfId="1" applyNumberFormat="1" applyFont="1" applyFill="1" applyAlignment="1">
      <alignment vertical="center"/>
    </xf>
    <xf numFmtId="165" fontId="33" fillId="2" borderId="1" xfId="1" applyNumberFormat="1" applyFont="1" applyFill="1" applyBorder="1" applyAlignment="1">
      <alignment vertical="center"/>
    </xf>
    <xf numFmtId="169" fontId="39" fillId="2" borderId="8" xfId="1" applyNumberFormat="1" applyFont="1" applyFill="1" applyBorder="1" applyAlignment="1">
      <alignment vertical="center"/>
    </xf>
    <xf numFmtId="167" fontId="12" fillId="2" borderId="0" xfId="1" applyNumberFormat="1" applyFont="1" applyFill="1" applyAlignment="1">
      <alignment vertical="center"/>
    </xf>
    <xf numFmtId="173" fontId="23" fillId="5" borderId="9" xfId="4" applyNumberFormat="1" applyFont="1" applyFill="1" applyBorder="1" applyAlignment="1">
      <alignment vertical="center"/>
    </xf>
    <xf numFmtId="167" fontId="23" fillId="5" borderId="9" xfId="4" applyNumberFormat="1" applyFont="1" applyFill="1" applyBorder="1" applyAlignment="1">
      <alignment vertical="center"/>
    </xf>
    <xf numFmtId="168" fontId="34" fillId="2" borderId="4" xfId="4" applyNumberFormat="1" applyFont="1" applyFill="1" applyBorder="1" applyAlignment="1">
      <alignment vertical="center"/>
    </xf>
    <xf numFmtId="168" fontId="41" fillId="2" borderId="0" xfId="4" applyNumberFormat="1" applyFont="1" applyFill="1" applyAlignment="1">
      <alignment vertical="center"/>
    </xf>
    <xf numFmtId="168" fontId="33" fillId="2" borderId="8" xfId="4" applyNumberFormat="1" applyFont="1" applyFill="1" applyBorder="1" applyAlignment="1">
      <alignment vertical="center"/>
    </xf>
    <xf numFmtId="169" fontId="34" fillId="2" borderId="4" xfId="1" applyNumberFormat="1" applyFont="1" applyFill="1" applyBorder="1" applyAlignment="1">
      <alignment vertical="center"/>
    </xf>
    <xf numFmtId="169" fontId="37" fillId="2" borderId="0" xfId="1" applyNumberFormat="1" applyFont="1" applyFill="1" applyAlignment="1">
      <alignment vertical="center"/>
    </xf>
    <xf numFmtId="169" fontId="33" fillId="2" borderId="1" xfId="1" applyNumberFormat="1" applyFont="1" applyFill="1" applyBorder="1" applyAlignment="1">
      <alignment vertical="center"/>
    </xf>
    <xf numFmtId="167" fontId="30" fillId="5" borderId="2" xfId="1" applyNumberFormat="1" applyFont="1" applyFill="1" applyBorder="1" applyAlignment="1">
      <alignment vertical="center"/>
    </xf>
    <xf numFmtId="167" fontId="34" fillId="2" borderId="4" xfId="1" applyNumberFormat="1" applyFont="1" applyFill="1" applyBorder="1" applyAlignment="1">
      <alignment vertical="center"/>
    </xf>
    <xf numFmtId="165" fontId="30" fillId="5" borderId="2" xfId="1" applyNumberFormat="1" applyFont="1" applyFill="1" applyBorder="1" applyAlignment="1">
      <alignment vertical="center"/>
    </xf>
    <xf numFmtId="165" fontId="34" fillId="2" borderId="4" xfId="1" applyNumberFormat="1" applyFont="1" applyFill="1" applyBorder="1" applyAlignment="1">
      <alignment vertical="center"/>
    </xf>
    <xf numFmtId="168" fontId="33" fillId="2" borderId="3" xfId="4" applyNumberFormat="1" applyFont="1" applyFill="1" applyBorder="1" applyAlignment="1">
      <alignment vertical="center"/>
    </xf>
    <xf numFmtId="168" fontId="35" fillId="2" borderId="1" xfId="4" applyNumberFormat="1" applyFont="1" applyFill="1" applyBorder="1" applyAlignment="1">
      <alignment vertical="center"/>
    </xf>
    <xf numFmtId="169" fontId="37" fillId="2" borderId="1" xfId="1" applyNumberFormat="1" applyFont="1" applyFill="1" applyBorder="1" applyAlignment="1">
      <alignment vertical="center"/>
    </xf>
    <xf numFmtId="169" fontId="37" fillId="2" borderId="10" xfId="1" applyNumberFormat="1" applyFont="1" applyFill="1" applyBorder="1" applyAlignment="1">
      <alignment vertical="center"/>
    </xf>
    <xf numFmtId="170" fontId="14" fillId="2" borderId="1" xfId="4" applyNumberFormat="1" applyFont="1" applyFill="1" applyBorder="1" applyAlignment="1">
      <alignment vertical="center"/>
    </xf>
    <xf numFmtId="170" fontId="37" fillId="2" borderId="0" xfId="4" applyNumberFormat="1" applyFont="1" applyFill="1" applyAlignment="1">
      <alignment vertical="center"/>
    </xf>
    <xf numFmtId="167" fontId="31" fillId="2" borderId="9" xfId="4" applyNumberFormat="1" applyFont="1" applyFill="1" applyBorder="1" applyAlignment="1">
      <alignment vertical="center"/>
    </xf>
    <xf numFmtId="167" fontId="31" fillId="2" borderId="0" xfId="4" applyNumberFormat="1" applyFont="1" applyFill="1" applyAlignment="1">
      <alignment vertical="center"/>
    </xf>
    <xf numFmtId="167" fontId="31" fillId="2" borderId="10" xfId="4" applyNumberFormat="1" applyFont="1" applyFill="1" applyBorder="1" applyAlignment="1">
      <alignment vertical="center"/>
    </xf>
    <xf numFmtId="167" fontId="33" fillId="2" borderId="1" xfId="4" applyNumberFormat="1" applyFont="1" applyFill="1" applyBorder="1" applyAlignment="1">
      <alignment vertical="center"/>
    </xf>
    <xf numFmtId="165" fontId="31" fillId="2" borderId="9" xfId="4" applyNumberFormat="1" applyFont="1" applyFill="1" applyBorder="1" applyAlignment="1">
      <alignment vertical="center"/>
    </xf>
    <xf numFmtId="165" fontId="31" fillId="2" borderId="0" xfId="4" applyNumberFormat="1" applyFont="1" applyFill="1" applyAlignment="1">
      <alignment vertical="center"/>
    </xf>
    <xf numFmtId="165" fontId="31" fillId="2" borderId="10" xfId="4" applyNumberFormat="1" applyFont="1" applyFill="1" applyBorder="1" applyAlignment="1">
      <alignment vertical="center"/>
    </xf>
    <xf numFmtId="165" fontId="33" fillId="2" borderId="1" xfId="4" applyNumberFormat="1" applyFont="1" applyFill="1" applyBorder="1" applyAlignment="1">
      <alignment vertical="center"/>
    </xf>
    <xf numFmtId="166" fontId="23" fillId="4" borderId="9" xfId="4" applyNumberFormat="1" applyFont="1" applyFill="1" applyBorder="1" applyAlignment="1">
      <alignment vertical="center"/>
    </xf>
    <xf numFmtId="171" fontId="23" fillId="5" borderId="3" xfId="4" applyNumberFormat="1" applyFont="1" applyFill="1" applyBorder="1" applyAlignment="1">
      <alignment vertical="center"/>
    </xf>
    <xf numFmtId="166" fontId="23" fillId="5" borderId="3" xfId="4" applyNumberFormat="1" applyFont="1" applyFill="1" applyBorder="1" applyAlignment="1">
      <alignment vertical="center"/>
    </xf>
    <xf numFmtId="171" fontId="23" fillId="5" borderId="10" xfId="4" applyNumberFormat="1" applyFont="1" applyFill="1" applyBorder="1" applyAlignment="1">
      <alignment vertical="center"/>
    </xf>
    <xf numFmtId="166" fontId="23" fillId="5" borderId="10" xfId="4" applyNumberFormat="1" applyFont="1" applyFill="1" applyBorder="1" applyAlignment="1">
      <alignment vertical="center"/>
    </xf>
    <xf numFmtId="166" fontId="23" fillId="4" borderId="1" xfId="4" applyNumberFormat="1" applyFont="1" applyFill="1" applyBorder="1" applyAlignment="1">
      <alignment vertical="center"/>
    </xf>
    <xf numFmtId="166" fontId="23" fillId="5" borderId="0" xfId="4" applyNumberFormat="1" applyFont="1" applyFill="1" applyAlignment="1">
      <alignment vertical="center"/>
    </xf>
    <xf numFmtId="167" fontId="23" fillId="5" borderId="1" xfId="4" applyNumberFormat="1" applyFont="1" applyFill="1" applyBorder="1" applyAlignment="1">
      <alignment vertical="center"/>
    </xf>
    <xf numFmtId="168" fontId="37" fillId="2" borderId="4" xfId="4" applyNumberFormat="1" applyFont="1" applyFill="1" applyBorder="1" applyAlignment="1">
      <alignment vertical="center"/>
    </xf>
    <xf numFmtId="168" fontId="37" fillId="2" borderId="3" xfId="4" applyNumberFormat="1" applyFont="1" applyFill="1" applyBorder="1" applyAlignment="1">
      <alignment vertical="center"/>
    </xf>
    <xf numFmtId="167" fontId="33" fillId="2" borderId="0" xfId="4" applyNumberFormat="1" applyFont="1" applyFill="1" applyAlignment="1">
      <alignment vertical="center"/>
    </xf>
    <xf numFmtId="165" fontId="33" fillId="2" borderId="0" xfId="4" applyNumberFormat="1" applyFont="1" applyFill="1" applyAlignment="1">
      <alignment vertical="center"/>
    </xf>
    <xf numFmtId="168" fontId="33" fillId="2" borderId="1" xfId="4" applyNumberFormat="1" applyFont="1" applyFill="1" applyBorder="1" applyAlignment="1">
      <alignment vertical="center"/>
    </xf>
    <xf numFmtId="170" fontId="37" fillId="2" borderId="9" xfId="4" applyNumberFormat="1" applyFont="1" applyFill="1" applyBorder="1" applyAlignment="1">
      <alignment vertical="center"/>
    </xf>
    <xf numFmtId="168" fontId="37" fillId="2" borderId="9" xfId="4" applyNumberFormat="1" applyFont="1" applyFill="1" applyBorder="1" applyAlignment="1">
      <alignment vertical="center"/>
    </xf>
    <xf numFmtId="165" fontId="33" fillId="2" borderId="9" xfId="4" applyNumberFormat="1" applyFont="1" applyFill="1" applyBorder="1" applyAlignment="1">
      <alignment vertical="center"/>
    </xf>
    <xf numFmtId="0" fontId="20" fillId="2" borderId="0" xfId="5" applyFont="1" applyFill="1" applyAlignment="1">
      <alignment vertical="center"/>
    </xf>
    <xf numFmtId="0" fontId="20" fillId="2" borderId="0" xfId="5" applyFont="1" applyFill="1" applyAlignment="1">
      <alignment vertical="center"/>
    </xf>
    <xf numFmtId="0" fontId="18" fillId="2" borderId="0" xfId="5" applyFont="1" applyFill="1" applyAlignment="1">
      <alignment vertical="center"/>
    </xf>
    <xf numFmtId="177" fontId="47" fillId="2" borderId="0" xfId="5" quotePrefix="1" applyNumberFormat="1" applyFont="1" applyFill="1" applyAlignment="1">
      <alignment horizontal="left" vertical="center"/>
    </xf>
    <xf numFmtId="0" fontId="20" fillId="2" borderId="0" xfId="5" applyFont="1" applyFill="1" applyAlignment="1">
      <alignment vertical="center"/>
    </xf>
    <xf numFmtId="0" fontId="46" fillId="2" borderId="0" xfId="5" applyFont="1" applyFill="1" applyAlignment="1">
      <alignment horizontal="left" vertical="center"/>
    </xf>
    <xf numFmtId="0" fontId="53" fillId="0" borderId="0" xfId="5" applyFont="1" applyAlignment="1">
      <alignment horizontal="left" vertical="center"/>
    </xf>
  </cellXfs>
  <cellStyles count="9">
    <cellStyle name="Comma 2" xfId="3"/>
    <cellStyle name="Hyperlink" xfId="2" builtinId="8"/>
    <cellStyle name="Normal" xfId="0" builtinId="0"/>
    <cellStyle name="Normal 2" xfId="4"/>
    <cellStyle name="Normal 2 2" xfId="8"/>
    <cellStyle name="Normal 3" xfId="5"/>
    <cellStyle name="Percent" xfId="1" builtinId="5"/>
    <cellStyle name="Percent 2" xfId="6"/>
    <cellStyle name="Percent 3" xfId="7"/>
  </cellStyles>
  <dxfs count="124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2877561" cy="2011854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77561" cy="2011854"/>
        </a:xfrm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creativecommons.org/licenses/by/4.0/?ref=chooser-v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354" customWidth="1"/>
    <col min="5" max="21" width="9.7109375" style="354" customWidth="1"/>
    <col min="22" max="22" width="9.7109375" style="192" customWidth="1"/>
    <col min="23" max="23" width="107.42578125" style="354" customWidth="1"/>
    <col min="24" max="24" width="44.7109375" style="354" customWidth="1"/>
    <col min="25" max="26" width="9.7109375" style="354" customWidth="1"/>
    <col min="27" max="54" width="9.140625" style="354" customWidth="1"/>
    <col min="55" max="16384" width="9.140625" style="354"/>
  </cols>
  <sheetData>
    <row r="1" spans="1:23" ht="15" customHeight="1" x14ac:dyDescent="0.25">
      <c r="A1" s="355"/>
      <c r="B1" s="355"/>
      <c r="C1" s="355"/>
      <c r="D1" s="355"/>
      <c r="E1" s="355"/>
      <c r="F1" s="355"/>
      <c r="G1" s="355"/>
      <c r="H1" s="355"/>
      <c r="I1" s="355"/>
      <c r="J1" s="355"/>
      <c r="K1" s="355"/>
      <c r="L1" s="355"/>
      <c r="M1" s="355"/>
      <c r="N1" s="355"/>
      <c r="O1" s="355"/>
      <c r="P1" s="355"/>
      <c r="Q1" s="355"/>
    </row>
    <row r="2" spans="1:23" ht="21" customHeight="1" x14ac:dyDescent="0.35">
      <c r="A2" s="191"/>
      <c r="B2" s="360"/>
      <c r="C2" s="360"/>
      <c r="D2" s="360"/>
      <c r="E2" s="360"/>
      <c r="F2" s="360"/>
      <c r="G2" s="360"/>
      <c r="H2" s="360"/>
      <c r="I2" s="360"/>
      <c r="J2" s="360"/>
      <c r="K2" s="360"/>
      <c r="L2" s="355"/>
      <c r="M2" s="355"/>
      <c r="N2" s="355"/>
      <c r="O2" s="355"/>
      <c r="P2" s="355"/>
      <c r="Q2" s="355"/>
    </row>
    <row r="3" spans="1:23" ht="15" customHeight="1" x14ac:dyDescent="0.25">
      <c r="A3" s="355"/>
      <c r="B3" s="360"/>
      <c r="C3" s="360"/>
      <c r="D3" s="360"/>
      <c r="E3" s="360"/>
      <c r="F3" s="360"/>
      <c r="G3" s="360"/>
      <c r="H3" s="360"/>
      <c r="I3" s="360"/>
      <c r="J3" s="360"/>
      <c r="K3" s="360"/>
      <c r="L3" s="355"/>
      <c r="M3" s="355"/>
      <c r="N3" s="355"/>
      <c r="O3" s="355"/>
      <c r="P3" s="355"/>
      <c r="Q3" s="355"/>
    </row>
    <row r="4" spans="1:23" ht="15" customHeight="1" x14ac:dyDescent="0.25">
      <c r="A4" s="355"/>
      <c r="B4" s="355"/>
      <c r="C4" s="355"/>
      <c r="D4" s="355"/>
      <c r="E4" s="355"/>
      <c r="F4" s="355"/>
      <c r="G4" s="355"/>
      <c r="H4" s="355"/>
      <c r="I4" s="355"/>
      <c r="J4" s="355"/>
      <c r="K4" s="355"/>
      <c r="L4" s="355"/>
      <c r="M4" s="355"/>
      <c r="N4" s="355"/>
      <c r="O4" s="355"/>
      <c r="P4" s="355"/>
      <c r="Q4" s="355"/>
    </row>
    <row r="6" spans="1:23" ht="31.15" customHeight="1" x14ac:dyDescent="0.25">
      <c r="A6" s="193"/>
      <c r="B6" s="194" t="s">
        <v>0</v>
      </c>
      <c r="C6" s="194"/>
      <c r="D6" s="194"/>
      <c r="E6" s="194"/>
      <c r="F6" s="194"/>
      <c r="G6" s="194"/>
      <c r="H6" s="194"/>
      <c r="I6" s="194"/>
      <c r="J6" s="194"/>
      <c r="K6" s="194"/>
      <c r="L6" s="194"/>
      <c r="M6" s="194"/>
      <c r="N6" s="194"/>
      <c r="O6" s="194"/>
      <c r="P6" s="194"/>
      <c r="Q6" s="194"/>
      <c r="V6" s="354"/>
    </row>
    <row r="7" spans="1:23" ht="15" customHeight="1" x14ac:dyDescent="0.25">
      <c r="V7" s="354"/>
    </row>
    <row r="8" spans="1:23" ht="15" customHeight="1" x14ac:dyDescent="0.25">
      <c r="V8" s="354"/>
    </row>
    <row r="9" spans="1:23" ht="15" customHeight="1" x14ac:dyDescent="0.25">
      <c r="V9" s="354"/>
    </row>
    <row r="10" spans="1:23" ht="28.9" customHeight="1" x14ac:dyDescent="0.25">
      <c r="C10" s="195" t="s">
        <v>3247</v>
      </c>
      <c r="V10" s="354"/>
    </row>
    <row r="11" spans="1:23" ht="15" customHeight="1" x14ac:dyDescent="0.25">
      <c r="V11" s="354"/>
    </row>
    <row r="15" spans="1:23" ht="30" customHeight="1" x14ac:dyDescent="0.25">
      <c r="C15" s="195" t="s">
        <v>1</v>
      </c>
    </row>
    <row r="16" spans="1:23" ht="15" customHeight="1" x14ac:dyDescent="0.25">
      <c r="W16" s="196"/>
    </row>
    <row r="17" spans="12:32" ht="15" customHeight="1" x14ac:dyDescent="0.25">
      <c r="W17" s="196"/>
    </row>
    <row r="28" spans="12:32" ht="21" customHeight="1" x14ac:dyDescent="0.25">
      <c r="L28" s="359" t="s">
        <v>2</v>
      </c>
      <c r="M28" s="358"/>
      <c r="N28" s="358"/>
      <c r="O28" s="358"/>
    </row>
    <row r="29" spans="12:32" ht="15" customHeight="1" x14ac:dyDescent="0.25">
      <c r="V29" s="354"/>
    </row>
    <row r="30" spans="12:32" ht="18" customHeight="1" x14ac:dyDescent="0.25">
      <c r="L30" s="357">
        <v>45967.474166666667</v>
      </c>
      <c r="M30" s="358"/>
      <c r="N30" s="358"/>
      <c r="O30" s="358"/>
      <c r="V30" s="354"/>
    </row>
    <row r="31" spans="12:32" ht="15" customHeight="1" x14ac:dyDescent="0.25">
      <c r="L31" s="356" t="s">
        <v>3</v>
      </c>
      <c r="V31" s="354"/>
      <c r="AA31" s="197"/>
      <c r="AB31" s="197"/>
      <c r="AC31" s="197"/>
      <c r="AD31" s="197"/>
      <c r="AE31" s="197"/>
      <c r="AF31" s="197"/>
    </row>
    <row r="32" spans="12:32" ht="15" customHeight="1" x14ac:dyDescent="0.25">
      <c r="V32" s="354"/>
    </row>
    <row r="33" spans="2:32" ht="15" customHeight="1" x14ac:dyDescent="0.25">
      <c r="B33" s="198" t="s">
        <v>4</v>
      </c>
      <c r="V33" s="354"/>
    </row>
    <row r="34" spans="2:32" ht="15" customHeight="1" x14ac:dyDescent="0.25">
      <c r="B34" s="198"/>
      <c r="V34" s="198"/>
    </row>
    <row r="35" spans="2:32" ht="15" customHeight="1" x14ac:dyDescent="0.25">
      <c r="B35" s="198" t="s">
        <v>5</v>
      </c>
      <c r="V35" s="198"/>
    </row>
    <row r="36" spans="2:32" ht="15" customHeight="1" x14ac:dyDescent="0.25">
      <c r="B36" s="198" t="s">
        <v>6</v>
      </c>
      <c r="E36" s="197"/>
      <c r="F36" s="197"/>
      <c r="G36" s="197"/>
      <c r="H36" s="197"/>
      <c r="I36" s="197"/>
      <c r="J36" s="197"/>
      <c r="K36" s="197"/>
      <c r="L36" s="197"/>
      <c r="M36" s="197"/>
      <c r="N36" s="197"/>
      <c r="O36" s="197"/>
      <c r="P36" s="197"/>
      <c r="Q36" s="197"/>
      <c r="R36" s="197"/>
      <c r="S36" s="197"/>
      <c r="T36" s="197"/>
      <c r="U36" s="197"/>
      <c r="W36" s="197"/>
      <c r="X36" s="197"/>
      <c r="Y36" s="197"/>
      <c r="Z36" s="197"/>
    </row>
    <row r="38" spans="2:32" ht="15" customHeight="1" x14ac:dyDescent="0.25">
      <c r="B38" s="198" t="s">
        <v>7</v>
      </c>
    </row>
    <row r="39" spans="2:32" ht="15" customHeight="1" x14ac:dyDescent="0.25">
      <c r="B39" s="198" t="s">
        <v>8</v>
      </c>
    </row>
    <row r="40" spans="2:32" ht="15" customHeight="1" x14ac:dyDescent="0.25">
      <c r="B40" s="199" t="s">
        <v>9</v>
      </c>
      <c r="AA40" s="197"/>
      <c r="AB40" s="197"/>
      <c r="AC40" s="197"/>
      <c r="AD40" s="197"/>
      <c r="AE40" s="197"/>
      <c r="AF40" s="197"/>
    </row>
  </sheetData>
  <mergeCells count="3">
    <mergeCell ref="L30:O30"/>
    <mergeCell ref="L28:O28"/>
    <mergeCell ref="B2:K3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78" footer="0.31496062992125978"/>
  <pageSetup paperSize="9" scale="84"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D61"/>
  <sheetViews>
    <sheetView showGridLines="0" workbookViewId="0"/>
  </sheetViews>
  <sheetFormatPr defaultColWidth="9.140625" defaultRowHeight="15" x14ac:dyDescent="0.25"/>
  <cols>
    <col min="1" max="1" width="7.7109375" style="48" customWidth="1"/>
    <col min="2" max="2" width="15.85546875" style="48" customWidth="1"/>
    <col min="3" max="3" width="2.85546875" style="48" customWidth="1"/>
    <col min="4" max="4" width="54.7109375" style="48" customWidth="1"/>
    <col min="5" max="15" width="9.140625" style="48" customWidth="1"/>
    <col min="16" max="16384" width="9.140625" style="48"/>
  </cols>
  <sheetData>
    <row r="1" spans="1:4" ht="18" customHeight="1" x14ac:dyDescent="0.3">
      <c r="A1" s="180" t="s">
        <v>3248</v>
      </c>
      <c r="B1" s="180" t="s">
        <v>3247</v>
      </c>
      <c r="C1" s="181"/>
      <c r="D1" s="182"/>
    </row>
    <row r="2" spans="1:4" ht="18" customHeight="1" x14ac:dyDescent="0.3">
      <c r="A2" s="179"/>
      <c r="B2" s="181"/>
      <c r="C2" s="181"/>
      <c r="D2" s="182"/>
    </row>
    <row r="3" spans="1:4" ht="18" customHeight="1" x14ac:dyDescent="0.3">
      <c r="A3" s="179"/>
      <c r="B3" s="200" t="s">
        <v>10</v>
      </c>
      <c r="C3" s="183"/>
      <c r="D3" s="183"/>
    </row>
    <row r="4" spans="1:4" ht="15" customHeight="1" x14ac:dyDescent="0.3">
      <c r="A4" s="184"/>
      <c r="B4" s="185" t="str">
        <f ca="1">HYPERLINK("#"&amp;CELL("address",Ind_Summary!$B$2),MID(CELL("filename",Ind_Summary!$B$2),FIND("]",CELL("filename",Ind_Summary!$B$2))+1,256))</f>
        <v>Ind_Summary</v>
      </c>
      <c r="D4" s="201" t="s">
        <v>11</v>
      </c>
    </row>
    <row r="5" spans="1:4" ht="15" customHeight="1" x14ac:dyDescent="0.3">
      <c r="A5" s="184"/>
      <c r="B5" s="186" t="str">
        <f ca="1">HYPERLINK("#"&amp;CELL("address",Ind_Summary_fec!$B$2),MID(CELL("filename",Ind_Summary_fec!$B$2),FIND("]",CELL("filename",Ind_Summary_fec!$B$2))+1,256))</f>
        <v>Ind_Summary_fec</v>
      </c>
      <c r="D5" s="202" t="s">
        <v>12</v>
      </c>
    </row>
    <row r="6" spans="1:4" ht="15" customHeight="1" x14ac:dyDescent="0.3">
      <c r="A6" s="184"/>
      <c r="B6" s="186" t="str">
        <f ca="1">HYPERLINK("#"&amp;CELL("address",Ind_Summary_ued!$B$2),MID(CELL("filename",Ind_Summary_ued!$B$2),FIND("]",CELL("filename",Ind_Summary_ued!$B$2))+1,256))</f>
        <v>Ind_Summary_ued</v>
      </c>
      <c r="D6" s="202" t="s">
        <v>13</v>
      </c>
    </row>
    <row r="7" spans="1:4" ht="5.0999999999999996" customHeight="1" x14ac:dyDescent="0.3">
      <c r="A7" s="184"/>
      <c r="B7" s="188"/>
      <c r="D7" s="181"/>
    </row>
    <row r="8" spans="1:4" x14ac:dyDescent="0.25">
      <c r="A8" s="189"/>
      <c r="B8" s="185" t="str">
        <f ca="1">HYPERLINK("#"&amp;CELL("address",ISI!$B$2),MID(CELL("filename",ISI!$B$2),FIND("]",CELL("filename",ISI!$B$2))+1,256))</f>
        <v>ISI</v>
      </c>
      <c r="D8" s="201" t="s">
        <v>14</v>
      </c>
    </row>
    <row r="9" spans="1:4" x14ac:dyDescent="0.25">
      <c r="A9" s="189"/>
      <c r="B9" s="186" t="str">
        <f ca="1">HYPERLINK("#"&amp;CELL("address",ISI_fec!$B$2),MID(CELL("filename",ISI_fec!$B$2),FIND("]",CELL("filename",ISI_fec!$B$2))+1,256))</f>
        <v>ISI_fec</v>
      </c>
      <c r="D9" s="202" t="s">
        <v>15</v>
      </c>
    </row>
    <row r="10" spans="1:4" x14ac:dyDescent="0.25">
      <c r="A10" s="189"/>
      <c r="B10" s="186" t="str">
        <f ca="1">HYPERLINK("#"&amp;CELL("address",ISI_ued!$B$2),MID(CELL("filename",ISI_ued!$B$2),FIND("]",CELL("filename",ISI_ued!$B$2))+1,256))</f>
        <v>ISI_ued</v>
      </c>
      <c r="D10" s="202" t="s">
        <v>16</v>
      </c>
    </row>
    <row r="11" spans="1:4" x14ac:dyDescent="0.25">
      <c r="A11" s="189"/>
      <c r="B11" s="186" t="str">
        <f ca="1">HYPERLINK("#"&amp;CELL("address",ISI_emi!$B$2),MID(CELL("filename",ISI_emi!$B$2),FIND("]",CELL("filename",ISI_emi!$B$2))+1,256))</f>
        <v>ISI_emi</v>
      </c>
      <c r="D11" s="202" t="s">
        <v>17</v>
      </c>
    </row>
    <row r="12" spans="1:4" ht="5.0999999999999996" customHeight="1" x14ac:dyDescent="0.25">
      <c r="A12" s="189"/>
      <c r="B12" s="190"/>
      <c r="D12" s="187"/>
    </row>
    <row r="13" spans="1:4" x14ac:dyDescent="0.25">
      <c r="B13" s="185" t="str">
        <f ca="1">HYPERLINK("#"&amp;CELL("address",NFM!$B$2),MID(CELL("filename",NFM!$B$2),FIND("]",CELL("filename",NFM!$B$2))+1,256))</f>
        <v>NFM</v>
      </c>
      <c r="D13" s="201" t="s">
        <v>18</v>
      </c>
    </row>
    <row r="14" spans="1:4" x14ac:dyDescent="0.25">
      <c r="B14" s="186" t="str">
        <f ca="1">HYPERLINK("#"&amp;CELL("address",NFM_fec!$B$2),MID(CELL("filename",NFM_fec!$B$2),FIND("]",CELL("filename",NFM_fec!$B$2))+1,256))</f>
        <v>NFM_fec</v>
      </c>
      <c r="D14" s="202" t="s">
        <v>15</v>
      </c>
    </row>
    <row r="15" spans="1:4" x14ac:dyDescent="0.25">
      <c r="B15" s="186" t="str">
        <f ca="1">HYPERLINK("#"&amp;CELL("address",NFM_ued!$B$2),MID(CELL("filename",NFM_ued!$B$2),FIND("]",CELL("filename",NFM_ued!$B$2))+1,256))</f>
        <v>NFM_ued</v>
      </c>
      <c r="D15" s="202" t="s">
        <v>16</v>
      </c>
    </row>
    <row r="16" spans="1:4" x14ac:dyDescent="0.25">
      <c r="B16" s="186" t="str">
        <f ca="1">HYPERLINK("#"&amp;CELL("address",NFM_emi!$B$2),MID(CELL("filename",NFM_emi!$B$2),FIND("]",CELL("filename",NFM_emi!$B$2))+1,256))</f>
        <v>NFM_emi</v>
      </c>
      <c r="D16" s="202" t="s">
        <v>17</v>
      </c>
    </row>
    <row r="17" spans="2:4" ht="5.0999999999999996" customHeight="1" x14ac:dyDescent="0.25">
      <c r="B17" s="190"/>
      <c r="D17" s="187"/>
    </row>
    <row r="18" spans="2:4" x14ac:dyDescent="0.25">
      <c r="B18" s="185" t="str">
        <f ca="1">HYPERLINK("#"&amp;CELL("address",CHI!$B$2),MID(CELL("filename",CHI!$B$2),FIND("]",CELL("filename",CHI!$B$2))+1,256))</f>
        <v>CHI</v>
      </c>
      <c r="D18" s="201" t="s">
        <v>19</v>
      </c>
    </row>
    <row r="19" spans="2:4" x14ac:dyDescent="0.25">
      <c r="B19" s="186" t="str">
        <f ca="1">HYPERLINK("#"&amp;CELL("address",CHI_fec!$B$2),MID(CELL("filename",CHI_fec!$B$2),FIND("]",CELL("filename",CHI_fec!$B$2))+1,256))</f>
        <v>CHI_fec</v>
      </c>
      <c r="D19" s="202" t="s">
        <v>15</v>
      </c>
    </row>
    <row r="20" spans="2:4" x14ac:dyDescent="0.25">
      <c r="B20" s="186" t="str">
        <f ca="1">HYPERLINK("#"&amp;CELL("address",CHI_ued!$B$2),MID(CELL("filename",CHI_ued!$B$2),FIND("]",CELL("filename",CHI_ued!$B$2))+1,256))</f>
        <v>CHI_ued</v>
      </c>
      <c r="D20" s="202" t="s">
        <v>16</v>
      </c>
    </row>
    <row r="21" spans="2:4" x14ac:dyDescent="0.25">
      <c r="B21" s="186" t="str">
        <f ca="1">HYPERLINK("#"&amp;CELL("address",CHI_emi!$B$2),MID(CELL("filename",CHI_emi!$B$2),FIND("]",CELL("filename",CHI_emi!$B$2))+1,256))</f>
        <v>CHI_emi</v>
      </c>
      <c r="D21" s="202" t="s">
        <v>17</v>
      </c>
    </row>
    <row r="22" spans="2:4" ht="5.0999999999999996" customHeight="1" x14ac:dyDescent="0.25">
      <c r="B22" s="190"/>
      <c r="D22" s="187"/>
    </row>
    <row r="23" spans="2:4" x14ac:dyDescent="0.25">
      <c r="B23" s="185" t="str">
        <f ca="1">HYPERLINK("#"&amp;CELL("address",NMM!$B$2),MID(CELL("filename",NMM!$B$2),FIND("]",CELL("filename",NMM!$B$2))+1,256))</f>
        <v>NMM</v>
      </c>
      <c r="D23" s="201" t="s">
        <v>20</v>
      </c>
    </row>
    <row r="24" spans="2:4" x14ac:dyDescent="0.25">
      <c r="B24" s="186" t="str">
        <f ca="1">HYPERLINK("#"&amp;CELL("address",NMM_fec!$B$2),MID(CELL("filename",NMM_fec!$B$2),FIND("]",CELL("filename",NMM_fec!$B$2))+1,256))</f>
        <v>NMM_fec</v>
      </c>
      <c r="D24" s="202" t="s">
        <v>15</v>
      </c>
    </row>
    <row r="25" spans="2:4" x14ac:dyDescent="0.25">
      <c r="B25" s="186" t="str">
        <f ca="1">HYPERLINK("#"&amp;CELL("address",NMM_ued!$B$2),MID(CELL("filename",NMM_ued!$B$2),FIND("]",CELL("filename",NMM_ued!$B$2))+1,256))</f>
        <v>NMM_ued</v>
      </c>
      <c r="D25" s="202" t="s">
        <v>16</v>
      </c>
    </row>
    <row r="26" spans="2:4" x14ac:dyDescent="0.25">
      <c r="B26" s="186" t="str">
        <f ca="1">HYPERLINK("#"&amp;CELL("address",NMM_emi!$B$2),MID(CELL("filename",NMM_emi!$B$2),FIND("]",CELL("filename",NMM_emi!$B$2))+1,256))</f>
        <v>NMM_emi</v>
      </c>
      <c r="D26" s="202" t="s">
        <v>17</v>
      </c>
    </row>
    <row r="27" spans="2:4" ht="5.0999999999999996" customHeight="1" x14ac:dyDescent="0.25">
      <c r="B27" s="190"/>
      <c r="D27" s="187"/>
    </row>
    <row r="28" spans="2:4" x14ac:dyDescent="0.25">
      <c r="B28" s="185" t="str">
        <f ca="1">HYPERLINK("#"&amp;CELL("address",PPA!$B$2),MID(CELL("filename",PPA!$B$2),FIND("]",CELL("filename",PPA!$B$2))+1,256))</f>
        <v>PPA</v>
      </c>
      <c r="D28" s="201" t="s">
        <v>21</v>
      </c>
    </row>
    <row r="29" spans="2:4" x14ac:dyDescent="0.25">
      <c r="B29" s="186" t="str">
        <f ca="1">HYPERLINK("#"&amp;CELL("address",PPA_fec!$B$2),MID(CELL("filename",PPA_fec!$B$2),FIND("]",CELL("filename",PPA_fec!$B$2))+1,256))</f>
        <v>PPA_fec</v>
      </c>
      <c r="D29" s="202" t="s">
        <v>15</v>
      </c>
    </row>
    <row r="30" spans="2:4" x14ac:dyDescent="0.25">
      <c r="B30" s="186" t="str">
        <f ca="1">HYPERLINK("#"&amp;CELL("address",PPA_ued!$B$2),MID(CELL("filename",PPA_ued!$B$2),FIND("]",CELL("filename",PPA_ued!$B$2))+1,256))</f>
        <v>PPA_ued</v>
      </c>
      <c r="D30" s="202" t="s">
        <v>16</v>
      </c>
    </row>
    <row r="31" spans="2:4" x14ac:dyDescent="0.25">
      <c r="B31" s="186" t="str">
        <f ca="1">HYPERLINK("#"&amp;CELL("address",PPA_emi!$B$2),MID(CELL("filename",PPA_emi!$B$2),FIND("]",CELL("filename",PPA_emi!$B$2))+1,256))</f>
        <v>PPA_emi</v>
      </c>
      <c r="D31" s="202" t="s">
        <v>17</v>
      </c>
    </row>
    <row r="32" spans="2:4" ht="5.0999999999999996" customHeight="1" x14ac:dyDescent="0.25">
      <c r="B32" s="190"/>
      <c r="D32" s="187"/>
    </row>
    <row r="33" spans="2:4" x14ac:dyDescent="0.25">
      <c r="B33" s="185" t="str">
        <f ca="1">HYPERLINK("#"&amp;CELL("address",FBT!$B$2),MID(CELL("filename",FBT!$B$2),FIND("]",CELL("filename",FBT!$B$2))+1,256))</f>
        <v>FBT</v>
      </c>
      <c r="D33" s="201" t="s">
        <v>22</v>
      </c>
    </row>
    <row r="34" spans="2:4" x14ac:dyDescent="0.25">
      <c r="B34" s="186" t="str">
        <f ca="1">HYPERLINK("#"&amp;CELL("address",FBT_fec!$B$2),MID(CELL("filename",FBT_fec!$B$2),FIND("]",CELL("filename",FBT_fec!$B$2))+1,256))</f>
        <v>FBT_fec</v>
      </c>
      <c r="D34" s="202" t="s">
        <v>15</v>
      </c>
    </row>
    <row r="35" spans="2:4" x14ac:dyDescent="0.25">
      <c r="B35" s="186" t="str">
        <f ca="1">HYPERLINK("#"&amp;CELL("address",FBT_ued!$B$2),MID(CELL("filename",FBT_ued!$B$2),FIND("]",CELL("filename",FBT_ued!$B$2))+1,256))</f>
        <v>FBT_ued</v>
      </c>
      <c r="D35" s="202" t="s">
        <v>16</v>
      </c>
    </row>
    <row r="36" spans="2:4" x14ac:dyDescent="0.25">
      <c r="B36" s="186" t="str">
        <f ca="1">HYPERLINK("#"&amp;CELL("address",FBT_emi!$B$2),MID(CELL("filename",FBT_emi!$B$2),FIND("]",CELL("filename",FBT_emi!$B$2))+1,256))</f>
        <v>FBT_emi</v>
      </c>
      <c r="D36" s="202" t="s">
        <v>17</v>
      </c>
    </row>
    <row r="37" spans="2:4" ht="5.0999999999999996" customHeight="1" x14ac:dyDescent="0.25">
      <c r="B37" s="190"/>
      <c r="D37" s="187"/>
    </row>
    <row r="38" spans="2:4" x14ac:dyDescent="0.25">
      <c r="B38" s="185" t="str">
        <f ca="1">HYPERLINK("#"&amp;CELL("address",TRE!$B$2),MID(CELL("filename",TRE!$B$2),FIND("]",CELL("filename",TRE!$B$2))+1,256))</f>
        <v>TRE</v>
      </c>
      <c r="D38" s="201" t="s">
        <v>23</v>
      </c>
    </row>
    <row r="39" spans="2:4" x14ac:dyDescent="0.25">
      <c r="B39" s="186" t="str">
        <f ca="1">HYPERLINK("#"&amp;CELL("address",TRE_fec!$B$2),MID(CELL("filename",TRE_fec!$B$2),FIND("]",CELL("filename",TRE_fec!$B$2))+1,256))</f>
        <v>TRE_fec</v>
      </c>
      <c r="D39" s="202" t="s">
        <v>15</v>
      </c>
    </row>
    <row r="40" spans="2:4" x14ac:dyDescent="0.25">
      <c r="B40" s="186" t="str">
        <f ca="1">HYPERLINK("#"&amp;CELL("address",TRE_ued!$B$2),MID(CELL("filename",TRE_ued!$B$2),FIND("]",CELL("filename",TRE_ued!$B$2))+1,256))</f>
        <v>TRE_ued</v>
      </c>
      <c r="D40" s="202" t="s">
        <v>16</v>
      </c>
    </row>
    <row r="41" spans="2:4" x14ac:dyDescent="0.25">
      <c r="B41" s="186" t="str">
        <f ca="1">HYPERLINK("#"&amp;CELL("address",TRE_emi!$B$2),MID(CELL("filename",TRE_emi!$B$2),FIND("]",CELL("filename",TRE_emi!$B$2))+1,256))</f>
        <v>TRE_emi</v>
      </c>
      <c r="D41" s="202" t="s">
        <v>17</v>
      </c>
    </row>
    <row r="42" spans="2:4" ht="5.0999999999999996" customHeight="1" x14ac:dyDescent="0.25">
      <c r="B42" s="190"/>
      <c r="D42" s="187"/>
    </row>
    <row r="43" spans="2:4" x14ac:dyDescent="0.25">
      <c r="B43" s="185" t="str">
        <f ca="1">HYPERLINK("#"&amp;CELL("address",MAE!$B$2),MID(CELL("filename",MAE!$B$2),FIND("]",CELL("filename",MAE!$B$2))+1,256))</f>
        <v>MAE</v>
      </c>
      <c r="D43" s="201" t="s">
        <v>24</v>
      </c>
    </row>
    <row r="44" spans="2:4" x14ac:dyDescent="0.25">
      <c r="B44" s="186" t="str">
        <f ca="1">HYPERLINK("#"&amp;CELL("address",MAE_fec!$B$2),MID(CELL("filename",MAE_fec!$B$2),FIND("]",CELL("filename",MAE_fec!$B$2))+1,256))</f>
        <v>MAE_fec</v>
      </c>
      <c r="D44" s="202" t="s">
        <v>15</v>
      </c>
    </row>
    <row r="45" spans="2:4" x14ac:dyDescent="0.25">
      <c r="B45" s="186" t="str">
        <f ca="1">HYPERLINK("#"&amp;CELL("address",MAE_ued!$B$2),MID(CELL("filename",MAE_ued!$B$2),FIND("]",CELL("filename",MAE_ued!$B$2))+1,256))</f>
        <v>MAE_ued</v>
      </c>
      <c r="D45" s="202" t="s">
        <v>16</v>
      </c>
    </row>
    <row r="46" spans="2:4" x14ac:dyDescent="0.25">
      <c r="B46" s="186" t="str">
        <f ca="1">HYPERLINK("#"&amp;CELL("address",MAE_emi!$B$2),MID(CELL("filename",MAE_emi!$B$2),FIND("]",CELL("filename",MAE_emi!$B$2))+1,256))</f>
        <v>MAE_emi</v>
      </c>
      <c r="D46" s="202" t="s">
        <v>17</v>
      </c>
    </row>
    <row r="47" spans="2:4" ht="5.0999999999999996" customHeight="1" x14ac:dyDescent="0.25">
      <c r="B47" s="190"/>
      <c r="D47" s="187"/>
    </row>
    <row r="48" spans="2:4" x14ac:dyDescent="0.25">
      <c r="B48" s="185" t="str">
        <f ca="1">HYPERLINK("#"&amp;CELL("address",TEL!$B$2),MID(CELL("filename",TEL!$B$2),FIND("]",CELL("filename",TEL!$B$2))+1,256))</f>
        <v>TEL</v>
      </c>
      <c r="D48" s="201" t="s">
        <v>25</v>
      </c>
    </row>
    <row r="49" spans="2:4" x14ac:dyDescent="0.25">
      <c r="B49" s="186" t="str">
        <f ca="1">HYPERLINK("#"&amp;CELL("address",TEL_fec!$B$2),MID(CELL("filename",TEL_fec!$B$2),FIND("]",CELL("filename",TEL_fec!$B$2))+1,256))</f>
        <v>TEL_fec</v>
      </c>
      <c r="D49" s="202" t="s">
        <v>15</v>
      </c>
    </row>
    <row r="50" spans="2:4" x14ac:dyDescent="0.25">
      <c r="B50" s="186" t="str">
        <f ca="1">HYPERLINK("#"&amp;CELL("address",TEL_ued!$B$2),MID(CELL("filename",TEL_ued!$B$2),FIND("]",CELL("filename",TEL_ued!$B$2))+1,256))</f>
        <v>TEL_ued</v>
      </c>
      <c r="D50" s="202" t="s">
        <v>16</v>
      </c>
    </row>
    <row r="51" spans="2:4" x14ac:dyDescent="0.25">
      <c r="B51" s="186" t="str">
        <f ca="1">HYPERLINK("#"&amp;CELL("address",TEL_emi!$B$2),MID(CELL("filename",TEL_emi!$B$2),FIND("]",CELL("filename",TEL_emi!$B$2))+1,256))</f>
        <v>TEL_emi</v>
      </c>
      <c r="D51" s="202" t="s">
        <v>17</v>
      </c>
    </row>
    <row r="52" spans="2:4" ht="5.0999999999999996" customHeight="1" x14ac:dyDescent="0.25">
      <c r="B52" s="190"/>
      <c r="D52" s="187"/>
    </row>
    <row r="53" spans="2:4" x14ac:dyDescent="0.25">
      <c r="B53" s="185" t="str">
        <f ca="1">HYPERLINK("#"&amp;CELL("address",WWP!$B$2),MID(CELL("filename",WWP!$B$2),FIND("]",CELL("filename",WWP!$B$2))+1,256))</f>
        <v>WWP</v>
      </c>
      <c r="D53" s="201" t="s">
        <v>26</v>
      </c>
    </row>
    <row r="54" spans="2:4" x14ac:dyDescent="0.25">
      <c r="B54" s="186" t="str">
        <f ca="1">HYPERLINK("#"&amp;CELL("address",WWP_fec!$B$2),MID(CELL("filename",WWP_fec!$B$2),FIND("]",CELL("filename",WWP_fec!$B$2))+1,256))</f>
        <v>WWP_fec</v>
      </c>
      <c r="D54" s="202" t="s">
        <v>15</v>
      </c>
    </row>
    <row r="55" spans="2:4" x14ac:dyDescent="0.25">
      <c r="B55" s="186" t="str">
        <f ca="1">HYPERLINK("#"&amp;CELL("address",WWP_ued!$B$2),MID(CELL("filename",WWP_ued!$B$2),FIND("]",CELL("filename",WWP_ued!$B$2))+1,256))</f>
        <v>WWP_ued</v>
      </c>
      <c r="D55" s="202" t="s">
        <v>16</v>
      </c>
    </row>
    <row r="56" spans="2:4" x14ac:dyDescent="0.25">
      <c r="B56" s="186" t="str">
        <f ca="1">HYPERLINK("#"&amp;CELL("address",WWP_emi!$B$2),MID(CELL("filename",WWP_emi!$B$2),FIND("]",CELL("filename",WWP_emi!$B$2))+1,256))</f>
        <v>WWP_emi</v>
      </c>
      <c r="D56" s="202" t="s">
        <v>17</v>
      </c>
    </row>
    <row r="57" spans="2:4" ht="5.0999999999999996" customHeight="1" x14ac:dyDescent="0.25">
      <c r="B57" s="190"/>
      <c r="D57" s="187"/>
    </row>
    <row r="58" spans="2:4" x14ac:dyDescent="0.25">
      <c r="B58" s="185" t="str">
        <f ca="1">HYPERLINK("#"&amp;CELL("address",OIS!$B$2),MID(CELL("filename",OIS!$B$2),FIND("]",CELL("filename",OIS!$B$2))+1,256))</f>
        <v>OIS</v>
      </c>
      <c r="D58" s="201" t="s">
        <v>27</v>
      </c>
    </row>
    <row r="59" spans="2:4" x14ac:dyDescent="0.25">
      <c r="B59" s="186" t="str">
        <f ca="1">HYPERLINK("#"&amp;CELL("address",OIS_fec!$B$2),MID(CELL("filename",OIS_fec!$B$2),FIND("]",CELL("filename",OIS_fec!$B$2))+1,256))</f>
        <v>OIS_fec</v>
      </c>
      <c r="D59" s="202" t="s">
        <v>15</v>
      </c>
    </row>
    <row r="60" spans="2:4" x14ac:dyDescent="0.25">
      <c r="B60" s="186" t="str">
        <f ca="1">HYPERLINK("#"&amp;CELL("address",OIS_ued!$B$2),MID(CELL("filename",OIS_ued!$B$2),FIND("]",CELL("filename",OIS_ued!$B$2))+1,256))</f>
        <v>OIS_ued</v>
      </c>
      <c r="D60" s="202" t="s">
        <v>16</v>
      </c>
    </row>
    <row r="61" spans="2:4" x14ac:dyDescent="0.25">
      <c r="B61" s="186" t="str">
        <f ca="1">HYPERLINK("#"&amp;CELL("address",OIS_emi!$B$2),MID(CELL("filename",OIS_emi!$B$2),FIND("]",CELL("filename",OIS_emi!$B$2))+1,256))</f>
        <v>OIS_emi</v>
      </c>
      <c r="D61" s="202" t="s">
        <v>17</v>
      </c>
    </row>
  </sheetData>
  <pageMargins left="0.39370078740157483" right="0.39370078740157483" top="0.39370078740157483" bottom="0.39370078740157483" header="0.31496062992125978" footer="0.31496062992125978"/>
  <pageSetup paperSize="9" scale="9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CY180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15" width="9.140625" style="1" customWidth="1"/>
    <col min="116" max="16384" width="9.140625" style="1"/>
  </cols>
  <sheetData>
    <row r="1" spans="1:25" ht="15" customHeight="1" x14ac:dyDescent="0.25">
      <c r="A1" s="9" t="str">
        <f>index!$A$1&amp;": Industry Summary"</f>
        <v>EL: Industry Summary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</row>
    <row r="2" spans="1:25" ht="10.15" customHeight="1" x14ac:dyDescent="0.25"/>
    <row r="3" spans="1:25" ht="12" customHeight="1" x14ac:dyDescent="0.25">
      <c r="A3" s="30" t="s">
        <v>57</v>
      </c>
      <c r="B3" s="203">
        <f>ISI!B$3+NFM!B$3+CHI!B$3+NMM!B$3+PPA!B$3+FBT!B$3+TRE!B$3+MAE!B$3+TEL!B$3+WWP!B$3+OIS!B$3</f>
        <v>29662.816754398969</v>
      </c>
      <c r="C3" s="203">
        <f>ISI!C$3+NFM!C$3+CHI!C$3+NMM!C$3+PPA!C$3+FBT!C$3+TRE!C$3+MAE!C$3+TEL!C$3+WWP!C$3+OIS!C$3</f>
        <v>32420.017262851085</v>
      </c>
      <c r="D3" s="203">
        <f>ISI!D$3+NFM!D$3+CHI!D$3+NMM!D$3+PPA!D$3+FBT!D$3+TRE!D$3+MAE!D$3+TEL!D$3+WWP!D$3+OIS!D$3</f>
        <v>33556.012519935684</v>
      </c>
      <c r="E3" s="203">
        <f>ISI!E$3+NFM!E$3+CHI!E$3+NMM!E$3+PPA!E$3+FBT!E$3+TRE!E$3+MAE!E$3+TEL!E$3+WWP!E$3+OIS!E$3</f>
        <v>38567.155366062856</v>
      </c>
      <c r="F3" s="203">
        <f>ISI!F$3+NFM!F$3+CHI!F$3+NMM!F$3+PPA!F$3+FBT!F$3+TRE!F$3+MAE!F$3+TEL!F$3+WWP!F$3+OIS!F$3</f>
        <v>40800.678391499256</v>
      </c>
      <c r="G3" s="203">
        <f>ISI!G$3+NFM!G$3+CHI!G$3+NMM!G$3+PPA!G$3+FBT!G$3+TRE!G$3+MAE!G$3+TEL!G$3+WWP!G$3+OIS!G$3</f>
        <v>36358.226317744884</v>
      </c>
      <c r="H3" s="203">
        <f>ISI!H$3+NFM!H$3+CHI!H$3+NMM!H$3+PPA!H$3+FBT!H$3+TRE!H$3+MAE!H$3+TEL!H$3+WWP!H$3+OIS!H$3</f>
        <v>44277.736532262272</v>
      </c>
      <c r="I3" s="203">
        <f>ISI!I$3+NFM!I$3+CHI!I$3+NMM!I$3+PPA!I$3+FBT!I$3+TRE!I$3+MAE!I$3+TEL!I$3+WWP!I$3+OIS!I$3</f>
        <v>41195.674465385673</v>
      </c>
      <c r="J3" s="203">
        <f>ISI!J$3+NFM!J$3+CHI!J$3+NMM!J$3+PPA!J$3+FBT!J$3+TRE!J$3+MAE!J$3+TEL!J$3+WWP!J$3+OIS!J$3</f>
        <v>35437.570061267616</v>
      </c>
      <c r="K3" s="203">
        <f>ISI!K$3+NFM!K$3+CHI!K$3+NMM!K$3+PPA!K$3+FBT!K$3+TRE!K$3+MAE!K$3+TEL!K$3+WWP!K$3+OIS!K$3</f>
        <v>32001.484164085603</v>
      </c>
      <c r="L3" s="203">
        <f>ISI!L$3+NFM!L$3+CHI!L$3+NMM!L$3+PPA!L$3+FBT!L$3+TRE!L$3+MAE!L$3+TEL!L$3+WWP!L$3+OIS!L$3</f>
        <v>28214.265943020335</v>
      </c>
      <c r="M3" s="203">
        <f>ISI!M$3+NFM!M$3+CHI!M$3+NMM!M$3+PPA!M$3+FBT!M$3+TRE!M$3+MAE!M$3+TEL!M$3+WWP!M$3+OIS!M$3</f>
        <v>23635.095480502961</v>
      </c>
      <c r="N3" s="203">
        <f>ISI!N$3+NFM!N$3+CHI!N$3+NMM!N$3+PPA!N$3+FBT!N$3+TRE!N$3+MAE!N$3+TEL!N$3+WWP!N$3+OIS!N$3</f>
        <v>20366.545613462484</v>
      </c>
      <c r="O3" s="203">
        <f>ISI!O$3+NFM!O$3+CHI!O$3+NMM!O$3+PPA!O$3+FBT!O$3+TRE!O$3+MAE!O$3+TEL!O$3+WWP!O$3+OIS!O$3</f>
        <v>20163.825162383786</v>
      </c>
      <c r="P3" s="203">
        <f>ISI!P$3+NFM!P$3+CHI!P$3+NMM!P$3+PPA!P$3+FBT!P$3+TRE!P$3+MAE!P$3+TEL!P$3+WWP!P$3+OIS!P$3</f>
        <v>18546.044456776985</v>
      </c>
      <c r="Q3" s="203">
        <f>ISI!Q$3+NFM!Q$3+CHI!Q$3+NMM!Q$3+PPA!Q$3+FBT!Q$3+TRE!Q$3+MAE!Q$3+TEL!Q$3+WWP!Q$3+OIS!Q$3</f>
        <v>19140.872995999998</v>
      </c>
      <c r="R3" s="203">
        <f>ISI!R$3+NFM!R$3+CHI!R$3+NMM!R$3+PPA!R$3+FBT!R$3+TRE!R$3+MAE!R$3+TEL!R$3+WWP!R$3+OIS!R$3</f>
        <v>18750.635874384861</v>
      </c>
      <c r="S3" s="203">
        <f>ISI!S$3+NFM!S$3+CHI!S$3+NMM!S$3+PPA!S$3+FBT!S$3+TRE!S$3+MAE!S$3+TEL!S$3+WWP!S$3+OIS!S$3</f>
        <v>17888.596541851344</v>
      </c>
      <c r="T3" s="203">
        <f>ISI!T$3+NFM!T$3+CHI!T$3+NMM!T$3+PPA!T$3+FBT!T$3+TRE!T$3+MAE!T$3+TEL!T$3+WWP!T$3+OIS!T$3</f>
        <v>19340.132255157019</v>
      </c>
      <c r="U3" s="203">
        <f>ISI!U$3+NFM!U$3+CHI!U$3+NMM!U$3+PPA!U$3+FBT!U$3+TRE!U$3+MAE!U$3+TEL!U$3+WWP!U$3+OIS!U$3</f>
        <v>19372.21434809835</v>
      </c>
      <c r="V3" s="203">
        <f>ISI!V$3+NFM!V$3+CHI!V$3+NMM!V$3+PPA!V$3+FBT!V$3+TRE!V$3+MAE!V$3+TEL!V$3+WWP!V$3+OIS!V$3</f>
        <v>19165.747625095762</v>
      </c>
      <c r="W3" s="203">
        <f>ISI!W$3+NFM!W$3+CHI!W$3+NMM!W$3+PPA!W$3+FBT!W$3+TRE!W$3+MAE!W$3+TEL!W$3+WWP!W$3+OIS!W$3</f>
        <v>21222.008306480646</v>
      </c>
      <c r="X3" s="203">
        <f>ISI!X$3+NFM!X$3+CHI!X$3+NMM!X$3+PPA!X$3+FBT!X$3+TRE!X$3+MAE!X$3+TEL!X$3+WWP!X$3+OIS!X$3</f>
        <v>21561.195684294948</v>
      </c>
      <c r="Y3" s="203">
        <f>ISI!Y$3+NFM!Y$3+CHI!Y$3+NMM!Y$3+PPA!Y$3+FBT!Y$3+TRE!Y$3+MAE!Y$3+TEL!Y$3+WWP!Y$3+OIS!Y$3</f>
        <v>22003.599999999999</v>
      </c>
    </row>
    <row r="4" spans="1:25" ht="12" customHeight="1" x14ac:dyDescent="0.25">
      <c r="A4" s="12" t="s">
        <v>14</v>
      </c>
      <c r="B4" s="204">
        <f>ISI!B$3</f>
        <v>330.13068386208568</v>
      </c>
      <c r="C4" s="204">
        <f>ISI!C$3</f>
        <v>356.93982179202868</v>
      </c>
      <c r="D4" s="204">
        <f>ISI!D$3</f>
        <v>432.93372492613452</v>
      </c>
      <c r="E4" s="204">
        <f>ISI!E$3</f>
        <v>449.12287206854711</v>
      </c>
      <c r="F4" s="204">
        <f>ISI!F$3</f>
        <v>496.69066695526408</v>
      </c>
      <c r="G4" s="204">
        <f>ISI!G$3</f>
        <v>563.55673818290177</v>
      </c>
      <c r="H4" s="204">
        <f>ISI!H$3</f>
        <v>671.01716403736748</v>
      </c>
      <c r="I4" s="204">
        <f>ISI!I$3</f>
        <v>836.58268769283529</v>
      </c>
      <c r="J4" s="204">
        <f>ISI!J$3</f>
        <v>715.85389689202566</v>
      </c>
      <c r="K4" s="204">
        <f>ISI!K$3</f>
        <v>483.91040374488011</v>
      </c>
      <c r="L4" s="204">
        <f>ISI!L$3</f>
        <v>628.59563440961585</v>
      </c>
      <c r="M4" s="204">
        <f>ISI!M$3</f>
        <v>688.7727697568389</v>
      </c>
      <c r="N4" s="204">
        <f>ISI!N$3</f>
        <v>374.65217558936928</v>
      </c>
      <c r="O4" s="204">
        <f>ISI!O$3</f>
        <v>173.3589336671416</v>
      </c>
      <c r="P4" s="204">
        <f>ISI!P$3</f>
        <v>287.21064765894943</v>
      </c>
      <c r="Q4" s="204">
        <f>ISI!Q$3</f>
        <v>339.09471446222278</v>
      </c>
      <c r="R4" s="204">
        <f>ISI!R$3</f>
        <v>192.6918443765681</v>
      </c>
      <c r="S4" s="204">
        <f>ISI!S$3</f>
        <v>635.4397607518423</v>
      </c>
      <c r="T4" s="204">
        <f>ISI!T$3</f>
        <v>873.04360572392113</v>
      </c>
      <c r="U4" s="204">
        <f>ISI!U$3</f>
        <v>784.33942493235429</v>
      </c>
      <c r="V4" s="204">
        <f>ISI!V$3</f>
        <v>524.32292939536387</v>
      </c>
      <c r="W4" s="204">
        <f>ISI!W$3</f>
        <v>493.59489656056837</v>
      </c>
      <c r="X4" s="204">
        <f>ISI!X$3</f>
        <v>423.73963414100331</v>
      </c>
      <c r="Y4" s="204">
        <f>ISI!Y$3</f>
        <v>351.19748761008663</v>
      </c>
    </row>
    <row r="5" spans="1:25" ht="12" customHeight="1" x14ac:dyDescent="0.25">
      <c r="A5" s="13" t="s">
        <v>18</v>
      </c>
      <c r="B5" s="205">
        <f>NFM!B$3</f>
        <v>1034.4463525159292</v>
      </c>
      <c r="C5" s="205">
        <f>NFM!C$3</f>
        <v>959.00588447573671</v>
      </c>
      <c r="D5" s="205">
        <f>NFM!D$3</f>
        <v>886.04000167174559</v>
      </c>
      <c r="E5" s="205">
        <f>NFM!E$3</f>
        <v>985.44454762709415</v>
      </c>
      <c r="F5" s="205">
        <f>NFM!F$3</f>
        <v>960.07263153359395</v>
      </c>
      <c r="G5" s="205">
        <f>NFM!G$3</f>
        <v>960.45105174438049</v>
      </c>
      <c r="H5" s="205">
        <f>NFM!H$3</f>
        <v>1051.8769072160885</v>
      </c>
      <c r="I5" s="205">
        <f>NFM!I$3</f>
        <v>1279.8740315392524</v>
      </c>
      <c r="J5" s="205">
        <f>NFM!J$3</f>
        <v>1073.7808453380383</v>
      </c>
      <c r="K5" s="205">
        <f>NFM!K$3</f>
        <v>725.86560561731994</v>
      </c>
      <c r="L5" s="205">
        <f>NFM!L$3</f>
        <v>942.89345161442384</v>
      </c>
      <c r="M5" s="205">
        <f>NFM!M$3</f>
        <v>1033.1591546352583</v>
      </c>
      <c r="N5" s="205">
        <f>NFM!N$3</f>
        <v>907.1125506780179</v>
      </c>
      <c r="O5" s="205">
        <f>NFM!O$3</f>
        <v>909.43016041258579</v>
      </c>
      <c r="P5" s="205">
        <f>NFM!P$3</f>
        <v>685.411619172428</v>
      </c>
      <c r="Q5" s="205">
        <f>NFM!Q$3</f>
        <v>654.38801553777716</v>
      </c>
      <c r="R5" s="205">
        <f>NFM!R$3</f>
        <v>753.35005405577942</v>
      </c>
      <c r="S5" s="205">
        <f>NFM!S$3</f>
        <v>524.42717388568383</v>
      </c>
      <c r="T5" s="205">
        <f>NFM!T$3</f>
        <v>674.04109120542716</v>
      </c>
      <c r="U5" s="205">
        <f>NFM!U$3</f>
        <v>617.30732347283049</v>
      </c>
      <c r="V5" s="205">
        <f>NFM!V$3</f>
        <v>824.25631740920039</v>
      </c>
      <c r="W5" s="205">
        <f>NFM!W$3</f>
        <v>860.29855843066116</v>
      </c>
      <c r="X5" s="205">
        <f>NFM!X$3</f>
        <v>1091.587016372162</v>
      </c>
      <c r="Y5" s="205">
        <f>NFM!Y$3</f>
        <v>1041.3025123899133</v>
      </c>
    </row>
    <row r="6" spans="1:25" ht="12" customHeight="1" x14ac:dyDescent="0.25">
      <c r="A6" s="14" t="s">
        <v>45</v>
      </c>
      <c r="B6" s="204">
        <f>NFM!B$4</f>
        <v>236.589973903762</v>
      </c>
      <c r="C6" s="204">
        <f>NFM!C$4</f>
        <v>233.24193164970291</v>
      </c>
      <c r="D6" s="204">
        <f>NFM!D$4</f>
        <v>229.3544649667528</v>
      </c>
      <c r="E6" s="204">
        <f>NFM!E$4</f>
        <v>255.08566943814901</v>
      </c>
      <c r="F6" s="204">
        <f>NFM!F$4</f>
        <v>248.518062750159</v>
      </c>
      <c r="G6" s="204">
        <f>NFM!G$4</f>
        <v>248.6160181074948</v>
      </c>
      <c r="H6" s="204">
        <f>NFM!H$4</f>
        <v>272.28191143768061</v>
      </c>
      <c r="I6" s="204">
        <f>NFM!I$4</f>
        <v>331.29974174380072</v>
      </c>
      <c r="J6" s="204">
        <f>NFM!J$4</f>
        <v>286.34155875681029</v>
      </c>
      <c r="K6" s="204">
        <f>NFM!K$4</f>
        <v>193.564161497952</v>
      </c>
      <c r="L6" s="204">
        <f>NFM!L$4</f>
        <v>251.4382537638464</v>
      </c>
      <c r="M6" s="204">
        <f>NFM!M$4</f>
        <v>275.50910790273559</v>
      </c>
      <c r="N6" s="204">
        <f>NFM!N$4</f>
        <v>205.08235620278199</v>
      </c>
      <c r="O6" s="204">
        <f>NFM!O$4</f>
        <v>173.2462550527564</v>
      </c>
      <c r="P6" s="204">
        <f>NFM!P$4</f>
        <v>127.9738981890121</v>
      </c>
      <c r="Q6" s="204">
        <f>NFM!Q$4</f>
        <v>158.9572368</v>
      </c>
      <c r="R6" s="204">
        <f>NFM!R$4</f>
        <v>151.3667037491756</v>
      </c>
      <c r="S6" s="204">
        <f>NFM!S$4</f>
        <v>185.57870954200419</v>
      </c>
      <c r="T6" s="204">
        <f>NFM!T$4</f>
        <v>247.53355150869581</v>
      </c>
      <c r="U6" s="204">
        <f>NFM!U$4</f>
        <v>224.2634797448296</v>
      </c>
      <c r="V6" s="204">
        <f>NFM!V$4</f>
        <v>260.03275040956282</v>
      </c>
      <c r="W6" s="204">
        <f>NFM!W$4</f>
        <v>291.41856245724932</v>
      </c>
      <c r="X6" s="204">
        <f>NFM!X$4</f>
        <v>350.61735531150362</v>
      </c>
      <c r="Y6" s="204">
        <f>NFM!Y$4</f>
        <v>330.70525800047301</v>
      </c>
    </row>
    <row r="7" spans="1:25" ht="12" customHeight="1" x14ac:dyDescent="0.25">
      <c r="A7" s="14" t="s">
        <v>58</v>
      </c>
      <c r="B7" s="204">
        <f>NFM!B$5</f>
        <v>458.87684855141373</v>
      </c>
      <c r="C7" s="204">
        <f>NFM!C$5</f>
        <v>402.23492488189373</v>
      </c>
      <c r="D7" s="204">
        <f>NFM!D$5</f>
        <v>353.15261247484176</v>
      </c>
      <c r="E7" s="204">
        <f>NFM!E$5</f>
        <v>392.77269173737182</v>
      </c>
      <c r="F7" s="204">
        <f>NFM!F$5</f>
        <v>382.66010264996441</v>
      </c>
      <c r="G7" s="204">
        <f>NFM!G$5</f>
        <v>372.80698957285415</v>
      </c>
      <c r="H7" s="204">
        <f>NFM!H$5</f>
        <v>422.53216573315899</v>
      </c>
      <c r="I7" s="204">
        <f>NFM!I$5</f>
        <v>501.94961261570103</v>
      </c>
      <c r="J7" s="204">
        <f>NFM!J$5</f>
        <v>429.51233813521537</v>
      </c>
      <c r="K7" s="204">
        <f>NFM!K$5</f>
        <v>290.346242246928</v>
      </c>
      <c r="L7" s="204">
        <f>NFM!L$5</f>
        <v>377.15738064576948</v>
      </c>
      <c r="M7" s="204">
        <f>NFM!M$5</f>
        <v>413.2636618541033</v>
      </c>
      <c r="N7" s="204">
        <f>NFM!N$5</f>
        <v>307.62353430417289</v>
      </c>
      <c r="O7" s="204">
        <f>NFM!O$5</f>
        <v>259.86938257913459</v>
      </c>
      <c r="P7" s="204">
        <f>NFM!P$5</f>
        <v>191.96084728351821</v>
      </c>
      <c r="Q7" s="204">
        <f>NFM!Q$5</f>
        <v>238.43585519999999</v>
      </c>
      <c r="R7" s="204">
        <f>NFM!R$5</f>
        <v>227.0500556237634</v>
      </c>
      <c r="S7" s="204">
        <f>NFM!S$5</f>
        <v>278.36806431300619</v>
      </c>
      <c r="T7" s="204">
        <f>NFM!T$5</f>
        <v>371.30032726304358</v>
      </c>
      <c r="U7" s="204">
        <f>NFM!U$5</f>
        <v>336.39521961724432</v>
      </c>
      <c r="V7" s="204">
        <f>NFM!V$5</f>
        <v>390.04912561434412</v>
      </c>
      <c r="W7" s="204">
        <f>NFM!W$5</f>
        <v>437.12784368587393</v>
      </c>
      <c r="X7" s="204">
        <f>NFM!X$5</f>
        <v>525.92603296725508</v>
      </c>
      <c r="Y7" s="204">
        <f>NFM!Y$5</f>
        <v>496.0578870007094</v>
      </c>
    </row>
    <row r="8" spans="1:25" ht="12" customHeight="1" x14ac:dyDescent="0.25">
      <c r="A8" s="14" t="s">
        <v>47</v>
      </c>
      <c r="B8" s="204">
        <f>NFM!B$8</f>
        <v>338.97953006075352</v>
      </c>
      <c r="C8" s="204">
        <f>NFM!C$8</f>
        <v>323.52902794414001</v>
      </c>
      <c r="D8" s="204">
        <f>NFM!D$8</f>
        <v>303.53292423015108</v>
      </c>
      <c r="E8" s="204">
        <f>NFM!E$8</f>
        <v>337.58618645157338</v>
      </c>
      <c r="F8" s="204">
        <f>NFM!F$8</f>
        <v>328.89446613347059</v>
      </c>
      <c r="G8" s="204">
        <f>NFM!G$8</f>
        <v>339.02804406403158</v>
      </c>
      <c r="H8" s="204">
        <f>NFM!H$8</f>
        <v>357.06283004524897</v>
      </c>
      <c r="I8" s="204">
        <f>NFM!I$8</f>
        <v>446.62467717975068</v>
      </c>
      <c r="J8" s="204">
        <f>NFM!J$8</f>
        <v>357.9269484460126</v>
      </c>
      <c r="K8" s="204">
        <f>NFM!K$8</f>
        <v>241.95520187243989</v>
      </c>
      <c r="L8" s="204">
        <f>NFM!L$8</f>
        <v>314.29781720480793</v>
      </c>
      <c r="M8" s="204">
        <f>NFM!M$8</f>
        <v>344.38638487841939</v>
      </c>
      <c r="N8" s="204">
        <f>NFM!N$8</f>
        <v>394.40666017106298</v>
      </c>
      <c r="O8" s="204">
        <f>NFM!O$8</f>
        <v>476.3145227806948</v>
      </c>
      <c r="P8" s="204">
        <f>NFM!P$8</f>
        <v>365.47687369989768</v>
      </c>
      <c r="Q8" s="204">
        <f>NFM!Q$8</f>
        <v>256.99492353777708</v>
      </c>
      <c r="R8" s="204">
        <f>NFM!R$8</f>
        <v>374.93329468284043</v>
      </c>
      <c r="S8" s="204">
        <f>NFM!S$8</f>
        <v>60.480400030673422</v>
      </c>
      <c r="T8" s="204">
        <f>NFM!T$8</f>
        <v>55.207212433687793</v>
      </c>
      <c r="U8" s="204">
        <f>NFM!U$8</f>
        <v>56.648624110756607</v>
      </c>
      <c r="V8" s="204">
        <f>NFM!V$8</f>
        <v>174.17444138529339</v>
      </c>
      <c r="W8" s="204">
        <f>NFM!W$8</f>
        <v>131.75215228753791</v>
      </c>
      <c r="X8" s="204">
        <f>NFM!X$8</f>
        <v>215.04362809340341</v>
      </c>
      <c r="Y8" s="204">
        <f>NFM!Y$8</f>
        <v>214.53936738873091</v>
      </c>
    </row>
    <row r="9" spans="1:25" ht="12" customHeight="1" x14ac:dyDescent="0.25">
      <c r="A9" s="13" t="s">
        <v>19</v>
      </c>
      <c r="B9" s="205">
        <f>CHI!B$3</f>
        <v>2005.2420175958878</v>
      </c>
      <c r="C9" s="205">
        <f>CHI!C$3</f>
        <v>2573.3653406079875</v>
      </c>
      <c r="D9" s="205">
        <f>CHI!D$3</f>
        <v>2198.4223714926002</v>
      </c>
      <c r="E9" s="205">
        <f>CHI!E$3</f>
        <v>2415.4605671319714</v>
      </c>
      <c r="F9" s="205">
        <f>CHI!F$3</f>
        <v>2445.4012421545258</v>
      </c>
      <c r="G9" s="205">
        <f>CHI!G$3</f>
        <v>2457.8318858066255</v>
      </c>
      <c r="H9" s="205">
        <f>CHI!H$3</f>
        <v>2516.9069949402751</v>
      </c>
      <c r="I9" s="205">
        <f>CHI!I$3</f>
        <v>2360.173394301155</v>
      </c>
      <c r="J9" s="205">
        <f>CHI!J$3</f>
        <v>2180.3933575043147</v>
      </c>
      <c r="K9" s="205">
        <f>CHI!K$3</f>
        <v>2132.4665008777056</v>
      </c>
      <c r="L9" s="205">
        <f>CHI!L$3</f>
        <v>1916.0837709168045</v>
      </c>
      <c r="M9" s="205">
        <f>CHI!M$3</f>
        <v>1666.3717857142856</v>
      </c>
      <c r="N9" s="205">
        <f>CHI!N$3</f>
        <v>1522.2116846339195</v>
      </c>
      <c r="O9" s="205">
        <f>CHI!O$3</f>
        <v>1819.2908193155884</v>
      </c>
      <c r="P9" s="205">
        <f>CHI!P$3</f>
        <v>1686.1884805435452</v>
      </c>
      <c r="Q9" s="205">
        <f>CHI!Q$3</f>
        <v>1836.8619409999999</v>
      </c>
      <c r="R9" s="205">
        <f>CHI!R$3</f>
        <v>1802.8258464816602</v>
      </c>
      <c r="S9" s="205">
        <f>CHI!S$3</f>
        <v>1883.4068398797699</v>
      </c>
      <c r="T9" s="205">
        <f>CHI!T$3</f>
        <v>1936.5075834238075</v>
      </c>
      <c r="U9" s="205">
        <f>CHI!U$3</f>
        <v>2007.8517421071881</v>
      </c>
      <c r="V9" s="205">
        <f>CHI!V$3</f>
        <v>2253.7884026853762</v>
      </c>
      <c r="W9" s="205">
        <f>CHI!W$3</f>
        <v>2385.9012079413169</v>
      </c>
      <c r="X9" s="205">
        <f>CHI!X$3</f>
        <v>2351.5714000110556</v>
      </c>
      <c r="Y9" s="205">
        <f>CHI!Y$3</f>
        <v>2302.6000000000004</v>
      </c>
    </row>
    <row r="10" spans="1:25" ht="12" customHeight="1" x14ac:dyDescent="0.25">
      <c r="A10" s="14" t="s">
        <v>59</v>
      </c>
      <c r="B10" s="204">
        <f>CHI!B$5</f>
        <v>117.2486800200496</v>
      </c>
      <c r="C10" s="204">
        <f>CHI!C$5</f>
        <v>124.480847709369</v>
      </c>
      <c r="D10" s="204">
        <f>CHI!D$5</f>
        <v>110.7296409337263</v>
      </c>
      <c r="E10" s="204">
        <f>CHI!E$5</f>
        <v>121.5568241672382</v>
      </c>
      <c r="F10" s="204">
        <f>CHI!F$5</f>
        <v>123.267343368011</v>
      </c>
      <c r="G10" s="204">
        <f>CHI!G$5</f>
        <v>112.96726144927</v>
      </c>
      <c r="H10" s="204">
        <f>CHI!H$5</f>
        <v>117.7158544513498</v>
      </c>
      <c r="I10" s="204">
        <f>CHI!I$5</f>
        <v>117.11027295398949</v>
      </c>
      <c r="J10" s="204">
        <f>CHI!J$5</f>
        <v>236.59682397908011</v>
      </c>
      <c r="K10" s="204">
        <f>CHI!K$5</f>
        <v>210.9493926768657</v>
      </c>
      <c r="L10" s="204">
        <f>CHI!L$5</f>
        <v>167.992178390828</v>
      </c>
      <c r="M10" s="204">
        <f>CHI!M$5</f>
        <v>184.8059759673225</v>
      </c>
      <c r="N10" s="204">
        <f>CHI!N$5</f>
        <v>170.3463427365121</v>
      </c>
      <c r="O10" s="204">
        <f>CHI!O$5</f>
        <v>160.88378844516001</v>
      </c>
      <c r="P10" s="204">
        <f>CHI!P$5</f>
        <v>178.45921873499921</v>
      </c>
      <c r="Q10" s="204">
        <f>CHI!Q$5</f>
        <v>215.87028048196191</v>
      </c>
      <c r="R10" s="204">
        <f>CHI!R$5</f>
        <v>156.6599639028527</v>
      </c>
      <c r="S10" s="204">
        <f>CHI!S$5</f>
        <v>209.29082345341911</v>
      </c>
      <c r="T10" s="204">
        <f>CHI!T$5</f>
        <v>250.38891422059149</v>
      </c>
      <c r="U10" s="204">
        <f>CHI!U$5</f>
        <v>186.17445741478701</v>
      </c>
      <c r="V10" s="204">
        <f>CHI!V$5</f>
        <v>236.22539870052469</v>
      </c>
      <c r="W10" s="204">
        <f>CHI!W$5</f>
        <v>376.80904418976547</v>
      </c>
      <c r="X10" s="204">
        <f>CHI!X$5</f>
        <v>330.34105620504363</v>
      </c>
      <c r="Y10" s="204">
        <f>CHI!Y$5</f>
        <v>254.02975473771559</v>
      </c>
    </row>
    <row r="11" spans="1:25" ht="12" customHeight="1" x14ac:dyDescent="0.25">
      <c r="A11" s="14" t="s">
        <v>49</v>
      </c>
      <c r="B11" s="204">
        <f>CHI!B$6</f>
        <v>744.89289150031414</v>
      </c>
      <c r="C11" s="204">
        <f>CHI!C$6</f>
        <v>847.2986604083743</v>
      </c>
      <c r="D11" s="204">
        <f>CHI!D$6</f>
        <v>658.20680451190606</v>
      </c>
      <c r="E11" s="204">
        <f>CHI!E$6</f>
        <v>805.10517259586106</v>
      </c>
      <c r="F11" s="204">
        <f>CHI!F$6</f>
        <v>829.65768779519681</v>
      </c>
      <c r="G11" s="204">
        <f>CHI!G$6</f>
        <v>855.42929012627519</v>
      </c>
      <c r="H11" s="204">
        <f>CHI!H$6</f>
        <v>933.8051481045942</v>
      </c>
      <c r="I11" s="204">
        <f>CHI!I$6</f>
        <v>923.61959657352679</v>
      </c>
      <c r="J11" s="204">
        <f>CHI!J$6</f>
        <v>825.35756072728134</v>
      </c>
      <c r="K11" s="204">
        <f>CHI!K$6</f>
        <v>753.19826677310505</v>
      </c>
      <c r="L11" s="204">
        <f>CHI!L$6</f>
        <v>654.55061397306542</v>
      </c>
      <c r="M11" s="204">
        <f>CHI!M$6</f>
        <v>602.76439447340692</v>
      </c>
      <c r="N11" s="204">
        <f>CHI!N$6</f>
        <v>500.74210126421752</v>
      </c>
      <c r="O11" s="204">
        <f>CHI!O$6</f>
        <v>597.13547130031634</v>
      </c>
      <c r="P11" s="204">
        <f>CHI!P$6</f>
        <v>636.46196718223359</v>
      </c>
      <c r="Q11" s="204">
        <f>CHI!Q$6</f>
        <v>754.51084651803808</v>
      </c>
      <c r="R11" s="204">
        <f>CHI!R$6</f>
        <v>800.12060126380561</v>
      </c>
      <c r="S11" s="204">
        <f>CHI!S$6</f>
        <v>830.56588651652351</v>
      </c>
      <c r="T11" s="204">
        <f>CHI!T$6</f>
        <v>770.8991227337483</v>
      </c>
      <c r="U11" s="204">
        <f>CHI!U$6</f>
        <v>848.67434190259155</v>
      </c>
      <c r="V11" s="204">
        <f>CHI!V$6</f>
        <v>913.09541396831924</v>
      </c>
      <c r="W11" s="204">
        <f>CHI!W$6</f>
        <v>852.5493506037285</v>
      </c>
      <c r="X11" s="204">
        <f>CHI!X$6</f>
        <v>842.66624788001127</v>
      </c>
      <c r="Y11" s="204">
        <f>CHI!Y$6</f>
        <v>895.87024526228447</v>
      </c>
    </row>
    <row r="12" spans="1:25" ht="12" customHeight="1" x14ac:dyDescent="0.25">
      <c r="A12" s="14" t="s">
        <v>50</v>
      </c>
      <c r="B12" s="204">
        <f>CHI!B$7</f>
        <v>1143.1004460755239</v>
      </c>
      <c r="C12" s="204">
        <f>CHI!C$7</f>
        <v>1601.585832490244</v>
      </c>
      <c r="D12" s="204">
        <f>CHI!D$7</f>
        <v>1429.485926046968</v>
      </c>
      <c r="E12" s="204">
        <f>CHI!E$7</f>
        <v>1488.7985703688721</v>
      </c>
      <c r="F12" s="204">
        <f>CHI!F$7</f>
        <v>1492.4762109913181</v>
      </c>
      <c r="G12" s="204">
        <f>CHI!G$7</f>
        <v>1489.4353342310801</v>
      </c>
      <c r="H12" s="204">
        <f>CHI!H$7</f>
        <v>1465.3859923843311</v>
      </c>
      <c r="I12" s="204">
        <f>CHI!I$7</f>
        <v>1319.443524773639</v>
      </c>
      <c r="J12" s="204">
        <f>CHI!J$7</f>
        <v>1118.4389727979531</v>
      </c>
      <c r="K12" s="204">
        <f>CHI!K$7</f>
        <v>1168.3188414277349</v>
      </c>
      <c r="L12" s="204">
        <f>CHI!L$7</f>
        <v>1093.5409785529109</v>
      </c>
      <c r="M12" s="204">
        <f>CHI!M$7</f>
        <v>878.80141527355624</v>
      </c>
      <c r="N12" s="204">
        <f>CHI!N$7</f>
        <v>851.12324063318977</v>
      </c>
      <c r="O12" s="204">
        <f>CHI!O$7</f>
        <v>1061.271559570112</v>
      </c>
      <c r="P12" s="204">
        <f>CHI!P$7</f>
        <v>871.26729462631249</v>
      </c>
      <c r="Q12" s="204">
        <f>CHI!Q$7</f>
        <v>866.4808139999999</v>
      </c>
      <c r="R12" s="204">
        <f>CHI!R$7</f>
        <v>846.04528131500183</v>
      </c>
      <c r="S12" s="204">
        <f>CHI!S$7</f>
        <v>843.55012990982743</v>
      </c>
      <c r="T12" s="204">
        <f>CHI!T$7</f>
        <v>915.21954646946779</v>
      </c>
      <c r="U12" s="204">
        <f>CHI!U$7</f>
        <v>973.00294278980959</v>
      </c>
      <c r="V12" s="204">
        <f>CHI!V$7</f>
        <v>1104.4675900165321</v>
      </c>
      <c r="W12" s="204">
        <f>CHI!W$7</f>
        <v>1156.5428131478229</v>
      </c>
      <c r="X12" s="204">
        <f>CHI!X$7</f>
        <v>1178.5640959260011</v>
      </c>
      <c r="Y12" s="204">
        <f>CHI!Y$7</f>
        <v>1152.7</v>
      </c>
    </row>
    <row r="13" spans="1:25" ht="12" customHeight="1" x14ac:dyDescent="0.25">
      <c r="A13" s="13" t="s">
        <v>20</v>
      </c>
      <c r="B13" s="205">
        <f>NMM!B$3</f>
        <v>1892.324111555951</v>
      </c>
      <c r="C13" s="205">
        <f>NMM!C$3</f>
        <v>1980.5661343161346</v>
      </c>
      <c r="D13" s="205">
        <f>NMM!D$3</f>
        <v>1932.6352187310331</v>
      </c>
      <c r="E13" s="205">
        <f>NMM!E$3</f>
        <v>2236.907061613505</v>
      </c>
      <c r="F13" s="205">
        <f>NMM!F$3</f>
        <v>1976.529275920135</v>
      </c>
      <c r="G13" s="205">
        <f>NMM!G$3</f>
        <v>1760.9884880150819</v>
      </c>
      <c r="H13" s="205">
        <f>NMM!H$3</f>
        <v>1901.8081675447293</v>
      </c>
      <c r="I13" s="205">
        <f>NMM!I$3</f>
        <v>1757.6516142692928</v>
      </c>
      <c r="J13" s="205">
        <f>NMM!J$3</f>
        <v>1730.9437249161444</v>
      </c>
      <c r="K13" s="205">
        <f>NMM!K$3</f>
        <v>1473.3404915155061</v>
      </c>
      <c r="L13" s="205">
        <f>NMM!L$3</f>
        <v>1439.7449163327833</v>
      </c>
      <c r="M13" s="205">
        <f>NMM!M$3</f>
        <v>989.81359897416417</v>
      </c>
      <c r="N13" s="205">
        <f>NMM!N$3</f>
        <v>799.12289888740634</v>
      </c>
      <c r="O13" s="205">
        <f>NMM!O$3</f>
        <v>810.75394276645147</v>
      </c>
      <c r="P13" s="205">
        <f>NMM!P$3</f>
        <v>896.88946880790581</v>
      </c>
      <c r="Q13" s="205">
        <f>NMM!Q$3</f>
        <v>867.277421</v>
      </c>
      <c r="R13" s="205">
        <f>NMM!R$3</f>
        <v>912.67120288163972</v>
      </c>
      <c r="S13" s="205">
        <f>NMM!S$3</f>
        <v>913.58508227622406</v>
      </c>
      <c r="T13" s="205">
        <f>NMM!T$3</f>
        <v>952.75147387180698</v>
      </c>
      <c r="U13" s="205">
        <f>NMM!U$3</f>
        <v>1007.9140618016335</v>
      </c>
      <c r="V13" s="205">
        <f>NMM!V$3</f>
        <v>949.14466553767988</v>
      </c>
      <c r="W13" s="205">
        <f>NMM!W$3</f>
        <v>945.92204193908481</v>
      </c>
      <c r="X13" s="205">
        <f>NMM!X$3</f>
        <v>947.38058631681747</v>
      </c>
      <c r="Y13" s="205">
        <f>NMM!Y$3</f>
        <v>990.19999999999993</v>
      </c>
    </row>
    <row r="14" spans="1:25" ht="12" customHeight="1" x14ac:dyDescent="0.25">
      <c r="A14" s="14" t="s">
        <v>51</v>
      </c>
      <c r="B14" s="204">
        <f>NMM!B$4</f>
        <v>1316.9487615156211</v>
      </c>
      <c r="C14" s="204">
        <f>NMM!C$4</f>
        <v>1341.0596862307989</v>
      </c>
      <c r="D14" s="204">
        <f>NMM!D$4</f>
        <v>1280.715091537442</v>
      </c>
      <c r="E14" s="204">
        <f>NMM!E$4</f>
        <v>1460.2008601656021</v>
      </c>
      <c r="F14" s="204">
        <f>NMM!F$4</f>
        <v>1307.4873713877951</v>
      </c>
      <c r="G14" s="204">
        <f>NMM!G$4</f>
        <v>990.47442964181869</v>
      </c>
      <c r="H14" s="204">
        <f>NMM!H$4</f>
        <v>1226.4180852007739</v>
      </c>
      <c r="I14" s="204">
        <f>NMM!I$4</f>
        <v>1187.938395203867</v>
      </c>
      <c r="J14" s="204">
        <f>NMM!J$4</f>
        <v>1115.4718624580721</v>
      </c>
      <c r="K14" s="204">
        <f>NMM!K$4</f>
        <v>945.8469875456949</v>
      </c>
      <c r="L14" s="204">
        <f>NMM!L$4</f>
        <v>819.87245816639165</v>
      </c>
      <c r="M14" s="204">
        <f>NMM!M$4</f>
        <v>494.90679948708208</v>
      </c>
      <c r="N14" s="204">
        <f>NMM!N$4</f>
        <v>496.83314517702138</v>
      </c>
      <c r="O14" s="204">
        <f>NMM!O$4</f>
        <v>479.63610287775799</v>
      </c>
      <c r="P14" s="204">
        <f>NMM!P$4</f>
        <v>574.44909788753012</v>
      </c>
      <c r="Q14" s="204">
        <f>NMM!Q$4</f>
        <v>416.46771468770243</v>
      </c>
      <c r="R14" s="204">
        <f>NMM!R$4</f>
        <v>511.58979214277298</v>
      </c>
      <c r="S14" s="204">
        <f>NMM!S$4</f>
        <v>408.71925169004101</v>
      </c>
      <c r="T14" s="204">
        <f>NMM!T$4</f>
        <v>427.36913126425469</v>
      </c>
      <c r="U14" s="204">
        <f>NMM!U$4</f>
        <v>521.91293332288842</v>
      </c>
      <c r="V14" s="204">
        <f>NMM!V$4</f>
        <v>540.29568986409186</v>
      </c>
      <c r="W14" s="204">
        <f>NMM!W$4</f>
        <v>500</v>
      </c>
      <c r="X14" s="204">
        <f>NMM!X$4</f>
        <v>554.37412267426373</v>
      </c>
      <c r="Y14" s="204">
        <f>NMM!Y$4</f>
        <v>670.39704965575515</v>
      </c>
    </row>
    <row r="15" spans="1:25" ht="12" customHeight="1" x14ac:dyDescent="0.25">
      <c r="A15" s="14" t="s">
        <v>52</v>
      </c>
      <c r="B15" s="204">
        <f>NMM!B$5</f>
        <v>395.61746736172807</v>
      </c>
      <c r="C15" s="204">
        <f>NMM!C$5</f>
        <v>438.17990085429381</v>
      </c>
      <c r="D15" s="204">
        <f>NMM!D$5</f>
        <v>451.4408667787207</v>
      </c>
      <c r="E15" s="204">
        <f>NMM!E$5</f>
        <v>584.35456870142855</v>
      </c>
      <c r="F15" s="204">
        <f>NMM!F$5</f>
        <v>511.77517178766948</v>
      </c>
      <c r="G15" s="204">
        <f>NMM!G$5</f>
        <v>659.74680666712197</v>
      </c>
      <c r="H15" s="204">
        <f>NMM!H$5</f>
        <v>569.77755101937123</v>
      </c>
      <c r="I15" s="204">
        <f>NMM!I$5</f>
        <v>461.53866402837832</v>
      </c>
      <c r="J15" s="204">
        <f>NMM!J$5</f>
        <v>494.30580171394217</v>
      </c>
      <c r="K15" s="204">
        <f>NMM!K$5</f>
        <v>414.35966956372567</v>
      </c>
      <c r="L15" s="204">
        <f>NMM!L$5</f>
        <v>514.09031402309677</v>
      </c>
      <c r="M15" s="204">
        <f>NMM!M$5</f>
        <v>405.61984755889063</v>
      </c>
      <c r="N15" s="204">
        <f>NMM!N$5</f>
        <v>238.64469535501269</v>
      </c>
      <c r="O15" s="204">
        <f>NMM!O$5</f>
        <v>270.40299376718008</v>
      </c>
      <c r="P15" s="204">
        <f>NMM!P$5</f>
        <v>228.252197197882</v>
      </c>
      <c r="Q15" s="204">
        <f>NMM!Q$5</f>
        <v>394.66088327207308</v>
      </c>
      <c r="R15" s="204">
        <f>NMM!R$5</f>
        <v>331.20842939943338</v>
      </c>
      <c r="S15" s="204">
        <f>NMM!S$5</f>
        <v>435.23873679224738</v>
      </c>
      <c r="T15" s="204">
        <f>NMM!T$5</f>
        <v>465.03300739417898</v>
      </c>
      <c r="U15" s="204">
        <f>NMM!U$5</f>
        <v>438.0962173971289</v>
      </c>
      <c r="V15" s="204">
        <f>NMM!V$5</f>
        <v>363.37670674587798</v>
      </c>
      <c r="W15" s="204">
        <f>NMM!W$5</f>
        <v>340.12854058562539</v>
      </c>
      <c r="X15" s="204">
        <f>NMM!X$5</f>
        <v>283.37310634713663</v>
      </c>
      <c r="Y15" s="204">
        <f>NMM!Y$5</f>
        <v>187.92609296324619</v>
      </c>
    </row>
    <row r="16" spans="1:25" ht="12" customHeight="1" x14ac:dyDescent="0.25">
      <c r="A16" s="14" t="s">
        <v>60</v>
      </c>
      <c r="B16" s="204">
        <f>NMM!B$6</f>
        <v>179.75788267860179</v>
      </c>
      <c r="C16" s="204">
        <f>NMM!C$6</f>
        <v>201.3265472310419</v>
      </c>
      <c r="D16" s="204">
        <f>NMM!D$6</f>
        <v>200.47926041487031</v>
      </c>
      <c r="E16" s="204">
        <f>NMM!E$6</f>
        <v>192.35163274647459</v>
      </c>
      <c r="F16" s="204">
        <f>NMM!F$6</f>
        <v>157.26673274467049</v>
      </c>
      <c r="G16" s="204">
        <f>NMM!G$6</f>
        <v>110.7672517061412</v>
      </c>
      <c r="H16" s="204">
        <f>NMM!H$6</f>
        <v>105.6125313245842</v>
      </c>
      <c r="I16" s="204">
        <f>NMM!I$6</f>
        <v>108.1745550370477</v>
      </c>
      <c r="J16" s="204">
        <f>NMM!J$6</f>
        <v>121.16606074413011</v>
      </c>
      <c r="K16" s="204">
        <f>NMM!K$6</f>
        <v>113.1338344060854</v>
      </c>
      <c r="L16" s="204">
        <f>NMM!L$6</f>
        <v>105.7821441432948</v>
      </c>
      <c r="M16" s="204">
        <f>NMM!M$6</f>
        <v>89.286951928191499</v>
      </c>
      <c r="N16" s="204">
        <f>NMM!N$6</f>
        <v>63.645058355372328</v>
      </c>
      <c r="O16" s="204">
        <f>NMM!O$6</f>
        <v>60.714846121513332</v>
      </c>
      <c r="P16" s="204">
        <f>NMM!P$6</f>
        <v>94.188173722493786</v>
      </c>
      <c r="Q16" s="204">
        <f>NMM!Q$6</f>
        <v>56.148823040224492</v>
      </c>
      <c r="R16" s="204">
        <f>NMM!R$6</f>
        <v>69.872981339433338</v>
      </c>
      <c r="S16" s="204">
        <f>NMM!S$6</f>
        <v>69.627093793935785</v>
      </c>
      <c r="T16" s="204">
        <f>NMM!T$6</f>
        <v>60.349335213373358</v>
      </c>
      <c r="U16" s="204">
        <f>NMM!U$6</f>
        <v>47.904911081616241</v>
      </c>
      <c r="V16" s="204">
        <f>NMM!V$6</f>
        <v>45.472268927710012</v>
      </c>
      <c r="W16" s="204">
        <f>NMM!W$6</f>
        <v>105.7935013534594</v>
      </c>
      <c r="X16" s="204">
        <f>NMM!X$6</f>
        <v>109.6333572954171</v>
      </c>
      <c r="Y16" s="204">
        <f>NMM!Y$6</f>
        <v>131.87685738099859</v>
      </c>
    </row>
    <row r="17" spans="1:25" ht="12" customHeight="1" x14ac:dyDescent="0.25">
      <c r="A17" s="13" t="s">
        <v>21</v>
      </c>
      <c r="B17" s="205">
        <f>PPA!B$3</f>
        <v>1707.2681161032024</v>
      </c>
      <c r="C17" s="205">
        <f>PPA!C$3</f>
        <v>2014.55785759021</v>
      </c>
      <c r="D17" s="205">
        <f>PPA!D$3</f>
        <v>2147.1510866520384</v>
      </c>
      <c r="E17" s="205">
        <f>PPA!E$3</f>
        <v>1943.4960718861691</v>
      </c>
      <c r="F17" s="205">
        <f>PPA!F$3</f>
        <v>1958.3617315809042</v>
      </c>
      <c r="G17" s="205">
        <f>PPA!G$3</f>
        <v>1933.8507664960944</v>
      </c>
      <c r="H17" s="205">
        <f>PPA!H$3</f>
        <v>2031.0964561055762</v>
      </c>
      <c r="I17" s="205">
        <f>PPA!I$3</f>
        <v>2199.5315180786056</v>
      </c>
      <c r="J17" s="205">
        <f>PPA!J$3</f>
        <v>1375.3776557380229</v>
      </c>
      <c r="K17" s="205">
        <f>PPA!K$3</f>
        <v>1220.5162083089526</v>
      </c>
      <c r="L17" s="205">
        <f>PPA!L$3</f>
        <v>930.5773028517558</v>
      </c>
      <c r="M17" s="205">
        <f>PPA!M$3</f>
        <v>799.24448518237079</v>
      </c>
      <c r="N17" s="205">
        <f>PPA!N$3</f>
        <v>728.00478444096723</v>
      </c>
      <c r="O17" s="205">
        <f>PPA!O$3</f>
        <v>674.73636710981361</v>
      </c>
      <c r="P17" s="205">
        <f>PPA!P$3</f>
        <v>782.49666460778258</v>
      </c>
      <c r="Q17" s="205">
        <f>PPA!Q$3</f>
        <v>752.90741600000001</v>
      </c>
      <c r="R17" s="205">
        <f>PPA!R$3</f>
        <v>751.36026279742282</v>
      </c>
      <c r="S17" s="205">
        <f>PPA!S$3</f>
        <v>755.07882418870065</v>
      </c>
      <c r="T17" s="205">
        <f>PPA!T$3</f>
        <v>792.36659155622033</v>
      </c>
      <c r="U17" s="205">
        <f>PPA!U$3</f>
        <v>787.34977347527547</v>
      </c>
      <c r="V17" s="205">
        <f>PPA!V$3</f>
        <v>791.87160094351032</v>
      </c>
      <c r="W17" s="205">
        <f>PPA!W$3</f>
        <v>910.761870116409</v>
      </c>
      <c r="X17" s="205">
        <f>PPA!X$3</f>
        <v>896.1113181994067</v>
      </c>
      <c r="Y17" s="205">
        <f>PPA!Y$3</f>
        <v>881.3</v>
      </c>
    </row>
    <row r="18" spans="1:25" ht="12" customHeight="1" x14ac:dyDescent="0.25">
      <c r="A18" s="14" t="s">
        <v>54</v>
      </c>
      <c r="B18" s="204">
        <f>PPA!B$5</f>
        <v>0</v>
      </c>
      <c r="C18" s="204">
        <f>PPA!C$5</f>
        <v>0</v>
      </c>
      <c r="D18" s="204">
        <f>PPA!D$5</f>
        <v>0</v>
      </c>
      <c r="E18" s="204">
        <f>PPA!E$5</f>
        <v>0</v>
      </c>
      <c r="F18" s="204">
        <f>PPA!F$5</f>
        <v>0</v>
      </c>
      <c r="G18" s="204">
        <f>PPA!G$5</f>
        <v>0</v>
      </c>
      <c r="H18" s="204">
        <f>PPA!H$5</f>
        <v>0</v>
      </c>
      <c r="I18" s="204">
        <f>PPA!I$5</f>
        <v>0</v>
      </c>
      <c r="J18" s="204">
        <f>PPA!J$5</f>
        <v>0</v>
      </c>
      <c r="K18" s="204">
        <f>PPA!K$5</f>
        <v>0</v>
      </c>
      <c r="L18" s="204">
        <f>PPA!L$5</f>
        <v>0</v>
      </c>
      <c r="M18" s="204">
        <f>PPA!M$5</f>
        <v>0</v>
      </c>
      <c r="N18" s="204">
        <f>PPA!N$5</f>
        <v>0</v>
      </c>
      <c r="O18" s="204">
        <f>PPA!O$5</f>
        <v>0</v>
      </c>
      <c r="P18" s="204">
        <f>PPA!P$5</f>
        <v>0</v>
      </c>
      <c r="Q18" s="204">
        <f>PPA!Q$5</f>
        <v>0</v>
      </c>
      <c r="R18" s="204">
        <f>PPA!R$5</f>
        <v>0</v>
      </c>
      <c r="S18" s="204">
        <f>PPA!S$5</f>
        <v>0</v>
      </c>
      <c r="T18" s="204">
        <f>PPA!T$5</f>
        <v>0</v>
      </c>
      <c r="U18" s="204">
        <f>PPA!U$5</f>
        <v>0</v>
      </c>
      <c r="V18" s="204">
        <f>PPA!V$5</f>
        <v>0</v>
      </c>
      <c r="W18" s="204">
        <f>PPA!W$5</f>
        <v>0</v>
      </c>
      <c r="X18" s="204">
        <f>PPA!X$5</f>
        <v>0</v>
      </c>
      <c r="Y18" s="204">
        <f>PPA!Y$5</f>
        <v>0</v>
      </c>
    </row>
    <row r="19" spans="1:25" ht="12" customHeight="1" x14ac:dyDescent="0.25">
      <c r="A19" s="14" t="s">
        <v>61</v>
      </c>
      <c r="B19" s="204">
        <f>PPA!B$6</f>
        <v>513.82568950177927</v>
      </c>
      <c r="C19" s="204">
        <f>PPA!C$6</f>
        <v>469.99039962422307</v>
      </c>
      <c r="D19" s="204">
        <f>PPA!D$6</f>
        <v>554.28775036182822</v>
      </c>
      <c r="E19" s="204">
        <f>PPA!E$6</f>
        <v>494.09182794973822</v>
      </c>
      <c r="F19" s="204">
        <f>PPA!F$6</f>
        <v>474.84485752400121</v>
      </c>
      <c r="G19" s="204">
        <f>PPA!G$6</f>
        <v>455.6943894424993</v>
      </c>
      <c r="H19" s="204">
        <f>PPA!H$6</f>
        <v>448.65054405091018</v>
      </c>
      <c r="I19" s="204">
        <f>PPA!I$6</f>
        <v>537.92079695093673</v>
      </c>
      <c r="J19" s="204">
        <f>PPA!J$6</f>
        <v>507.36839967427341</v>
      </c>
      <c r="K19" s="204">
        <f>PPA!K$6</f>
        <v>399.75020479812753</v>
      </c>
      <c r="L19" s="204">
        <f>PPA!L$6</f>
        <v>355.32303747348573</v>
      </c>
      <c r="M19" s="204">
        <f>PPA!M$6</f>
        <v>331.09086531155009</v>
      </c>
      <c r="N19" s="204">
        <f>PPA!N$6</f>
        <v>310.69111748951241</v>
      </c>
      <c r="O19" s="204">
        <f>PPA!O$6</f>
        <v>313.28638327471521</v>
      </c>
      <c r="P19" s="204">
        <f>PPA!P$6</f>
        <v>403.15243977764061</v>
      </c>
      <c r="Q19" s="204">
        <f>PPA!Q$6</f>
        <v>409.911202</v>
      </c>
      <c r="R19" s="204">
        <f>PPA!R$6</f>
        <v>405.18259753437172</v>
      </c>
      <c r="S19" s="204">
        <f>PPA!S$6</f>
        <v>406.52738906719662</v>
      </c>
      <c r="T19" s="204">
        <f>PPA!T$6</f>
        <v>435.11392854948082</v>
      </c>
      <c r="U19" s="204">
        <f>PPA!U$6</f>
        <v>429.68420320182042</v>
      </c>
      <c r="V19" s="204">
        <f>PPA!V$6</f>
        <v>461.83906495705821</v>
      </c>
      <c r="W19" s="204">
        <f>PPA!W$6</f>
        <v>544.75582343326425</v>
      </c>
      <c r="X19" s="204">
        <f>PPA!X$6</f>
        <v>533.76655211807417</v>
      </c>
      <c r="Y19" s="204">
        <f>PPA!Y$6</f>
        <v>550.79999999999995</v>
      </c>
    </row>
    <row r="20" spans="1:25" ht="12" customHeight="1" x14ac:dyDescent="0.25">
      <c r="A20" s="14" t="s">
        <v>62</v>
      </c>
      <c r="B20" s="204">
        <f>PPA!B$7</f>
        <v>1193.442426601423</v>
      </c>
      <c r="C20" s="204">
        <f>PPA!C$7</f>
        <v>1544.5674579659869</v>
      </c>
      <c r="D20" s="204">
        <f>PPA!D$7</f>
        <v>1592.8633362902101</v>
      </c>
      <c r="E20" s="204">
        <f>PPA!E$7</f>
        <v>1449.4042439364309</v>
      </c>
      <c r="F20" s="204">
        <f>PPA!F$7</f>
        <v>1483.5168740569029</v>
      </c>
      <c r="G20" s="204">
        <f>PPA!G$7</f>
        <v>1478.156377053595</v>
      </c>
      <c r="H20" s="204">
        <f>PPA!H$7</f>
        <v>1582.445912054666</v>
      </c>
      <c r="I20" s="204">
        <f>PPA!I$7</f>
        <v>1661.610721127669</v>
      </c>
      <c r="J20" s="204">
        <f>PPA!J$7</f>
        <v>868.00925606374938</v>
      </c>
      <c r="K20" s="204">
        <f>PPA!K$7</f>
        <v>820.76600351082504</v>
      </c>
      <c r="L20" s="204">
        <f>PPA!L$7</f>
        <v>575.25426537827013</v>
      </c>
      <c r="M20" s="204">
        <f>PPA!M$7</f>
        <v>468.15361987082071</v>
      </c>
      <c r="N20" s="204">
        <f>PPA!N$7</f>
        <v>417.31366695145482</v>
      </c>
      <c r="O20" s="204">
        <f>PPA!O$7</f>
        <v>361.44998383509841</v>
      </c>
      <c r="P20" s="204">
        <f>PPA!P$7</f>
        <v>379.34422483014202</v>
      </c>
      <c r="Q20" s="204">
        <f>PPA!Q$7</f>
        <v>342.99621400000001</v>
      </c>
      <c r="R20" s="204">
        <f>PPA!R$7</f>
        <v>346.1776652630511</v>
      </c>
      <c r="S20" s="204">
        <f>PPA!S$7</f>
        <v>348.55143512150403</v>
      </c>
      <c r="T20" s="204">
        <f>PPA!T$7</f>
        <v>357.25266300673951</v>
      </c>
      <c r="U20" s="204">
        <f>PPA!U$7</f>
        <v>357.6655702734551</v>
      </c>
      <c r="V20" s="204">
        <f>PPA!V$7</f>
        <v>330.0325359864521</v>
      </c>
      <c r="W20" s="204">
        <f>PPA!W$7</f>
        <v>366.00604668314469</v>
      </c>
      <c r="X20" s="204">
        <f>PPA!X$7</f>
        <v>362.34476608133258</v>
      </c>
      <c r="Y20" s="204">
        <f>PPA!Y$7</f>
        <v>330.5</v>
      </c>
    </row>
    <row r="21" spans="1:25" ht="12" customHeight="1" x14ac:dyDescent="0.25">
      <c r="A21" s="15" t="s">
        <v>63</v>
      </c>
      <c r="B21" s="206">
        <f>FBT!B$3</f>
        <v>4190.4777085804662</v>
      </c>
      <c r="C21" s="206">
        <f>FBT!C$3</f>
        <v>4781.7308462205519</v>
      </c>
      <c r="D21" s="206">
        <f>FBT!D$3</f>
        <v>5580.4675906905086</v>
      </c>
      <c r="E21" s="206">
        <f>FBT!E$3</f>
        <v>5603.5871277002279</v>
      </c>
      <c r="F21" s="206">
        <f>FBT!F$3</f>
        <v>5853.6823342882763</v>
      </c>
      <c r="G21" s="206">
        <f>FBT!G$3</f>
        <v>6028.6026113654716</v>
      </c>
      <c r="H21" s="206">
        <f>FBT!H$3</f>
        <v>5865.9366845756613</v>
      </c>
      <c r="I21" s="206">
        <f>FBT!I$3</f>
        <v>5808.2365232208749</v>
      </c>
      <c r="J21" s="206">
        <f>FBT!J$3</f>
        <v>6151.8556362332056</v>
      </c>
      <c r="K21" s="206">
        <f>FBT!K$3</f>
        <v>6003.4490052662368</v>
      </c>
      <c r="L21" s="206">
        <f>FBT!L$3</f>
        <v>5937.4994522743336</v>
      </c>
      <c r="M21" s="206">
        <f>FBT!M$3</f>
        <v>5891.2122919832827</v>
      </c>
      <c r="N21" s="206">
        <f>FBT!N$3</f>
        <v>6085.4601616572754</v>
      </c>
      <c r="O21" s="206">
        <f>FBT!O$3</f>
        <v>5603.4781577890344</v>
      </c>
      <c r="P21" s="206">
        <f>FBT!P$3</f>
        <v>5806.7102532427434</v>
      </c>
      <c r="Q21" s="206">
        <f>FBT!Q$3</f>
        <v>5619.6071810000003</v>
      </c>
      <c r="R21" s="206">
        <f>FBT!R$3</f>
        <v>5767.9342012074476</v>
      </c>
      <c r="S21" s="206">
        <f>FBT!S$3</f>
        <v>5506.9039614855583</v>
      </c>
      <c r="T21" s="206">
        <f>FBT!T$3</f>
        <v>5651.8187199131453</v>
      </c>
      <c r="U21" s="206">
        <f>FBT!U$3</f>
        <v>5609.5925866482476</v>
      </c>
      <c r="V21" s="206">
        <f>FBT!V$3</f>
        <v>5610.4383976452564</v>
      </c>
      <c r="W21" s="206">
        <f>FBT!W$3</f>
        <v>5881.2759667517148</v>
      </c>
      <c r="X21" s="206">
        <f>FBT!X$3</f>
        <v>5920.4995937056628</v>
      </c>
      <c r="Y21" s="206">
        <f>FBT!Y$3</f>
        <v>6118.4</v>
      </c>
    </row>
    <row r="22" spans="1:25" ht="12" customHeight="1" x14ac:dyDescent="0.25">
      <c r="A22" s="12" t="s">
        <v>64</v>
      </c>
      <c r="B22" s="204">
        <f>TRE!B$3</f>
        <v>482.04555654408858</v>
      </c>
      <c r="C22" s="204">
        <f>TRE!C$3</f>
        <v>487.67157826275468</v>
      </c>
      <c r="D22" s="204">
        <f>TRE!D$3</f>
        <v>563.7184789205844</v>
      </c>
      <c r="E22" s="204">
        <f>TRE!E$3</f>
        <v>629.28599366106948</v>
      </c>
      <c r="F22" s="204">
        <f>TRE!F$3</f>
        <v>622.42504647145017</v>
      </c>
      <c r="G22" s="204">
        <f>TRE!G$3</f>
        <v>612.37381632103416</v>
      </c>
      <c r="H22" s="204">
        <f>TRE!H$3</f>
        <v>783.32794116112882</v>
      </c>
      <c r="I22" s="204">
        <f>TRE!I$3</f>
        <v>718.87239609590836</v>
      </c>
      <c r="J22" s="204">
        <f>TRE!J$3</f>
        <v>590.33013843379808</v>
      </c>
      <c r="K22" s="204">
        <f>TRE!K$3</f>
        <v>633.77913984786426</v>
      </c>
      <c r="L22" s="204">
        <f>TRE!L$3</f>
        <v>342.01988027339149</v>
      </c>
      <c r="M22" s="204">
        <f>TRE!M$3</f>
        <v>429.45609137537991</v>
      </c>
      <c r="N22" s="204">
        <f>TRE!N$3</f>
        <v>174.90030910714111</v>
      </c>
      <c r="O22" s="204">
        <f>TRE!O$3</f>
        <v>357.99379953562652</v>
      </c>
      <c r="P22" s="204">
        <f>TRE!P$3</f>
        <v>260.18977764051891</v>
      </c>
      <c r="Q22" s="204">
        <f>TRE!Q$3</f>
        <v>456.11440800000003</v>
      </c>
      <c r="R22" s="204">
        <f>TRE!R$3</f>
        <v>404.9516584648166</v>
      </c>
      <c r="S22" s="204">
        <f>TRE!S$3</f>
        <v>472.38807274950329</v>
      </c>
      <c r="T22" s="204">
        <f>TRE!T$3</f>
        <v>546.3110053874675</v>
      </c>
      <c r="U22" s="204">
        <f>TRE!U$3</f>
        <v>550.48592296127754</v>
      </c>
      <c r="V22" s="204">
        <f>TRE!V$3</f>
        <v>450.59708076287251</v>
      </c>
      <c r="W22" s="204">
        <f>TRE!W$3</f>
        <v>466.83634587785048</v>
      </c>
      <c r="X22" s="204">
        <f>TRE!X$3</f>
        <v>504.51476110629989</v>
      </c>
      <c r="Y22" s="204">
        <f>TRE!Y$3</f>
        <v>491.1</v>
      </c>
    </row>
    <row r="23" spans="1:25" ht="12" customHeight="1" x14ac:dyDescent="0.25">
      <c r="A23" s="12" t="s">
        <v>65</v>
      </c>
      <c r="B23" s="204">
        <f>MAE!B$3</f>
        <v>2365.9324646599439</v>
      </c>
      <c r="C23" s="204">
        <f>MAE!C$3</f>
        <v>2852.8376138170261</v>
      </c>
      <c r="D23" s="204">
        <f>MAE!D$3</f>
        <v>2704.0953802698541</v>
      </c>
      <c r="E23" s="204">
        <f>MAE!E$3</f>
        <v>2871.4371052217498</v>
      </c>
      <c r="F23" s="204">
        <f>MAE!F$3</f>
        <v>3037.2152207667241</v>
      </c>
      <c r="G23" s="204">
        <f>MAE!G$3</f>
        <v>3512.1691871801781</v>
      </c>
      <c r="H23" s="204">
        <f>MAE!H$3</f>
        <v>3576.8572614887071</v>
      </c>
      <c r="I23" s="204">
        <f>MAE!I$3</f>
        <v>3754.544879912884</v>
      </c>
      <c r="J23" s="204">
        <f>MAE!J$3</f>
        <v>3595.7073821664699</v>
      </c>
      <c r="K23" s="204">
        <f>MAE!K$3</f>
        <v>3043.664979520187</v>
      </c>
      <c r="L23" s="204">
        <f>MAE!L$3</f>
        <v>3010.1611670987509</v>
      </c>
      <c r="M23" s="204">
        <f>MAE!M$3</f>
        <v>2523.8787509498479</v>
      </c>
      <c r="N23" s="204">
        <f>MAE!N$3</f>
        <v>2276.981350855805</v>
      </c>
      <c r="O23" s="204">
        <f>MAE!O$3</f>
        <v>2219.762238789885</v>
      </c>
      <c r="P23" s="204">
        <f>MAE!P$3</f>
        <v>2114.3962322421248</v>
      </c>
      <c r="Q23" s="204">
        <f>MAE!Q$3</f>
        <v>2144.3522429999998</v>
      </c>
      <c r="R23" s="204">
        <f>MAE!R$3</f>
        <v>2117.133920146111</v>
      </c>
      <c r="S23" s="204">
        <f>MAE!S$3</f>
        <v>2225.9287757909219</v>
      </c>
      <c r="T23" s="204">
        <f>MAE!T$3</f>
        <v>2371.738070754041</v>
      </c>
      <c r="U23" s="204">
        <f>MAE!U$3</f>
        <v>2467.4762758522611</v>
      </c>
      <c r="V23" s="204">
        <f>MAE!V$3</f>
        <v>2533.805580420144</v>
      </c>
      <c r="W23" s="204">
        <f>MAE!W$3</f>
        <v>3160.5591871312399</v>
      </c>
      <c r="X23" s="204">
        <f>MAE!X$3</f>
        <v>3263.6191778297812</v>
      </c>
      <c r="Y23" s="204">
        <f>MAE!Y$3</f>
        <v>3111.7</v>
      </c>
    </row>
    <row r="24" spans="1:25" ht="12" customHeight="1" x14ac:dyDescent="0.25">
      <c r="A24" s="12" t="s">
        <v>66</v>
      </c>
      <c r="B24" s="204">
        <f>TEL!B$3</f>
        <v>1761.1255980624751</v>
      </c>
      <c r="C24" s="204">
        <f>TEL!C$3</f>
        <v>1486.178449438743</v>
      </c>
      <c r="D24" s="204">
        <f>TEL!D$3</f>
        <v>1788.7834014193011</v>
      </c>
      <c r="E24" s="204">
        <f>TEL!E$3</f>
        <v>1822.627115786634</v>
      </c>
      <c r="F24" s="204">
        <f>TEL!F$3</f>
        <v>1799.333500995036</v>
      </c>
      <c r="G24" s="204">
        <f>TEL!G$3</f>
        <v>1554.1667406409911</v>
      </c>
      <c r="H24" s="204">
        <f>TEL!H$3</f>
        <v>1318.5268436701269</v>
      </c>
      <c r="I24" s="204">
        <f>TEL!I$3</f>
        <v>1357.3091098832399</v>
      </c>
      <c r="J24" s="204">
        <f>TEL!J$3</f>
        <v>1324.2988192411351</v>
      </c>
      <c r="K24" s="204">
        <f>TEL!K$3</f>
        <v>1083.3638677589231</v>
      </c>
      <c r="L24" s="204">
        <f>TEL!L$3</f>
        <v>978.74760593919393</v>
      </c>
      <c r="M24" s="204">
        <f>TEL!M$3</f>
        <v>837.94201367781159</v>
      </c>
      <c r="N24" s="204">
        <f>TEL!N$3</f>
        <v>758.3747319311517</v>
      </c>
      <c r="O24" s="204">
        <f>TEL!O$3</f>
        <v>671.50316244256567</v>
      </c>
      <c r="P24" s="204">
        <f>TEL!P$3</f>
        <v>631.14444101297101</v>
      </c>
      <c r="Q24" s="204">
        <f>TEL!Q$3</f>
        <v>671.42589999999996</v>
      </c>
      <c r="R24" s="204">
        <f>TEL!R$3</f>
        <v>637.85371011110544</v>
      </c>
      <c r="S24" s="204">
        <f>TEL!S$3</f>
        <v>629.61885985022172</v>
      </c>
      <c r="T24" s="204">
        <f>TEL!T$3</f>
        <v>607.73748284409123</v>
      </c>
      <c r="U24" s="204">
        <f>TEL!U$3</f>
        <v>585.62824143675596</v>
      </c>
      <c r="V24" s="204">
        <f>TEL!V$3</f>
        <v>477.32547175517118</v>
      </c>
      <c r="W24" s="204">
        <f>TEL!W$3</f>
        <v>533.52725243182908</v>
      </c>
      <c r="X24" s="204">
        <f>TEL!X$3</f>
        <v>536.38768034493569</v>
      </c>
      <c r="Y24" s="204">
        <f>TEL!Y$3</f>
        <v>521.4</v>
      </c>
    </row>
    <row r="25" spans="1:25" ht="12" customHeight="1" x14ac:dyDescent="0.25">
      <c r="A25" s="12" t="s">
        <v>67</v>
      </c>
      <c r="B25" s="204">
        <f>WWP!B$3</f>
        <v>553.33992561289051</v>
      </c>
      <c r="C25" s="204">
        <f>WWP!C$3</f>
        <v>673.80367586838179</v>
      </c>
      <c r="D25" s="204">
        <f>WWP!D$3</f>
        <v>816.09008823941349</v>
      </c>
      <c r="E25" s="204">
        <f>WWP!E$3</f>
        <v>771.25905320655477</v>
      </c>
      <c r="F25" s="204">
        <f>WWP!F$3</f>
        <v>786.05738075972636</v>
      </c>
      <c r="G25" s="204">
        <f>WWP!G$3</f>
        <v>790.99817075141391</v>
      </c>
      <c r="H25" s="204">
        <f>WWP!H$3</f>
        <v>730.73408272912218</v>
      </c>
      <c r="I25" s="204">
        <f>WWP!I$3</f>
        <v>636.60080663050269</v>
      </c>
      <c r="J25" s="204">
        <f>WWP!J$3</f>
        <v>711.13213835624413</v>
      </c>
      <c r="K25" s="204">
        <f>WWP!K$3</f>
        <v>653.00409596255111</v>
      </c>
      <c r="L25" s="204">
        <f>WWP!L$3</f>
        <v>353.92835163799202</v>
      </c>
      <c r="M25" s="204">
        <f>WWP!M$3</f>
        <v>260.18142762158061</v>
      </c>
      <c r="N25" s="204">
        <f>WWP!N$3</f>
        <v>169.32884392009291</v>
      </c>
      <c r="O25" s="204">
        <f>WWP!O$3</f>
        <v>119.6285726881742</v>
      </c>
      <c r="P25" s="204">
        <f>WWP!P$3</f>
        <v>106.6834774552193</v>
      </c>
      <c r="Q25" s="204">
        <f>WWP!Q$3</f>
        <v>98.096462000000002</v>
      </c>
      <c r="R25" s="204">
        <f>WWP!R$3</f>
        <v>106.57838059966519</v>
      </c>
      <c r="S25" s="204">
        <f>WWP!S$3</f>
        <v>112.4733506546437</v>
      </c>
      <c r="T25" s="204">
        <f>WWP!T$3</f>
        <v>120.75489685970049</v>
      </c>
      <c r="U25" s="204">
        <f>WWP!U$3</f>
        <v>127.85330340091831</v>
      </c>
      <c r="V25" s="204">
        <f>WWP!V$3</f>
        <v>152.56978549252051</v>
      </c>
      <c r="W25" s="204">
        <f>WWP!W$3</f>
        <v>149.71428001913571</v>
      </c>
      <c r="X25" s="204">
        <f>WWP!X$3</f>
        <v>167.12313574468871</v>
      </c>
      <c r="Y25" s="204">
        <f>WWP!Y$3</f>
        <v>192.8</v>
      </c>
    </row>
    <row r="26" spans="1:25" ht="12" customHeight="1" x14ac:dyDescent="0.25">
      <c r="A26" s="16" t="s">
        <v>68</v>
      </c>
      <c r="B26" s="207">
        <f>OIS!B$3</f>
        <v>13340.48421930605</v>
      </c>
      <c r="C26" s="207">
        <f>OIS!C$3</f>
        <v>14253.360060461529</v>
      </c>
      <c r="D26" s="207">
        <f>OIS!D$3</f>
        <v>14505.67517692247</v>
      </c>
      <c r="E26" s="207">
        <f>OIS!E$3</f>
        <v>18838.527850159331</v>
      </c>
      <c r="F26" s="207">
        <f>OIS!F$3</f>
        <v>20864.90936007362</v>
      </c>
      <c r="G26" s="207">
        <f>OIS!G$3</f>
        <v>16183.23686124071</v>
      </c>
      <c r="H26" s="207">
        <f>OIS!H$3</f>
        <v>23829.64802879349</v>
      </c>
      <c r="I26" s="207">
        <f>OIS!I$3</f>
        <v>20486.297503761121</v>
      </c>
      <c r="J26" s="207">
        <f>OIS!J$3</f>
        <v>15987.896466448219</v>
      </c>
      <c r="K26" s="207">
        <f>OIS!K$3</f>
        <v>14548.12386566548</v>
      </c>
      <c r="L26" s="207">
        <f>OIS!L$3</f>
        <v>11734.01440967129</v>
      </c>
      <c r="M26" s="207">
        <f>OIS!M$3</f>
        <v>8515.063110632138</v>
      </c>
      <c r="N26" s="207">
        <f>OIS!N$3</f>
        <v>6570.396121761336</v>
      </c>
      <c r="O26" s="207">
        <f>OIS!O$3</f>
        <v>6803.8890078669192</v>
      </c>
      <c r="P26" s="207">
        <f>OIS!P$3</f>
        <v>5288.7233943927977</v>
      </c>
      <c r="Q26" s="207">
        <f>OIS!Q$3</f>
        <v>5700.7472939999998</v>
      </c>
      <c r="R26" s="207">
        <f>OIS!R$3</f>
        <v>5303.2847932626446</v>
      </c>
      <c r="S26" s="207">
        <f>OIS!S$3</f>
        <v>4229.3458403382747</v>
      </c>
      <c r="T26" s="207">
        <f>OIS!T$3</f>
        <v>4813.0617336173873</v>
      </c>
      <c r="U26" s="207">
        <f>OIS!U$3</f>
        <v>4826.4156920096093</v>
      </c>
      <c r="V26" s="207">
        <f>OIS!V$3</f>
        <v>4597.6273930486677</v>
      </c>
      <c r="W26" s="207">
        <f>OIS!W$3</f>
        <v>5433.6166992808339</v>
      </c>
      <c r="X26" s="207">
        <f>OIS!X$3</f>
        <v>5458.6613805231318</v>
      </c>
      <c r="Y26" s="207">
        <f>OIS!Y$3</f>
        <v>6001.6</v>
      </c>
    </row>
    <row r="27" spans="1:25" ht="10.15" customHeight="1" x14ac:dyDescent="0.25"/>
    <row r="28" spans="1:25" ht="12" customHeight="1" x14ac:dyDescent="0.25">
      <c r="A28" s="30" t="s">
        <v>69</v>
      </c>
      <c r="B28" s="203"/>
      <c r="C28" s="203"/>
      <c r="D28" s="203"/>
      <c r="E28" s="203"/>
      <c r="F28" s="203"/>
      <c r="G28" s="203"/>
      <c r="H28" s="203"/>
      <c r="I28" s="203"/>
      <c r="J28" s="203"/>
      <c r="K28" s="203"/>
      <c r="L28" s="203"/>
      <c r="M28" s="203"/>
      <c r="N28" s="203"/>
      <c r="O28" s="203"/>
      <c r="P28" s="203"/>
      <c r="Q28" s="203"/>
      <c r="R28" s="203"/>
      <c r="S28" s="203"/>
      <c r="T28" s="203"/>
      <c r="U28" s="203"/>
      <c r="V28" s="203"/>
      <c r="W28" s="203"/>
      <c r="X28" s="203"/>
      <c r="Y28" s="203"/>
    </row>
    <row r="29" spans="1:25" ht="12" customHeight="1" x14ac:dyDescent="0.25">
      <c r="A29" s="29" t="s">
        <v>70</v>
      </c>
      <c r="B29" s="208">
        <f>ISI!B25+NFM!B43+CHI!B32+NMM!B31+PPA!B32+FBT!B12+TRE!B12+MAE!B12+TEL!B12+WWP!B12+OIS!B12</f>
        <v>4465.1298366294068</v>
      </c>
      <c r="C29" s="208">
        <f>ISI!C25+NFM!C43+CHI!C32+NMM!C31+PPA!C32+FBT!C12+TRE!C12+MAE!C12+TEL!C12+WWP!C12+OIS!C12</f>
        <v>4522.3811693895095</v>
      </c>
      <c r="D29" s="208">
        <f>ISI!D25+NFM!D43+CHI!D32+NMM!D31+PPA!D32+FBT!D12+TRE!D12+MAE!D12+TEL!D12+WWP!D12+OIS!D12</f>
        <v>4458.1489251934654</v>
      </c>
      <c r="E29" s="208">
        <f>ISI!E25+NFM!E43+CHI!E32+NMM!E31+PPA!E32+FBT!E12+TRE!E12+MAE!E12+TEL!E12+WWP!E12+OIS!E12</f>
        <v>4342.6228718830607</v>
      </c>
      <c r="F29" s="208">
        <f>ISI!F25+NFM!F43+CHI!F32+NMM!F31+PPA!F32+FBT!F12+TRE!F12+MAE!F12+TEL!F12+WWP!F12+OIS!F12</f>
        <v>4079.7414445399818</v>
      </c>
      <c r="G29" s="208">
        <f>ISI!G25+NFM!G43+CHI!G32+NMM!G31+PPA!G32+FBT!G12+TRE!G12+MAE!G12+TEL!G12+WWP!G12+OIS!G12</f>
        <v>4168.7603611349959</v>
      </c>
      <c r="H29" s="208">
        <f>ISI!H25+NFM!H43+CHI!H32+NMM!H31+PPA!H32+FBT!H12+TRE!H12+MAE!H12+TEL!H12+WWP!H12+OIS!H12</f>
        <v>4241.8979363714543</v>
      </c>
      <c r="I29" s="208">
        <f>ISI!I25+NFM!I43+CHI!I32+NMM!I31+PPA!I32+FBT!I12+TRE!I12+MAE!I12+TEL!I12+WWP!I12+OIS!I12</f>
        <v>4617.9900257953586</v>
      </c>
      <c r="J29" s="208">
        <f>ISI!J25+NFM!J43+CHI!J32+NMM!J31+PPA!J32+FBT!J12+TRE!J12+MAE!J12+TEL!J12+WWP!J12+OIS!J12</f>
        <v>4231.4800515907136</v>
      </c>
      <c r="K29" s="208">
        <f>ISI!K25+NFM!K43+CHI!K32+NMM!K31+PPA!K32+FBT!K12+TRE!K12+MAE!K12+TEL!K12+WWP!K12+OIS!K12</f>
        <v>3462.364316423043</v>
      </c>
      <c r="L29" s="208">
        <f>ISI!L25+NFM!L43+CHI!L32+NMM!L31+PPA!L32+FBT!L12+TRE!L12+MAE!L12+TEL!L12+WWP!L12+OIS!L12</f>
        <v>3472.810490111779</v>
      </c>
      <c r="M29" s="208">
        <f>ISI!M25+NFM!M43+CHI!M32+NMM!M31+PPA!M32+FBT!M12+TRE!M12+MAE!M12+TEL!M12+WWP!M12+OIS!M12</f>
        <v>3322.8229578675837</v>
      </c>
      <c r="N29" s="208">
        <f>ISI!N25+NFM!N43+CHI!N32+NMM!N31+PPA!N32+FBT!N12+TRE!N12+MAE!N12+TEL!N12+WWP!N12+OIS!N12</f>
        <v>2995.4910576096304</v>
      </c>
      <c r="O29" s="208">
        <f>ISI!O25+NFM!O43+CHI!O32+NMM!O31+PPA!O32+FBT!O12+TRE!O12+MAE!O12+TEL!O12+WWP!O12+OIS!O12</f>
        <v>2835.5312123817712</v>
      </c>
      <c r="P29" s="208">
        <f>ISI!P25+NFM!P43+CHI!P32+NMM!P31+PPA!P32+FBT!P12+TRE!P12+MAE!P12+TEL!P12+WWP!P12+OIS!P12</f>
        <v>3088.2998280309539</v>
      </c>
      <c r="Q29" s="208">
        <f>ISI!Q25+NFM!Q43+CHI!Q32+NMM!Q31+PPA!Q32+FBT!Q12+TRE!Q12+MAE!Q12+TEL!Q12+WWP!Q12+OIS!Q12</f>
        <v>3128.445915735168</v>
      </c>
      <c r="R29" s="208">
        <f>ISI!R25+NFM!R43+CHI!R32+NMM!R31+PPA!R32+FBT!R12+TRE!R12+MAE!R12+TEL!R12+WWP!R12+OIS!R12</f>
        <v>3073.1223559759237</v>
      </c>
      <c r="S29" s="208">
        <f>ISI!S25+NFM!S43+CHI!S32+NMM!S31+PPA!S32+FBT!S12+TRE!S12+MAE!S12+TEL!S12+WWP!S12+OIS!S12</f>
        <v>2762.8165950128978</v>
      </c>
      <c r="T29" s="208">
        <f>ISI!T25+NFM!T43+CHI!T32+NMM!T31+PPA!T32+FBT!T12+TRE!T12+MAE!T12+TEL!T12+WWP!T12+OIS!T12</f>
        <v>2738.8539122957864</v>
      </c>
      <c r="U29" s="208">
        <f>ISI!U25+NFM!U43+CHI!U32+NMM!U31+PPA!U32+FBT!U12+TRE!U12+MAE!U12+TEL!U12+WWP!U12+OIS!U12</f>
        <v>2587.6063628546854</v>
      </c>
      <c r="V29" s="208">
        <f>ISI!V25+NFM!V43+CHI!V32+NMM!V31+PPA!V32+FBT!V12+TRE!V12+MAE!V12+TEL!V12+WWP!V12+OIS!V12</f>
        <v>2523.497764402407</v>
      </c>
      <c r="W29" s="208">
        <f>ISI!W25+NFM!W43+CHI!W32+NMM!W31+PPA!W32+FBT!W12+TRE!W12+MAE!W12+TEL!W12+WWP!W12+OIS!W12</f>
        <v>2565.4008598452283</v>
      </c>
      <c r="X29" s="208">
        <f>ISI!X25+NFM!X43+CHI!X32+NMM!X31+PPA!X32+FBT!X12+TRE!X12+MAE!X12+TEL!X12+WWP!X12+OIS!X12</f>
        <v>2565.5292347377463</v>
      </c>
      <c r="Y29" s="208">
        <f>ISI!Y25+NFM!Y43+CHI!Y32+NMM!Y31+PPA!Y32+FBT!Y12+TRE!Y12+MAE!Y12+TEL!Y12+WWP!Y12+OIS!Y12</f>
        <v>2463.4218400687864</v>
      </c>
    </row>
    <row r="30" spans="1:25" ht="12" customHeight="1" x14ac:dyDescent="0.25">
      <c r="A30" s="17" t="s">
        <v>28</v>
      </c>
      <c r="B30" s="209">
        <f t="shared" ref="B30:Y30" si="0">B31+B32</f>
        <v>853.16311263972477</v>
      </c>
      <c r="C30" s="209">
        <f t="shared" si="0"/>
        <v>869.64307824591572</v>
      </c>
      <c r="D30" s="209">
        <f t="shared" si="0"/>
        <v>691.4231298366293</v>
      </c>
      <c r="E30" s="209">
        <f t="shared" si="0"/>
        <v>597.13465176268255</v>
      </c>
      <c r="F30" s="209">
        <f t="shared" si="0"/>
        <v>553.4760963026655</v>
      </c>
      <c r="G30" s="209">
        <f t="shared" si="0"/>
        <v>435.36732588134134</v>
      </c>
      <c r="H30" s="209">
        <f t="shared" si="0"/>
        <v>395.80412725709368</v>
      </c>
      <c r="I30" s="209">
        <f t="shared" si="0"/>
        <v>531.79535683576955</v>
      </c>
      <c r="J30" s="209">
        <f t="shared" si="0"/>
        <v>390.25717970765265</v>
      </c>
      <c r="K30" s="209">
        <f t="shared" si="0"/>
        <v>167.95571797076525</v>
      </c>
      <c r="L30" s="209">
        <f t="shared" si="0"/>
        <v>298.16827171109202</v>
      </c>
      <c r="M30" s="209">
        <f t="shared" si="0"/>
        <v>210.94350816852963</v>
      </c>
      <c r="N30" s="209">
        <f t="shared" si="0"/>
        <v>226.86500429922614</v>
      </c>
      <c r="O30" s="209">
        <f t="shared" si="0"/>
        <v>210.49475494411007</v>
      </c>
      <c r="P30" s="209">
        <f t="shared" si="0"/>
        <v>226.71478933791923</v>
      </c>
      <c r="Q30" s="209">
        <f t="shared" si="0"/>
        <v>218.17798796216681</v>
      </c>
      <c r="R30" s="209">
        <f t="shared" si="0"/>
        <v>193.74196044711948</v>
      </c>
      <c r="S30" s="209">
        <f t="shared" si="0"/>
        <v>190.41229578675831</v>
      </c>
      <c r="T30" s="209">
        <f t="shared" si="0"/>
        <v>277.43955288048141</v>
      </c>
      <c r="U30" s="209">
        <f t="shared" si="0"/>
        <v>194.24110060189167</v>
      </c>
      <c r="V30" s="209">
        <f t="shared" si="0"/>
        <v>162.92846087704214</v>
      </c>
      <c r="W30" s="209">
        <f t="shared" si="0"/>
        <v>179.01857265692172</v>
      </c>
      <c r="X30" s="209">
        <f t="shared" si="0"/>
        <v>65.208340498710228</v>
      </c>
      <c r="Y30" s="209">
        <f t="shared" si="0"/>
        <v>47.834307824591569</v>
      </c>
    </row>
    <row r="31" spans="1:25" ht="12" customHeight="1" x14ac:dyDescent="0.25">
      <c r="A31" s="18" t="s">
        <v>41</v>
      </c>
      <c r="B31" s="204">
        <f>ISI!B27+NFM!B44+CHI!B33+NMM!B32+PPA!B33+FBT!B13+TRE!B13+MAE!B13+TEL!B13+WWP!B13+OIS!B13</f>
        <v>853.16311263972477</v>
      </c>
      <c r="C31" s="204">
        <f>ISI!C27+NFM!C44+CHI!C33+NMM!C32+PPA!C33+FBT!C13+TRE!C13+MAE!C13+TEL!C13+WWP!C13+OIS!C13</f>
        <v>869.64307824591572</v>
      </c>
      <c r="D31" s="204">
        <f>ISI!D27+NFM!D44+CHI!D33+NMM!D32+PPA!D33+FBT!D13+TRE!D13+MAE!D13+TEL!D13+WWP!D13+OIS!D13</f>
        <v>691.4231298366293</v>
      </c>
      <c r="E31" s="204">
        <f>ISI!E27+NFM!E44+CHI!E33+NMM!E32+PPA!E33+FBT!E13+TRE!E13+MAE!E13+TEL!E13+WWP!E13+OIS!E13</f>
        <v>597.13465176268255</v>
      </c>
      <c r="F31" s="204">
        <f>ISI!F27+NFM!F44+CHI!F33+NMM!F32+PPA!F33+FBT!F13+TRE!F13+MAE!F13+TEL!F13+WWP!F13+OIS!F13</f>
        <v>553.4760963026655</v>
      </c>
      <c r="G31" s="204">
        <f>ISI!G27+NFM!G44+CHI!G33+NMM!G32+PPA!G33+FBT!G13+TRE!G13+MAE!G13+TEL!G13+WWP!G13+OIS!G13</f>
        <v>435.36732588134134</v>
      </c>
      <c r="H31" s="204">
        <f>ISI!H27+NFM!H44+CHI!H33+NMM!H32+PPA!H33+FBT!H13+TRE!H13+MAE!H13+TEL!H13+WWP!H13+OIS!H13</f>
        <v>395.80412725709368</v>
      </c>
      <c r="I31" s="204">
        <f>ISI!I27+NFM!I44+CHI!I33+NMM!I32+PPA!I33+FBT!I13+TRE!I13+MAE!I13+TEL!I13+WWP!I13+OIS!I13</f>
        <v>531.79535683576955</v>
      </c>
      <c r="J31" s="204">
        <f>ISI!J27+NFM!J44+CHI!J33+NMM!J32+PPA!J33+FBT!J13+TRE!J13+MAE!J13+TEL!J13+WWP!J13+OIS!J13</f>
        <v>390.25717970765265</v>
      </c>
      <c r="K31" s="204">
        <f>ISI!K27+NFM!K44+CHI!K33+NMM!K32+PPA!K33+FBT!K13+TRE!K13+MAE!K13+TEL!K13+WWP!K13+OIS!K13</f>
        <v>167.95571797076525</v>
      </c>
      <c r="L31" s="204">
        <f>ISI!L27+NFM!L44+CHI!L33+NMM!L32+PPA!L33+FBT!L13+TRE!L13+MAE!L13+TEL!L13+WWP!L13+OIS!L13</f>
        <v>298.16827171109202</v>
      </c>
      <c r="M31" s="204">
        <f>ISI!M27+NFM!M44+CHI!M33+NMM!M32+PPA!M33+FBT!M13+TRE!M13+MAE!M13+TEL!M13+WWP!M13+OIS!M13</f>
        <v>210.94350816852963</v>
      </c>
      <c r="N31" s="204">
        <f>ISI!N27+NFM!N44+CHI!N33+NMM!N32+PPA!N33+FBT!N13+TRE!N13+MAE!N13+TEL!N13+WWP!N13+OIS!N13</f>
        <v>226.86500429922614</v>
      </c>
      <c r="O31" s="204">
        <f>ISI!O27+NFM!O44+CHI!O33+NMM!O32+PPA!O33+FBT!O13+TRE!O13+MAE!O13+TEL!O13+WWP!O13+OIS!O13</f>
        <v>210.49475494411007</v>
      </c>
      <c r="P31" s="204">
        <f>ISI!P27+NFM!P44+CHI!P33+NMM!P32+PPA!P33+FBT!P13+TRE!P13+MAE!P13+TEL!P13+WWP!P13+OIS!P13</f>
        <v>226.71478933791923</v>
      </c>
      <c r="Q31" s="204">
        <f>ISI!Q27+NFM!Q44+CHI!Q33+NMM!Q32+PPA!Q33+FBT!Q13+TRE!Q13+MAE!Q13+TEL!Q13+WWP!Q13+OIS!Q13</f>
        <v>218.17798796216681</v>
      </c>
      <c r="R31" s="204">
        <f>ISI!R27+NFM!R44+CHI!R33+NMM!R32+PPA!R33+FBT!R13+TRE!R13+MAE!R13+TEL!R13+WWP!R13+OIS!R13</f>
        <v>193.74196044711948</v>
      </c>
      <c r="S31" s="204">
        <f>ISI!S27+NFM!S44+CHI!S33+NMM!S32+PPA!S33+FBT!S13+TRE!S13+MAE!S13+TEL!S13+WWP!S13+OIS!S13</f>
        <v>190.41229578675831</v>
      </c>
      <c r="T31" s="204">
        <f>ISI!T27+NFM!T44+CHI!T33+NMM!T32+PPA!T33+FBT!T13+TRE!T13+MAE!T13+TEL!T13+WWP!T13+OIS!T13</f>
        <v>277.43955288048141</v>
      </c>
      <c r="U31" s="204">
        <f>ISI!U27+NFM!U44+CHI!U33+NMM!U32+PPA!U33+FBT!U13+TRE!U13+MAE!U13+TEL!U13+WWP!U13+OIS!U13</f>
        <v>194.24110060189167</v>
      </c>
      <c r="V31" s="204">
        <f>ISI!V27+NFM!V44+CHI!V33+NMM!V32+PPA!V33+FBT!V13+TRE!V13+MAE!V13+TEL!V13+WWP!V13+OIS!V13</f>
        <v>162.92846087704214</v>
      </c>
      <c r="W31" s="204">
        <f>ISI!W27+NFM!W44+CHI!W33+NMM!W32+PPA!W33+FBT!W13+TRE!W13+MAE!W13+TEL!W13+WWP!W13+OIS!W13</f>
        <v>179.01857265692172</v>
      </c>
      <c r="X31" s="204">
        <f>ISI!X27+NFM!X44+CHI!X33+NMM!X32+PPA!X33+FBT!X13+TRE!X13+MAE!X13+TEL!X13+WWP!X13+OIS!X13</f>
        <v>65.208340498710228</v>
      </c>
      <c r="Y31" s="204">
        <f>ISI!Y27+NFM!Y44+CHI!Y33+NMM!Y32+PPA!Y33+FBT!Y13+TRE!Y13+MAE!Y13+TEL!Y13+WWP!Y13+OIS!Y13</f>
        <v>47.834307824591569</v>
      </c>
    </row>
    <row r="32" spans="1:25" ht="12" customHeight="1" x14ac:dyDescent="0.25">
      <c r="A32" s="18" t="s">
        <v>42</v>
      </c>
      <c r="B32" s="204">
        <f>ISI!B28</f>
        <v>0</v>
      </c>
      <c r="C32" s="204">
        <f>ISI!C28</f>
        <v>0</v>
      </c>
      <c r="D32" s="204">
        <f>ISI!D28</f>
        <v>0</v>
      </c>
      <c r="E32" s="204">
        <f>ISI!E28</f>
        <v>0</v>
      </c>
      <c r="F32" s="204">
        <f>ISI!F28</f>
        <v>0</v>
      </c>
      <c r="G32" s="204">
        <f>ISI!G28</f>
        <v>0</v>
      </c>
      <c r="H32" s="204">
        <f>ISI!H28</f>
        <v>0</v>
      </c>
      <c r="I32" s="204">
        <f>ISI!I28</f>
        <v>0</v>
      </c>
      <c r="J32" s="204">
        <f>ISI!J28</f>
        <v>0</v>
      </c>
      <c r="K32" s="204">
        <f>ISI!K28</f>
        <v>0</v>
      </c>
      <c r="L32" s="204">
        <f>ISI!L28</f>
        <v>0</v>
      </c>
      <c r="M32" s="204">
        <f>ISI!M28</f>
        <v>0</v>
      </c>
      <c r="N32" s="204">
        <f>ISI!N28</f>
        <v>0</v>
      </c>
      <c r="O32" s="204">
        <f>ISI!O28</f>
        <v>0</v>
      </c>
      <c r="P32" s="204">
        <f>ISI!P28</f>
        <v>0</v>
      </c>
      <c r="Q32" s="204">
        <f>ISI!Q28</f>
        <v>0</v>
      </c>
      <c r="R32" s="204">
        <f>ISI!R28</f>
        <v>0</v>
      </c>
      <c r="S32" s="204">
        <f>ISI!S28</f>
        <v>0</v>
      </c>
      <c r="T32" s="204">
        <f>ISI!T28</f>
        <v>0</v>
      </c>
      <c r="U32" s="204">
        <f>ISI!U28</f>
        <v>0</v>
      </c>
      <c r="V32" s="204">
        <f>ISI!V28</f>
        <v>0</v>
      </c>
      <c r="W32" s="204">
        <f>ISI!W28</f>
        <v>0</v>
      </c>
      <c r="X32" s="204">
        <f>ISI!X28</f>
        <v>0</v>
      </c>
      <c r="Y32" s="204">
        <f>ISI!Y28</f>
        <v>0</v>
      </c>
    </row>
    <row r="33" spans="1:25" ht="12" customHeight="1" x14ac:dyDescent="0.25">
      <c r="A33" s="19" t="s">
        <v>29</v>
      </c>
      <c r="B33" s="205">
        <f t="shared" ref="B33:Y33" si="1">SUM(B34:B38)</f>
        <v>1969.5138435081687</v>
      </c>
      <c r="C33" s="205">
        <f t="shared" si="1"/>
        <v>1948.7151332760104</v>
      </c>
      <c r="D33" s="205">
        <f t="shared" si="1"/>
        <v>2003.3628546861564</v>
      </c>
      <c r="E33" s="205">
        <f t="shared" si="1"/>
        <v>1997.004815133276</v>
      </c>
      <c r="F33" s="205">
        <f t="shared" si="1"/>
        <v>1743.2643164230437</v>
      </c>
      <c r="G33" s="205">
        <f t="shared" si="1"/>
        <v>1823.4258813413585</v>
      </c>
      <c r="H33" s="205">
        <f t="shared" si="1"/>
        <v>1964.3043852106621</v>
      </c>
      <c r="I33" s="205">
        <f t="shared" si="1"/>
        <v>2123.036543422184</v>
      </c>
      <c r="J33" s="205">
        <f t="shared" si="1"/>
        <v>1791.3730008598454</v>
      </c>
      <c r="K33" s="205">
        <f t="shared" si="1"/>
        <v>1433.1469475494407</v>
      </c>
      <c r="L33" s="205">
        <f t="shared" si="1"/>
        <v>1338.3632846087703</v>
      </c>
      <c r="M33" s="205">
        <f t="shared" si="1"/>
        <v>1035.3157351676696</v>
      </c>
      <c r="N33" s="205">
        <f t="shared" si="1"/>
        <v>1059.8356835769562</v>
      </c>
      <c r="O33" s="205">
        <f t="shared" si="1"/>
        <v>981.63267411865866</v>
      </c>
      <c r="P33" s="205">
        <f t="shared" si="1"/>
        <v>1127.5196904557179</v>
      </c>
      <c r="Q33" s="205">
        <f t="shared" si="1"/>
        <v>1128.2649183147032</v>
      </c>
      <c r="R33" s="205">
        <f t="shared" si="1"/>
        <v>1183.8158211521923</v>
      </c>
      <c r="S33" s="205">
        <f t="shared" si="1"/>
        <v>1058.7098022355976</v>
      </c>
      <c r="T33" s="205">
        <f t="shared" si="1"/>
        <v>930.54514187446262</v>
      </c>
      <c r="U33" s="205">
        <f t="shared" si="1"/>
        <v>859.93533963886489</v>
      </c>
      <c r="V33" s="205">
        <f t="shared" si="1"/>
        <v>687.93456577815982</v>
      </c>
      <c r="W33" s="205">
        <f t="shared" si="1"/>
        <v>700.4524505588995</v>
      </c>
      <c r="X33" s="205">
        <f t="shared" si="1"/>
        <v>788.10696474634551</v>
      </c>
      <c r="Y33" s="205">
        <f t="shared" si="1"/>
        <v>739.8343938091142</v>
      </c>
    </row>
    <row r="34" spans="1:25" ht="12" customHeight="1" x14ac:dyDescent="0.25">
      <c r="A34" s="18" t="s">
        <v>30</v>
      </c>
      <c r="B34" s="204">
        <f>ISI!B30+NFM!B46+CHI!B35+NMM!B34+PPA!B35+FBT!B15+TRE!B15+MAE!B15+TEL!B15+WWP!B15+OIS!B15</f>
        <v>13.005159071367149</v>
      </c>
      <c r="C34" s="204">
        <f>ISI!C30+NFM!C46+CHI!C35+NMM!C34+PPA!C35+FBT!C15+TRE!C15+MAE!C15+TEL!C15+WWP!C15+OIS!C15</f>
        <v>5.9114359415305238</v>
      </c>
      <c r="D34" s="204">
        <f>ISI!D30+NFM!D46+CHI!D35+NMM!D34+PPA!D35+FBT!D15+TRE!D15+MAE!D15+TEL!D15+WWP!D15+OIS!D15</f>
        <v>0</v>
      </c>
      <c r="E34" s="204">
        <f>ISI!E30+NFM!E46+CHI!E35+NMM!E34+PPA!E35+FBT!E15+TRE!E15+MAE!E15+TEL!E15+WWP!E15+OIS!E15</f>
        <v>0</v>
      </c>
      <c r="F34" s="204">
        <f>ISI!F30+NFM!F46+CHI!F35+NMM!F34+PPA!F35+FBT!F15+TRE!F15+MAE!F15+TEL!F15+WWP!F15+OIS!F15</f>
        <v>0</v>
      </c>
      <c r="G34" s="204">
        <f>ISI!G30+NFM!G46+CHI!G35+NMM!G34+PPA!G35+FBT!G15+TRE!G15+MAE!G15+TEL!G15+WWP!G15+OIS!G15</f>
        <v>0</v>
      </c>
      <c r="H34" s="204">
        <f>ISI!H30+NFM!H46+CHI!H35+NMM!H34+PPA!H35+FBT!H15+TRE!H15+MAE!H15+TEL!H15+WWP!H15+OIS!H15</f>
        <v>0</v>
      </c>
      <c r="I34" s="204">
        <f>ISI!I30+NFM!I46+CHI!I35+NMM!I34+PPA!I35+FBT!I15+TRE!I15+MAE!I15+TEL!I15+WWP!I15+OIS!I15</f>
        <v>0</v>
      </c>
      <c r="J34" s="204">
        <f>ISI!J30+NFM!J46+CHI!J35+NMM!J34+PPA!J35+FBT!J15+TRE!J15+MAE!J15+TEL!J15+WWP!J15+OIS!J15</f>
        <v>0</v>
      </c>
      <c r="K34" s="204">
        <f>ISI!K30+NFM!K46+CHI!K35+NMM!K34+PPA!K35+FBT!K15+TRE!K15+MAE!K15+TEL!K15+WWP!K15+OIS!K15</f>
        <v>0</v>
      </c>
      <c r="L34" s="204">
        <f>ISI!L30+NFM!L46+CHI!L35+NMM!L34+PPA!L35+FBT!L15+TRE!L15+MAE!L15+TEL!L15+WWP!L15+OIS!L15</f>
        <v>0</v>
      </c>
      <c r="M34" s="204">
        <f>ISI!M30+NFM!M46+CHI!M35+NMM!M34+PPA!M35+FBT!M15+TRE!M15+MAE!M15+TEL!M15+WWP!M15+OIS!M15</f>
        <v>0</v>
      </c>
      <c r="N34" s="204">
        <f>ISI!N30+NFM!N46+CHI!N35+NMM!N34+PPA!N35+FBT!N15+TRE!N15+MAE!N15+TEL!N15+WWP!N15+OIS!N15</f>
        <v>0</v>
      </c>
      <c r="O34" s="204">
        <f>ISI!O30+NFM!O46+CHI!O35+NMM!O34+PPA!O35+FBT!O15+TRE!O15+MAE!O15+TEL!O15+WWP!O15+OIS!O15</f>
        <v>0</v>
      </c>
      <c r="P34" s="204">
        <f>ISI!P30+NFM!P46+CHI!P35+NMM!P34+PPA!P35+FBT!P15+TRE!P15+MAE!P15+TEL!P15+WWP!P15+OIS!P15</f>
        <v>0</v>
      </c>
      <c r="Q34" s="204">
        <f>ISI!Q30+NFM!Q46+CHI!Q35+NMM!Q34+PPA!Q35+FBT!Q15+TRE!Q15+MAE!Q15+TEL!Q15+WWP!Q15+OIS!Q15</f>
        <v>0</v>
      </c>
      <c r="R34" s="204">
        <f>ISI!R30+NFM!R46+CHI!R35+NMM!R34+PPA!R35+FBT!R15+TRE!R15+MAE!R15+TEL!R15+WWP!R15+OIS!R15</f>
        <v>0</v>
      </c>
      <c r="S34" s="204">
        <f>ISI!S30+NFM!S46+CHI!S35+NMM!S34+PPA!S35+FBT!S15+TRE!S15+MAE!S15+TEL!S15+WWP!S15+OIS!S15</f>
        <v>0</v>
      </c>
      <c r="T34" s="204">
        <f>ISI!T30+NFM!T46+CHI!T35+NMM!T34+PPA!T35+FBT!T15+TRE!T15+MAE!T15+TEL!T15+WWP!T15+OIS!T15</f>
        <v>0</v>
      </c>
      <c r="U34" s="204">
        <f>ISI!U30+NFM!U46+CHI!U35+NMM!U34+PPA!U35+FBT!U15+TRE!U15+MAE!U15+TEL!U15+WWP!U15+OIS!U15</f>
        <v>0</v>
      </c>
      <c r="V34" s="204">
        <f>ISI!V30+NFM!V46+CHI!V35+NMM!V34+PPA!V35+FBT!V15+TRE!V15+MAE!V15+TEL!V15+WWP!V15+OIS!V15</f>
        <v>0</v>
      </c>
      <c r="W34" s="204">
        <f>ISI!W30+NFM!W46+CHI!W35+NMM!W34+PPA!W35+FBT!W15+TRE!W15+MAE!W15+TEL!W15+WWP!W15+OIS!W15</f>
        <v>0</v>
      </c>
      <c r="X34" s="204">
        <f>ISI!X30+NFM!X46+CHI!X35+NMM!X34+PPA!X35+FBT!X15+TRE!X15+MAE!X15+TEL!X15+WWP!X15+OIS!X15</f>
        <v>0</v>
      </c>
      <c r="Y34" s="204">
        <f>ISI!Y30+NFM!Y46+CHI!Y35+NMM!Y34+PPA!Y35+FBT!Y15+TRE!Y15+MAE!Y15+TEL!Y15+WWP!Y15+OIS!Y15</f>
        <v>0</v>
      </c>
    </row>
    <row r="35" spans="1:25" ht="12" customHeight="1" x14ac:dyDescent="0.25">
      <c r="A35" s="18" t="s">
        <v>31</v>
      </c>
      <c r="B35" s="204">
        <f>ISI!B31+NFM!B47+CHI!B36+NMM!B35+PPA!B36+FBT!B16+TRE!B16+MAE!B16+TEL!B16+WWP!B16+OIS!B16</f>
        <v>344.57110920034393</v>
      </c>
      <c r="C35" s="204">
        <f>ISI!C31+NFM!C47+CHI!C36+NMM!C35+PPA!C36+FBT!C16+TRE!C16+MAE!C16+TEL!C16+WWP!C16+OIS!C16</f>
        <v>350.21977644024076</v>
      </c>
      <c r="D35" s="204">
        <f>ISI!D31+NFM!D47+CHI!D36+NMM!D35+PPA!D36+FBT!D16+TRE!D16+MAE!D16+TEL!D16+WWP!D16+OIS!D16</f>
        <v>336.66294067067935</v>
      </c>
      <c r="E35" s="204">
        <f>ISI!E31+NFM!E47+CHI!E36+NMM!E35+PPA!E36+FBT!E16+TRE!E16+MAE!E16+TEL!E16+WWP!E16+OIS!E16</f>
        <v>343.44127257093726</v>
      </c>
      <c r="F35" s="204">
        <f>ISI!F31+NFM!F47+CHI!F36+NMM!F35+PPA!F36+FBT!F16+TRE!F16+MAE!F16+TEL!F16+WWP!F16+OIS!F16</f>
        <v>308.41926053310397</v>
      </c>
      <c r="G35" s="204">
        <f>ISI!G31+NFM!G47+CHI!G36+NMM!G35+PPA!G36+FBT!G16+TRE!G16+MAE!G16+TEL!G16+WWP!G16+OIS!G16</f>
        <v>286.95417024935506</v>
      </c>
      <c r="H35" s="204">
        <f>ISI!H31+NFM!H47+CHI!H36+NMM!H35+PPA!H36+FBT!H16+TRE!H16+MAE!H16+TEL!H16+WWP!H16+OIS!H16</f>
        <v>279.04608770421316</v>
      </c>
      <c r="I35" s="204">
        <f>ISI!I31+NFM!I47+CHI!I36+NMM!I35+PPA!I36+FBT!I16+TRE!I16+MAE!I16+TEL!I16+WWP!I16+OIS!I16</f>
        <v>263.22975064488389</v>
      </c>
      <c r="J35" s="204">
        <f>ISI!J31+NFM!J47+CHI!J36+NMM!J35+PPA!J36+FBT!J16+TRE!J16+MAE!J16+TEL!J16+WWP!J16+OIS!J16</f>
        <v>258.71074806534824</v>
      </c>
      <c r="K35" s="204">
        <f>ISI!K31+NFM!K47+CHI!K36+NMM!K35+PPA!K36+FBT!K16+TRE!K16+MAE!K16+TEL!K16+WWP!K16+OIS!K16</f>
        <v>236.21865864144451</v>
      </c>
      <c r="L35" s="204">
        <f>ISI!L31+NFM!L47+CHI!L36+NMM!L35+PPA!L36+FBT!L16+TRE!L16+MAE!L16+TEL!L16+WWP!L16+OIS!L16</f>
        <v>181.28400687876183</v>
      </c>
      <c r="M35" s="204">
        <f>ISI!M31+NFM!M47+CHI!M36+NMM!M35+PPA!M36+FBT!M16+TRE!M16+MAE!M16+TEL!M16+WWP!M16+OIS!M16</f>
        <v>95.58615649183146</v>
      </c>
      <c r="N35" s="204">
        <f>ISI!N31+NFM!N47+CHI!N36+NMM!N35+PPA!N36+FBT!N16+TRE!N16+MAE!N16+TEL!N16+WWP!N16+OIS!N16</f>
        <v>123.05348237317284</v>
      </c>
      <c r="O35" s="204">
        <f>ISI!O31+NFM!O47+CHI!O36+NMM!O35+PPA!O36+FBT!O16+TRE!O16+MAE!O16+TEL!O16+WWP!O16+OIS!O16</f>
        <v>105.474290627687</v>
      </c>
      <c r="P35" s="204">
        <f>ISI!P31+NFM!P47+CHI!P36+NMM!P35+PPA!P36+FBT!P16+TRE!P16+MAE!P16+TEL!P16+WWP!P16+OIS!P16</f>
        <v>119.75735167669819</v>
      </c>
      <c r="Q35" s="204">
        <f>ISI!Q31+NFM!Q47+CHI!Q36+NMM!Q35+PPA!Q36+FBT!Q16+TRE!Q16+MAE!Q16+TEL!Q16+WWP!Q16+OIS!Q16</f>
        <v>120.85597592433361</v>
      </c>
      <c r="R35" s="204">
        <f>ISI!R31+NFM!R47+CHI!R36+NMM!R35+PPA!R36+FBT!R16+TRE!R16+MAE!R16+TEL!R16+WWP!R16+OIS!R16</f>
        <v>132.94161650902836</v>
      </c>
      <c r="S35" s="204">
        <f>ISI!S31+NFM!S47+CHI!S36+NMM!S35+PPA!S36+FBT!S16+TRE!S16+MAE!S16+TEL!S16+WWP!S16+OIS!S16</f>
        <v>144.66680997420463</v>
      </c>
      <c r="T35" s="204">
        <f>ISI!T31+NFM!T47+CHI!T36+NMM!T35+PPA!T36+FBT!T16+TRE!T16+MAE!T16+TEL!T16+WWP!T16+OIS!T16</f>
        <v>158.85210662080826</v>
      </c>
      <c r="U35" s="204">
        <f>ISI!U31+NFM!U47+CHI!U36+NMM!U35+PPA!U36+FBT!U16+TRE!U16+MAE!U16+TEL!U16+WWP!U16+OIS!U16</f>
        <v>165.30902837489251</v>
      </c>
      <c r="V35" s="204">
        <f>ISI!V31+NFM!V47+CHI!V36+NMM!V35+PPA!V36+FBT!V16+TRE!V16+MAE!V16+TEL!V16+WWP!V16+OIS!V16</f>
        <v>154.85838349097162</v>
      </c>
      <c r="W35" s="204">
        <f>ISI!W31+NFM!W47+CHI!W36+NMM!W35+PPA!W36+FBT!W16+TRE!W16+MAE!W16+TEL!W16+WWP!W16+OIS!W16</f>
        <v>146.46552020636287</v>
      </c>
      <c r="X35" s="204">
        <f>ISI!X31+NFM!X47+CHI!X36+NMM!X35+PPA!X36+FBT!X16+TRE!X16+MAE!X16+TEL!X16+WWP!X16+OIS!X16</f>
        <v>167.14170249355118</v>
      </c>
      <c r="Y35" s="204">
        <f>ISI!Y31+NFM!Y47+CHI!Y36+NMM!Y35+PPA!Y36+FBT!Y16+TRE!Y16+MAE!Y16+TEL!Y16+WWP!Y16+OIS!Y16</f>
        <v>160.83508168529661</v>
      </c>
    </row>
    <row r="36" spans="1:25" ht="12" customHeight="1" x14ac:dyDescent="0.25">
      <c r="A36" s="18" t="s">
        <v>71</v>
      </c>
      <c r="B36" s="204">
        <f>ISI!B32+NFM!B48+CHI!B37+NMM!B36+PPA!B37+FBT!B17+TRE!B17+MAE!B17+TEL!B17+WWP!B17+OIS!B17</f>
        <v>517.6268271711092</v>
      </c>
      <c r="C36" s="204">
        <f>ISI!C32+NFM!C48+CHI!C37+NMM!C36+PPA!C37+FBT!C17+TRE!C17+MAE!C17+TEL!C17+WWP!C17+OIS!C17</f>
        <v>513.5186586414444</v>
      </c>
      <c r="D36" s="204">
        <f>ISI!D32+NFM!D48+CHI!D37+NMM!D36+PPA!D37+FBT!D17+TRE!D17+MAE!D17+TEL!D17+WWP!D17+OIS!D17</f>
        <v>513.51865864144452</v>
      </c>
      <c r="E36" s="204">
        <f>ISI!E32+NFM!E48+CHI!E37+NMM!E36+PPA!E37+FBT!E17+TRE!E17+MAE!E17+TEL!E17+WWP!E17+OIS!E17</f>
        <v>564.87050730868441</v>
      </c>
      <c r="F36" s="204">
        <f>ISI!F32+NFM!F48+CHI!F37+NMM!F36+PPA!F37+FBT!F17+TRE!F17+MAE!F17+TEL!F17+WWP!F17+OIS!F17</f>
        <v>233.13740326741183</v>
      </c>
      <c r="G36" s="204">
        <f>ISI!G32+NFM!G48+CHI!G37+NMM!G36+PPA!G37+FBT!G17+TRE!G17+MAE!G17+TEL!G17+WWP!G17+OIS!G17</f>
        <v>450.86930352536547</v>
      </c>
      <c r="H36" s="204">
        <f>ISI!H32+NFM!H48+CHI!H37+NMM!H36+PPA!H37+FBT!H17+TRE!H17+MAE!H17+TEL!H17+WWP!H17+OIS!H17</f>
        <v>499.14006878761808</v>
      </c>
      <c r="I36" s="204">
        <f>ISI!I32+NFM!I48+CHI!I37+NMM!I36+PPA!I37+FBT!I17+TRE!I17+MAE!I17+TEL!I17+WWP!I17+OIS!I17</f>
        <v>446.76104901117799</v>
      </c>
      <c r="J36" s="204">
        <f>ISI!J32+NFM!J48+CHI!J37+NMM!J36+PPA!J37+FBT!J17+TRE!J17+MAE!J17+TEL!J17+WWP!J17+OIS!J17</f>
        <v>430.32863284608766</v>
      </c>
      <c r="K36" s="204">
        <f>ISI!K32+NFM!K48+CHI!K37+NMM!K36+PPA!K37+FBT!K17+TRE!K17+MAE!K17+TEL!K17+WWP!K17+OIS!K17</f>
        <v>351.0318142734306</v>
      </c>
      <c r="L36" s="204">
        <f>ISI!L32+NFM!L48+CHI!L37+NMM!L36+PPA!L37+FBT!L17+TRE!L17+MAE!L17+TEL!L17+WWP!L17+OIS!L17</f>
        <v>296.08779019776432</v>
      </c>
      <c r="M36" s="204">
        <f>ISI!M32+NFM!M48+CHI!M37+NMM!M36+PPA!M37+FBT!M17+TRE!M17+MAE!M17+TEL!M17+WWP!M17+OIS!M17</f>
        <v>194.33929492691308</v>
      </c>
      <c r="N36" s="204">
        <f>ISI!N32+NFM!N48+CHI!N37+NMM!N36+PPA!N37+FBT!N17+TRE!N17+MAE!N17+TEL!N17+WWP!N17+OIS!N17</f>
        <v>246.23086844368015</v>
      </c>
      <c r="O36" s="204">
        <f>ISI!O32+NFM!O48+CHI!O37+NMM!O36+PPA!O37+FBT!O17+TRE!O17+MAE!O17+TEL!O17+WWP!O17+OIS!O17</f>
        <v>178.05958727429061</v>
      </c>
      <c r="P36" s="204">
        <f>ISI!P32+NFM!P48+CHI!P37+NMM!P36+PPA!P37+FBT!P17+TRE!P17+MAE!P17+TEL!P17+WWP!P17+OIS!P17</f>
        <v>228.93379191745478</v>
      </c>
      <c r="Q36" s="204">
        <f>ISI!Q32+NFM!Q48+CHI!Q37+NMM!Q36+PPA!Q37+FBT!Q17+TRE!Q17+MAE!Q17+TEL!Q17+WWP!Q17+OIS!Q17</f>
        <v>210.61900257953565</v>
      </c>
      <c r="R36" s="204">
        <f>ISI!R32+NFM!R48+CHI!R37+NMM!R36+PPA!R37+FBT!R17+TRE!R17+MAE!R17+TEL!R17+WWP!R17+OIS!R17</f>
        <v>201.46182287188299</v>
      </c>
      <c r="S36" s="204">
        <f>ISI!S32+NFM!S48+CHI!S37+NMM!S36+PPA!S37+FBT!S17+TRE!S17+MAE!S17+TEL!S17+WWP!S17+OIS!S17</f>
        <v>198.66371453138436</v>
      </c>
      <c r="T36" s="204">
        <f>ISI!T32+NFM!T48+CHI!T37+NMM!T36+PPA!T37+FBT!T17+TRE!T17+MAE!T17+TEL!T17+WWP!T17+OIS!T17</f>
        <v>199.6159931212382</v>
      </c>
      <c r="U36" s="204">
        <f>ISI!U32+NFM!U48+CHI!U37+NMM!U36+PPA!U37+FBT!U17+TRE!U17+MAE!U17+TEL!U17+WWP!U17+OIS!U17</f>
        <v>85.806362854686157</v>
      </c>
      <c r="V36" s="204">
        <f>ISI!V32+NFM!V48+CHI!V37+NMM!V36+PPA!V37+FBT!V17+TRE!V17+MAE!V17+TEL!V17+WWP!V17+OIS!V17</f>
        <v>71.160791057609629</v>
      </c>
      <c r="W36" s="204">
        <f>ISI!W32+NFM!W48+CHI!W37+NMM!W36+PPA!W37+FBT!W17+TRE!W17+MAE!W17+TEL!W17+WWP!W17+OIS!W17</f>
        <v>70.817884780739462</v>
      </c>
      <c r="X36" s="204">
        <f>ISI!X32+NFM!X48+CHI!X37+NMM!X36+PPA!X37+FBT!X17+TRE!X17+MAE!X17+TEL!X17+WWP!X17+OIS!X17</f>
        <v>75.820980223559744</v>
      </c>
      <c r="Y36" s="204">
        <f>ISI!Y32+NFM!Y48+CHI!Y37+NMM!Y36+PPA!Y37+FBT!Y17+TRE!Y17+MAE!Y17+TEL!Y17+WWP!Y17+OIS!Y17</f>
        <v>81.97463456577816</v>
      </c>
    </row>
    <row r="37" spans="1:25" ht="12" customHeight="1" x14ac:dyDescent="0.25">
      <c r="A37" s="18" t="s">
        <v>32</v>
      </c>
      <c r="B37" s="204">
        <f>ISI!B33+NFM!B49+CHI!B38+NMM!B37+PPA!B38+FBT!B18+TRE!B18+MAE!B18+TEL!B18+WWP!B18+OIS!B18</f>
        <v>851.07480653482389</v>
      </c>
      <c r="C37" s="204">
        <f>ISI!C33+NFM!C49+CHI!C38+NMM!C37+PPA!C38+FBT!C18+TRE!C18+MAE!C18+TEL!C18+WWP!C18+OIS!C18</f>
        <v>800.89810834049888</v>
      </c>
      <c r="D37" s="204">
        <f>ISI!D33+NFM!D49+CHI!D38+NMM!D37+PPA!D38+FBT!D18+TRE!D18+MAE!D18+TEL!D18+WWP!D18+OIS!D18</f>
        <v>817.30189165950128</v>
      </c>
      <c r="E37" s="204">
        <f>ISI!E33+NFM!E49+CHI!E38+NMM!E37+PPA!E38+FBT!E18+TRE!E18+MAE!E18+TEL!E18+WWP!E18+OIS!E18</f>
        <v>750.72132416165073</v>
      </c>
      <c r="F37" s="204">
        <f>ISI!F33+NFM!F49+CHI!F38+NMM!F37+PPA!F38+FBT!F18+TRE!F18+MAE!F18+TEL!F18+WWP!F18+OIS!F18</f>
        <v>772.91478933791916</v>
      </c>
      <c r="G37" s="204">
        <f>ISI!G33+NFM!G49+CHI!G38+NMM!G37+PPA!G38+FBT!G18+TRE!G18+MAE!G18+TEL!G18+WWP!G18+OIS!G18</f>
        <v>643.61324161650907</v>
      </c>
      <c r="H37" s="204">
        <f>ISI!H33+NFM!H49+CHI!H38+NMM!H37+PPA!H38+FBT!H18+TRE!H18+MAE!H18+TEL!H18+WWP!H18+OIS!H18</f>
        <v>763.26552020636291</v>
      </c>
      <c r="I37" s="204">
        <f>ISI!I33+NFM!I49+CHI!I38+NMM!I37+PPA!I38+FBT!I18+TRE!I18+MAE!I18+TEL!I18+WWP!I18+OIS!I18</f>
        <v>744.93172828890795</v>
      </c>
      <c r="J37" s="204">
        <f>ISI!J33+NFM!J49+CHI!J38+NMM!J37+PPA!J38+FBT!J18+TRE!J18+MAE!J18+TEL!J18+WWP!J18+OIS!J18</f>
        <v>630.10421324161655</v>
      </c>
      <c r="K37" s="204">
        <f>ISI!K33+NFM!K49+CHI!K38+NMM!K37+PPA!K38+FBT!K18+TRE!K18+MAE!K18+TEL!K18+WWP!K18+OIS!K18</f>
        <v>407.94866723989679</v>
      </c>
      <c r="L37" s="204">
        <f>ISI!L33+NFM!L49+CHI!L38+NMM!L37+PPA!L38+FBT!L18+TRE!L18+MAE!L18+TEL!L18+WWP!L18+OIS!L18</f>
        <v>361.13482373172826</v>
      </c>
      <c r="M37" s="204">
        <f>ISI!M33+NFM!M49+CHI!M38+NMM!M37+PPA!M38+FBT!M18+TRE!M18+MAE!M18+TEL!M18+WWP!M18+OIS!M18</f>
        <v>325.7858125537403</v>
      </c>
      <c r="N37" s="204">
        <f>ISI!N33+NFM!N49+CHI!N38+NMM!N37+PPA!N38+FBT!N18+TRE!N18+MAE!N18+TEL!N18+WWP!N18+OIS!N18</f>
        <v>197.76440240756665</v>
      </c>
      <c r="O37" s="204">
        <f>ISI!O33+NFM!O49+CHI!O38+NMM!O37+PPA!O38+FBT!O18+TRE!O18+MAE!O18+TEL!O18+WWP!O18+OIS!O18</f>
        <v>169.10292347377469</v>
      </c>
      <c r="P37" s="204">
        <f>ISI!P33+NFM!P49+CHI!P38+NMM!P37+PPA!P38+FBT!P18+TRE!P18+MAE!P18+TEL!P18+WWP!P18+OIS!P18</f>
        <v>192.98744625967322</v>
      </c>
      <c r="Q37" s="204">
        <f>ISI!Q33+NFM!Q49+CHI!Q38+NMM!Q37+PPA!Q38+FBT!Q18+TRE!Q18+MAE!Q18+TEL!Q18+WWP!Q18+OIS!Q18</f>
        <v>184.38907996560616</v>
      </c>
      <c r="R37" s="204">
        <f>ISI!R33+NFM!R49+CHI!R38+NMM!R37+PPA!R38+FBT!R18+TRE!R18+MAE!R18+TEL!R18+WWP!R18+OIS!R18</f>
        <v>189.16595012897676</v>
      </c>
      <c r="S37" s="204">
        <f>ISI!S33+NFM!S49+CHI!S38+NMM!S37+PPA!S38+FBT!S18+TRE!S18+MAE!S18+TEL!S18+WWP!S18+OIS!S18</f>
        <v>185.74471195184864</v>
      </c>
      <c r="T37" s="204">
        <f>ISI!T33+NFM!T49+CHI!T38+NMM!T37+PPA!T38+FBT!T18+TRE!T18+MAE!T18+TEL!T18+WWP!T18+OIS!T18</f>
        <v>165.54780739466895</v>
      </c>
      <c r="U37" s="204">
        <f>ISI!U33+NFM!U49+CHI!U38+NMM!U37+PPA!U38+FBT!U18+TRE!U18+MAE!U18+TEL!U18+WWP!U18+OIS!U18</f>
        <v>165.96354256233877</v>
      </c>
      <c r="V37" s="204">
        <f>ISI!V33+NFM!V49+CHI!V38+NMM!V37+PPA!V38+FBT!V18+TRE!V18+MAE!V18+TEL!V18+WWP!V18+OIS!V18</f>
        <v>144.81994840928633</v>
      </c>
      <c r="W37" s="204">
        <f>ISI!W33+NFM!W49+CHI!W38+NMM!W37+PPA!W38+FBT!W18+TRE!W18+MAE!W18+TEL!W18+WWP!W18+OIS!W18</f>
        <v>141.68142734307824</v>
      </c>
      <c r="X37" s="204">
        <f>ISI!X33+NFM!X49+CHI!X38+NMM!X37+PPA!X38+FBT!X18+TRE!X18+MAE!X18+TEL!X18+WWP!X18+OIS!X18</f>
        <v>140.82725709372312</v>
      </c>
      <c r="Y37" s="204">
        <f>ISI!Y33+NFM!Y49+CHI!Y38+NMM!Y37+PPA!Y38+FBT!Y18+TRE!Y18+MAE!Y18+TEL!Y18+WWP!Y18+OIS!Y18</f>
        <v>137.73121238177129</v>
      </c>
    </row>
    <row r="38" spans="1:25" ht="12" customHeight="1" x14ac:dyDescent="0.25">
      <c r="A38" s="18" t="s">
        <v>33</v>
      </c>
      <c r="B38" s="204">
        <f>ISI!B34+NFM!B50+CHI!B39+NMM!B38+PPA!B39+FBT!B19+TRE!B19+MAE!B19+TEL!B19+WWP!B19+OIS!B19</f>
        <v>243.23594153052451</v>
      </c>
      <c r="C38" s="204">
        <f>ISI!C34+NFM!C50+CHI!C39+NMM!C38+PPA!C39+FBT!C19+TRE!C19+MAE!C19+TEL!C19+WWP!C19+OIS!C19</f>
        <v>278.1671539122957</v>
      </c>
      <c r="D38" s="204">
        <f>ISI!D34+NFM!D50+CHI!D39+NMM!D38+PPA!D39+FBT!D19+TRE!D19+MAE!D19+TEL!D19+WWP!D19+OIS!D19</f>
        <v>335.87936371453139</v>
      </c>
      <c r="E38" s="204">
        <f>ISI!E34+NFM!E50+CHI!E39+NMM!E38+PPA!E39+FBT!E19+TRE!E19+MAE!E19+TEL!E19+WWP!E19+OIS!E19</f>
        <v>337.97171109200343</v>
      </c>
      <c r="F38" s="204">
        <f>ISI!F34+NFM!F50+CHI!F39+NMM!F38+PPA!F39+FBT!F19+TRE!F19+MAE!F19+TEL!F19+WWP!F19+OIS!F19</f>
        <v>428.79286328460881</v>
      </c>
      <c r="G38" s="204">
        <f>ISI!G34+NFM!G50+CHI!G39+NMM!G38+PPA!G39+FBT!G19+TRE!G19+MAE!G19+TEL!G19+WWP!G19+OIS!G19</f>
        <v>441.98916595012901</v>
      </c>
      <c r="H38" s="204">
        <f>ISI!H34+NFM!H50+CHI!H39+NMM!H38+PPA!H39+FBT!H19+TRE!H19+MAE!H19+TEL!H19+WWP!H19+OIS!H19</f>
        <v>422.85270851246776</v>
      </c>
      <c r="I38" s="204">
        <f>ISI!I34+NFM!I50+CHI!I39+NMM!I38+PPA!I39+FBT!I19+TRE!I19+MAE!I19+TEL!I19+WWP!I19+OIS!I19</f>
        <v>668.11401547721402</v>
      </c>
      <c r="J38" s="204">
        <f>ISI!J34+NFM!J50+CHI!J39+NMM!J38+PPA!J39+FBT!J19+TRE!J19+MAE!J19+TEL!J19+WWP!J19+OIS!J19</f>
        <v>472.2294067067927</v>
      </c>
      <c r="K38" s="204">
        <f>ISI!K34+NFM!K50+CHI!K39+NMM!K38+PPA!K39+FBT!K19+TRE!K19+MAE!K19+TEL!K19+WWP!K19+OIS!K19</f>
        <v>437.94780739466893</v>
      </c>
      <c r="L38" s="204">
        <f>ISI!L34+NFM!L50+CHI!L39+NMM!L38+PPA!L39+FBT!L19+TRE!L19+MAE!L19+TEL!L19+WWP!L19+OIS!L19</f>
        <v>499.85666380051578</v>
      </c>
      <c r="M38" s="204">
        <f>ISI!M34+NFM!M50+CHI!M39+NMM!M38+PPA!M39+FBT!M19+TRE!M19+MAE!M19+TEL!M19+WWP!M19+OIS!M19</f>
        <v>419.60447119518477</v>
      </c>
      <c r="N38" s="204">
        <f>ISI!N34+NFM!N50+CHI!N39+NMM!N38+PPA!N39+FBT!N19+TRE!N19+MAE!N19+TEL!N19+WWP!N19+OIS!N19</f>
        <v>492.7869303525365</v>
      </c>
      <c r="O38" s="204">
        <f>ISI!O34+NFM!O50+CHI!O39+NMM!O38+PPA!O39+FBT!O19+TRE!O19+MAE!O19+TEL!O19+WWP!O19+OIS!O19</f>
        <v>528.99587274290639</v>
      </c>
      <c r="P38" s="204">
        <f>ISI!P34+NFM!P50+CHI!P39+NMM!P38+PPA!P39+FBT!P19+TRE!P19+MAE!P19+TEL!P19+WWP!P19+OIS!P19</f>
        <v>585.84110060189164</v>
      </c>
      <c r="Q38" s="204">
        <f>ISI!Q34+NFM!Q50+CHI!Q39+NMM!Q38+PPA!Q39+FBT!Q19+TRE!Q19+MAE!Q19+TEL!Q19+WWP!Q19+OIS!Q19</f>
        <v>612.40085984522784</v>
      </c>
      <c r="R38" s="204">
        <f>ISI!R34+NFM!R50+CHI!R39+NMM!R38+PPA!R39+FBT!R19+TRE!R19+MAE!R19+TEL!R19+WWP!R19+OIS!R19</f>
        <v>660.24643164230429</v>
      </c>
      <c r="S38" s="204">
        <f>ISI!S34+NFM!S50+CHI!S39+NMM!S38+PPA!S39+FBT!S19+TRE!S19+MAE!S19+TEL!S19+WWP!S19+OIS!S19</f>
        <v>529.63456577815998</v>
      </c>
      <c r="T38" s="204">
        <f>ISI!T34+NFM!T50+CHI!T39+NMM!T38+PPA!T39+FBT!T19+TRE!T19+MAE!T19+TEL!T19+WWP!T19+OIS!T19</f>
        <v>406.52923473774717</v>
      </c>
      <c r="U38" s="204">
        <f>ISI!U34+NFM!U50+CHI!U39+NMM!U38+PPA!U39+FBT!U19+TRE!U19+MAE!U19+TEL!U19+WWP!U19+OIS!U19</f>
        <v>442.8564058469475</v>
      </c>
      <c r="V38" s="204">
        <f>ISI!V34+NFM!V50+CHI!V39+NMM!V38+PPA!V39+FBT!V19+TRE!V19+MAE!V19+TEL!V19+WWP!V19+OIS!V19</f>
        <v>317.09544282029231</v>
      </c>
      <c r="W38" s="204">
        <f>ISI!W34+NFM!W50+CHI!W39+NMM!W38+PPA!W39+FBT!W19+TRE!W19+MAE!W19+TEL!W19+WWP!W19+OIS!W19</f>
        <v>341.48761822871887</v>
      </c>
      <c r="X38" s="204">
        <f>ISI!X34+NFM!X50+CHI!X39+NMM!X38+PPA!X39+FBT!X19+TRE!X19+MAE!X19+TEL!X19+WWP!X19+OIS!X19</f>
        <v>404.31702493551154</v>
      </c>
      <c r="Y38" s="204">
        <f>ISI!Y34+NFM!Y50+CHI!Y39+NMM!Y38+PPA!Y39+FBT!Y19+TRE!Y19+MAE!Y19+TEL!Y19+WWP!Y19+OIS!Y19</f>
        <v>359.29346517626811</v>
      </c>
    </row>
    <row r="39" spans="1:25" ht="12" customHeight="1" x14ac:dyDescent="0.25">
      <c r="A39" s="19" t="s">
        <v>72</v>
      </c>
      <c r="B39" s="205">
        <f t="shared" ref="B39:Y39" si="2">B40+B41</f>
        <v>243.79036973344799</v>
      </c>
      <c r="C39" s="205">
        <f t="shared" si="2"/>
        <v>293.89595872742905</v>
      </c>
      <c r="D39" s="205">
        <f t="shared" si="2"/>
        <v>309.03026655202058</v>
      </c>
      <c r="E39" s="205">
        <f t="shared" si="2"/>
        <v>328.48237317282883</v>
      </c>
      <c r="F39" s="205">
        <f t="shared" si="2"/>
        <v>372.65898538263122</v>
      </c>
      <c r="G39" s="205">
        <f t="shared" si="2"/>
        <v>425.6497850386931</v>
      </c>
      <c r="H39" s="205">
        <f t="shared" si="2"/>
        <v>444.75872742906273</v>
      </c>
      <c r="I39" s="205">
        <f t="shared" si="2"/>
        <v>408.68211521926048</v>
      </c>
      <c r="J39" s="205">
        <f t="shared" si="2"/>
        <v>453.57102321582113</v>
      </c>
      <c r="K39" s="205">
        <f t="shared" si="2"/>
        <v>408.1662080825451</v>
      </c>
      <c r="L39" s="205">
        <f t="shared" si="2"/>
        <v>373.53404987102311</v>
      </c>
      <c r="M39" s="205">
        <f t="shared" si="2"/>
        <v>555.13912295786736</v>
      </c>
      <c r="N39" s="205">
        <f t="shared" si="2"/>
        <v>508.37936371453139</v>
      </c>
      <c r="O39" s="205">
        <f t="shared" si="2"/>
        <v>537.04101461736877</v>
      </c>
      <c r="P39" s="205">
        <f t="shared" si="2"/>
        <v>463.75872742906273</v>
      </c>
      <c r="Q39" s="205">
        <f t="shared" si="2"/>
        <v>431.38194325021504</v>
      </c>
      <c r="R39" s="205">
        <f t="shared" si="2"/>
        <v>551.18228718830608</v>
      </c>
      <c r="S39" s="205">
        <f t="shared" si="2"/>
        <v>322.08013757523639</v>
      </c>
      <c r="T39" s="205">
        <f t="shared" si="2"/>
        <v>320.54316423043855</v>
      </c>
      <c r="U39" s="205">
        <f t="shared" si="2"/>
        <v>334.43000859845222</v>
      </c>
      <c r="V39" s="205">
        <f t="shared" si="2"/>
        <v>495.99991401547715</v>
      </c>
      <c r="W39" s="205">
        <f t="shared" si="2"/>
        <v>507.41547721410137</v>
      </c>
      <c r="X39" s="205">
        <f t="shared" si="2"/>
        <v>568.66500429922598</v>
      </c>
      <c r="Y39" s="205">
        <f t="shared" si="2"/>
        <v>557.87566638005148</v>
      </c>
    </row>
    <row r="40" spans="1:25" ht="12" customHeight="1" x14ac:dyDescent="0.25">
      <c r="A40" s="18" t="s">
        <v>73</v>
      </c>
      <c r="B40" s="204">
        <f>ISI!B36+NFM!B52+CHI!B41+NMM!B40+PPA!B41+FBT!B21+TRE!B21+MAE!B21+TEL!B21+WWP!B21+OIS!B21</f>
        <v>243.79036973344799</v>
      </c>
      <c r="C40" s="204">
        <f>ISI!C36+NFM!C52+CHI!C41+NMM!C40+PPA!C41+FBT!C21+TRE!C21+MAE!C21+TEL!C21+WWP!C21+OIS!C21</f>
        <v>293.89595872742905</v>
      </c>
      <c r="D40" s="204">
        <f>ISI!D36+NFM!D52+CHI!D41+NMM!D40+PPA!D41+FBT!D21+TRE!D21+MAE!D21+TEL!D21+WWP!D21+OIS!D21</f>
        <v>309.03026655202058</v>
      </c>
      <c r="E40" s="204">
        <f>ISI!E36+NFM!E52+CHI!E41+NMM!E40+PPA!E41+FBT!E21+TRE!E21+MAE!E21+TEL!E21+WWP!E21+OIS!E21</f>
        <v>328.48237317282883</v>
      </c>
      <c r="F40" s="204">
        <f>ISI!F36+NFM!F52+CHI!F41+NMM!F40+PPA!F41+FBT!F21+TRE!F21+MAE!F21+TEL!F21+WWP!F21+OIS!F21</f>
        <v>372.65898538263122</v>
      </c>
      <c r="G40" s="204">
        <f>ISI!G36+NFM!G52+CHI!G41+NMM!G40+PPA!G41+FBT!G21+TRE!G21+MAE!G21+TEL!G21+WWP!G21+OIS!G21</f>
        <v>425.6497850386931</v>
      </c>
      <c r="H40" s="204">
        <f>ISI!H36+NFM!H52+CHI!H41+NMM!H40+PPA!H41+FBT!H21+TRE!H21+MAE!H21+TEL!H21+WWP!H21+OIS!H21</f>
        <v>444.75872742906273</v>
      </c>
      <c r="I40" s="204">
        <f>ISI!I36+NFM!I52+CHI!I41+NMM!I40+PPA!I41+FBT!I21+TRE!I21+MAE!I21+TEL!I21+WWP!I21+OIS!I21</f>
        <v>408.68211521926048</v>
      </c>
      <c r="J40" s="204">
        <f>ISI!J36+NFM!J52+CHI!J41+NMM!J40+PPA!J41+FBT!J21+TRE!J21+MAE!J21+TEL!J21+WWP!J21+OIS!J21</f>
        <v>453.57102321582113</v>
      </c>
      <c r="K40" s="204">
        <f>ISI!K36+NFM!K52+CHI!K41+NMM!K40+PPA!K41+FBT!K21+TRE!K21+MAE!K21+TEL!K21+WWP!K21+OIS!K21</f>
        <v>408.1662080825451</v>
      </c>
      <c r="L40" s="204">
        <f>ISI!L36+NFM!L52+CHI!L41+NMM!L40+PPA!L41+FBT!L21+TRE!L21+MAE!L21+TEL!L21+WWP!L21+OIS!L21</f>
        <v>373.53404987102311</v>
      </c>
      <c r="M40" s="204">
        <f>ISI!M36+NFM!M52+CHI!M41+NMM!M40+PPA!M41+FBT!M21+TRE!M21+MAE!M21+TEL!M21+WWP!M21+OIS!M21</f>
        <v>555.13912295786736</v>
      </c>
      <c r="N40" s="204">
        <f>ISI!N36+NFM!N52+CHI!N41+NMM!N40+PPA!N41+FBT!N21+TRE!N21+MAE!N21+TEL!N21+WWP!N21+OIS!N21</f>
        <v>508.37936371453139</v>
      </c>
      <c r="O40" s="204">
        <f>ISI!O36+NFM!O52+CHI!O41+NMM!O40+PPA!O41+FBT!O21+TRE!O21+MAE!O21+TEL!O21+WWP!O21+OIS!O21</f>
        <v>537.04101461736877</v>
      </c>
      <c r="P40" s="204">
        <f>ISI!P36+NFM!P52+CHI!P41+NMM!P40+PPA!P41+FBT!P21+TRE!P21+MAE!P21+TEL!P21+WWP!P21+OIS!P21</f>
        <v>463.75872742906273</v>
      </c>
      <c r="Q40" s="204">
        <f>ISI!Q36+NFM!Q52+CHI!Q41+NMM!Q40+PPA!Q41+FBT!Q21+TRE!Q21+MAE!Q21+TEL!Q21+WWP!Q21+OIS!Q21</f>
        <v>431.38194325021504</v>
      </c>
      <c r="R40" s="204">
        <f>ISI!R36+NFM!R52+CHI!R41+NMM!R40+PPA!R41+FBT!R21+TRE!R21+MAE!R21+TEL!R21+WWP!R21+OIS!R21</f>
        <v>551.18228718830608</v>
      </c>
      <c r="S40" s="204">
        <f>ISI!S36+NFM!S52+CHI!S41+NMM!S40+PPA!S41+FBT!S21+TRE!S21+MAE!S21+TEL!S21+WWP!S21+OIS!S21</f>
        <v>322.08013757523639</v>
      </c>
      <c r="T40" s="204">
        <f>ISI!T36+NFM!T52+CHI!T41+NMM!T40+PPA!T41+FBT!T21+TRE!T21+MAE!T21+TEL!T21+WWP!T21+OIS!T21</f>
        <v>320.54316423043855</v>
      </c>
      <c r="U40" s="204">
        <f>ISI!U36+NFM!U52+CHI!U41+NMM!U40+PPA!U41+FBT!U21+TRE!U21+MAE!U21+TEL!U21+WWP!U21+OIS!U21</f>
        <v>334.43000859845222</v>
      </c>
      <c r="V40" s="204">
        <f>ISI!V36+NFM!V52+CHI!V41+NMM!V40+PPA!V41+FBT!V21+TRE!V21+MAE!V21+TEL!V21+WWP!V21+OIS!V21</f>
        <v>495.99991401547715</v>
      </c>
      <c r="W40" s="204">
        <f>ISI!W36+NFM!W52+CHI!W41+NMM!W40+PPA!W41+FBT!W21+TRE!W21+MAE!W21+TEL!W21+WWP!W21+OIS!W21</f>
        <v>507.41547721410137</v>
      </c>
      <c r="X40" s="204">
        <f>ISI!X36+NFM!X52+CHI!X41+NMM!X40+PPA!X41+FBT!X21+TRE!X21+MAE!X21+TEL!X21+WWP!X21+OIS!X21</f>
        <v>568.66500429922598</v>
      </c>
      <c r="Y40" s="204">
        <f>ISI!Y36+NFM!Y52+CHI!Y41+NMM!Y40+PPA!Y41+FBT!Y21+TRE!Y21+MAE!Y21+TEL!Y21+WWP!Y21+OIS!Y21</f>
        <v>557.87566638005148</v>
      </c>
    </row>
    <row r="41" spans="1:25" ht="12" customHeight="1" x14ac:dyDescent="0.25">
      <c r="A41" s="18" t="s">
        <v>36</v>
      </c>
      <c r="B41" s="204">
        <f>ISI!B37+NFM!B53+CHI!B42+NMM!B41+PPA!B42+FBT!B22+TRE!B22+MAE!B22+TEL!B22+WWP!B22+OIS!B22</f>
        <v>0</v>
      </c>
      <c r="C41" s="204">
        <f>ISI!C37+NFM!C53+CHI!C42+NMM!C41+PPA!C42+FBT!C22+TRE!C22+MAE!C22+TEL!C22+WWP!C22+OIS!C22</f>
        <v>0</v>
      </c>
      <c r="D41" s="204">
        <f>ISI!D37+NFM!D53+CHI!D42+NMM!D41+PPA!D42+FBT!D22+TRE!D22+MAE!D22+TEL!D22+WWP!D22+OIS!D22</f>
        <v>0</v>
      </c>
      <c r="E41" s="204">
        <f>ISI!E37+NFM!E53+CHI!E42+NMM!E41+PPA!E42+FBT!E22+TRE!E22+MAE!E22+TEL!E22+WWP!E22+OIS!E22</f>
        <v>0</v>
      </c>
      <c r="F41" s="204">
        <f>ISI!F37+NFM!F53+CHI!F42+NMM!F41+PPA!F42+FBT!F22+TRE!F22+MAE!F22+TEL!F22+WWP!F22+OIS!F22</f>
        <v>0</v>
      </c>
      <c r="G41" s="204">
        <f>ISI!G37+NFM!G53+CHI!G42+NMM!G41+PPA!G42+FBT!G22+TRE!G22+MAE!G22+TEL!G22+WWP!G22+OIS!G22</f>
        <v>0</v>
      </c>
      <c r="H41" s="204">
        <f>ISI!H37+NFM!H53+CHI!H42+NMM!H41+PPA!H42+FBT!H22+TRE!H22+MAE!H22+TEL!H22+WWP!H22+OIS!H22</f>
        <v>0</v>
      </c>
      <c r="I41" s="204">
        <f>ISI!I37+NFM!I53+CHI!I42+NMM!I41+PPA!I42+FBT!I22+TRE!I22+MAE!I22+TEL!I22+WWP!I22+OIS!I22</f>
        <v>0</v>
      </c>
      <c r="J41" s="204">
        <f>ISI!J37+NFM!J53+CHI!J42+NMM!J41+PPA!J42+FBT!J22+TRE!J22+MAE!J22+TEL!J22+WWP!J22+OIS!J22</f>
        <v>0</v>
      </c>
      <c r="K41" s="204">
        <f>ISI!K37+NFM!K53+CHI!K42+NMM!K41+PPA!K42+FBT!K22+TRE!K22+MAE!K22+TEL!K22+WWP!K22+OIS!K22</f>
        <v>0</v>
      </c>
      <c r="L41" s="204">
        <f>ISI!L37+NFM!L53+CHI!L42+NMM!L41+PPA!L42+FBT!L22+TRE!L22+MAE!L22+TEL!L22+WWP!L22+OIS!L22</f>
        <v>0</v>
      </c>
      <c r="M41" s="204">
        <f>ISI!M37+NFM!M53+CHI!M42+NMM!M41+PPA!M42+FBT!M22+TRE!M22+MAE!M22+TEL!M22+WWP!M22+OIS!M22</f>
        <v>0</v>
      </c>
      <c r="N41" s="204">
        <f>ISI!N37+NFM!N53+CHI!N42+NMM!N41+PPA!N42+FBT!N22+TRE!N22+MAE!N22+TEL!N22+WWP!N22+OIS!N22</f>
        <v>0</v>
      </c>
      <c r="O41" s="204">
        <f>ISI!O37+NFM!O53+CHI!O42+NMM!O41+PPA!O42+FBT!O22+TRE!O22+MAE!O22+TEL!O22+WWP!O22+OIS!O22</f>
        <v>0</v>
      </c>
      <c r="P41" s="204">
        <f>ISI!P37+NFM!P53+CHI!P42+NMM!P41+PPA!P42+FBT!P22+TRE!P22+MAE!P22+TEL!P22+WWP!P22+OIS!P22</f>
        <v>0</v>
      </c>
      <c r="Q41" s="204">
        <f>ISI!Q37+NFM!Q53+CHI!Q42+NMM!Q41+PPA!Q42+FBT!Q22+TRE!Q22+MAE!Q22+TEL!Q22+WWP!Q22+OIS!Q22</f>
        <v>0</v>
      </c>
      <c r="R41" s="204">
        <f>ISI!R37+NFM!R53+CHI!R42+NMM!R41+PPA!R42+FBT!R22+TRE!R22+MAE!R22+TEL!R22+WWP!R22+OIS!R22</f>
        <v>0</v>
      </c>
      <c r="S41" s="204">
        <f>ISI!S37+NFM!S53+CHI!S42+NMM!S41+PPA!S42+FBT!S22+TRE!S22+MAE!S22+TEL!S22+WWP!S22+OIS!S22</f>
        <v>0</v>
      </c>
      <c r="T41" s="204">
        <f>ISI!T37+NFM!T53+CHI!T42+NMM!T41+PPA!T42+FBT!T22+TRE!T22+MAE!T22+TEL!T22+WWP!T22+OIS!T22</f>
        <v>0</v>
      </c>
      <c r="U41" s="204">
        <f>ISI!U37+NFM!U53+CHI!U42+NMM!U41+PPA!U42+FBT!U22+TRE!U22+MAE!U22+TEL!U22+WWP!U22+OIS!U22</f>
        <v>0</v>
      </c>
      <c r="V41" s="204">
        <f>ISI!V37+NFM!V53+CHI!V42+NMM!V41+PPA!V42+FBT!V22+TRE!V22+MAE!V22+TEL!V22+WWP!V22+OIS!V22</f>
        <v>0</v>
      </c>
      <c r="W41" s="204">
        <f>ISI!W37+NFM!W53+CHI!W42+NMM!W41+PPA!W42+FBT!W22+TRE!W22+MAE!W22+TEL!W22+WWP!W22+OIS!W22</f>
        <v>0</v>
      </c>
      <c r="X41" s="204">
        <f>ISI!X37+NFM!X53+CHI!X42+NMM!X41+PPA!X42+FBT!X22+TRE!X22+MAE!X22+TEL!X22+WWP!X22+OIS!X22</f>
        <v>0</v>
      </c>
      <c r="Y41" s="204">
        <f>ISI!Y37+NFM!Y53+CHI!Y42+NMM!Y41+PPA!Y42+FBT!Y22+TRE!Y22+MAE!Y22+TEL!Y22+WWP!Y22+OIS!Y22</f>
        <v>0</v>
      </c>
    </row>
    <row r="42" spans="1:25" ht="12" customHeight="1" x14ac:dyDescent="0.25">
      <c r="A42" s="19" t="s">
        <v>37</v>
      </c>
      <c r="B42" s="205">
        <f t="shared" ref="B42:Y42" si="3">SUM(B43:B48)</f>
        <v>233.83018056749776</v>
      </c>
      <c r="C42" s="205">
        <f t="shared" si="3"/>
        <v>226.80799656061905</v>
      </c>
      <c r="D42" s="205">
        <f t="shared" si="3"/>
        <v>239.3713671539123</v>
      </c>
      <c r="E42" s="205">
        <f t="shared" si="3"/>
        <v>202.80412725709371</v>
      </c>
      <c r="F42" s="205">
        <f t="shared" si="3"/>
        <v>207.67652622527942</v>
      </c>
      <c r="G42" s="205">
        <f t="shared" si="3"/>
        <v>244.50653482373173</v>
      </c>
      <c r="H42" s="205">
        <f t="shared" si="3"/>
        <v>219.83379191745485</v>
      </c>
      <c r="I42" s="205">
        <f t="shared" si="3"/>
        <v>236.50524505588987</v>
      </c>
      <c r="J42" s="205">
        <f t="shared" si="3"/>
        <v>264.8085124677558</v>
      </c>
      <c r="K42" s="205">
        <f t="shared" si="3"/>
        <v>243.55116079105758</v>
      </c>
      <c r="L42" s="205">
        <f t="shared" si="3"/>
        <v>246.7517626827171</v>
      </c>
      <c r="M42" s="205">
        <f t="shared" si="3"/>
        <v>262.61117798796209</v>
      </c>
      <c r="N42" s="205">
        <f t="shared" si="3"/>
        <v>205.3121238177128</v>
      </c>
      <c r="O42" s="205">
        <f t="shared" si="3"/>
        <v>129.0626827171109</v>
      </c>
      <c r="P42" s="205">
        <f t="shared" si="3"/>
        <v>163.77179707652621</v>
      </c>
      <c r="Q42" s="205">
        <f t="shared" si="3"/>
        <v>261.36913155631981</v>
      </c>
      <c r="R42" s="205">
        <f t="shared" si="3"/>
        <v>174.04694754944103</v>
      </c>
      <c r="S42" s="205">
        <f t="shared" si="3"/>
        <v>135.3802235597592</v>
      </c>
      <c r="T42" s="205">
        <f t="shared" si="3"/>
        <v>142.95717970765264</v>
      </c>
      <c r="U42" s="205">
        <f t="shared" si="3"/>
        <v>140.71616509028374</v>
      </c>
      <c r="V42" s="205">
        <f t="shared" si="3"/>
        <v>157.11203783319002</v>
      </c>
      <c r="W42" s="205">
        <f t="shared" si="3"/>
        <v>132.04196044711949</v>
      </c>
      <c r="X42" s="205">
        <f t="shared" si="3"/>
        <v>120.95038693035251</v>
      </c>
      <c r="Y42" s="205">
        <f t="shared" si="3"/>
        <v>136.98564058469472</v>
      </c>
    </row>
    <row r="43" spans="1:25" ht="12" customHeight="1" x14ac:dyDescent="0.25">
      <c r="A43" s="18" t="s">
        <v>38</v>
      </c>
      <c r="B43" s="204">
        <f>ISI!B39+NFM!B55+CHI!B44+NMM!B43+PPA!B44+FBT!B24+TRE!B24+MAE!B24+TEL!B24+WWP!B24+OIS!B24</f>
        <v>232.65984522785891</v>
      </c>
      <c r="C43" s="204">
        <f>ISI!C39+NFM!C55+CHI!C44+NMM!C43+PPA!C44+FBT!C24+TRE!C24+MAE!C24+TEL!C24+WWP!C24+OIS!C24</f>
        <v>225.27936371453134</v>
      </c>
      <c r="D43" s="204">
        <f>ISI!D39+NFM!D55+CHI!D44+NMM!D43+PPA!D44+FBT!D24+TRE!D24+MAE!D24+TEL!D24+WWP!D24+OIS!D24</f>
        <v>237.8427343078246</v>
      </c>
      <c r="E43" s="204">
        <f>ISI!E39+NFM!E55+CHI!E44+NMM!E43+PPA!E44+FBT!E24+TRE!E24+MAE!E24+TEL!E24+WWP!E24+OIS!E24</f>
        <v>201.32321582115219</v>
      </c>
      <c r="F43" s="204">
        <f>ISI!F39+NFM!F55+CHI!F44+NMM!F43+PPA!F44+FBT!F24+TRE!F24+MAE!F24+TEL!F24+WWP!F24+OIS!F24</f>
        <v>206.43456577815991</v>
      </c>
      <c r="G43" s="204">
        <f>ISI!G39+NFM!G55+CHI!G44+NMM!G43+PPA!G44+FBT!G24+TRE!G24+MAE!G24+TEL!G24+WWP!G24+OIS!G24</f>
        <v>243.33619948409287</v>
      </c>
      <c r="H43" s="204">
        <f>ISI!H39+NFM!H55+CHI!H44+NMM!H43+PPA!H44+FBT!H24+TRE!H24+MAE!H24+TEL!H24+WWP!H24+OIS!H24</f>
        <v>218.63955288048152</v>
      </c>
      <c r="I43" s="204">
        <f>ISI!I39+NFM!I55+CHI!I44+NMM!I43+PPA!I44+FBT!I24+TRE!I24+MAE!I24+TEL!I24+WWP!I24+OIS!I24</f>
        <v>235.19157351676691</v>
      </c>
      <c r="J43" s="204">
        <f>ISI!J39+NFM!J55+CHI!J44+NMM!J43+PPA!J44+FBT!J24+TRE!J24+MAE!J24+TEL!J24+WWP!J24+OIS!J24</f>
        <v>263.39931212381771</v>
      </c>
      <c r="K43" s="204">
        <f>ISI!K39+NFM!K55+CHI!K44+NMM!K43+PPA!K44+FBT!K24+TRE!K24+MAE!K24+TEL!K24+WWP!K24+OIS!K24</f>
        <v>242.02252794496988</v>
      </c>
      <c r="L43" s="204">
        <f>ISI!L39+NFM!L55+CHI!L44+NMM!L43+PPA!L44+FBT!L24+TRE!L24+MAE!L24+TEL!L24+WWP!L24+OIS!L24</f>
        <v>244.76930352536542</v>
      </c>
      <c r="M43" s="204">
        <f>ISI!M39+NFM!M55+CHI!M44+NMM!M43+PPA!M44+FBT!M24+TRE!M24+MAE!M24+TEL!M24+WWP!M24+OIS!M24</f>
        <v>260.3898538263112</v>
      </c>
      <c r="N43" s="204">
        <f>ISI!N39+NFM!N55+CHI!N44+NMM!N43+PPA!N44+FBT!N24+TRE!N24+MAE!N24+TEL!N24+WWP!N24+OIS!N24</f>
        <v>188.87944969905416</v>
      </c>
      <c r="O43" s="204">
        <f>ISI!O39+NFM!O55+CHI!O44+NMM!O43+PPA!O44+FBT!O24+TRE!O24+MAE!O24+TEL!O24+WWP!O24+OIS!O24</f>
        <v>114.64600171969045</v>
      </c>
      <c r="P43" s="204">
        <f>ISI!P39+NFM!P55+CHI!P44+NMM!P43+PPA!P44+FBT!P24+TRE!P24+MAE!P24+TEL!P24+WWP!P24+OIS!P24</f>
        <v>146.65133276010317</v>
      </c>
      <c r="Q43" s="204">
        <f>ISI!Q39+NFM!Q55+CHI!Q44+NMM!Q43+PPA!Q44+FBT!Q24+TRE!Q24+MAE!Q24+TEL!Q24+WWP!Q24+OIS!Q24</f>
        <v>244.88873602751505</v>
      </c>
      <c r="R43" s="204">
        <f>ISI!R39+NFM!R55+CHI!R44+NMM!R43+PPA!R44+FBT!R24+TRE!R24+MAE!R24+TEL!R24+WWP!R24+OIS!R24</f>
        <v>156.63516766981937</v>
      </c>
      <c r="S43" s="204">
        <f>ISI!S39+NFM!S55+CHI!S44+NMM!S43+PPA!S44+FBT!S24+TRE!S24+MAE!S24+TEL!S24+WWP!S24+OIS!S24</f>
        <v>126.03895098882198</v>
      </c>
      <c r="T43" s="204">
        <f>ISI!T39+NFM!T55+CHI!T44+NMM!T43+PPA!T44+FBT!T24+TRE!T24+MAE!T24+TEL!T24+WWP!T24+OIS!T24</f>
        <v>126.60275150472917</v>
      </c>
      <c r="U43" s="204">
        <f>ISI!U39+NFM!U55+CHI!U44+NMM!U43+PPA!U44+FBT!U24+TRE!U24+MAE!U24+TEL!U24+WWP!U24+OIS!U24</f>
        <v>118.32665520206362</v>
      </c>
      <c r="V43" s="204">
        <f>ISI!V39+NFM!V55+CHI!V44+NMM!V43+PPA!V44+FBT!V24+TRE!V24+MAE!V24+TEL!V24+WWP!V24+OIS!V24</f>
        <v>129.19303525365433</v>
      </c>
      <c r="W43" s="204">
        <f>ISI!W39+NFM!W55+CHI!W44+NMM!W43+PPA!W44+FBT!W24+TRE!W24+MAE!W24+TEL!W24+WWP!W24+OIS!W24</f>
        <v>104.36130696474635</v>
      </c>
      <c r="X43" s="204">
        <f>ISI!X39+NFM!X55+CHI!X44+NMM!X43+PPA!X44+FBT!X24+TRE!X24+MAE!X24+TEL!X24+WWP!X24+OIS!X24</f>
        <v>94.997506448839189</v>
      </c>
      <c r="Y43" s="204">
        <f>ISI!Y39+NFM!Y55+CHI!Y44+NMM!Y43+PPA!Y44+FBT!Y24+TRE!Y24+MAE!Y24+TEL!Y24+WWP!Y24+OIS!Y24</f>
        <v>115.91203783319001</v>
      </c>
    </row>
    <row r="44" spans="1:25" ht="12" customHeight="1" x14ac:dyDescent="0.25">
      <c r="A44" s="18" t="s">
        <v>74</v>
      </c>
      <c r="B44" s="204">
        <f>ISI!B40+NFM!B56+CHI!B45+NMM!B44+PPA!B45+FBT!B25+TRE!B25+MAE!B25+TEL!B25+WWP!B25+OIS!B25</f>
        <v>0.31049011177987962</v>
      </c>
      <c r="C44" s="204">
        <f>ISI!C40+NFM!C56+CHI!C45+NMM!C44+PPA!C45+FBT!C25+TRE!C25+MAE!C25+TEL!C25+WWP!C25+OIS!C25</f>
        <v>0.64488392089423896</v>
      </c>
      <c r="D44" s="204">
        <f>ISI!D40+NFM!D56+CHI!D45+NMM!D44+PPA!D45+FBT!D25+TRE!D25+MAE!D25+TEL!D25+WWP!D25+OIS!D25</f>
        <v>0.64488392089423896</v>
      </c>
      <c r="E44" s="204">
        <f>ISI!E40+NFM!E56+CHI!E45+NMM!E44+PPA!E45+FBT!E25+TRE!E25+MAE!E25+TEL!E25+WWP!E25+OIS!E25</f>
        <v>0.57325881341358553</v>
      </c>
      <c r="F44" s="204">
        <f>ISI!F40+NFM!F56+CHI!F45+NMM!F44+PPA!F45+FBT!F25+TRE!F25+MAE!F25+TEL!F25+WWP!F25+OIS!F25</f>
        <v>0.28658641444539978</v>
      </c>
      <c r="G44" s="204">
        <f>ISI!G40+NFM!G56+CHI!G45+NMM!G44+PPA!G45+FBT!G25+TRE!G25+MAE!G25+TEL!G25+WWP!G25+OIS!G25</f>
        <v>0.28658641444539978</v>
      </c>
      <c r="H44" s="204">
        <f>ISI!H40+NFM!H56+CHI!H45+NMM!H44+PPA!H45+FBT!H25+TRE!H25+MAE!H25+TEL!H25+WWP!H25+OIS!H25</f>
        <v>0.23886500429922611</v>
      </c>
      <c r="I44" s="204">
        <f>ISI!I40+NFM!I56+CHI!I45+NMM!I44+PPA!I45+FBT!I25+TRE!I25+MAE!I25+TEL!I25+WWP!I25+OIS!I25</f>
        <v>0.26276870163370591</v>
      </c>
      <c r="J44" s="204">
        <f>ISI!J40+NFM!J56+CHI!J45+NMM!J44+PPA!J45+FBT!J25+TRE!J25+MAE!J25+TEL!J25+WWP!J25+OIS!J25</f>
        <v>0.19105760963026661</v>
      </c>
      <c r="K44" s="204">
        <f>ISI!K40+NFM!K56+CHI!K45+NMM!K44+PPA!K45+FBT!K25+TRE!K25+MAE!K25+TEL!K25+WWP!K25+OIS!K25</f>
        <v>0.2149613069647463</v>
      </c>
      <c r="L44" s="204">
        <f>ISI!L40+NFM!L56+CHI!L45+NMM!L44+PPA!L45+FBT!L25+TRE!L25+MAE!L25+TEL!L25+WWP!L25+OIS!L25</f>
        <v>0.64488392089423896</v>
      </c>
      <c r="M44" s="204">
        <f>ISI!M40+NFM!M56+CHI!M45+NMM!M44+PPA!M45+FBT!M25+TRE!M25+MAE!M25+TEL!M25+WWP!M25+OIS!M25</f>
        <v>0.88374892519346515</v>
      </c>
      <c r="N44" s="204">
        <f>ISI!N40+NFM!N56+CHI!N45+NMM!N44+PPA!N45+FBT!N25+TRE!N25+MAE!N25+TEL!N25+WWP!N25+OIS!N25</f>
        <v>1.7196904557179711</v>
      </c>
      <c r="O44" s="204">
        <f>ISI!O40+NFM!O56+CHI!O45+NMM!O44+PPA!O45+FBT!O25+TRE!O25+MAE!O25+TEL!O25+WWP!O25+OIS!O25</f>
        <v>2.3884780739466889</v>
      </c>
      <c r="P44" s="204">
        <f>ISI!P40+NFM!P56+CHI!P45+NMM!P44+PPA!P45+FBT!P25+TRE!P25+MAE!P25+TEL!P25+WWP!P25+OIS!P25</f>
        <v>1.5525365434221841</v>
      </c>
      <c r="Q44" s="204">
        <f>ISI!Q40+NFM!Q56+CHI!Q45+NMM!Q44+PPA!Q45+FBT!Q25+TRE!Q25+MAE!Q25+TEL!Q25+WWP!Q25+OIS!Q25</f>
        <v>1.7435941530524499</v>
      </c>
      <c r="R44" s="204">
        <f>ISI!R40+NFM!R56+CHI!R45+NMM!R44+PPA!R45+FBT!R25+TRE!R25+MAE!R25+TEL!R25+WWP!R25+OIS!R25</f>
        <v>2.6511607910576092</v>
      </c>
      <c r="S44" s="204">
        <f>ISI!S40+NFM!S56+CHI!S45+NMM!S44+PPA!S45+FBT!S25+TRE!S25+MAE!S25+TEL!S25+WWP!S25+OIS!S25</f>
        <v>7.7410146173688732</v>
      </c>
      <c r="T44" s="204">
        <f>ISI!T40+NFM!T56+CHI!T45+NMM!T44+PPA!T45+FBT!T25+TRE!T25+MAE!T25+TEL!T25+WWP!T25+OIS!T25</f>
        <v>8.9280309544282019</v>
      </c>
      <c r="U44" s="204">
        <f>ISI!U40+NFM!U56+CHI!U45+NMM!U44+PPA!U45+FBT!U25+TRE!U25+MAE!U25+TEL!U25+WWP!U25+OIS!U25</f>
        <v>15.71126397248495</v>
      </c>
      <c r="V44" s="204">
        <f>ISI!V40+NFM!V56+CHI!V45+NMM!V44+PPA!V45+FBT!V25+TRE!V25+MAE!V25+TEL!V25+WWP!V25+OIS!V25</f>
        <v>22.222184006878759</v>
      </c>
      <c r="W44" s="204">
        <f>ISI!W40+NFM!W56+CHI!W45+NMM!W44+PPA!W45+FBT!W25+TRE!W25+MAE!W25+TEL!W25+WWP!W25+OIS!W25</f>
        <v>21.92441960447119</v>
      </c>
      <c r="X44" s="204">
        <f>ISI!X40+NFM!X56+CHI!X45+NMM!X44+PPA!X45+FBT!X25+TRE!X25+MAE!X25+TEL!X25+WWP!X25+OIS!X25</f>
        <v>24.07558039552881</v>
      </c>
      <c r="Y44" s="204">
        <f>ISI!Y40+NFM!Y56+CHI!Y45+NMM!Y44+PPA!Y45+FBT!Y25+TRE!Y25+MAE!Y25+TEL!Y25+WWP!Y25+OIS!Y25</f>
        <v>19.099484092863289</v>
      </c>
    </row>
    <row r="45" spans="1:25" ht="12" customHeight="1" x14ac:dyDescent="0.25">
      <c r="A45" s="18" t="s">
        <v>75</v>
      </c>
      <c r="B45" s="204">
        <f>ISI!B41+NFM!B57+CHI!B46+NMM!B45+PPA!B46+FBT!B26+TRE!B26+MAE!B26+TEL!B26+WWP!B26+OIS!B26</f>
        <v>0</v>
      </c>
      <c r="C45" s="204">
        <f>ISI!C41+NFM!C57+CHI!C46+NMM!C45+PPA!C46+FBT!C26+TRE!C26+MAE!C26+TEL!C26+WWP!C26+OIS!C26</f>
        <v>0</v>
      </c>
      <c r="D45" s="204">
        <f>ISI!D41+NFM!D57+CHI!D46+NMM!D45+PPA!D46+FBT!D26+TRE!D26+MAE!D26+TEL!D26+WWP!D26+OIS!D26</f>
        <v>0</v>
      </c>
      <c r="E45" s="204">
        <f>ISI!E41+NFM!E57+CHI!E46+NMM!E45+PPA!E46+FBT!E26+TRE!E26+MAE!E26+TEL!E26+WWP!E26+OIS!E26</f>
        <v>0</v>
      </c>
      <c r="F45" s="204">
        <f>ISI!F41+NFM!F57+CHI!F46+NMM!F45+PPA!F46+FBT!F26+TRE!F26+MAE!F26+TEL!F26+WWP!F26+OIS!F26</f>
        <v>0</v>
      </c>
      <c r="G45" s="204">
        <f>ISI!G41+NFM!G57+CHI!G46+NMM!G45+PPA!G46+FBT!G26+TRE!G26+MAE!G26+TEL!G26+WWP!G26+OIS!G26</f>
        <v>0</v>
      </c>
      <c r="H45" s="204">
        <f>ISI!H41+NFM!H57+CHI!H46+NMM!H45+PPA!H46+FBT!H26+TRE!H26+MAE!H26+TEL!H26+WWP!H26+OIS!H26</f>
        <v>0</v>
      </c>
      <c r="I45" s="204">
        <f>ISI!I41+NFM!I57+CHI!I46+NMM!I45+PPA!I46+FBT!I26+TRE!I26+MAE!I26+TEL!I26+WWP!I26+OIS!I26</f>
        <v>0</v>
      </c>
      <c r="J45" s="204">
        <f>ISI!J41+NFM!J57+CHI!J46+NMM!J45+PPA!J46+FBT!J26+TRE!J26+MAE!J26+TEL!J26+WWP!J26+OIS!J26</f>
        <v>0</v>
      </c>
      <c r="K45" s="204">
        <f>ISI!K41+NFM!K57+CHI!K46+NMM!K45+PPA!K46+FBT!K26+TRE!K26+MAE!K26+TEL!K26+WWP!K26+OIS!K26</f>
        <v>0</v>
      </c>
      <c r="L45" s="204">
        <f>ISI!L41+NFM!L57+CHI!L46+NMM!L45+PPA!L46+FBT!L26+TRE!L26+MAE!L26+TEL!L26+WWP!L26+OIS!L26</f>
        <v>0</v>
      </c>
      <c r="M45" s="204">
        <f>ISI!M41+NFM!M57+CHI!M46+NMM!M45+PPA!M46+FBT!M26+TRE!M26+MAE!M26+TEL!M26+WWP!M26+OIS!M26</f>
        <v>0</v>
      </c>
      <c r="N45" s="204">
        <f>ISI!N41+NFM!N57+CHI!N46+NMM!N45+PPA!N46+FBT!N26+TRE!N26+MAE!N26+TEL!N26+WWP!N26+OIS!N26</f>
        <v>13.255975924333619</v>
      </c>
      <c r="O45" s="204">
        <f>ISI!O41+NFM!O57+CHI!O46+NMM!O45+PPA!O46+FBT!O26+TRE!O26+MAE!O26+TEL!O26+WWP!O26+OIS!O26</f>
        <v>10.547377472055031</v>
      </c>
      <c r="P45" s="204">
        <f>ISI!P41+NFM!P57+CHI!P46+NMM!P45+PPA!P46+FBT!P26+TRE!P26+MAE!P26+TEL!P26+WWP!P26+OIS!P26</f>
        <v>14.063198624247638</v>
      </c>
      <c r="Q45" s="204">
        <f>ISI!Q41+NFM!Q57+CHI!Q46+NMM!Q45+PPA!Q46+FBT!Q26+TRE!Q26+MAE!Q26+TEL!Q26+WWP!Q26+OIS!Q26</f>
        <v>13.184264832330179</v>
      </c>
      <c r="R45" s="204">
        <f>ISI!R41+NFM!R57+CHI!R46+NMM!R45+PPA!R46+FBT!R26+TRE!R26+MAE!R26+TEL!R26+WWP!R26+OIS!R26</f>
        <v>13.184264832330184</v>
      </c>
      <c r="S45" s="204">
        <f>ISI!S41+NFM!S57+CHI!S46+NMM!S45+PPA!S46+FBT!S26+TRE!S26+MAE!S26+TEL!S26+WWP!S26+OIS!S26</f>
        <v>0</v>
      </c>
      <c r="T45" s="204">
        <f>ISI!T41+NFM!T57+CHI!T46+NMM!T45+PPA!T46+FBT!T26+TRE!T26+MAE!T26+TEL!T26+WWP!T26+OIS!T26</f>
        <v>5.7783319002579532</v>
      </c>
      <c r="U45" s="204">
        <f>ISI!U41+NFM!U57+CHI!U46+NMM!U45+PPA!U46+FBT!U26+TRE!U26+MAE!U26+TEL!U26+WWP!U26+OIS!U26</f>
        <v>4.9824591573516761</v>
      </c>
      <c r="V45" s="204">
        <f>ISI!V41+NFM!V57+CHI!V46+NMM!V45+PPA!V46+FBT!V26+TRE!V26+MAE!V26+TEL!V26+WWP!V26+OIS!V26</f>
        <v>3.9651762682717093</v>
      </c>
      <c r="W45" s="204">
        <f>ISI!W41+NFM!W57+CHI!W46+NMM!W45+PPA!W46+FBT!W26+TRE!W26+MAE!W26+TEL!W26+WWP!W26+OIS!W26</f>
        <v>3.9649183147033531</v>
      </c>
      <c r="X45" s="204">
        <f>ISI!X41+NFM!X57+CHI!X46+NMM!X45+PPA!X46+FBT!X26+TRE!X26+MAE!X26+TEL!X26+WWP!X26+OIS!X26</f>
        <v>0</v>
      </c>
      <c r="Y45" s="204">
        <f>ISI!Y41+NFM!Y57+CHI!Y46+NMM!Y45+PPA!Y46+FBT!Y26+TRE!Y26+MAE!Y26+TEL!Y26+WWP!Y26+OIS!Y26</f>
        <v>0</v>
      </c>
    </row>
    <row r="46" spans="1:25" ht="12" customHeight="1" x14ac:dyDescent="0.25">
      <c r="A46" s="18" t="s">
        <v>76</v>
      </c>
      <c r="B46" s="204">
        <f>ISI!B42+NFM!B58+CHI!B47+NMM!B46+PPA!B47+FBT!B27+TRE!B27+MAE!B27+TEL!B27+WWP!B27+OIS!B27</f>
        <v>0.85984522785898532</v>
      </c>
      <c r="C46" s="204">
        <f>ISI!C42+NFM!C58+CHI!C47+NMM!C46+PPA!C47+FBT!C27+TRE!C27+MAE!C27+TEL!C27+WWP!C27+OIS!C27</f>
        <v>0.88374892519346515</v>
      </c>
      <c r="D46" s="204">
        <f>ISI!D42+NFM!D58+CHI!D47+NMM!D46+PPA!D47+FBT!D27+TRE!D27+MAE!D27+TEL!D27+WWP!D27+OIS!D27</f>
        <v>0.88374892519346515</v>
      </c>
      <c r="E46" s="204">
        <f>ISI!E42+NFM!E58+CHI!E47+NMM!E46+PPA!E47+FBT!E27+TRE!E27+MAE!E27+TEL!E27+WWP!E27+OIS!E27</f>
        <v>0.90765262252794487</v>
      </c>
      <c r="F46" s="204">
        <f>ISI!F42+NFM!F58+CHI!F47+NMM!F46+PPA!F47+FBT!F27+TRE!F27+MAE!F27+TEL!F27+WWP!F27+OIS!F27</f>
        <v>0.95537403267411869</v>
      </c>
      <c r="G46" s="204">
        <f>ISI!G42+NFM!G58+CHI!G47+NMM!G46+PPA!G47+FBT!G27+TRE!G27+MAE!G27+TEL!G27+WWP!G27+OIS!G27</f>
        <v>0.88374892519346515</v>
      </c>
      <c r="H46" s="204">
        <f>ISI!H42+NFM!H58+CHI!H47+NMM!H46+PPA!H47+FBT!H27+TRE!H27+MAE!H27+TEL!H27+WWP!H27+OIS!H27</f>
        <v>0.95537403267411869</v>
      </c>
      <c r="I46" s="204">
        <f>ISI!I42+NFM!I58+CHI!I47+NMM!I46+PPA!I47+FBT!I27+TRE!I27+MAE!I27+TEL!I27+WWP!I27+OIS!I27</f>
        <v>1.050902837489252</v>
      </c>
      <c r="J46" s="204">
        <f>ISI!J42+NFM!J58+CHI!J47+NMM!J46+PPA!J47+FBT!J27+TRE!J27+MAE!J27+TEL!J27+WWP!J27+OIS!J27</f>
        <v>1.218142734307825</v>
      </c>
      <c r="K46" s="204">
        <f>ISI!K42+NFM!K58+CHI!K47+NMM!K46+PPA!K47+FBT!K27+TRE!K27+MAE!K27+TEL!K27+WWP!K27+OIS!K27</f>
        <v>1.3136715391229581</v>
      </c>
      <c r="L46" s="204">
        <f>ISI!L42+NFM!L58+CHI!L47+NMM!L46+PPA!L47+FBT!L27+TRE!L27+MAE!L27+TEL!L27+WWP!L27+OIS!L27</f>
        <v>1.337575236457438</v>
      </c>
      <c r="M46" s="204">
        <f>ISI!M42+NFM!M58+CHI!M47+NMM!M46+PPA!M47+FBT!M27+TRE!M27+MAE!M27+TEL!M27+WWP!M27+OIS!M27</f>
        <v>1.337575236457438</v>
      </c>
      <c r="N46" s="204">
        <f>ISI!N42+NFM!N58+CHI!N47+NMM!N46+PPA!N47+FBT!N27+TRE!N27+MAE!N27+TEL!N27+WWP!N27+OIS!N27</f>
        <v>1.337575236457438</v>
      </c>
      <c r="O46" s="204">
        <f>ISI!O42+NFM!O58+CHI!O47+NMM!O46+PPA!O47+FBT!O27+TRE!O27+MAE!O27+TEL!O27+WWP!O27+OIS!O27</f>
        <v>1.361392949269131</v>
      </c>
      <c r="P46" s="204">
        <f>ISI!P42+NFM!P58+CHI!P47+NMM!P46+PPA!P47+FBT!P27+TRE!P27+MAE!P27+TEL!P27+WWP!P27+OIS!P27</f>
        <v>1.385296646603611</v>
      </c>
      <c r="Q46" s="204">
        <f>ISI!Q42+NFM!Q58+CHI!Q47+NMM!Q46+PPA!Q47+FBT!Q27+TRE!Q27+MAE!Q27+TEL!Q27+WWP!Q27+OIS!Q27</f>
        <v>1.4331040412725711</v>
      </c>
      <c r="R46" s="204">
        <f>ISI!R42+NFM!R58+CHI!R47+NMM!R46+PPA!R47+FBT!R27+TRE!R27+MAE!R27+TEL!R27+WWP!R27+OIS!R27</f>
        <v>1.4569217540842649</v>
      </c>
      <c r="S46" s="204">
        <f>ISI!S42+NFM!S58+CHI!S47+NMM!S46+PPA!S47+FBT!S27+TRE!S27+MAE!S27+TEL!S27+WWP!S27+OIS!S27</f>
        <v>1.4808254514187451</v>
      </c>
      <c r="T46" s="204">
        <f>ISI!T42+NFM!T58+CHI!T47+NMM!T46+PPA!T47+FBT!T27+TRE!T27+MAE!T27+TEL!T27+WWP!T27+OIS!T27</f>
        <v>1.5286328460877039</v>
      </c>
      <c r="U46" s="204">
        <f>ISI!U42+NFM!U58+CHI!U47+NMM!U46+PPA!U47+FBT!U27+TRE!U27+MAE!U27+TEL!U27+WWP!U27+OIS!U27</f>
        <v>1.5763542562338779</v>
      </c>
      <c r="V46" s="204">
        <f>ISI!V42+NFM!V58+CHI!V47+NMM!V46+PPA!V47+FBT!V27+TRE!V27+MAE!V27+TEL!V27+WWP!V27+OIS!V27</f>
        <v>1.612209802235598</v>
      </c>
      <c r="W46" s="204">
        <f>ISI!W42+NFM!W58+CHI!W47+NMM!W46+PPA!W47+FBT!W27+TRE!W27+MAE!W27+TEL!W27+WWP!W27+OIS!W27</f>
        <v>1.671883061049011</v>
      </c>
      <c r="X46" s="204">
        <f>ISI!X42+NFM!X58+CHI!X47+NMM!X46+PPA!X47+FBT!X27+TRE!X27+MAE!X27+TEL!X27+WWP!X27+OIS!X27</f>
        <v>1.75786758383491</v>
      </c>
      <c r="Y46" s="204">
        <f>ISI!Y42+NFM!Y58+CHI!Y47+NMM!Y46+PPA!Y47+FBT!Y27+TRE!Y27+MAE!Y27+TEL!Y27+WWP!Y27+OIS!Y27</f>
        <v>1.8546861564918311</v>
      </c>
    </row>
    <row r="47" spans="1:25" ht="12" customHeight="1" x14ac:dyDescent="0.25">
      <c r="A47" s="18" t="s">
        <v>77</v>
      </c>
      <c r="B47" s="204">
        <f>ISI!B43+NFM!B59+CHI!B48+NMM!B47+PPA!B48+FBT!B28+TRE!B28+MAE!B28+TEL!B28+WWP!B28+OIS!B28</f>
        <v>0</v>
      </c>
      <c r="C47" s="204">
        <f>ISI!C43+NFM!C59+CHI!C48+NMM!C47+PPA!C48+FBT!C28+TRE!C28+MAE!C28+TEL!C28+WWP!C28+OIS!C28</f>
        <v>0</v>
      </c>
      <c r="D47" s="204">
        <f>ISI!D43+NFM!D59+CHI!D48+NMM!D47+PPA!D48+FBT!D28+TRE!D28+MAE!D28+TEL!D28+WWP!D28+OIS!D28</f>
        <v>0</v>
      </c>
      <c r="E47" s="204">
        <f>ISI!E43+NFM!E59+CHI!E48+NMM!E47+PPA!E48+FBT!E28+TRE!E28+MAE!E28+TEL!E28+WWP!E28+OIS!E28</f>
        <v>0</v>
      </c>
      <c r="F47" s="204">
        <f>ISI!F43+NFM!F59+CHI!F48+NMM!F47+PPA!F48+FBT!F28+TRE!F28+MAE!F28+TEL!F28+WWP!F28+OIS!F28</f>
        <v>0</v>
      </c>
      <c r="G47" s="204">
        <f>ISI!G43+NFM!G59+CHI!G48+NMM!G47+PPA!G48+FBT!G28+TRE!G28+MAE!G28+TEL!G28+WWP!G28+OIS!G28</f>
        <v>0</v>
      </c>
      <c r="H47" s="204">
        <f>ISI!H43+NFM!H59+CHI!H48+NMM!H47+PPA!H48+FBT!H28+TRE!H28+MAE!H28+TEL!H28+WWP!H28+OIS!H28</f>
        <v>0</v>
      </c>
      <c r="I47" s="204">
        <f>ISI!I43+NFM!I59+CHI!I48+NMM!I47+PPA!I48+FBT!I28+TRE!I28+MAE!I28+TEL!I28+WWP!I28+OIS!I28</f>
        <v>0</v>
      </c>
      <c r="J47" s="204">
        <f>ISI!J43+NFM!J59+CHI!J48+NMM!J47+PPA!J48+FBT!J28+TRE!J28+MAE!J28+TEL!J28+WWP!J28+OIS!J28</f>
        <v>0</v>
      </c>
      <c r="K47" s="204">
        <f>ISI!K43+NFM!K59+CHI!K48+NMM!K47+PPA!K48+FBT!K28+TRE!K28+MAE!K28+TEL!K28+WWP!K28+OIS!K28</f>
        <v>0</v>
      </c>
      <c r="L47" s="204">
        <f>ISI!L43+NFM!L59+CHI!L48+NMM!L47+PPA!L48+FBT!L28+TRE!L28+MAE!L28+TEL!L28+WWP!L28+OIS!L28</f>
        <v>0</v>
      </c>
      <c r="M47" s="204">
        <f>ISI!M43+NFM!M59+CHI!M48+NMM!M47+PPA!M48+FBT!M28+TRE!M28+MAE!M28+TEL!M28+WWP!M28+OIS!M28</f>
        <v>0</v>
      </c>
      <c r="N47" s="204">
        <f>ISI!N43+NFM!N59+CHI!N48+NMM!N47+PPA!N48+FBT!N28+TRE!N28+MAE!N28+TEL!N28+WWP!N28+OIS!N28</f>
        <v>0.1194325021496131</v>
      </c>
      <c r="O47" s="204">
        <f>ISI!O43+NFM!O59+CHI!O48+NMM!O47+PPA!O48+FBT!O28+TRE!O28+MAE!O28+TEL!O28+WWP!O28+OIS!O28</f>
        <v>0.1194325021496131</v>
      </c>
      <c r="P47" s="204">
        <f>ISI!P43+NFM!P59+CHI!P48+NMM!P47+PPA!P48+FBT!P28+TRE!P28+MAE!P28+TEL!P28+WWP!P28+OIS!P28</f>
        <v>0.1194325021496131</v>
      </c>
      <c r="Q47" s="204">
        <f>ISI!Q43+NFM!Q59+CHI!Q48+NMM!Q47+PPA!Q48+FBT!Q28+TRE!Q28+MAE!Q28+TEL!Q28+WWP!Q28+OIS!Q28</f>
        <v>0.1194325021496131</v>
      </c>
      <c r="R47" s="204">
        <f>ISI!R43+NFM!R59+CHI!R48+NMM!R47+PPA!R48+FBT!R28+TRE!R28+MAE!R28+TEL!R28+WWP!R28+OIS!R28</f>
        <v>0.1194325021496131</v>
      </c>
      <c r="S47" s="204">
        <f>ISI!S43+NFM!S59+CHI!S48+NMM!S47+PPA!S48+FBT!S28+TRE!S28+MAE!S28+TEL!S28+WWP!S28+OIS!S28</f>
        <v>0.1194325021496131</v>
      </c>
      <c r="T47" s="204">
        <f>ISI!T43+NFM!T59+CHI!T48+NMM!T47+PPA!T48+FBT!T28+TRE!T28+MAE!T28+TEL!T28+WWP!T28+OIS!T28</f>
        <v>0.1194325021496131</v>
      </c>
      <c r="U47" s="204">
        <f>ISI!U43+NFM!U59+CHI!U48+NMM!U47+PPA!U48+FBT!U28+TRE!U28+MAE!U28+TEL!U28+WWP!U28+OIS!U28</f>
        <v>0.1194325021496131</v>
      </c>
      <c r="V47" s="204">
        <f>ISI!V43+NFM!V59+CHI!V48+NMM!V47+PPA!V48+FBT!V28+TRE!V28+MAE!V28+TEL!V28+WWP!V28+OIS!V28</f>
        <v>0.1194325021496131</v>
      </c>
      <c r="W47" s="204">
        <f>ISI!W43+NFM!W59+CHI!W48+NMM!W47+PPA!W48+FBT!W28+TRE!W28+MAE!W28+TEL!W28+WWP!W28+OIS!W28</f>
        <v>0.1194325021496131</v>
      </c>
      <c r="X47" s="204">
        <f>ISI!X43+NFM!X59+CHI!X48+NMM!X47+PPA!X48+FBT!X28+TRE!X28+MAE!X28+TEL!X28+WWP!X28+OIS!X28</f>
        <v>0.1194325021496131</v>
      </c>
      <c r="Y47" s="204">
        <f>ISI!Y43+NFM!Y59+CHI!Y48+NMM!Y47+PPA!Y48+FBT!Y28+TRE!Y28+MAE!Y28+TEL!Y28+WWP!Y28+OIS!Y28</f>
        <v>0.1194325021496131</v>
      </c>
    </row>
    <row r="48" spans="1:25" ht="12" customHeight="1" x14ac:dyDescent="0.25">
      <c r="A48" s="18" t="s">
        <v>78</v>
      </c>
      <c r="B48" s="204">
        <f>ISI!B44+NFM!B60+CHI!B49+NMM!B48+PPA!B49+FBT!B29+TRE!B29+MAE!B29+TEL!B29+WWP!B29+OIS!B29</f>
        <v>0</v>
      </c>
      <c r="C48" s="204">
        <f>ISI!C44+NFM!C60+CHI!C49+NMM!C48+PPA!C49+FBT!C29+TRE!C29+MAE!C29+TEL!C29+WWP!C29+OIS!C29</f>
        <v>0</v>
      </c>
      <c r="D48" s="204">
        <f>ISI!D44+NFM!D60+CHI!D49+NMM!D48+PPA!D49+FBT!D29+TRE!D29+MAE!D29+TEL!D29+WWP!D29+OIS!D29</f>
        <v>0</v>
      </c>
      <c r="E48" s="204">
        <f>ISI!E44+NFM!E60+CHI!E49+NMM!E48+PPA!E49+FBT!E29+TRE!E29+MAE!E29+TEL!E29+WWP!E29+OIS!E29</f>
        <v>0</v>
      </c>
      <c r="F48" s="204">
        <f>ISI!F44+NFM!F60+CHI!F49+NMM!F48+PPA!F49+FBT!F29+TRE!F29+MAE!F29+TEL!F29+WWP!F29+OIS!F29</f>
        <v>0</v>
      </c>
      <c r="G48" s="204">
        <f>ISI!G44+NFM!G60+CHI!G49+NMM!G48+PPA!G49+FBT!G29+TRE!G29+MAE!G29+TEL!G29+WWP!G29+OIS!G29</f>
        <v>0</v>
      </c>
      <c r="H48" s="204">
        <f>ISI!H44+NFM!H60+CHI!H49+NMM!H48+PPA!H49+FBT!H29+TRE!H29+MAE!H29+TEL!H29+WWP!H29+OIS!H29</f>
        <v>0</v>
      </c>
      <c r="I48" s="204">
        <f>ISI!I44+NFM!I60+CHI!I49+NMM!I48+PPA!I49+FBT!I29+TRE!I29+MAE!I29+TEL!I29+WWP!I29+OIS!I29</f>
        <v>0</v>
      </c>
      <c r="J48" s="204">
        <f>ISI!J44+NFM!J60+CHI!J49+NMM!J48+PPA!J49+FBT!J29+TRE!J29+MAE!J29+TEL!J29+WWP!J29+OIS!J29</f>
        <v>0</v>
      </c>
      <c r="K48" s="204">
        <f>ISI!K44+NFM!K60+CHI!K49+NMM!K48+PPA!K49+FBT!K29+TRE!K29+MAE!K29+TEL!K29+WWP!K29+OIS!K29</f>
        <v>0</v>
      </c>
      <c r="L48" s="204">
        <f>ISI!L44+NFM!L60+CHI!L49+NMM!L48+PPA!L49+FBT!L29+TRE!L29+MAE!L29+TEL!L29+WWP!L29+OIS!L29</f>
        <v>0</v>
      </c>
      <c r="M48" s="204">
        <f>ISI!M44+NFM!M60+CHI!M49+NMM!M48+PPA!M49+FBT!M29+TRE!M29+MAE!M29+TEL!M29+WWP!M29+OIS!M29</f>
        <v>0</v>
      </c>
      <c r="N48" s="204">
        <f>ISI!N44+NFM!N60+CHI!N49+NMM!N48+PPA!N49+FBT!N29+TRE!N29+MAE!N29+TEL!N29+WWP!N29+OIS!N29</f>
        <v>0</v>
      </c>
      <c r="O48" s="204">
        <f>ISI!O44+NFM!O60+CHI!O49+NMM!O48+PPA!O49+FBT!O29+TRE!O29+MAE!O29+TEL!O29+WWP!O29+OIS!O29</f>
        <v>0</v>
      </c>
      <c r="P48" s="204">
        <f>ISI!P44+NFM!P60+CHI!P49+NMM!P48+PPA!P49+FBT!P29+TRE!P29+MAE!P29+TEL!P29+WWP!P29+OIS!P29</f>
        <v>0</v>
      </c>
      <c r="Q48" s="204">
        <f>ISI!Q44+NFM!Q60+CHI!Q49+NMM!Q48+PPA!Q49+FBT!Q29+TRE!Q29+MAE!Q29+TEL!Q29+WWP!Q29+OIS!Q29</f>
        <v>0</v>
      </c>
      <c r="R48" s="204">
        <f>ISI!R44+NFM!R60+CHI!R49+NMM!R48+PPA!R49+FBT!R29+TRE!R29+MAE!R29+TEL!R29+WWP!R29+OIS!R29</f>
        <v>0</v>
      </c>
      <c r="S48" s="204">
        <f>ISI!S44+NFM!S60+CHI!S49+NMM!S48+PPA!S49+FBT!S29+TRE!S29+MAE!S29+TEL!S29+WWP!S29+OIS!S29</f>
        <v>0</v>
      </c>
      <c r="T48" s="204">
        <f>ISI!T44+NFM!T60+CHI!T49+NMM!T48+PPA!T49+FBT!T29+TRE!T29+MAE!T29+TEL!T29+WWP!T29+OIS!T29</f>
        <v>0</v>
      </c>
      <c r="U48" s="204">
        <f>ISI!U44+NFM!U60+CHI!U49+NMM!U48+PPA!U49+FBT!U29+TRE!U29+MAE!U29+TEL!U29+WWP!U29+OIS!U29</f>
        <v>0</v>
      </c>
      <c r="V48" s="204">
        <f>ISI!V44+NFM!V60+CHI!V49+NMM!V48+PPA!V49+FBT!V29+TRE!V29+MAE!V29+TEL!V29+WWP!V29+OIS!V29</f>
        <v>0</v>
      </c>
      <c r="W48" s="204">
        <f>ISI!W44+NFM!W60+CHI!W49+NMM!W48+PPA!W49+FBT!W29+TRE!W29+MAE!W29+TEL!W29+WWP!W29+OIS!W29</f>
        <v>0</v>
      </c>
      <c r="X48" s="204">
        <f>ISI!X44+NFM!X60+CHI!X49+NMM!X48+PPA!X49+FBT!X29+TRE!X29+MAE!X29+TEL!X29+WWP!X29+OIS!X29</f>
        <v>0</v>
      </c>
      <c r="Y48" s="204">
        <f>ISI!Y44+NFM!Y60+CHI!Y49+NMM!Y48+PPA!Y49+FBT!Y29+TRE!Y29+MAE!Y29+TEL!Y29+WWP!Y29+OIS!Y29</f>
        <v>0</v>
      </c>
    </row>
    <row r="49" spans="1:25" ht="12" customHeight="1" x14ac:dyDescent="0.25">
      <c r="A49" s="20" t="s">
        <v>39</v>
      </c>
      <c r="B49" s="206">
        <f>ISI!B45+NFM!B61+CHI!B50+NMM!B49+PPA!B50+FBT!B30+TRE!B30+MAE!B30+TEL!B30+WWP!B30+OIS!B30</f>
        <v>0</v>
      </c>
      <c r="C49" s="206">
        <f>ISI!C45+NFM!C61+CHI!C50+NMM!C49+PPA!C50+FBT!C30+TRE!C30+MAE!C30+TEL!C30+WWP!C30+OIS!C30</f>
        <v>0</v>
      </c>
      <c r="D49" s="206">
        <f>ISI!D45+NFM!D61+CHI!D50+NMM!D49+PPA!D50+FBT!D30+TRE!D30+MAE!D30+TEL!D30+WWP!D30+OIS!D30</f>
        <v>0</v>
      </c>
      <c r="E49" s="206">
        <f>ISI!E45+NFM!E61+CHI!E50+NMM!E49+PPA!E50+FBT!E30+TRE!E30+MAE!E30+TEL!E30+WWP!E30+OIS!E30</f>
        <v>0</v>
      </c>
      <c r="F49" s="206">
        <f>ISI!F45+NFM!F61+CHI!F50+NMM!F49+PPA!F50+FBT!F30+TRE!F30+MAE!F30+TEL!F30+WWP!F30+OIS!F30</f>
        <v>0</v>
      </c>
      <c r="G49" s="206">
        <f>ISI!G45+NFM!G61+CHI!G50+NMM!G49+PPA!G50+FBT!G30+TRE!G30+MAE!G30+TEL!G30+WWP!G30+OIS!G30</f>
        <v>0</v>
      </c>
      <c r="H49" s="206">
        <f>ISI!H45+NFM!H61+CHI!H50+NMM!H49+PPA!H50+FBT!H30+TRE!H30+MAE!H30+TEL!H30+WWP!H30+OIS!H30</f>
        <v>0</v>
      </c>
      <c r="I49" s="206">
        <f>ISI!I45+NFM!I61+CHI!I50+NMM!I49+PPA!I50+FBT!I30+TRE!I30+MAE!I30+TEL!I30+WWP!I30+OIS!I30</f>
        <v>0</v>
      </c>
      <c r="J49" s="206">
        <f>ISI!J45+NFM!J61+CHI!J50+NMM!J49+PPA!J50+FBT!J30+TRE!J30+MAE!J30+TEL!J30+WWP!J30+OIS!J30</f>
        <v>0</v>
      </c>
      <c r="K49" s="206">
        <f>ISI!K45+NFM!K61+CHI!K50+NMM!K49+PPA!K50+FBT!K30+TRE!K30+MAE!K30+TEL!K30+WWP!K30+OIS!K30</f>
        <v>0</v>
      </c>
      <c r="L49" s="206">
        <f>ISI!L45+NFM!L61+CHI!L50+NMM!L49+PPA!L50+FBT!L30+TRE!L30+MAE!L30+TEL!L30+WWP!L30+OIS!L30</f>
        <v>0</v>
      </c>
      <c r="M49" s="206">
        <f>ISI!M45+NFM!M61+CHI!M50+NMM!M49+PPA!M50+FBT!M30+TRE!M30+MAE!M30+TEL!M30+WWP!M30+OIS!M30</f>
        <v>0</v>
      </c>
      <c r="N49" s="206">
        <f>ISI!N45+NFM!N61+CHI!N50+NMM!N49+PPA!N50+FBT!N30+TRE!N30+MAE!N30+TEL!N30+WWP!N30+OIS!N30</f>
        <v>0</v>
      </c>
      <c r="O49" s="206">
        <f>ISI!O45+NFM!O61+CHI!O50+NMM!O49+PPA!O50+FBT!O30+TRE!O30+MAE!O30+TEL!O30+WWP!O30+OIS!O30</f>
        <v>0</v>
      </c>
      <c r="P49" s="206">
        <f>ISI!P45+NFM!P61+CHI!P50+NMM!P49+PPA!P50+FBT!P30+TRE!P30+MAE!P30+TEL!P30+WWP!P30+OIS!P30</f>
        <v>0</v>
      </c>
      <c r="Q49" s="206">
        <f>ISI!Q45+NFM!Q61+CHI!Q50+NMM!Q49+PPA!Q50+FBT!Q30+TRE!Q30+MAE!Q30+TEL!Q30+WWP!Q30+OIS!Q30</f>
        <v>0</v>
      </c>
      <c r="R49" s="206">
        <f>ISI!R45+NFM!R61+CHI!R50+NMM!R49+PPA!R50+FBT!R30+TRE!R30+MAE!R30+TEL!R30+WWP!R30+OIS!R30</f>
        <v>0</v>
      </c>
      <c r="S49" s="206">
        <f>ISI!S45+NFM!S61+CHI!S50+NMM!S49+PPA!S50+FBT!S30+TRE!S30+MAE!S30+TEL!S30+WWP!S30+OIS!S30</f>
        <v>0</v>
      </c>
      <c r="T49" s="206">
        <f>ISI!T45+NFM!T61+CHI!T50+NMM!T49+PPA!T50+FBT!T30+TRE!T30+MAE!T30+TEL!T30+WWP!T30+OIS!T30</f>
        <v>0</v>
      </c>
      <c r="U49" s="206">
        <f>ISI!U45+NFM!U61+CHI!U50+NMM!U49+PPA!U50+FBT!U30+TRE!U30+MAE!U30+TEL!U30+WWP!U30+OIS!U30</f>
        <v>0</v>
      </c>
      <c r="V49" s="206">
        <f>ISI!V45+NFM!V61+CHI!V50+NMM!V49+PPA!V50+FBT!V30+TRE!V30+MAE!V30+TEL!V30+WWP!V30+OIS!V30</f>
        <v>0</v>
      </c>
      <c r="W49" s="206">
        <f>ISI!W45+NFM!W61+CHI!W50+NMM!W49+PPA!W50+FBT!W30+TRE!W30+MAE!W30+TEL!W30+WWP!W30+OIS!W30</f>
        <v>0</v>
      </c>
      <c r="X49" s="206">
        <f>ISI!X45+NFM!X61+CHI!X50+NMM!X49+PPA!X50+FBT!X30+TRE!X30+MAE!X30+TEL!X30+WWP!X30+OIS!X30</f>
        <v>0</v>
      </c>
      <c r="Y49" s="206">
        <f>ISI!Y45+NFM!Y61+CHI!Y50+NMM!Y49+PPA!Y50+FBT!Y30+TRE!Y30+MAE!Y30+TEL!Y30+WWP!Y30+OIS!Y30</f>
        <v>0</v>
      </c>
    </row>
    <row r="50" spans="1:25" ht="12" customHeight="1" x14ac:dyDescent="0.25">
      <c r="A50" s="21" t="s">
        <v>40</v>
      </c>
      <c r="B50" s="207">
        <f>ISI!B46+NFM!B62+CHI!B51+NMM!B50+PPA!B51+FBT!B31+TRE!B31+MAE!B31+TEL!B31+WWP!B31+OIS!B31</f>
        <v>1164.8323301805674</v>
      </c>
      <c r="C50" s="207">
        <f>ISI!C46+NFM!C62+CHI!C51+NMM!C50+PPA!C51+FBT!C31+TRE!C31+MAE!C31+TEL!C31+WWP!C31+OIS!C31</f>
        <v>1183.3190025795354</v>
      </c>
      <c r="D50" s="207">
        <f>ISI!D46+NFM!D62+CHI!D51+NMM!D50+PPA!D51+FBT!D31+TRE!D31+MAE!D31+TEL!D31+WWP!D31+OIS!D31</f>
        <v>1214.9613069647462</v>
      </c>
      <c r="E50" s="207">
        <f>ISI!E46+NFM!E62+CHI!E51+NMM!E50+PPA!E51+FBT!E31+TRE!E31+MAE!E31+TEL!E31+WWP!E31+OIS!E31</f>
        <v>1217.1969045571796</v>
      </c>
      <c r="F50" s="207">
        <f>ISI!F46+NFM!F62+CHI!F51+NMM!F50+PPA!F51+FBT!F31+TRE!F31+MAE!F31+TEL!F31+WWP!F31+OIS!F31</f>
        <v>1202.665520206363</v>
      </c>
      <c r="G50" s="207">
        <f>ISI!G46+NFM!G62+CHI!G51+NMM!G50+PPA!G51+FBT!G31+TRE!G31+MAE!G31+TEL!G31+WWP!G31+OIS!G31</f>
        <v>1239.8108340498709</v>
      </c>
      <c r="H50" s="207">
        <f>ISI!H46+NFM!H62+CHI!H51+NMM!H50+PPA!H51+FBT!H31+TRE!H31+MAE!H31+TEL!H31+WWP!H31+OIS!H31</f>
        <v>1217.1969045571796</v>
      </c>
      <c r="I50" s="207">
        <f>ISI!I46+NFM!I62+CHI!I51+NMM!I50+PPA!I51+FBT!I31+TRE!I31+MAE!I31+TEL!I31+WWP!I31+OIS!I31</f>
        <v>1317.9707652622526</v>
      </c>
      <c r="J50" s="207">
        <f>ISI!J46+NFM!J62+CHI!J51+NMM!J50+PPA!J51+FBT!J31+TRE!J31+MAE!J31+TEL!J31+WWP!J31+OIS!J31</f>
        <v>1331.4703353396387</v>
      </c>
      <c r="K50" s="207">
        <f>ISI!K46+NFM!K62+CHI!K51+NMM!K50+PPA!K51+FBT!K31+TRE!K31+MAE!K31+TEL!K31+WWP!K31+OIS!K31</f>
        <v>1209.5442820292344</v>
      </c>
      <c r="L50" s="207">
        <f>ISI!L46+NFM!L62+CHI!L51+NMM!L50+PPA!L51+FBT!L31+TRE!L31+MAE!L31+TEL!L31+WWP!L31+OIS!L31</f>
        <v>1215.9931212381771</v>
      </c>
      <c r="M50" s="207">
        <f>ISI!M46+NFM!M62+CHI!M51+NMM!M50+PPA!M51+FBT!M31+TRE!M31+MAE!M31+TEL!M31+WWP!M31+OIS!M31</f>
        <v>1258.8134135855546</v>
      </c>
      <c r="N50" s="207">
        <f>ISI!N46+NFM!N62+CHI!N51+NMM!N50+PPA!N51+FBT!N31+TRE!N31+MAE!N31+TEL!N31+WWP!N31+OIS!N31</f>
        <v>995.09888220120365</v>
      </c>
      <c r="O50" s="207">
        <f>ISI!O46+NFM!O62+CHI!O51+NMM!O50+PPA!O51+FBT!O31+TRE!O31+MAE!O31+TEL!O31+WWP!O31+OIS!O31</f>
        <v>977.30008598452264</v>
      </c>
      <c r="P50" s="207">
        <f>ISI!P46+NFM!P62+CHI!P51+NMM!P50+PPA!P51+FBT!P31+TRE!P31+MAE!P31+TEL!P31+WWP!P31+OIS!P31</f>
        <v>1106.5348237317282</v>
      </c>
      <c r="Q50" s="207">
        <f>ISI!Q46+NFM!Q62+CHI!Q51+NMM!Q50+PPA!Q51+FBT!Q31+TRE!Q31+MAE!Q31+TEL!Q31+WWP!Q31+OIS!Q31</f>
        <v>1089.2519346517629</v>
      </c>
      <c r="R50" s="207">
        <f>ISI!R46+NFM!R62+CHI!R51+NMM!R50+PPA!R51+FBT!R31+TRE!R31+MAE!R31+TEL!R31+WWP!R31+OIS!R31</f>
        <v>970.33533963886487</v>
      </c>
      <c r="S50" s="207">
        <f>ISI!S46+NFM!S62+CHI!S51+NMM!S50+PPA!S51+FBT!S31+TRE!S31+MAE!S31+TEL!S31+WWP!S31+OIS!S31</f>
        <v>1056.2341358555459</v>
      </c>
      <c r="T50" s="207">
        <f>ISI!T46+NFM!T62+CHI!T51+NMM!T50+PPA!T51+FBT!T31+TRE!T31+MAE!T31+TEL!T31+WWP!T31+OIS!T31</f>
        <v>1067.3688736027516</v>
      </c>
      <c r="U50" s="207">
        <f>ISI!U46+NFM!U62+CHI!U51+NMM!U50+PPA!U51+FBT!U31+TRE!U31+MAE!U31+TEL!U31+WWP!U31+OIS!U31</f>
        <v>1058.2837489251933</v>
      </c>
      <c r="V50" s="207">
        <f>ISI!V46+NFM!V62+CHI!V51+NMM!V50+PPA!V51+FBT!V31+TRE!V31+MAE!V31+TEL!V31+WWP!V31+OIS!V31</f>
        <v>1019.5227858985381</v>
      </c>
      <c r="W50" s="207">
        <f>ISI!W46+NFM!W62+CHI!W51+NMM!W50+PPA!W51+FBT!W31+TRE!W31+MAE!W31+TEL!W31+WWP!W31+OIS!W31</f>
        <v>1046.4723989681856</v>
      </c>
      <c r="X50" s="207">
        <f>ISI!X46+NFM!X62+CHI!X51+NMM!X50+PPA!X51+FBT!X31+TRE!X31+MAE!X31+TEL!X31+WWP!X31+OIS!X31</f>
        <v>1022.5985382631126</v>
      </c>
      <c r="Y50" s="207">
        <f>ISI!Y46+NFM!Y62+CHI!Y51+NMM!Y50+PPA!Y51+FBT!Y31+TRE!Y31+MAE!Y31+TEL!Y31+WWP!Y31+OIS!Y31</f>
        <v>980.89183147033521</v>
      </c>
    </row>
    <row r="51" spans="1:25" ht="12" customHeight="1" x14ac:dyDescent="0.25">
      <c r="A51" s="31" t="s">
        <v>79</v>
      </c>
      <c r="B51" s="210">
        <f t="shared" ref="B51:Y51" si="4">SUM(B52,B55,B61,B65,B69,B73:B78)</f>
        <v>4465.1298366294068</v>
      </c>
      <c r="C51" s="210">
        <f t="shared" si="4"/>
        <v>4522.3811693895095</v>
      </c>
      <c r="D51" s="210">
        <f t="shared" si="4"/>
        <v>4458.1489251934645</v>
      </c>
      <c r="E51" s="210">
        <f t="shared" si="4"/>
        <v>4342.6228718830616</v>
      </c>
      <c r="F51" s="210">
        <f t="shared" si="4"/>
        <v>4079.7414445399836</v>
      </c>
      <c r="G51" s="210">
        <f t="shared" si="4"/>
        <v>4168.7603611349959</v>
      </c>
      <c r="H51" s="210">
        <f t="shared" si="4"/>
        <v>4241.8979363714543</v>
      </c>
      <c r="I51" s="210">
        <f t="shared" si="4"/>
        <v>4617.9900257953568</v>
      </c>
      <c r="J51" s="210">
        <f t="shared" si="4"/>
        <v>4231.4800515907136</v>
      </c>
      <c r="K51" s="210">
        <f t="shared" si="4"/>
        <v>3462.364316423043</v>
      </c>
      <c r="L51" s="210">
        <f t="shared" si="4"/>
        <v>3472.810490111779</v>
      </c>
      <c r="M51" s="210">
        <f t="shared" si="4"/>
        <v>3322.8229578675837</v>
      </c>
      <c r="N51" s="210">
        <f t="shared" si="4"/>
        <v>2995.4910576096304</v>
      </c>
      <c r="O51" s="210">
        <f t="shared" si="4"/>
        <v>2835.5312123817707</v>
      </c>
      <c r="P51" s="210">
        <f t="shared" si="4"/>
        <v>3088.299828030953</v>
      </c>
      <c r="Q51" s="210">
        <f t="shared" si="4"/>
        <v>3128.445915735168</v>
      </c>
      <c r="R51" s="210">
        <f t="shared" si="4"/>
        <v>3073.1223559759237</v>
      </c>
      <c r="S51" s="210">
        <f t="shared" si="4"/>
        <v>2762.8165950128978</v>
      </c>
      <c r="T51" s="210">
        <f t="shared" si="4"/>
        <v>2738.8539122957864</v>
      </c>
      <c r="U51" s="210">
        <f t="shared" si="4"/>
        <v>2587.6063628546854</v>
      </c>
      <c r="V51" s="210">
        <f t="shared" si="4"/>
        <v>2523.497764402407</v>
      </c>
      <c r="W51" s="210">
        <f t="shared" si="4"/>
        <v>2565.4008598452283</v>
      </c>
      <c r="X51" s="210">
        <f t="shared" si="4"/>
        <v>2565.5292347377458</v>
      </c>
      <c r="Y51" s="210">
        <f t="shared" si="4"/>
        <v>2463.4218400687869</v>
      </c>
    </row>
    <row r="52" spans="1:25" ht="12" customHeight="1" x14ac:dyDescent="0.25">
      <c r="A52" s="17" t="s">
        <v>14</v>
      </c>
      <c r="B52" s="209">
        <f>ISI!B$47</f>
        <v>192.43877901977629</v>
      </c>
      <c r="C52" s="209">
        <f>ISI!C$47</f>
        <v>212.49183147033531</v>
      </c>
      <c r="D52" s="209">
        <f>ISI!D$47</f>
        <v>242.76569217540819</v>
      </c>
      <c r="E52" s="209">
        <f>ISI!E$47</f>
        <v>248.87033533963881</v>
      </c>
      <c r="F52" s="209">
        <f>ISI!F$47</f>
        <v>221.20507308684429</v>
      </c>
      <c r="G52" s="209">
        <f>ISI!G$47</f>
        <v>219.50490111779879</v>
      </c>
      <c r="H52" s="209">
        <f>ISI!H$47</f>
        <v>226.61754084264831</v>
      </c>
      <c r="I52" s="209">
        <f>ISI!I$47</f>
        <v>254.75494411006019</v>
      </c>
      <c r="J52" s="209">
        <f>ISI!J$47</f>
        <v>225.1580395528805</v>
      </c>
      <c r="K52" s="209">
        <f>ISI!K$47</f>
        <v>188.40601891659489</v>
      </c>
      <c r="L52" s="209">
        <f>ISI!L$47</f>
        <v>177.0987102321582</v>
      </c>
      <c r="M52" s="209">
        <f>ISI!M$47</f>
        <v>182.7053310404126</v>
      </c>
      <c r="N52" s="209">
        <f>ISI!N$47</f>
        <v>156.2024075666379</v>
      </c>
      <c r="O52" s="209">
        <f>ISI!O$47</f>
        <v>140.76646603611351</v>
      </c>
      <c r="P52" s="209">
        <f>ISI!P$47</f>
        <v>134.72115219260519</v>
      </c>
      <c r="Q52" s="209">
        <f>ISI!Q$47</f>
        <v>90.734995700773879</v>
      </c>
      <c r="R52" s="209">
        <f>ISI!R$47</f>
        <v>130.67970765262251</v>
      </c>
      <c r="S52" s="209">
        <f>ISI!S$47</f>
        <v>128.51504729148749</v>
      </c>
      <c r="T52" s="209">
        <f>ISI!T$47</f>
        <v>129.39707652622531</v>
      </c>
      <c r="U52" s="209">
        <f>ISI!U$47</f>
        <v>143.4829750644883</v>
      </c>
      <c r="V52" s="209">
        <f>ISI!V$47</f>
        <v>148.96457437661221</v>
      </c>
      <c r="W52" s="209">
        <f>ISI!W$47</f>
        <v>145.54944110060191</v>
      </c>
      <c r="X52" s="209">
        <f>ISI!X$47</f>
        <v>148.04918314703349</v>
      </c>
      <c r="Y52" s="209">
        <f>ISI!Y$47</f>
        <v>116.20515907136711</v>
      </c>
    </row>
    <row r="53" spans="1:25" ht="12" customHeight="1" x14ac:dyDescent="0.25">
      <c r="A53" s="18" t="s">
        <v>43</v>
      </c>
      <c r="B53" s="204">
        <f>ISI!B$48</f>
        <v>0</v>
      </c>
      <c r="C53" s="204">
        <f>ISI!C$48</f>
        <v>0</v>
      </c>
      <c r="D53" s="204">
        <f>ISI!D$48</f>
        <v>0</v>
      </c>
      <c r="E53" s="204">
        <f>ISI!E$48</f>
        <v>0</v>
      </c>
      <c r="F53" s="204">
        <f>ISI!F$48</f>
        <v>0</v>
      </c>
      <c r="G53" s="204">
        <f>ISI!G$48</f>
        <v>0</v>
      </c>
      <c r="H53" s="204">
        <f>ISI!H$48</f>
        <v>0</v>
      </c>
      <c r="I53" s="204">
        <f>ISI!I$48</f>
        <v>0</v>
      </c>
      <c r="J53" s="204">
        <f>ISI!J$48</f>
        <v>0</v>
      </c>
      <c r="K53" s="204">
        <f>ISI!K$48</f>
        <v>0</v>
      </c>
      <c r="L53" s="204">
        <f>ISI!L$48</f>
        <v>0</v>
      </c>
      <c r="M53" s="204">
        <f>ISI!M$48</f>
        <v>0</v>
      </c>
      <c r="N53" s="204">
        <f>ISI!N$48</f>
        <v>0</v>
      </c>
      <c r="O53" s="204">
        <f>ISI!O$48</f>
        <v>0</v>
      </c>
      <c r="P53" s="204">
        <f>ISI!P$48</f>
        <v>0</v>
      </c>
      <c r="Q53" s="204">
        <f>ISI!Q$48</f>
        <v>0</v>
      </c>
      <c r="R53" s="204">
        <f>ISI!R$48</f>
        <v>0</v>
      </c>
      <c r="S53" s="204">
        <f>ISI!S$48</f>
        <v>0</v>
      </c>
      <c r="T53" s="204">
        <f>ISI!T$48</f>
        <v>0</v>
      </c>
      <c r="U53" s="204">
        <f>ISI!U$48</f>
        <v>0</v>
      </c>
      <c r="V53" s="204">
        <f>ISI!V$48</f>
        <v>0</v>
      </c>
      <c r="W53" s="204">
        <f>ISI!W$48</f>
        <v>0</v>
      </c>
      <c r="X53" s="204">
        <f>ISI!X$48</f>
        <v>0</v>
      </c>
      <c r="Y53" s="204">
        <f>ISI!Y$48</f>
        <v>0</v>
      </c>
    </row>
    <row r="54" spans="1:25" ht="12" customHeight="1" x14ac:dyDescent="0.25">
      <c r="A54" s="18" t="s">
        <v>44</v>
      </c>
      <c r="B54" s="204">
        <f>ISI!B$49</f>
        <v>192.43877901977629</v>
      </c>
      <c r="C54" s="204">
        <f>ISI!C$49</f>
        <v>212.49183147033531</v>
      </c>
      <c r="D54" s="204">
        <f>ISI!D$49</f>
        <v>242.76569217540819</v>
      </c>
      <c r="E54" s="204">
        <f>ISI!E$49</f>
        <v>248.87033533963881</v>
      </c>
      <c r="F54" s="204">
        <f>ISI!F$49</f>
        <v>221.20507308684429</v>
      </c>
      <c r="G54" s="204">
        <f>ISI!G$49</f>
        <v>219.50490111779879</v>
      </c>
      <c r="H54" s="204">
        <f>ISI!H$49</f>
        <v>226.61754084264831</v>
      </c>
      <c r="I54" s="204">
        <f>ISI!I$49</f>
        <v>254.75494411006019</v>
      </c>
      <c r="J54" s="204">
        <f>ISI!J$49</f>
        <v>225.1580395528805</v>
      </c>
      <c r="K54" s="204">
        <f>ISI!K$49</f>
        <v>188.40601891659489</v>
      </c>
      <c r="L54" s="204">
        <f>ISI!L$49</f>
        <v>177.0987102321582</v>
      </c>
      <c r="M54" s="204">
        <f>ISI!M$49</f>
        <v>182.7053310404126</v>
      </c>
      <c r="N54" s="204">
        <f>ISI!N$49</f>
        <v>156.2024075666379</v>
      </c>
      <c r="O54" s="204">
        <f>ISI!O$49</f>
        <v>140.76646603611351</v>
      </c>
      <c r="P54" s="204">
        <f>ISI!P$49</f>
        <v>134.72115219260519</v>
      </c>
      <c r="Q54" s="204">
        <f>ISI!Q$49</f>
        <v>90.734995700773879</v>
      </c>
      <c r="R54" s="204">
        <f>ISI!R$49</f>
        <v>130.67970765262251</v>
      </c>
      <c r="S54" s="204">
        <f>ISI!S$49</f>
        <v>128.51504729148749</v>
      </c>
      <c r="T54" s="204">
        <f>ISI!T$49</f>
        <v>129.39707652622531</v>
      </c>
      <c r="U54" s="204">
        <f>ISI!U$49</f>
        <v>143.4829750644883</v>
      </c>
      <c r="V54" s="204">
        <f>ISI!V$49</f>
        <v>148.96457437661221</v>
      </c>
      <c r="W54" s="204">
        <f>ISI!W$49</f>
        <v>145.54944110060191</v>
      </c>
      <c r="X54" s="204">
        <f>ISI!X$49</f>
        <v>148.04918314703349</v>
      </c>
      <c r="Y54" s="204">
        <f>ISI!Y$49</f>
        <v>116.20515907136711</v>
      </c>
    </row>
    <row r="55" spans="1:25" ht="12" customHeight="1" x14ac:dyDescent="0.25">
      <c r="A55" s="19" t="s">
        <v>18</v>
      </c>
      <c r="B55" s="205">
        <f>NFM!B$63</f>
        <v>813.33129836629405</v>
      </c>
      <c r="C55" s="205">
        <f>NFM!C$63</f>
        <v>801.41934651762676</v>
      </c>
      <c r="D55" s="205">
        <f>NFM!D$63</f>
        <v>826.00137575236442</v>
      </c>
      <c r="E55" s="205">
        <f>NFM!E$63</f>
        <v>834.64368013757496</v>
      </c>
      <c r="F55" s="205">
        <f>NFM!F$63</f>
        <v>851.32656921754085</v>
      </c>
      <c r="G55" s="205">
        <f>NFM!G$63</f>
        <v>839.21977644024071</v>
      </c>
      <c r="H55" s="205">
        <f>NFM!H$63</f>
        <v>797.70077386070511</v>
      </c>
      <c r="I55" s="205">
        <f>NFM!I$63</f>
        <v>851.13817712811692</v>
      </c>
      <c r="J55" s="205">
        <f>NFM!J$63</f>
        <v>744.37669819432517</v>
      </c>
      <c r="K55" s="205">
        <f>NFM!K$63</f>
        <v>607.36259673258769</v>
      </c>
      <c r="L55" s="205">
        <f>NFM!L$63</f>
        <v>764.52914875322449</v>
      </c>
      <c r="M55" s="205">
        <f>NFM!M$63</f>
        <v>801.50214961306938</v>
      </c>
      <c r="N55" s="205">
        <f>NFM!N$63</f>
        <v>789.86990541702494</v>
      </c>
      <c r="O55" s="205">
        <f>NFM!O$63</f>
        <v>867.76878761822866</v>
      </c>
      <c r="P55" s="205">
        <f>NFM!P$63</f>
        <v>786.87351676698177</v>
      </c>
      <c r="Q55" s="205">
        <f>NFM!Q$63</f>
        <v>784.98478073946683</v>
      </c>
      <c r="R55" s="205">
        <f>NFM!R$63</f>
        <v>773.90894239036959</v>
      </c>
      <c r="S55" s="205">
        <f>NFM!S$63</f>
        <v>528.82837489251926</v>
      </c>
      <c r="T55" s="205">
        <f>NFM!T$63</f>
        <v>555.26147893379209</v>
      </c>
      <c r="U55" s="205">
        <f>NFM!U$63</f>
        <v>503.00533104041273</v>
      </c>
      <c r="V55" s="205">
        <f>NFM!V$63</f>
        <v>576.60782459157338</v>
      </c>
      <c r="W55" s="205">
        <f>NFM!W$63</f>
        <v>613.14471195184831</v>
      </c>
      <c r="X55" s="205">
        <f>NFM!X$63</f>
        <v>570.80447119518465</v>
      </c>
      <c r="Y55" s="205">
        <f>NFM!Y$63</f>
        <v>555.44514187446248</v>
      </c>
    </row>
    <row r="56" spans="1:25" ht="12" customHeight="1" x14ac:dyDescent="0.25">
      <c r="A56" s="18" t="s">
        <v>45</v>
      </c>
      <c r="B56" s="204">
        <f>NFM!B$64</f>
        <v>313.57178166567991</v>
      </c>
      <c r="C56" s="204">
        <f>NFM!C$64</f>
        <v>314.01462236309118</v>
      </c>
      <c r="D56" s="204">
        <f>NFM!D$64</f>
        <v>325.55223800528938</v>
      </c>
      <c r="E56" s="204">
        <f>NFM!E$64</f>
        <v>335.21732831446519</v>
      </c>
      <c r="F56" s="204">
        <f>NFM!F$64</f>
        <v>341.78195860465001</v>
      </c>
      <c r="G56" s="204">
        <f>NFM!G$64</f>
        <v>329.21696403600407</v>
      </c>
      <c r="H56" s="204">
        <f>NFM!H$64</f>
        <v>317.41294678597149</v>
      </c>
      <c r="I56" s="204">
        <f>NFM!I$64</f>
        <v>327.9766269454326</v>
      </c>
      <c r="J56" s="204">
        <f>NFM!J$64</f>
        <v>294.90512100248361</v>
      </c>
      <c r="K56" s="204">
        <f>NFM!K$64</f>
        <v>280.62234242575778</v>
      </c>
      <c r="L56" s="204">
        <f>NFM!L$64</f>
        <v>308.13976216591283</v>
      </c>
      <c r="M56" s="204">
        <f>NFM!M$64</f>
        <v>324.14086307534387</v>
      </c>
      <c r="N56" s="204">
        <f>NFM!N$64</f>
        <v>317.86212023552031</v>
      </c>
      <c r="O56" s="204">
        <f>NFM!O$64</f>
        <v>339.94720495806462</v>
      </c>
      <c r="P56" s="204">
        <f>NFM!P$64</f>
        <v>318.96522882600681</v>
      </c>
      <c r="Q56" s="204">
        <f>NFM!Q$64</f>
        <v>317.56329275462679</v>
      </c>
      <c r="R56" s="204">
        <f>NFM!R$64</f>
        <v>296.5287853594798</v>
      </c>
      <c r="S56" s="204">
        <f>NFM!S$64</f>
        <v>252.4972911748886</v>
      </c>
      <c r="T56" s="204">
        <f>NFM!T$64</f>
        <v>258.61231163046182</v>
      </c>
      <c r="U56" s="204">
        <f>NFM!U$64</f>
        <v>241.8397843552689</v>
      </c>
      <c r="V56" s="204">
        <f>NFM!V$64</f>
        <v>253.2713718919486</v>
      </c>
      <c r="W56" s="204">
        <f>NFM!W$64</f>
        <v>271.61940109919209</v>
      </c>
      <c r="X56" s="204">
        <f>NFM!X$64</f>
        <v>251.03927092819299</v>
      </c>
      <c r="Y56" s="204">
        <f>NFM!Y$64</f>
        <v>224.60568400936361</v>
      </c>
    </row>
    <row r="57" spans="1:25" ht="12" customHeight="1" x14ac:dyDescent="0.25">
      <c r="A57" s="18" t="s">
        <v>58</v>
      </c>
      <c r="B57" s="204">
        <f>NFM!B$65</f>
        <v>315.59706987469889</v>
      </c>
      <c r="C57" s="204">
        <f>NFM!C$65</f>
        <v>300.61643267594479</v>
      </c>
      <c r="D57" s="204">
        <f>NFM!D$65</f>
        <v>293.36286147241452</v>
      </c>
      <c r="E57" s="204">
        <f>NFM!E$65</f>
        <v>301.12007756633494</v>
      </c>
      <c r="F57" s="204">
        <f>NFM!F$65</f>
        <v>306.1093473584292</v>
      </c>
      <c r="G57" s="204">
        <f>NFM!G$65</f>
        <v>293.16785061203819</v>
      </c>
      <c r="H57" s="204">
        <f>NFM!H$65</f>
        <v>285.27205280821664</v>
      </c>
      <c r="I57" s="204">
        <f>NFM!I$65</f>
        <v>302.48369635123771</v>
      </c>
      <c r="J57" s="204">
        <f>NFM!J$65</f>
        <v>269.21433284102261</v>
      </c>
      <c r="K57" s="204">
        <f>NFM!K$65</f>
        <v>220.9485905110547</v>
      </c>
      <c r="L57" s="204">
        <f>NFM!L$65</f>
        <v>239.8630691607961</v>
      </c>
      <c r="M57" s="204">
        <f>NFM!M$65</f>
        <v>289.30453759111799</v>
      </c>
      <c r="N57" s="204">
        <f>NFM!N$65</f>
        <v>295.88870885027228</v>
      </c>
      <c r="O57" s="204">
        <f>NFM!O$65</f>
        <v>312.94202278044338</v>
      </c>
      <c r="P57" s="204">
        <f>NFM!P$65</f>
        <v>302.05414578661998</v>
      </c>
      <c r="Q57" s="204">
        <f>NFM!Q$65</f>
        <v>304.04555233068658</v>
      </c>
      <c r="R57" s="204">
        <f>NFM!R$65</f>
        <v>284.98381617655411</v>
      </c>
      <c r="S57" s="204">
        <f>NFM!S$65</f>
        <v>244.00733155318841</v>
      </c>
      <c r="T57" s="204">
        <f>NFM!T$65</f>
        <v>263.82867516146001</v>
      </c>
      <c r="U57" s="204">
        <f>NFM!U$65</f>
        <v>236.46194716609469</v>
      </c>
      <c r="V57" s="204">
        <f>NFM!V$65</f>
        <v>254.1094996761538</v>
      </c>
      <c r="W57" s="204">
        <f>NFM!W$65</f>
        <v>264.00776051126849</v>
      </c>
      <c r="X57" s="204">
        <f>NFM!X$65</f>
        <v>250.9970047287546</v>
      </c>
      <c r="Y57" s="204">
        <f>NFM!Y$65</f>
        <v>258.49753716544762</v>
      </c>
    </row>
    <row r="58" spans="1:25" ht="12" customHeight="1" x14ac:dyDescent="0.25">
      <c r="A58" s="22" t="s">
        <v>46</v>
      </c>
      <c r="B58" s="211">
        <f>NFM!B$66</f>
        <v>314.99531293237197</v>
      </c>
      <c r="C58" s="211">
        <f>NFM!C$66</f>
        <v>300.0366010653596</v>
      </c>
      <c r="D58" s="211">
        <f>NFM!D$66</f>
        <v>292.98466386515372</v>
      </c>
      <c r="E58" s="211">
        <f>NFM!E$66</f>
        <v>300.54709036376909</v>
      </c>
      <c r="F58" s="211">
        <f>NFM!F$66</f>
        <v>305.52513922893581</v>
      </c>
      <c r="G58" s="211">
        <f>NFM!G$66</f>
        <v>292.5944203495016</v>
      </c>
      <c r="H58" s="211">
        <f>NFM!H$66</f>
        <v>284.71918278846857</v>
      </c>
      <c r="I58" s="211">
        <f>NFM!I$66</f>
        <v>302.48369635123771</v>
      </c>
      <c r="J58" s="211">
        <f>NFM!J$66</f>
        <v>269.21433284102261</v>
      </c>
      <c r="K58" s="211">
        <f>NFM!K$66</f>
        <v>220.9485905110547</v>
      </c>
      <c r="L58" s="211">
        <f>NFM!L$66</f>
        <v>239.8630691607961</v>
      </c>
      <c r="M58" s="211">
        <f>NFM!M$66</f>
        <v>289.30453759111799</v>
      </c>
      <c r="N58" s="211">
        <f>NFM!N$66</f>
        <v>295.88870885027228</v>
      </c>
      <c r="O58" s="211">
        <f>NFM!O$66</f>
        <v>312.94202278044338</v>
      </c>
      <c r="P58" s="211">
        <f>NFM!P$66</f>
        <v>302.05414578661998</v>
      </c>
      <c r="Q58" s="211">
        <f>NFM!Q$66</f>
        <v>304.04555233068658</v>
      </c>
      <c r="R58" s="211">
        <f>NFM!R$66</f>
        <v>284.98381617655411</v>
      </c>
      <c r="S58" s="211">
        <f>NFM!S$66</f>
        <v>244.00733155318841</v>
      </c>
      <c r="T58" s="211">
        <f>NFM!T$66</f>
        <v>263.82867516146001</v>
      </c>
      <c r="U58" s="211">
        <f>NFM!U$66</f>
        <v>236.46194716609469</v>
      </c>
      <c r="V58" s="211">
        <f>NFM!V$66</f>
        <v>254.1094996761538</v>
      </c>
      <c r="W58" s="211">
        <f>NFM!W$66</f>
        <v>264.00776051126849</v>
      </c>
      <c r="X58" s="211">
        <f>NFM!X$66</f>
        <v>250.9970047287546</v>
      </c>
      <c r="Y58" s="211">
        <f>NFM!Y$66</f>
        <v>258.49753716544762</v>
      </c>
    </row>
    <row r="59" spans="1:25" ht="12" customHeight="1" x14ac:dyDescent="0.25">
      <c r="A59" s="23" t="s">
        <v>80</v>
      </c>
      <c r="B59" s="212">
        <f>NFM!B$67</f>
        <v>0.60175694232694166</v>
      </c>
      <c r="C59" s="212">
        <f>NFM!C$67</f>
        <v>0.57983161058520283</v>
      </c>
      <c r="D59" s="212">
        <f>NFM!D$67</f>
        <v>0.37819760726079449</v>
      </c>
      <c r="E59" s="212">
        <f>NFM!E$67</f>
        <v>0.57298720256586289</v>
      </c>
      <c r="F59" s="212">
        <f>NFM!F$67</f>
        <v>0.58420812949337408</v>
      </c>
      <c r="G59" s="212">
        <f>NFM!G$67</f>
        <v>0.57343026253658691</v>
      </c>
      <c r="H59" s="212">
        <f>NFM!H$67</f>
        <v>0.55287001974808814</v>
      </c>
      <c r="I59" s="212">
        <f>NFM!I$67</f>
        <v>0</v>
      </c>
      <c r="J59" s="212">
        <f>NFM!J$67</f>
        <v>0</v>
      </c>
      <c r="K59" s="212">
        <f>NFM!K$67</f>
        <v>0</v>
      </c>
      <c r="L59" s="212">
        <f>NFM!L$67</f>
        <v>0</v>
      </c>
      <c r="M59" s="212">
        <f>NFM!M$67</f>
        <v>0</v>
      </c>
      <c r="N59" s="212">
        <f>NFM!N$67</f>
        <v>0</v>
      </c>
      <c r="O59" s="212">
        <f>NFM!O$67</f>
        <v>0</v>
      </c>
      <c r="P59" s="212">
        <f>NFM!P$67</f>
        <v>0</v>
      </c>
      <c r="Q59" s="212">
        <f>NFM!Q$67</f>
        <v>0</v>
      </c>
      <c r="R59" s="212">
        <f>NFM!R$67</f>
        <v>0</v>
      </c>
      <c r="S59" s="212">
        <f>NFM!S$67</f>
        <v>0</v>
      </c>
      <c r="T59" s="212">
        <f>NFM!T$67</f>
        <v>0</v>
      </c>
      <c r="U59" s="212">
        <f>NFM!U$67</f>
        <v>0</v>
      </c>
      <c r="V59" s="212">
        <f>NFM!V$67</f>
        <v>0</v>
      </c>
      <c r="W59" s="212">
        <f>NFM!W$67</f>
        <v>0</v>
      </c>
      <c r="X59" s="212">
        <f>NFM!X$67</f>
        <v>0</v>
      </c>
      <c r="Y59" s="212">
        <f>NFM!Y$67</f>
        <v>0</v>
      </c>
    </row>
    <row r="60" spans="1:25" ht="12" customHeight="1" x14ac:dyDescent="0.25">
      <c r="A60" s="18" t="s">
        <v>47</v>
      </c>
      <c r="B60" s="204">
        <f>NFM!B$68</f>
        <v>184.1624468259152</v>
      </c>
      <c r="C60" s="204">
        <f>NFM!C$68</f>
        <v>186.78829147859071</v>
      </c>
      <c r="D60" s="204">
        <f>NFM!D$68</f>
        <v>207.08627627466049</v>
      </c>
      <c r="E60" s="204">
        <f>NFM!E$68</f>
        <v>198.3062742567748</v>
      </c>
      <c r="F60" s="204">
        <f>NFM!F$68</f>
        <v>203.4352632544616</v>
      </c>
      <c r="G60" s="204">
        <f>NFM!G$68</f>
        <v>216.83496179219841</v>
      </c>
      <c r="H60" s="204">
        <f>NFM!H$68</f>
        <v>195.0157742665169</v>
      </c>
      <c r="I60" s="204">
        <f>NFM!I$68</f>
        <v>220.67785383144661</v>
      </c>
      <c r="J60" s="204">
        <f>NFM!J$68</f>
        <v>180.25724435081889</v>
      </c>
      <c r="K60" s="204">
        <f>NFM!K$68</f>
        <v>105.79166379577519</v>
      </c>
      <c r="L60" s="204">
        <f>NFM!L$68</f>
        <v>216.5263174265155</v>
      </c>
      <c r="M60" s="204">
        <f>NFM!M$68</f>
        <v>188.05674894660751</v>
      </c>
      <c r="N60" s="204">
        <f>NFM!N$68</f>
        <v>176.11907633123241</v>
      </c>
      <c r="O60" s="204">
        <f>NFM!O$68</f>
        <v>214.87955987972069</v>
      </c>
      <c r="P60" s="204">
        <f>NFM!P$68</f>
        <v>165.85414215435509</v>
      </c>
      <c r="Q60" s="204">
        <f>NFM!Q$68</f>
        <v>163.37593565415349</v>
      </c>
      <c r="R60" s="204">
        <f>NFM!R$68</f>
        <v>192.3963408543357</v>
      </c>
      <c r="S60" s="204">
        <f>NFM!S$68</f>
        <v>32.323752164442247</v>
      </c>
      <c r="T60" s="204">
        <f>NFM!T$68</f>
        <v>32.820492141870197</v>
      </c>
      <c r="U60" s="204">
        <f>NFM!U$68</f>
        <v>24.70359951904916</v>
      </c>
      <c r="V60" s="204">
        <f>NFM!V$68</f>
        <v>69.226953023470998</v>
      </c>
      <c r="W60" s="204">
        <f>NFM!W$68</f>
        <v>77.517550341387732</v>
      </c>
      <c r="X60" s="204">
        <f>NFM!X$68</f>
        <v>68.768195538237052</v>
      </c>
      <c r="Y60" s="204">
        <f>NFM!Y$68</f>
        <v>72.341920699651226</v>
      </c>
    </row>
    <row r="61" spans="1:25" ht="12" customHeight="1" x14ac:dyDescent="0.25">
      <c r="A61" s="19" t="s">
        <v>19</v>
      </c>
      <c r="B61" s="205">
        <f>CHI!B$52</f>
        <v>272.09810834049858</v>
      </c>
      <c r="C61" s="205">
        <f>CHI!C$52</f>
        <v>253.53963886500426</v>
      </c>
      <c r="D61" s="205">
        <f>CHI!D$52</f>
        <v>258.54600171969042</v>
      </c>
      <c r="E61" s="205">
        <f>CHI!E$52</f>
        <v>212.56560619088566</v>
      </c>
      <c r="F61" s="205">
        <f>CHI!F$52</f>
        <v>245.56233877901977</v>
      </c>
      <c r="G61" s="205">
        <f>CHI!G$52</f>
        <v>270.89002579535668</v>
      </c>
      <c r="H61" s="205">
        <f>CHI!H$52</f>
        <v>271.79260533104036</v>
      </c>
      <c r="I61" s="205">
        <f>CHI!I$52</f>
        <v>223.81031814273436</v>
      </c>
      <c r="J61" s="205">
        <f>CHI!J$52</f>
        <v>262.43456577815994</v>
      </c>
      <c r="K61" s="205">
        <f>CHI!K$52</f>
        <v>224.49337919174542</v>
      </c>
      <c r="L61" s="205">
        <f>CHI!L$52</f>
        <v>194.27196904557184</v>
      </c>
      <c r="M61" s="205">
        <f>CHI!M$52</f>
        <v>173.83456577815988</v>
      </c>
      <c r="N61" s="205">
        <f>CHI!N$52</f>
        <v>100.61582115219261</v>
      </c>
      <c r="O61" s="205">
        <f>CHI!O$52</f>
        <v>111.26895958727425</v>
      </c>
      <c r="P61" s="205">
        <f>CHI!P$52</f>
        <v>161.71788478073935</v>
      </c>
      <c r="Q61" s="205">
        <f>CHI!Q$52</f>
        <v>222.21960447119514</v>
      </c>
      <c r="R61" s="205">
        <f>CHI!R$52</f>
        <v>153.94582975064492</v>
      </c>
      <c r="S61" s="205">
        <f>CHI!S$52</f>
        <v>121.13938091143588</v>
      </c>
      <c r="T61" s="205">
        <f>CHI!T$52</f>
        <v>129.96827171109186</v>
      </c>
      <c r="U61" s="205">
        <f>CHI!U$52</f>
        <v>88.923387790197779</v>
      </c>
      <c r="V61" s="205">
        <f>CHI!V$52</f>
        <v>91.785468615648966</v>
      </c>
      <c r="W61" s="205">
        <f>CHI!W$52</f>
        <v>98.470851246775453</v>
      </c>
      <c r="X61" s="205">
        <f>CHI!X$52</f>
        <v>222.14961306964747</v>
      </c>
      <c r="Y61" s="205">
        <f>CHI!Y$52</f>
        <v>182.66354256233876</v>
      </c>
    </row>
    <row r="62" spans="1:25" ht="12" customHeight="1" x14ac:dyDescent="0.25">
      <c r="A62" s="18" t="s">
        <v>59</v>
      </c>
      <c r="B62" s="204">
        <f>CHI!B$53</f>
        <v>91.370361166003192</v>
      </c>
      <c r="C62" s="204">
        <f>CHI!C$53</f>
        <v>88.78610164325363</v>
      </c>
      <c r="D62" s="204">
        <f>CHI!D$53</f>
        <v>100.97693640881295</v>
      </c>
      <c r="E62" s="204">
        <f>CHI!E$53</f>
        <v>87.788914275186301</v>
      </c>
      <c r="F62" s="204">
        <f>CHI!F$53</f>
        <v>95.617964514645962</v>
      </c>
      <c r="G62" s="204">
        <f>CHI!G$53</f>
        <v>98.505266221534555</v>
      </c>
      <c r="H62" s="204">
        <f>CHI!H$53</f>
        <v>97.742089410349138</v>
      </c>
      <c r="I62" s="204">
        <f>CHI!I$53</f>
        <v>89.175437996182325</v>
      </c>
      <c r="J62" s="204">
        <f>CHI!J$53</f>
        <v>153.46313483901048</v>
      </c>
      <c r="K62" s="204">
        <f>CHI!K$53</f>
        <v>122.39614452885326</v>
      </c>
      <c r="L62" s="204">
        <f>CHI!L$53</f>
        <v>85.587131388427565</v>
      </c>
      <c r="M62" s="204">
        <f>CHI!M$53</f>
        <v>93.199801698899364</v>
      </c>
      <c r="N62" s="204">
        <f>CHI!N$53</f>
        <v>63.360577537585641</v>
      </c>
      <c r="O62" s="204">
        <f>CHI!O$53</f>
        <v>69.276789586758582</v>
      </c>
      <c r="P62" s="204">
        <f>CHI!P$53</f>
        <v>93.908201395197693</v>
      </c>
      <c r="Q62" s="204">
        <f>CHI!Q$53</f>
        <v>100.21455056516584</v>
      </c>
      <c r="R62" s="204">
        <f>CHI!R$53</f>
        <v>71.759952783515871</v>
      </c>
      <c r="S62" s="204">
        <f>CHI!S$53</f>
        <v>76.666161414005046</v>
      </c>
      <c r="T62" s="204">
        <f>CHI!T$53</f>
        <v>91.119981780263174</v>
      </c>
      <c r="U62" s="204">
        <f>CHI!U$53</f>
        <v>58.662588967735928</v>
      </c>
      <c r="V62" s="204">
        <f>CHI!V$53</f>
        <v>66.954699818562403</v>
      </c>
      <c r="W62" s="204">
        <f>CHI!W$53</f>
        <v>76.03034158119317</v>
      </c>
      <c r="X62" s="204">
        <f>CHI!X$53</f>
        <v>131.51156431919165</v>
      </c>
      <c r="Y62" s="204">
        <f>CHI!Y$53</f>
        <v>100.69472031826496</v>
      </c>
    </row>
    <row r="63" spans="1:25" ht="12" customHeight="1" x14ac:dyDescent="0.25">
      <c r="A63" s="18" t="s">
        <v>49</v>
      </c>
      <c r="B63" s="204">
        <f>CHI!B$54</f>
        <v>169.44298996836679</v>
      </c>
      <c r="C63" s="204">
        <f>CHI!C$54</f>
        <v>148.94258436412781</v>
      </c>
      <c r="D63" s="204">
        <f>CHI!D$54</f>
        <v>143.45709320868821</v>
      </c>
      <c r="E63" s="204">
        <f>CHI!E$54</f>
        <v>110.07918177726479</v>
      </c>
      <c r="F63" s="204">
        <f>CHI!F$54</f>
        <v>135.21055823378589</v>
      </c>
      <c r="G63" s="204">
        <f>CHI!G$54</f>
        <v>157.68096326376781</v>
      </c>
      <c r="H63" s="204">
        <f>CHI!H$54</f>
        <v>159.58413617769321</v>
      </c>
      <c r="I63" s="204">
        <f>CHI!I$54</f>
        <v>123.9149919438011</v>
      </c>
      <c r="J63" s="204">
        <f>CHI!J$54</f>
        <v>97.93013329883442</v>
      </c>
      <c r="K63" s="204">
        <f>CHI!K$54</f>
        <v>87.680091237175276</v>
      </c>
      <c r="L63" s="204">
        <f>CHI!L$54</f>
        <v>95.190458750757941</v>
      </c>
      <c r="M63" s="204">
        <f>CHI!M$54</f>
        <v>69.790287727891567</v>
      </c>
      <c r="N63" s="204">
        <f>CHI!N$54</f>
        <v>26.752318044927492</v>
      </c>
      <c r="O63" s="204">
        <f>CHI!O$54</f>
        <v>28.89599818045097</v>
      </c>
      <c r="P63" s="204">
        <f>CHI!P$54</f>
        <v>57.058178656392883</v>
      </c>
      <c r="Q63" s="204">
        <f>CHI!Q$54</f>
        <v>108.25159064052821</v>
      </c>
      <c r="R63" s="204">
        <f>CHI!R$54</f>
        <v>70.910081610293261</v>
      </c>
      <c r="S63" s="204">
        <f>CHI!S$54</f>
        <v>29.60601781595572</v>
      </c>
      <c r="T63" s="204">
        <f>CHI!T$54</f>
        <v>20.936519605042889</v>
      </c>
      <c r="U63" s="204">
        <f>CHI!U$54</f>
        <v>13.244461763132531</v>
      </c>
      <c r="V63" s="204">
        <f>CHI!V$54</f>
        <v>6.8188026176655256</v>
      </c>
      <c r="W63" s="204">
        <f>CHI!W$54</f>
        <v>7.8220659854447101</v>
      </c>
      <c r="X63" s="204">
        <f>CHI!X$54</f>
        <v>77.546188618612874</v>
      </c>
      <c r="Y63" s="204">
        <f>CHI!Y$54</f>
        <v>69.164268612972151</v>
      </c>
    </row>
    <row r="64" spans="1:25" ht="12" customHeight="1" x14ac:dyDescent="0.25">
      <c r="A64" s="18" t="s">
        <v>50</v>
      </c>
      <c r="B64" s="204">
        <f>CHI!B$55</f>
        <v>11.284757206128591</v>
      </c>
      <c r="C64" s="204">
        <f>CHI!C$55</f>
        <v>15.810952857622819</v>
      </c>
      <c r="D64" s="204">
        <f>CHI!D$55</f>
        <v>14.111972102189281</v>
      </c>
      <c r="E64" s="204">
        <f>CHI!E$55</f>
        <v>14.69751013843455</v>
      </c>
      <c r="F64" s="204">
        <f>CHI!F$55</f>
        <v>14.73381603058793</v>
      </c>
      <c r="G64" s="204">
        <f>CHI!G$55</f>
        <v>14.703796310054299</v>
      </c>
      <c r="H64" s="204">
        <f>CHI!H$55</f>
        <v>14.46637974299802</v>
      </c>
      <c r="I64" s="204">
        <f>CHI!I$55</f>
        <v>10.71988820275091</v>
      </c>
      <c r="J64" s="204">
        <f>CHI!J$55</f>
        <v>11.04129764031504</v>
      </c>
      <c r="K64" s="204">
        <f>CHI!K$55</f>
        <v>14.417143425716899</v>
      </c>
      <c r="L64" s="204">
        <f>CHI!L$55</f>
        <v>13.494378906386309</v>
      </c>
      <c r="M64" s="204">
        <f>CHI!M$55</f>
        <v>10.844476351368961</v>
      </c>
      <c r="N64" s="204">
        <f>CHI!N$55</f>
        <v>10.502925569679469</v>
      </c>
      <c r="O64" s="204">
        <f>CHI!O$55</f>
        <v>13.096171820064701</v>
      </c>
      <c r="P64" s="204">
        <f>CHI!P$55</f>
        <v>10.75150472914876</v>
      </c>
      <c r="Q64" s="204">
        <f>CHI!Q$55</f>
        <v>13.7534632655011</v>
      </c>
      <c r="R64" s="204">
        <f>CHI!R$55</f>
        <v>11.27579535683577</v>
      </c>
      <c r="S64" s="204">
        <f>CHI!S$55</f>
        <v>14.867201681475111</v>
      </c>
      <c r="T64" s="204">
        <f>CHI!T$55</f>
        <v>17.91177032578581</v>
      </c>
      <c r="U64" s="204">
        <f>CHI!U$55</f>
        <v>17.01633705932932</v>
      </c>
      <c r="V64" s="204">
        <f>CHI!V$55</f>
        <v>18.01196617942103</v>
      </c>
      <c r="W64" s="204">
        <f>CHI!W$55</f>
        <v>14.61844368013757</v>
      </c>
      <c r="X64" s="204">
        <f>CHI!X$55</f>
        <v>13.09186013184293</v>
      </c>
      <c r="Y64" s="204">
        <f>CHI!Y$55</f>
        <v>12.80455363110168</v>
      </c>
    </row>
    <row r="65" spans="1:25" ht="12" customHeight="1" x14ac:dyDescent="0.25">
      <c r="A65" s="19" t="s">
        <v>20</v>
      </c>
      <c r="B65" s="205">
        <f>NMM!B$51</f>
        <v>1292.3955288048148</v>
      </c>
      <c r="C65" s="205">
        <f>NMM!C$51</f>
        <v>1377.2974204643165</v>
      </c>
      <c r="D65" s="205">
        <f>NMM!D$51</f>
        <v>1235.4519346517627</v>
      </c>
      <c r="E65" s="205">
        <f>NMM!E$51</f>
        <v>1122.8255374032672</v>
      </c>
      <c r="F65" s="205">
        <f>NMM!F$51</f>
        <v>1214.9734307824597</v>
      </c>
      <c r="G65" s="205">
        <f>NMM!G$51</f>
        <v>1129.8595012897681</v>
      </c>
      <c r="H65" s="205">
        <f>NMM!H$51</f>
        <v>1110.653052450559</v>
      </c>
      <c r="I65" s="205">
        <f>NMM!I$51</f>
        <v>1490.6093723129829</v>
      </c>
      <c r="J65" s="205">
        <f>NMM!J$51</f>
        <v>1132.7643164230435</v>
      </c>
      <c r="K65" s="205">
        <f>NMM!K$51</f>
        <v>856.33129836629439</v>
      </c>
      <c r="L65" s="205">
        <f>NMM!L$51</f>
        <v>968.89355116079059</v>
      </c>
      <c r="M65" s="205">
        <f>NMM!M$51</f>
        <v>726.87343078245931</v>
      </c>
      <c r="N65" s="205">
        <f>NMM!N$51</f>
        <v>685.45503009458287</v>
      </c>
      <c r="O65" s="205">
        <f>NMM!O$51</f>
        <v>727.05735167669786</v>
      </c>
      <c r="P65" s="205">
        <f>NMM!P$51</f>
        <v>760.25468615649208</v>
      </c>
      <c r="Q65" s="205">
        <f>NMM!Q$51</f>
        <v>736.35245055889925</v>
      </c>
      <c r="R65" s="205">
        <f>NMM!R$51</f>
        <v>776.29131556319828</v>
      </c>
      <c r="S65" s="205">
        <f>NMM!S$51</f>
        <v>680.45846947549444</v>
      </c>
      <c r="T65" s="205">
        <f>NMM!T$51</f>
        <v>649.55993121238157</v>
      </c>
      <c r="U65" s="205">
        <f>NMM!U$51</f>
        <v>641.71134995700754</v>
      </c>
      <c r="V65" s="205">
        <f>NMM!V$51</f>
        <v>552.78538263112659</v>
      </c>
      <c r="W65" s="205">
        <f>NMM!W$51</f>
        <v>639.53198624247659</v>
      </c>
      <c r="X65" s="205">
        <f>NMM!X$51</f>
        <v>573.62347377472031</v>
      </c>
      <c r="Y65" s="205">
        <f>NMM!Y$51</f>
        <v>566.05778159931219</v>
      </c>
    </row>
    <row r="66" spans="1:25" ht="12" customHeight="1" x14ac:dyDescent="0.25">
      <c r="A66" s="18" t="s">
        <v>51</v>
      </c>
      <c r="B66" s="204">
        <f>NMM!B$52</f>
        <v>1173.6416999999999</v>
      </c>
      <c r="C66" s="204">
        <f>NMM!C$52</f>
        <v>1242.7111127106371</v>
      </c>
      <c r="D66" s="204">
        <f>NMM!D$52</f>
        <v>1113.93052340599</v>
      </c>
      <c r="E66" s="204">
        <f>NMM!E$52</f>
        <v>1016.91132337869</v>
      </c>
      <c r="F66" s="204">
        <f>NMM!F$52</f>
        <v>1105.617356607019</v>
      </c>
      <c r="G66" s="204">
        <f>NMM!G$52</f>
        <v>1000.3617187476571</v>
      </c>
      <c r="H66" s="204">
        <f>NMM!H$52</f>
        <v>1011.6785232411301</v>
      </c>
      <c r="I66" s="204">
        <f>NMM!I$52</f>
        <v>1367.957608827013</v>
      </c>
      <c r="J66" s="204">
        <f>NMM!J$52</f>
        <v>1027.16171065753</v>
      </c>
      <c r="K66" s="204">
        <f>NMM!K$52</f>
        <v>746.56539355496557</v>
      </c>
      <c r="L66" s="204">
        <f>NMM!L$52</f>
        <v>823.58461517490184</v>
      </c>
      <c r="M66" s="204">
        <f>NMM!M$52</f>
        <v>540.7453441797561</v>
      </c>
      <c r="N66" s="204">
        <f>NMM!N$52</f>
        <v>513.67100523705233</v>
      </c>
      <c r="O66" s="204">
        <f>NMM!O$52</f>
        <v>574.17581616105065</v>
      </c>
      <c r="P66" s="204">
        <f>NMM!P$52</f>
        <v>622.32102741613437</v>
      </c>
      <c r="Q66" s="204">
        <f>NMM!Q$52</f>
        <v>604.25105083297274</v>
      </c>
      <c r="R66" s="204">
        <f>NMM!R$52</f>
        <v>665.18503650340324</v>
      </c>
      <c r="S66" s="204">
        <f>NMM!S$52</f>
        <v>566.2041584365752</v>
      </c>
      <c r="T66" s="204">
        <f>NMM!T$52</f>
        <v>531.07915638773011</v>
      </c>
      <c r="U66" s="204">
        <f>NMM!U$52</f>
        <v>537.52911125981745</v>
      </c>
      <c r="V66" s="204">
        <f>NMM!V$52</f>
        <v>485.25574480554258</v>
      </c>
      <c r="W66" s="204">
        <f>NMM!W$52</f>
        <v>561.32760408595323</v>
      </c>
      <c r="X66" s="204">
        <f>NMM!X$52</f>
        <v>507.06697103710877</v>
      </c>
      <c r="Y66" s="204">
        <f>NMM!Y$52</f>
        <v>504.71454078897341</v>
      </c>
    </row>
    <row r="67" spans="1:25" ht="12" customHeight="1" x14ac:dyDescent="0.25">
      <c r="A67" s="18" t="s">
        <v>52</v>
      </c>
      <c r="B67" s="204">
        <f>NMM!B$53</f>
        <v>57.816923071654891</v>
      </c>
      <c r="C67" s="204">
        <f>NMM!C$53</f>
        <v>66.58668449254364</v>
      </c>
      <c r="D67" s="204">
        <f>NMM!D$53</f>
        <v>61.052571105725022</v>
      </c>
      <c r="E67" s="204">
        <f>NMM!E$53</f>
        <v>61.302905148141477</v>
      </c>
      <c r="F67" s="204">
        <f>NMM!F$53</f>
        <v>66.165033425459882</v>
      </c>
      <c r="G67" s="204">
        <f>NMM!G$53</f>
        <v>94.737036883660949</v>
      </c>
      <c r="H67" s="204">
        <f>NMM!H$53</f>
        <v>67.619583234371248</v>
      </c>
      <c r="I67" s="204">
        <f>NMM!I$53</f>
        <v>77.251589411330372</v>
      </c>
      <c r="J67" s="204">
        <f>NMM!J$53</f>
        <v>66.16015665576424</v>
      </c>
      <c r="K67" s="204">
        <f>NMM!K$53</f>
        <v>73.238556858560088</v>
      </c>
      <c r="L67" s="204">
        <f>NMM!L$53</f>
        <v>100.0605364226943</v>
      </c>
      <c r="M67" s="204">
        <f>NMM!M$53</f>
        <v>127.77883748674159</v>
      </c>
      <c r="N67" s="204">
        <f>NMM!N$53</f>
        <v>105.1857074050792</v>
      </c>
      <c r="O67" s="204">
        <f>NMM!O$53</f>
        <v>83.897019455083665</v>
      </c>
      <c r="P67" s="204">
        <f>NMM!P$53</f>
        <v>69.735338149102773</v>
      </c>
      <c r="Q67" s="204">
        <f>NMM!Q$53</f>
        <v>62.860663431516443</v>
      </c>
      <c r="R67" s="204">
        <f>NMM!R$53</f>
        <v>53.366975896046071</v>
      </c>
      <c r="S67" s="204">
        <f>NMM!S$53</f>
        <v>55.61552222240141</v>
      </c>
      <c r="T67" s="204">
        <f>NMM!T$53</f>
        <v>74.57183080978885</v>
      </c>
      <c r="U67" s="204">
        <f>NMM!U$53</f>
        <v>60.020973994783809</v>
      </c>
      <c r="V67" s="204">
        <f>NMM!V$53</f>
        <v>37.581921449516223</v>
      </c>
      <c r="W67" s="204">
        <f>NMM!W$53</f>
        <v>35.147849134833443</v>
      </c>
      <c r="X67" s="204">
        <f>NMM!X$53</f>
        <v>26.926952351446459</v>
      </c>
      <c r="Y67" s="204">
        <f>NMM!Y$53</f>
        <v>16.710786871024531</v>
      </c>
    </row>
    <row r="68" spans="1:25" ht="12" customHeight="1" x14ac:dyDescent="0.25">
      <c r="A68" s="18" t="s">
        <v>60</v>
      </c>
      <c r="B68" s="204">
        <f>NMM!B$54</f>
        <v>60.936905733160053</v>
      </c>
      <c r="C68" s="204">
        <f>NMM!C$54</f>
        <v>67.99962326113581</v>
      </c>
      <c r="D68" s="204">
        <f>NMM!D$54</f>
        <v>60.468840140047611</v>
      </c>
      <c r="E68" s="204">
        <f>NMM!E$54</f>
        <v>44.61130887643565</v>
      </c>
      <c r="F68" s="204">
        <f>NMM!F$54</f>
        <v>43.191040749980772</v>
      </c>
      <c r="G68" s="204">
        <f>NMM!G$54</f>
        <v>34.760745658450169</v>
      </c>
      <c r="H68" s="204">
        <f>NMM!H$54</f>
        <v>31.354945975057738</v>
      </c>
      <c r="I68" s="204">
        <f>NMM!I$54</f>
        <v>45.400174074639537</v>
      </c>
      <c r="J68" s="204">
        <f>NMM!J$54</f>
        <v>39.442449109749269</v>
      </c>
      <c r="K68" s="204">
        <f>NMM!K$54</f>
        <v>36.5273479527688</v>
      </c>
      <c r="L68" s="204">
        <f>NMM!L$54</f>
        <v>45.248399563194482</v>
      </c>
      <c r="M68" s="204">
        <f>NMM!M$54</f>
        <v>58.349249115961527</v>
      </c>
      <c r="N68" s="204">
        <f>NMM!N$54</f>
        <v>66.598317452451383</v>
      </c>
      <c r="O68" s="204">
        <f>NMM!O$54</f>
        <v>68.984516060563578</v>
      </c>
      <c r="P68" s="204">
        <f>NMM!P$54</f>
        <v>68.198320591254927</v>
      </c>
      <c r="Q68" s="204">
        <f>NMM!Q$54</f>
        <v>69.240736294410155</v>
      </c>
      <c r="R68" s="204">
        <f>NMM!R$54</f>
        <v>57.739303163749028</v>
      </c>
      <c r="S68" s="204">
        <f>NMM!S$54</f>
        <v>58.63878881651781</v>
      </c>
      <c r="T68" s="204">
        <f>NMM!T$54</f>
        <v>43.908944014862627</v>
      </c>
      <c r="U68" s="204">
        <f>NMM!U$54</f>
        <v>44.161264702406292</v>
      </c>
      <c r="V68" s="204">
        <f>NMM!V$54</f>
        <v>29.94771637606776</v>
      </c>
      <c r="W68" s="204">
        <f>NMM!W$54</f>
        <v>43.056533021689908</v>
      </c>
      <c r="X68" s="204">
        <f>NMM!X$54</f>
        <v>39.629550386165128</v>
      </c>
      <c r="Y68" s="204">
        <f>NMM!Y$54</f>
        <v>44.63245393931426</v>
      </c>
    </row>
    <row r="69" spans="1:25" ht="12" customHeight="1" x14ac:dyDescent="0.25">
      <c r="A69" s="19" t="s">
        <v>21</v>
      </c>
      <c r="B69" s="205">
        <f>PPA!B$52</f>
        <v>170.34746345657786</v>
      </c>
      <c r="C69" s="205">
        <f>PPA!C$52</f>
        <v>160.68366294067064</v>
      </c>
      <c r="D69" s="205">
        <f>PPA!D$52</f>
        <v>163.19165950128973</v>
      </c>
      <c r="E69" s="205">
        <f>PPA!E$52</f>
        <v>175.9649183147034</v>
      </c>
      <c r="F69" s="205">
        <f>PPA!F$52</f>
        <v>139.9805674978505</v>
      </c>
      <c r="G69" s="205">
        <f>PPA!G$52</f>
        <v>128.35846947549442</v>
      </c>
      <c r="H69" s="205">
        <f>PPA!H$52</f>
        <v>146.71848667239897</v>
      </c>
      <c r="I69" s="205">
        <f>PPA!I$52</f>
        <v>147.03095442820285</v>
      </c>
      <c r="J69" s="205">
        <f>PPA!J$52</f>
        <v>139.80619088564058</v>
      </c>
      <c r="K69" s="205">
        <f>PPA!K$52</f>
        <v>123.0221840068787</v>
      </c>
      <c r="L69" s="205">
        <f>PPA!L$52</f>
        <v>121.46474634565774</v>
      </c>
      <c r="M69" s="205">
        <f>PPA!M$52</f>
        <v>91.867325881341372</v>
      </c>
      <c r="N69" s="205">
        <f>PPA!N$52</f>
        <v>95.767497850386931</v>
      </c>
      <c r="O69" s="205">
        <f>PPA!O$52</f>
        <v>97.907824591573501</v>
      </c>
      <c r="P69" s="205">
        <f>PPA!P$52</f>
        <v>98.636285468615654</v>
      </c>
      <c r="Q69" s="205">
        <f>PPA!Q$52</f>
        <v>83.27592433361994</v>
      </c>
      <c r="R69" s="205">
        <f>PPA!R$52</f>
        <v>47.907738607050746</v>
      </c>
      <c r="S69" s="205">
        <f>PPA!S$52</f>
        <v>48.429750644883924</v>
      </c>
      <c r="T69" s="205">
        <f>PPA!T$52</f>
        <v>54.111349957007718</v>
      </c>
      <c r="U69" s="205">
        <f>PPA!U$52</f>
        <v>76.665692175408395</v>
      </c>
      <c r="V69" s="205">
        <f>PPA!V$52</f>
        <v>70.382631126397229</v>
      </c>
      <c r="W69" s="205">
        <f>PPA!W$52</f>
        <v>71.296216680997432</v>
      </c>
      <c r="X69" s="205">
        <f>PPA!X$52</f>
        <v>71.564488392089444</v>
      </c>
      <c r="Y69" s="205">
        <f>PPA!Y$52</f>
        <v>77.043336199484045</v>
      </c>
    </row>
    <row r="70" spans="1:25" ht="12" customHeight="1" x14ac:dyDescent="0.25">
      <c r="A70" s="18" t="s">
        <v>54</v>
      </c>
      <c r="B70" s="204">
        <f>PPA!B$53</f>
        <v>0</v>
      </c>
      <c r="C70" s="204">
        <f>PPA!C$53</f>
        <v>0</v>
      </c>
      <c r="D70" s="204">
        <f>PPA!D$53</f>
        <v>0</v>
      </c>
      <c r="E70" s="204">
        <f>PPA!E$53</f>
        <v>0</v>
      </c>
      <c r="F70" s="204">
        <f>PPA!F$53</f>
        <v>0</v>
      </c>
      <c r="G70" s="204">
        <f>PPA!G$53</f>
        <v>0</v>
      </c>
      <c r="H70" s="204">
        <f>PPA!H$53</f>
        <v>0</v>
      </c>
      <c r="I70" s="204">
        <f>PPA!I$53</f>
        <v>0</v>
      </c>
      <c r="J70" s="204">
        <f>PPA!J$53</f>
        <v>0</v>
      </c>
      <c r="K70" s="204">
        <f>PPA!K$53</f>
        <v>0</v>
      </c>
      <c r="L70" s="204">
        <f>PPA!L$53</f>
        <v>0</v>
      </c>
      <c r="M70" s="204">
        <f>PPA!M$53</f>
        <v>0</v>
      </c>
      <c r="N70" s="204">
        <f>PPA!N$53</f>
        <v>0</v>
      </c>
      <c r="O70" s="204">
        <f>PPA!O$53</f>
        <v>0</v>
      </c>
      <c r="P70" s="204">
        <f>PPA!P$53</f>
        <v>0</v>
      </c>
      <c r="Q70" s="204">
        <f>PPA!Q$53</f>
        <v>0</v>
      </c>
      <c r="R70" s="204">
        <f>PPA!R$53</f>
        <v>0</v>
      </c>
      <c r="S70" s="204">
        <f>PPA!S$53</f>
        <v>0</v>
      </c>
      <c r="T70" s="204">
        <f>PPA!T$53</f>
        <v>0</v>
      </c>
      <c r="U70" s="204">
        <f>PPA!U$53</f>
        <v>0</v>
      </c>
      <c r="V70" s="204">
        <f>PPA!V$53</f>
        <v>0</v>
      </c>
      <c r="W70" s="204">
        <f>PPA!W$53</f>
        <v>0</v>
      </c>
      <c r="X70" s="204">
        <f>PPA!X$53</f>
        <v>0</v>
      </c>
      <c r="Y70" s="204">
        <f>PPA!Y$53</f>
        <v>0</v>
      </c>
    </row>
    <row r="71" spans="1:25" ht="12" customHeight="1" x14ac:dyDescent="0.25">
      <c r="A71" s="18" t="s">
        <v>61</v>
      </c>
      <c r="B71" s="204">
        <f>PPA!B$54</f>
        <v>139.79327043655601</v>
      </c>
      <c r="C71" s="204">
        <f>PPA!C$54</f>
        <v>131.86280730224871</v>
      </c>
      <c r="D71" s="204">
        <f>PPA!D$54</f>
        <v>133.92095970639031</v>
      </c>
      <c r="E71" s="204">
        <f>PPA!E$54</f>
        <v>144.40315643199531</v>
      </c>
      <c r="F71" s="204">
        <f>PPA!F$54</f>
        <v>114.87310072613811</v>
      </c>
      <c r="G71" s="204">
        <f>PPA!G$54</f>
        <v>105.3355880510901</v>
      </c>
      <c r="H71" s="204">
        <f>PPA!H$54</f>
        <v>120.4024801382795</v>
      </c>
      <c r="I71" s="204">
        <f>PPA!I$54</f>
        <v>120.658902444802</v>
      </c>
      <c r="J71" s="204">
        <f>PPA!J$54</f>
        <v>114.73000099096249</v>
      </c>
      <c r="K71" s="204">
        <f>PPA!K$54</f>
        <v>100.9564397943213</v>
      </c>
      <c r="L71" s="204">
        <f>PPA!L$54</f>
        <v>99.678350295685249</v>
      </c>
      <c r="M71" s="204">
        <f>PPA!M$54</f>
        <v>77.449350664843109</v>
      </c>
      <c r="N71" s="204">
        <f>PPA!N$54</f>
        <v>79.663838921138023</v>
      </c>
      <c r="O71" s="204">
        <f>PPA!O$54</f>
        <v>82.541832657881272</v>
      </c>
      <c r="P71" s="204">
        <f>PPA!P$54</f>
        <v>85.367440527371741</v>
      </c>
      <c r="Q71" s="204">
        <f>PPA!Q$54</f>
        <v>71.823144167383191</v>
      </c>
      <c r="R71" s="204">
        <f>PPA!R$54</f>
        <v>41.110900926722088</v>
      </c>
      <c r="S71" s="204">
        <f>PPA!S$54</f>
        <v>42.168524887742429</v>
      </c>
      <c r="T71" s="204">
        <f>PPA!T$54</f>
        <v>46.112400878952883</v>
      </c>
      <c r="U71" s="204">
        <f>PPA!U$54</f>
        <v>64.677538931881116</v>
      </c>
      <c r="V71" s="204">
        <f>PPA!V$54</f>
        <v>59.903983949555723</v>
      </c>
      <c r="W71" s="204">
        <f>PPA!W$54</f>
        <v>57.433600840737562</v>
      </c>
      <c r="X71" s="204">
        <f>PPA!X$54</f>
        <v>60.824066112544202</v>
      </c>
      <c r="Y71" s="204">
        <f>PPA!Y$54</f>
        <v>65.480646614199443</v>
      </c>
    </row>
    <row r="72" spans="1:25" ht="12" customHeight="1" x14ac:dyDescent="0.25">
      <c r="A72" s="18" t="s">
        <v>62</v>
      </c>
      <c r="B72" s="204">
        <f>PPA!B$55</f>
        <v>30.554193020021849</v>
      </c>
      <c r="C72" s="204">
        <f>PPA!C$55</f>
        <v>28.820855638421921</v>
      </c>
      <c r="D72" s="204">
        <f>PPA!D$55</f>
        <v>29.270699794899429</v>
      </c>
      <c r="E72" s="204">
        <f>PPA!E$55</f>
        <v>31.56176188270808</v>
      </c>
      <c r="F72" s="204">
        <f>PPA!F$55</f>
        <v>25.107466771712399</v>
      </c>
      <c r="G72" s="204">
        <f>PPA!G$55</f>
        <v>23.022881424404321</v>
      </c>
      <c r="H72" s="204">
        <f>PPA!H$55</f>
        <v>26.316006534119481</v>
      </c>
      <c r="I72" s="204">
        <f>PPA!I$55</f>
        <v>26.372051983400851</v>
      </c>
      <c r="J72" s="204">
        <f>PPA!J$55</f>
        <v>25.076189894678091</v>
      </c>
      <c r="K72" s="204">
        <f>PPA!K$55</f>
        <v>22.065744212557409</v>
      </c>
      <c r="L72" s="204">
        <f>PPA!L$55</f>
        <v>21.786396049972499</v>
      </c>
      <c r="M72" s="204">
        <f>PPA!M$55</f>
        <v>14.41797521649827</v>
      </c>
      <c r="N72" s="204">
        <f>PPA!N$55</f>
        <v>16.103658929248908</v>
      </c>
      <c r="O72" s="204">
        <f>PPA!O$55</f>
        <v>15.36599193369223</v>
      </c>
      <c r="P72" s="204">
        <f>PPA!P$55</f>
        <v>13.268844941243909</v>
      </c>
      <c r="Q72" s="204">
        <f>PPA!Q$55</f>
        <v>11.452780166236749</v>
      </c>
      <c r="R72" s="204">
        <f>PPA!R$55</f>
        <v>6.7968376803286539</v>
      </c>
      <c r="S72" s="204">
        <f>PPA!S$55</f>
        <v>6.2612257571414931</v>
      </c>
      <c r="T72" s="204">
        <f>PPA!T$55</f>
        <v>7.9989490780548351</v>
      </c>
      <c r="U72" s="204">
        <f>PPA!U$55</f>
        <v>11.988153243527281</v>
      </c>
      <c r="V72" s="204">
        <f>PPA!V$55</f>
        <v>10.4786471768415</v>
      </c>
      <c r="W72" s="204">
        <f>PPA!W$55</f>
        <v>13.86261584025987</v>
      </c>
      <c r="X72" s="204">
        <f>PPA!X$55</f>
        <v>10.740422279545241</v>
      </c>
      <c r="Y72" s="204">
        <f>PPA!Y$55</f>
        <v>11.5626895852846</v>
      </c>
    </row>
    <row r="73" spans="1:25" ht="12" customHeight="1" x14ac:dyDescent="0.25">
      <c r="A73" s="20" t="s">
        <v>63</v>
      </c>
      <c r="B73" s="206">
        <f>FBT!B$12</f>
        <v>655.29836629406702</v>
      </c>
      <c r="C73" s="206">
        <f>FBT!C$12</f>
        <v>625.71676698194312</v>
      </c>
      <c r="D73" s="206">
        <f>FBT!D$12</f>
        <v>644.21066208082539</v>
      </c>
      <c r="E73" s="206">
        <f>FBT!E$12</f>
        <v>695.7366294067067</v>
      </c>
      <c r="F73" s="206">
        <f>FBT!F$12</f>
        <v>643.76655202063625</v>
      </c>
      <c r="G73" s="206">
        <f>FBT!G$12</f>
        <v>642.0476354256233</v>
      </c>
      <c r="H73" s="206">
        <f>FBT!H$12</f>
        <v>663.11857265692186</v>
      </c>
      <c r="I73" s="206">
        <f>FBT!I$12</f>
        <v>638.93619948409275</v>
      </c>
      <c r="J73" s="206">
        <f>FBT!J$12</f>
        <v>658.23834909716243</v>
      </c>
      <c r="K73" s="206">
        <f>FBT!K$12</f>
        <v>618.34514187446257</v>
      </c>
      <c r="L73" s="206">
        <f>FBT!L$12</f>
        <v>580.47824591573522</v>
      </c>
      <c r="M73" s="206">
        <f>FBT!M$12</f>
        <v>595.41917454858117</v>
      </c>
      <c r="N73" s="206">
        <f>FBT!N$12</f>
        <v>540.77274290627679</v>
      </c>
      <c r="O73" s="206">
        <f>FBT!O$12</f>
        <v>470.29982803095442</v>
      </c>
      <c r="P73" s="206">
        <f>FBT!P$12</f>
        <v>522.76216680997413</v>
      </c>
      <c r="Q73" s="206">
        <f>FBT!Q$12</f>
        <v>522.97901977644028</v>
      </c>
      <c r="R73" s="206">
        <f>FBT!R$12</f>
        <v>445.16809974204631</v>
      </c>
      <c r="S73" s="206">
        <f>FBT!S$12</f>
        <v>423.56517626827173</v>
      </c>
      <c r="T73" s="206">
        <f>FBT!T$12</f>
        <v>457.49423903697328</v>
      </c>
      <c r="U73" s="206">
        <f>FBT!U$12</f>
        <v>455.81625107480642</v>
      </c>
      <c r="V73" s="206">
        <f>FBT!V$12</f>
        <v>478.81943250214948</v>
      </c>
      <c r="W73" s="206">
        <f>FBT!W$12</f>
        <v>462.51177987962171</v>
      </c>
      <c r="X73" s="206">
        <f>FBT!X$12</f>
        <v>473.01341358555459</v>
      </c>
      <c r="Y73" s="206">
        <f>FBT!Y$12</f>
        <v>501.02269991401539</v>
      </c>
    </row>
    <row r="74" spans="1:25" ht="12" customHeight="1" x14ac:dyDescent="0.25">
      <c r="A74" s="14" t="s">
        <v>64</v>
      </c>
      <c r="B74" s="204">
        <f>TRE!B$12</f>
        <v>36.579277730008599</v>
      </c>
      <c r="C74" s="204">
        <f>TRE!C$12</f>
        <v>36.132674118658642</v>
      </c>
      <c r="D74" s="204">
        <f>TRE!D$12</f>
        <v>35.401805674978498</v>
      </c>
      <c r="E74" s="204">
        <f>TRE!E$12</f>
        <v>36.751246775580398</v>
      </c>
      <c r="F74" s="204">
        <f>TRE!F$12</f>
        <v>34.563456577815991</v>
      </c>
      <c r="G74" s="204">
        <f>TRE!G$12</f>
        <v>32.232330180567487</v>
      </c>
      <c r="H74" s="204">
        <f>TRE!H$12</f>
        <v>33.622355975924343</v>
      </c>
      <c r="I74" s="204">
        <f>TRE!I$12</f>
        <v>34.826139294926918</v>
      </c>
      <c r="J74" s="204">
        <f>TRE!J$12</f>
        <v>34.897850386930337</v>
      </c>
      <c r="K74" s="204">
        <f>TRE!K$12</f>
        <v>34.064230438521072</v>
      </c>
      <c r="L74" s="204">
        <f>TRE!L$12</f>
        <v>25.580395528804811</v>
      </c>
      <c r="M74" s="204">
        <f>TRE!M$12</f>
        <v>37.470163370593298</v>
      </c>
      <c r="N74" s="204">
        <f>TRE!N$12</f>
        <v>16.953310404127262</v>
      </c>
      <c r="O74" s="204">
        <f>TRE!O$12</f>
        <v>12.09518486672399</v>
      </c>
      <c r="P74" s="204">
        <f>TRE!P$12</f>
        <v>20.163370593293209</v>
      </c>
      <c r="Q74" s="204">
        <f>TRE!Q$12</f>
        <v>21.180825451418741</v>
      </c>
      <c r="R74" s="204">
        <f>TRE!R$12</f>
        <v>15.50584694754944</v>
      </c>
      <c r="S74" s="204">
        <f>TRE!S$12</f>
        <v>18.3475494411006</v>
      </c>
      <c r="T74" s="204">
        <f>TRE!T$12</f>
        <v>22.149785038693039</v>
      </c>
      <c r="U74" s="204">
        <f>TRE!U$12</f>
        <v>7.1261392949269116</v>
      </c>
      <c r="V74" s="204">
        <f>TRE!V$12</f>
        <v>6.8563198624247628</v>
      </c>
      <c r="W74" s="204">
        <f>TRE!W$12</f>
        <v>5.5552020636285473</v>
      </c>
      <c r="X74" s="204">
        <f>TRE!X$12</f>
        <v>6.0275150472914873</v>
      </c>
      <c r="Y74" s="204">
        <f>TRE!Y$12</f>
        <v>7.0935511607910566</v>
      </c>
    </row>
    <row r="75" spans="1:25" ht="12" customHeight="1" x14ac:dyDescent="0.25">
      <c r="A75" s="14" t="s">
        <v>65</v>
      </c>
      <c r="B75" s="204">
        <f>MAE!B$12</f>
        <v>67.968357695614799</v>
      </c>
      <c r="C75" s="204">
        <f>MAE!C$12</f>
        <v>71.551246775580395</v>
      </c>
      <c r="D75" s="204">
        <f>MAE!D$12</f>
        <v>73.215907136715387</v>
      </c>
      <c r="E75" s="204">
        <f>MAE!E$12</f>
        <v>88.029234737747203</v>
      </c>
      <c r="F75" s="204">
        <f>MAE!F$12</f>
        <v>58.371797076526221</v>
      </c>
      <c r="G75" s="204">
        <f>MAE!G$12</f>
        <v>58.868529664660358</v>
      </c>
      <c r="H75" s="204">
        <f>MAE!H$12</f>
        <v>62.587704213241608</v>
      </c>
      <c r="I75" s="204">
        <f>MAE!I$12</f>
        <v>69.043250214961304</v>
      </c>
      <c r="J75" s="204">
        <f>MAE!J$12</f>
        <v>67.268529664660349</v>
      </c>
      <c r="K75" s="204">
        <f>MAE!K$12</f>
        <v>12.171625107480651</v>
      </c>
      <c r="L75" s="204">
        <f>MAE!L$12</f>
        <v>18.933276010318149</v>
      </c>
      <c r="M75" s="204">
        <f>MAE!M$12</f>
        <v>45.784350816852957</v>
      </c>
      <c r="N75" s="204">
        <f>MAE!N$12</f>
        <v>24.386156491831471</v>
      </c>
      <c r="O75" s="204">
        <f>MAE!O$12</f>
        <v>26.523817712811692</v>
      </c>
      <c r="P75" s="204">
        <f>MAE!P$12</f>
        <v>36.39054170249355</v>
      </c>
      <c r="Q75" s="204">
        <f>MAE!Q$12</f>
        <v>36.607910576096288</v>
      </c>
      <c r="R75" s="204">
        <f>MAE!R$12</f>
        <v>29.576354256233881</v>
      </c>
      <c r="S75" s="204">
        <f>MAE!S$12</f>
        <v>49.869475494411013</v>
      </c>
      <c r="T75" s="204">
        <f>MAE!T$12</f>
        <v>64.760361134995691</v>
      </c>
      <c r="U75" s="204">
        <f>MAE!U$12</f>
        <v>87.2189165950129</v>
      </c>
      <c r="V75" s="204">
        <f>MAE!V$12</f>
        <v>76.44987102321582</v>
      </c>
      <c r="W75" s="204">
        <f>MAE!W$12</f>
        <v>89.505674978503862</v>
      </c>
      <c r="X75" s="204">
        <f>MAE!X$12</f>
        <v>80.819346517626826</v>
      </c>
      <c r="Y75" s="204">
        <f>MAE!Y$12</f>
        <v>62.266638005159074</v>
      </c>
    </row>
    <row r="76" spans="1:25" ht="12" customHeight="1" x14ac:dyDescent="0.25">
      <c r="A76" s="14" t="s">
        <v>66</v>
      </c>
      <c r="B76" s="204">
        <f>TEL!B$12</f>
        <v>207.28976784178849</v>
      </c>
      <c r="C76" s="204">
        <f>TEL!C$12</f>
        <v>204.80085984522779</v>
      </c>
      <c r="D76" s="204">
        <f>TEL!D$12</f>
        <v>192.52906276870161</v>
      </c>
      <c r="E76" s="204">
        <f>TEL!E$12</f>
        <v>192.13723129836629</v>
      </c>
      <c r="F76" s="204">
        <f>TEL!F$12</f>
        <v>173.6506448839209</v>
      </c>
      <c r="G76" s="204">
        <f>TEL!G$12</f>
        <v>141.76483233018061</v>
      </c>
      <c r="H76" s="204">
        <f>TEL!H$12</f>
        <v>129.6003439380911</v>
      </c>
      <c r="I76" s="204">
        <f>TEL!I$12</f>
        <v>136.70808254514179</v>
      </c>
      <c r="J76" s="204">
        <f>TEL!J$12</f>
        <v>169.41848667239901</v>
      </c>
      <c r="K76" s="204">
        <f>TEL!K$12</f>
        <v>93.52476354256234</v>
      </c>
      <c r="L76" s="204">
        <f>TEL!L$12</f>
        <v>88.938865004299231</v>
      </c>
      <c r="M76" s="204">
        <f>TEL!M$12</f>
        <v>76.320808254514191</v>
      </c>
      <c r="N76" s="204">
        <f>TEL!N$12</f>
        <v>46.154428202923469</v>
      </c>
      <c r="O76" s="204">
        <f>TEL!O$12</f>
        <v>43.498710232158203</v>
      </c>
      <c r="P76" s="204">
        <f>TEL!P$12</f>
        <v>32.891401547721408</v>
      </c>
      <c r="Q76" s="204">
        <f>TEL!Q$12</f>
        <v>31.303009458297499</v>
      </c>
      <c r="R76" s="204">
        <f>TEL!R$12</f>
        <v>41.22235597592433</v>
      </c>
      <c r="S76" s="204">
        <f>TEL!S$12</f>
        <v>38.022355975924327</v>
      </c>
      <c r="T76" s="204">
        <f>TEL!T$12</f>
        <v>98.607308684436788</v>
      </c>
      <c r="U76" s="204">
        <f>TEL!U$12</f>
        <v>86.347979363714529</v>
      </c>
      <c r="V76" s="204">
        <f>TEL!V$12</f>
        <v>73.748925193465169</v>
      </c>
      <c r="W76" s="204">
        <f>TEL!W$12</f>
        <v>46.293723129836621</v>
      </c>
      <c r="X76" s="204">
        <f>TEL!X$12</f>
        <v>44.628116938950988</v>
      </c>
      <c r="Y76" s="204">
        <f>TEL!Y$12</f>
        <v>41.478245915735172</v>
      </c>
    </row>
    <row r="77" spans="1:25" ht="12" customHeight="1" x14ac:dyDescent="0.25">
      <c r="A77" s="14" t="s">
        <v>67</v>
      </c>
      <c r="B77" s="204">
        <f>WWP!B$12</f>
        <v>47.568529664660367</v>
      </c>
      <c r="C77" s="204">
        <f>WWP!C$12</f>
        <v>41.12914875322442</v>
      </c>
      <c r="D77" s="204">
        <f>WWP!D$12</f>
        <v>39.810748065348243</v>
      </c>
      <c r="E77" s="204">
        <f>WWP!E$12</f>
        <v>47.852708512467757</v>
      </c>
      <c r="F77" s="204">
        <f>WWP!F$12</f>
        <v>47.506448839208943</v>
      </c>
      <c r="G77" s="204">
        <f>WWP!G$12</f>
        <v>50.203009458297508</v>
      </c>
      <c r="H77" s="204">
        <f>WWP!H$12</f>
        <v>49.742046431642308</v>
      </c>
      <c r="I77" s="204">
        <f>WWP!I$12</f>
        <v>55.510232158211522</v>
      </c>
      <c r="J77" s="204">
        <f>WWP!J$12</f>
        <v>51.528632846087689</v>
      </c>
      <c r="K77" s="204">
        <f>WWP!K$12</f>
        <v>43.933276010318153</v>
      </c>
      <c r="L77" s="204">
        <f>WWP!L$12</f>
        <v>48.222957867583823</v>
      </c>
      <c r="M77" s="204">
        <f>WWP!M$12</f>
        <v>54.621668099742038</v>
      </c>
      <c r="N77" s="204">
        <f>WWP!N$12</f>
        <v>37.51556319862425</v>
      </c>
      <c r="O77" s="204">
        <f>WWP!O$12</f>
        <v>29.069905417024941</v>
      </c>
      <c r="P77" s="204">
        <f>WWP!P$12</f>
        <v>24.62261392949269</v>
      </c>
      <c r="Q77" s="204">
        <f>WWP!Q$12</f>
        <v>30.708426483233019</v>
      </c>
      <c r="R77" s="204">
        <f>WWP!R$12</f>
        <v>23.227773000859841</v>
      </c>
      <c r="S77" s="204">
        <f>WWP!S$12</f>
        <v>27.124677558039561</v>
      </c>
      <c r="T77" s="204">
        <f>WWP!T$12</f>
        <v>41.417196904557187</v>
      </c>
      <c r="U77" s="204">
        <f>WWP!U$12</f>
        <v>29.886156491831471</v>
      </c>
      <c r="V77" s="204">
        <f>WWP!V$12</f>
        <v>28.64926913155632</v>
      </c>
      <c r="W77" s="204">
        <f>WWP!W$12</f>
        <v>33.995700773860698</v>
      </c>
      <c r="X77" s="204">
        <f>WWP!X$12</f>
        <v>34.026311263972481</v>
      </c>
      <c r="Y77" s="204">
        <f>WWP!Y$12</f>
        <v>31.017798796216692</v>
      </c>
    </row>
    <row r="78" spans="1:25" ht="12" customHeight="1" x14ac:dyDescent="0.25">
      <c r="A78" s="21" t="s">
        <v>68</v>
      </c>
      <c r="B78" s="207">
        <f>OIS!B$12</f>
        <v>709.81435941530606</v>
      </c>
      <c r="C78" s="207">
        <f>OIS!C$12</f>
        <v>737.61857265692197</v>
      </c>
      <c r="D78" s="207">
        <f>OIS!D$12</f>
        <v>747.02407566637987</v>
      </c>
      <c r="E78" s="207">
        <f>OIS!E$12</f>
        <v>687.24574376612259</v>
      </c>
      <c r="F78" s="207">
        <f>OIS!F$12</f>
        <v>448.83456577816003</v>
      </c>
      <c r="G78" s="207">
        <f>OIS!G$12</f>
        <v>655.81134995700779</v>
      </c>
      <c r="H78" s="207">
        <f>OIS!H$12</f>
        <v>749.74445399828096</v>
      </c>
      <c r="I78" s="207">
        <f>OIS!I$12</f>
        <v>715.62235597592485</v>
      </c>
      <c r="J78" s="207">
        <f>OIS!J$12</f>
        <v>745.58839208942436</v>
      </c>
      <c r="K78" s="207">
        <f>OIS!K$12</f>
        <v>660.70980223559775</v>
      </c>
      <c r="L78" s="207">
        <f>OIS!L$12</f>
        <v>484.39862424763572</v>
      </c>
      <c r="M78" s="207">
        <f>OIS!M$12</f>
        <v>536.42398968185728</v>
      </c>
      <c r="N78" s="207">
        <f>OIS!N$12</f>
        <v>501.79819432502092</v>
      </c>
      <c r="O78" s="207">
        <f>OIS!O$12</f>
        <v>309.27437661220938</v>
      </c>
      <c r="P78" s="207">
        <f>OIS!P$12</f>
        <v>509.26620808254461</v>
      </c>
      <c r="Q78" s="207">
        <f>OIS!Q$12</f>
        <v>568.09896818572679</v>
      </c>
      <c r="R78" s="207">
        <f>OIS!R$12</f>
        <v>635.68839208942336</v>
      </c>
      <c r="S78" s="207">
        <f>OIS!S$12</f>
        <v>698.51633705932977</v>
      </c>
      <c r="T78" s="207">
        <f>OIS!T$12</f>
        <v>536.126913155632</v>
      </c>
      <c r="U78" s="207">
        <f>OIS!U$12</f>
        <v>467.42218400687852</v>
      </c>
      <c r="V78" s="207">
        <f>OIS!V$12</f>
        <v>418.44806534823749</v>
      </c>
      <c r="W78" s="207">
        <f>OIS!W$12</f>
        <v>359.54557179707717</v>
      </c>
      <c r="X78" s="207">
        <f>OIS!X$12</f>
        <v>340.82330180567448</v>
      </c>
      <c r="Y78" s="207">
        <f>OIS!Y$12</f>
        <v>323.12794496990517</v>
      </c>
    </row>
    <row r="80" spans="1:25" ht="12" customHeight="1" x14ac:dyDescent="0.25">
      <c r="A80" s="30" t="s">
        <v>81</v>
      </c>
      <c r="B80" s="203"/>
      <c r="C80" s="203"/>
      <c r="D80" s="203"/>
      <c r="E80" s="203"/>
      <c r="F80" s="203"/>
      <c r="G80" s="203"/>
      <c r="H80" s="203"/>
      <c r="I80" s="203"/>
      <c r="J80" s="203"/>
      <c r="K80" s="203"/>
      <c r="L80" s="203"/>
      <c r="M80" s="203"/>
      <c r="N80" s="203"/>
      <c r="O80" s="203"/>
      <c r="P80" s="203"/>
      <c r="Q80" s="203"/>
      <c r="R80" s="203"/>
      <c r="S80" s="203"/>
      <c r="T80" s="203"/>
      <c r="U80" s="203"/>
      <c r="V80" s="203"/>
      <c r="W80" s="203"/>
      <c r="X80" s="203"/>
      <c r="Y80" s="203"/>
    </row>
    <row r="81" spans="1:25" ht="12" customHeight="1" x14ac:dyDescent="0.25">
      <c r="A81" s="31" t="s">
        <v>70</v>
      </c>
      <c r="B81" s="210">
        <v>686.60928632846083</v>
      </c>
      <c r="C81" s="210">
        <v>645.26380051590706</v>
      </c>
      <c r="D81" s="210">
        <v>713.13938091143598</v>
      </c>
      <c r="E81" s="210">
        <v>772.12906276870149</v>
      </c>
      <c r="F81" s="210">
        <v>828.26337059329308</v>
      </c>
      <c r="G81" s="210">
        <v>695.63525365434225</v>
      </c>
      <c r="H81" s="210">
        <v>805.42287188306091</v>
      </c>
      <c r="I81" s="210">
        <v>756.72983662940669</v>
      </c>
      <c r="J81" s="210">
        <v>887.3087704213242</v>
      </c>
      <c r="K81" s="210">
        <v>870.18099742046411</v>
      </c>
      <c r="L81" s="210">
        <v>1073.1018916595012</v>
      </c>
      <c r="M81" s="210">
        <v>850.6865004299226</v>
      </c>
      <c r="N81" s="210">
        <v>696.01049011177986</v>
      </c>
      <c r="O81" s="210">
        <v>632.42751504729142</v>
      </c>
      <c r="P81" s="210">
        <v>677.16251074806542</v>
      </c>
      <c r="Q81" s="210">
        <v>681.78607050730852</v>
      </c>
      <c r="R81" s="210">
        <v>573.68641444539981</v>
      </c>
      <c r="S81" s="210">
        <v>851.21341358555469</v>
      </c>
      <c r="T81" s="210">
        <v>888.02373172828879</v>
      </c>
      <c r="U81" s="210">
        <v>903.30662080825459</v>
      </c>
      <c r="V81" s="210">
        <v>802.01969045571786</v>
      </c>
      <c r="W81" s="210">
        <v>718.04944110060183</v>
      </c>
      <c r="X81" s="210">
        <v>433.00404127257087</v>
      </c>
      <c r="Y81" s="210">
        <v>581.33344797936377</v>
      </c>
    </row>
    <row r="82" spans="1:25" ht="12" customHeight="1" x14ac:dyDescent="0.25">
      <c r="A82" s="24" t="s">
        <v>28</v>
      </c>
      <c r="B82" s="213">
        <v>0</v>
      </c>
      <c r="C82" s="213">
        <v>0</v>
      </c>
      <c r="D82" s="213">
        <v>0</v>
      </c>
      <c r="E82" s="213">
        <v>0</v>
      </c>
      <c r="F82" s="213">
        <v>0</v>
      </c>
      <c r="G82" s="213">
        <v>0</v>
      </c>
      <c r="H82" s="213">
        <v>0</v>
      </c>
      <c r="I82" s="213">
        <v>0</v>
      </c>
      <c r="J82" s="213">
        <v>0.33912295786758379</v>
      </c>
      <c r="K82" s="213">
        <v>0</v>
      </c>
      <c r="L82" s="213">
        <v>0</v>
      </c>
      <c r="M82" s="213">
        <v>0</v>
      </c>
      <c r="N82" s="213">
        <v>0</v>
      </c>
      <c r="O82" s="213">
        <v>0</v>
      </c>
      <c r="P82" s="213">
        <v>0</v>
      </c>
      <c r="Q82" s="213">
        <v>0</v>
      </c>
      <c r="R82" s="213">
        <v>0</v>
      </c>
      <c r="S82" s="213">
        <v>0</v>
      </c>
      <c r="T82" s="213">
        <v>0</v>
      </c>
      <c r="U82" s="213">
        <v>0</v>
      </c>
      <c r="V82" s="213">
        <v>0</v>
      </c>
      <c r="W82" s="213">
        <v>0</v>
      </c>
      <c r="X82" s="213">
        <v>0</v>
      </c>
      <c r="Y82" s="213">
        <v>0</v>
      </c>
    </row>
    <row r="83" spans="1:25" ht="12" customHeight="1" x14ac:dyDescent="0.25">
      <c r="A83" s="14" t="s">
        <v>29</v>
      </c>
      <c r="B83" s="204">
        <v>565.45571797076525</v>
      </c>
      <c r="C83" s="204">
        <v>586.06328460877035</v>
      </c>
      <c r="D83" s="204">
        <v>640.71848667239897</v>
      </c>
      <c r="E83" s="204">
        <v>648.52631126397239</v>
      </c>
      <c r="F83" s="204">
        <v>697.00722269991388</v>
      </c>
      <c r="G83" s="204">
        <v>567.5383490971625</v>
      </c>
      <c r="H83" s="204">
        <v>675.80008598452264</v>
      </c>
      <c r="I83" s="204">
        <v>619.60679277730003</v>
      </c>
      <c r="J83" s="204">
        <v>697.30816852966473</v>
      </c>
      <c r="K83" s="204">
        <v>622.71900257953553</v>
      </c>
      <c r="L83" s="204">
        <v>719.23662940670681</v>
      </c>
      <c r="M83" s="204">
        <v>465.15227858985378</v>
      </c>
      <c r="N83" s="204">
        <v>331.80464316423047</v>
      </c>
      <c r="O83" s="204">
        <v>310.92957867583834</v>
      </c>
      <c r="P83" s="204">
        <v>329.01023215821158</v>
      </c>
      <c r="Q83" s="204">
        <v>334.00214961306961</v>
      </c>
      <c r="R83" s="204">
        <v>427.31926053310394</v>
      </c>
      <c r="S83" s="204">
        <v>444.53766122098023</v>
      </c>
      <c r="T83" s="204">
        <v>402.90077386070504</v>
      </c>
      <c r="U83" s="204">
        <v>475.39294926913163</v>
      </c>
      <c r="V83" s="204">
        <v>427.00051590713667</v>
      </c>
      <c r="W83" s="204">
        <v>413.58271711092004</v>
      </c>
      <c r="X83" s="204">
        <v>411.74385210662075</v>
      </c>
      <c r="Y83" s="204">
        <v>463.65950128976783</v>
      </c>
    </row>
    <row r="84" spans="1:25" ht="12" customHeight="1" x14ac:dyDescent="0.25">
      <c r="A84" s="18" t="s">
        <v>30</v>
      </c>
      <c r="B84" s="204">
        <v>0</v>
      </c>
      <c r="C84" s="204">
        <v>0</v>
      </c>
      <c r="D84" s="204">
        <v>0</v>
      </c>
      <c r="E84" s="204">
        <v>0</v>
      </c>
      <c r="F84" s="204">
        <v>0</v>
      </c>
      <c r="G84" s="204">
        <v>0</v>
      </c>
      <c r="H84" s="204">
        <v>0</v>
      </c>
      <c r="I84" s="204">
        <v>0</v>
      </c>
      <c r="J84" s="204">
        <v>0</v>
      </c>
      <c r="K84" s="204">
        <v>0</v>
      </c>
      <c r="L84" s="204">
        <v>0</v>
      </c>
      <c r="M84" s="204">
        <v>0</v>
      </c>
      <c r="N84" s="204">
        <v>0</v>
      </c>
      <c r="O84" s="204">
        <v>0</v>
      </c>
      <c r="P84" s="204">
        <v>0</v>
      </c>
      <c r="Q84" s="204">
        <v>0</v>
      </c>
      <c r="R84" s="204">
        <v>0</v>
      </c>
      <c r="S84" s="204">
        <v>0</v>
      </c>
      <c r="T84" s="204">
        <v>0</v>
      </c>
      <c r="U84" s="204">
        <v>0</v>
      </c>
      <c r="V84" s="204">
        <v>0</v>
      </c>
      <c r="W84" s="204">
        <v>0</v>
      </c>
      <c r="X84" s="204">
        <v>0</v>
      </c>
      <c r="Y84" s="204">
        <v>0</v>
      </c>
    </row>
    <row r="85" spans="1:25" ht="12" customHeight="1" x14ac:dyDescent="0.25">
      <c r="A85" s="18" t="s">
        <v>31</v>
      </c>
      <c r="B85" s="204">
        <v>0</v>
      </c>
      <c r="C85" s="204">
        <v>0</v>
      </c>
      <c r="D85" s="204">
        <v>0</v>
      </c>
      <c r="E85" s="204">
        <v>0</v>
      </c>
      <c r="F85" s="204">
        <v>0</v>
      </c>
      <c r="G85" s="204">
        <v>0</v>
      </c>
      <c r="H85" s="204">
        <v>0</v>
      </c>
      <c r="I85" s="204">
        <v>0</v>
      </c>
      <c r="J85" s="204">
        <v>0</v>
      </c>
      <c r="K85" s="204">
        <v>0</v>
      </c>
      <c r="L85" s="204">
        <v>0</v>
      </c>
      <c r="M85" s="204">
        <v>0</v>
      </c>
      <c r="N85" s="204">
        <v>0</v>
      </c>
      <c r="O85" s="204">
        <v>0</v>
      </c>
      <c r="P85" s="204">
        <v>0</v>
      </c>
      <c r="Q85" s="204">
        <v>0</v>
      </c>
      <c r="R85" s="204">
        <v>0</v>
      </c>
      <c r="S85" s="204">
        <v>0</v>
      </c>
      <c r="T85" s="204">
        <v>0</v>
      </c>
      <c r="U85" s="204">
        <v>0</v>
      </c>
      <c r="V85" s="204">
        <v>0</v>
      </c>
      <c r="W85" s="204">
        <v>0</v>
      </c>
      <c r="X85" s="204">
        <v>0</v>
      </c>
      <c r="Y85" s="204">
        <v>0</v>
      </c>
    </row>
    <row r="86" spans="1:25" ht="12" customHeight="1" x14ac:dyDescent="0.25">
      <c r="A86" s="18" t="s">
        <v>82</v>
      </c>
      <c r="B86" s="204">
        <v>0</v>
      </c>
      <c r="C86" s="204">
        <v>0</v>
      </c>
      <c r="D86" s="204">
        <v>0</v>
      </c>
      <c r="E86" s="204">
        <v>0</v>
      </c>
      <c r="F86" s="204">
        <v>0</v>
      </c>
      <c r="G86" s="204">
        <v>0</v>
      </c>
      <c r="H86" s="204">
        <v>0</v>
      </c>
      <c r="I86" s="204">
        <v>0</v>
      </c>
      <c r="J86" s="204">
        <v>0</v>
      </c>
      <c r="K86" s="204">
        <v>0</v>
      </c>
      <c r="L86" s="204">
        <v>0</v>
      </c>
      <c r="M86" s="204">
        <v>0</v>
      </c>
      <c r="N86" s="204">
        <v>0</v>
      </c>
      <c r="O86" s="204">
        <v>0</v>
      </c>
      <c r="P86" s="204">
        <v>0</v>
      </c>
      <c r="Q86" s="204">
        <v>0</v>
      </c>
      <c r="R86" s="204">
        <v>0</v>
      </c>
      <c r="S86" s="204">
        <v>0</v>
      </c>
      <c r="T86" s="204">
        <v>0</v>
      </c>
      <c r="U86" s="204">
        <v>0</v>
      </c>
      <c r="V86" s="204">
        <v>0</v>
      </c>
      <c r="W86" s="204">
        <v>0</v>
      </c>
      <c r="X86" s="204">
        <v>0</v>
      </c>
      <c r="Y86" s="204">
        <v>0</v>
      </c>
    </row>
    <row r="87" spans="1:25" ht="12" customHeight="1" x14ac:dyDescent="0.25">
      <c r="A87" s="18" t="s">
        <v>32</v>
      </c>
      <c r="B87" s="204">
        <v>0</v>
      </c>
      <c r="C87" s="204">
        <v>0</v>
      </c>
      <c r="D87" s="204">
        <v>0</v>
      </c>
      <c r="E87" s="204">
        <v>0</v>
      </c>
      <c r="F87" s="204">
        <v>0</v>
      </c>
      <c r="G87" s="204">
        <v>0</v>
      </c>
      <c r="H87" s="204">
        <v>0</v>
      </c>
      <c r="I87" s="204">
        <v>0</v>
      </c>
      <c r="J87" s="204">
        <v>0</v>
      </c>
      <c r="K87" s="204">
        <v>0</v>
      </c>
      <c r="L87" s="204">
        <v>0</v>
      </c>
      <c r="M87" s="204">
        <v>0</v>
      </c>
      <c r="N87" s="204">
        <v>0</v>
      </c>
      <c r="O87" s="204">
        <v>0</v>
      </c>
      <c r="P87" s="204">
        <v>0</v>
      </c>
      <c r="Q87" s="204">
        <v>0</v>
      </c>
      <c r="R87" s="204">
        <v>0</v>
      </c>
      <c r="S87" s="204">
        <v>0</v>
      </c>
      <c r="T87" s="204">
        <v>0</v>
      </c>
      <c r="U87" s="204">
        <v>0</v>
      </c>
      <c r="V87" s="204">
        <v>0</v>
      </c>
      <c r="W87" s="204">
        <v>0</v>
      </c>
      <c r="X87" s="204">
        <v>0</v>
      </c>
      <c r="Y87" s="204">
        <v>0</v>
      </c>
    </row>
    <row r="88" spans="1:25" ht="12" customHeight="1" x14ac:dyDescent="0.25">
      <c r="A88" s="18" t="s">
        <v>33</v>
      </c>
      <c r="B88" s="204">
        <f t="shared" ref="B88:Y88" si="5">IF(ABS(B83-B84-B85-B86-B87-B89)&lt;0.0000001,0,B83-B84-B85-B86-B87-B89)</f>
        <v>515.50111779879626</v>
      </c>
      <c r="C88" s="204">
        <f t="shared" si="5"/>
        <v>545.6744625967325</v>
      </c>
      <c r="D88" s="204">
        <f t="shared" si="5"/>
        <v>619.46122098022352</v>
      </c>
      <c r="E88" s="204">
        <f t="shared" si="5"/>
        <v>585.81728288907982</v>
      </c>
      <c r="F88" s="204">
        <f t="shared" si="5"/>
        <v>589.65795356835758</v>
      </c>
      <c r="G88" s="204">
        <f t="shared" si="5"/>
        <v>480.38349097162506</v>
      </c>
      <c r="H88" s="204">
        <f t="shared" si="5"/>
        <v>533.37626827171096</v>
      </c>
      <c r="I88" s="204">
        <f t="shared" si="5"/>
        <v>463.3657781599311</v>
      </c>
      <c r="J88" s="204">
        <f t="shared" si="5"/>
        <v>601.65038693035262</v>
      </c>
      <c r="K88" s="204">
        <f t="shared" si="5"/>
        <v>521.83052450558887</v>
      </c>
      <c r="L88" s="204">
        <f t="shared" si="5"/>
        <v>602.58426483233018</v>
      </c>
      <c r="M88" s="204">
        <f t="shared" si="5"/>
        <v>426.26818572656919</v>
      </c>
      <c r="N88" s="204">
        <f t="shared" si="5"/>
        <v>263.49475494411013</v>
      </c>
      <c r="O88" s="204">
        <f t="shared" si="5"/>
        <v>294.11478933791915</v>
      </c>
      <c r="P88" s="204">
        <f t="shared" si="5"/>
        <v>324.80653482373179</v>
      </c>
      <c r="Q88" s="204">
        <f t="shared" si="5"/>
        <v>329.79845227858982</v>
      </c>
      <c r="R88" s="204">
        <f t="shared" si="5"/>
        <v>423.11556319862416</v>
      </c>
      <c r="S88" s="204">
        <f t="shared" si="5"/>
        <v>437.3756663800516</v>
      </c>
      <c r="T88" s="204">
        <f t="shared" si="5"/>
        <v>378.36913155631981</v>
      </c>
      <c r="U88" s="204">
        <f t="shared" si="5"/>
        <v>447.69484092863291</v>
      </c>
      <c r="V88" s="204">
        <f t="shared" si="5"/>
        <v>403.48615649183142</v>
      </c>
      <c r="W88" s="204">
        <f t="shared" si="5"/>
        <v>382.54797936371455</v>
      </c>
      <c r="X88" s="204">
        <f t="shared" si="5"/>
        <v>400.53895098882197</v>
      </c>
      <c r="Y88" s="204">
        <f t="shared" si="5"/>
        <v>463.65950128976783</v>
      </c>
    </row>
    <row r="89" spans="1:25" ht="12" customHeight="1" x14ac:dyDescent="0.25">
      <c r="A89" s="18" t="s">
        <v>83</v>
      </c>
      <c r="B89" s="204">
        <v>49.954600171969041</v>
      </c>
      <c r="C89" s="204">
        <v>40.388822012037828</v>
      </c>
      <c r="D89" s="204">
        <v>21.257265692175409</v>
      </c>
      <c r="E89" s="204">
        <v>62.709028374892519</v>
      </c>
      <c r="F89" s="204">
        <v>107.3492691315563</v>
      </c>
      <c r="G89" s="204">
        <v>87.154858125537402</v>
      </c>
      <c r="H89" s="204">
        <v>142.42381771281171</v>
      </c>
      <c r="I89" s="204">
        <v>156.2410146173689</v>
      </c>
      <c r="J89" s="204">
        <v>95.657781599312116</v>
      </c>
      <c r="K89" s="204">
        <v>100.8884780739467</v>
      </c>
      <c r="L89" s="204">
        <v>116.65236457437661</v>
      </c>
      <c r="M89" s="204">
        <v>38.884092863284607</v>
      </c>
      <c r="N89" s="204">
        <v>68.309888220120371</v>
      </c>
      <c r="O89" s="204">
        <v>16.814789337919169</v>
      </c>
      <c r="P89" s="204">
        <v>4.2036973344797932</v>
      </c>
      <c r="Q89" s="204">
        <v>4.2036973344797932</v>
      </c>
      <c r="R89" s="204">
        <v>4.2036973344797932</v>
      </c>
      <c r="S89" s="204">
        <v>7.1619948409286316</v>
      </c>
      <c r="T89" s="204">
        <v>24.531642304385208</v>
      </c>
      <c r="U89" s="204">
        <v>27.69810834049871</v>
      </c>
      <c r="V89" s="204">
        <v>23.51435941530524</v>
      </c>
      <c r="W89" s="204">
        <v>31.034737747205501</v>
      </c>
      <c r="X89" s="204">
        <v>11.204901117798791</v>
      </c>
      <c r="Y89" s="204">
        <v>0</v>
      </c>
    </row>
    <row r="90" spans="1:25" ht="12" customHeight="1" x14ac:dyDescent="0.25">
      <c r="A90" s="14" t="s">
        <v>34</v>
      </c>
      <c r="B90" s="204">
        <v>121.1535683576956</v>
      </c>
      <c r="C90" s="204">
        <v>59.200515907136698</v>
      </c>
      <c r="D90" s="204">
        <v>72.420894239036969</v>
      </c>
      <c r="E90" s="204">
        <v>123.6027515047291</v>
      </c>
      <c r="F90" s="204">
        <v>131.25614789337919</v>
      </c>
      <c r="G90" s="204">
        <v>128.0969045571797</v>
      </c>
      <c r="H90" s="204">
        <v>129.62278589853821</v>
      </c>
      <c r="I90" s="204">
        <v>137.1230438521066</v>
      </c>
      <c r="J90" s="204">
        <v>189.6614789337919</v>
      </c>
      <c r="K90" s="204">
        <v>247.46199484092861</v>
      </c>
      <c r="L90" s="204">
        <v>353.86526225279448</v>
      </c>
      <c r="M90" s="204">
        <v>385.53422184006882</v>
      </c>
      <c r="N90" s="204">
        <v>364.20584694754939</v>
      </c>
      <c r="O90" s="204">
        <v>321.49793637145308</v>
      </c>
      <c r="P90" s="204">
        <v>348.15227858985378</v>
      </c>
      <c r="Q90" s="204">
        <v>347.78392089423897</v>
      </c>
      <c r="R90" s="204">
        <v>146.36715391229581</v>
      </c>
      <c r="S90" s="204">
        <v>406.67575236457441</v>
      </c>
      <c r="T90" s="204">
        <v>485.12295786758381</v>
      </c>
      <c r="U90" s="204">
        <v>427.91367153912302</v>
      </c>
      <c r="V90" s="204">
        <v>375.01917454858119</v>
      </c>
      <c r="W90" s="204">
        <v>304.46672398968178</v>
      </c>
      <c r="X90" s="204">
        <v>21.260189165950131</v>
      </c>
      <c r="Y90" s="204">
        <v>117.67394668959589</v>
      </c>
    </row>
    <row r="91" spans="1:25" ht="12" customHeight="1" x14ac:dyDescent="0.25">
      <c r="A91" s="18" t="s">
        <v>73</v>
      </c>
      <c r="B91" s="204">
        <v>121.1535683576956</v>
      </c>
      <c r="C91" s="204">
        <v>59.200515907136698</v>
      </c>
      <c r="D91" s="204">
        <v>72.420894239036969</v>
      </c>
      <c r="E91" s="204">
        <v>123.6027515047291</v>
      </c>
      <c r="F91" s="204">
        <v>131.25614789337919</v>
      </c>
      <c r="G91" s="204">
        <v>128.0969045571797</v>
      </c>
      <c r="H91" s="204">
        <v>129.62278589853821</v>
      </c>
      <c r="I91" s="204">
        <v>137.1230438521066</v>
      </c>
      <c r="J91" s="204">
        <v>189.6614789337919</v>
      </c>
      <c r="K91" s="204">
        <v>247.46199484092861</v>
      </c>
      <c r="L91" s="204">
        <v>353.86526225279448</v>
      </c>
      <c r="M91" s="204">
        <v>385.53422184006882</v>
      </c>
      <c r="N91" s="204">
        <v>364.20584694754939</v>
      </c>
      <c r="O91" s="204">
        <v>321.49793637145308</v>
      </c>
      <c r="P91" s="204">
        <v>348.15227858985378</v>
      </c>
      <c r="Q91" s="204">
        <v>347.78392089423897</v>
      </c>
      <c r="R91" s="204">
        <v>146.36715391229581</v>
      </c>
      <c r="S91" s="204">
        <v>406.67575236457441</v>
      </c>
      <c r="T91" s="204">
        <v>485.12295786758381</v>
      </c>
      <c r="U91" s="204">
        <v>427.91367153912302</v>
      </c>
      <c r="V91" s="204">
        <v>375.01917454858119</v>
      </c>
      <c r="W91" s="204">
        <v>304.46672398968178</v>
      </c>
      <c r="X91" s="204">
        <v>21.260189165950131</v>
      </c>
      <c r="Y91" s="204">
        <v>117.67394668959589</v>
      </c>
    </row>
    <row r="92" spans="1:25" ht="12" customHeight="1" x14ac:dyDescent="0.25">
      <c r="A92" s="18" t="s">
        <v>36</v>
      </c>
      <c r="B92" s="204">
        <v>0</v>
      </c>
      <c r="C92" s="204">
        <v>0</v>
      </c>
      <c r="D92" s="204">
        <v>0</v>
      </c>
      <c r="E92" s="204">
        <v>0</v>
      </c>
      <c r="F92" s="204">
        <v>0</v>
      </c>
      <c r="G92" s="204">
        <v>0</v>
      </c>
      <c r="H92" s="204">
        <v>0</v>
      </c>
      <c r="I92" s="204">
        <v>0</v>
      </c>
      <c r="J92" s="204">
        <v>0</v>
      </c>
      <c r="K92" s="204">
        <v>0</v>
      </c>
      <c r="L92" s="204">
        <v>0</v>
      </c>
      <c r="M92" s="204">
        <v>0</v>
      </c>
      <c r="N92" s="204">
        <v>0</v>
      </c>
      <c r="O92" s="204">
        <v>0</v>
      </c>
      <c r="P92" s="204">
        <v>0</v>
      </c>
      <c r="Q92" s="204">
        <v>0</v>
      </c>
      <c r="R92" s="204">
        <v>0</v>
      </c>
      <c r="S92" s="204">
        <v>0</v>
      </c>
      <c r="T92" s="204">
        <v>0</v>
      </c>
      <c r="U92" s="204">
        <v>0</v>
      </c>
      <c r="V92" s="204">
        <v>0</v>
      </c>
      <c r="W92" s="204">
        <v>0</v>
      </c>
      <c r="X92" s="204">
        <v>0</v>
      </c>
      <c r="Y92" s="204">
        <v>0</v>
      </c>
    </row>
    <row r="93" spans="1:25" ht="12" customHeight="1" x14ac:dyDescent="0.25">
      <c r="A93" s="14" t="s">
        <v>37</v>
      </c>
      <c r="B93" s="204">
        <v>0</v>
      </c>
      <c r="C93" s="204">
        <v>0</v>
      </c>
      <c r="D93" s="204">
        <v>0</v>
      </c>
      <c r="E93" s="204">
        <v>0</v>
      </c>
      <c r="F93" s="204">
        <v>0</v>
      </c>
      <c r="G93" s="204">
        <v>0</v>
      </c>
      <c r="H93" s="204">
        <v>0</v>
      </c>
      <c r="I93" s="204">
        <v>0</v>
      </c>
      <c r="J93" s="204">
        <v>0</v>
      </c>
      <c r="K93" s="204">
        <v>0</v>
      </c>
      <c r="L93" s="204">
        <v>0</v>
      </c>
      <c r="M93" s="204">
        <v>0</v>
      </c>
      <c r="N93" s="204">
        <v>0</v>
      </c>
      <c r="O93" s="204">
        <v>0</v>
      </c>
      <c r="P93" s="204">
        <v>0</v>
      </c>
      <c r="Q93" s="204">
        <v>0</v>
      </c>
      <c r="R93" s="204">
        <v>0</v>
      </c>
      <c r="S93" s="204">
        <v>0</v>
      </c>
      <c r="T93" s="204">
        <v>0</v>
      </c>
      <c r="U93" s="204">
        <v>0</v>
      </c>
      <c r="V93" s="204">
        <v>0</v>
      </c>
      <c r="W93" s="204">
        <v>0</v>
      </c>
      <c r="X93" s="204">
        <v>0</v>
      </c>
      <c r="Y93" s="204">
        <v>0</v>
      </c>
    </row>
    <row r="94" spans="1:25" ht="12" customHeight="1" x14ac:dyDescent="0.25">
      <c r="A94" s="31" t="s">
        <v>79</v>
      </c>
      <c r="B94" s="210">
        <f t="shared" ref="B94:Y94" si="6">SUM(B95:B96)</f>
        <v>686.60928632846083</v>
      </c>
      <c r="C94" s="210">
        <f t="shared" si="6"/>
        <v>645.26380051590706</v>
      </c>
      <c r="D94" s="210">
        <f t="shared" si="6"/>
        <v>713.13938091143598</v>
      </c>
      <c r="E94" s="210">
        <f t="shared" si="6"/>
        <v>772.12906276870149</v>
      </c>
      <c r="F94" s="210">
        <f t="shared" si="6"/>
        <v>828.26337059329308</v>
      </c>
      <c r="G94" s="210">
        <f t="shared" si="6"/>
        <v>695.63525365434225</v>
      </c>
      <c r="H94" s="210">
        <f t="shared" si="6"/>
        <v>805.42287188306091</v>
      </c>
      <c r="I94" s="210">
        <f t="shared" si="6"/>
        <v>756.72983662940669</v>
      </c>
      <c r="J94" s="210">
        <f t="shared" si="6"/>
        <v>887.3087704213242</v>
      </c>
      <c r="K94" s="210">
        <f t="shared" si="6"/>
        <v>870.18099742046411</v>
      </c>
      <c r="L94" s="210">
        <f t="shared" si="6"/>
        <v>1073.1018916595012</v>
      </c>
      <c r="M94" s="210">
        <f t="shared" si="6"/>
        <v>850.6865004299226</v>
      </c>
      <c r="N94" s="210">
        <f t="shared" si="6"/>
        <v>696.01049011177986</v>
      </c>
      <c r="O94" s="210">
        <f t="shared" si="6"/>
        <v>632.42751504729142</v>
      </c>
      <c r="P94" s="210">
        <f t="shared" si="6"/>
        <v>677.16251074806542</v>
      </c>
      <c r="Q94" s="210">
        <f t="shared" si="6"/>
        <v>681.78607050730852</v>
      </c>
      <c r="R94" s="210">
        <f t="shared" si="6"/>
        <v>573.68641444539981</v>
      </c>
      <c r="S94" s="210">
        <f t="shared" si="6"/>
        <v>851.21341358555469</v>
      </c>
      <c r="T94" s="210">
        <f t="shared" si="6"/>
        <v>888.02373172828879</v>
      </c>
      <c r="U94" s="210">
        <f t="shared" si="6"/>
        <v>903.30662080825459</v>
      </c>
      <c r="V94" s="210">
        <f t="shared" si="6"/>
        <v>802.01969045571786</v>
      </c>
      <c r="W94" s="210">
        <f t="shared" si="6"/>
        <v>718.04944110060183</v>
      </c>
      <c r="X94" s="210">
        <f t="shared" si="6"/>
        <v>433.00404127257087</v>
      </c>
      <c r="Y94" s="210">
        <f t="shared" si="6"/>
        <v>581.33344797936377</v>
      </c>
    </row>
    <row r="95" spans="1:25" ht="12" customHeight="1" x14ac:dyDescent="0.25">
      <c r="A95" s="24" t="s">
        <v>48</v>
      </c>
      <c r="B95" s="213">
        <f>CHI!B58</f>
        <v>241.19992625467631</v>
      </c>
      <c r="C95" s="213">
        <f>CHI!C58</f>
        <v>188.8842840280974</v>
      </c>
      <c r="D95" s="213">
        <f>CHI!D58</f>
        <v>207.93734364439041</v>
      </c>
      <c r="E95" s="213">
        <f>CHI!E58</f>
        <v>366.82201592923371</v>
      </c>
      <c r="F95" s="213">
        <f>CHI!F58</f>
        <v>378.78891188796109</v>
      </c>
      <c r="G95" s="213">
        <f>CHI!G58</f>
        <v>379.43921283379092</v>
      </c>
      <c r="H95" s="213">
        <f>CHI!H58</f>
        <v>405.50887790197748</v>
      </c>
      <c r="I95" s="213">
        <f>CHI!I58</f>
        <v>405.70285898538259</v>
      </c>
      <c r="J95" s="213">
        <f>CHI!J58</f>
        <v>392.85720120378329</v>
      </c>
      <c r="K95" s="213">
        <f>CHI!K58</f>
        <v>482.24752205531081</v>
      </c>
      <c r="L95" s="213">
        <f>CHI!L58</f>
        <v>765.77893939759133</v>
      </c>
      <c r="M95" s="213">
        <f>CHI!M58</f>
        <v>700.57197465124568</v>
      </c>
      <c r="N95" s="213">
        <f>CHI!N58</f>
        <v>600.56770133447856</v>
      </c>
      <c r="O95" s="213">
        <f>CHI!O58</f>
        <v>513.69725246352391</v>
      </c>
      <c r="P95" s="213">
        <f>CHI!P58</f>
        <v>508.27461736887358</v>
      </c>
      <c r="Q95" s="213">
        <f>CHI!Q58</f>
        <v>487.67605803462698</v>
      </c>
      <c r="R95" s="213">
        <f>CHI!R58</f>
        <v>340.66830140726711</v>
      </c>
      <c r="S95" s="213">
        <f>CHI!S58</f>
        <v>624.75641103315525</v>
      </c>
      <c r="T95" s="213">
        <f>CHI!T58</f>
        <v>730.11173775637326</v>
      </c>
      <c r="U95" s="213">
        <f>CHI!U58</f>
        <v>687.49811212135933</v>
      </c>
      <c r="V95" s="213">
        <f>CHI!V58</f>
        <v>592.83348721098878</v>
      </c>
      <c r="W95" s="213">
        <f>CHI!W58</f>
        <v>539.83454785297477</v>
      </c>
      <c r="X95" s="213">
        <f>CHI!X58</f>
        <v>222.14683728461389</v>
      </c>
      <c r="Y95" s="213">
        <f>CHI!Y58</f>
        <v>322.49405021168371</v>
      </c>
    </row>
    <row r="96" spans="1:25" ht="12" customHeight="1" x14ac:dyDescent="0.25">
      <c r="A96" s="21" t="s">
        <v>27</v>
      </c>
      <c r="B96" s="207">
        <v>445.40936007378451</v>
      </c>
      <c r="C96" s="207">
        <v>456.37951648780967</v>
      </c>
      <c r="D96" s="207">
        <v>505.20203726704557</v>
      </c>
      <c r="E96" s="207">
        <v>405.30704683946777</v>
      </c>
      <c r="F96" s="207">
        <v>449.47445870533198</v>
      </c>
      <c r="G96" s="207">
        <v>316.19604082055133</v>
      </c>
      <c r="H96" s="207">
        <v>399.91399398108342</v>
      </c>
      <c r="I96" s="207">
        <v>351.0269776440241</v>
      </c>
      <c r="J96" s="207">
        <v>494.45156921754091</v>
      </c>
      <c r="K96" s="207">
        <v>387.9334753651533</v>
      </c>
      <c r="L96" s="207">
        <v>307.3229522619099</v>
      </c>
      <c r="M96" s="207">
        <v>150.11452577867692</v>
      </c>
      <c r="N96" s="207">
        <v>95.442788777301303</v>
      </c>
      <c r="O96" s="207">
        <v>118.73026258376751</v>
      </c>
      <c r="P96" s="207">
        <v>168.88789337919184</v>
      </c>
      <c r="Q96" s="207">
        <v>194.11001247268155</v>
      </c>
      <c r="R96" s="207">
        <v>233.0181130381327</v>
      </c>
      <c r="S96" s="207">
        <v>226.45700255239944</v>
      </c>
      <c r="T96" s="207">
        <v>157.91199397191554</v>
      </c>
      <c r="U96" s="207">
        <v>215.80850868689527</v>
      </c>
      <c r="V96" s="207">
        <v>209.18620324472909</v>
      </c>
      <c r="W96" s="207">
        <v>178.21489324762706</v>
      </c>
      <c r="X96" s="207">
        <v>210.85720398795698</v>
      </c>
      <c r="Y96" s="207">
        <v>258.83939776768005</v>
      </c>
    </row>
    <row r="98" spans="1:25" ht="12" customHeight="1" x14ac:dyDescent="0.25">
      <c r="A98" s="30" t="s">
        <v>84</v>
      </c>
      <c r="B98" s="203">
        <f t="shared" ref="B98:Y98" si="7">SUM(B99,B102,B108,B112,B116,B120:B126)</f>
        <v>18686.207903384398</v>
      </c>
      <c r="C98" s="203">
        <f t="shared" si="7"/>
        <v>18726.330277174689</v>
      </c>
      <c r="D98" s="203">
        <f t="shared" si="7"/>
        <v>18133.841561233508</v>
      </c>
      <c r="E98" s="203">
        <f t="shared" si="7"/>
        <v>17924.125103204522</v>
      </c>
      <c r="F98" s="203">
        <f t="shared" si="7"/>
        <v>17198.226808286028</v>
      </c>
      <c r="G98" s="203">
        <f t="shared" si="7"/>
        <v>17704.317570436848</v>
      </c>
      <c r="H98" s="203">
        <f t="shared" si="7"/>
        <v>17855.810614422033</v>
      </c>
      <c r="I98" s="203">
        <f t="shared" si="7"/>
        <v>18931.377628872608</v>
      </c>
      <c r="J98" s="203">
        <f t="shared" si="7"/>
        <v>16712.611880614626</v>
      </c>
      <c r="K98" s="203">
        <f t="shared" si="7"/>
        <v>12830.875767197322</v>
      </c>
      <c r="L98" s="203">
        <f t="shared" si="7"/>
        <v>12855.741819719047</v>
      </c>
      <c r="M98" s="203">
        <f t="shared" si="7"/>
        <v>10110.753671585402</v>
      </c>
      <c r="N98" s="203">
        <f t="shared" si="7"/>
        <v>10678.593507843931</v>
      </c>
      <c r="O98" s="203">
        <f t="shared" si="7"/>
        <v>10884.562768638289</v>
      </c>
      <c r="P98" s="203">
        <f t="shared" si="7"/>
        <v>11517.187263964695</v>
      </c>
      <c r="Q98" s="203">
        <f t="shared" si="7"/>
        <v>11333.408852517596</v>
      </c>
      <c r="R98" s="203">
        <f t="shared" si="7"/>
        <v>11795.091554725941</v>
      </c>
      <c r="S98" s="203">
        <f t="shared" si="7"/>
        <v>10932.380594711198</v>
      </c>
      <c r="T98" s="203">
        <f t="shared" si="7"/>
        <v>10677.130397482482</v>
      </c>
      <c r="U98" s="203">
        <f t="shared" si="7"/>
        <v>10049.227859335831</v>
      </c>
      <c r="V98" s="203">
        <f t="shared" si="7"/>
        <v>9039.5851276755493</v>
      </c>
      <c r="W98" s="203">
        <f t="shared" si="7"/>
        <v>9300.531605737573</v>
      </c>
      <c r="X98" s="203">
        <f t="shared" si="7"/>
        <v>8696.5797506891977</v>
      </c>
      <c r="Y98" s="203">
        <f t="shared" si="7"/>
        <v>8487.1717819595469</v>
      </c>
    </row>
    <row r="99" spans="1:25" ht="12" customHeight="1" x14ac:dyDescent="0.25">
      <c r="A99" s="25" t="s">
        <v>14</v>
      </c>
      <c r="B99" s="209">
        <f>ISI!B$54</f>
        <v>408.95288146581788</v>
      </c>
      <c r="C99" s="209">
        <f>ISI!C$54</f>
        <v>453.05371330482899</v>
      </c>
      <c r="D99" s="209">
        <f>ISI!D$54</f>
        <v>524.25383965263097</v>
      </c>
      <c r="E99" s="209">
        <f>ISI!E$54</f>
        <v>496.17074268454235</v>
      </c>
      <c r="F99" s="209">
        <f>ISI!F$54</f>
        <v>451.02264522345968</v>
      </c>
      <c r="G99" s="209">
        <f>ISI!G$54</f>
        <v>433.33832176657506</v>
      </c>
      <c r="H99" s="209">
        <f>ISI!H$54</f>
        <v>448.89996884785387</v>
      </c>
      <c r="I99" s="209">
        <f>ISI!I$54</f>
        <v>488.21442481504266</v>
      </c>
      <c r="J99" s="209">
        <f>ISI!J$54</f>
        <v>468.19684263526534</v>
      </c>
      <c r="K99" s="209">
        <f>ISI!K$54</f>
        <v>384.17758930642299</v>
      </c>
      <c r="L99" s="209">
        <f>ISI!L$54</f>
        <v>360.01569858030894</v>
      </c>
      <c r="M99" s="209">
        <f>ISI!M$54</f>
        <v>363.96447302152052</v>
      </c>
      <c r="N99" s="209">
        <f>ISI!N$54</f>
        <v>338.21859788306153</v>
      </c>
      <c r="O99" s="209">
        <f>ISI!O$54</f>
        <v>324.35369601511098</v>
      </c>
      <c r="P99" s="209">
        <f>ISI!P$54</f>
        <v>316.89273170099978</v>
      </c>
      <c r="Q99" s="209">
        <f>ISI!Q$54</f>
        <v>190.87710795846206</v>
      </c>
      <c r="R99" s="209">
        <f>ISI!R$54</f>
        <v>278.08489942908489</v>
      </c>
      <c r="S99" s="209">
        <f>ISI!S$54</f>
        <v>259.78752306440197</v>
      </c>
      <c r="T99" s="209">
        <f>ISI!T$54</f>
        <v>259.53623688615937</v>
      </c>
      <c r="U99" s="209">
        <f>ISI!U$54</f>
        <v>246.62621196784437</v>
      </c>
      <c r="V99" s="209">
        <f>ISI!V$54</f>
        <v>245.29799028220395</v>
      </c>
      <c r="W99" s="209">
        <f>ISI!W$54</f>
        <v>299.74613485296584</v>
      </c>
      <c r="X99" s="209">
        <f>ISI!X$54</f>
        <v>299.64546381868377</v>
      </c>
      <c r="Y99" s="209">
        <f>ISI!Y$54</f>
        <v>153.19240223896054</v>
      </c>
    </row>
    <row r="100" spans="1:25" ht="12" customHeight="1" x14ac:dyDescent="0.25">
      <c r="A100" s="14" t="s">
        <v>43</v>
      </c>
      <c r="B100" s="204">
        <f>ISI!B$55</f>
        <v>0</v>
      </c>
      <c r="C100" s="204">
        <f>ISI!C$55</f>
        <v>0</v>
      </c>
      <c r="D100" s="204">
        <f>ISI!D$55</f>
        <v>0</v>
      </c>
      <c r="E100" s="204">
        <f>ISI!E$55</f>
        <v>0</v>
      </c>
      <c r="F100" s="204">
        <f>ISI!F$55</f>
        <v>0</v>
      </c>
      <c r="G100" s="204">
        <f>ISI!G$55</f>
        <v>0</v>
      </c>
      <c r="H100" s="204">
        <f>ISI!H$55</f>
        <v>0</v>
      </c>
      <c r="I100" s="204">
        <f>ISI!I$55</f>
        <v>0</v>
      </c>
      <c r="J100" s="204">
        <f>ISI!J$55</f>
        <v>0</v>
      </c>
      <c r="K100" s="204">
        <f>ISI!K$55</f>
        <v>0</v>
      </c>
      <c r="L100" s="204">
        <f>ISI!L$55</f>
        <v>0</v>
      </c>
      <c r="M100" s="204">
        <f>ISI!M$55</f>
        <v>0</v>
      </c>
      <c r="N100" s="204">
        <f>ISI!N$55</f>
        <v>0</v>
      </c>
      <c r="O100" s="204">
        <f>ISI!O$55</f>
        <v>0</v>
      </c>
      <c r="P100" s="204">
        <f>ISI!P$55</f>
        <v>0</v>
      </c>
      <c r="Q100" s="204">
        <f>ISI!Q$55</f>
        <v>0</v>
      </c>
      <c r="R100" s="204">
        <f>ISI!R$55</f>
        <v>0</v>
      </c>
      <c r="S100" s="204">
        <f>ISI!S$55</f>
        <v>0</v>
      </c>
      <c r="T100" s="204">
        <f>ISI!T$55</f>
        <v>0</v>
      </c>
      <c r="U100" s="204">
        <f>ISI!U$55</f>
        <v>0</v>
      </c>
      <c r="V100" s="204">
        <f>ISI!V$55</f>
        <v>0</v>
      </c>
      <c r="W100" s="204">
        <f>ISI!W$55</f>
        <v>0</v>
      </c>
      <c r="X100" s="204">
        <f>ISI!X$55</f>
        <v>0</v>
      </c>
      <c r="Y100" s="204">
        <f>ISI!Y$55</f>
        <v>0</v>
      </c>
    </row>
    <row r="101" spans="1:25" ht="12" customHeight="1" x14ac:dyDescent="0.25">
      <c r="A101" s="14" t="s">
        <v>44</v>
      </c>
      <c r="B101" s="204">
        <f>ISI!B$56</f>
        <v>408.95288146581788</v>
      </c>
      <c r="C101" s="204">
        <f>ISI!C$56</f>
        <v>453.05371330482899</v>
      </c>
      <c r="D101" s="204">
        <f>ISI!D$56</f>
        <v>524.25383965263097</v>
      </c>
      <c r="E101" s="204">
        <f>ISI!E$56</f>
        <v>496.17074268454235</v>
      </c>
      <c r="F101" s="204">
        <f>ISI!F$56</f>
        <v>451.02264522345968</v>
      </c>
      <c r="G101" s="204">
        <f>ISI!G$56</f>
        <v>433.33832176657506</v>
      </c>
      <c r="H101" s="204">
        <f>ISI!H$56</f>
        <v>448.89996884785387</v>
      </c>
      <c r="I101" s="204">
        <f>ISI!I$56</f>
        <v>488.21442481504266</v>
      </c>
      <c r="J101" s="204">
        <f>ISI!J$56</f>
        <v>468.19684263526534</v>
      </c>
      <c r="K101" s="204">
        <f>ISI!K$56</f>
        <v>384.17758930642299</v>
      </c>
      <c r="L101" s="204">
        <f>ISI!L$56</f>
        <v>360.01569858030894</v>
      </c>
      <c r="M101" s="204">
        <f>ISI!M$56</f>
        <v>363.96447302152052</v>
      </c>
      <c r="N101" s="204">
        <f>ISI!N$56</f>
        <v>338.21859788306153</v>
      </c>
      <c r="O101" s="204">
        <f>ISI!O$56</f>
        <v>324.35369601511098</v>
      </c>
      <c r="P101" s="204">
        <f>ISI!P$56</f>
        <v>316.89273170099978</v>
      </c>
      <c r="Q101" s="204">
        <f>ISI!Q$56</f>
        <v>190.87710795846206</v>
      </c>
      <c r="R101" s="204">
        <f>ISI!R$56</f>
        <v>278.08489942908489</v>
      </c>
      <c r="S101" s="204">
        <f>ISI!S$56</f>
        <v>259.78752306440197</v>
      </c>
      <c r="T101" s="204">
        <f>ISI!T$56</f>
        <v>259.53623688615937</v>
      </c>
      <c r="U101" s="204">
        <f>ISI!U$56</f>
        <v>246.62621196784437</v>
      </c>
      <c r="V101" s="204">
        <f>ISI!V$56</f>
        <v>245.29799028220395</v>
      </c>
      <c r="W101" s="204">
        <f>ISI!W$56</f>
        <v>299.74613485296584</v>
      </c>
      <c r="X101" s="204">
        <f>ISI!X$56</f>
        <v>299.64546381868377</v>
      </c>
      <c r="Y101" s="204">
        <f>ISI!Y$56</f>
        <v>153.19240223896054</v>
      </c>
    </row>
    <row r="102" spans="1:25" ht="12" customHeight="1" x14ac:dyDescent="0.25">
      <c r="A102" s="13" t="s">
        <v>18</v>
      </c>
      <c r="B102" s="205">
        <f>NFM!B$73</f>
        <v>2017.8985350671721</v>
      </c>
      <c r="C102" s="205">
        <f>NFM!C$73</f>
        <v>1910.1020294591347</v>
      </c>
      <c r="D102" s="205">
        <f>NFM!D$73</f>
        <v>2001.0401764236724</v>
      </c>
      <c r="E102" s="205">
        <f>NFM!E$73</f>
        <v>2073.9875315272971</v>
      </c>
      <c r="F102" s="205">
        <f>NFM!F$73</f>
        <v>1932.0464645825716</v>
      </c>
      <c r="G102" s="205">
        <f>NFM!G$73</f>
        <v>1789.065593392568</v>
      </c>
      <c r="H102" s="205">
        <f>NFM!H$73</f>
        <v>1859.0668387814408</v>
      </c>
      <c r="I102" s="205">
        <f>NFM!I$73</f>
        <v>1902.9433312607409</v>
      </c>
      <c r="J102" s="205">
        <f>NFM!J$73</f>
        <v>1716.2286440230914</v>
      </c>
      <c r="K102" s="205">
        <f>NFM!K$73</f>
        <v>1068.9865492445281</v>
      </c>
      <c r="L102" s="205">
        <f>NFM!L$73</f>
        <v>1259.844831459015</v>
      </c>
      <c r="M102" s="205">
        <f>NFM!M$73</f>
        <v>1629.0753201907555</v>
      </c>
      <c r="N102" s="205">
        <f>NFM!N$73</f>
        <v>1528.2288900790318</v>
      </c>
      <c r="O102" s="205">
        <f>NFM!O$73</f>
        <v>1622.4233704661333</v>
      </c>
      <c r="P102" s="205">
        <f>NFM!P$73</f>
        <v>1412.2211982152842</v>
      </c>
      <c r="Q102" s="205">
        <f>NFM!Q$73</f>
        <v>1395.9327981363053</v>
      </c>
      <c r="R102" s="205">
        <f>NFM!R$73</f>
        <v>1518.4761257013417</v>
      </c>
      <c r="S102" s="205">
        <f>NFM!S$73</f>
        <v>649.30213976215703</v>
      </c>
      <c r="T102" s="205">
        <f>NFM!T$73</f>
        <v>654.63860348171795</v>
      </c>
      <c r="U102" s="205">
        <f>NFM!U$73</f>
        <v>695.63184484142573</v>
      </c>
      <c r="V102" s="205">
        <f>NFM!V$73</f>
        <v>965.16482375808141</v>
      </c>
      <c r="W102" s="205">
        <f>NFM!W$73</f>
        <v>1027.7154803580504</v>
      </c>
      <c r="X102" s="205">
        <f>NFM!X$73</f>
        <v>1010.9277458376115</v>
      </c>
      <c r="Y102" s="205">
        <f>NFM!Y$73</f>
        <v>971.93246931821636</v>
      </c>
    </row>
    <row r="103" spans="1:25" ht="12" customHeight="1" x14ac:dyDescent="0.25">
      <c r="A103" s="14" t="s">
        <v>45</v>
      </c>
      <c r="B103" s="204">
        <f>NFM!B$74</f>
        <v>1014.287810887011</v>
      </c>
      <c r="C103" s="204">
        <f>NFM!C$74</f>
        <v>961.09857698130963</v>
      </c>
      <c r="D103" s="204">
        <f>NFM!D$74</f>
        <v>989.06354006907827</v>
      </c>
      <c r="E103" s="204">
        <f>NFM!E$74</f>
        <v>1043.3327883352761</v>
      </c>
      <c r="F103" s="204">
        <f>NFM!F$74</f>
        <v>1020.163580299053</v>
      </c>
      <c r="G103" s="204">
        <f>NFM!G$74</f>
        <v>933.67168590898677</v>
      </c>
      <c r="H103" s="204">
        <f>NFM!H$74</f>
        <v>957.75765931158867</v>
      </c>
      <c r="I103" s="204">
        <f>NFM!I$74</f>
        <v>963.58319222976729</v>
      </c>
      <c r="J103" s="204">
        <f>NFM!J$74</f>
        <v>867.96491043775052</v>
      </c>
      <c r="K103" s="204">
        <f>NFM!K$74</f>
        <v>639.88947932607766</v>
      </c>
      <c r="L103" s="204">
        <f>NFM!L$74</f>
        <v>689.51979425414095</v>
      </c>
      <c r="M103" s="204">
        <f>NFM!M$74</f>
        <v>839.94189798378056</v>
      </c>
      <c r="N103" s="204">
        <f>NFM!N$74</f>
        <v>786.19110861327999</v>
      </c>
      <c r="O103" s="204">
        <f>NFM!O$74</f>
        <v>793.68922170152496</v>
      </c>
      <c r="P103" s="204">
        <f>NFM!P$74</f>
        <v>722.52733636622202</v>
      </c>
      <c r="Q103" s="204">
        <f>NFM!Q$74</f>
        <v>718.9041462338987</v>
      </c>
      <c r="R103" s="204">
        <f>NFM!R$74</f>
        <v>720.37107667040891</v>
      </c>
      <c r="S103" s="204">
        <f>NFM!S$74</f>
        <v>296.61237353500519</v>
      </c>
      <c r="T103" s="204">
        <f>NFM!T$74</f>
        <v>296.60612379989959</v>
      </c>
      <c r="U103" s="204">
        <f>NFM!U$74</f>
        <v>325.41293757808143</v>
      </c>
      <c r="V103" s="204">
        <f>NFM!V$74</f>
        <v>466.64162743920912</v>
      </c>
      <c r="W103" s="204">
        <f>NFM!W$74</f>
        <v>509.76696383582572</v>
      </c>
      <c r="X103" s="204">
        <f>NFM!X$74</f>
        <v>507.21826730516722</v>
      </c>
      <c r="Y103" s="204">
        <f>NFM!Y$74</f>
        <v>439.95336530957678</v>
      </c>
    </row>
    <row r="104" spans="1:25" ht="12" customHeight="1" x14ac:dyDescent="0.25">
      <c r="A104" s="14" t="s">
        <v>58</v>
      </c>
      <c r="B104" s="204">
        <f>NFM!B$75</f>
        <v>409.97341278469128</v>
      </c>
      <c r="C104" s="204">
        <f>NFM!C$75</f>
        <v>384.31686012663829</v>
      </c>
      <c r="D104" s="204">
        <f>NFM!D$75</f>
        <v>379.58773653672591</v>
      </c>
      <c r="E104" s="204">
        <f>NFM!E$75</f>
        <v>405.4300549527623</v>
      </c>
      <c r="F104" s="204">
        <f>NFM!F$75</f>
        <v>378.14883000608239</v>
      </c>
      <c r="G104" s="204">
        <f>NFM!G$75</f>
        <v>345.32359316939045</v>
      </c>
      <c r="H104" s="204">
        <f>NFM!H$75</f>
        <v>358.74749230792395</v>
      </c>
      <c r="I104" s="204">
        <f>NFM!I$75</f>
        <v>355.16514943464352</v>
      </c>
      <c r="J104" s="204">
        <f>NFM!J$75</f>
        <v>348.26905559902417</v>
      </c>
      <c r="K104" s="204">
        <f>NFM!K$75</f>
        <v>234.97882443979893</v>
      </c>
      <c r="L104" s="204">
        <f>NFM!L$75</f>
        <v>246.12034179532665</v>
      </c>
      <c r="M104" s="204">
        <f>NFM!M$75</f>
        <v>336.14961311386168</v>
      </c>
      <c r="N104" s="204">
        <f>NFM!N$75</f>
        <v>348.09698086411902</v>
      </c>
      <c r="O104" s="204">
        <f>NFM!O$75</f>
        <v>367.44035994555702</v>
      </c>
      <c r="P104" s="204">
        <f>NFM!P$75</f>
        <v>352.34675447520357</v>
      </c>
      <c r="Q104" s="204">
        <f>NFM!Q$75</f>
        <v>360.59666493097097</v>
      </c>
      <c r="R104" s="204">
        <f>NFM!R$75</f>
        <v>370.87043973868742</v>
      </c>
      <c r="S104" s="204">
        <f>NFM!S$75</f>
        <v>303.09453899644234</v>
      </c>
      <c r="T104" s="204">
        <f>NFM!T$75</f>
        <v>304.94612350206359</v>
      </c>
      <c r="U104" s="204">
        <f>NFM!U$75</f>
        <v>312.10410778845687</v>
      </c>
      <c r="V104" s="204">
        <f>NFM!V$75</f>
        <v>350.66150950640071</v>
      </c>
      <c r="W104" s="204">
        <f>NFM!W$75</f>
        <v>361.10212347310147</v>
      </c>
      <c r="X104" s="204">
        <f>NFM!X$75</f>
        <v>362.19393708798867</v>
      </c>
      <c r="Y104" s="204">
        <f>NFM!Y$75</f>
        <v>371.15696814765749</v>
      </c>
    </row>
    <row r="105" spans="1:25" ht="12" customHeight="1" x14ac:dyDescent="0.25">
      <c r="A105" s="26" t="s">
        <v>46</v>
      </c>
      <c r="B105" s="211">
        <f>NFM!B$76</f>
        <v>408.5023406923587</v>
      </c>
      <c r="C105" s="211">
        <f>NFM!C$76</f>
        <v>382.97823554572415</v>
      </c>
      <c r="D105" s="211">
        <f>NFM!D$76</f>
        <v>378.72554511017006</v>
      </c>
      <c r="E105" s="211">
        <f>NFM!E$76</f>
        <v>404.04582735830945</v>
      </c>
      <c r="F105" s="211">
        <f>NFM!F$76</f>
        <v>376.8827438060581</v>
      </c>
      <c r="G105" s="211">
        <f>NFM!G$76</f>
        <v>344.25461127395823</v>
      </c>
      <c r="H105" s="211">
        <f>NFM!H$76</f>
        <v>357.59273740604908</v>
      </c>
      <c r="I105" s="211">
        <f>NFM!I$76</f>
        <v>355.16514943464352</v>
      </c>
      <c r="J105" s="211">
        <f>NFM!J$76</f>
        <v>348.26905559902417</v>
      </c>
      <c r="K105" s="211">
        <f>NFM!K$76</f>
        <v>234.97882443979893</v>
      </c>
      <c r="L105" s="211">
        <f>NFM!L$76</f>
        <v>246.12034179532665</v>
      </c>
      <c r="M105" s="211">
        <f>NFM!M$76</f>
        <v>336.14961311386168</v>
      </c>
      <c r="N105" s="211">
        <f>NFM!N$76</f>
        <v>348.09698086411902</v>
      </c>
      <c r="O105" s="211">
        <f>NFM!O$76</f>
        <v>367.44035994555702</v>
      </c>
      <c r="P105" s="211">
        <f>NFM!P$76</f>
        <v>352.34675447520357</v>
      </c>
      <c r="Q105" s="211">
        <f>NFM!Q$76</f>
        <v>360.59666493097097</v>
      </c>
      <c r="R105" s="211">
        <f>NFM!R$76</f>
        <v>370.87043973868742</v>
      </c>
      <c r="S105" s="211">
        <f>NFM!S$76</f>
        <v>303.09453899644234</v>
      </c>
      <c r="T105" s="211">
        <f>NFM!T$76</f>
        <v>304.94612350206359</v>
      </c>
      <c r="U105" s="211">
        <f>NFM!U$76</f>
        <v>312.10410778845687</v>
      </c>
      <c r="V105" s="211">
        <f>NFM!V$76</f>
        <v>350.66150950640071</v>
      </c>
      <c r="W105" s="211">
        <f>NFM!W$76</f>
        <v>361.10212347310147</v>
      </c>
      <c r="X105" s="211">
        <f>NFM!X$76</f>
        <v>362.19393708798867</v>
      </c>
      <c r="Y105" s="211">
        <f>NFM!Y$76</f>
        <v>371.15696814765749</v>
      </c>
    </row>
    <row r="106" spans="1:25" ht="12" customHeight="1" x14ac:dyDescent="0.25">
      <c r="A106" s="27" t="s">
        <v>80</v>
      </c>
      <c r="B106" s="212">
        <f>NFM!B$77</f>
        <v>1.4710720923325671</v>
      </c>
      <c r="C106" s="212">
        <f>NFM!C$77</f>
        <v>1.338624580914116</v>
      </c>
      <c r="D106" s="212">
        <f>NFM!D$77</f>
        <v>0.86219142655586989</v>
      </c>
      <c r="E106" s="212">
        <f>NFM!E$77</f>
        <v>1.3842275944528251</v>
      </c>
      <c r="F106" s="212">
        <f>NFM!F$77</f>
        <v>1.266086200024314</v>
      </c>
      <c r="G106" s="212">
        <f>NFM!G$77</f>
        <v>1.0689818954321899</v>
      </c>
      <c r="H106" s="212">
        <f>NFM!H$77</f>
        <v>1.154754901874866</v>
      </c>
      <c r="I106" s="212">
        <f>NFM!I$77</f>
        <v>0</v>
      </c>
      <c r="J106" s="212">
        <f>NFM!J$77</f>
        <v>0</v>
      </c>
      <c r="K106" s="212">
        <f>NFM!K$77</f>
        <v>0</v>
      </c>
      <c r="L106" s="212">
        <f>NFM!L$77</f>
        <v>0</v>
      </c>
      <c r="M106" s="212">
        <f>NFM!M$77</f>
        <v>0</v>
      </c>
      <c r="N106" s="212">
        <f>NFM!N$77</f>
        <v>0</v>
      </c>
      <c r="O106" s="212">
        <f>NFM!O$77</f>
        <v>0</v>
      </c>
      <c r="P106" s="212">
        <f>NFM!P$77</f>
        <v>0</v>
      </c>
      <c r="Q106" s="212">
        <f>NFM!Q$77</f>
        <v>0</v>
      </c>
      <c r="R106" s="212">
        <f>NFM!R$77</f>
        <v>0</v>
      </c>
      <c r="S106" s="212">
        <f>NFM!S$77</f>
        <v>0</v>
      </c>
      <c r="T106" s="212">
        <f>NFM!T$77</f>
        <v>0</v>
      </c>
      <c r="U106" s="212">
        <f>NFM!U$77</f>
        <v>0</v>
      </c>
      <c r="V106" s="212">
        <f>NFM!V$77</f>
        <v>0</v>
      </c>
      <c r="W106" s="212">
        <f>NFM!W$77</f>
        <v>0</v>
      </c>
      <c r="X106" s="212">
        <f>NFM!X$77</f>
        <v>0</v>
      </c>
      <c r="Y106" s="212">
        <f>NFM!Y$77</f>
        <v>0</v>
      </c>
    </row>
    <row r="107" spans="1:25" ht="12" customHeight="1" x14ac:dyDescent="0.25">
      <c r="A107" s="14" t="s">
        <v>47</v>
      </c>
      <c r="B107" s="204">
        <f>NFM!B$78</f>
        <v>593.63731139546985</v>
      </c>
      <c r="C107" s="204">
        <f>NFM!C$78</f>
        <v>564.68659235118662</v>
      </c>
      <c r="D107" s="204">
        <f>NFM!D$78</f>
        <v>632.38889981786815</v>
      </c>
      <c r="E107" s="204">
        <f>NFM!E$78</f>
        <v>625.22468823925885</v>
      </c>
      <c r="F107" s="204">
        <f>NFM!F$78</f>
        <v>533.73405427743614</v>
      </c>
      <c r="G107" s="204">
        <f>NFM!G$78</f>
        <v>510.07031431419063</v>
      </c>
      <c r="H107" s="204">
        <f>NFM!H$78</f>
        <v>542.56168716192815</v>
      </c>
      <c r="I107" s="204">
        <f>NFM!I$78</f>
        <v>584.19498959633006</v>
      </c>
      <c r="J107" s="204">
        <f>NFM!J$78</f>
        <v>499.99467798631673</v>
      </c>
      <c r="K107" s="204">
        <f>NFM!K$78</f>
        <v>194.11824547865157</v>
      </c>
      <c r="L107" s="204">
        <f>NFM!L$78</f>
        <v>324.20469540954741</v>
      </c>
      <c r="M107" s="204">
        <f>NFM!M$78</f>
        <v>452.98380909311322</v>
      </c>
      <c r="N107" s="204">
        <f>NFM!N$78</f>
        <v>393.94080060163293</v>
      </c>
      <c r="O107" s="204">
        <f>NFM!O$78</f>
        <v>461.2937888190512</v>
      </c>
      <c r="P107" s="204">
        <f>NFM!P$78</f>
        <v>337.34710737385848</v>
      </c>
      <c r="Q107" s="204">
        <f>NFM!Q$78</f>
        <v>316.43198697143561</v>
      </c>
      <c r="R107" s="204">
        <f>NFM!R$78</f>
        <v>427.23460929224547</v>
      </c>
      <c r="S107" s="204">
        <f>NFM!S$78</f>
        <v>49.595227230709447</v>
      </c>
      <c r="T107" s="204">
        <f>NFM!T$78</f>
        <v>53.086356179754716</v>
      </c>
      <c r="U107" s="204">
        <f>NFM!U$78</f>
        <v>58.114799474887462</v>
      </c>
      <c r="V107" s="204">
        <f>NFM!V$78</f>
        <v>147.86168681247156</v>
      </c>
      <c r="W107" s="204">
        <f>NFM!W$78</f>
        <v>156.84639304912321</v>
      </c>
      <c r="X107" s="204">
        <f>NFM!X$78</f>
        <v>141.51554144445564</v>
      </c>
      <c r="Y107" s="204">
        <f>NFM!Y$78</f>
        <v>160.82213586098212</v>
      </c>
    </row>
    <row r="108" spans="1:25" ht="12" customHeight="1" x14ac:dyDescent="0.25">
      <c r="A108" s="13" t="s">
        <v>19</v>
      </c>
      <c r="B108" s="205">
        <f>CHI!B$79</f>
        <v>774.8294747976347</v>
      </c>
      <c r="C108" s="205">
        <f>CHI!C$79</f>
        <v>604.78826711838758</v>
      </c>
      <c r="D108" s="205">
        <f>CHI!D$79</f>
        <v>633.31517575825512</v>
      </c>
      <c r="E108" s="205">
        <f>CHI!E$79</f>
        <v>746.45056519802301</v>
      </c>
      <c r="F108" s="205">
        <f>CHI!F$79</f>
        <v>893.64335911736009</v>
      </c>
      <c r="G108" s="205">
        <f>CHI!G$79</f>
        <v>933.78203803800034</v>
      </c>
      <c r="H108" s="205">
        <f>CHI!H$79</f>
        <v>974.95114211820544</v>
      </c>
      <c r="I108" s="205">
        <f>CHI!I$79</f>
        <v>948.96305699754555</v>
      </c>
      <c r="J108" s="205">
        <f>CHI!J$79</f>
        <v>907.09065063830849</v>
      </c>
      <c r="K108" s="205">
        <f>CHI!K$79</f>
        <v>908.79522743786663</v>
      </c>
      <c r="L108" s="205">
        <f>CHI!L$79</f>
        <v>1050.219013798051</v>
      </c>
      <c r="M108" s="205">
        <f>CHI!M$79</f>
        <v>957.19153723827128</v>
      </c>
      <c r="N108" s="205">
        <f>CHI!N$79</f>
        <v>613.85464752215466</v>
      </c>
      <c r="O108" s="205">
        <f>CHI!O$79</f>
        <v>681.0139046777482</v>
      </c>
      <c r="P108" s="205">
        <f>CHI!P$79</f>
        <v>862.32801639726858</v>
      </c>
      <c r="Q108" s="205">
        <f>CHI!Q$79</f>
        <v>1162.7063227575909</v>
      </c>
      <c r="R108" s="205">
        <f>CHI!R$79</f>
        <v>916.73506419778255</v>
      </c>
      <c r="S108" s="205">
        <f>CHI!S$79</f>
        <v>966.02456252175568</v>
      </c>
      <c r="T108" s="205">
        <f>CHI!T$79</f>
        <v>1078.9099912814338</v>
      </c>
      <c r="U108" s="205">
        <f>CHI!U$79</f>
        <v>1000.6798551614959</v>
      </c>
      <c r="V108" s="205">
        <f>CHI!V$79</f>
        <v>971.92722364142492</v>
      </c>
      <c r="W108" s="205">
        <f>CHI!W$79</f>
        <v>826.30640172134565</v>
      </c>
      <c r="X108" s="205">
        <f>CHI!X$79</f>
        <v>753.34655903827763</v>
      </c>
      <c r="Y108" s="205">
        <f>CHI!Y$79</f>
        <v>795.17847555761671</v>
      </c>
    </row>
    <row r="109" spans="1:25" ht="12" customHeight="1" x14ac:dyDescent="0.25">
      <c r="A109" s="14" t="s">
        <v>59</v>
      </c>
      <c r="B109" s="204">
        <f>CHI!B$80</f>
        <v>443.95072542791036</v>
      </c>
      <c r="C109" s="204">
        <f>CHI!C$80</f>
        <v>295.21851978218206</v>
      </c>
      <c r="D109" s="204">
        <f>CHI!D$80</f>
        <v>344.263941355101</v>
      </c>
      <c r="E109" s="204">
        <f>CHI!E$80</f>
        <v>468.01539724899351</v>
      </c>
      <c r="F109" s="204">
        <f>CHI!F$80</f>
        <v>524.09509690032121</v>
      </c>
      <c r="G109" s="204">
        <f>CHI!G$80</f>
        <v>519.15577610296407</v>
      </c>
      <c r="H109" s="204">
        <f>CHI!H$80</f>
        <v>541.90850530081093</v>
      </c>
      <c r="I109" s="204">
        <f>CHI!I$80</f>
        <v>562.67652190681906</v>
      </c>
      <c r="J109" s="204">
        <f>CHI!J$80</f>
        <v>667.20459501777441</v>
      </c>
      <c r="K109" s="204">
        <f>CHI!K$80</f>
        <v>697.57448268395228</v>
      </c>
      <c r="L109" s="204">
        <f>CHI!L$80</f>
        <v>808.51994898339694</v>
      </c>
      <c r="M109" s="204">
        <f>CHI!M$80</f>
        <v>774.59001142246484</v>
      </c>
      <c r="N109" s="204">
        <f>CHI!N$80</f>
        <v>568.07263636192181</v>
      </c>
      <c r="O109" s="204">
        <f>CHI!O$80</f>
        <v>612.94923187684367</v>
      </c>
      <c r="P109" s="204">
        <f>CHI!P$80</f>
        <v>734.67939233362529</v>
      </c>
      <c r="Q109" s="204">
        <f>CHI!Q$80</f>
        <v>791.83288456845492</v>
      </c>
      <c r="R109" s="204">
        <f>CHI!R$80</f>
        <v>669.02824133648198</v>
      </c>
      <c r="S109" s="204">
        <f>CHI!S$80</f>
        <v>902.85553775222604</v>
      </c>
      <c r="T109" s="204">
        <f>CHI!T$80</f>
        <v>1038.7268510440674</v>
      </c>
      <c r="U109" s="204">
        <f>CHI!U$80</f>
        <v>953.9634067180325</v>
      </c>
      <c r="V109" s="204">
        <f>CHI!V$80</f>
        <v>932.20357836675362</v>
      </c>
      <c r="W109" s="204">
        <f>CHI!W$80</f>
        <v>788.7353660813535</v>
      </c>
      <c r="X109" s="204">
        <f>CHI!X$80</f>
        <v>569.05875930227921</v>
      </c>
      <c r="Y109" s="204">
        <f>CHI!Y$80</f>
        <v>637.27149753829917</v>
      </c>
    </row>
    <row r="110" spans="1:25" ht="12" customHeight="1" x14ac:dyDescent="0.25">
      <c r="A110" s="14" t="s">
        <v>49</v>
      </c>
      <c r="B110" s="204">
        <f>CHI!B$81</f>
        <v>306.91739358665302</v>
      </c>
      <c r="C110" s="204">
        <f>CHI!C$81</f>
        <v>275.33747973020604</v>
      </c>
      <c r="D110" s="204">
        <f>CHI!D$81</f>
        <v>258.78708710185782</v>
      </c>
      <c r="E110" s="204">
        <f>CHI!E$81</f>
        <v>241.64034597239865</v>
      </c>
      <c r="F110" s="204">
        <f>CHI!F$81</f>
        <v>329.94031826623473</v>
      </c>
      <c r="G110" s="204">
        <f>CHI!G$81</f>
        <v>375.81357821447813</v>
      </c>
      <c r="H110" s="204">
        <f>CHI!H$81</f>
        <v>393.94910645315065</v>
      </c>
      <c r="I110" s="204">
        <f>CHI!I$81</f>
        <v>355.74737037876292</v>
      </c>
      <c r="J110" s="204">
        <f>CHI!J$81</f>
        <v>212.25252664415277</v>
      </c>
      <c r="K110" s="204">
        <f>CHI!K$81</f>
        <v>176.85835603339697</v>
      </c>
      <c r="L110" s="204">
        <f>CHI!L$81</f>
        <v>207.91634394906427</v>
      </c>
      <c r="M110" s="204">
        <f>CHI!M$81</f>
        <v>155.24513152605772</v>
      </c>
      <c r="N110" s="204">
        <f>CHI!N$81</f>
        <v>29.968570258959346</v>
      </c>
      <c r="O110" s="204">
        <f>CHI!O$81</f>
        <v>43.15959617151583</v>
      </c>
      <c r="P110" s="204">
        <f>CHI!P$81</f>
        <v>103.92306148487862</v>
      </c>
      <c r="Q110" s="204">
        <f>CHI!Q$81</f>
        <v>323.88585945977979</v>
      </c>
      <c r="R110" s="204">
        <f>CHI!R$81</f>
        <v>212.29570140849654</v>
      </c>
      <c r="S110" s="204">
        <f>CHI!S$81</f>
        <v>37.772574493556668</v>
      </c>
      <c r="T110" s="204">
        <f>CHI!T$81</f>
        <v>18.958521373584613</v>
      </c>
      <c r="U110" s="204">
        <f>CHI!U$81</f>
        <v>16.520541510312821</v>
      </c>
      <c r="V110" s="204">
        <f>CHI!V$81</f>
        <v>8.4682158014970277</v>
      </c>
      <c r="W110" s="204">
        <f>CHI!W$81</f>
        <v>10.849437355250904</v>
      </c>
      <c r="X110" s="204">
        <f>CHI!X$81</f>
        <v>155.16376486244889</v>
      </c>
      <c r="Y110" s="204">
        <f>CHI!Y$81</f>
        <v>130.26988677599698</v>
      </c>
    </row>
    <row r="111" spans="1:25" ht="12" customHeight="1" x14ac:dyDescent="0.25">
      <c r="A111" s="14" t="s">
        <v>50</v>
      </c>
      <c r="B111" s="204">
        <f>CHI!B$82</f>
        <v>23.961355783071291</v>
      </c>
      <c r="C111" s="204">
        <f>CHI!C$82</f>
        <v>34.232267605999439</v>
      </c>
      <c r="D111" s="204">
        <f>CHI!D$82</f>
        <v>30.264147301296259</v>
      </c>
      <c r="E111" s="204">
        <f>CHI!E$82</f>
        <v>36.794821976630807</v>
      </c>
      <c r="F111" s="204">
        <f>CHI!F$82</f>
        <v>39.607943950804113</v>
      </c>
      <c r="G111" s="204">
        <f>CHI!G$82</f>
        <v>38.812683720558141</v>
      </c>
      <c r="H111" s="204">
        <f>CHI!H$82</f>
        <v>39.093530364243897</v>
      </c>
      <c r="I111" s="204">
        <f>CHI!I$82</f>
        <v>30.539164711963551</v>
      </c>
      <c r="J111" s="204">
        <f>CHI!J$82</f>
        <v>27.63352897638126</v>
      </c>
      <c r="K111" s="204">
        <f>CHI!K$82</f>
        <v>34.362388720517437</v>
      </c>
      <c r="L111" s="204">
        <f>CHI!L$82</f>
        <v>33.782720865589759</v>
      </c>
      <c r="M111" s="204">
        <f>CHI!M$82</f>
        <v>27.356394289748689</v>
      </c>
      <c r="N111" s="204">
        <f>CHI!N$82</f>
        <v>15.813440901273459</v>
      </c>
      <c r="O111" s="204">
        <f>CHI!O$82</f>
        <v>24.90507662938867</v>
      </c>
      <c r="P111" s="204">
        <f>CHI!P$82</f>
        <v>23.72556257876467</v>
      </c>
      <c r="Q111" s="204">
        <f>CHI!Q$82</f>
        <v>46.987578729356393</v>
      </c>
      <c r="R111" s="204">
        <f>CHI!R$82</f>
        <v>35.411121452804068</v>
      </c>
      <c r="S111" s="204">
        <f>CHI!S$82</f>
        <v>25.39645027597291</v>
      </c>
      <c r="T111" s="204">
        <f>CHI!T$82</f>
        <v>21.224618863781931</v>
      </c>
      <c r="U111" s="204">
        <f>CHI!U$82</f>
        <v>30.195906933150621</v>
      </c>
      <c r="V111" s="204">
        <f>CHI!V$82</f>
        <v>31.255429473174221</v>
      </c>
      <c r="W111" s="204">
        <f>CHI!W$82</f>
        <v>26.721598284741251</v>
      </c>
      <c r="X111" s="204">
        <f>CHI!X$82</f>
        <v>29.124034873549501</v>
      </c>
      <c r="Y111" s="204">
        <f>CHI!Y$82</f>
        <v>27.637091243320569</v>
      </c>
    </row>
    <row r="112" spans="1:25" ht="12" customHeight="1" x14ac:dyDescent="0.25">
      <c r="A112" s="13" t="s">
        <v>20</v>
      </c>
      <c r="B112" s="205">
        <f>NMM!B$59</f>
        <v>11746.748564177862</v>
      </c>
      <c r="C112" s="205">
        <f>NMM!C$59</f>
        <v>12093.219457016537</v>
      </c>
      <c r="D112" s="205">
        <f>NMM!D$59</f>
        <v>11310.435703883672</v>
      </c>
      <c r="E112" s="205">
        <f>NMM!E$59</f>
        <v>10910.933780522086</v>
      </c>
      <c r="F112" s="205">
        <f>NMM!F$59</f>
        <v>11228.542612962294</v>
      </c>
      <c r="G112" s="205">
        <f>NMM!G$59</f>
        <v>11401.123260562643</v>
      </c>
      <c r="H112" s="205">
        <f>NMM!H$59</f>
        <v>11009.375230602187</v>
      </c>
      <c r="I112" s="205">
        <f>NMM!I$59</f>
        <v>12341.855488733303</v>
      </c>
      <c r="J112" s="205">
        <f>NMM!J$59</f>
        <v>10501.818169168791</v>
      </c>
      <c r="K112" s="205">
        <f>NMM!K$59</f>
        <v>7950.3315920186205</v>
      </c>
      <c r="L112" s="205">
        <f>NMM!L$59</f>
        <v>8086.5157900424201</v>
      </c>
      <c r="M112" s="205">
        <f>NMM!M$59</f>
        <v>5464.5839619894996</v>
      </c>
      <c r="N112" s="205">
        <f>NMM!N$59</f>
        <v>6078.735670486416</v>
      </c>
      <c r="O112" s="205">
        <f>NMM!O$59</f>
        <v>6618.6472459916558</v>
      </c>
      <c r="P112" s="205">
        <f>NMM!P$59</f>
        <v>6890.6439503119927</v>
      </c>
      <c r="Q112" s="205">
        <f>NMM!Q$59</f>
        <v>6508.2302087051467</v>
      </c>
      <c r="R112" s="205">
        <f>NMM!R$59</f>
        <v>7023.5574019140022</v>
      </c>
      <c r="S112" s="205">
        <f>NMM!S$59</f>
        <v>6606.443013299926</v>
      </c>
      <c r="T112" s="205">
        <f>NMM!T$59</f>
        <v>6175.0892962199632</v>
      </c>
      <c r="U112" s="205">
        <f>NMM!U$59</f>
        <v>6058.1728076330228</v>
      </c>
      <c r="V112" s="205">
        <f>NMM!V$59</f>
        <v>5123.4636700268475</v>
      </c>
      <c r="W112" s="205">
        <f>NMM!W$59</f>
        <v>5616.3688493488144</v>
      </c>
      <c r="X112" s="205">
        <f>NMM!X$59</f>
        <v>5162.1890143545324</v>
      </c>
      <c r="Y112" s="205">
        <f>NMM!Y$59</f>
        <v>5136.0151335176297</v>
      </c>
    </row>
    <row r="113" spans="1:25" ht="12" customHeight="1" x14ac:dyDescent="0.25">
      <c r="A113" s="14" t="s">
        <v>51</v>
      </c>
      <c r="B113" s="204">
        <f>NMM!B$60</f>
        <v>10882.230542755791</v>
      </c>
      <c r="C113" s="204">
        <f>NMM!C$60</f>
        <v>11136.035605471461</v>
      </c>
      <c r="D113" s="204">
        <f>NMM!D$60</f>
        <v>10401.353291279311</v>
      </c>
      <c r="E113" s="204">
        <f>NMM!E$60</f>
        <v>10019.931930427825</v>
      </c>
      <c r="F113" s="204">
        <f>NMM!F$60</f>
        <v>10315.529262559903</v>
      </c>
      <c r="G113" s="204">
        <f>NMM!G$60</f>
        <v>10347.916728445436</v>
      </c>
      <c r="H113" s="204">
        <f>NMM!H$60</f>
        <v>10144.627725121671</v>
      </c>
      <c r="I113" s="204">
        <f>NMM!I$60</f>
        <v>11422.906818014901</v>
      </c>
      <c r="J113" s="204">
        <f>NMM!J$60</f>
        <v>9679.2326992236831</v>
      </c>
      <c r="K113" s="204">
        <f>NMM!K$60</f>
        <v>7239.0537066390734</v>
      </c>
      <c r="L113" s="204">
        <f>NMM!L$60</f>
        <v>7213.3351439353373</v>
      </c>
      <c r="M113" s="204">
        <f>NMM!M$60</f>
        <v>4464.8748813833845</v>
      </c>
      <c r="N113" s="204">
        <f>NMM!N$60</f>
        <v>5157.8147448987738</v>
      </c>
      <c r="O113" s="204">
        <f>NMM!O$60</f>
        <v>5855.3526730548128</v>
      </c>
      <c r="P113" s="204">
        <f>NMM!P$60</f>
        <v>6163.2337476337034</v>
      </c>
      <c r="Q113" s="204">
        <f>NMM!Q$60</f>
        <v>5821.8121685791557</v>
      </c>
      <c r="R113" s="204">
        <f>NMM!R$60</f>
        <v>6398.7214100694064</v>
      </c>
      <c r="S113" s="204">
        <f>NMM!S$60</f>
        <v>5919.1446695924678</v>
      </c>
      <c r="T113" s="204">
        <f>NMM!T$60</f>
        <v>5471.5631633564808</v>
      </c>
      <c r="U113" s="204">
        <f>NMM!U$60</f>
        <v>5414.0754134433701</v>
      </c>
      <c r="V113" s="204">
        <f>NMM!V$60</f>
        <v>4734.9726226719722</v>
      </c>
      <c r="W113" s="204">
        <f>NMM!W$60</f>
        <v>5167.4070851159795</v>
      </c>
      <c r="X113" s="204">
        <f>NMM!X$60</f>
        <v>4754.3271551923544</v>
      </c>
      <c r="Y113" s="204">
        <f>NMM!Y$60</f>
        <v>4778.261486848498</v>
      </c>
    </row>
    <row r="114" spans="1:25" ht="12" customHeight="1" x14ac:dyDescent="0.25">
      <c r="A114" s="14" t="s">
        <v>52</v>
      </c>
      <c r="B114" s="204">
        <f>NMM!B$61</f>
        <v>692.95063407294697</v>
      </c>
      <c r="C114" s="204">
        <f>NMM!C$61</f>
        <v>763.7591551915981</v>
      </c>
      <c r="D114" s="204">
        <f>NMM!D$61</f>
        <v>742.87420356920882</v>
      </c>
      <c r="E114" s="204">
        <f>NMM!E$61</f>
        <v>771.72019682081634</v>
      </c>
      <c r="F114" s="204">
        <f>NMM!F$61</f>
        <v>799.17167606431724</v>
      </c>
      <c r="G114" s="204">
        <f>NMM!G$61</f>
        <v>967.18809288302941</v>
      </c>
      <c r="H114" s="204">
        <f>NMM!H$61</f>
        <v>790.50099031753211</v>
      </c>
      <c r="I114" s="204">
        <f>NMM!I$61</f>
        <v>801.55927084996324</v>
      </c>
      <c r="J114" s="204">
        <f>NMM!J$61</f>
        <v>725.94039440489473</v>
      </c>
      <c r="K114" s="204">
        <f>NMM!K$61</f>
        <v>631.73101211996755</v>
      </c>
      <c r="L114" s="204">
        <f>NMM!L$61</f>
        <v>759.24142528779328</v>
      </c>
      <c r="M114" s="204">
        <f>NMM!M$61</f>
        <v>858.45890074502086</v>
      </c>
      <c r="N114" s="204">
        <f>NMM!N$61</f>
        <v>752.48998534687826</v>
      </c>
      <c r="O114" s="204">
        <f>NMM!O$61</f>
        <v>595.69753633876712</v>
      </c>
      <c r="P114" s="204">
        <f>NMM!P$61</f>
        <v>559.1234295088949</v>
      </c>
      <c r="Q114" s="204">
        <f>NMM!Q$61</f>
        <v>514.72515686521649</v>
      </c>
      <c r="R114" s="204">
        <f>NMM!R$61</f>
        <v>484.30169196893758</v>
      </c>
      <c r="S114" s="204">
        <f>NMM!S$61</f>
        <v>548.36064895166544</v>
      </c>
      <c r="T114" s="204">
        <f>NMM!T$61</f>
        <v>586.57358050997584</v>
      </c>
      <c r="U114" s="204">
        <f>NMM!U$61</f>
        <v>534.14558094385427</v>
      </c>
      <c r="V114" s="204">
        <f>NMM!V$61</f>
        <v>312.30618793973741</v>
      </c>
      <c r="W114" s="204">
        <f>NMM!W$61</f>
        <v>342.80501901347185</v>
      </c>
      <c r="X114" s="204">
        <f>NMM!X$61</f>
        <v>317.63468203598234</v>
      </c>
      <c r="Y114" s="204">
        <f>NMM!Y$61</f>
        <v>261.40891886103481</v>
      </c>
    </row>
    <row r="115" spans="1:25" ht="12" customHeight="1" x14ac:dyDescent="0.25">
      <c r="A115" s="14" t="s">
        <v>60</v>
      </c>
      <c r="B115" s="204">
        <f>NMM!B$62</f>
        <v>171.56738734912267</v>
      </c>
      <c r="C115" s="204">
        <f>NMM!C$62</f>
        <v>193.42469635347848</v>
      </c>
      <c r="D115" s="204">
        <f>NMM!D$62</f>
        <v>166.20820903515275</v>
      </c>
      <c r="E115" s="204">
        <f>NMM!E$62</f>
        <v>119.28165327344422</v>
      </c>
      <c r="F115" s="204">
        <f>NMM!F$62</f>
        <v>113.84167433807227</v>
      </c>
      <c r="G115" s="204">
        <f>NMM!G$62</f>
        <v>86.018439234177663</v>
      </c>
      <c r="H115" s="204">
        <f>NMM!H$62</f>
        <v>74.246515162984522</v>
      </c>
      <c r="I115" s="204">
        <f>NMM!I$62</f>
        <v>117.38939986843914</v>
      </c>
      <c r="J115" s="204">
        <f>NMM!J$62</f>
        <v>96.645075540213028</v>
      </c>
      <c r="K115" s="204">
        <f>NMM!K$62</f>
        <v>79.546873259579385</v>
      </c>
      <c r="L115" s="204">
        <f>NMM!L$62</f>
        <v>113.93922081928943</v>
      </c>
      <c r="M115" s="204">
        <f>NMM!M$62</f>
        <v>141.25017986109418</v>
      </c>
      <c r="N115" s="204">
        <f>NMM!N$62</f>
        <v>168.43094024076348</v>
      </c>
      <c r="O115" s="204">
        <f>NMM!O$62</f>
        <v>167.59703659807604</v>
      </c>
      <c r="P115" s="204">
        <f>NMM!P$62</f>
        <v>168.28677316939374</v>
      </c>
      <c r="Q115" s="204">
        <f>NMM!Q$62</f>
        <v>171.69288326077429</v>
      </c>
      <c r="R115" s="204">
        <f>NMM!R$62</f>
        <v>140.53429987565903</v>
      </c>
      <c r="S115" s="204">
        <f>NMM!S$62</f>
        <v>138.93769475579322</v>
      </c>
      <c r="T115" s="204">
        <f>NMM!T$62</f>
        <v>116.95255235350623</v>
      </c>
      <c r="U115" s="204">
        <f>NMM!U$62</f>
        <v>109.95181324579845</v>
      </c>
      <c r="V115" s="204">
        <f>NMM!V$62</f>
        <v>76.184859415138249</v>
      </c>
      <c r="W115" s="204">
        <f>NMM!W$62</f>
        <v>106.15674521936313</v>
      </c>
      <c r="X115" s="204">
        <f>NMM!X$62</f>
        <v>90.227177126195784</v>
      </c>
      <c r="Y115" s="204">
        <f>NMM!Y$62</f>
        <v>96.344727808096522</v>
      </c>
    </row>
    <row r="116" spans="1:25" ht="12" customHeight="1" x14ac:dyDescent="0.25">
      <c r="A116" s="13" t="s">
        <v>21</v>
      </c>
      <c r="B116" s="205">
        <f>PPA!B$57</f>
        <v>379.13389631749237</v>
      </c>
      <c r="C116" s="205">
        <f>PPA!C$57</f>
        <v>348.89108723741373</v>
      </c>
      <c r="D116" s="205">
        <f>PPA!D$57</f>
        <v>359.17627679716048</v>
      </c>
      <c r="E116" s="205">
        <f>PPA!E$57</f>
        <v>369.507779277672</v>
      </c>
      <c r="F116" s="205">
        <f>PPA!F$57</f>
        <v>256.14440496257612</v>
      </c>
      <c r="G116" s="205">
        <f>PPA!G$57</f>
        <v>233.59822128239048</v>
      </c>
      <c r="H116" s="205">
        <f>PPA!H$57</f>
        <v>273.93963407764687</v>
      </c>
      <c r="I116" s="205">
        <f>PPA!I$57</f>
        <v>259.54671096226457</v>
      </c>
      <c r="J116" s="205">
        <f>PPA!J$57</f>
        <v>243.56948688224671</v>
      </c>
      <c r="K116" s="205">
        <f>PPA!K$57</f>
        <v>198.42948324225492</v>
      </c>
      <c r="L116" s="205">
        <f>PPA!L$57</f>
        <v>179.57379024197789</v>
      </c>
      <c r="M116" s="205">
        <f>PPA!M$57</f>
        <v>152.09435304216228</v>
      </c>
      <c r="N116" s="205">
        <f>PPA!N$57</f>
        <v>134.605680842173</v>
      </c>
      <c r="O116" s="205">
        <f>PPA!O$57</f>
        <v>136.13873832231647</v>
      </c>
      <c r="P116" s="205">
        <f>PPA!P$57</f>
        <v>131.44479768196749</v>
      </c>
      <c r="Q116" s="205">
        <f>PPA!Q$57</f>
        <v>102.58244568174617</v>
      </c>
      <c r="R116" s="205">
        <f>PPA!R$57</f>
        <v>77.802169681895933</v>
      </c>
      <c r="S116" s="205">
        <f>PPA!S$57</f>
        <v>75.429409322442922</v>
      </c>
      <c r="T116" s="205">
        <f>PPA!T$57</f>
        <v>89.993279877974288</v>
      </c>
      <c r="U116" s="205">
        <f>PPA!U$57</f>
        <v>91.583195042005755</v>
      </c>
      <c r="V116" s="205">
        <f>PPA!V$57</f>
        <v>83.181060361783878</v>
      </c>
      <c r="W116" s="205">
        <f>PPA!W$57</f>
        <v>85.288141801783112</v>
      </c>
      <c r="X116" s="205">
        <f>PPA!X$57</f>
        <v>83.392171561952296</v>
      </c>
      <c r="Y116" s="205">
        <f>PPA!Y$57</f>
        <v>98.547935401842039</v>
      </c>
    </row>
    <row r="117" spans="1:25" ht="12" customHeight="1" x14ac:dyDescent="0.25">
      <c r="A117" s="14" t="s">
        <v>54</v>
      </c>
      <c r="B117" s="204">
        <f>PPA!B$58</f>
        <v>0</v>
      </c>
      <c r="C117" s="204">
        <f>PPA!C$58</f>
        <v>0</v>
      </c>
      <c r="D117" s="204">
        <f>PPA!D$58</f>
        <v>0</v>
      </c>
      <c r="E117" s="204">
        <f>PPA!E$58</f>
        <v>0</v>
      </c>
      <c r="F117" s="204">
        <f>PPA!F$58</f>
        <v>0</v>
      </c>
      <c r="G117" s="204">
        <f>PPA!G$58</f>
        <v>0</v>
      </c>
      <c r="H117" s="204">
        <f>PPA!H$58</f>
        <v>0</v>
      </c>
      <c r="I117" s="204">
        <f>PPA!I$58</f>
        <v>0</v>
      </c>
      <c r="J117" s="204">
        <f>PPA!J$58</f>
        <v>0</v>
      </c>
      <c r="K117" s="204">
        <f>PPA!K$58</f>
        <v>0</v>
      </c>
      <c r="L117" s="204">
        <f>PPA!L$58</f>
        <v>0</v>
      </c>
      <c r="M117" s="204">
        <f>PPA!M$58</f>
        <v>0</v>
      </c>
      <c r="N117" s="204">
        <f>PPA!N$58</f>
        <v>0</v>
      </c>
      <c r="O117" s="204">
        <f>PPA!O$58</f>
        <v>0</v>
      </c>
      <c r="P117" s="204">
        <f>PPA!P$58</f>
        <v>0</v>
      </c>
      <c r="Q117" s="204">
        <f>PPA!Q$58</f>
        <v>0</v>
      </c>
      <c r="R117" s="204">
        <f>PPA!R$58</f>
        <v>0</v>
      </c>
      <c r="S117" s="204">
        <f>PPA!S$58</f>
        <v>0</v>
      </c>
      <c r="T117" s="204">
        <f>PPA!T$58</f>
        <v>0</v>
      </c>
      <c r="U117" s="204">
        <f>PPA!U$58</f>
        <v>0</v>
      </c>
      <c r="V117" s="204">
        <f>PPA!V$58</f>
        <v>0</v>
      </c>
      <c r="W117" s="204">
        <f>PPA!W$58</f>
        <v>0</v>
      </c>
      <c r="X117" s="204">
        <f>PPA!X$58</f>
        <v>0</v>
      </c>
      <c r="Y117" s="204">
        <f>PPA!Y$58</f>
        <v>0</v>
      </c>
    </row>
    <row r="118" spans="1:25" ht="12" customHeight="1" x14ac:dyDescent="0.25">
      <c r="A118" s="14" t="s">
        <v>61</v>
      </c>
      <c r="B118" s="204">
        <f>PPA!B$59</f>
        <v>363.7684906915307</v>
      </c>
      <c r="C118" s="204">
        <f>PPA!C$59</f>
        <v>334.24025516532748</v>
      </c>
      <c r="D118" s="204">
        <f>PPA!D$59</f>
        <v>341.50144396031328</v>
      </c>
      <c r="E118" s="204">
        <f>PPA!E$59</f>
        <v>355.67107875285461</v>
      </c>
      <c r="F118" s="204">
        <f>PPA!F$59</f>
        <v>252.43204078365241</v>
      </c>
      <c r="G118" s="204">
        <f>PPA!G$59</f>
        <v>230.41276810666631</v>
      </c>
      <c r="H118" s="204">
        <f>PPA!H$59</f>
        <v>268.86347904740887</v>
      </c>
      <c r="I118" s="204">
        <f>PPA!I$59</f>
        <v>256.76082828480929</v>
      </c>
      <c r="J118" s="204">
        <f>PPA!J$59</f>
        <v>240.4820416589894</v>
      </c>
      <c r="K118" s="204">
        <f>PPA!K$59</f>
        <v>196.4230537672465</v>
      </c>
      <c r="L118" s="204">
        <f>PPA!L$59</f>
        <v>178.57350659712671</v>
      </c>
      <c r="M118" s="204">
        <f>PPA!M$59</f>
        <v>150.32947275799171</v>
      </c>
      <c r="N118" s="204">
        <f>PPA!N$59</f>
        <v>134.17173132143751</v>
      </c>
      <c r="O118" s="204">
        <f>PPA!O$59</f>
        <v>135.64171428069281</v>
      </c>
      <c r="P118" s="204">
        <f>PPA!P$59</f>
        <v>131.11276805592621</v>
      </c>
      <c r="Q118" s="204">
        <f>PPA!Q$59</f>
        <v>102.42689112398681</v>
      </c>
      <c r="R118" s="204">
        <f>PPA!R$59</f>
        <v>77.253349718452156</v>
      </c>
      <c r="S118" s="204">
        <f>PPA!S$59</f>
        <v>74.929531546660556</v>
      </c>
      <c r="T118" s="204">
        <f>PPA!T$59</f>
        <v>88.261469129191369</v>
      </c>
      <c r="U118" s="204">
        <f>PPA!U$59</f>
        <v>91.402119981548168</v>
      </c>
      <c r="V118" s="204">
        <f>PPA!V$59</f>
        <v>83.058420049109657</v>
      </c>
      <c r="W118" s="204">
        <f>PPA!W$59</f>
        <v>85.037484445243734</v>
      </c>
      <c r="X118" s="204">
        <f>PPA!X$59</f>
        <v>83.173859330756244</v>
      </c>
      <c r="Y118" s="204">
        <f>PPA!Y$59</f>
        <v>98.152557694863972</v>
      </c>
    </row>
    <row r="119" spans="1:25" ht="12" customHeight="1" x14ac:dyDescent="0.25">
      <c r="A119" s="14" t="s">
        <v>62</v>
      </c>
      <c r="B119" s="204">
        <f>PPA!B$60</f>
        <v>15.365405625961669</v>
      </c>
      <c r="C119" s="204">
        <f>PPA!C$60</f>
        <v>14.650832072086271</v>
      </c>
      <c r="D119" s="204">
        <f>PPA!D$60</f>
        <v>17.67483283684718</v>
      </c>
      <c r="E119" s="204">
        <f>PPA!E$60</f>
        <v>13.836700524817379</v>
      </c>
      <c r="F119" s="204">
        <f>PPA!F$60</f>
        <v>3.712364178923679</v>
      </c>
      <c r="G119" s="204">
        <f>PPA!G$60</f>
        <v>3.185453175724176</v>
      </c>
      <c r="H119" s="204">
        <f>PPA!H$60</f>
        <v>5.0761550302380263</v>
      </c>
      <c r="I119" s="204">
        <f>PPA!I$60</f>
        <v>2.7858826774552612</v>
      </c>
      <c r="J119" s="204">
        <f>PPA!J$60</f>
        <v>3.0874452232573129</v>
      </c>
      <c r="K119" s="204">
        <f>PPA!K$60</f>
        <v>2.0064294750084049</v>
      </c>
      <c r="L119" s="204">
        <f>PPA!L$60</f>
        <v>1.000283644851194</v>
      </c>
      <c r="M119" s="204">
        <f>PPA!M$60</f>
        <v>1.7648802841705871</v>
      </c>
      <c r="N119" s="204">
        <f>PPA!N$60</f>
        <v>0.43394952073550019</v>
      </c>
      <c r="O119" s="204">
        <f>PPA!O$60</f>
        <v>0.49702404162367142</v>
      </c>
      <c r="P119" s="204">
        <f>PPA!P$60</f>
        <v>0.332029626041288</v>
      </c>
      <c r="Q119" s="204">
        <f>PPA!Q$60</f>
        <v>0.155554557759356</v>
      </c>
      <c r="R119" s="204">
        <f>PPA!R$60</f>
        <v>0.54881996344377626</v>
      </c>
      <c r="S119" s="204">
        <f>PPA!S$60</f>
        <v>0.49987777578237003</v>
      </c>
      <c r="T119" s="204">
        <f>PPA!T$60</f>
        <v>1.7318107487829211</v>
      </c>
      <c r="U119" s="204">
        <f>PPA!U$60</f>
        <v>0.18107506045759239</v>
      </c>
      <c r="V119" s="204">
        <f>PPA!V$60</f>
        <v>0.12264031267422119</v>
      </c>
      <c r="W119" s="204">
        <f>PPA!W$60</f>
        <v>0.25065735653937748</v>
      </c>
      <c r="X119" s="204">
        <f>PPA!X$60</f>
        <v>0.218312231196056</v>
      </c>
      <c r="Y119" s="204">
        <f>PPA!Y$60</f>
        <v>0.39537770697806662</v>
      </c>
    </row>
    <row r="120" spans="1:25" ht="12" customHeight="1" x14ac:dyDescent="0.25">
      <c r="A120" s="15" t="s">
        <v>63</v>
      </c>
      <c r="B120" s="206">
        <f>FBT!B$33</f>
        <v>1053.1175036390109</v>
      </c>
      <c r="C120" s="206">
        <f>FBT!C$33</f>
        <v>971.96689619856397</v>
      </c>
      <c r="D120" s="206">
        <f>FBT!D$33</f>
        <v>969.92714951871608</v>
      </c>
      <c r="E120" s="206">
        <f>FBT!E$33</f>
        <v>1069.3054537181849</v>
      </c>
      <c r="F120" s="206">
        <f>FBT!F$33</f>
        <v>865.23078095914877</v>
      </c>
      <c r="G120" s="206">
        <f>FBT!G$33</f>
        <v>738.24760439936017</v>
      </c>
      <c r="H120" s="206">
        <f>FBT!H$33</f>
        <v>836.61948287933376</v>
      </c>
      <c r="I120" s="206">
        <f>FBT!I$33</f>
        <v>695.94423983935667</v>
      </c>
      <c r="J120" s="206">
        <f>FBT!J$33</f>
        <v>652.7902337992266</v>
      </c>
      <c r="K120" s="206">
        <f>FBT!K$33</f>
        <v>576.110601359474</v>
      </c>
      <c r="L120" s="206">
        <f>FBT!L$33</f>
        <v>485.98342703909452</v>
      </c>
      <c r="M120" s="206">
        <f>FBT!M$33</f>
        <v>399.3134691604626</v>
      </c>
      <c r="N120" s="206">
        <f>FBT!N$33</f>
        <v>510.91035192089771</v>
      </c>
      <c r="O120" s="206">
        <f>FBT!O$33</f>
        <v>552.916523881187</v>
      </c>
      <c r="P120" s="206">
        <f>FBT!P$33</f>
        <v>627.89012568113799</v>
      </c>
      <c r="Q120" s="206">
        <f>FBT!Q$33</f>
        <v>600.64066547896255</v>
      </c>
      <c r="R120" s="206">
        <f>FBT!R$33</f>
        <v>613.06565507901996</v>
      </c>
      <c r="S120" s="206">
        <f>FBT!S$33</f>
        <v>619.27964351919911</v>
      </c>
      <c r="T120" s="206">
        <f>FBT!T$33</f>
        <v>594.40141331844961</v>
      </c>
      <c r="U120" s="206">
        <f>FBT!U$33</f>
        <v>567.09736379895958</v>
      </c>
      <c r="V120" s="206">
        <f>FBT!V$33</f>
        <v>548.11498751890633</v>
      </c>
      <c r="W120" s="206">
        <f>FBT!W$33</f>
        <v>604.62258804161274</v>
      </c>
      <c r="X120" s="206">
        <f>FBT!X$33</f>
        <v>617.95687572138195</v>
      </c>
      <c r="Y120" s="206">
        <f>FBT!Y$33</f>
        <v>641.30891184177585</v>
      </c>
    </row>
    <row r="121" spans="1:25" ht="12" customHeight="1" x14ac:dyDescent="0.25">
      <c r="A121" s="12" t="s">
        <v>64</v>
      </c>
      <c r="B121" s="204">
        <f>TRE!B$33</f>
        <v>65.668938480589347</v>
      </c>
      <c r="C121" s="204">
        <f>TRE!C$33</f>
        <v>64.249907041480384</v>
      </c>
      <c r="D121" s="204">
        <f>TRE!D$33</f>
        <v>62.937167040472801</v>
      </c>
      <c r="E121" s="204">
        <f>TRE!E$33</f>
        <v>66.678738481196959</v>
      </c>
      <c r="F121" s="204">
        <f>TRE!F$33</f>
        <v>63.59353704061553</v>
      </c>
      <c r="G121" s="204">
        <f>TRE!G$33</f>
        <v>66.532846677656082</v>
      </c>
      <c r="H121" s="204">
        <f>TRE!H$33</f>
        <v>72.845926198739306</v>
      </c>
      <c r="I121" s="204">
        <f>TRE!I$33</f>
        <v>72.845926198739249</v>
      </c>
      <c r="J121" s="204">
        <f>TRE!J$33</f>
        <v>66.53284667719322</v>
      </c>
      <c r="K121" s="204">
        <f>TRE!K$33</f>
        <v>62.757897478697231</v>
      </c>
      <c r="L121" s="204">
        <f>TRE!L$33</f>
        <v>56.444488558127532</v>
      </c>
      <c r="M121" s="204">
        <f>TRE!M$33</f>
        <v>28.34933796140314</v>
      </c>
      <c r="N121" s="204">
        <f>TRE!N$33</f>
        <v>15.78338891814564</v>
      </c>
      <c r="O121" s="204">
        <f>TRE!O$33</f>
        <v>6.3134089210916269</v>
      </c>
      <c r="P121" s="204">
        <f>TRE!P$33</f>
        <v>31.31259047846385</v>
      </c>
      <c r="Q121" s="204">
        <f>TRE!Q$33</f>
        <v>34.469161558961758</v>
      </c>
      <c r="R121" s="204">
        <f>TRE!R$33</f>
        <v>34.469161557423213</v>
      </c>
      <c r="S121" s="204">
        <f>TRE!S$33</f>
        <v>42.343878237740071</v>
      </c>
      <c r="T121" s="204">
        <f>TRE!T$33</f>
        <v>48.369120840158693</v>
      </c>
      <c r="U121" s="204">
        <f>TRE!U$33</f>
        <v>2.4248073614519572</v>
      </c>
      <c r="V121" s="204">
        <f>TRE!V$33</f>
        <v>2.6462034013553151</v>
      </c>
      <c r="W121" s="204">
        <f>TRE!W$33</f>
        <v>3.335770082629959</v>
      </c>
      <c r="X121" s="204">
        <f>TRE!X$33</f>
        <v>4.1690880019064593</v>
      </c>
      <c r="Y121" s="204">
        <f>TRE!Y$33</f>
        <v>7.3726106379437457</v>
      </c>
    </row>
    <row r="122" spans="1:25" ht="12" customHeight="1" x14ac:dyDescent="0.25">
      <c r="A122" s="12" t="s">
        <v>65</v>
      </c>
      <c r="B122" s="204">
        <f>MAE!B$33</f>
        <v>50.052146762870763</v>
      </c>
      <c r="C122" s="204">
        <f>MAE!C$33</f>
        <v>63.586129201484113</v>
      </c>
      <c r="D122" s="204">
        <f>MAE!D$33</f>
        <v>60.942802802108829</v>
      </c>
      <c r="E122" s="204">
        <f>MAE!E$33</f>
        <v>43.861670163336598</v>
      </c>
      <c r="F122" s="204">
        <f>MAE!F$33</f>
        <v>35.844205921218837</v>
      </c>
      <c r="G122" s="204">
        <f>MAE!G$33</f>
        <v>35.140549201535819</v>
      </c>
      <c r="H122" s="204">
        <f>MAE!H$33</f>
        <v>35.791515481206837</v>
      </c>
      <c r="I122" s="204">
        <f>MAE!I$33</f>
        <v>34.966322762372137</v>
      </c>
      <c r="J122" s="204">
        <f>MAE!J$33</f>
        <v>25.830267121843889</v>
      </c>
      <c r="K122" s="204">
        <f>MAE!K$33</f>
        <v>22.548723838384952</v>
      </c>
      <c r="L122" s="204">
        <f>MAE!L$33</f>
        <v>19.60394615884881</v>
      </c>
      <c r="M122" s="204">
        <f>MAE!M$33</f>
        <v>13.31102808224043</v>
      </c>
      <c r="N122" s="204">
        <f>MAE!N$33</f>
        <v>21.818490120834252</v>
      </c>
      <c r="O122" s="204">
        <f>MAE!O$33</f>
        <v>25.138380600995109</v>
      </c>
      <c r="P122" s="204">
        <f>MAE!P$33</f>
        <v>52.510182838746708</v>
      </c>
      <c r="Q122" s="204">
        <f>MAE!Q$33</f>
        <v>61.404632997312667</v>
      </c>
      <c r="R122" s="204">
        <f>MAE!R$33</f>
        <v>49.329663839066278</v>
      </c>
      <c r="S122" s="204">
        <f>MAE!S$33</f>
        <v>38.155141442145549</v>
      </c>
      <c r="T122" s="204">
        <f>MAE!T$33</f>
        <v>48.243911761270823</v>
      </c>
      <c r="U122" s="204">
        <f>MAE!U$33</f>
        <v>50.259732122149252</v>
      </c>
      <c r="V122" s="204">
        <f>MAE!V$33</f>
        <v>45.423212761573822</v>
      </c>
      <c r="W122" s="204">
        <f>MAE!W$33</f>
        <v>105.2898173982812</v>
      </c>
      <c r="X122" s="204">
        <f>MAE!X$33</f>
        <v>83.094343922616275</v>
      </c>
      <c r="Y122" s="204">
        <f>MAE!Y$33</f>
        <v>58.336854480975127</v>
      </c>
    </row>
    <row r="123" spans="1:25" ht="12" customHeight="1" x14ac:dyDescent="0.25">
      <c r="A123" s="12" t="s">
        <v>66</v>
      </c>
      <c r="B123" s="204">
        <f>TEL!B$33</f>
        <v>372.96784871711031</v>
      </c>
      <c r="C123" s="204">
        <f>TEL!C$33</f>
        <v>357.65622863752122</v>
      </c>
      <c r="D123" s="204">
        <f>TEL!D$33</f>
        <v>329.32898855778768</v>
      </c>
      <c r="E123" s="204">
        <f>TEL!E$33</f>
        <v>311.74393283822269</v>
      </c>
      <c r="F123" s="204">
        <f>TEL!F$33</f>
        <v>273.32653175854358</v>
      </c>
      <c r="G123" s="204">
        <f>TEL!G$33</f>
        <v>230.02692659703899</v>
      </c>
      <c r="H123" s="204">
        <f>TEL!H$33</f>
        <v>197.8360912776927</v>
      </c>
      <c r="I123" s="204">
        <f>TEL!I$33</f>
        <v>192.74406623821261</v>
      </c>
      <c r="J123" s="204">
        <f>TEL!J$33</f>
        <v>261.1796389182054</v>
      </c>
      <c r="K123" s="204">
        <f>TEL!K$33</f>
        <v>117.11532419863271</v>
      </c>
      <c r="L123" s="204">
        <f>TEL!L$33</f>
        <v>103.5860551185477</v>
      </c>
      <c r="M123" s="204">
        <f>TEL!M$33</f>
        <v>83.592512997630621</v>
      </c>
      <c r="N123" s="204">
        <f>TEL!N$33</f>
        <v>48.154038478132144</v>
      </c>
      <c r="O123" s="204">
        <f>TEL!O$33</f>
        <v>47.211490078645539</v>
      </c>
      <c r="P123" s="204">
        <f>TEL!P$33</f>
        <v>41.842990438645742</v>
      </c>
      <c r="Q123" s="204">
        <f>TEL!Q$33</f>
        <v>35.196440398479233</v>
      </c>
      <c r="R123" s="204">
        <f>TEL!R$33</f>
        <v>37.131341402551683</v>
      </c>
      <c r="S123" s="204">
        <f>TEL!S$33</f>
        <v>46.988852758638593</v>
      </c>
      <c r="T123" s="204">
        <f>TEL!T$33</f>
        <v>59.700112562299687</v>
      </c>
      <c r="U123" s="204">
        <f>TEL!U$33</f>
        <v>67.532755322288651</v>
      </c>
      <c r="V123" s="204">
        <f>TEL!V$33</f>
        <v>51.94950120153856</v>
      </c>
      <c r="W123" s="204">
        <f>TEL!W$33</f>
        <v>62.28951335839043</v>
      </c>
      <c r="X123" s="204">
        <f>TEL!X$33</f>
        <v>65.005108198348353</v>
      </c>
      <c r="Y123" s="204">
        <f>TEL!Y$33</f>
        <v>56.846225518637567</v>
      </c>
    </row>
    <row r="124" spans="1:25" ht="12" customHeight="1" x14ac:dyDescent="0.25">
      <c r="A124" s="12" t="s">
        <v>67</v>
      </c>
      <c r="B124" s="204">
        <f>WWP!B$33</f>
        <v>12.626425799761609</v>
      </c>
      <c r="C124" s="204">
        <f>WWP!C$33</f>
        <v>9.4399776002303888</v>
      </c>
      <c r="D124" s="204">
        <f>WWP!D$33</f>
        <v>9.4399776001977109</v>
      </c>
      <c r="E124" s="204">
        <f>WWP!E$33</f>
        <v>9.4904676002582562</v>
      </c>
      <c r="F124" s="204">
        <f>WWP!F$33</f>
        <v>7.5665361602962298</v>
      </c>
      <c r="G124" s="204">
        <f>WWP!G$33</f>
        <v>8.0209461602269876</v>
      </c>
      <c r="H124" s="204">
        <f>WWP!H$33</f>
        <v>10.794692880217999</v>
      </c>
      <c r="I124" s="204">
        <f>WWP!I$33</f>
        <v>11.45106288023109</v>
      </c>
      <c r="J124" s="204">
        <f>WWP!J$33</f>
        <v>11.29959288032355</v>
      </c>
      <c r="K124" s="204">
        <f>WWP!K$33</f>
        <v>7.8076180802091182</v>
      </c>
      <c r="L124" s="204">
        <f>WWP!L$33</f>
        <v>8.312518080142894</v>
      </c>
      <c r="M124" s="204">
        <f>WWP!M$33</f>
        <v>10.618979040370609</v>
      </c>
      <c r="N124" s="204">
        <f>WWP!N$33</f>
        <v>8.7347700002365176</v>
      </c>
      <c r="O124" s="204">
        <f>WWP!O$33</f>
        <v>14.68437012043395</v>
      </c>
      <c r="P124" s="204">
        <f>WWP!P$33</f>
        <v>4.972740480283937</v>
      </c>
      <c r="Q124" s="204">
        <f>WWP!Q$33</f>
        <v>8.4322515603151551</v>
      </c>
      <c r="R124" s="204">
        <f>WWP!R$33</f>
        <v>9.7714493997575946</v>
      </c>
      <c r="S124" s="204">
        <f>WWP!S$33</f>
        <v>17.05819031962211</v>
      </c>
      <c r="T124" s="204">
        <f>WWP!T$33</f>
        <v>9.2822356802488297</v>
      </c>
      <c r="U124" s="204">
        <f>WWP!U$33</f>
        <v>7.2460360801693549</v>
      </c>
      <c r="V124" s="204">
        <f>WWP!V$33</f>
        <v>5.0682322801357662</v>
      </c>
      <c r="W124" s="204">
        <f>WWP!W$33</f>
        <v>6.2728466398177476</v>
      </c>
      <c r="X124" s="204">
        <f>WWP!X$33</f>
        <v>7.6023122398195184</v>
      </c>
      <c r="Y124" s="204">
        <f>WWP!Y$33</f>
        <v>6.2092346401527232</v>
      </c>
    </row>
    <row r="125" spans="1:25" ht="12" customHeight="1" x14ac:dyDescent="0.25">
      <c r="A125" s="12" t="s">
        <v>68</v>
      </c>
      <c r="B125" s="204">
        <f>OIS!B$33</f>
        <v>1660.3593681590719</v>
      </c>
      <c r="C125" s="204">
        <f>OIS!C$33</f>
        <v>1690.9627143591019</v>
      </c>
      <c r="D125" s="204">
        <f>OIS!D$33</f>
        <v>1740.0538331988339</v>
      </c>
      <c r="E125" s="204">
        <f>OIS!E$33</f>
        <v>1686.5306711937039</v>
      </c>
      <c r="F125" s="204">
        <f>OIS!F$33</f>
        <v>1035.686919597945</v>
      </c>
      <c r="G125" s="204">
        <f>OIS!G$33</f>
        <v>1687.58314235885</v>
      </c>
      <c r="H125" s="204">
        <f>OIS!H$33</f>
        <v>1960.3707112775051</v>
      </c>
      <c r="I125" s="204">
        <f>OIS!I$33</f>
        <v>1815.2595381847971</v>
      </c>
      <c r="J125" s="204">
        <f>OIS!J$33</f>
        <v>1710.3319078701279</v>
      </c>
      <c r="K125" s="204">
        <f>OIS!K$33</f>
        <v>1401.6339309922321</v>
      </c>
      <c r="L125" s="204">
        <f>OIS!L$33</f>
        <v>1109.6841606425139</v>
      </c>
      <c r="M125" s="204">
        <f>OIS!M$33</f>
        <v>880.14834886108304</v>
      </c>
      <c r="N125" s="204">
        <f>OIS!N$33</f>
        <v>1259.3818115928441</v>
      </c>
      <c r="O125" s="204">
        <f>OIS!O$33</f>
        <v>732.45520956297219</v>
      </c>
      <c r="P125" s="204">
        <f>OIS!P$33</f>
        <v>1015.767979739904</v>
      </c>
      <c r="Q125" s="204">
        <f>OIS!Q$33</f>
        <v>1102.9502572843139</v>
      </c>
      <c r="R125" s="204">
        <f>OIS!R$33</f>
        <v>1106.2194525240161</v>
      </c>
      <c r="S125" s="204">
        <f>OIS!S$33</f>
        <v>1477.36282046317</v>
      </c>
      <c r="T125" s="204">
        <f>OIS!T$33</f>
        <v>1520.0133255728081</v>
      </c>
      <c r="U125" s="204">
        <f>OIS!U$33</f>
        <v>1106.598420005017</v>
      </c>
      <c r="V125" s="204">
        <f>OIS!V$33</f>
        <v>849.36021244169797</v>
      </c>
      <c r="W125" s="204">
        <f>OIS!W$33</f>
        <v>519.48091213388307</v>
      </c>
      <c r="X125" s="204">
        <f>OIS!X$33</f>
        <v>456.54392799406611</v>
      </c>
      <c r="Y125" s="204">
        <f>OIS!Y$33</f>
        <v>402.35888880579728</v>
      </c>
    </row>
    <row r="126" spans="1:25" ht="12" customHeight="1" x14ac:dyDescent="0.25">
      <c r="A126" s="28" t="s">
        <v>85</v>
      </c>
      <c r="B126" s="214">
        <f>Ind_Summary_emi!B43</f>
        <v>143.85231999999999</v>
      </c>
      <c r="C126" s="214">
        <f>Ind_Summary_emi!C43</f>
        <v>158.41387</v>
      </c>
      <c r="D126" s="214">
        <f>Ind_Summary_emi!D43</f>
        <v>132.99046999999999</v>
      </c>
      <c r="E126" s="214">
        <f>Ind_Summary_emi!E43</f>
        <v>139.46377000000001</v>
      </c>
      <c r="F126" s="214">
        <f>Ind_Summary_emi!F43</f>
        <v>155.57881</v>
      </c>
      <c r="G126" s="214">
        <f>Ind_Summary_emi!G43</f>
        <v>147.85812000000001</v>
      </c>
      <c r="H126" s="214">
        <f>Ind_Summary_emi!H43</f>
        <v>175.31938</v>
      </c>
      <c r="I126" s="214">
        <f>Ind_Summary_emi!I43</f>
        <v>166.64346</v>
      </c>
      <c r="J126" s="214">
        <f>Ind_Summary_emi!J43</f>
        <v>147.74359999999999</v>
      </c>
      <c r="K126" s="214">
        <f>Ind_Summary_emi!K43</f>
        <v>132.18123</v>
      </c>
      <c r="L126" s="214">
        <f>Ind_Summary_emi!L43</f>
        <v>135.9581</v>
      </c>
      <c r="M126" s="214">
        <f>Ind_Summary_emi!M43</f>
        <v>128.51034999999999</v>
      </c>
      <c r="N126" s="214">
        <f>Ind_Summary_emi!N43</f>
        <v>120.16717</v>
      </c>
      <c r="O126" s="214">
        <f>Ind_Summary_emi!O43</f>
        <v>123.26643</v>
      </c>
      <c r="P126" s="214">
        <f>Ind_Summary_emi!P43</f>
        <v>129.35996</v>
      </c>
      <c r="Q126" s="214">
        <f>Ind_Summary_emi!Q43</f>
        <v>129.98656</v>
      </c>
      <c r="R126" s="214">
        <f>Ind_Summary_emi!R43</f>
        <v>130.44917000000001</v>
      </c>
      <c r="S126" s="214">
        <f>Ind_Summary_emi!S43</f>
        <v>134.20542</v>
      </c>
      <c r="T126" s="214">
        <f>Ind_Summary_emi!T43</f>
        <v>138.95286999999999</v>
      </c>
      <c r="U126" s="214">
        <f>Ind_Summary_emi!U43</f>
        <v>155.37483</v>
      </c>
      <c r="V126" s="214">
        <f>Ind_Summary_emi!V43</f>
        <v>147.98801</v>
      </c>
      <c r="W126" s="214">
        <f>Ind_Summary_emi!W43</f>
        <v>143.81514999999999</v>
      </c>
      <c r="X126" s="214">
        <f>Ind_Summary_emi!X43</f>
        <v>152.70714000000001</v>
      </c>
      <c r="Y126" s="214">
        <f>Ind_Summary_emi!Y43</f>
        <v>159.87263999999999</v>
      </c>
    </row>
    <row r="128" spans="1:25" ht="12" customHeight="1" x14ac:dyDescent="0.25">
      <c r="A128" s="30" t="s">
        <v>86</v>
      </c>
      <c r="B128" s="203">
        <f t="shared" ref="B128:Y128" si="8">IF(B29=0,"",B29/B3*1000)</f>
        <v>150.52952905988715</v>
      </c>
      <c r="C128" s="203">
        <f t="shared" si="8"/>
        <v>139.49348431012533</v>
      </c>
      <c r="D128" s="203">
        <f t="shared" si="8"/>
        <v>132.85693353895584</v>
      </c>
      <c r="E128" s="203">
        <f t="shared" si="8"/>
        <v>112.59899338348269</v>
      </c>
      <c r="F128" s="203">
        <f t="shared" si="8"/>
        <v>99.992000265122755</v>
      </c>
      <c r="G128" s="203">
        <f t="shared" si="8"/>
        <v>114.65796831514862</v>
      </c>
      <c r="H128" s="203">
        <f t="shared" si="8"/>
        <v>95.802050163080551</v>
      </c>
      <c r="I128" s="203">
        <f t="shared" si="8"/>
        <v>112.09890566728278</v>
      </c>
      <c r="J128" s="203">
        <f t="shared" si="8"/>
        <v>119.40660841798564</v>
      </c>
      <c r="K128" s="203">
        <f t="shared" si="8"/>
        <v>108.19386684286225</v>
      </c>
      <c r="L128" s="203">
        <f t="shared" si="8"/>
        <v>123.08704033361127</v>
      </c>
      <c r="M128" s="203">
        <f t="shared" si="8"/>
        <v>140.58851425451795</v>
      </c>
      <c r="N128" s="203">
        <f t="shared" si="8"/>
        <v>147.07899486055121</v>
      </c>
      <c r="O128" s="203">
        <f t="shared" si="8"/>
        <v>140.62466766829237</v>
      </c>
      <c r="P128" s="203">
        <f t="shared" si="8"/>
        <v>166.52067427253718</v>
      </c>
      <c r="Q128" s="203">
        <f t="shared" si="8"/>
        <v>163.44321998212627</v>
      </c>
      <c r="R128" s="203">
        <f t="shared" si="8"/>
        <v>163.89430078870546</v>
      </c>
      <c r="S128" s="203">
        <f t="shared" si="8"/>
        <v>154.4456877066425</v>
      </c>
      <c r="T128" s="203">
        <f t="shared" si="8"/>
        <v>141.6150559966039</v>
      </c>
      <c r="U128" s="203">
        <f t="shared" si="8"/>
        <v>133.57308134001184</v>
      </c>
      <c r="V128" s="203">
        <f t="shared" si="8"/>
        <v>131.66706636051711</v>
      </c>
      <c r="W128" s="203">
        <f t="shared" si="8"/>
        <v>120.88398151563356</v>
      </c>
      <c r="X128" s="203">
        <f t="shared" si="8"/>
        <v>118.98826355935645</v>
      </c>
      <c r="Y128" s="203">
        <f t="shared" si="8"/>
        <v>111.95540002857652</v>
      </c>
    </row>
    <row r="129" spans="1:25" ht="12" customHeight="1" x14ac:dyDescent="0.25">
      <c r="A129" s="12" t="s">
        <v>14</v>
      </c>
      <c r="B129" s="204">
        <f t="shared" ref="B129:Y129" si="9">IF(B52=0,"",B52/B4*1000)</f>
        <v>582.91697326798283</v>
      </c>
      <c r="C129" s="204">
        <f t="shared" si="9"/>
        <v>595.31556440946474</v>
      </c>
      <c r="D129" s="204">
        <f t="shared" si="9"/>
        <v>560.74562501876687</v>
      </c>
      <c r="E129" s="204">
        <f t="shared" si="9"/>
        <v>554.12527577009064</v>
      </c>
      <c r="F129" s="204">
        <f t="shared" si="9"/>
        <v>445.35782088043095</v>
      </c>
      <c r="G129" s="204">
        <f t="shared" si="9"/>
        <v>389.49920433132809</v>
      </c>
      <c r="H129" s="204">
        <f t="shared" si="9"/>
        <v>337.72242051028741</v>
      </c>
      <c r="I129" s="204">
        <f t="shared" si="9"/>
        <v>304.51854653200468</v>
      </c>
      <c r="J129" s="204">
        <f t="shared" si="9"/>
        <v>314.53071713436765</v>
      </c>
      <c r="K129" s="204">
        <f t="shared" si="9"/>
        <v>389.34070740897613</v>
      </c>
      <c r="L129" s="204">
        <f t="shared" si="9"/>
        <v>281.73709860153787</v>
      </c>
      <c r="M129" s="204">
        <f t="shared" si="9"/>
        <v>265.26212861886808</v>
      </c>
      <c r="N129" s="204">
        <f t="shared" si="9"/>
        <v>416.92646605058212</v>
      </c>
      <c r="O129" s="204">
        <f t="shared" si="9"/>
        <v>811.99430025563402</v>
      </c>
      <c r="P129" s="204">
        <f t="shared" si="9"/>
        <v>469.06740154209359</v>
      </c>
      <c r="Q129" s="204">
        <f t="shared" si="9"/>
        <v>267.58009438357766</v>
      </c>
      <c r="R129" s="204">
        <f t="shared" si="9"/>
        <v>678.17975418431115</v>
      </c>
      <c r="S129" s="204">
        <f t="shared" si="9"/>
        <v>202.24583859755722</v>
      </c>
      <c r="T129" s="204">
        <f t="shared" si="9"/>
        <v>148.21376123467536</v>
      </c>
      <c r="U129" s="204">
        <f t="shared" si="9"/>
        <v>182.93479902130773</v>
      </c>
      <c r="V129" s="204">
        <f t="shared" si="9"/>
        <v>284.1084492497676</v>
      </c>
      <c r="W129" s="204">
        <f t="shared" si="9"/>
        <v>294.87630871957714</v>
      </c>
      <c r="X129" s="204">
        <f t="shared" si="9"/>
        <v>349.38715007661699</v>
      </c>
      <c r="Y129" s="204">
        <f t="shared" si="9"/>
        <v>330.88266052854766</v>
      </c>
    </row>
    <row r="130" spans="1:25" ht="12" customHeight="1" x14ac:dyDescent="0.25">
      <c r="A130" s="13" t="s">
        <v>18</v>
      </c>
      <c r="B130" s="205">
        <f t="shared" ref="B130:Y130" si="10">IF(B55=0,"",B55/B5*1000)</f>
        <v>786.24792517093795</v>
      </c>
      <c r="C130" s="205">
        <f t="shared" si="10"/>
        <v>835.67719394729431</v>
      </c>
      <c r="D130" s="205">
        <f t="shared" si="10"/>
        <v>932.23937315910939</v>
      </c>
      <c r="E130" s="205">
        <f t="shared" si="10"/>
        <v>846.97173691544504</v>
      </c>
      <c r="F130" s="205">
        <f t="shared" si="10"/>
        <v>886.73142141095605</v>
      </c>
      <c r="G130" s="205">
        <f t="shared" si="10"/>
        <v>873.77672700346534</v>
      </c>
      <c r="H130" s="205">
        <f t="shared" si="10"/>
        <v>758.35943197185566</v>
      </c>
      <c r="I130" s="205">
        <f t="shared" si="10"/>
        <v>665.01714712071123</v>
      </c>
      <c r="J130" s="205">
        <f t="shared" si="10"/>
        <v>693.22963007408362</v>
      </c>
      <c r="K130" s="205">
        <f t="shared" si="10"/>
        <v>836.74249342073438</v>
      </c>
      <c r="L130" s="205">
        <f t="shared" si="10"/>
        <v>810.83302407519784</v>
      </c>
      <c r="M130" s="205">
        <f t="shared" si="10"/>
        <v>775.77800672542844</v>
      </c>
      <c r="N130" s="205">
        <f t="shared" si="10"/>
        <v>870.75182106855391</v>
      </c>
      <c r="O130" s="205">
        <f t="shared" si="10"/>
        <v>954.1895852943162</v>
      </c>
      <c r="P130" s="205">
        <f t="shared" si="10"/>
        <v>1148.0306063633116</v>
      </c>
      <c r="Q130" s="205">
        <f t="shared" si="10"/>
        <v>1199.5708388613521</v>
      </c>
      <c r="R130" s="205">
        <f t="shared" si="10"/>
        <v>1027.289954017934</v>
      </c>
      <c r="S130" s="205">
        <f t="shared" si="10"/>
        <v>1008.3923969351649</v>
      </c>
      <c r="T130" s="205">
        <f t="shared" si="10"/>
        <v>823.77986472721636</v>
      </c>
      <c r="U130" s="205">
        <f t="shared" si="10"/>
        <v>814.83778324646994</v>
      </c>
      <c r="V130" s="205">
        <f t="shared" si="10"/>
        <v>699.54917228170609</v>
      </c>
      <c r="W130" s="205">
        <f t="shared" si="10"/>
        <v>712.71154175863569</v>
      </c>
      <c r="X130" s="205">
        <f t="shared" si="10"/>
        <v>522.91247755238646</v>
      </c>
      <c r="Y130" s="205">
        <f t="shared" si="10"/>
        <v>533.41381132332981</v>
      </c>
    </row>
    <row r="131" spans="1:25" ht="12" customHeight="1" x14ac:dyDescent="0.25">
      <c r="A131" s="14" t="s">
        <v>45</v>
      </c>
      <c r="B131" s="204">
        <f t="shared" ref="B131:Y131" si="11">IF(B56=0,"",B56/B6*1000)</f>
        <v>1325.3806849534203</v>
      </c>
      <c r="C131" s="204">
        <f t="shared" si="11"/>
        <v>1346.3043293377352</v>
      </c>
      <c r="D131" s="204">
        <f t="shared" si="11"/>
        <v>1419.4283858937797</v>
      </c>
      <c r="E131" s="204">
        <f t="shared" si="11"/>
        <v>1314.1362627419014</v>
      </c>
      <c r="F131" s="204">
        <f t="shared" si="11"/>
        <v>1375.2801499513191</v>
      </c>
      <c r="G131" s="204">
        <f t="shared" si="11"/>
        <v>1324.198523257096</v>
      </c>
      <c r="H131" s="204">
        <f t="shared" si="11"/>
        <v>1165.7511331178546</v>
      </c>
      <c r="I131" s="204">
        <f t="shared" si="11"/>
        <v>989.96946154899831</v>
      </c>
      <c r="J131" s="204">
        <f t="shared" si="11"/>
        <v>1029.9068087875653</v>
      </c>
      <c r="K131" s="204">
        <f t="shared" si="11"/>
        <v>1449.7639452163096</v>
      </c>
      <c r="L131" s="204">
        <f t="shared" si="11"/>
        <v>1225.5086787841008</v>
      </c>
      <c r="M131" s="204">
        <f t="shared" si="11"/>
        <v>1176.5159618235814</v>
      </c>
      <c r="N131" s="204">
        <f t="shared" si="11"/>
        <v>1549.9242651631307</v>
      </c>
      <c r="O131" s="204">
        <f t="shared" si="11"/>
        <v>1962.219644254619</v>
      </c>
      <c r="P131" s="204">
        <f t="shared" si="11"/>
        <v>2492.4241063197787</v>
      </c>
      <c r="Q131" s="204">
        <f t="shared" si="11"/>
        <v>1997.7907212503003</v>
      </c>
      <c r="R131" s="204">
        <f t="shared" si="11"/>
        <v>1959.0093330620923</v>
      </c>
      <c r="S131" s="204">
        <f t="shared" si="11"/>
        <v>1360.5940670566952</v>
      </c>
      <c r="T131" s="204">
        <f t="shared" si="11"/>
        <v>1044.7565998800644</v>
      </c>
      <c r="U131" s="204">
        <f t="shared" si="11"/>
        <v>1078.3734588905777</v>
      </c>
      <c r="V131" s="204">
        <f t="shared" si="11"/>
        <v>973.99797330542117</v>
      </c>
      <c r="W131" s="204">
        <f t="shared" si="11"/>
        <v>932.05936783466996</v>
      </c>
      <c r="X131" s="204">
        <f t="shared" si="11"/>
        <v>715.99214107686964</v>
      </c>
      <c r="Y131" s="204">
        <f t="shared" si="11"/>
        <v>679.17179595929611</v>
      </c>
    </row>
    <row r="132" spans="1:25" ht="12" customHeight="1" x14ac:dyDescent="0.25">
      <c r="A132" s="14" t="s">
        <v>58</v>
      </c>
      <c r="B132" s="204">
        <f t="shared" ref="B132:Y132" si="12">IF(B57=0,"",B57/B7*1000)</f>
        <v>687.75984421741555</v>
      </c>
      <c r="C132" s="204">
        <f t="shared" si="12"/>
        <v>747.36531832538742</v>
      </c>
      <c r="D132" s="204">
        <f t="shared" si="12"/>
        <v>830.69712954003251</v>
      </c>
      <c r="E132" s="204">
        <f t="shared" si="12"/>
        <v>766.65227471486082</v>
      </c>
      <c r="F132" s="204">
        <f t="shared" si="12"/>
        <v>799.95104072409799</v>
      </c>
      <c r="G132" s="204">
        <f t="shared" si="12"/>
        <v>786.37970534816691</v>
      </c>
      <c r="H132" s="204">
        <f t="shared" si="12"/>
        <v>675.14872462603</v>
      </c>
      <c r="I132" s="204">
        <f t="shared" si="12"/>
        <v>602.61765075376809</v>
      </c>
      <c r="J132" s="204">
        <f t="shared" si="12"/>
        <v>626.79068547798249</v>
      </c>
      <c r="K132" s="204">
        <f t="shared" si="12"/>
        <v>760.98312415266821</v>
      </c>
      <c r="L132" s="204">
        <f t="shared" si="12"/>
        <v>635.97607118307531</v>
      </c>
      <c r="M132" s="204">
        <f t="shared" si="12"/>
        <v>700.0483330500341</v>
      </c>
      <c r="N132" s="204">
        <f t="shared" si="12"/>
        <v>961.85329096993792</v>
      </c>
      <c r="O132" s="204">
        <f t="shared" si="12"/>
        <v>1204.228138284614</v>
      </c>
      <c r="P132" s="204">
        <f t="shared" si="12"/>
        <v>1573.519548705151</v>
      </c>
      <c r="Q132" s="204">
        <f t="shared" si="12"/>
        <v>1275.1670761750709</v>
      </c>
      <c r="R132" s="204">
        <f t="shared" si="12"/>
        <v>1255.15853935218</v>
      </c>
      <c r="S132" s="204">
        <f t="shared" si="12"/>
        <v>876.56366816136847</v>
      </c>
      <c r="T132" s="204">
        <f t="shared" si="12"/>
        <v>710.55330628500496</v>
      </c>
      <c r="U132" s="204">
        <f t="shared" si="12"/>
        <v>702.9289757302281</v>
      </c>
      <c r="V132" s="204">
        <f t="shared" si="12"/>
        <v>651.48075713775916</v>
      </c>
      <c r="W132" s="204">
        <f t="shared" si="12"/>
        <v>603.96006414313001</v>
      </c>
      <c r="X132" s="204">
        <f t="shared" si="12"/>
        <v>477.24772875881206</v>
      </c>
      <c r="Y132" s="204">
        <f t="shared" si="12"/>
        <v>521.10357266646577</v>
      </c>
    </row>
    <row r="133" spans="1:25" ht="12" customHeight="1" x14ac:dyDescent="0.25">
      <c r="A133" s="14" t="s">
        <v>47</v>
      </c>
      <c r="B133" s="204">
        <f t="shared" ref="B133:Y133" si="13">IF(B60=0,"",B60/B8*1000)</f>
        <v>543.2848608672881</v>
      </c>
      <c r="C133" s="204">
        <f t="shared" si="13"/>
        <v>577.34631314393619</v>
      </c>
      <c r="D133" s="204">
        <f t="shared" si="13"/>
        <v>682.25309264190139</v>
      </c>
      <c r="E133" s="204">
        <f t="shared" si="13"/>
        <v>587.42413705135937</v>
      </c>
      <c r="F133" s="204">
        <f t="shared" si="13"/>
        <v>618.54267615407161</v>
      </c>
      <c r="G133" s="204">
        <f t="shared" si="13"/>
        <v>639.57824607348766</v>
      </c>
      <c r="H133" s="204">
        <f t="shared" si="13"/>
        <v>546.16655069306262</v>
      </c>
      <c r="I133" s="204">
        <f t="shared" si="13"/>
        <v>494.10134528377517</v>
      </c>
      <c r="J133" s="204">
        <f t="shared" si="13"/>
        <v>503.61462061861971</v>
      </c>
      <c r="K133" s="204">
        <f t="shared" si="13"/>
        <v>437.23657510595348</v>
      </c>
      <c r="L133" s="204">
        <f t="shared" si="13"/>
        <v>688.92084377862238</v>
      </c>
      <c r="M133" s="204">
        <f t="shared" si="13"/>
        <v>546.06325105737903</v>
      </c>
      <c r="N133" s="204">
        <f t="shared" si="13"/>
        <v>446.54184149640281</v>
      </c>
      <c r="O133" s="204">
        <f t="shared" si="13"/>
        <v>451.12955747237578</v>
      </c>
      <c r="P133" s="204">
        <f t="shared" si="13"/>
        <v>453.80201618596016</v>
      </c>
      <c r="Q133" s="204">
        <f t="shared" si="13"/>
        <v>635.716586947049</v>
      </c>
      <c r="R133" s="204">
        <f t="shared" si="13"/>
        <v>513.14818817860805</v>
      </c>
      <c r="S133" s="204">
        <f t="shared" si="13"/>
        <v>534.45003915398775</v>
      </c>
      <c r="T133" s="204">
        <f t="shared" si="13"/>
        <v>594.49645607976618</v>
      </c>
      <c r="U133" s="204">
        <f t="shared" si="13"/>
        <v>436.08472238884207</v>
      </c>
      <c r="V133" s="204">
        <f t="shared" si="13"/>
        <v>397.4575860434839</v>
      </c>
      <c r="W133" s="204">
        <f t="shared" si="13"/>
        <v>588.35889202183387</v>
      </c>
      <c r="X133" s="204">
        <f t="shared" si="13"/>
        <v>319.7871806197756</v>
      </c>
      <c r="Y133" s="204">
        <f t="shared" si="13"/>
        <v>337.19648556888177</v>
      </c>
    </row>
    <row r="134" spans="1:25" ht="12" customHeight="1" x14ac:dyDescent="0.25">
      <c r="A134" s="13" t="s">
        <v>19</v>
      </c>
      <c r="B134" s="205">
        <f t="shared" ref="B134:Y134" si="14">IF(B61=0,"",B61/B9*1000)</f>
        <v>135.69340057352318</v>
      </c>
      <c r="C134" s="205">
        <f t="shared" si="14"/>
        <v>98.524540944156243</v>
      </c>
      <c r="D134" s="205">
        <f t="shared" si="14"/>
        <v>117.60524504859038</v>
      </c>
      <c r="E134" s="205">
        <f t="shared" si="14"/>
        <v>88.002101579856557</v>
      </c>
      <c r="F134" s="205">
        <f t="shared" si="14"/>
        <v>100.41801506678983</v>
      </c>
      <c r="G134" s="205">
        <f t="shared" si="14"/>
        <v>110.21503438037399</v>
      </c>
      <c r="H134" s="205">
        <f t="shared" si="14"/>
        <v>107.98674956103805</v>
      </c>
      <c r="I134" s="205">
        <f t="shared" si="14"/>
        <v>94.827913357189743</v>
      </c>
      <c r="J134" s="205">
        <f t="shared" si="14"/>
        <v>120.36111047345301</v>
      </c>
      <c r="K134" s="205">
        <f t="shared" si="14"/>
        <v>105.27404725905228</v>
      </c>
      <c r="L134" s="205">
        <f t="shared" si="14"/>
        <v>101.39012291337185</v>
      </c>
      <c r="M134" s="205">
        <f t="shared" si="14"/>
        <v>104.31919651330762</v>
      </c>
      <c r="N134" s="205">
        <f t="shared" si="14"/>
        <v>66.098442265203062</v>
      </c>
      <c r="O134" s="205">
        <f t="shared" si="14"/>
        <v>61.160622812977913</v>
      </c>
      <c r="P134" s="205">
        <f t="shared" si="14"/>
        <v>95.907359495546643</v>
      </c>
      <c r="Q134" s="205">
        <f t="shared" si="14"/>
        <v>120.97784787800508</v>
      </c>
      <c r="R134" s="205">
        <f t="shared" si="14"/>
        <v>85.391403751549774</v>
      </c>
      <c r="S134" s="205">
        <f t="shared" si="14"/>
        <v>64.319284790942461</v>
      </c>
      <c r="T134" s="205">
        <f t="shared" si="14"/>
        <v>67.114775497704898</v>
      </c>
      <c r="U134" s="205">
        <f t="shared" si="14"/>
        <v>44.287825602539257</v>
      </c>
      <c r="V134" s="205">
        <f t="shared" si="14"/>
        <v>40.724971566224717</v>
      </c>
      <c r="W134" s="205">
        <f t="shared" si="14"/>
        <v>41.271973424139119</v>
      </c>
      <c r="X134" s="205">
        <f t="shared" si="14"/>
        <v>94.468580910876469</v>
      </c>
      <c r="Y134" s="205">
        <f t="shared" si="14"/>
        <v>79.329254999712816</v>
      </c>
    </row>
    <row r="135" spans="1:25" ht="12" customHeight="1" x14ac:dyDescent="0.25">
      <c r="A135" s="14" t="s">
        <v>59</v>
      </c>
      <c r="B135" s="204">
        <f t="shared" ref="B135:Y135" si="15">IF(B62=0,"",B62/B10*1000)</f>
        <v>779.28690668738273</v>
      </c>
      <c r="C135" s="204">
        <f t="shared" si="15"/>
        <v>713.2511006877661</v>
      </c>
      <c r="D135" s="204">
        <f t="shared" si="15"/>
        <v>911.92327146847231</v>
      </c>
      <c r="E135" s="204">
        <f t="shared" si="15"/>
        <v>722.20473738608109</v>
      </c>
      <c r="F135" s="204">
        <f t="shared" si="15"/>
        <v>775.69583234369998</v>
      </c>
      <c r="G135" s="204">
        <f t="shared" si="15"/>
        <v>871.98065136570676</v>
      </c>
      <c r="H135" s="204">
        <f t="shared" si="15"/>
        <v>830.32221841234207</v>
      </c>
      <c r="I135" s="204">
        <f t="shared" si="15"/>
        <v>761.46554650434234</v>
      </c>
      <c r="J135" s="204">
        <f t="shared" si="15"/>
        <v>648.62719734809161</v>
      </c>
      <c r="K135" s="204">
        <f t="shared" si="15"/>
        <v>580.21567626099238</v>
      </c>
      <c r="L135" s="204">
        <f t="shared" si="15"/>
        <v>509.47093018409493</v>
      </c>
      <c r="M135" s="204">
        <f t="shared" si="15"/>
        <v>504.3116231012952</v>
      </c>
      <c r="N135" s="204">
        <f t="shared" si="15"/>
        <v>371.95149904445179</v>
      </c>
      <c r="O135" s="204">
        <f t="shared" si="15"/>
        <v>430.60143135784472</v>
      </c>
      <c r="P135" s="204">
        <f t="shared" si="15"/>
        <v>526.2165892065542</v>
      </c>
      <c r="Q135" s="204">
        <f t="shared" si="15"/>
        <v>464.23505051933142</v>
      </c>
      <c r="R135" s="204">
        <f t="shared" si="15"/>
        <v>458.06184934406946</v>
      </c>
      <c r="S135" s="204">
        <f t="shared" si="15"/>
        <v>366.31401295560516</v>
      </c>
      <c r="T135" s="204">
        <f t="shared" si="15"/>
        <v>363.91380211021198</v>
      </c>
      <c r="U135" s="204">
        <f t="shared" si="15"/>
        <v>315.09472234979438</v>
      </c>
      <c r="V135" s="204">
        <f t="shared" si="15"/>
        <v>283.43565165676529</v>
      </c>
      <c r="W135" s="204">
        <f t="shared" si="15"/>
        <v>201.77419505595358</v>
      </c>
      <c r="X135" s="204">
        <f t="shared" si="15"/>
        <v>398.10844534432334</v>
      </c>
      <c r="Y135" s="204">
        <f t="shared" si="15"/>
        <v>396.38947186415913</v>
      </c>
    </row>
    <row r="136" spans="1:25" ht="12" customHeight="1" x14ac:dyDescent="0.25">
      <c r="A136" s="14" t="s">
        <v>49</v>
      </c>
      <c r="B136" s="204">
        <f t="shared" ref="B136:Y136" si="16">IF(B63=0,"",B63/B11*1000)</f>
        <v>227.47295873247751</v>
      </c>
      <c r="C136" s="204">
        <f t="shared" si="16"/>
        <v>175.78522346812355</v>
      </c>
      <c r="D136" s="204">
        <f t="shared" si="16"/>
        <v>217.95139798815811</v>
      </c>
      <c r="E136" s="204">
        <f t="shared" si="16"/>
        <v>136.72646198799333</v>
      </c>
      <c r="F136" s="204">
        <f t="shared" si="16"/>
        <v>162.97150044267772</v>
      </c>
      <c r="G136" s="204">
        <f t="shared" si="16"/>
        <v>184.32962850791739</v>
      </c>
      <c r="H136" s="204">
        <f t="shared" si="16"/>
        <v>170.89661210543937</v>
      </c>
      <c r="I136" s="204">
        <f t="shared" si="16"/>
        <v>134.16236771448425</v>
      </c>
      <c r="J136" s="204">
        <f t="shared" si="16"/>
        <v>118.6517673776941</v>
      </c>
      <c r="K136" s="204">
        <f t="shared" si="16"/>
        <v>116.41037307855117</v>
      </c>
      <c r="L136" s="204">
        <f t="shared" si="16"/>
        <v>145.42872119996971</v>
      </c>
      <c r="M136" s="204">
        <f t="shared" si="16"/>
        <v>115.78369321044993</v>
      </c>
      <c r="N136" s="204">
        <f t="shared" si="16"/>
        <v>53.425342062083928</v>
      </c>
      <c r="O136" s="204">
        <f t="shared" si="16"/>
        <v>48.391026105897424</v>
      </c>
      <c r="P136" s="204">
        <f t="shared" si="16"/>
        <v>89.648999623658298</v>
      </c>
      <c r="Q136" s="204">
        <f t="shared" si="16"/>
        <v>143.47254401986947</v>
      </c>
      <c r="R136" s="204">
        <f t="shared" si="16"/>
        <v>88.624241768415231</v>
      </c>
      <c r="S136" s="204">
        <f t="shared" si="16"/>
        <v>35.645598135659441</v>
      </c>
      <c r="T136" s="204">
        <f t="shared" si="16"/>
        <v>27.158572357428802</v>
      </c>
      <c r="U136" s="204">
        <f t="shared" si="16"/>
        <v>15.606058895854652</v>
      </c>
      <c r="V136" s="204">
        <f t="shared" si="16"/>
        <v>7.4677876083409069</v>
      </c>
      <c r="W136" s="204">
        <f t="shared" si="16"/>
        <v>9.1749128421780544</v>
      </c>
      <c r="X136" s="204">
        <f t="shared" si="16"/>
        <v>92.024794886118201</v>
      </c>
      <c r="Y136" s="204">
        <f t="shared" si="16"/>
        <v>77.203444336654897</v>
      </c>
    </row>
    <row r="137" spans="1:25" ht="12" customHeight="1" x14ac:dyDescent="0.25">
      <c r="A137" s="14" t="s">
        <v>50</v>
      </c>
      <c r="B137" s="204">
        <f t="shared" ref="B137:Y137" si="17">IF(B64=0,"",B64/B12*1000)</f>
        <v>9.872060889199421</v>
      </c>
      <c r="C137" s="204">
        <f t="shared" si="17"/>
        <v>9.8720608891994122</v>
      </c>
      <c r="D137" s="204">
        <f t="shared" si="17"/>
        <v>9.8720608891994157</v>
      </c>
      <c r="E137" s="204">
        <f t="shared" si="17"/>
        <v>9.8720608891994193</v>
      </c>
      <c r="F137" s="204">
        <f t="shared" si="17"/>
        <v>9.8720608891994175</v>
      </c>
      <c r="G137" s="204">
        <f t="shared" si="17"/>
        <v>9.8720608891994122</v>
      </c>
      <c r="H137" s="204">
        <f t="shared" si="17"/>
        <v>9.8720608891994104</v>
      </c>
      <c r="I137" s="204">
        <f t="shared" si="17"/>
        <v>8.1245525113247972</v>
      </c>
      <c r="J137" s="204">
        <f t="shared" si="17"/>
        <v>9.8720608891994139</v>
      </c>
      <c r="K137" s="204">
        <f t="shared" si="17"/>
        <v>12.340076111499274</v>
      </c>
      <c r="L137" s="204">
        <f t="shared" si="17"/>
        <v>12.340076111499268</v>
      </c>
      <c r="M137" s="204">
        <f t="shared" si="17"/>
        <v>12.34007611149927</v>
      </c>
      <c r="N137" s="204">
        <f t="shared" si="17"/>
        <v>12.34007611149927</v>
      </c>
      <c r="O137" s="204">
        <f t="shared" si="17"/>
        <v>12.340076111499258</v>
      </c>
      <c r="P137" s="204">
        <f t="shared" si="17"/>
        <v>12.340076111499275</v>
      </c>
      <c r="Q137" s="204">
        <f t="shared" si="17"/>
        <v>15.872784536347623</v>
      </c>
      <c r="R137" s="204">
        <f t="shared" si="17"/>
        <v>13.327649956642849</v>
      </c>
      <c r="S137" s="204">
        <f t="shared" si="17"/>
        <v>17.624562138428409</v>
      </c>
      <c r="T137" s="204">
        <f t="shared" si="17"/>
        <v>19.571009376801324</v>
      </c>
      <c r="U137" s="204">
        <f t="shared" si="17"/>
        <v>17.488474403314552</v>
      </c>
      <c r="V137" s="204">
        <f t="shared" si="17"/>
        <v>16.308279520589117</v>
      </c>
      <c r="W137" s="204">
        <f t="shared" si="17"/>
        <v>12.639777372659287</v>
      </c>
      <c r="X137" s="204">
        <f t="shared" si="17"/>
        <v>11.108314072266573</v>
      </c>
      <c r="Y137" s="204">
        <f t="shared" si="17"/>
        <v>11.108314072266573</v>
      </c>
    </row>
    <row r="138" spans="1:25" ht="12" customHeight="1" x14ac:dyDescent="0.25">
      <c r="A138" s="13" t="s">
        <v>20</v>
      </c>
      <c r="B138" s="205">
        <f t="shared" ref="B138:Y138" si="18">IF(B65=0,"",B65/B13*1000)</f>
        <v>682.96732093222192</v>
      </c>
      <c r="C138" s="205">
        <f t="shared" si="18"/>
        <v>695.40592288269158</v>
      </c>
      <c r="D138" s="205">
        <f t="shared" si="18"/>
        <v>639.25769471538433</v>
      </c>
      <c r="E138" s="205">
        <f t="shared" si="18"/>
        <v>501.954487368537</v>
      </c>
      <c r="F138" s="205">
        <f t="shared" si="18"/>
        <v>614.70044769099218</v>
      </c>
      <c r="G138" s="205">
        <f t="shared" si="18"/>
        <v>641.60527395798135</v>
      </c>
      <c r="H138" s="205">
        <f t="shared" si="18"/>
        <v>583.99846598851946</v>
      </c>
      <c r="I138" s="205">
        <f t="shared" si="18"/>
        <v>848.06873000977089</v>
      </c>
      <c r="J138" s="205">
        <f t="shared" si="18"/>
        <v>654.42007161608933</v>
      </c>
      <c r="K138" s="205">
        <f t="shared" si="18"/>
        <v>581.21751441545985</v>
      </c>
      <c r="L138" s="205">
        <f t="shared" si="18"/>
        <v>672.96195330815124</v>
      </c>
      <c r="M138" s="205">
        <f t="shared" si="18"/>
        <v>734.35385363040666</v>
      </c>
      <c r="N138" s="205">
        <f t="shared" si="18"/>
        <v>857.7592145700246</v>
      </c>
      <c r="O138" s="205">
        <f t="shared" si="18"/>
        <v>896.76696384088564</v>
      </c>
      <c r="P138" s="205">
        <f t="shared" si="18"/>
        <v>847.65705540837621</v>
      </c>
      <c r="Q138" s="205">
        <f t="shared" si="18"/>
        <v>849.03911104921906</v>
      </c>
      <c r="R138" s="205">
        <f t="shared" si="18"/>
        <v>850.57062511905735</v>
      </c>
      <c r="S138" s="205">
        <f t="shared" si="18"/>
        <v>744.82222036738187</v>
      </c>
      <c r="T138" s="205">
        <f t="shared" si="18"/>
        <v>681.77268576944766</v>
      </c>
      <c r="U138" s="205">
        <f t="shared" si="18"/>
        <v>636.67268299636248</v>
      </c>
      <c r="V138" s="205">
        <f t="shared" si="18"/>
        <v>582.40371852901887</v>
      </c>
      <c r="W138" s="205">
        <f t="shared" si="18"/>
        <v>676.09375602610282</v>
      </c>
      <c r="X138" s="205">
        <f t="shared" si="18"/>
        <v>605.48366945625014</v>
      </c>
      <c r="Y138" s="205">
        <f t="shared" si="18"/>
        <v>571.66005009019614</v>
      </c>
    </row>
    <row r="139" spans="1:25" ht="12" customHeight="1" x14ac:dyDescent="0.25">
      <c r="A139" s="14" t="s">
        <v>51</v>
      </c>
      <c r="B139" s="204">
        <f t="shared" ref="B139:Y139" si="19">IF(B66=0,"",B66/B14*1000)</f>
        <v>891.18250785194175</v>
      </c>
      <c r="C139" s="204">
        <f t="shared" si="19"/>
        <v>926.66353740258808</v>
      </c>
      <c r="D139" s="204">
        <f t="shared" si="19"/>
        <v>869.77230983416109</v>
      </c>
      <c r="E139" s="204">
        <f t="shared" si="19"/>
        <v>696.41879492069438</v>
      </c>
      <c r="F139" s="204">
        <f t="shared" si="19"/>
        <v>845.60461599984183</v>
      </c>
      <c r="G139" s="204">
        <f t="shared" si="19"/>
        <v>1009.9823769397196</v>
      </c>
      <c r="H139" s="204">
        <f t="shared" si="19"/>
        <v>824.90509186800728</v>
      </c>
      <c r="I139" s="204">
        <f t="shared" si="19"/>
        <v>1151.5391827976503</v>
      </c>
      <c r="J139" s="204">
        <f t="shared" si="19"/>
        <v>920.83157381850901</v>
      </c>
      <c r="K139" s="204">
        <f t="shared" si="19"/>
        <v>789.3088452839188</v>
      </c>
      <c r="L139" s="204">
        <f t="shared" si="19"/>
        <v>1004.5277249790927</v>
      </c>
      <c r="M139" s="204">
        <f t="shared" si="19"/>
        <v>1092.6205595481426</v>
      </c>
      <c r="N139" s="204">
        <f t="shared" si="19"/>
        <v>1033.8903718954411</v>
      </c>
      <c r="O139" s="204">
        <f t="shared" si="19"/>
        <v>1197.1071666958885</v>
      </c>
      <c r="P139" s="204">
        <f t="shared" si="19"/>
        <v>1083.335372454492</v>
      </c>
      <c r="Q139" s="204">
        <f t="shared" si="19"/>
        <v>1450.8953023791623</v>
      </c>
      <c r="R139" s="204">
        <f t="shared" si="19"/>
        <v>1300.2312530852166</v>
      </c>
      <c r="S139" s="204">
        <f t="shared" si="19"/>
        <v>1385.3131607951891</v>
      </c>
      <c r="T139" s="204">
        <f t="shared" si="19"/>
        <v>1242.6708377759471</v>
      </c>
      <c r="U139" s="204">
        <f t="shared" si="19"/>
        <v>1029.9210403495938</v>
      </c>
      <c r="V139" s="204">
        <f t="shared" si="19"/>
        <v>898.1299571862321</v>
      </c>
      <c r="W139" s="204">
        <f t="shared" si="19"/>
        <v>1122.6552081719065</v>
      </c>
      <c r="X139" s="204">
        <f t="shared" si="19"/>
        <v>914.66565681502516</v>
      </c>
      <c r="Y139" s="204">
        <f t="shared" si="19"/>
        <v>752.85913183559092</v>
      </c>
    </row>
    <row r="140" spans="1:25" ht="12" customHeight="1" x14ac:dyDescent="0.25">
      <c r="A140" s="14" t="s">
        <v>52</v>
      </c>
      <c r="B140" s="204">
        <f t="shared" ref="B140:Y140" si="20">IF(B67=0,"",B67/B15*1000)</f>
        <v>146.14350437360918</v>
      </c>
      <c r="C140" s="204">
        <f t="shared" si="20"/>
        <v>151.96197808873359</v>
      </c>
      <c r="D140" s="204">
        <f t="shared" si="20"/>
        <v>135.23935380810502</v>
      </c>
      <c r="E140" s="204">
        <f t="shared" si="20"/>
        <v>104.90703492636457</v>
      </c>
      <c r="F140" s="204">
        <f t="shared" si="20"/>
        <v>129.28535238304039</v>
      </c>
      <c r="G140" s="204">
        <f t="shared" si="20"/>
        <v>143.5960521919751</v>
      </c>
      <c r="H140" s="204">
        <f t="shared" si="20"/>
        <v>118.67716289172004</v>
      </c>
      <c r="I140" s="204">
        <f t="shared" si="20"/>
        <v>167.37837029094587</v>
      </c>
      <c r="J140" s="204">
        <f t="shared" si="20"/>
        <v>133.84458856513996</v>
      </c>
      <c r="K140" s="204">
        <f t="shared" si="20"/>
        <v>176.75117111583779</v>
      </c>
      <c r="L140" s="204">
        <f t="shared" si="20"/>
        <v>194.63610516147332</v>
      </c>
      <c r="M140" s="204">
        <f t="shared" si="20"/>
        <v>315.02116638459069</v>
      </c>
      <c r="N140" s="204">
        <f t="shared" si="20"/>
        <v>440.7628137244065</v>
      </c>
      <c r="O140" s="204">
        <f t="shared" si="20"/>
        <v>310.2666072082024</v>
      </c>
      <c r="P140" s="204">
        <f t="shared" si="20"/>
        <v>305.51880334648479</v>
      </c>
      <c r="Q140" s="204">
        <f t="shared" si="20"/>
        <v>159.27766367507286</v>
      </c>
      <c r="R140" s="204">
        <f t="shared" si="20"/>
        <v>161.12807271485877</v>
      </c>
      <c r="S140" s="204">
        <f t="shared" si="20"/>
        <v>127.78164607381531</v>
      </c>
      <c r="T140" s="204">
        <f t="shared" si="20"/>
        <v>160.3581458177635</v>
      </c>
      <c r="U140" s="204">
        <f t="shared" si="20"/>
        <v>137.00409090812926</v>
      </c>
      <c r="V140" s="204">
        <f t="shared" si="20"/>
        <v>103.42413465648632</v>
      </c>
      <c r="W140" s="204">
        <f t="shared" si="20"/>
        <v>103.3369592399294</v>
      </c>
      <c r="X140" s="204">
        <f t="shared" si="20"/>
        <v>95.022963535786303</v>
      </c>
      <c r="Y140" s="204">
        <f t="shared" si="20"/>
        <v>88.922121497480177</v>
      </c>
    </row>
    <row r="141" spans="1:25" ht="12" customHeight="1" x14ac:dyDescent="0.25">
      <c r="A141" s="14" t="s">
        <v>60</v>
      </c>
      <c r="B141" s="204">
        <f t="shared" ref="B141:Y141" si="21">IF(B68=0,"",B68/B16*1000)</f>
        <v>338.99434519993895</v>
      </c>
      <c r="C141" s="204">
        <f t="shared" si="21"/>
        <v>337.75785755218658</v>
      </c>
      <c r="D141" s="204">
        <f t="shared" si="21"/>
        <v>301.62142465466917</v>
      </c>
      <c r="E141" s="204">
        <f t="shared" si="21"/>
        <v>231.92581336304403</v>
      </c>
      <c r="F141" s="204">
        <f t="shared" si="21"/>
        <v>274.63558246678485</v>
      </c>
      <c r="G141" s="204">
        <f t="shared" si="21"/>
        <v>313.81789403485715</v>
      </c>
      <c r="H141" s="204">
        <f t="shared" si="21"/>
        <v>296.88660599084625</v>
      </c>
      <c r="I141" s="204">
        <f t="shared" si="21"/>
        <v>419.69365216331005</v>
      </c>
      <c r="J141" s="204">
        <f t="shared" si="21"/>
        <v>325.52390386810578</v>
      </c>
      <c r="K141" s="204">
        <f t="shared" si="21"/>
        <v>322.8684694063902</v>
      </c>
      <c r="L141" s="204">
        <f t="shared" si="21"/>
        <v>427.7508262821749</v>
      </c>
      <c r="M141" s="204">
        <f t="shared" si="21"/>
        <v>653.50253151085917</v>
      </c>
      <c r="N141" s="204">
        <f t="shared" si="21"/>
        <v>1046.4020172719313</v>
      </c>
      <c r="O141" s="204">
        <f t="shared" si="21"/>
        <v>1136.2050712028408</v>
      </c>
      <c r="P141" s="204">
        <f t="shared" si="21"/>
        <v>724.06458152790333</v>
      </c>
      <c r="Q141" s="204">
        <f t="shared" si="21"/>
        <v>1233.1645178885892</v>
      </c>
      <c r="R141" s="204">
        <f t="shared" si="21"/>
        <v>826.34663723964252</v>
      </c>
      <c r="S141" s="204">
        <f t="shared" si="21"/>
        <v>842.18348952006659</v>
      </c>
      <c r="T141" s="204">
        <f t="shared" si="21"/>
        <v>727.57958077941589</v>
      </c>
      <c r="U141" s="204">
        <f t="shared" si="21"/>
        <v>921.85255551707746</v>
      </c>
      <c r="V141" s="204">
        <f t="shared" si="21"/>
        <v>658.59296406953956</v>
      </c>
      <c r="W141" s="204">
        <f t="shared" si="21"/>
        <v>406.98655844499069</v>
      </c>
      <c r="X141" s="204">
        <f t="shared" si="21"/>
        <v>361.47347270757825</v>
      </c>
      <c r="Y141" s="204">
        <f t="shared" si="21"/>
        <v>338.44038162335755</v>
      </c>
    </row>
    <row r="142" spans="1:25" ht="12" customHeight="1" x14ac:dyDescent="0.25">
      <c r="A142" s="13" t="s">
        <v>21</v>
      </c>
      <c r="B142" s="205">
        <f t="shared" ref="B142:Y142" si="22">IF(B69=0,"",B69/B17*1000)</f>
        <v>99.777803995655802</v>
      </c>
      <c r="C142" s="205">
        <f t="shared" si="22"/>
        <v>79.761254974765791</v>
      </c>
      <c r="D142" s="205">
        <f t="shared" si="22"/>
        <v>76.003808262858456</v>
      </c>
      <c r="E142" s="205">
        <f t="shared" si="22"/>
        <v>90.540403379322953</v>
      </c>
      <c r="F142" s="205">
        <f t="shared" si="22"/>
        <v>71.478402197356047</v>
      </c>
      <c r="G142" s="205">
        <f t="shared" si="22"/>
        <v>66.374547456970831</v>
      </c>
      <c r="H142" s="205">
        <f t="shared" si="22"/>
        <v>72.236099980065433</v>
      </c>
      <c r="I142" s="205">
        <f t="shared" si="22"/>
        <v>66.846486726701372</v>
      </c>
      <c r="J142" s="205">
        <f t="shared" si="22"/>
        <v>101.64931086554628</v>
      </c>
      <c r="K142" s="205">
        <f t="shared" si="22"/>
        <v>100.79520711759181</v>
      </c>
      <c r="L142" s="205">
        <f t="shared" si="22"/>
        <v>130.52622922719993</v>
      </c>
      <c r="M142" s="205">
        <f t="shared" si="22"/>
        <v>114.94270850099038</v>
      </c>
      <c r="N142" s="205">
        <f t="shared" si="22"/>
        <v>131.54789624621287</v>
      </c>
      <c r="O142" s="205">
        <f t="shared" si="22"/>
        <v>145.10530240270711</v>
      </c>
      <c r="P142" s="205">
        <f t="shared" si="22"/>
        <v>126.05329828217984</v>
      </c>
      <c r="Q142" s="205">
        <f t="shared" si="22"/>
        <v>110.60579636211199</v>
      </c>
      <c r="R142" s="205">
        <f t="shared" si="22"/>
        <v>63.761341900998744</v>
      </c>
      <c r="S142" s="205">
        <f t="shared" si="22"/>
        <v>64.138668829601443</v>
      </c>
      <c r="T142" s="205">
        <f t="shared" si="22"/>
        <v>68.290801926330815</v>
      </c>
      <c r="U142" s="205">
        <f t="shared" si="22"/>
        <v>97.371834930509266</v>
      </c>
      <c r="V142" s="205">
        <f t="shared" si="22"/>
        <v>88.881367942147108</v>
      </c>
      <c r="W142" s="205">
        <f t="shared" si="22"/>
        <v>78.281951649869484</v>
      </c>
      <c r="X142" s="205">
        <f t="shared" si="22"/>
        <v>79.861158919281266</v>
      </c>
      <c r="Y142" s="205">
        <f t="shared" si="22"/>
        <v>87.420102348217469</v>
      </c>
    </row>
    <row r="143" spans="1:25" ht="12" customHeight="1" x14ac:dyDescent="0.25">
      <c r="A143" s="14" t="s">
        <v>54</v>
      </c>
      <c r="B143" s="204" t="str">
        <f t="shared" ref="B143:Y143" si="23">IF(B70=0,"",B70/B18*1000)</f>
        <v/>
      </c>
      <c r="C143" s="204" t="str">
        <f t="shared" si="23"/>
        <v/>
      </c>
      <c r="D143" s="204" t="str">
        <f t="shared" si="23"/>
        <v/>
      </c>
      <c r="E143" s="204" t="str">
        <f t="shared" si="23"/>
        <v/>
      </c>
      <c r="F143" s="204" t="str">
        <f t="shared" si="23"/>
        <v/>
      </c>
      <c r="G143" s="204" t="str">
        <f t="shared" si="23"/>
        <v/>
      </c>
      <c r="H143" s="204" t="str">
        <f t="shared" si="23"/>
        <v/>
      </c>
      <c r="I143" s="204" t="str">
        <f t="shared" si="23"/>
        <v/>
      </c>
      <c r="J143" s="204" t="str">
        <f t="shared" si="23"/>
        <v/>
      </c>
      <c r="K143" s="204" t="str">
        <f t="shared" si="23"/>
        <v/>
      </c>
      <c r="L143" s="204" t="str">
        <f t="shared" si="23"/>
        <v/>
      </c>
      <c r="M143" s="204" t="str">
        <f t="shared" si="23"/>
        <v/>
      </c>
      <c r="N143" s="204" t="str">
        <f t="shared" si="23"/>
        <v/>
      </c>
      <c r="O143" s="204" t="str">
        <f t="shared" si="23"/>
        <v/>
      </c>
      <c r="P143" s="204" t="str">
        <f t="shared" si="23"/>
        <v/>
      </c>
      <c r="Q143" s="204" t="str">
        <f t="shared" si="23"/>
        <v/>
      </c>
      <c r="R143" s="204" t="str">
        <f t="shared" si="23"/>
        <v/>
      </c>
      <c r="S143" s="204" t="str">
        <f t="shared" si="23"/>
        <v/>
      </c>
      <c r="T143" s="204" t="str">
        <f t="shared" si="23"/>
        <v/>
      </c>
      <c r="U143" s="204" t="str">
        <f t="shared" si="23"/>
        <v/>
      </c>
      <c r="V143" s="204" t="str">
        <f t="shared" si="23"/>
        <v/>
      </c>
      <c r="W143" s="204" t="str">
        <f t="shared" si="23"/>
        <v/>
      </c>
      <c r="X143" s="204" t="str">
        <f t="shared" si="23"/>
        <v/>
      </c>
      <c r="Y143" s="204" t="str">
        <f t="shared" si="23"/>
        <v/>
      </c>
    </row>
    <row r="144" spans="1:25" ht="12" customHeight="1" x14ac:dyDescent="0.25">
      <c r="A144" s="14" t="s">
        <v>61</v>
      </c>
      <c r="B144" s="204">
        <f t="shared" ref="B144:Y144" si="24">IF(B71=0,"",B71/B19*1000)</f>
        <v>272.06360696387867</v>
      </c>
      <c r="C144" s="204">
        <f t="shared" si="24"/>
        <v>280.56489538441321</v>
      </c>
      <c r="D144" s="204">
        <f t="shared" si="24"/>
        <v>241.60909134103957</v>
      </c>
      <c r="E144" s="204">
        <f t="shared" si="24"/>
        <v>292.25975469216792</v>
      </c>
      <c r="F144" s="204">
        <f t="shared" si="24"/>
        <v>241.91712073102065</v>
      </c>
      <c r="G144" s="204">
        <f t="shared" si="24"/>
        <v>231.15401569889553</v>
      </c>
      <c r="H144" s="204">
        <f t="shared" si="24"/>
        <v>268.36584003922871</v>
      </c>
      <c r="I144" s="204">
        <f t="shared" si="24"/>
        <v>224.30607466512802</v>
      </c>
      <c r="J144" s="204">
        <f t="shared" si="24"/>
        <v>226.12760484219805</v>
      </c>
      <c r="K144" s="204">
        <f t="shared" si="24"/>
        <v>252.54881319023704</v>
      </c>
      <c r="L144" s="204">
        <f t="shared" si="24"/>
        <v>280.52881401792945</v>
      </c>
      <c r="M144" s="204">
        <f t="shared" si="24"/>
        <v>233.92173804603388</v>
      </c>
      <c r="N144" s="204">
        <f t="shared" si="24"/>
        <v>256.40848558802821</v>
      </c>
      <c r="O144" s="204">
        <f t="shared" si="24"/>
        <v>263.47085945801166</v>
      </c>
      <c r="P144" s="204">
        <f t="shared" si="24"/>
        <v>211.74978024306708</v>
      </c>
      <c r="Q144" s="204">
        <f t="shared" si="24"/>
        <v>175.21634885055713</v>
      </c>
      <c r="R144" s="204">
        <f t="shared" si="24"/>
        <v>101.46265209041867</v>
      </c>
      <c r="S144" s="204">
        <f t="shared" si="24"/>
        <v>103.72861957591796</v>
      </c>
      <c r="T144" s="204">
        <f t="shared" si="24"/>
        <v>105.97776318647315</v>
      </c>
      <c r="U144" s="204">
        <f t="shared" si="24"/>
        <v>150.52342732158206</v>
      </c>
      <c r="V144" s="204">
        <f t="shared" si="24"/>
        <v>129.70748577781222</v>
      </c>
      <c r="W144" s="204">
        <f t="shared" si="24"/>
        <v>105.42998967641786</v>
      </c>
      <c r="X144" s="204">
        <f t="shared" si="24"/>
        <v>113.95256197898543</v>
      </c>
      <c r="Y144" s="204">
        <f t="shared" si="24"/>
        <v>118.88280067937445</v>
      </c>
    </row>
    <row r="145" spans="1:25" ht="12" customHeight="1" x14ac:dyDescent="0.25">
      <c r="A145" s="14" t="s">
        <v>62</v>
      </c>
      <c r="B145" s="204">
        <f t="shared" ref="B145:Y145" si="25">IF(B72=0,"",B72/B20*1000)</f>
        <v>25.601731879962827</v>
      </c>
      <c r="C145" s="204">
        <f t="shared" si="25"/>
        <v>18.659499453896036</v>
      </c>
      <c r="D145" s="204">
        <f t="shared" si="25"/>
        <v>18.376152635335995</v>
      </c>
      <c r="E145" s="204">
        <f t="shared" si="25"/>
        <v>21.775679224582387</v>
      </c>
      <c r="F145" s="204">
        <f t="shared" si="25"/>
        <v>16.924287961115134</v>
      </c>
      <c r="G145" s="204">
        <f t="shared" si="25"/>
        <v>15.575403104707885</v>
      </c>
      <c r="H145" s="204">
        <f t="shared" si="25"/>
        <v>16.629956407135886</v>
      </c>
      <c r="I145" s="204">
        <f t="shared" si="25"/>
        <v>15.871378083973358</v>
      </c>
      <c r="J145" s="204">
        <f t="shared" si="25"/>
        <v>28.889311628304128</v>
      </c>
      <c r="K145" s="204">
        <f t="shared" si="25"/>
        <v>26.884330147899924</v>
      </c>
      <c r="L145" s="204">
        <f t="shared" si="25"/>
        <v>37.872637129681102</v>
      </c>
      <c r="M145" s="204">
        <f t="shared" si="25"/>
        <v>30.797530136532266</v>
      </c>
      <c r="N145" s="204">
        <f t="shared" si="25"/>
        <v>38.588860621049854</v>
      </c>
      <c r="O145" s="204">
        <f t="shared" si="25"/>
        <v>42.51208361016981</v>
      </c>
      <c r="P145" s="204">
        <f t="shared" si="25"/>
        <v>34.978376030860268</v>
      </c>
      <c r="Q145" s="204">
        <f t="shared" si="25"/>
        <v>33.390398199079684</v>
      </c>
      <c r="R145" s="204">
        <f t="shared" si="25"/>
        <v>19.633957826724377</v>
      </c>
      <c r="S145" s="204">
        <f t="shared" si="25"/>
        <v>17.963563268528354</v>
      </c>
      <c r="T145" s="204">
        <f t="shared" si="25"/>
        <v>22.390173416017159</v>
      </c>
      <c r="U145" s="204">
        <f t="shared" si="25"/>
        <v>33.517772578338125</v>
      </c>
      <c r="V145" s="204">
        <f t="shared" si="25"/>
        <v>31.75034590308287</v>
      </c>
      <c r="W145" s="204">
        <f t="shared" si="25"/>
        <v>37.875373824796085</v>
      </c>
      <c r="X145" s="204">
        <f t="shared" si="25"/>
        <v>29.64144451622747</v>
      </c>
      <c r="Y145" s="204">
        <f t="shared" si="25"/>
        <v>34.985445038682606</v>
      </c>
    </row>
    <row r="146" spans="1:25" ht="12" customHeight="1" x14ac:dyDescent="0.25">
      <c r="A146" s="15" t="s">
        <v>63</v>
      </c>
      <c r="B146" s="206">
        <f t="shared" ref="B146:Y146" si="26">IF(B73=0,"",B73/B21*1000)</f>
        <v>156.37796257745774</v>
      </c>
      <c r="C146" s="206">
        <f t="shared" si="26"/>
        <v>130.85570625048993</v>
      </c>
      <c r="D146" s="206">
        <f t="shared" si="26"/>
        <v>115.44026582208193</v>
      </c>
      <c r="E146" s="206">
        <f t="shared" si="26"/>
        <v>124.15915261984058</v>
      </c>
      <c r="F146" s="206">
        <f t="shared" si="26"/>
        <v>109.97633886788444</v>
      </c>
      <c r="G146" s="206">
        <f t="shared" si="26"/>
        <v>106.50024173349856</v>
      </c>
      <c r="H146" s="206">
        <f t="shared" si="26"/>
        <v>113.04564101426054</v>
      </c>
      <c r="I146" s="206">
        <f t="shared" si="26"/>
        <v>110.0051964016403</v>
      </c>
      <c r="J146" s="206">
        <f t="shared" si="26"/>
        <v>106.99834131676783</v>
      </c>
      <c r="K146" s="206">
        <f t="shared" si="26"/>
        <v>102.99831668963108</v>
      </c>
      <c r="L146" s="206">
        <f t="shared" si="26"/>
        <v>97.764766225516951</v>
      </c>
      <c r="M146" s="206">
        <f t="shared" si="26"/>
        <v>101.06904063851563</v>
      </c>
      <c r="N146" s="206">
        <f t="shared" si="26"/>
        <v>88.863081597925728</v>
      </c>
      <c r="O146" s="206">
        <f t="shared" si="26"/>
        <v>83.929983268913233</v>
      </c>
      <c r="P146" s="206">
        <f t="shared" si="26"/>
        <v>90.027251922556133</v>
      </c>
      <c r="Q146" s="206">
        <f t="shared" si="26"/>
        <v>93.063269892714629</v>
      </c>
      <c r="R146" s="206">
        <f t="shared" si="26"/>
        <v>77.179815894719425</v>
      </c>
      <c r="S146" s="206">
        <f t="shared" si="26"/>
        <v>76.915301089436397</v>
      </c>
      <c r="T146" s="206">
        <f t="shared" si="26"/>
        <v>80.946375265908003</v>
      </c>
      <c r="U146" s="206">
        <f t="shared" si="26"/>
        <v>81.256569712339541</v>
      </c>
      <c r="V146" s="206">
        <f t="shared" si="26"/>
        <v>85.344388185977337</v>
      </c>
      <c r="W146" s="206">
        <f t="shared" si="26"/>
        <v>78.641400691671919</v>
      </c>
      <c r="X146" s="206">
        <f t="shared" si="26"/>
        <v>79.894172121628969</v>
      </c>
      <c r="Y146" s="206">
        <f t="shared" si="26"/>
        <v>81.887862825904705</v>
      </c>
    </row>
    <row r="147" spans="1:25" ht="12" customHeight="1" x14ac:dyDescent="0.25">
      <c r="A147" s="12" t="s">
        <v>64</v>
      </c>
      <c r="B147" s="204">
        <f t="shared" ref="B147:Y147" si="27">IF(B74=0,"",B74/B22*1000)</f>
        <v>75.88344552381119</v>
      </c>
      <c r="C147" s="204">
        <f t="shared" si="27"/>
        <v>74.092228723632033</v>
      </c>
      <c r="D147" s="204">
        <f t="shared" si="27"/>
        <v>62.800505924103007</v>
      </c>
      <c r="E147" s="204">
        <f t="shared" si="27"/>
        <v>58.401501297952692</v>
      </c>
      <c r="F147" s="204">
        <f t="shared" si="27"/>
        <v>55.530311278052615</v>
      </c>
      <c r="G147" s="204">
        <f t="shared" si="27"/>
        <v>52.635056107085148</v>
      </c>
      <c r="H147" s="204">
        <f t="shared" si="27"/>
        <v>42.922452027034609</v>
      </c>
      <c r="I147" s="204">
        <f t="shared" si="27"/>
        <v>48.445509222586125</v>
      </c>
      <c r="J147" s="204">
        <f t="shared" si="27"/>
        <v>59.115820309492669</v>
      </c>
      <c r="K147" s="204">
        <f t="shared" si="27"/>
        <v>53.747793666257358</v>
      </c>
      <c r="L147" s="204">
        <f t="shared" si="27"/>
        <v>74.792130528661886</v>
      </c>
      <c r="M147" s="204">
        <f t="shared" si="27"/>
        <v>87.250278021650644</v>
      </c>
      <c r="N147" s="204">
        <f t="shared" si="27"/>
        <v>96.931277541321762</v>
      </c>
      <c r="O147" s="204">
        <f t="shared" si="27"/>
        <v>33.786017753417298</v>
      </c>
      <c r="P147" s="204">
        <f t="shared" si="27"/>
        <v>77.494860774857742</v>
      </c>
      <c r="Q147" s="204">
        <f t="shared" si="27"/>
        <v>46.437527690242881</v>
      </c>
      <c r="R147" s="204">
        <f t="shared" si="27"/>
        <v>38.290612282790867</v>
      </c>
      <c r="S147" s="204">
        <f t="shared" si="27"/>
        <v>38.839993004713079</v>
      </c>
      <c r="T147" s="204">
        <f t="shared" si="27"/>
        <v>40.544277563992054</v>
      </c>
      <c r="U147" s="204">
        <f t="shared" si="27"/>
        <v>12.945179881426652</v>
      </c>
      <c r="V147" s="204">
        <f t="shared" si="27"/>
        <v>15.216076967957351</v>
      </c>
      <c r="W147" s="204">
        <f t="shared" si="27"/>
        <v>11.899677719356683</v>
      </c>
      <c r="X147" s="204">
        <f t="shared" si="27"/>
        <v>11.94715301109199</v>
      </c>
      <c r="Y147" s="204">
        <f t="shared" si="27"/>
        <v>14.444209246163828</v>
      </c>
    </row>
    <row r="148" spans="1:25" ht="12" customHeight="1" x14ac:dyDescent="0.25">
      <c r="A148" s="12" t="s">
        <v>65</v>
      </c>
      <c r="B148" s="204">
        <f t="shared" ref="B148:Y148" si="28">IF(B75=0,"",B75/B23*1000)</f>
        <v>28.727936537015189</v>
      </c>
      <c r="C148" s="204">
        <f t="shared" si="28"/>
        <v>25.080728895692943</v>
      </c>
      <c r="D148" s="204">
        <f t="shared" si="28"/>
        <v>27.075933663778102</v>
      </c>
      <c r="E148" s="204">
        <f t="shared" si="28"/>
        <v>30.656856309916996</v>
      </c>
      <c r="F148" s="204">
        <f t="shared" si="28"/>
        <v>19.218854389183083</v>
      </c>
      <c r="G148" s="204">
        <f t="shared" si="28"/>
        <v>16.761302353980348</v>
      </c>
      <c r="H148" s="204">
        <f t="shared" si="28"/>
        <v>17.497959699737159</v>
      </c>
      <c r="I148" s="204">
        <f t="shared" si="28"/>
        <v>18.389246213129113</v>
      </c>
      <c r="J148" s="204">
        <f t="shared" si="28"/>
        <v>18.708010000560726</v>
      </c>
      <c r="K148" s="204">
        <f t="shared" si="28"/>
        <v>3.9990029091176202</v>
      </c>
      <c r="L148" s="204">
        <f t="shared" si="28"/>
        <v>6.2897881406683593</v>
      </c>
      <c r="M148" s="204">
        <f t="shared" si="28"/>
        <v>18.140471605310783</v>
      </c>
      <c r="N148" s="204">
        <f t="shared" si="28"/>
        <v>10.709862196572631</v>
      </c>
      <c r="O148" s="204">
        <f t="shared" si="28"/>
        <v>11.948945364198686</v>
      </c>
      <c r="P148" s="204">
        <f t="shared" si="28"/>
        <v>17.210843051826995</v>
      </c>
      <c r="Q148" s="204">
        <f t="shared" si="28"/>
        <v>17.071780392236747</v>
      </c>
      <c r="R148" s="204">
        <f t="shared" si="28"/>
        <v>13.969996878701329</v>
      </c>
      <c r="S148" s="204">
        <f t="shared" si="28"/>
        <v>22.403895415158235</v>
      </c>
      <c r="T148" s="204">
        <f t="shared" si="28"/>
        <v>27.305022394149361</v>
      </c>
      <c r="U148" s="204">
        <f t="shared" si="28"/>
        <v>35.347418513634004</v>
      </c>
      <c r="V148" s="204">
        <f t="shared" si="28"/>
        <v>30.171956212417548</v>
      </c>
      <c r="W148" s="204">
        <f t="shared" si="28"/>
        <v>28.319569316386037</v>
      </c>
      <c r="X148" s="204">
        <f t="shared" si="28"/>
        <v>24.76371847139638</v>
      </c>
      <c r="Y148" s="204">
        <f t="shared" si="28"/>
        <v>20.010488801992185</v>
      </c>
    </row>
    <row r="149" spans="1:25" ht="12" customHeight="1" x14ac:dyDescent="0.25">
      <c r="A149" s="12" t="s">
        <v>66</v>
      </c>
      <c r="B149" s="204">
        <f t="shared" ref="B149:Y149" si="29">IF(B76=0,"",B76/B24*1000)</f>
        <v>117.70300089320205</v>
      </c>
      <c r="C149" s="204">
        <f t="shared" si="29"/>
        <v>137.80368025291381</v>
      </c>
      <c r="D149" s="204">
        <f t="shared" si="29"/>
        <v>107.6312887384467</v>
      </c>
      <c r="E149" s="204">
        <f t="shared" si="29"/>
        <v>105.41773993932989</v>
      </c>
      <c r="F149" s="204">
        <f t="shared" si="29"/>
        <v>96.508315322252187</v>
      </c>
      <c r="G149" s="204">
        <f t="shared" si="29"/>
        <v>91.21597356517357</v>
      </c>
      <c r="H149" s="204">
        <f t="shared" si="29"/>
        <v>98.291775067201371</v>
      </c>
      <c r="I149" s="204">
        <f t="shared" si="29"/>
        <v>100.71993295388835</v>
      </c>
      <c r="J149" s="204">
        <f t="shared" si="29"/>
        <v>127.93070884823499</v>
      </c>
      <c r="K149" s="204">
        <f t="shared" si="29"/>
        <v>86.328117750530382</v>
      </c>
      <c r="L149" s="204">
        <f t="shared" si="29"/>
        <v>90.870071573717524</v>
      </c>
      <c r="M149" s="204">
        <f t="shared" si="29"/>
        <v>91.081252650806348</v>
      </c>
      <c r="N149" s="204">
        <f t="shared" si="29"/>
        <v>60.859659821990952</v>
      </c>
      <c r="O149" s="204">
        <f t="shared" si="29"/>
        <v>64.778116716432734</v>
      </c>
      <c r="P149" s="204">
        <f t="shared" si="29"/>
        <v>52.113905170314943</v>
      </c>
      <c r="Q149" s="204">
        <f t="shared" si="29"/>
        <v>46.621688943333133</v>
      </c>
      <c r="R149" s="204">
        <f t="shared" si="29"/>
        <v>64.626661760333661</v>
      </c>
      <c r="S149" s="204">
        <f t="shared" si="29"/>
        <v>60.389480685139198</v>
      </c>
      <c r="T149" s="204">
        <f t="shared" si="29"/>
        <v>162.25312979376241</v>
      </c>
      <c r="U149" s="204">
        <f t="shared" si="29"/>
        <v>147.44503979499348</v>
      </c>
      <c r="V149" s="204">
        <f t="shared" si="29"/>
        <v>154.50448291033652</v>
      </c>
      <c r="W149" s="204">
        <f t="shared" si="29"/>
        <v>86.769181740630501</v>
      </c>
      <c r="X149" s="204">
        <f t="shared" si="29"/>
        <v>83.20123405938763</v>
      </c>
      <c r="Y149" s="204">
        <f t="shared" si="29"/>
        <v>79.551679930447207</v>
      </c>
    </row>
    <row r="150" spans="1:25" ht="12" customHeight="1" x14ac:dyDescent="0.25">
      <c r="A150" s="12" t="s">
        <v>67</v>
      </c>
      <c r="B150" s="204">
        <f t="shared" ref="B150:Y150" si="30">IF(B77=0,"",B77/B25*1000)</f>
        <v>85.966198105030102</v>
      </c>
      <c r="C150" s="204">
        <f t="shared" si="30"/>
        <v>61.040255828551508</v>
      </c>
      <c r="D150" s="204">
        <f t="shared" si="30"/>
        <v>48.782295777214614</v>
      </c>
      <c r="E150" s="204">
        <f t="shared" si="30"/>
        <v>62.04492292637255</v>
      </c>
      <c r="F150" s="204">
        <f t="shared" si="30"/>
        <v>60.436362537928012</v>
      </c>
      <c r="G150" s="204">
        <f t="shared" si="30"/>
        <v>63.467921058030797</v>
      </c>
      <c r="H150" s="204">
        <f t="shared" si="30"/>
        <v>68.071337586810387</v>
      </c>
      <c r="I150" s="204">
        <f t="shared" si="30"/>
        <v>87.197866512335253</v>
      </c>
      <c r="J150" s="204">
        <f t="shared" si="30"/>
        <v>72.459997329320871</v>
      </c>
      <c r="K150" s="204">
        <f t="shared" si="30"/>
        <v>67.278714302027396</v>
      </c>
      <c r="L150" s="204">
        <f t="shared" si="30"/>
        <v>136.25062147298004</v>
      </c>
      <c r="M150" s="204">
        <f t="shared" si="30"/>
        <v>209.9368452201216</v>
      </c>
      <c r="N150" s="204">
        <f t="shared" si="30"/>
        <v>221.55447548161388</v>
      </c>
      <c r="O150" s="204">
        <f t="shared" si="30"/>
        <v>243.00135631308612</v>
      </c>
      <c r="P150" s="204">
        <f t="shared" si="30"/>
        <v>230.80063114579391</v>
      </c>
      <c r="Q150" s="204">
        <f t="shared" si="30"/>
        <v>313.04316034591562</v>
      </c>
      <c r="R150" s="204">
        <f t="shared" si="30"/>
        <v>217.9407574985504</v>
      </c>
      <c r="S150" s="204">
        <f t="shared" si="30"/>
        <v>241.16537295423467</v>
      </c>
      <c r="T150" s="204">
        <f t="shared" si="30"/>
        <v>342.98565094778644</v>
      </c>
      <c r="U150" s="204">
        <f t="shared" si="30"/>
        <v>233.75349480111134</v>
      </c>
      <c r="V150" s="204">
        <f t="shared" si="30"/>
        <v>187.77813076862984</v>
      </c>
      <c r="W150" s="204">
        <f t="shared" si="30"/>
        <v>227.07052907388353</v>
      </c>
      <c r="X150" s="204">
        <f t="shared" si="30"/>
        <v>203.60024428906073</v>
      </c>
      <c r="Y150" s="204">
        <f t="shared" si="30"/>
        <v>160.88069915050153</v>
      </c>
    </row>
    <row r="151" spans="1:25" ht="12" customHeight="1" x14ac:dyDescent="0.25">
      <c r="A151" s="16" t="s">
        <v>68</v>
      </c>
      <c r="B151" s="207">
        <f t="shared" ref="B151:Y151" si="31">IF(B78=0,"",B78/B26*1000)</f>
        <v>53.207540876820545</v>
      </c>
      <c r="C151" s="207">
        <f t="shared" si="31"/>
        <v>51.750504409346803</v>
      </c>
      <c r="D151" s="207">
        <f t="shared" si="31"/>
        <v>51.498745598194816</v>
      </c>
      <c r="E151" s="207">
        <f t="shared" si="31"/>
        <v>36.480862476751867</v>
      </c>
      <c r="F151" s="207">
        <f t="shared" si="31"/>
        <v>21.511455335484687</v>
      </c>
      <c r="G151" s="207">
        <f t="shared" si="31"/>
        <v>40.524114896179626</v>
      </c>
      <c r="H151" s="207">
        <f t="shared" si="31"/>
        <v>31.462674274179829</v>
      </c>
      <c r="I151" s="207">
        <f t="shared" si="31"/>
        <v>34.931756499413439</v>
      </c>
      <c r="J151" s="207">
        <f t="shared" si="31"/>
        <v>46.634552184779068</v>
      </c>
      <c r="K151" s="207">
        <f t="shared" si="31"/>
        <v>45.415464450018597</v>
      </c>
      <c r="L151" s="207">
        <f t="shared" si="31"/>
        <v>41.281577415516857</v>
      </c>
      <c r="M151" s="207">
        <f t="shared" si="31"/>
        <v>62.99706563678474</v>
      </c>
      <c r="N151" s="207">
        <f t="shared" si="31"/>
        <v>76.372593832364416</v>
      </c>
      <c r="O151" s="207">
        <f t="shared" si="31"/>
        <v>45.455529367779867</v>
      </c>
      <c r="P151" s="207">
        <f t="shared" si="31"/>
        <v>96.292842356338411</v>
      </c>
      <c r="Q151" s="207">
        <f t="shared" si="31"/>
        <v>99.653420663576398</v>
      </c>
      <c r="R151" s="207">
        <f t="shared" si="31"/>
        <v>119.86691585882949</v>
      </c>
      <c r="S151" s="207">
        <f t="shared" si="31"/>
        <v>165.15942735093535</v>
      </c>
      <c r="T151" s="207">
        <f t="shared" si="31"/>
        <v>111.3899930705213</v>
      </c>
      <c r="U151" s="207">
        <f t="shared" si="31"/>
        <v>96.846648493357307</v>
      </c>
      <c r="V151" s="207">
        <f t="shared" si="31"/>
        <v>91.013914259538609</v>
      </c>
      <c r="W151" s="207">
        <f t="shared" si="31"/>
        <v>66.170580608798701</v>
      </c>
      <c r="X151" s="207">
        <f t="shared" si="31"/>
        <v>62.437157765776561</v>
      </c>
      <c r="Y151" s="207">
        <f t="shared" si="31"/>
        <v>53.840300081629096</v>
      </c>
    </row>
    <row r="152" spans="1:25" ht="12" customHeight="1" x14ac:dyDescent="0.25">
      <c r="A152" s="11"/>
    </row>
    <row r="153" spans="1:25" ht="12" customHeight="1" x14ac:dyDescent="0.25">
      <c r="A153" s="30" t="s">
        <v>87</v>
      </c>
      <c r="B153" s="215">
        <f t="shared" ref="B153:Y153" si="32">IF(B51=0,"",B98/B51)</f>
        <v>4.1849192715726398</v>
      </c>
      <c r="C153" s="215">
        <f t="shared" si="32"/>
        <v>4.1408120137963991</v>
      </c>
      <c r="D153" s="215">
        <f t="shared" si="32"/>
        <v>4.0675719599130655</v>
      </c>
      <c r="E153" s="215">
        <f t="shared" si="32"/>
        <v>4.127488301887059</v>
      </c>
      <c r="F153" s="215">
        <f t="shared" si="32"/>
        <v>4.2155188121793428</v>
      </c>
      <c r="G153" s="215">
        <f t="shared" si="32"/>
        <v>4.2469022051477747</v>
      </c>
      <c r="H153" s="215">
        <f t="shared" si="32"/>
        <v>4.2093918529534458</v>
      </c>
      <c r="I153" s="215">
        <f t="shared" si="32"/>
        <v>4.099484304453874</v>
      </c>
      <c r="J153" s="215">
        <f t="shared" si="32"/>
        <v>3.9495901379310436</v>
      </c>
      <c r="K153" s="215">
        <f t="shared" si="32"/>
        <v>3.7058133098058428</v>
      </c>
      <c r="L153" s="215">
        <f t="shared" si="32"/>
        <v>3.7018264763722426</v>
      </c>
      <c r="M153" s="215">
        <f t="shared" si="32"/>
        <v>3.0428204571193773</v>
      </c>
      <c r="N153" s="215">
        <f t="shared" si="32"/>
        <v>3.5648891291851603</v>
      </c>
      <c r="O153" s="215">
        <f t="shared" si="32"/>
        <v>3.8386326770480319</v>
      </c>
      <c r="P153" s="215">
        <f t="shared" si="32"/>
        <v>3.7292969935849318</v>
      </c>
      <c r="Q153" s="215">
        <f t="shared" si="32"/>
        <v>3.6226961110351512</v>
      </c>
      <c r="R153" s="215">
        <f t="shared" si="32"/>
        <v>3.838145764612813</v>
      </c>
      <c r="S153" s="215">
        <f t="shared" si="32"/>
        <v>3.9569693531032817</v>
      </c>
      <c r="T153" s="215">
        <f t="shared" si="32"/>
        <v>3.8983935395563334</v>
      </c>
      <c r="U153" s="215">
        <f t="shared" si="32"/>
        <v>3.8835999182848568</v>
      </c>
      <c r="V153" s="215">
        <f t="shared" si="32"/>
        <v>3.582164904281667</v>
      </c>
      <c r="W153" s="215">
        <f t="shared" si="32"/>
        <v>3.6253716724405707</v>
      </c>
      <c r="X153" s="215">
        <f t="shared" si="32"/>
        <v>3.3897800239170466</v>
      </c>
      <c r="Y153" s="215">
        <f t="shared" si="32"/>
        <v>3.4452774770083865</v>
      </c>
    </row>
    <row r="154" spans="1:25" ht="12" customHeight="1" x14ac:dyDescent="0.25">
      <c r="A154" s="25" t="s">
        <v>14</v>
      </c>
      <c r="B154" s="216">
        <f>ISI!B65</f>
        <v>2.1251064029240756</v>
      </c>
      <c r="C154" s="216">
        <f>ISI!C65</f>
        <v>2.1320994325754921</v>
      </c>
      <c r="D154" s="216">
        <f>ISI!D65</f>
        <v>2.1595054678230068</v>
      </c>
      <c r="E154" s="216">
        <f>ISI!E65</f>
        <v>1.9936917833433512</v>
      </c>
      <c r="F154" s="216">
        <f>ISI!F65</f>
        <v>2.038934455388326</v>
      </c>
      <c r="G154" s="216">
        <f>ISI!G65</f>
        <v>1.97416239710302</v>
      </c>
      <c r="H154" s="216">
        <f>ISI!H65</f>
        <v>1.9808703561898908</v>
      </c>
      <c r="I154" s="216">
        <f>ISI!I65</f>
        <v>1.9164080466447098</v>
      </c>
      <c r="J154" s="216">
        <f>ISI!J65</f>
        <v>2.0794142796988817</v>
      </c>
      <c r="K154" s="216">
        <f>ISI!K65</f>
        <v>2.0390940348699469</v>
      </c>
      <c r="L154" s="216">
        <f>ISI!L65</f>
        <v>2.032853305980407</v>
      </c>
      <c r="M154" s="216">
        <f>ISI!M65</f>
        <v>1.9920845820367179</v>
      </c>
      <c r="N154" s="216">
        <f>ISI!N65</f>
        <v>2.1652585459591798</v>
      </c>
      <c r="O154" s="216">
        <f>ISI!O65</f>
        <v>2.3041971937542165</v>
      </c>
      <c r="P154" s="216">
        <f>ISI!P65</f>
        <v>2.3522121548363208</v>
      </c>
      <c r="Q154" s="216">
        <f>ISI!Q65</f>
        <v>2.1036768281550056</v>
      </c>
      <c r="R154" s="216">
        <f>ISI!R65</f>
        <v>2.1279883803252768</v>
      </c>
      <c r="S154" s="216">
        <f>ISI!S65</f>
        <v>2.0214560749074995</v>
      </c>
      <c r="T154" s="216">
        <f>ISI!T65</f>
        <v>2.0057349350822338</v>
      </c>
      <c r="U154" s="216">
        <f>ISI!U65</f>
        <v>1.7188534866732337</v>
      </c>
      <c r="V154" s="216">
        <f>ISI!V65</f>
        <v>1.6466867462195518</v>
      </c>
      <c r="W154" s="216">
        <f>ISI!W65</f>
        <v>2.0594111017285539</v>
      </c>
      <c r="X154" s="216">
        <f>ISI!X65</f>
        <v>2.0239589131747793</v>
      </c>
      <c r="Y154" s="216">
        <f>ISI!Y65</f>
        <v>1.3182926082040627</v>
      </c>
    </row>
    <row r="155" spans="1:25" ht="12" customHeight="1" x14ac:dyDescent="0.25">
      <c r="A155" s="14" t="s">
        <v>43</v>
      </c>
      <c r="B155" s="217" t="str">
        <f>ISI!B66</f>
        <v/>
      </c>
      <c r="C155" s="217" t="str">
        <f>ISI!C66</f>
        <v/>
      </c>
      <c r="D155" s="217" t="str">
        <f>ISI!D66</f>
        <v/>
      </c>
      <c r="E155" s="217" t="str">
        <f>ISI!E66</f>
        <v/>
      </c>
      <c r="F155" s="217" t="str">
        <f>ISI!F66</f>
        <v/>
      </c>
      <c r="G155" s="217" t="str">
        <f>ISI!G66</f>
        <v/>
      </c>
      <c r="H155" s="217" t="str">
        <f>ISI!H66</f>
        <v/>
      </c>
      <c r="I155" s="217" t="str">
        <f>ISI!I66</f>
        <v/>
      </c>
      <c r="J155" s="217" t="str">
        <f>ISI!J66</f>
        <v/>
      </c>
      <c r="K155" s="217" t="str">
        <f>ISI!K66</f>
        <v/>
      </c>
      <c r="L155" s="217" t="str">
        <f>ISI!L66</f>
        <v/>
      </c>
      <c r="M155" s="217" t="str">
        <f>ISI!M66</f>
        <v/>
      </c>
      <c r="N155" s="217" t="str">
        <f>ISI!N66</f>
        <v/>
      </c>
      <c r="O155" s="217" t="str">
        <f>ISI!O66</f>
        <v/>
      </c>
      <c r="P155" s="217" t="str">
        <f>ISI!P66</f>
        <v/>
      </c>
      <c r="Q155" s="217" t="str">
        <f>ISI!Q66</f>
        <v/>
      </c>
      <c r="R155" s="217" t="str">
        <f>ISI!R66</f>
        <v/>
      </c>
      <c r="S155" s="217" t="str">
        <f>ISI!S66</f>
        <v/>
      </c>
      <c r="T155" s="217" t="str">
        <f>ISI!T66</f>
        <v/>
      </c>
      <c r="U155" s="217" t="str">
        <f>ISI!U66</f>
        <v/>
      </c>
      <c r="V155" s="217" t="str">
        <f>ISI!V66</f>
        <v/>
      </c>
      <c r="W155" s="217" t="str">
        <f>ISI!W66</f>
        <v/>
      </c>
      <c r="X155" s="217" t="str">
        <f>ISI!X66</f>
        <v/>
      </c>
      <c r="Y155" s="217" t="str">
        <f>ISI!Y66</f>
        <v/>
      </c>
    </row>
    <row r="156" spans="1:25" ht="12" customHeight="1" x14ac:dyDescent="0.25">
      <c r="A156" s="14" t="s">
        <v>44</v>
      </c>
      <c r="B156" s="217">
        <f>ISI!B67</f>
        <v>2.1251064029240756</v>
      </c>
      <c r="C156" s="217">
        <f>ISI!C67</f>
        <v>2.1320994325754921</v>
      </c>
      <c r="D156" s="217">
        <f>ISI!D67</f>
        <v>2.1595054678230068</v>
      </c>
      <c r="E156" s="217">
        <f>ISI!E67</f>
        <v>1.9936917833433512</v>
      </c>
      <c r="F156" s="217">
        <f>ISI!F67</f>
        <v>2.038934455388326</v>
      </c>
      <c r="G156" s="217">
        <f>ISI!G67</f>
        <v>1.97416239710302</v>
      </c>
      <c r="H156" s="217">
        <f>ISI!H67</f>
        <v>1.9808703561898908</v>
      </c>
      <c r="I156" s="217">
        <f>ISI!I67</f>
        <v>1.9164080466447098</v>
      </c>
      <c r="J156" s="217">
        <f>ISI!J67</f>
        <v>2.0794142796988817</v>
      </c>
      <c r="K156" s="217">
        <f>ISI!K67</f>
        <v>2.0390940348699469</v>
      </c>
      <c r="L156" s="217">
        <f>ISI!L67</f>
        <v>2.032853305980407</v>
      </c>
      <c r="M156" s="217">
        <f>ISI!M67</f>
        <v>1.9920845820367179</v>
      </c>
      <c r="N156" s="217">
        <f>ISI!N67</f>
        <v>2.1652585459591798</v>
      </c>
      <c r="O156" s="217">
        <f>ISI!O67</f>
        <v>2.3041971937542165</v>
      </c>
      <c r="P156" s="217">
        <f>ISI!P67</f>
        <v>2.3522121548363208</v>
      </c>
      <c r="Q156" s="217">
        <f>ISI!Q67</f>
        <v>2.1036768281550056</v>
      </c>
      <c r="R156" s="217">
        <f>ISI!R67</f>
        <v>2.1279883803252768</v>
      </c>
      <c r="S156" s="217">
        <f>ISI!S67</f>
        <v>2.0214560749074995</v>
      </c>
      <c r="T156" s="217">
        <f>ISI!T67</f>
        <v>2.0057349350822338</v>
      </c>
      <c r="U156" s="217">
        <f>ISI!U67</f>
        <v>1.7188534866732337</v>
      </c>
      <c r="V156" s="217">
        <f>ISI!V67</f>
        <v>1.6466867462195518</v>
      </c>
      <c r="W156" s="217">
        <f>ISI!W67</f>
        <v>2.0594111017285539</v>
      </c>
      <c r="X156" s="217">
        <f>ISI!X67</f>
        <v>2.0239589131747793</v>
      </c>
      <c r="Y156" s="217">
        <f>ISI!Y67</f>
        <v>1.3182926082040627</v>
      </c>
    </row>
    <row r="157" spans="1:25" ht="12" customHeight="1" x14ac:dyDescent="0.25">
      <c r="A157" s="13" t="s">
        <v>18</v>
      </c>
      <c r="B157" s="218">
        <f>NFM!B96</f>
        <v>2.4810289965730372</v>
      </c>
      <c r="C157" s="218">
        <f>NFM!C96</f>
        <v>2.3833989505731541</v>
      </c>
      <c r="D157" s="218">
        <f>NFM!D96</f>
        <v>2.422562764621333</v>
      </c>
      <c r="E157" s="218">
        <f>NFM!E96</f>
        <v>2.4848777758497373</v>
      </c>
      <c r="F157" s="218">
        <f>NFM!F96</f>
        <v>2.269453972707943</v>
      </c>
      <c r="G157" s="218">
        <f>NFM!G96</f>
        <v>2.1318201067440694</v>
      </c>
      <c r="H157" s="218">
        <f>NFM!H96</f>
        <v>2.3305315723638396</v>
      </c>
      <c r="I157" s="218">
        <f>NFM!I96</f>
        <v>2.2357631021576205</v>
      </c>
      <c r="J157" s="218">
        <f>NFM!J96</f>
        <v>2.3055915750536524</v>
      </c>
      <c r="K157" s="218">
        <f>NFM!K96</f>
        <v>1.7600467249635168</v>
      </c>
      <c r="L157" s="218">
        <f>NFM!L96</f>
        <v>1.6478702394977867</v>
      </c>
      <c r="M157" s="218">
        <f>NFM!M96</f>
        <v>2.0325276993669981</v>
      </c>
      <c r="N157" s="218">
        <f>NFM!N96</f>
        <v>1.9347855635443889</v>
      </c>
      <c r="O157" s="218">
        <f>NFM!O96</f>
        <v>1.8696493739066262</v>
      </c>
      <c r="P157" s="218">
        <f>NFM!P96</f>
        <v>1.7947245244924004</v>
      </c>
      <c r="Q157" s="218">
        <f>NFM!Q96</f>
        <v>1.778292818392373</v>
      </c>
      <c r="R157" s="218">
        <f>NFM!R96</f>
        <v>1.9620862901664249</v>
      </c>
      <c r="S157" s="218">
        <f>NFM!S96</f>
        <v>1.2278125958996116</v>
      </c>
      <c r="T157" s="218">
        <f>NFM!T96</f>
        <v>1.1789735616789929</v>
      </c>
      <c r="U157" s="218">
        <f>NFM!U96</f>
        <v>1.3829512371222501</v>
      </c>
      <c r="V157" s="218">
        <f>NFM!V96</f>
        <v>1.673867024683082</v>
      </c>
      <c r="W157" s="218">
        <f>NFM!W96</f>
        <v>1.6761385368333068</v>
      </c>
      <c r="X157" s="218">
        <f>NFM!X96</f>
        <v>1.7710578610585694</v>
      </c>
      <c r="Y157" s="218">
        <f>NFM!Y96</f>
        <v>1.7498262133290656</v>
      </c>
    </row>
    <row r="158" spans="1:25" ht="12" customHeight="1" x14ac:dyDescent="0.25">
      <c r="A158" s="14" t="s">
        <v>45</v>
      </c>
      <c r="B158" s="217">
        <f>NFM!B97</f>
        <v>3.2346271896634242</v>
      </c>
      <c r="C158" s="217">
        <f>NFM!C97</f>
        <v>3.0606809636718233</v>
      </c>
      <c r="D158" s="217">
        <f>NFM!D97</f>
        <v>3.038110092958441</v>
      </c>
      <c r="E158" s="217">
        <f>NFM!E97</f>
        <v>3.1124070870123171</v>
      </c>
      <c r="F158" s="217">
        <f>NFM!F97</f>
        <v>2.9848374222675353</v>
      </c>
      <c r="G158" s="217">
        <f>NFM!G97</f>
        <v>2.8360375919355052</v>
      </c>
      <c r="H158" s="217">
        <f>NFM!H97</f>
        <v>3.0173868741321237</v>
      </c>
      <c r="I158" s="217">
        <f>NFM!I97</f>
        <v>2.9379629920704207</v>
      </c>
      <c r="J158" s="217">
        <f>NFM!J97</f>
        <v>2.9432005367938006</v>
      </c>
      <c r="K158" s="217">
        <f>NFM!K97</f>
        <v>2.2802513648583367</v>
      </c>
      <c r="L158" s="217">
        <f>NFM!L97</f>
        <v>2.2376852289607476</v>
      </c>
      <c r="M158" s="217">
        <f>NFM!M97</f>
        <v>2.5912866709080831</v>
      </c>
      <c r="N158" s="217">
        <f>NFM!N97</f>
        <v>2.473371498405506</v>
      </c>
      <c r="O158" s="217">
        <f>NFM!O97</f>
        <v>2.3347426015737747</v>
      </c>
      <c r="P158" s="217">
        <f>NFM!P97</f>
        <v>2.2652228865998287</v>
      </c>
      <c r="Q158" s="217">
        <f>NFM!Q97</f>
        <v>2.2638137424446532</v>
      </c>
      <c r="R158" s="217">
        <f>NFM!R97</f>
        <v>2.4293461958410143</v>
      </c>
      <c r="S158" s="217">
        <f>NFM!S97</f>
        <v>1.1747150718126356</v>
      </c>
      <c r="T158" s="217">
        <f>NFM!T97</f>
        <v>1.1469141663438212</v>
      </c>
      <c r="U158" s="217">
        <f>NFM!U97</f>
        <v>1.3455723939120017</v>
      </c>
      <c r="V158" s="217">
        <f>NFM!V97</f>
        <v>1.8424570607936264</v>
      </c>
      <c r="W158" s="217">
        <f>NFM!W97</f>
        <v>1.8767693389091342</v>
      </c>
      <c r="X158" s="217">
        <f>NFM!X97</f>
        <v>2.0204737905339574</v>
      </c>
      <c r="Y158" s="217">
        <f>NFM!Y97</f>
        <v>1.9587810845037898</v>
      </c>
    </row>
    <row r="159" spans="1:25" ht="12" customHeight="1" x14ac:dyDescent="0.25">
      <c r="A159" s="14" t="s">
        <v>58</v>
      </c>
      <c r="B159" s="217">
        <f>NFM!B98</f>
        <v>1.29904061830315</v>
      </c>
      <c r="C159" s="217">
        <f>NFM!C98</f>
        <v>1.2784293150764647</v>
      </c>
      <c r="D159" s="217">
        <f>NFM!D98</f>
        <v>1.2939188506395833</v>
      </c>
      <c r="E159" s="217">
        <f>NFM!E98</f>
        <v>1.3464065838102359</v>
      </c>
      <c r="F159" s="217">
        <f>NFM!F98</f>
        <v>1.2353390488376716</v>
      </c>
      <c r="G159" s="217">
        <f>NFM!G98</f>
        <v>1.1779040315930556</v>
      </c>
      <c r="H159" s="217">
        <f>NFM!H98</f>
        <v>1.2575626977000216</v>
      </c>
      <c r="I159" s="217">
        <f>NFM!I98</f>
        <v>1.1741629506610936</v>
      </c>
      <c r="J159" s="217">
        <f>NFM!J98</f>
        <v>1.2936497545421746</v>
      </c>
      <c r="K159" s="217">
        <f>NFM!K98</f>
        <v>1.0634999929001232</v>
      </c>
      <c r="L159" s="217">
        <f>NFM!L98</f>
        <v>1.026086853038372</v>
      </c>
      <c r="M159" s="217">
        <f>NFM!M98</f>
        <v>1.1619230583550373</v>
      </c>
      <c r="N159" s="217">
        <f>NFM!N98</f>
        <v>1.1764456380127217</v>
      </c>
      <c r="O159" s="217">
        <f>NFM!O98</f>
        <v>1.1741483508060184</v>
      </c>
      <c r="P159" s="217">
        <f>NFM!P98</f>
        <v>1.1665019645984656</v>
      </c>
      <c r="Q159" s="217">
        <f>NFM!Q98</f>
        <v>1.1859955265478712</v>
      </c>
      <c r="R159" s="217">
        <f>NFM!R98</f>
        <v>1.3013736875111692</v>
      </c>
      <c r="S159" s="217">
        <f>NFM!S98</f>
        <v>1.2421534101747846</v>
      </c>
      <c r="T159" s="217">
        <f>NFM!T98</f>
        <v>1.1558490498253846</v>
      </c>
      <c r="U159" s="217">
        <f>NFM!U98</f>
        <v>1.3198914731478122</v>
      </c>
      <c r="V159" s="217">
        <f>NFM!V98</f>
        <v>1.3799622208272269</v>
      </c>
      <c r="W159" s="217">
        <f>NFM!W98</f>
        <v>1.3677708669389239</v>
      </c>
      <c r="X159" s="217">
        <f>NFM!X98</f>
        <v>1.4430209534946501</v>
      </c>
      <c r="Y159" s="217">
        <f>NFM!Y98</f>
        <v>1.4358240013331494</v>
      </c>
    </row>
    <row r="160" spans="1:25" ht="12" customHeight="1" x14ac:dyDescent="0.25">
      <c r="A160" s="26" t="s">
        <v>46</v>
      </c>
      <c r="B160" s="219">
        <f>NFM!B99</f>
        <v>1.2968521242094235</v>
      </c>
      <c r="C160" s="219">
        <f>NFM!C99</f>
        <v>1.2764383884694677</v>
      </c>
      <c r="D160" s="219">
        <f>NFM!D99</f>
        <v>1.2926463116324702</v>
      </c>
      <c r="E160" s="219">
        <f>NFM!E99</f>
        <v>1.3443677889853134</v>
      </c>
      <c r="F160" s="219">
        <f>NFM!F99</f>
        <v>1.2335572279165306</v>
      </c>
      <c r="G160" s="219">
        <f>NFM!G99</f>
        <v>1.1765590432748134</v>
      </c>
      <c r="H160" s="219">
        <f>NFM!H99</f>
        <v>1.2559488753229591</v>
      </c>
      <c r="I160" s="219">
        <f>NFM!I99</f>
        <v>1.1741629506610936</v>
      </c>
      <c r="J160" s="219">
        <f>NFM!J99</f>
        <v>1.2936497545421746</v>
      </c>
      <c r="K160" s="219">
        <f>NFM!K99</f>
        <v>1.0634999929001232</v>
      </c>
      <c r="L160" s="219">
        <f>NFM!L99</f>
        <v>1.026086853038372</v>
      </c>
      <c r="M160" s="219">
        <f>NFM!M99</f>
        <v>1.1619230583550373</v>
      </c>
      <c r="N160" s="219">
        <f>NFM!N99</f>
        <v>1.1764456380127217</v>
      </c>
      <c r="O160" s="219">
        <f>NFM!O99</f>
        <v>1.1741483508060184</v>
      </c>
      <c r="P160" s="219">
        <f>NFM!P99</f>
        <v>1.1665019645984656</v>
      </c>
      <c r="Q160" s="219">
        <f>NFM!Q99</f>
        <v>1.1859955265478712</v>
      </c>
      <c r="R160" s="219">
        <f>NFM!R99</f>
        <v>1.3013736875111692</v>
      </c>
      <c r="S160" s="219">
        <f>NFM!S99</f>
        <v>1.2421534101747846</v>
      </c>
      <c r="T160" s="219">
        <f>NFM!T99</f>
        <v>1.1558490498253846</v>
      </c>
      <c r="U160" s="219">
        <f>NFM!U99</f>
        <v>1.3198914731478122</v>
      </c>
      <c r="V160" s="219">
        <f>NFM!V99</f>
        <v>1.3799622208272269</v>
      </c>
      <c r="W160" s="219">
        <f>NFM!W99</f>
        <v>1.3677708669389239</v>
      </c>
      <c r="X160" s="219">
        <f>NFM!X99</f>
        <v>1.4430209534946501</v>
      </c>
      <c r="Y160" s="219">
        <f>NFM!Y99</f>
        <v>1.4358240013331494</v>
      </c>
    </row>
    <row r="161" spans="1:25" ht="12" customHeight="1" x14ac:dyDescent="0.25">
      <c r="A161" s="27" t="s">
        <v>80</v>
      </c>
      <c r="B161" s="220">
        <f>NFM!B100</f>
        <v>2.4446283687963106</v>
      </c>
      <c r="C161" s="220">
        <f>NFM!C100</f>
        <v>2.3086436759856732</v>
      </c>
      <c r="D161" s="220">
        <f>NFM!D100</f>
        <v>2.2797379200797714</v>
      </c>
      <c r="E161" s="220">
        <f>NFM!E100</f>
        <v>2.4158089190372674</v>
      </c>
      <c r="F161" s="220">
        <f>NFM!F100</f>
        <v>2.1671834678546245</v>
      </c>
      <c r="G161" s="220">
        <f>NFM!G100</f>
        <v>1.8641881415597332</v>
      </c>
      <c r="H161" s="220">
        <f>NFM!H100</f>
        <v>2.0886553088934412</v>
      </c>
      <c r="I161" s="220" t="str">
        <f>NFM!I100</f>
        <v/>
      </c>
      <c r="J161" s="220" t="str">
        <f>NFM!J100</f>
        <v/>
      </c>
      <c r="K161" s="220" t="str">
        <f>NFM!K100</f>
        <v/>
      </c>
      <c r="L161" s="220" t="str">
        <f>NFM!L100</f>
        <v/>
      </c>
      <c r="M161" s="220" t="str">
        <f>NFM!M100</f>
        <v/>
      </c>
      <c r="N161" s="220" t="str">
        <f>NFM!N100</f>
        <v/>
      </c>
      <c r="O161" s="220" t="str">
        <f>NFM!O100</f>
        <v/>
      </c>
      <c r="P161" s="220" t="str">
        <f>NFM!P100</f>
        <v/>
      </c>
      <c r="Q161" s="220" t="str">
        <f>NFM!Q100</f>
        <v/>
      </c>
      <c r="R161" s="220" t="str">
        <f>NFM!R100</f>
        <v/>
      </c>
      <c r="S161" s="220" t="str">
        <f>NFM!S100</f>
        <v/>
      </c>
      <c r="T161" s="220" t="str">
        <f>NFM!T100</f>
        <v/>
      </c>
      <c r="U161" s="220" t="str">
        <f>NFM!U100</f>
        <v/>
      </c>
      <c r="V161" s="220" t="str">
        <f>NFM!V100</f>
        <v/>
      </c>
      <c r="W161" s="220" t="str">
        <f>NFM!W100</f>
        <v/>
      </c>
      <c r="X161" s="220" t="str">
        <f>NFM!X100</f>
        <v/>
      </c>
      <c r="Y161" s="220" t="str">
        <f>NFM!Y100</f>
        <v/>
      </c>
    </row>
    <row r="162" spans="1:25" ht="12" customHeight="1" x14ac:dyDescent="0.25">
      <c r="A162" s="14" t="s">
        <v>47</v>
      </c>
      <c r="B162" s="217">
        <f>NFM!B101</f>
        <v>3.2234438759201676</v>
      </c>
      <c r="C162" s="217">
        <f>NFM!C101</f>
        <v>3.0231369850926115</v>
      </c>
      <c r="D162" s="217">
        <f>NFM!D101</f>
        <v>3.0537460578948492</v>
      </c>
      <c r="E162" s="217">
        <f>NFM!E101</f>
        <v>3.1528235331056305</v>
      </c>
      <c r="F162" s="217">
        <f>NFM!F101</f>
        <v>2.6236063784567629</v>
      </c>
      <c r="G162" s="217">
        <f>NFM!G101</f>
        <v>2.35234350631616</v>
      </c>
      <c r="H162" s="217">
        <f>NFM!H101</f>
        <v>2.7821425687362096</v>
      </c>
      <c r="I162" s="217">
        <f>NFM!I101</f>
        <v>2.6472751091848901</v>
      </c>
      <c r="J162" s="217">
        <f>NFM!J101</f>
        <v>2.7737840983146334</v>
      </c>
      <c r="K162" s="217">
        <f>NFM!K101</f>
        <v>1.8349106017784713</v>
      </c>
      <c r="L162" s="217">
        <f>NFM!L101</f>
        <v>1.4972992625692056</v>
      </c>
      <c r="M162" s="217">
        <f>NFM!M101</f>
        <v>2.4087612469665896</v>
      </c>
      <c r="N162" s="217">
        <f>NFM!N101</f>
        <v>2.2367866605247051</v>
      </c>
      <c r="O162" s="217">
        <f>NFM!O101</f>
        <v>2.1467550895825616</v>
      </c>
      <c r="P162" s="217">
        <f>NFM!P101</f>
        <v>2.033998686990286</v>
      </c>
      <c r="Q162" s="217">
        <f>NFM!Q101</f>
        <v>1.9368335104215268</v>
      </c>
      <c r="R162" s="217">
        <f>NFM!R101</f>
        <v>2.2205963346034063</v>
      </c>
      <c r="S162" s="217">
        <f>NFM!S101</f>
        <v>1.5343276664912278</v>
      </c>
      <c r="T162" s="217">
        <f>NFM!T101</f>
        <v>1.6174759339464835</v>
      </c>
      <c r="U162" s="217">
        <f>NFM!U101</f>
        <v>2.352483063452945</v>
      </c>
      <c r="V162" s="217">
        <f>NFM!V101</f>
        <v>2.1358976576990165</v>
      </c>
      <c r="W162" s="217">
        <f>NFM!W101</f>
        <v>2.023366222982677</v>
      </c>
      <c r="X162" s="217">
        <f>NFM!X101</f>
        <v>2.0578632365854213</v>
      </c>
      <c r="Y162" s="217">
        <f>NFM!Y101</f>
        <v>2.2230835773449056</v>
      </c>
    </row>
    <row r="163" spans="1:25" ht="12" customHeight="1" x14ac:dyDescent="0.25">
      <c r="A163" s="13" t="s">
        <v>19</v>
      </c>
      <c r="B163" s="218">
        <f>CHI!B100</f>
        <v>2.8476106633862641</v>
      </c>
      <c r="C163" s="218">
        <f>CHI!C100</f>
        <v>2.3853795399637829</v>
      </c>
      <c r="D163" s="218">
        <f>CHI!D100</f>
        <v>2.4495260864443025</v>
      </c>
      <c r="E163" s="218">
        <f>CHI!E100</f>
        <v>3.5116243806992196</v>
      </c>
      <c r="F163" s="218">
        <f>CHI!F100</f>
        <v>3.6391710698013222</v>
      </c>
      <c r="G163" s="218">
        <f>CHI!G100</f>
        <v>3.4470890365798263</v>
      </c>
      <c r="H163" s="218">
        <f>CHI!H100</f>
        <v>3.5871143033149333</v>
      </c>
      <c r="I163" s="218">
        <f>CHI!I100</f>
        <v>4.2400326529733414</v>
      </c>
      <c r="J163" s="218">
        <f>CHI!J100</f>
        <v>3.4564450302064493</v>
      </c>
      <c r="K163" s="218">
        <f>CHI!K100</f>
        <v>4.0482050326376973</v>
      </c>
      <c r="L163" s="218">
        <f>CHI!L100</f>
        <v>5.4059214973607093</v>
      </c>
      <c r="M163" s="218">
        <f>CHI!M100</f>
        <v>5.5063360555103724</v>
      </c>
      <c r="N163" s="218">
        <f>CHI!N100</f>
        <v>6.1009753783515945</v>
      </c>
      <c r="O163" s="218">
        <f>CHI!O100</f>
        <v>6.1204302368226262</v>
      </c>
      <c r="P163" s="218">
        <f>CHI!P100</f>
        <v>5.3322983884338564</v>
      </c>
      <c r="Q163" s="218">
        <f>CHI!Q100</f>
        <v>5.2322400875675434</v>
      </c>
      <c r="R163" s="218">
        <f>CHI!R100</f>
        <v>5.9549197641967444</v>
      </c>
      <c r="S163" s="218">
        <f>CHI!S100</f>
        <v>7.9744881908221839</v>
      </c>
      <c r="T163" s="218">
        <f>CHI!T100</f>
        <v>8.3013336799596491</v>
      </c>
      <c r="U163" s="218">
        <f>CHI!U100</f>
        <v>11.253280830038316</v>
      </c>
      <c r="V163" s="218">
        <f>CHI!V100</f>
        <v>10.589118716725887</v>
      </c>
      <c r="W163" s="218">
        <f>CHI!W100</f>
        <v>8.3913807107299085</v>
      </c>
      <c r="X163" s="218">
        <f>CHI!X100</f>
        <v>3.391167549781378</v>
      </c>
      <c r="Y163" s="218">
        <f>CHI!Y100</f>
        <v>4.3532412894392492</v>
      </c>
    </row>
    <row r="164" spans="1:25" ht="12" customHeight="1" x14ac:dyDescent="0.25">
      <c r="A164" s="14" t="s">
        <v>88</v>
      </c>
      <c r="B164" s="217">
        <f>CHI!B101</f>
        <v>4.8588045375166384</v>
      </c>
      <c r="C164" s="217">
        <f>CHI!C101</f>
        <v>3.3250532945841313</v>
      </c>
      <c r="D164" s="217">
        <f>CHI!D101</f>
        <v>3.4093324039988873</v>
      </c>
      <c r="E164" s="217">
        <f>CHI!E101</f>
        <v>5.3311446110602931</v>
      </c>
      <c r="F164" s="217">
        <f>CHI!F101</f>
        <v>5.4811363069755021</v>
      </c>
      <c r="G164" s="217">
        <f>CHI!G101</f>
        <v>5.270335242132159</v>
      </c>
      <c r="H164" s="217">
        <f>CHI!H101</f>
        <v>5.5442697058144992</v>
      </c>
      <c r="I164" s="217">
        <f>CHI!I101</f>
        <v>6.3097702074747053</v>
      </c>
      <c r="J164" s="217">
        <f>CHI!J101</f>
        <v>4.3476538891095968</v>
      </c>
      <c r="K164" s="217">
        <f>CHI!K101</f>
        <v>5.6993174529244133</v>
      </c>
      <c r="L164" s="217">
        <f>CHI!L101</f>
        <v>9.4467466763668018</v>
      </c>
      <c r="M164" s="217">
        <f>CHI!M101</f>
        <v>8.3110693081186273</v>
      </c>
      <c r="N164" s="217">
        <f>CHI!N101</f>
        <v>8.9657111478338365</v>
      </c>
      <c r="O164" s="217">
        <f>CHI!O101</f>
        <v>8.8478296343282263</v>
      </c>
      <c r="P164" s="217">
        <f>CHI!P101</f>
        <v>7.823378378229652</v>
      </c>
      <c r="Q164" s="217">
        <f>CHI!Q101</f>
        <v>7.901376397966831</v>
      </c>
      <c r="R164" s="217">
        <f>CHI!R101</f>
        <v>9.3231421619631529</v>
      </c>
      <c r="S164" s="217">
        <f>CHI!S101</f>
        <v>11.776454189178908</v>
      </c>
      <c r="T164" s="217">
        <f>CHI!T101</f>
        <v>11.399550688552248</v>
      </c>
      <c r="U164" s="217">
        <f>CHI!U101</f>
        <v>16.261870188557594</v>
      </c>
      <c r="V164" s="217">
        <f>CHI!V101</f>
        <v>13.922899824700746</v>
      </c>
      <c r="W164" s="217">
        <f>CHI!W101</f>
        <v>10.373955314130203</v>
      </c>
      <c r="X164" s="217">
        <f>CHI!X101</f>
        <v>4.3270625077587628</v>
      </c>
      <c r="Y164" s="217">
        <f>CHI!Y101</f>
        <v>6.3287478779828827</v>
      </c>
    </row>
    <row r="165" spans="1:25" ht="12" customHeight="1" x14ac:dyDescent="0.25">
      <c r="A165" s="14" t="s">
        <v>49</v>
      </c>
      <c r="B165" s="217">
        <f>CHI!B102</f>
        <v>1.8113313135229214</v>
      </c>
      <c r="C165" s="217">
        <f>CHI!C102</f>
        <v>1.8486148934885804</v>
      </c>
      <c r="D165" s="217">
        <f>CHI!D102</f>
        <v>1.8039337150474541</v>
      </c>
      <c r="E165" s="217">
        <f>CHI!E102</f>
        <v>2.1951502733853516</v>
      </c>
      <c r="F165" s="217">
        <f>CHI!F102</f>
        <v>2.4401964060805907</v>
      </c>
      <c r="G165" s="217">
        <f>CHI!G102</f>
        <v>2.3833795179562629</v>
      </c>
      <c r="H165" s="217">
        <f>CHI!H102</f>
        <v>2.4685981695229251</v>
      </c>
      <c r="I165" s="217">
        <f>CHI!I102</f>
        <v>2.8708985474502091</v>
      </c>
      <c r="J165" s="217">
        <f>CHI!J102</f>
        <v>2.1673872943322037</v>
      </c>
      <c r="K165" s="217">
        <f>CHI!K102</f>
        <v>2.0170868156944985</v>
      </c>
      <c r="L165" s="217">
        <f>CHI!L102</f>
        <v>2.1842141184912482</v>
      </c>
      <c r="M165" s="217">
        <f>CHI!M102</f>
        <v>2.2244518052619271</v>
      </c>
      <c r="N165" s="217">
        <f>CHI!N102</f>
        <v>1.1202233095700538</v>
      </c>
      <c r="O165" s="217">
        <f>CHI!O102</f>
        <v>1.4936184554688483</v>
      </c>
      <c r="P165" s="217">
        <f>CHI!P102</f>
        <v>1.8213525901467751</v>
      </c>
      <c r="Q165" s="217">
        <f>CHI!Q102</f>
        <v>2.9919732129877867</v>
      </c>
      <c r="R165" s="217">
        <f>CHI!R102</f>
        <v>2.9938719091486679</v>
      </c>
      <c r="S165" s="217">
        <f>CHI!S102</f>
        <v>1.2758411052904151</v>
      </c>
      <c r="T165" s="217">
        <f>CHI!T102</f>
        <v>0.90552401885450706</v>
      </c>
      <c r="U165" s="217">
        <f>CHI!U102</f>
        <v>1.2473546910226003</v>
      </c>
      <c r="V165" s="217">
        <f>CHI!V102</f>
        <v>1.2418919092273406</v>
      </c>
      <c r="W165" s="217">
        <f>CHI!W102</f>
        <v>1.3870296383895921</v>
      </c>
      <c r="X165" s="217">
        <f>CHI!X102</f>
        <v>2.0009205819975788</v>
      </c>
      <c r="Y165" s="217">
        <f>CHI!Y102</f>
        <v>1.8834853514458205</v>
      </c>
    </row>
    <row r="166" spans="1:25" ht="12" customHeight="1" x14ac:dyDescent="0.25">
      <c r="A166" s="14" t="s">
        <v>50</v>
      </c>
      <c r="B166" s="217">
        <f>CHI!B103</f>
        <v>2.1233381760360976</v>
      </c>
      <c r="C166" s="217">
        <f>CHI!C103</f>
        <v>2.1650983286244689</v>
      </c>
      <c r="D166" s="217">
        <f>CHI!D103</f>
        <v>2.1445725007209435</v>
      </c>
      <c r="E166" s="217">
        <f>CHI!E103</f>
        <v>2.5034731481770467</v>
      </c>
      <c r="F166" s="217">
        <f>CHI!F103</f>
        <v>2.6882339150004726</v>
      </c>
      <c r="G166" s="217">
        <f>CHI!G103</f>
        <v>2.6396369279148977</v>
      </c>
      <c r="H166" s="217">
        <f>CHI!H103</f>
        <v>2.7023713644158862</v>
      </c>
      <c r="I166" s="217">
        <f>CHI!I103</f>
        <v>2.8488323883943742</v>
      </c>
      <c r="J166" s="217">
        <f>CHI!J103</f>
        <v>2.5027428728560928</v>
      </c>
      <c r="K166" s="217">
        <f>CHI!K103</f>
        <v>2.383439472428551</v>
      </c>
      <c r="L166" s="217">
        <f>CHI!L103</f>
        <v>2.5034661543112482</v>
      </c>
      <c r="M166" s="217">
        <f>CHI!M103</f>
        <v>2.5226109037800919</v>
      </c>
      <c r="N166" s="217">
        <f>CHI!N103</f>
        <v>1.5056224855029661</v>
      </c>
      <c r="O166" s="217">
        <f>CHI!O103</f>
        <v>1.9017066186648144</v>
      </c>
      <c r="P166" s="217">
        <f>CHI!P103</f>
        <v>2.2067201918668662</v>
      </c>
      <c r="Q166" s="217">
        <f>CHI!Q103</f>
        <v>3.4164179466868578</v>
      </c>
      <c r="R166" s="217">
        <f>CHI!R103</f>
        <v>3.1404544275749595</v>
      </c>
      <c r="S166" s="217">
        <f>CHI!S103</f>
        <v>1.7082199340591104</v>
      </c>
      <c r="T166" s="217">
        <f>CHI!T103</f>
        <v>1.1849537191322144</v>
      </c>
      <c r="U166" s="217">
        <f>CHI!U103</f>
        <v>1.7745244953640309</v>
      </c>
      <c r="V166" s="217">
        <f>CHI!V103</f>
        <v>1.7352591694783475</v>
      </c>
      <c r="W166" s="217">
        <f>CHI!W103</f>
        <v>1.8279372872673529</v>
      </c>
      <c r="X166" s="217">
        <f>CHI!X103</f>
        <v>2.2245910497250123</v>
      </c>
      <c r="Y166" s="217">
        <f>CHI!Y103</f>
        <v>2.1583799044889256</v>
      </c>
    </row>
    <row r="167" spans="1:25" ht="12" customHeight="1" x14ac:dyDescent="0.25">
      <c r="A167" s="13" t="s">
        <v>20</v>
      </c>
      <c r="B167" s="218">
        <f>NMM!B76</f>
        <v>9.0891281363694088</v>
      </c>
      <c r="C167" s="218">
        <f>NMM!C76</f>
        <v>8.7803979571381561</v>
      </c>
      <c r="D167" s="218">
        <f>NMM!D76</f>
        <v>9.1548973996076572</v>
      </c>
      <c r="E167" s="218">
        <f>NMM!E76</f>
        <v>9.7173901172176329</v>
      </c>
      <c r="F167" s="218">
        <f>NMM!F76</f>
        <v>9.2418009550471876</v>
      </c>
      <c r="G167" s="218">
        <f>NMM!G76</f>
        <v>10.090744245233964</v>
      </c>
      <c r="H167" s="218">
        <f>NMM!H76</f>
        <v>9.9125241733329421</v>
      </c>
      <c r="I167" s="218">
        <f>NMM!I76</f>
        <v>8.2797382855458697</v>
      </c>
      <c r="J167" s="218">
        <f>NMM!J76</f>
        <v>9.270964857306442</v>
      </c>
      <c r="K167" s="218">
        <f>NMM!K76</f>
        <v>9.2841772888439706</v>
      </c>
      <c r="L167" s="218">
        <f>NMM!L76</f>
        <v>8.3461343925287821</v>
      </c>
      <c r="M167" s="218">
        <f>NMM!M76</f>
        <v>7.5179305372422611</v>
      </c>
      <c r="N167" s="218">
        <f>NMM!N76</f>
        <v>8.8681757425394316</v>
      </c>
      <c r="O167" s="218">
        <f>NMM!O76</f>
        <v>9.1033358382638063</v>
      </c>
      <c r="P167" s="218">
        <f>NMM!P76</f>
        <v>9.0635994434286342</v>
      </c>
      <c r="Q167" s="218">
        <f>NMM!Q76</f>
        <v>8.8384715821415831</v>
      </c>
      <c r="R167" s="218">
        <f>NMM!R76</f>
        <v>9.0475795118465552</v>
      </c>
      <c r="S167" s="218">
        <f>NMM!S76</f>
        <v>9.7088114993884211</v>
      </c>
      <c r="T167" s="218">
        <f>NMM!T76</f>
        <v>9.5065736039080626</v>
      </c>
      <c r="U167" s="218">
        <f>NMM!U76</f>
        <v>9.4406508596721874</v>
      </c>
      <c r="V167" s="218">
        <f>NMM!V76</f>
        <v>9.2684499825961062</v>
      </c>
      <c r="W167" s="218">
        <f>NMM!W76</f>
        <v>8.781998352181537</v>
      </c>
      <c r="X167" s="218">
        <f>NMM!X76</f>
        <v>8.9992638906229345</v>
      </c>
      <c r="Y167" s="218">
        <f>NMM!Y76</f>
        <v>9.0733054124025667</v>
      </c>
    </row>
    <row r="168" spans="1:25" ht="12" customHeight="1" x14ac:dyDescent="0.25">
      <c r="A168" s="14" t="s">
        <v>51</v>
      </c>
      <c r="B168" s="217">
        <f>NMM!B77</f>
        <v>9.2721914556681071</v>
      </c>
      <c r="C168" s="217">
        <f>NMM!C77</f>
        <v>8.9610815350167918</v>
      </c>
      <c r="D168" s="217">
        <f>NMM!D77</f>
        <v>9.3375242645078043</v>
      </c>
      <c r="E168" s="217">
        <f>NMM!E77</f>
        <v>9.8532995946358231</v>
      </c>
      <c r="F168" s="217">
        <f>NMM!F77</f>
        <v>9.3301079265043221</v>
      </c>
      <c r="G168" s="217">
        <f>NMM!G77</f>
        <v>10.344175046402107</v>
      </c>
      <c r="H168" s="217">
        <f>NMM!H77</f>
        <v>10.02752108705557</v>
      </c>
      <c r="I168" s="217">
        <f>NMM!I77</f>
        <v>8.350336841073414</v>
      </c>
      <c r="J168" s="217">
        <f>NMM!J77</f>
        <v>9.4232802866333429</v>
      </c>
      <c r="K168" s="217">
        <f>NMM!K77</f>
        <v>9.6964763825556304</v>
      </c>
      <c r="L168" s="217">
        <f>NMM!L77</f>
        <v>8.7584627141237537</v>
      </c>
      <c r="M168" s="217">
        <f>NMM!M77</f>
        <v>8.2568901044465726</v>
      </c>
      <c r="N168" s="217">
        <f>NMM!N77</f>
        <v>10.041086010915704</v>
      </c>
      <c r="O168" s="217">
        <f>NMM!O77</f>
        <v>10.197839247573681</v>
      </c>
      <c r="P168" s="217">
        <f>NMM!P77</f>
        <v>9.9036244576586761</v>
      </c>
      <c r="Q168" s="217">
        <f>NMM!Q77</f>
        <v>9.6347572098611423</v>
      </c>
      <c r="R168" s="217">
        <f>NMM!R77</f>
        <v>9.6194608401066599</v>
      </c>
      <c r="S168" s="217">
        <f>NMM!S77</f>
        <v>10.454081944464411</v>
      </c>
      <c r="T168" s="217">
        <f>NMM!T77</f>
        <v>10.302726246258107</v>
      </c>
      <c r="U168" s="217">
        <f>NMM!U77</f>
        <v>10.072152930944142</v>
      </c>
      <c r="V168" s="217">
        <f>NMM!V77</f>
        <v>9.7576848360021504</v>
      </c>
      <c r="W168" s="217">
        <f>NMM!W77</f>
        <v>9.2056885275229057</v>
      </c>
      <c r="X168" s="217">
        <f>NMM!X77</f>
        <v>9.3761325954011259</v>
      </c>
      <c r="Y168" s="217">
        <f>NMM!Y77</f>
        <v>9.4672554497421153</v>
      </c>
    </row>
    <row r="169" spans="1:25" ht="12" customHeight="1" x14ac:dyDescent="0.25">
      <c r="A169" s="14" t="s">
        <v>52</v>
      </c>
      <c r="B169" s="217">
        <f>NMM!B78</f>
        <v>11.985256171694656</v>
      </c>
      <c r="C169" s="217">
        <f>NMM!C78</f>
        <v>11.470148439018971</v>
      </c>
      <c r="D169" s="217">
        <f>NMM!D78</f>
        <v>12.167779179729713</v>
      </c>
      <c r="E169" s="217">
        <f>NMM!E78</f>
        <v>12.588639885106858</v>
      </c>
      <c r="F169" s="217">
        <f>NMM!F78</f>
        <v>12.078459492726578</v>
      </c>
      <c r="G169" s="217">
        <f>NMM!G78</f>
        <v>10.209186657070102</v>
      </c>
      <c r="H169" s="217">
        <f>NMM!H78</f>
        <v>11.690415002672154</v>
      </c>
      <c r="I169" s="217">
        <f>NMM!I78</f>
        <v>10.375958306592457</v>
      </c>
      <c r="J169" s="217">
        <f>NMM!J78</f>
        <v>10.97247091148849</v>
      </c>
      <c r="K169" s="217">
        <f>NMM!K78</f>
        <v>8.6256616626127727</v>
      </c>
      <c r="L169" s="217">
        <f>NMM!L78</f>
        <v>7.5878208575703079</v>
      </c>
      <c r="M169" s="217">
        <f>NMM!M78</f>
        <v>6.7183182883010266</v>
      </c>
      <c r="N169" s="217">
        <f>NMM!N78</f>
        <v>7.1539185685083115</v>
      </c>
      <c r="O169" s="217">
        <f>NMM!O78</f>
        <v>7.1003420646866777</v>
      </c>
      <c r="P169" s="217">
        <f>NMM!P78</f>
        <v>8.0177919021977058</v>
      </c>
      <c r="Q169" s="217">
        <f>NMM!Q78</f>
        <v>8.1883506913028992</v>
      </c>
      <c r="R169" s="217">
        <f>NMM!R78</f>
        <v>9.0749322748268977</v>
      </c>
      <c r="S169" s="217">
        <f>NMM!S78</f>
        <v>9.859848960130611</v>
      </c>
      <c r="T169" s="217">
        <f>NMM!T78</f>
        <v>7.8658868119539029</v>
      </c>
      <c r="U169" s="217">
        <f>NMM!U78</f>
        <v>8.8993154458019088</v>
      </c>
      <c r="V169" s="217">
        <f>NMM!V78</f>
        <v>8.3100111940593084</v>
      </c>
      <c r="W169" s="217">
        <f>NMM!W78</f>
        <v>9.7532289301234449</v>
      </c>
      <c r="X169" s="217">
        <f>NMM!X78</f>
        <v>11.796161626100982</v>
      </c>
      <c r="Y169" s="217">
        <f>NMM!Y78</f>
        <v>15.643124460781776</v>
      </c>
    </row>
    <row r="170" spans="1:25" ht="12" customHeight="1" x14ac:dyDescent="0.25">
      <c r="A170" s="14" t="s">
        <v>60</v>
      </c>
      <c r="B170" s="217">
        <f>NMM!B79</f>
        <v>2.8154922749180682</v>
      </c>
      <c r="C170" s="217">
        <f>NMM!C79</f>
        <v>2.8444965880278272</v>
      </c>
      <c r="D170" s="217">
        <f>NMM!D79</f>
        <v>2.7486587910436127</v>
      </c>
      <c r="E170" s="217">
        <f>NMM!E79</f>
        <v>2.6737985564115681</v>
      </c>
      <c r="F170" s="217">
        <f>NMM!F79</f>
        <v>2.6357705755938041</v>
      </c>
      <c r="G170" s="217">
        <f>NMM!G79</f>
        <v>2.4745855592216559</v>
      </c>
      <c r="H170" s="217">
        <f>NMM!H79</f>
        <v>2.3679363128881232</v>
      </c>
      <c r="I170" s="217">
        <f>NMM!I79</f>
        <v>2.5856596865784414</v>
      </c>
      <c r="J170" s="217">
        <f>NMM!J79</f>
        <v>2.4502807944632572</v>
      </c>
      <c r="K170" s="217">
        <f>NMM!K79</f>
        <v>2.177734703390906</v>
      </c>
      <c r="L170" s="217">
        <f>NMM!L79</f>
        <v>2.5180828917531213</v>
      </c>
      <c r="M170" s="217">
        <f>NMM!M79</f>
        <v>2.4207711667442005</v>
      </c>
      <c r="N170" s="217">
        <f>NMM!N79</f>
        <v>2.5290569894805022</v>
      </c>
      <c r="O170" s="217">
        <f>NMM!O79</f>
        <v>2.4294877483946915</v>
      </c>
      <c r="P170" s="217">
        <f>NMM!P79</f>
        <v>2.4676087579636552</v>
      </c>
      <c r="Q170" s="217">
        <f>NMM!Q79</f>
        <v>2.479651321596867</v>
      </c>
      <c r="R170" s="217">
        <f>NMM!R79</f>
        <v>2.4339452015398049</v>
      </c>
      <c r="S170" s="217">
        <f>NMM!S79</f>
        <v>2.3693820687622424</v>
      </c>
      <c r="T170" s="217">
        <f>NMM!T79</f>
        <v>2.6635245956705145</v>
      </c>
      <c r="U170" s="217">
        <f>NMM!U79</f>
        <v>2.4897795383973076</v>
      </c>
      <c r="V170" s="217">
        <f>NMM!V79</f>
        <v>2.5439288411326135</v>
      </c>
      <c r="W170" s="217">
        <f>NMM!W79</f>
        <v>2.4655200446790788</v>
      </c>
      <c r="X170" s="217">
        <f>NMM!X79</f>
        <v>2.276765096928643</v>
      </c>
      <c r="Y170" s="217">
        <f>NMM!Y79</f>
        <v>2.1586249310668482</v>
      </c>
    </row>
    <row r="171" spans="1:25" ht="12" customHeight="1" x14ac:dyDescent="0.25">
      <c r="A171" s="13" t="s">
        <v>21</v>
      </c>
      <c r="B171" s="218">
        <f>PPA!B74</f>
        <v>2.2256503773191487</v>
      </c>
      <c r="C171" s="218">
        <f>PPA!C74</f>
        <v>2.1712915977415519</v>
      </c>
      <c r="D171" s="218">
        <f>PPA!D74</f>
        <v>2.2009475110112589</v>
      </c>
      <c r="E171" s="218">
        <f>PPA!E74</f>
        <v>2.0998945859016516</v>
      </c>
      <c r="F171" s="218">
        <f>PPA!F74</f>
        <v>1.8298568832885278</v>
      </c>
      <c r="G171" s="218">
        <f>PPA!G74</f>
        <v>1.8198894255823761</v>
      </c>
      <c r="H171" s="218">
        <f>PPA!H74</f>
        <v>1.8671105481704853</v>
      </c>
      <c r="I171" s="218">
        <f>PPA!I74</f>
        <v>1.7652521672843025</v>
      </c>
      <c r="J171" s="218">
        <f>PPA!J74</f>
        <v>1.7421938566474713</v>
      </c>
      <c r="K171" s="218">
        <f>PPA!K74</f>
        <v>1.6129569219089774</v>
      </c>
      <c r="L171" s="218">
        <f>PPA!L74</f>
        <v>1.478402545961415</v>
      </c>
      <c r="M171" s="218">
        <f>PPA!M74</f>
        <v>1.6555870281737814</v>
      </c>
      <c r="N171" s="218">
        <f>PPA!N74</f>
        <v>1.4055465984133901</v>
      </c>
      <c r="O171" s="218">
        <f>PPA!O74</f>
        <v>1.3904786352901293</v>
      </c>
      <c r="P171" s="218">
        <f>PPA!P74</f>
        <v>1.3326211247461355</v>
      </c>
      <c r="Q171" s="218">
        <f>PPA!Q74</f>
        <v>1.2318379712097876</v>
      </c>
      <c r="R171" s="218">
        <f>PPA!R74</f>
        <v>1.6240000455885748</v>
      </c>
      <c r="S171" s="218">
        <f>PPA!S74</f>
        <v>1.5575015009995972</v>
      </c>
      <c r="T171" s="218">
        <f>PPA!T74</f>
        <v>1.6631128210527977</v>
      </c>
      <c r="U171" s="218">
        <f>PPA!U74</f>
        <v>1.19457859758791</v>
      </c>
      <c r="V171" s="218">
        <f>PPA!V74</f>
        <v>1.1818407330127014</v>
      </c>
      <c r="W171" s="218">
        <f>PPA!W74</f>
        <v>1.1962505974670454</v>
      </c>
      <c r="X171" s="218">
        <f>PPA!X74</f>
        <v>1.1652730765720147</v>
      </c>
      <c r="Y171" s="218">
        <f>PPA!Y74</f>
        <v>1.2791234162897271</v>
      </c>
    </row>
    <row r="172" spans="1:25" ht="12" customHeight="1" x14ac:dyDescent="0.25">
      <c r="A172" s="14" t="s">
        <v>54</v>
      </c>
      <c r="B172" s="217" t="str">
        <f>PPA!B75</f>
        <v/>
      </c>
      <c r="C172" s="217" t="str">
        <f>PPA!C75</f>
        <v/>
      </c>
      <c r="D172" s="217" t="str">
        <f>PPA!D75</f>
        <v/>
      </c>
      <c r="E172" s="217" t="str">
        <f>PPA!E75</f>
        <v/>
      </c>
      <c r="F172" s="217" t="str">
        <f>PPA!F75</f>
        <v/>
      </c>
      <c r="G172" s="217" t="str">
        <f>PPA!G75</f>
        <v/>
      </c>
      <c r="H172" s="217" t="str">
        <f>PPA!H75</f>
        <v/>
      </c>
      <c r="I172" s="217" t="str">
        <f>PPA!I75</f>
        <v/>
      </c>
      <c r="J172" s="217" t="str">
        <f>PPA!J75</f>
        <v/>
      </c>
      <c r="K172" s="217" t="str">
        <f>PPA!K75</f>
        <v/>
      </c>
      <c r="L172" s="217" t="str">
        <f>PPA!L75</f>
        <v/>
      </c>
      <c r="M172" s="217" t="str">
        <f>PPA!M75</f>
        <v/>
      </c>
      <c r="N172" s="217" t="str">
        <f>PPA!N75</f>
        <v/>
      </c>
      <c r="O172" s="217" t="str">
        <f>PPA!O75</f>
        <v/>
      </c>
      <c r="P172" s="217" t="str">
        <f>PPA!P75</f>
        <v/>
      </c>
      <c r="Q172" s="217" t="str">
        <f>PPA!Q75</f>
        <v/>
      </c>
      <c r="R172" s="217" t="str">
        <f>PPA!R75</f>
        <v/>
      </c>
      <c r="S172" s="217" t="str">
        <f>PPA!S75</f>
        <v/>
      </c>
      <c r="T172" s="217" t="str">
        <f>PPA!T75</f>
        <v/>
      </c>
      <c r="U172" s="217" t="str">
        <f>PPA!U75</f>
        <v/>
      </c>
      <c r="V172" s="217" t="str">
        <f>PPA!V75</f>
        <v/>
      </c>
      <c r="W172" s="217" t="str">
        <f>PPA!W75</f>
        <v/>
      </c>
      <c r="X172" s="217" t="str">
        <f>PPA!X75</f>
        <v/>
      </c>
      <c r="Y172" s="217" t="str">
        <f>PPA!Y75</f>
        <v/>
      </c>
    </row>
    <row r="173" spans="1:25" ht="12" customHeight="1" x14ac:dyDescent="0.25">
      <c r="A173" s="14" t="s">
        <v>61</v>
      </c>
      <c r="B173" s="217">
        <f>PPA!B76</f>
        <v>2.6021888575575169</v>
      </c>
      <c r="C173" s="217">
        <f>PPA!C76</f>
        <v>2.5347576166735193</v>
      </c>
      <c r="D173" s="217">
        <f>PPA!D76</f>
        <v>2.5500223766990961</v>
      </c>
      <c r="E173" s="217">
        <f>PPA!E76</f>
        <v>2.4630422737355677</v>
      </c>
      <c r="F173" s="217">
        <f>PPA!F76</f>
        <v>2.197486088457385</v>
      </c>
      <c r="G173" s="217">
        <f>PPA!G76</f>
        <v>2.1874161655119919</v>
      </c>
      <c r="H173" s="217">
        <f>PPA!H76</f>
        <v>2.2330393754233744</v>
      </c>
      <c r="I173" s="217">
        <f>PPA!I76</f>
        <v>2.1279890922451417</v>
      </c>
      <c r="J173" s="217">
        <f>PPA!J76</f>
        <v>2.0960693766396172</v>
      </c>
      <c r="K173" s="217">
        <f>PPA!K76</f>
        <v>1.9456218361841946</v>
      </c>
      <c r="L173" s="217">
        <f>PPA!L76</f>
        <v>1.7914974121000935</v>
      </c>
      <c r="M173" s="217">
        <f>PPA!M76</f>
        <v>1.9410036555184622</v>
      </c>
      <c r="N173" s="217">
        <f>PPA!N76</f>
        <v>1.6842237725231735</v>
      </c>
      <c r="O173" s="217">
        <f>PPA!O76</f>
        <v>1.6433087310152115</v>
      </c>
      <c r="P173" s="217">
        <f>PPA!P76</f>
        <v>1.5358638755707681</v>
      </c>
      <c r="Q173" s="217">
        <f>PPA!Q76</f>
        <v>1.4260986804654758</v>
      </c>
      <c r="R173" s="217">
        <f>PPA!R76</f>
        <v>1.8791451409968365</v>
      </c>
      <c r="S173" s="217">
        <f>PPA!S76</f>
        <v>1.7769066322839553</v>
      </c>
      <c r="T173" s="217">
        <f>PPA!T76</f>
        <v>1.9140506121310334</v>
      </c>
      <c r="U173" s="217">
        <f>PPA!U76</f>
        <v>1.4131972473135317</v>
      </c>
      <c r="V173" s="217">
        <f>PPA!V76</f>
        <v>1.3865258130252565</v>
      </c>
      <c r="W173" s="217">
        <f>PPA!W76</f>
        <v>1.4806225484808326</v>
      </c>
      <c r="X173" s="217">
        <f>PPA!X76</f>
        <v>1.3674498376490927</v>
      </c>
      <c r="Y173" s="217">
        <f>PPA!Y76</f>
        <v>1.4989552298278563</v>
      </c>
    </row>
    <row r="174" spans="1:25" ht="12" customHeight="1" x14ac:dyDescent="0.25">
      <c r="A174" s="14" t="s">
        <v>62</v>
      </c>
      <c r="B174" s="217">
        <f>PPA!B77</f>
        <v>0.50289024540405558</v>
      </c>
      <c r="C174" s="217">
        <f>PPA!C77</f>
        <v>0.50834132948345989</v>
      </c>
      <c r="D174" s="217">
        <f>PPA!D77</f>
        <v>0.60384046027922811</v>
      </c>
      <c r="E174" s="217">
        <f>PPA!E77</f>
        <v>0.43840076407135464</v>
      </c>
      <c r="F174" s="217">
        <f>PPA!F77</f>
        <v>0.14785897010949167</v>
      </c>
      <c r="G174" s="217">
        <f>PPA!G77</f>
        <v>0.13836031715593974</v>
      </c>
      <c r="H174" s="217">
        <f>PPA!H77</f>
        <v>0.1928923001161533</v>
      </c>
      <c r="I174" s="217">
        <f>PPA!I77</f>
        <v>0.10563769096196067</v>
      </c>
      <c r="J174" s="217">
        <f>PPA!J77</f>
        <v>0.12312258107092099</v>
      </c>
      <c r="K174" s="217">
        <f>PPA!K77</f>
        <v>9.0929608160080305E-2</v>
      </c>
      <c r="L174" s="217">
        <f>PPA!L77</f>
        <v>4.5913222295087062E-2</v>
      </c>
      <c r="M174" s="217">
        <f>PPA!M77</f>
        <v>0.12240833110540109</v>
      </c>
      <c r="N174" s="217">
        <f>PPA!N77</f>
        <v>2.6947262273875051E-2</v>
      </c>
      <c r="O174" s="217">
        <f>PPA!O77</f>
        <v>3.2345717983482215E-2</v>
      </c>
      <c r="P174" s="217">
        <f>PPA!P77</f>
        <v>2.50232501405779E-2</v>
      </c>
      <c r="Q174" s="217">
        <f>PPA!Q77</f>
        <v>1.3582252998965004E-2</v>
      </c>
      <c r="R174" s="217">
        <f>PPA!R77</f>
        <v>8.0746369011013175E-2</v>
      </c>
      <c r="S174" s="217">
        <f>PPA!S77</f>
        <v>7.9837047116886703E-2</v>
      </c>
      <c r="T174" s="217">
        <f>PPA!T77</f>
        <v>0.21650478480156277</v>
      </c>
      <c r="U174" s="217">
        <f>PPA!U77</f>
        <v>1.5104499982543982E-2</v>
      </c>
      <c r="V174" s="217">
        <f>PPA!V77</f>
        <v>1.17038307144518E-2</v>
      </c>
      <c r="W174" s="217">
        <f>PPA!W77</f>
        <v>1.8081533776000434E-2</v>
      </c>
      <c r="X174" s="217">
        <f>PPA!X77</f>
        <v>2.0326224194352583E-2</v>
      </c>
      <c r="Y174" s="217">
        <f>PPA!Y77</f>
        <v>3.4194268043072691E-2</v>
      </c>
    </row>
    <row r="175" spans="1:25" ht="12" customHeight="1" x14ac:dyDescent="0.25">
      <c r="A175" s="15" t="s">
        <v>63</v>
      </c>
      <c r="B175" s="221">
        <f>FBT!B$38</f>
        <v>1.6070809234497945</v>
      </c>
      <c r="C175" s="221">
        <f>FBT!C$38</f>
        <v>1.5533655920500735</v>
      </c>
      <c r="D175" s="221">
        <f>FBT!D$38</f>
        <v>1.5056055520500295</v>
      </c>
      <c r="E175" s="221">
        <f>FBT!E$38</f>
        <v>1.5369399978696552</v>
      </c>
      <c r="F175" s="221">
        <f>FBT!F$38</f>
        <v>1.3440132579789783</v>
      </c>
      <c r="G175" s="221">
        <f>FBT!G$38</f>
        <v>1.1498330710461451</v>
      </c>
      <c r="H175" s="221">
        <f>FBT!H$38</f>
        <v>1.2616438709102122</v>
      </c>
      <c r="I175" s="221">
        <f>FBT!I$38</f>
        <v>1.0892233690958422</v>
      </c>
      <c r="J175" s="221">
        <f>FBT!J$38</f>
        <v>0.99172318764865575</v>
      </c>
      <c r="K175" s="221">
        <f>FBT!K$38</f>
        <v>0.93169746529105413</v>
      </c>
      <c r="L175" s="221">
        <f>FBT!L$38</f>
        <v>0.83721212717012317</v>
      </c>
      <c r="M175" s="221">
        <f>FBT!M$38</f>
        <v>0.67064260982727553</v>
      </c>
      <c r="N175" s="221">
        <f>FBT!N$38</f>
        <v>0.94477829850504391</v>
      </c>
      <c r="O175" s="221">
        <f>FBT!O$38</f>
        <v>1.1756681396124067</v>
      </c>
      <c r="P175" s="221">
        <f>FBT!P$38</f>
        <v>1.2011009318303982</v>
      </c>
      <c r="Q175" s="221">
        <f>FBT!Q$38</f>
        <v>1.1484985874494937</v>
      </c>
      <c r="R175" s="221">
        <f>FBT!R$38</f>
        <v>1.3771554058663733</v>
      </c>
      <c r="S175" s="221">
        <f>FBT!S$38</f>
        <v>1.4620645846649314</v>
      </c>
      <c r="T175" s="221">
        <f>FBT!T$38</f>
        <v>1.2992544224593217</v>
      </c>
      <c r="U175" s="221">
        <f>FBT!U$38</f>
        <v>1.2441359044609628</v>
      </c>
      <c r="V175" s="221">
        <f>FBT!V$38</f>
        <v>1.1447216848627917</v>
      </c>
      <c r="W175" s="221">
        <f>FBT!W$38</f>
        <v>1.3072587863577838</v>
      </c>
      <c r="X175" s="221">
        <f>FBT!X$38</f>
        <v>1.3064256910541316</v>
      </c>
      <c r="Y175" s="221">
        <f>FBT!Y$38</f>
        <v>1.2799997124917417</v>
      </c>
    </row>
    <row r="176" spans="1:25" ht="12" customHeight="1" x14ac:dyDescent="0.25">
      <c r="A176" s="12" t="s">
        <v>64</v>
      </c>
      <c r="B176" s="217">
        <f>TRE!B$38</f>
        <v>1.7952497303334236</v>
      </c>
      <c r="C176" s="217">
        <f>TRE!C$38</f>
        <v>1.778166399488883</v>
      </c>
      <c r="D176" s="217">
        <f>TRE!D$38</f>
        <v>1.7777953932150956</v>
      </c>
      <c r="E176" s="217">
        <f>TRE!E$38</f>
        <v>1.8143258890879881</v>
      </c>
      <c r="F176" s="217">
        <f>TRE!F$38</f>
        <v>1.8399067494144101</v>
      </c>
      <c r="G176" s="217">
        <f>TRE!G$38</f>
        <v>2.0641649643365838</v>
      </c>
      <c r="H176" s="217">
        <f>TRE!H$38</f>
        <v>2.1665919619345364</v>
      </c>
      <c r="I176" s="217">
        <f>TRE!I$38</f>
        <v>2.0917026025147334</v>
      </c>
      <c r="J176" s="217">
        <f>TRE!J$38</f>
        <v>1.9065027197810032</v>
      </c>
      <c r="K176" s="217">
        <f>TRE!K$38</f>
        <v>1.8423400931355935</v>
      </c>
      <c r="L176" s="217">
        <f>TRE!L$38</f>
        <v>2.2065526115328513</v>
      </c>
      <c r="M176" s="217">
        <f>TRE!M$38</f>
        <v>0.75658431699424589</v>
      </c>
      <c r="N176" s="217">
        <f>TRE!N$38</f>
        <v>0.93099156105247705</v>
      </c>
      <c r="O176" s="217">
        <f>TRE!O$38</f>
        <v>0.52197705042615272</v>
      </c>
      <c r="P176" s="217">
        <f>TRE!P$38</f>
        <v>1.5529442527272261</v>
      </c>
      <c r="Q176" s="217">
        <f>TRE!Q$38</f>
        <v>1.6273757431230298</v>
      </c>
      <c r="R176" s="217">
        <f>TRE!R$38</f>
        <v>2.2229783174063096</v>
      </c>
      <c r="S176" s="217">
        <f>TRE!S$38</f>
        <v>2.307876502727114</v>
      </c>
      <c r="T176" s="217">
        <f>TRE!T$38</f>
        <v>2.1837286797891533</v>
      </c>
      <c r="U176" s="217">
        <f>TRE!U$38</f>
        <v>0.34026943076711597</v>
      </c>
      <c r="V176" s="217">
        <f>TRE!V$38</f>
        <v>0.38595098455915322</v>
      </c>
      <c r="W176" s="217">
        <f>TRE!W$38</f>
        <v>0.60047682234102218</v>
      </c>
      <c r="X176" s="217">
        <f>TRE!X$38</f>
        <v>0.69167608362585054</v>
      </c>
      <c r="Y176" s="217">
        <f>TRE!Y$38</f>
        <v>1.0393398836248851</v>
      </c>
    </row>
    <row r="177" spans="1:25" ht="12" customHeight="1" x14ac:dyDescent="0.25">
      <c r="A177" s="12" t="s">
        <v>65</v>
      </c>
      <c r="B177" s="217">
        <f>MAE!B$38</f>
        <v>0.73640365104922989</v>
      </c>
      <c r="C177" s="217">
        <f>MAE!C$38</f>
        <v>0.8886795418243546</v>
      </c>
      <c r="D177" s="217">
        <f>MAE!D$38</f>
        <v>0.83237106778327419</v>
      </c>
      <c r="E177" s="217">
        <f>MAE!E$38</f>
        <v>0.4982625407798596</v>
      </c>
      <c r="F177" s="217">
        <f>MAE!F$38</f>
        <v>0.61406719882594318</v>
      </c>
      <c r="G177" s="217">
        <f>MAE!G$38</f>
        <v>0.59693268035928548</v>
      </c>
      <c r="H177" s="217">
        <f>MAE!H$38</f>
        <v>0.57186177270957428</v>
      </c>
      <c r="I177" s="217">
        <f>MAE!I$38</f>
        <v>0.50644085632566471</v>
      </c>
      <c r="J177" s="217">
        <f>MAE!J$38</f>
        <v>0.38398738980337588</v>
      </c>
      <c r="K177" s="217">
        <f>MAE!K$38</f>
        <v>1.8525647675860935</v>
      </c>
      <c r="L177" s="217">
        <f>MAE!L$38</f>
        <v>1.0354228263595355</v>
      </c>
      <c r="M177" s="217">
        <f>MAE!M$38</f>
        <v>0.29073314013968105</v>
      </c>
      <c r="N177" s="217">
        <f>MAE!N$38</f>
        <v>0.89470803355759243</v>
      </c>
      <c r="O177" s="217">
        <f>MAE!O$38</f>
        <v>0.94776630095948144</v>
      </c>
      <c r="P177" s="217">
        <f>MAE!P$38</f>
        <v>1.44296238478771</v>
      </c>
      <c r="Q177" s="217">
        <f>MAE!Q$38</f>
        <v>1.6773596752994635</v>
      </c>
      <c r="R177" s="217">
        <f>MAE!R$38</f>
        <v>1.66787506707893</v>
      </c>
      <c r="S177" s="217">
        <f>MAE!S$38</f>
        <v>0.76510011512797405</v>
      </c>
      <c r="T177" s="217">
        <f>MAE!T$38</f>
        <v>0.74496051158060039</v>
      </c>
      <c r="U177" s="217">
        <f>MAE!U$38</f>
        <v>0.57624806732606282</v>
      </c>
      <c r="V177" s="217">
        <f>MAE!V$38</f>
        <v>0.59415682660576341</v>
      </c>
      <c r="W177" s="217">
        <f>MAE!W$38</f>
        <v>1.1763479513848496</v>
      </c>
      <c r="X177" s="217">
        <f>MAE!X$38</f>
        <v>1.0281491685223323</v>
      </c>
      <c r="Y177" s="217">
        <f>MAE!Y$38</f>
        <v>0.9368878158499846</v>
      </c>
    </row>
    <row r="178" spans="1:25" ht="12" customHeight="1" x14ac:dyDescent="0.25">
      <c r="A178" s="12" t="s">
        <v>66</v>
      </c>
      <c r="B178" s="217">
        <f>TEL!B$38</f>
        <v>1.7992583647533134</v>
      </c>
      <c r="C178" s="217">
        <f>TEL!C$38</f>
        <v>1.7463609718621755</v>
      </c>
      <c r="D178" s="217">
        <f>TEL!D$38</f>
        <v>1.7105416908066147</v>
      </c>
      <c r="E178" s="217">
        <f>TEL!E$38</f>
        <v>1.6225066361767304</v>
      </c>
      <c r="F178" s="217">
        <f>TEL!F$38</f>
        <v>1.5740023997103632</v>
      </c>
      <c r="G178" s="217">
        <f>TEL!G$38</f>
        <v>1.6225951303725987</v>
      </c>
      <c r="H178" s="217">
        <f>TEL!H$38</f>
        <v>1.5265089988665246</v>
      </c>
      <c r="I178" s="217">
        <f>TEL!I$38</f>
        <v>1.4098951770065784</v>
      </c>
      <c r="J178" s="217">
        <f>TEL!J$38</f>
        <v>1.5416241996261189</v>
      </c>
      <c r="K178" s="217">
        <f>TEL!K$38</f>
        <v>1.2522386559719501</v>
      </c>
      <c r="L178" s="217">
        <f>TEL!L$38</f>
        <v>1.1646882958708822</v>
      </c>
      <c r="M178" s="217">
        <f>TEL!M$38</f>
        <v>1.0952781411704497</v>
      </c>
      <c r="N178" s="217">
        <f>TEL!N$38</f>
        <v>1.0433243429301551</v>
      </c>
      <c r="O178" s="217">
        <f>TEL!O$38</f>
        <v>1.0853537915646638</v>
      </c>
      <c r="P178" s="217">
        <f>TEL!P$38</f>
        <v>1.2721558969731548</v>
      </c>
      <c r="Q178" s="217">
        <f>TEL!Q$38</f>
        <v>1.1243788059856878</v>
      </c>
      <c r="R178" s="217">
        <f>TEL!R$38</f>
        <v>0.90075738087939516</v>
      </c>
      <c r="S178" s="217">
        <f>TEL!S$38</f>
        <v>1.2358217041677226</v>
      </c>
      <c r="T178" s="217">
        <f>TEL!T$38</f>
        <v>0.60543293756603833</v>
      </c>
      <c r="U178" s="217">
        <f>TEL!U$38</f>
        <v>0.78210000766581367</v>
      </c>
      <c r="V178" s="217">
        <f>TEL!V$38</f>
        <v>0.70441028211949808</v>
      </c>
      <c r="W178" s="217">
        <f>TEL!W$38</f>
        <v>1.3455282735348717</v>
      </c>
      <c r="X178" s="217">
        <f>TEL!X$38</f>
        <v>1.4565953631266151</v>
      </c>
      <c r="Y178" s="217">
        <f>TEL!Y$38</f>
        <v>1.3705069793482372</v>
      </c>
    </row>
    <row r="179" spans="1:25" ht="12" customHeight="1" x14ac:dyDescent="0.25">
      <c r="A179" s="12" t="s">
        <v>67</v>
      </c>
      <c r="B179" s="217">
        <f>WWP!B$38</f>
        <v>0.26543653732358347</v>
      </c>
      <c r="C179" s="217">
        <f>WWP!C$38</f>
        <v>0.22952037390490165</v>
      </c>
      <c r="D179" s="217">
        <f>WWP!D$38</f>
        <v>0.23712133177458128</v>
      </c>
      <c r="E179" s="217">
        <f>WWP!E$38</f>
        <v>0.1983266547553012</v>
      </c>
      <c r="F179" s="217">
        <f>WWP!F$38</f>
        <v>0.15927387428822651</v>
      </c>
      <c r="G179" s="217">
        <f>WWP!G$38</f>
        <v>0.15977022586444353</v>
      </c>
      <c r="H179" s="217">
        <f>WWP!H$38</f>
        <v>0.21701344545710513</v>
      </c>
      <c r="I179" s="217">
        <f>WWP!I$38</f>
        <v>0.20628742548930515</v>
      </c>
      <c r="J179" s="217">
        <f>WWP!J$38</f>
        <v>0.21928765147087481</v>
      </c>
      <c r="K179" s="217">
        <f>WWP!K$38</f>
        <v>0.17771536268716734</v>
      </c>
      <c r="L179" s="217">
        <f>WWP!L$38</f>
        <v>0.17237677752925004</v>
      </c>
      <c r="M179" s="217">
        <f>WWP!M$38</f>
        <v>0.19440964382449463</v>
      </c>
      <c r="N179" s="217">
        <f>WWP!N$38</f>
        <v>0.23283057098172083</v>
      </c>
      <c r="O179" s="217">
        <f>WWP!O$38</f>
        <v>0.50513993457419271</v>
      </c>
      <c r="P179" s="217">
        <f>WWP!P$38</f>
        <v>0.20195826870873546</v>
      </c>
      <c r="Q179" s="217">
        <f>WWP!Q$38</f>
        <v>0.27459080539080094</v>
      </c>
      <c r="R179" s="217">
        <f>WWP!R$38</f>
        <v>0.42067956318480798</v>
      </c>
      <c r="S179" s="217">
        <f>WWP!S$38</f>
        <v>0.62888085150955775</v>
      </c>
      <c r="T179" s="217">
        <f>WWP!T$38</f>
        <v>0.22411549728097349</v>
      </c>
      <c r="U179" s="217">
        <f>WWP!U$38</f>
        <v>0.24245459874205813</v>
      </c>
      <c r="V179" s="217">
        <f>WWP!V$38</f>
        <v>0.17690616318561714</v>
      </c>
      <c r="W179" s="217">
        <f>WWP!W$38</f>
        <v>0.18451882141052792</v>
      </c>
      <c r="X179" s="217">
        <f>WWP!X$38</f>
        <v>0.22342451936213695</v>
      </c>
      <c r="Y179" s="217">
        <f>WWP!Y$38</f>
        <v>0.20018295562965857</v>
      </c>
    </row>
    <row r="180" spans="1:25" ht="12" customHeight="1" x14ac:dyDescent="0.25">
      <c r="A180" s="16" t="s">
        <v>68</v>
      </c>
      <c r="B180" s="222">
        <f>OIS!B$38</f>
        <v>2.3391459275728885</v>
      </c>
      <c r="C180" s="222">
        <f>OIS!C$38</f>
        <v>2.2924622251148161</v>
      </c>
      <c r="D180" s="222">
        <f>OIS!D$38</f>
        <v>2.329314261587387</v>
      </c>
      <c r="E180" s="222">
        <f>OIS!E$38</f>
        <v>2.4540430937432611</v>
      </c>
      <c r="F180" s="222">
        <f>OIS!F$38</f>
        <v>2.3075025823876527</v>
      </c>
      <c r="G180" s="222">
        <f>OIS!G$38</f>
        <v>2.5732752909346273</v>
      </c>
      <c r="H180" s="222">
        <f>OIS!H$38</f>
        <v>2.6147185228555219</v>
      </c>
      <c r="I180" s="222">
        <f>OIS!I$38</f>
        <v>2.5366165869835773</v>
      </c>
      <c r="J180" s="222">
        <f>OIS!J$38</f>
        <v>2.2939358042808613</v>
      </c>
      <c r="K180" s="222">
        <f>OIS!K$38</f>
        <v>2.1214062910064615</v>
      </c>
      <c r="L180" s="222">
        <f>OIS!L$38</f>
        <v>2.2908491170181726</v>
      </c>
      <c r="M180" s="222">
        <f>OIS!M$38</f>
        <v>1.6407699241472815</v>
      </c>
      <c r="N180" s="222">
        <f>OIS!N$38</f>
        <v>2.5097376312540631</v>
      </c>
      <c r="O180" s="222">
        <f>OIS!O$38</f>
        <v>2.3683022744602527</v>
      </c>
      <c r="P180" s="222">
        <f>OIS!P$38</f>
        <v>1.994571726179136</v>
      </c>
      <c r="Q180" s="222">
        <f>OIS!Q$38</f>
        <v>1.9414755510059822</v>
      </c>
      <c r="R180" s="222">
        <f>OIS!R$38</f>
        <v>1.7401913677989613</v>
      </c>
      <c r="S180" s="222">
        <f>OIS!S$38</f>
        <v>2.1150010988757839</v>
      </c>
      <c r="T180" s="222">
        <f>OIS!T$38</f>
        <v>2.8351744489491133</v>
      </c>
      <c r="U180" s="222">
        <f>OIS!U$38</f>
        <v>2.3674495089619718</v>
      </c>
      <c r="V180" s="222">
        <f>OIS!V$38</f>
        <v>2.0297864484923602</v>
      </c>
      <c r="W180" s="222">
        <f>OIS!W$38</f>
        <v>1.4448263388071187</v>
      </c>
      <c r="X180" s="222">
        <f>OIS!X$38</f>
        <v>1.3395326128680354</v>
      </c>
      <c r="Y180" s="222">
        <f>OIS!Y$38</f>
        <v>1.2451999125091806</v>
      </c>
    </row>
  </sheetData>
  <pageMargins left="0.39370078740157483" right="0.39370078740157483" top="0.39370078740157483" bottom="0.39370078740157483" header="0.31496062992125978" footer="0.31496062992125978"/>
  <pageSetup paperSize="9" scale="57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>
    <pageSetUpPr fitToPage="1"/>
  </sheetPr>
  <dimension ref="A1:CY48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15" width="9.140625" style="1" customWidth="1"/>
    <col min="116" max="16384" width="9.140625" style="1"/>
  </cols>
  <sheetData>
    <row r="1" spans="1:25" ht="15" customHeight="1" x14ac:dyDescent="0.25">
      <c r="A1" s="9" t="str">
        <f>index!$A$1&amp;": Industry Summary / final energy consumption"</f>
        <v>EL: Industry Summary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</row>
    <row r="2" spans="1:25" ht="10.15" customHeight="1" x14ac:dyDescent="0.25"/>
    <row r="3" spans="1:25" ht="15" customHeight="1" x14ac:dyDescent="0.25">
      <c r="A3" s="32" t="s">
        <v>89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</row>
    <row r="4" spans="1:25" ht="10.15" customHeight="1" x14ac:dyDescent="0.25"/>
    <row r="5" spans="1:25" ht="15" customHeight="1" x14ac:dyDescent="0.25">
      <c r="A5" s="34" t="s">
        <v>90</v>
      </c>
      <c r="B5" s="223">
        <f t="shared" ref="B5:Y5" si="0">SUM(B6:B10,B16,B27)</f>
        <v>4465.1298366284027</v>
      </c>
      <c r="C5" s="223">
        <f t="shared" si="0"/>
        <v>4522.3811693894859</v>
      </c>
      <c r="D5" s="223">
        <f t="shared" si="0"/>
        <v>4458.1489251934636</v>
      </c>
      <c r="E5" s="223">
        <f t="shared" si="0"/>
        <v>4342.622871883058</v>
      </c>
      <c r="F5" s="223">
        <f t="shared" si="0"/>
        <v>4079.7414445399863</v>
      </c>
      <c r="G5" s="223">
        <f t="shared" si="0"/>
        <v>4168.7603611349941</v>
      </c>
      <c r="H5" s="223">
        <f t="shared" si="0"/>
        <v>4241.8979363714516</v>
      </c>
      <c r="I5" s="223">
        <f t="shared" si="0"/>
        <v>4617.9900257953541</v>
      </c>
      <c r="J5" s="223">
        <f t="shared" si="0"/>
        <v>4231.4800515907118</v>
      </c>
      <c r="K5" s="223">
        <f t="shared" si="0"/>
        <v>3462.3643164230421</v>
      </c>
      <c r="L5" s="223">
        <f t="shared" si="0"/>
        <v>3472.8104901117763</v>
      </c>
      <c r="M5" s="223">
        <f t="shared" si="0"/>
        <v>3322.8229578675832</v>
      </c>
      <c r="N5" s="223">
        <f t="shared" si="0"/>
        <v>2995.4910576096254</v>
      </c>
      <c r="O5" s="223">
        <f t="shared" si="0"/>
        <v>2835.5312123817725</v>
      </c>
      <c r="P5" s="223">
        <f t="shared" si="0"/>
        <v>3088.2998280309507</v>
      </c>
      <c r="Q5" s="223">
        <f t="shared" si="0"/>
        <v>3128.4459157351621</v>
      </c>
      <c r="R5" s="223">
        <f t="shared" si="0"/>
        <v>3073.1223559759228</v>
      </c>
      <c r="S5" s="223">
        <f t="shared" si="0"/>
        <v>2762.816595012891</v>
      </c>
      <c r="T5" s="223">
        <f t="shared" si="0"/>
        <v>2738.8539122957773</v>
      </c>
      <c r="U5" s="223">
        <f t="shared" si="0"/>
        <v>2587.6063628546681</v>
      </c>
      <c r="V5" s="223">
        <f t="shared" si="0"/>
        <v>2523.4977644024048</v>
      </c>
      <c r="W5" s="223">
        <f t="shared" si="0"/>
        <v>2565.4008598452192</v>
      </c>
      <c r="X5" s="223">
        <f t="shared" si="0"/>
        <v>2565.5292347377367</v>
      </c>
      <c r="Y5" s="223">
        <f t="shared" si="0"/>
        <v>2463.4218400687778</v>
      </c>
    </row>
    <row r="6" spans="1:25" ht="12" customHeight="1" x14ac:dyDescent="0.25">
      <c r="A6" s="173" t="s">
        <v>91</v>
      </c>
      <c r="B6" s="224">
        <v>33.761047262792729</v>
      </c>
      <c r="C6" s="224">
        <v>34.553501314064519</v>
      </c>
      <c r="D6" s="224">
        <v>34.140345112767307</v>
      </c>
      <c r="E6" s="224">
        <v>33.054759378642473</v>
      </c>
      <c r="F6" s="224">
        <v>31.710073523863208</v>
      </c>
      <c r="G6" s="224">
        <v>29.777573633484224</v>
      </c>
      <c r="H6" s="224">
        <v>30.825287602593733</v>
      </c>
      <c r="I6" s="224">
        <v>33.931717241795525</v>
      </c>
      <c r="J6" s="224">
        <v>35.633383476866278</v>
      </c>
      <c r="K6" s="224">
        <v>30.222658984263248</v>
      </c>
      <c r="L6" s="224">
        <v>26.992131036147168</v>
      </c>
      <c r="M6" s="224">
        <v>31.075291646829836</v>
      </c>
      <c r="N6" s="224">
        <v>21.831033077639262</v>
      </c>
      <c r="O6" s="224">
        <v>21.127127727261701</v>
      </c>
      <c r="P6" s="224">
        <v>25.232596106124753</v>
      </c>
      <c r="Q6" s="224">
        <v>24.701579635440247</v>
      </c>
      <c r="R6" s="224">
        <v>22.550982365027171</v>
      </c>
      <c r="S6" s="224">
        <v>25.839198449598452</v>
      </c>
      <c r="T6" s="224">
        <v>27.57939535741475</v>
      </c>
      <c r="U6" s="224">
        <v>28.861749646645595</v>
      </c>
      <c r="V6" s="224">
        <v>28.357047087286457</v>
      </c>
      <c r="W6" s="224">
        <v>29.077176763816169</v>
      </c>
      <c r="X6" s="224">
        <v>28.404033595170631</v>
      </c>
      <c r="Y6" s="224">
        <v>27.881886953952439</v>
      </c>
    </row>
    <row r="7" spans="1:25" ht="12" customHeight="1" x14ac:dyDescent="0.25">
      <c r="A7" s="173" t="s">
        <v>92</v>
      </c>
      <c r="B7" s="224">
        <v>43.312379789780081</v>
      </c>
      <c r="C7" s="224">
        <v>41.952668316435137</v>
      </c>
      <c r="D7" s="224">
        <v>42.928337378399782</v>
      </c>
      <c r="E7" s="224">
        <v>37.019352882129276</v>
      </c>
      <c r="F7" s="224">
        <v>33.523120760602112</v>
      </c>
      <c r="G7" s="224">
        <v>33.109254142022372</v>
      </c>
      <c r="H7" s="224">
        <v>33.246688494372464</v>
      </c>
      <c r="I7" s="224">
        <v>28.635696955567873</v>
      </c>
      <c r="J7" s="224">
        <v>40.713800078758332</v>
      </c>
      <c r="K7" s="224">
        <v>35.582719530363285</v>
      </c>
      <c r="L7" s="224">
        <v>30.067492057709945</v>
      </c>
      <c r="M7" s="224">
        <v>33.891152434355121</v>
      </c>
      <c r="N7" s="224">
        <v>27.54236933364238</v>
      </c>
      <c r="O7" s="224">
        <v>26.222976600023063</v>
      </c>
      <c r="P7" s="224">
        <v>30.884313516658963</v>
      </c>
      <c r="Q7" s="224">
        <v>30.521643060426126</v>
      </c>
      <c r="R7" s="224">
        <v>20.868005291962302</v>
      </c>
      <c r="S7" s="224">
        <v>28.222470366981177</v>
      </c>
      <c r="T7" s="224">
        <v>34.01779757032282</v>
      </c>
      <c r="U7" s="224">
        <v>29.32764361071418</v>
      </c>
      <c r="V7" s="224">
        <v>28.959198608651988</v>
      </c>
      <c r="W7" s="224">
        <v>29.475007256883586</v>
      </c>
      <c r="X7" s="224">
        <v>29.443557029762438</v>
      </c>
      <c r="Y7" s="224">
        <v>29.624895573009439</v>
      </c>
    </row>
    <row r="8" spans="1:25" ht="12" customHeight="1" x14ac:dyDescent="0.25">
      <c r="A8" s="173" t="s">
        <v>93</v>
      </c>
      <c r="B8" s="224">
        <v>96.443709900896508</v>
      </c>
      <c r="C8" s="224">
        <v>95.193910337048479</v>
      </c>
      <c r="D8" s="224">
        <v>99.28578210349302</v>
      </c>
      <c r="E8" s="224">
        <v>97.4307217029139</v>
      </c>
      <c r="F8" s="224">
        <v>92.210358039921417</v>
      </c>
      <c r="G8" s="224">
        <v>92.82351565020268</v>
      </c>
      <c r="H8" s="224">
        <v>94.042848265463633</v>
      </c>
      <c r="I8" s="224">
        <v>92.908994412986331</v>
      </c>
      <c r="J8" s="224">
        <v>102.24073250466765</v>
      </c>
      <c r="K8" s="224">
        <v>88.783650346053847</v>
      </c>
      <c r="L8" s="224">
        <v>81.686876118410979</v>
      </c>
      <c r="M8" s="224">
        <v>85.511275394064242</v>
      </c>
      <c r="N8" s="224">
        <v>70.581492161894886</v>
      </c>
      <c r="O8" s="224">
        <v>69.750490101813085</v>
      </c>
      <c r="P8" s="224">
        <v>76.26868381283461</v>
      </c>
      <c r="Q8" s="224">
        <v>72.52619732917556</v>
      </c>
      <c r="R8" s="224">
        <v>59.196154903275925</v>
      </c>
      <c r="S8" s="224">
        <v>63.093196370400243</v>
      </c>
      <c r="T8" s="224">
        <v>70.714849169552636</v>
      </c>
      <c r="U8" s="224">
        <v>67.658032041749209</v>
      </c>
      <c r="V8" s="224">
        <v>69.531983902431165</v>
      </c>
      <c r="W8" s="224">
        <v>73.097178965379939</v>
      </c>
      <c r="X8" s="224">
        <v>72.252793233156382</v>
      </c>
      <c r="Y8" s="224">
        <v>71.570828394703653</v>
      </c>
    </row>
    <row r="9" spans="1:25" ht="12" customHeight="1" x14ac:dyDescent="0.25">
      <c r="A9" s="173" t="s">
        <v>94</v>
      </c>
      <c r="B9" s="224">
        <v>67.30233513293966</v>
      </c>
      <c r="C9" s="224">
        <v>64.129762651362583</v>
      </c>
      <c r="D9" s="224">
        <v>66.397591767709045</v>
      </c>
      <c r="E9" s="224">
        <v>58.812397890336115</v>
      </c>
      <c r="F9" s="224">
        <v>54.484777295587548</v>
      </c>
      <c r="G9" s="224">
        <v>53.08398190266594</v>
      </c>
      <c r="H9" s="224">
        <v>53.680181278547543</v>
      </c>
      <c r="I9" s="224">
        <v>43.835955710610364</v>
      </c>
      <c r="J9" s="224">
        <v>64.874205578115038</v>
      </c>
      <c r="K9" s="224">
        <v>57.795819591873936</v>
      </c>
      <c r="L9" s="224">
        <v>49.531268265445263</v>
      </c>
      <c r="M9" s="224">
        <v>53.242044552393224</v>
      </c>
      <c r="N9" s="224">
        <v>46.49249707658511</v>
      </c>
      <c r="O9" s="224">
        <v>42.96729158768597</v>
      </c>
      <c r="P9" s="224">
        <v>47.604298174673268</v>
      </c>
      <c r="Q9" s="224">
        <v>46.313776401265912</v>
      </c>
      <c r="R9" s="224">
        <v>26.8528767363395</v>
      </c>
      <c r="S9" s="224">
        <v>38.954181484717083</v>
      </c>
      <c r="T9" s="224">
        <v>56.782761992299989</v>
      </c>
      <c r="U9" s="224">
        <v>42.862347102752068</v>
      </c>
      <c r="V9" s="224">
        <v>42.855085076770507</v>
      </c>
      <c r="W9" s="224">
        <v>42.852416034120722</v>
      </c>
      <c r="X9" s="224">
        <v>43.066634528205881</v>
      </c>
      <c r="Y9" s="224">
        <v>44.366073876568002</v>
      </c>
    </row>
    <row r="10" spans="1:25" ht="12" customHeight="1" x14ac:dyDescent="0.25">
      <c r="A10" s="36" t="s">
        <v>95</v>
      </c>
      <c r="B10" s="225">
        <f t="shared" ref="B10:Y10" si="1">SUM(B11:B15)</f>
        <v>67.422959398170335</v>
      </c>
      <c r="C10" s="225">
        <f t="shared" si="1"/>
        <v>66.869603611254618</v>
      </c>
      <c r="D10" s="225">
        <f t="shared" si="1"/>
        <v>67.291581802773109</v>
      </c>
      <c r="E10" s="225">
        <f t="shared" si="1"/>
        <v>67.732472197423974</v>
      </c>
      <c r="F10" s="225">
        <f t="shared" si="1"/>
        <v>58.213257678030125</v>
      </c>
      <c r="G10" s="225">
        <f t="shared" si="1"/>
        <v>64.569760591883636</v>
      </c>
      <c r="H10" s="225">
        <f t="shared" si="1"/>
        <v>67.581078788794798</v>
      </c>
      <c r="I10" s="225">
        <f t="shared" si="1"/>
        <v>69.167111906366983</v>
      </c>
      <c r="J10" s="225">
        <f t="shared" si="1"/>
        <v>68.624117791451795</v>
      </c>
      <c r="K10" s="225">
        <f t="shared" si="1"/>
        <v>52.688691054204497</v>
      </c>
      <c r="L10" s="225">
        <f t="shared" si="1"/>
        <v>48.63203439206103</v>
      </c>
      <c r="M10" s="225">
        <f t="shared" si="1"/>
        <v>45.961142904371989</v>
      </c>
      <c r="N10" s="225">
        <f t="shared" si="1"/>
        <v>40.859785282248303</v>
      </c>
      <c r="O10" s="225">
        <f t="shared" si="1"/>
        <v>33.935674402955641</v>
      </c>
      <c r="P10" s="225">
        <f t="shared" si="1"/>
        <v>38.907509447407165</v>
      </c>
      <c r="Q10" s="225">
        <f t="shared" si="1"/>
        <v>38.633204617489959</v>
      </c>
      <c r="R10" s="225">
        <f t="shared" si="1"/>
        <v>35.519101910409091</v>
      </c>
      <c r="S10" s="225">
        <f t="shared" si="1"/>
        <v>35.09366024529848</v>
      </c>
      <c r="T10" s="225">
        <f t="shared" si="1"/>
        <v>43.030583886324195</v>
      </c>
      <c r="U10" s="225">
        <f t="shared" si="1"/>
        <v>40.35941861064952</v>
      </c>
      <c r="V10" s="225">
        <f t="shared" si="1"/>
        <v>40.651547383999109</v>
      </c>
      <c r="W10" s="225">
        <f t="shared" si="1"/>
        <v>40.280983241013359</v>
      </c>
      <c r="X10" s="225">
        <f t="shared" si="1"/>
        <v>43.321002871079969</v>
      </c>
      <c r="Y10" s="225">
        <f t="shared" si="1"/>
        <v>41.020984688119796</v>
      </c>
    </row>
    <row r="11" spans="1:25" ht="12" customHeight="1" x14ac:dyDescent="0.25">
      <c r="A11" s="37" t="s">
        <v>82</v>
      </c>
      <c r="B11" s="226">
        <v>22.161797839515689</v>
      </c>
      <c r="C11" s="226">
        <v>20.809201880516383</v>
      </c>
      <c r="D11" s="226">
        <v>20.134312444187824</v>
      </c>
      <c r="E11" s="226">
        <v>21.229471425465842</v>
      </c>
      <c r="F11" s="226">
        <v>7.302609008490804</v>
      </c>
      <c r="G11" s="226">
        <v>16.577908348938841</v>
      </c>
      <c r="H11" s="226">
        <v>19.237297406704315</v>
      </c>
      <c r="I11" s="226">
        <v>17.250314691804718</v>
      </c>
      <c r="J11" s="226">
        <v>14.308525120360848</v>
      </c>
      <c r="K11" s="226">
        <v>9.6070814779077818</v>
      </c>
      <c r="L11" s="226">
        <v>8.3916822317277582</v>
      </c>
      <c r="M11" s="226">
        <v>3.6622759709358266</v>
      </c>
      <c r="N11" s="226">
        <v>9.0694803603604797</v>
      </c>
      <c r="O11" s="226">
        <v>3.6990177553448937</v>
      </c>
      <c r="P11" s="226">
        <v>5.489918653924061</v>
      </c>
      <c r="Q11" s="226">
        <v>5.1210338821237773</v>
      </c>
      <c r="R11" s="226">
        <v>5.3683017381510316</v>
      </c>
      <c r="S11" s="226">
        <v>3.9388266582382458</v>
      </c>
      <c r="T11" s="226">
        <v>4.910522284657727</v>
      </c>
      <c r="U11" s="226">
        <v>1.0981183768654863</v>
      </c>
      <c r="V11" s="226">
        <v>0.81078389110847549</v>
      </c>
      <c r="W11" s="226">
        <v>0.92920952408294277</v>
      </c>
      <c r="X11" s="226">
        <v>0.7701511356206252</v>
      </c>
      <c r="Y11" s="226">
        <v>0.75168565576325252</v>
      </c>
    </row>
    <row r="12" spans="1:25" ht="12" customHeight="1" x14ac:dyDescent="0.25">
      <c r="A12" s="37" t="s">
        <v>73</v>
      </c>
      <c r="B12" s="226">
        <v>15.387438643246194</v>
      </c>
      <c r="C12" s="226">
        <v>17.563440914287678</v>
      </c>
      <c r="D12" s="226">
        <v>18.414419746488576</v>
      </c>
      <c r="E12" s="226">
        <v>17.788807554297861</v>
      </c>
      <c r="F12" s="226">
        <v>18.054601855171772</v>
      </c>
      <c r="G12" s="226">
        <v>18.040191711526457</v>
      </c>
      <c r="H12" s="226">
        <v>18.288991546931641</v>
      </c>
      <c r="I12" s="226">
        <v>16.349932279103111</v>
      </c>
      <c r="J12" s="226">
        <v>20.617545225157304</v>
      </c>
      <c r="K12" s="226">
        <v>11.889321912228935</v>
      </c>
      <c r="L12" s="226">
        <v>10.54103281457753</v>
      </c>
      <c r="M12" s="226">
        <v>11.344978908350409</v>
      </c>
      <c r="N12" s="226">
        <v>7.997837062850178</v>
      </c>
      <c r="O12" s="226">
        <v>5.9865224915938544</v>
      </c>
      <c r="P12" s="226">
        <v>6.8067078787570479</v>
      </c>
      <c r="Q12" s="226">
        <v>7.8753299504966563</v>
      </c>
      <c r="R12" s="226">
        <v>11.77035961387522</v>
      </c>
      <c r="S12" s="226">
        <v>7.7566461701608302</v>
      </c>
      <c r="T12" s="226">
        <v>5.6479919616588434</v>
      </c>
      <c r="U12" s="226">
        <v>5.2425249501332205</v>
      </c>
      <c r="V12" s="226">
        <v>6.9415452285168691</v>
      </c>
      <c r="W12" s="226">
        <v>8.2715050468930897</v>
      </c>
      <c r="X12" s="226">
        <v>13.943588137238928</v>
      </c>
      <c r="Y12" s="226">
        <v>12.399664200893559</v>
      </c>
    </row>
    <row r="13" spans="1:25" ht="12" customHeight="1" x14ac:dyDescent="0.25">
      <c r="A13" s="37" t="s">
        <v>96</v>
      </c>
      <c r="B13" s="226">
        <v>0.85984522785763917</v>
      </c>
      <c r="C13" s="226">
        <v>0.88374892519222281</v>
      </c>
      <c r="D13" s="226">
        <v>0.88374892519210757</v>
      </c>
      <c r="E13" s="226">
        <v>0.90765262252590506</v>
      </c>
      <c r="F13" s="226">
        <v>0.95537403267730037</v>
      </c>
      <c r="G13" s="226">
        <v>0.88374892519215953</v>
      </c>
      <c r="H13" s="226">
        <v>0.95537403267271348</v>
      </c>
      <c r="I13" s="226">
        <v>1.0509028374877161</v>
      </c>
      <c r="J13" s="226">
        <v>1.2181427343055029</v>
      </c>
      <c r="K13" s="226">
        <v>1.3136715391219549</v>
      </c>
      <c r="L13" s="226">
        <v>1.3375752364544971</v>
      </c>
      <c r="M13" s="226">
        <v>1.3375752364569371</v>
      </c>
      <c r="N13" s="226">
        <v>1.457007738602847</v>
      </c>
      <c r="O13" s="226">
        <v>1.480825451420468</v>
      </c>
      <c r="P13" s="226">
        <v>1.5047291487495369</v>
      </c>
      <c r="Q13" s="226">
        <v>1.5525365434166709</v>
      </c>
      <c r="R13" s="226">
        <v>1.5763542562325581</v>
      </c>
      <c r="S13" s="226">
        <v>1.6002579535617121</v>
      </c>
      <c r="T13" s="226">
        <v>1.648065348227659</v>
      </c>
      <c r="U13" s="226">
        <v>1.6957867583655319</v>
      </c>
      <c r="V13" s="226">
        <v>1.73164230438254</v>
      </c>
      <c r="W13" s="226">
        <v>1.791315563189946</v>
      </c>
      <c r="X13" s="226">
        <v>1.877300085974325</v>
      </c>
      <c r="Y13" s="226">
        <v>1.9741186586318691</v>
      </c>
    </row>
    <row r="14" spans="1:2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</row>
    <row r="15" spans="1:25" ht="12" customHeight="1" x14ac:dyDescent="0.25">
      <c r="A15" s="38" t="s">
        <v>40</v>
      </c>
      <c r="B15" s="227">
        <v>29.01387768755081</v>
      </c>
      <c r="C15" s="227">
        <v>27.613211891258334</v>
      </c>
      <c r="D15" s="227">
        <v>27.859100686904597</v>
      </c>
      <c r="E15" s="227">
        <v>27.806540595134365</v>
      </c>
      <c r="F15" s="227">
        <v>31.900672781690247</v>
      </c>
      <c r="G15" s="227">
        <v>29.067911606226186</v>
      </c>
      <c r="H15" s="227">
        <v>29.099415802486121</v>
      </c>
      <c r="I15" s="227">
        <v>34.515962097971439</v>
      </c>
      <c r="J15" s="227">
        <v>32.47990471162813</v>
      </c>
      <c r="K15" s="227">
        <v>29.878616124945822</v>
      </c>
      <c r="L15" s="227">
        <v>28.361744109301238</v>
      </c>
      <c r="M15" s="227">
        <v>29.616312788628814</v>
      </c>
      <c r="N15" s="227">
        <v>22.335460120434799</v>
      </c>
      <c r="O15" s="227">
        <v>22.769308704596426</v>
      </c>
      <c r="P15" s="227">
        <v>25.106153765976515</v>
      </c>
      <c r="Q15" s="227">
        <v>24.084304241452855</v>
      </c>
      <c r="R15" s="227">
        <v>16.804086302150282</v>
      </c>
      <c r="S15" s="227">
        <v>21.797929463337688</v>
      </c>
      <c r="T15" s="227">
        <v>30.824004291779968</v>
      </c>
      <c r="U15" s="227">
        <v>32.322988525285282</v>
      </c>
      <c r="V15" s="227">
        <v>31.167575959991222</v>
      </c>
      <c r="W15" s="227">
        <v>29.28895310684738</v>
      </c>
      <c r="X15" s="227">
        <v>26.729963512246094</v>
      </c>
      <c r="Y15" s="227">
        <v>25.895516172831115</v>
      </c>
    </row>
    <row r="16" spans="1:25" ht="12" customHeight="1" x14ac:dyDescent="0.25">
      <c r="A16" s="39" t="s">
        <v>97</v>
      </c>
      <c r="B16" s="228">
        <f t="shared" ref="B16:Y16" si="2">SUM(B17:B26)</f>
        <v>1230.9084558598611</v>
      </c>
      <c r="C16" s="228">
        <f t="shared" si="2"/>
        <v>1187.8763508508041</v>
      </c>
      <c r="D16" s="228">
        <f t="shared" si="2"/>
        <v>1203.7370582231599</v>
      </c>
      <c r="E16" s="228">
        <f t="shared" si="2"/>
        <v>1216.7046675313072</v>
      </c>
      <c r="F16" s="228">
        <f t="shared" si="2"/>
        <v>1057.4781688942141</v>
      </c>
      <c r="G16" s="228">
        <f t="shared" si="2"/>
        <v>1145.3077225030247</v>
      </c>
      <c r="H16" s="228">
        <f t="shared" si="2"/>
        <v>1194.3175268690122</v>
      </c>
      <c r="I16" s="228">
        <f t="shared" si="2"/>
        <v>1149.9910087013891</v>
      </c>
      <c r="J16" s="228">
        <f t="shared" si="2"/>
        <v>1133.9722719629071</v>
      </c>
      <c r="K16" s="228">
        <f t="shared" si="2"/>
        <v>930.58441548006135</v>
      </c>
      <c r="L16" s="228">
        <f t="shared" si="2"/>
        <v>876.16453174671665</v>
      </c>
      <c r="M16" s="228">
        <f t="shared" si="2"/>
        <v>856.13903242343281</v>
      </c>
      <c r="N16" s="228">
        <f t="shared" si="2"/>
        <v>818.8984466297585</v>
      </c>
      <c r="O16" s="228">
        <f t="shared" si="2"/>
        <v>673.69941107124509</v>
      </c>
      <c r="P16" s="228">
        <f t="shared" si="2"/>
        <v>728.4324114372431</v>
      </c>
      <c r="Q16" s="228">
        <f t="shared" si="2"/>
        <v>803.96796672519247</v>
      </c>
      <c r="R16" s="228">
        <f t="shared" si="2"/>
        <v>760.7558245279921</v>
      </c>
      <c r="S16" s="228">
        <f t="shared" si="2"/>
        <v>593.53188002599745</v>
      </c>
      <c r="T16" s="228">
        <f t="shared" si="2"/>
        <v>609.19337625430558</v>
      </c>
      <c r="U16" s="228">
        <f t="shared" si="2"/>
        <v>570.99623167682148</v>
      </c>
      <c r="V16" s="228">
        <f t="shared" si="2"/>
        <v>616.84707895167753</v>
      </c>
      <c r="W16" s="228">
        <f t="shared" si="2"/>
        <v>578.245590662832</v>
      </c>
      <c r="X16" s="228">
        <f t="shared" si="2"/>
        <v>645.440729064268</v>
      </c>
      <c r="Y16" s="228">
        <f t="shared" si="2"/>
        <v>616.36709131536395</v>
      </c>
    </row>
    <row r="17" spans="1:25" ht="12" customHeight="1" x14ac:dyDescent="0.25">
      <c r="A17" s="46" t="s">
        <v>28</v>
      </c>
      <c r="B17" s="229">
        <v>125.35617275951095</v>
      </c>
      <c r="C17" s="229">
        <v>119.17659353009128</v>
      </c>
      <c r="D17" s="229">
        <v>125.53422035027361</v>
      </c>
      <c r="E17" s="229">
        <v>134.08494647275103</v>
      </c>
      <c r="F17" s="229">
        <v>124.48521423485714</v>
      </c>
      <c r="G17" s="229">
        <v>126.17641214606411</v>
      </c>
      <c r="H17" s="229">
        <v>121.58534331290073</v>
      </c>
      <c r="I17" s="229">
        <v>129.95405185441075</v>
      </c>
      <c r="J17" s="229">
        <v>111.30710539980211</v>
      </c>
      <c r="K17" s="229">
        <v>71.191794629339768</v>
      </c>
      <c r="L17" s="229">
        <v>101.26586860038104</v>
      </c>
      <c r="M17" s="229">
        <v>107.12598359784808</v>
      </c>
      <c r="N17" s="229">
        <v>126.32226129560839</v>
      </c>
      <c r="O17" s="229">
        <v>100.69599767264569</v>
      </c>
      <c r="P17" s="229">
        <v>99.043552032029922</v>
      </c>
      <c r="Q17" s="229">
        <v>106.07272863264515</v>
      </c>
      <c r="R17" s="229">
        <v>116.49767231268034</v>
      </c>
      <c r="S17" s="229">
        <v>28.659733473271302</v>
      </c>
      <c r="T17" s="229">
        <v>33.964840236550394</v>
      </c>
      <c r="U17" s="229">
        <v>24.001264037220928</v>
      </c>
      <c r="V17" s="229">
        <v>12.488284921457192</v>
      </c>
      <c r="W17" s="229">
        <v>8.9195924769590818</v>
      </c>
      <c r="X17" s="229">
        <v>3.7760895128615157</v>
      </c>
      <c r="Y17" s="229">
        <v>6.7979677044789591E-2</v>
      </c>
    </row>
    <row r="18" spans="1:25" ht="12" customHeight="1" x14ac:dyDescent="0.25">
      <c r="A18" s="46" t="s">
        <v>30</v>
      </c>
      <c r="B18" s="229">
        <v>13.005159071300877</v>
      </c>
      <c r="C18" s="229">
        <v>5.911435941508957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</row>
    <row r="19" spans="1:25" ht="12" customHeight="1" x14ac:dyDescent="0.25">
      <c r="A19" s="46" t="s">
        <v>31</v>
      </c>
      <c r="B19" s="229">
        <v>170.05696230831359</v>
      </c>
      <c r="C19" s="229">
        <v>175.82366705505078</v>
      </c>
      <c r="D19" s="229">
        <v>169.65274335333666</v>
      </c>
      <c r="E19" s="229">
        <v>171.72252880884056</v>
      </c>
      <c r="F19" s="229">
        <v>151.74788866239081</v>
      </c>
      <c r="G19" s="229">
        <v>148.04223014523188</v>
      </c>
      <c r="H19" s="229">
        <v>145.28914099900888</v>
      </c>
      <c r="I19" s="229">
        <v>137.21228263575694</v>
      </c>
      <c r="J19" s="229">
        <v>134.55935936385012</v>
      </c>
      <c r="K19" s="229">
        <v>128.25011125420247</v>
      </c>
      <c r="L19" s="229">
        <v>100.08132097360634</v>
      </c>
      <c r="M19" s="229">
        <v>51.331508377076034</v>
      </c>
      <c r="N19" s="229">
        <v>72.00126134479153</v>
      </c>
      <c r="O19" s="229">
        <v>68.04213296181922</v>
      </c>
      <c r="P19" s="229">
        <v>70.412900271259332</v>
      </c>
      <c r="Q19" s="229">
        <v>68.351444051190981</v>
      </c>
      <c r="R19" s="229">
        <v>75.61241684115906</v>
      </c>
      <c r="S19" s="229">
        <v>85.336314829957914</v>
      </c>
      <c r="T19" s="229">
        <v>97.344380498763556</v>
      </c>
      <c r="U19" s="229">
        <v>101.76464384300496</v>
      </c>
      <c r="V19" s="229">
        <v>94.195471114090736</v>
      </c>
      <c r="W19" s="229">
        <v>90.207670128054076</v>
      </c>
      <c r="X19" s="229">
        <v>101.07624324202665</v>
      </c>
      <c r="Y19" s="229">
        <v>95.185085609478463</v>
      </c>
    </row>
    <row r="20" spans="1:25" ht="12" customHeight="1" x14ac:dyDescent="0.25">
      <c r="A20" s="46" t="s">
        <v>82</v>
      </c>
      <c r="B20" s="229">
        <v>161.08931941667387</v>
      </c>
      <c r="C20" s="229">
        <v>161.75047291751272</v>
      </c>
      <c r="D20" s="229">
        <v>161.06685442584836</v>
      </c>
      <c r="E20" s="229">
        <v>184.09663856758235</v>
      </c>
      <c r="F20" s="229">
        <v>47.442854647028796</v>
      </c>
      <c r="G20" s="229">
        <v>151.37063959995498</v>
      </c>
      <c r="H20" s="229">
        <v>173.68613347894967</v>
      </c>
      <c r="I20" s="229">
        <v>154.86208836905232</v>
      </c>
      <c r="J20" s="229">
        <v>150.84968428962372</v>
      </c>
      <c r="K20" s="229">
        <v>112.38011871297387</v>
      </c>
      <c r="L20" s="229">
        <v>93.727980105959844</v>
      </c>
      <c r="M20" s="229">
        <v>64.894193042719152</v>
      </c>
      <c r="N20" s="229">
        <v>93.496565795912645</v>
      </c>
      <c r="O20" s="229">
        <v>46.392895502411072</v>
      </c>
      <c r="P20" s="229">
        <v>53.747724932828824</v>
      </c>
      <c r="Q20" s="229">
        <v>46.203124141099806</v>
      </c>
      <c r="R20" s="229">
        <v>49.372603009282948</v>
      </c>
      <c r="S20" s="229">
        <v>47.147599219314252</v>
      </c>
      <c r="T20" s="229">
        <v>48.350050870062553</v>
      </c>
      <c r="U20" s="229">
        <v>17.360931761858485</v>
      </c>
      <c r="V20" s="229">
        <v>14.965123178246106</v>
      </c>
      <c r="W20" s="229">
        <v>13.063625433291056</v>
      </c>
      <c r="X20" s="229">
        <v>12.916065398709078</v>
      </c>
      <c r="Y20" s="229">
        <v>13.772268577730506</v>
      </c>
    </row>
    <row r="21" spans="1:25" ht="12" customHeight="1" x14ac:dyDescent="0.25">
      <c r="A21" s="46" t="s">
        <v>32</v>
      </c>
      <c r="B21" s="229">
        <v>450.11965877737089</v>
      </c>
      <c r="C21" s="229">
        <v>412.86226093049146</v>
      </c>
      <c r="D21" s="229">
        <v>415.05316880566033</v>
      </c>
      <c r="E21" s="229">
        <v>404.96941997494633</v>
      </c>
      <c r="F21" s="229">
        <v>381.99010115815241</v>
      </c>
      <c r="G21" s="229">
        <v>305.89432929783834</v>
      </c>
      <c r="H21" s="229">
        <v>359.59877825067349</v>
      </c>
      <c r="I21" s="229">
        <v>350.09600044228557</v>
      </c>
      <c r="J21" s="229">
        <v>294.18899619162625</v>
      </c>
      <c r="K21" s="229">
        <v>202.55098263582585</v>
      </c>
      <c r="L21" s="229">
        <v>176.00732801136016</v>
      </c>
      <c r="M21" s="229">
        <v>149.37535621497892</v>
      </c>
      <c r="N21" s="229">
        <v>102.09861366317723</v>
      </c>
      <c r="O21" s="229">
        <v>90.632562430567702</v>
      </c>
      <c r="P21" s="229">
        <v>95.828416691467211</v>
      </c>
      <c r="Q21" s="229">
        <v>91.391023365468442</v>
      </c>
      <c r="R21" s="229">
        <v>96.93926339188134</v>
      </c>
      <c r="S21" s="229">
        <v>95.137526787284443</v>
      </c>
      <c r="T21" s="229">
        <v>86.803203879003604</v>
      </c>
      <c r="U21" s="229">
        <v>88.660727913222175</v>
      </c>
      <c r="V21" s="229">
        <v>80.467814321814572</v>
      </c>
      <c r="W21" s="229">
        <v>83.116540580263106</v>
      </c>
      <c r="X21" s="229">
        <v>81.292746218926197</v>
      </c>
      <c r="Y21" s="229">
        <v>80.067577455950158</v>
      </c>
    </row>
    <row r="22" spans="1:25" ht="12" customHeight="1" x14ac:dyDescent="0.25">
      <c r="A22" s="46" t="s">
        <v>33</v>
      </c>
      <c r="B22" s="229">
        <v>1.6157887326919795</v>
      </c>
      <c r="C22" s="229">
        <v>1.7299031888457359</v>
      </c>
      <c r="D22" s="229">
        <v>2.9215541049311051</v>
      </c>
      <c r="E22" s="229">
        <v>5.0516731600590656</v>
      </c>
      <c r="F22" s="229">
        <v>5.2830941434984835</v>
      </c>
      <c r="G22" s="229">
        <v>5.6577459621208268</v>
      </c>
      <c r="H22" s="229">
        <v>6.3696788444983152</v>
      </c>
      <c r="I22" s="229">
        <v>3.7681200862738584</v>
      </c>
      <c r="J22" s="229">
        <v>2.3106808425282024</v>
      </c>
      <c r="K22" s="229">
        <v>1.5166977449019665</v>
      </c>
      <c r="L22" s="229">
        <v>2.023241483101279</v>
      </c>
      <c r="M22" s="229">
        <v>2.7954330700536607</v>
      </c>
      <c r="N22" s="229">
        <v>18.054728393723117</v>
      </c>
      <c r="O22" s="229">
        <v>25.471079727499365</v>
      </c>
      <c r="P22" s="229">
        <v>64.396103510195729</v>
      </c>
      <c r="Q22" s="229">
        <v>53.05244825300074</v>
      </c>
      <c r="R22" s="229">
        <v>42.088318799445489</v>
      </c>
      <c r="S22" s="229">
        <v>9.2506992294608796</v>
      </c>
      <c r="T22" s="229">
        <v>9.2684687224206073</v>
      </c>
      <c r="U22" s="229">
        <v>8.0180950011909147</v>
      </c>
      <c r="V22" s="229">
        <v>10.995626334696057</v>
      </c>
      <c r="W22" s="229">
        <v>13.95516659454311</v>
      </c>
      <c r="X22" s="229">
        <v>38.671751022368014</v>
      </c>
      <c r="Y22" s="229">
        <v>11.001314984492401</v>
      </c>
    </row>
    <row r="23" spans="1:25" ht="12" customHeight="1" x14ac:dyDescent="0.25">
      <c r="A23" s="46" t="s">
        <v>73</v>
      </c>
      <c r="B23" s="229">
        <v>77.005549567077239</v>
      </c>
      <c r="C23" s="229">
        <v>89.059427968320719</v>
      </c>
      <c r="D23" s="229">
        <v>95.287201586269774</v>
      </c>
      <c r="E23" s="229">
        <v>117.5049931842408</v>
      </c>
      <c r="F23" s="229">
        <v>141.595286599552</v>
      </c>
      <c r="G23" s="229">
        <v>165.59191049662175</v>
      </c>
      <c r="H23" s="229">
        <v>170.67336290110654</v>
      </c>
      <c r="I23" s="229">
        <v>140.40783471245288</v>
      </c>
      <c r="J23" s="229">
        <v>180.28708272390978</v>
      </c>
      <c r="K23" s="229">
        <v>174.171700538979</v>
      </c>
      <c r="L23" s="229">
        <v>159.7881275889909</v>
      </c>
      <c r="M23" s="229">
        <v>237.64120797647968</v>
      </c>
      <c r="N23" s="229">
        <v>228.98818079495186</v>
      </c>
      <c r="O23" s="229">
        <v>241.48596042110327</v>
      </c>
      <c r="P23" s="229">
        <v>222.87838849487738</v>
      </c>
      <c r="Q23" s="229">
        <v>209.73358485593164</v>
      </c>
      <c r="R23" s="229">
        <v>233.58452408307085</v>
      </c>
      <c r="S23" s="229">
        <v>205.22100683630526</v>
      </c>
      <c r="T23" s="229">
        <v>210.56650145687422</v>
      </c>
      <c r="U23" s="229">
        <v>220.01804247265321</v>
      </c>
      <c r="V23" s="229">
        <v>278.97399352387748</v>
      </c>
      <c r="W23" s="229">
        <v>282.04279266052026</v>
      </c>
      <c r="X23" s="229">
        <v>319.49293922928047</v>
      </c>
      <c r="Y23" s="229">
        <v>313.03122332267543</v>
      </c>
    </row>
    <row r="24" spans="1:2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</row>
    <row r="25" spans="1:25" ht="12" customHeight="1" x14ac:dyDescent="0.25">
      <c r="A25" s="46" t="s">
        <v>38</v>
      </c>
      <c r="B25" s="229">
        <v>232.65984522692168</v>
      </c>
      <c r="C25" s="229">
        <v>221.56258931898242</v>
      </c>
      <c r="D25" s="229">
        <v>234.22131559684007</v>
      </c>
      <c r="E25" s="229">
        <v>199.27446736288709</v>
      </c>
      <c r="F25" s="229">
        <v>204.93372944873451</v>
      </c>
      <c r="G25" s="229">
        <v>242.57445485519281</v>
      </c>
      <c r="H25" s="229">
        <v>217.1150890818746</v>
      </c>
      <c r="I25" s="229">
        <v>233.69063060115695</v>
      </c>
      <c r="J25" s="229">
        <v>260.46936315156711</v>
      </c>
      <c r="K25" s="229">
        <v>240.52300996383835</v>
      </c>
      <c r="L25" s="229">
        <v>243.27066498331712</v>
      </c>
      <c r="M25" s="229">
        <v>242.97535014427734</v>
      </c>
      <c r="N25" s="229">
        <v>177.93683534159379</v>
      </c>
      <c r="O25" s="229">
        <v>100.9787823551988</v>
      </c>
      <c r="P25" s="229">
        <v>122.12532550458471</v>
      </c>
      <c r="Q25" s="229">
        <v>229.16361342585574</v>
      </c>
      <c r="R25" s="229">
        <v>146.66102609047212</v>
      </c>
      <c r="S25" s="229">
        <v>122.77899965040332</v>
      </c>
      <c r="T25" s="229">
        <v>122.89593059063068</v>
      </c>
      <c r="U25" s="229">
        <v>111.17252664767075</v>
      </c>
      <c r="V25" s="229">
        <v>124.76076555749543</v>
      </c>
      <c r="W25" s="229">
        <v>86.94020278920128</v>
      </c>
      <c r="X25" s="229">
        <v>88.21489444009606</v>
      </c>
      <c r="Y25" s="229">
        <v>103.24164168799224</v>
      </c>
    </row>
    <row r="26" spans="1:2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</row>
    <row r="27" spans="1:25" ht="12" customHeight="1" x14ac:dyDescent="0.25">
      <c r="A27" s="39" t="s">
        <v>98</v>
      </c>
      <c r="B27" s="228">
        <f t="shared" ref="B27:Y27" si="3">SUM(B28:B37)</f>
        <v>2925.9789492839618</v>
      </c>
      <c r="C27" s="228">
        <f t="shared" si="3"/>
        <v>3031.8053723085168</v>
      </c>
      <c r="D27" s="228">
        <f t="shared" si="3"/>
        <v>2944.3682288051614</v>
      </c>
      <c r="E27" s="228">
        <f t="shared" si="3"/>
        <v>2831.8685003003052</v>
      </c>
      <c r="F27" s="228">
        <f t="shared" si="3"/>
        <v>2752.1216883477678</v>
      </c>
      <c r="G27" s="228">
        <f t="shared" si="3"/>
        <v>2750.0885527117107</v>
      </c>
      <c r="H27" s="228">
        <f t="shared" si="3"/>
        <v>2768.2043250726674</v>
      </c>
      <c r="I27" s="228">
        <f t="shared" si="3"/>
        <v>3199.5195408666382</v>
      </c>
      <c r="J27" s="228">
        <f t="shared" si="3"/>
        <v>2785.421540197945</v>
      </c>
      <c r="K27" s="228">
        <f t="shared" si="3"/>
        <v>2266.7063614362219</v>
      </c>
      <c r="L27" s="228">
        <f t="shared" si="3"/>
        <v>2359.7361564952853</v>
      </c>
      <c r="M27" s="228">
        <f t="shared" si="3"/>
        <v>2217.0030185121359</v>
      </c>
      <c r="N27" s="228">
        <f t="shared" si="3"/>
        <v>1969.2854340478573</v>
      </c>
      <c r="O27" s="228">
        <f t="shared" si="3"/>
        <v>1967.828240890788</v>
      </c>
      <c r="P27" s="228">
        <f t="shared" si="3"/>
        <v>2140.9700155360088</v>
      </c>
      <c r="Q27" s="228">
        <f t="shared" si="3"/>
        <v>2111.7815479661717</v>
      </c>
      <c r="R27" s="228">
        <f t="shared" si="3"/>
        <v>2147.3794102409165</v>
      </c>
      <c r="S27" s="228">
        <f t="shared" si="3"/>
        <v>1978.0820080698982</v>
      </c>
      <c r="T27" s="228">
        <f t="shared" si="3"/>
        <v>1897.5351480655572</v>
      </c>
      <c r="U27" s="228">
        <f t="shared" si="3"/>
        <v>1807.540940165336</v>
      </c>
      <c r="V27" s="228">
        <f t="shared" si="3"/>
        <v>1696.2958233915879</v>
      </c>
      <c r="W27" s="228">
        <f t="shared" si="3"/>
        <v>1772.3725069211732</v>
      </c>
      <c r="X27" s="228">
        <f t="shared" si="3"/>
        <v>1703.6004844160934</v>
      </c>
      <c r="Y27" s="228">
        <f t="shared" si="3"/>
        <v>1632.5900792670602</v>
      </c>
    </row>
    <row r="28" spans="1:25" ht="12" customHeight="1" x14ac:dyDescent="0.25">
      <c r="A28" s="18" t="s">
        <v>28</v>
      </c>
      <c r="B28" s="230">
        <v>727.8069398802138</v>
      </c>
      <c r="C28" s="230">
        <v>750.46648471582444</v>
      </c>
      <c r="D28" s="230">
        <v>565.88890948635571</v>
      </c>
      <c r="E28" s="230">
        <v>463.04970528993152</v>
      </c>
      <c r="F28" s="230">
        <v>428.99088206780834</v>
      </c>
      <c r="G28" s="230">
        <v>309.19091373527726</v>
      </c>
      <c r="H28" s="230">
        <v>274.21878394419298</v>
      </c>
      <c r="I28" s="230">
        <v>401.8413049813588</v>
      </c>
      <c r="J28" s="230">
        <v>278.95007430785051</v>
      </c>
      <c r="K28" s="230">
        <v>96.763923341425482</v>
      </c>
      <c r="L28" s="230">
        <v>196.90240311071096</v>
      </c>
      <c r="M28" s="230">
        <v>103.81752457068156</v>
      </c>
      <c r="N28" s="230">
        <v>100.54274300361776</v>
      </c>
      <c r="O28" s="230">
        <v>109.79875727146438</v>
      </c>
      <c r="P28" s="230">
        <v>127.67123730588931</v>
      </c>
      <c r="Q28" s="230">
        <v>112.10525932952166</v>
      </c>
      <c r="R28" s="230">
        <v>77.244288134439145</v>
      </c>
      <c r="S28" s="230">
        <v>161.752562313487</v>
      </c>
      <c r="T28" s="230">
        <v>243.47471264393101</v>
      </c>
      <c r="U28" s="230">
        <v>170.23983656467075</v>
      </c>
      <c r="V28" s="230">
        <v>150.44017595558495</v>
      </c>
      <c r="W28" s="230">
        <v>170.09898017996264</v>
      </c>
      <c r="X28" s="230">
        <v>61.432250985848711</v>
      </c>
      <c r="Y28" s="230">
        <v>47.76632814754678</v>
      </c>
    </row>
    <row r="29" spans="1:25" ht="12" customHeight="1" x14ac:dyDescent="0.25">
      <c r="A29" s="18" t="s">
        <v>42</v>
      </c>
      <c r="B29" s="230">
        <v>0</v>
      </c>
      <c r="C29" s="230">
        <v>0</v>
      </c>
      <c r="D29" s="230">
        <v>0</v>
      </c>
      <c r="E29" s="230">
        <v>0</v>
      </c>
      <c r="F29" s="230">
        <v>0</v>
      </c>
      <c r="G29" s="230">
        <v>0</v>
      </c>
      <c r="H29" s="230">
        <v>0</v>
      </c>
      <c r="I29" s="230">
        <v>0</v>
      </c>
      <c r="J29" s="230">
        <v>0</v>
      </c>
      <c r="K29" s="230">
        <v>0</v>
      </c>
      <c r="L29" s="230">
        <v>0</v>
      </c>
      <c r="M29" s="230">
        <v>0</v>
      </c>
      <c r="N29" s="230">
        <v>0</v>
      </c>
      <c r="O29" s="230">
        <v>0</v>
      </c>
      <c r="P29" s="230">
        <v>0</v>
      </c>
      <c r="Q29" s="230">
        <v>0</v>
      </c>
      <c r="R29" s="230">
        <v>0</v>
      </c>
      <c r="S29" s="230">
        <v>0</v>
      </c>
      <c r="T29" s="230">
        <v>0</v>
      </c>
      <c r="U29" s="230">
        <v>0</v>
      </c>
      <c r="V29" s="230">
        <v>0</v>
      </c>
      <c r="W29" s="230">
        <v>0</v>
      </c>
      <c r="X29" s="230">
        <v>0</v>
      </c>
      <c r="Y29" s="230">
        <v>0</v>
      </c>
    </row>
    <row r="30" spans="1:25" ht="12" customHeight="1" x14ac:dyDescent="0.25">
      <c r="A30" s="18" t="s">
        <v>31</v>
      </c>
      <c r="B30" s="230">
        <v>174.51414689203034</v>
      </c>
      <c r="C30" s="230">
        <v>174.39610938518999</v>
      </c>
      <c r="D30" s="230">
        <v>167.01019731734269</v>
      </c>
      <c r="E30" s="230">
        <v>171.71874376209669</v>
      </c>
      <c r="F30" s="230">
        <v>156.67137187071316</v>
      </c>
      <c r="G30" s="230">
        <v>138.91194010412318</v>
      </c>
      <c r="H30" s="230">
        <v>133.75694670520429</v>
      </c>
      <c r="I30" s="230">
        <v>126.01746800912696</v>
      </c>
      <c r="J30" s="230">
        <v>124.15138870149812</v>
      </c>
      <c r="K30" s="230">
        <v>107.96854738724204</v>
      </c>
      <c r="L30" s="230">
        <v>81.202685905155491</v>
      </c>
      <c r="M30" s="230">
        <v>44.254648114755426</v>
      </c>
      <c r="N30" s="230">
        <v>51.052221028381311</v>
      </c>
      <c r="O30" s="230">
        <v>37.432157665867777</v>
      </c>
      <c r="P30" s="230">
        <v>49.344451405438861</v>
      </c>
      <c r="Q30" s="230">
        <v>52.504531873142625</v>
      </c>
      <c r="R30" s="230">
        <v>57.329199667869304</v>
      </c>
      <c r="S30" s="230">
        <v>59.330495144246711</v>
      </c>
      <c r="T30" s="230">
        <v>61.507726122044701</v>
      </c>
      <c r="U30" s="230">
        <v>63.544384531887545</v>
      </c>
      <c r="V30" s="230">
        <v>60.662912376880882</v>
      </c>
      <c r="W30" s="230">
        <v>56.257850078308792</v>
      </c>
      <c r="X30" s="230">
        <v>66.06545925152453</v>
      </c>
      <c r="Y30" s="230">
        <v>65.649996075818152</v>
      </c>
    </row>
    <row r="31" spans="1:25" ht="12" customHeight="1" x14ac:dyDescent="0.25">
      <c r="A31" s="18" t="s">
        <v>82</v>
      </c>
      <c r="B31" s="230">
        <v>334.37570991491964</v>
      </c>
      <c r="C31" s="230">
        <v>330.95898384341524</v>
      </c>
      <c r="D31" s="230">
        <v>332.31749177140836</v>
      </c>
      <c r="E31" s="230">
        <v>359.54439731563627</v>
      </c>
      <c r="F31" s="230">
        <v>178.39193961189221</v>
      </c>
      <c r="G31" s="230">
        <v>282.92075557647166</v>
      </c>
      <c r="H31" s="230">
        <v>306.21663790196408</v>
      </c>
      <c r="I31" s="230">
        <v>274.648645950321</v>
      </c>
      <c r="J31" s="230">
        <v>265.17042343610308</v>
      </c>
      <c r="K31" s="230">
        <v>229.04461408254895</v>
      </c>
      <c r="L31" s="230">
        <v>193.96812786007672</v>
      </c>
      <c r="M31" s="230">
        <v>125.78282591325809</v>
      </c>
      <c r="N31" s="230">
        <v>156.92079821174065</v>
      </c>
      <c r="O31" s="230">
        <v>138.51505148858965</v>
      </c>
      <c r="P31" s="230">
        <v>183.75934695494954</v>
      </c>
      <c r="Q31" s="230">
        <v>172.47910938864223</v>
      </c>
      <c r="R31" s="230">
        <v>159.90518295677919</v>
      </c>
      <c r="S31" s="230">
        <v>147.57728865383186</v>
      </c>
      <c r="T31" s="230">
        <v>152.1337518667759</v>
      </c>
      <c r="U31" s="230">
        <v>72.329771873313859</v>
      </c>
      <c r="V31" s="230">
        <v>59.35006025652676</v>
      </c>
      <c r="W31" s="230">
        <v>60.789968138068808</v>
      </c>
      <c r="X31" s="230">
        <v>62.134763689230041</v>
      </c>
      <c r="Y31" s="230">
        <v>67.450680332284406</v>
      </c>
    </row>
    <row r="32" spans="1:25" ht="12" customHeight="1" x14ac:dyDescent="0.25">
      <c r="A32" s="18" t="s">
        <v>32</v>
      </c>
      <c r="B32" s="230">
        <v>400.95514775745301</v>
      </c>
      <c r="C32" s="230">
        <v>388.03584741000742</v>
      </c>
      <c r="D32" s="230">
        <v>402.24872285384095</v>
      </c>
      <c r="E32" s="230">
        <v>345.75190418670439</v>
      </c>
      <c r="F32" s="230">
        <v>390.92468817976675</v>
      </c>
      <c r="G32" s="230">
        <v>337.71891231867073</v>
      </c>
      <c r="H32" s="230">
        <v>403.66674195568942</v>
      </c>
      <c r="I32" s="230">
        <v>394.83572784662238</v>
      </c>
      <c r="J32" s="230">
        <v>335.9152170499903</v>
      </c>
      <c r="K32" s="230">
        <v>205.39768460407095</v>
      </c>
      <c r="L32" s="230">
        <v>185.1274957203681</v>
      </c>
      <c r="M32" s="230">
        <v>176.41045633876138</v>
      </c>
      <c r="N32" s="230">
        <v>95.665788744389417</v>
      </c>
      <c r="O32" s="230">
        <v>78.470361043206992</v>
      </c>
      <c r="P32" s="230">
        <v>97.159029568206009</v>
      </c>
      <c r="Q32" s="230">
        <v>92.998056600137716</v>
      </c>
      <c r="R32" s="230">
        <v>92.22668673709542</v>
      </c>
      <c r="S32" s="230">
        <v>90.6071851645642</v>
      </c>
      <c r="T32" s="230">
        <v>78.744603515665347</v>
      </c>
      <c r="U32" s="230">
        <v>77.302814649116598</v>
      </c>
      <c r="V32" s="230">
        <v>64.352134087471754</v>
      </c>
      <c r="W32" s="230">
        <v>58.564886762815135</v>
      </c>
      <c r="X32" s="230">
        <v>59.534510874796922</v>
      </c>
      <c r="Y32" s="230">
        <v>57.663634925821128</v>
      </c>
    </row>
    <row r="33" spans="1:25" ht="12" customHeight="1" x14ac:dyDescent="0.25">
      <c r="A33" s="18" t="s">
        <v>33</v>
      </c>
      <c r="B33" s="230">
        <v>241.62015279783253</v>
      </c>
      <c r="C33" s="230">
        <v>276.43725072344995</v>
      </c>
      <c r="D33" s="230">
        <v>332.9578096096003</v>
      </c>
      <c r="E33" s="230">
        <v>332.92003793194436</v>
      </c>
      <c r="F33" s="230">
        <v>423.50976914111033</v>
      </c>
      <c r="G33" s="230">
        <v>436.33141998800818</v>
      </c>
      <c r="H33" s="230">
        <v>416.48302966796945</v>
      </c>
      <c r="I33" s="230">
        <v>664.3458953909402</v>
      </c>
      <c r="J33" s="230">
        <v>469.9187258642645</v>
      </c>
      <c r="K33" s="230">
        <v>436.43110964976694</v>
      </c>
      <c r="L33" s="230">
        <v>497.83342231741449</v>
      </c>
      <c r="M33" s="230">
        <v>416.80903812513111</v>
      </c>
      <c r="N33" s="230">
        <v>474.73220195881339</v>
      </c>
      <c r="O33" s="230">
        <v>503.524793015407</v>
      </c>
      <c r="P33" s="230">
        <v>521.44499709169588</v>
      </c>
      <c r="Q33" s="230">
        <v>559.34841159222708</v>
      </c>
      <c r="R33" s="230">
        <v>618.15811284285883</v>
      </c>
      <c r="S33" s="230">
        <v>520.38386654869907</v>
      </c>
      <c r="T33" s="230">
        <v>397.26076601532657</v>
      </c>
      <c r="U33" s="230">
        <v>434.83831084575661</v>
      </c>
      <c r="V33" s="230">
        <v>306.09981648559625</v>
      </c>
      <c r="W33" s="230">
        <v>327.53245163417574</v>
      </c>
      <c r="X33" s="230">
        <v>365.64527391314351</v>
      </c>
      <c r="Y33" s="230">
        <v>348.2921501917757</v>
      </c>
    </row>
    <row r="34" spans="1:25" ht="12" customHeight="1" x14ac:dyDescent="0.25">
      <c r="A34" s="18" t="s">
        <v>73</v>
      </c>
      <c r="B34" s="230">
        <v>151.70787163490445</v>
      </c>
      <c r="C34" s="230">
        <v>187.91797376571486</v>
      </c>
      <c r="D34" s="230">
        <v>195.97352914015647</v>
      </c>
      <c r="E34" s="230">
        <v>193.76183124770375</v>
      </c>
      <c r="F34" s="230">
        <v>213.29568334235287</v>
      </c>
      <c r="G34" s="230">
        <v>242.30426924499031</v>
      </c>
      <c r="H34" s="230">
        <v>256.03523798532376</v>
      </c>
      <c r="I34" s="230">
        <v>252.18711692933823</v>
      </c>
      <c r="J34" s="230">
        <v>252.85745287638431</v>
      </c>
      <c r="K34" s="230">
        <v>222.32014693830195</v>
      </c>
      <c r="L34" s="230">
        <v>203.84977338834892</v>
      </c>
      <c r="M34" s="230">
        <v>307.03668499823073</v>
      </c>
      <c r="N34" s="230">
        <v>273.11303631244732</v>
      </c>
      <c r="O34" s="230">
        <v>291.95700977861827</v>
      </c>
      <c r="P34" s="230">
        <v>235.62616759885051</v>
      </c>
      <c r="Q34" s="230">
        <v>215.5166225968392</v>
      </c>
      <c r="R34" s="230">
        <v>308.47856428241755</v>
      </c>
      <c r="S34" s="230">
        <v>116.84349918613918</v>
      </c>
      <c r="T34" s="230">
        <v>113.25670176633372</v>
      </c>
      <c r="U34" s="230">
        <v>124.88070514815078</v>
      </c>
      <c r="V34" s="230">
        <v>232.30655926996155</v>
      </c>
      <c r="W34" s="230">
        <v>239.02559911115918</v>
      </c>
      <c r="X34" s="230">
        <v>259.30405732823539</v>
      </c>
      <c r="Y34" s="230">
        <v>251.54426294934575</v>
      </c>
    </row>
    <row r="35" spans="1:25" ht="12" customHeight="1" x14ac:dyDescent="0.25">
      <c r="A35" s="18" t="s">
        <v>36</v>
      </c>
      <c r="B35" s="230">
        <v>0</v>
      </c>
      <c r="C35" s="230">
        <v>0</v>
      </c>
      <c r="D35" s="230">
        <v>0</v>
      </c>
      <c r="E35" s="230">
        <v>0</v>
      </c>
      <c r="F35" s="230">
        <v>0</v>
      </c>
      <c r="G35" s="230">
        <v>0</v>
      </c>
      <c r="H35" s="230">
        <v>0</v>
      </c>
      <c r="I35" s="230">
        <v>0</v>
      </c>
      <c r="J35" s="230">
        <v>0</v>
      </c>
      <c r="K35" s="230">
        <v>0</v>
      </c>
      <c r="L35" s="230">
        <v>0</v>
      </c>
      <c r="M35" s="230">
        <v>0</v>
      </c>
      <c r="N35" s="230">
        <v>0</v>
      </c>
      <c r="O35" s="230">
        <v>0</v>
      </c>
      <c r="P35" s="230">
        <v>0</v>
      </c>
      <c r="Q35" s="230">
        <v>0</v>
      </c>
      <c r="R35" s="230">
        <v>0</v>
      </c>
      <c r="S35" s="230">
        <v>0</v>
      </c>
      <c r="T35" s="230">
        <v>0</v>
      </c>
      <c r="U35" s="230">
        <v>0</v>
      </c>
      <c r="V35" s="230">
        <v>0</v>
      </c>
      <c r="W35" s="230">
        <v>0</v>
      </c>
      <c r="X35" s="230">
        <v>0</v>
      </c>
      <c r="Y35" s="230">
        <v>0</v>
      </c>
    </row>
    <row r="36" spans="1:25" ht="12" customHeight="1" x14ac:dyDescent="0.25">
      <c r="A36" s="18" t="s">
        <v>38</v>
      </c>
      <c r="B36" s="230">
        <v>0</v>
      </c>
      <c r="C36" s="230">
        <v>3.7167743955489243</v>
      </c>
      <c r="D36" s="230">
        <v>3.6214187109845284</v>
      </c>
      <c r="E36" s="230">
        <v>2.048748458265095</v>
      </c>
      <c r="F36" s="230">
        <v>1.5008363294253968</v>
      </c>
      <c r="G36" s="230">
        <v>0.76174462890006112</v>
      </c>
      <c r="H36" s="230">
        <v>1.5244637986069165</v>
      </c>
      <c r="I36" s="230">
        <v>1.5009429156099543</v>
      </c>
      <c r="J36" s="230">
        <v>2.9299489722505996</v>
      </c>
      <c r="K36" s="230">
        <v>1.4995179811315325</v>
      </c>
      <c r="L36" s="230">
        <v>1.4986385420482975</v>
      </c>
      <c r="M36" s="230">
        <v>17.414503682033853</v>
      </c>
      <c r="N36" s="230">
        <v>10.942614357460371</v>
      </c>
      <c r="O36" s="230">
        <v>13.667219364491643</v>
      </c>
      <c r="P36" s="230">
        <v>24.526007255518465</v>
      </c>
      <c r="Q36" s="230">
        <v>15.725122601659308</v>
      </c>
      <c r="R36" s="230">
        <v>9.974141579347247</v>
      </c>
      <c r="S36" s="230">
        <v>3.2599513384186594</v>
      </c>
      <c r="T36" s="230">
        <v>3.7068209140984862</v>
      </c>
      <c r="U36" s="230">
        <v>7.1541285543928694</v>
      </c>
      <c r="V36" s="230">
        <v>4.4322696961588974</v>
      </c>
      <c r="W36" s="230">
        <v>17.421104175545068</v>
      </c>
      <c r="X36" s="230">
        <v>6.7826120087431292</v>
      </c>
      <c r="Y36" s="230">
        <v>12.67039614519777</v>
      </c>
    </row>
    <row r="37" spans="1:25" ht="12" customHeight="1" x14ac:dyDescent="0.25">
      <c r="A37" s="47" t="s">
        <v>40</v>
      </c>
      <c r="B37" s="231">
        <v>894.99898040660764</v>
      </c>
      <c r="C37" s="231">
        <v>919.87594806936636</v>
      </c>
      <c r="D37" s="231">
        <v>944.35014991547246</v>
      </c>
      <c r="E37" s="231">
        <v>963.0731321080234</v>
      </c>
      <c r="F37" s="231">
        <v>958.83651780469847</v>
      </c>
      <c r="G37" s="231">
        <v>1001.9485971152695</v>
      </c>
      <c r="H37" s="231">
        <v>976.30248311371611</v>
      </c>
      <c r="I37" s="231">
        <v>1084.1424388433211</v>
      </c>
      <c r="J37" s="231">
        <v>1055.5283089896034</v>
      </c>
      <c r="K37" s="231">
        <v>967.28081745173426</v>
      </c>
      <c r="L37" s="231">
        <v>999.35360965116263</v>
      </c>
      <c r="M37" s="231">
        <v>1025.4773367692833</v>
      </c>
      <c r="N37" s="231">
        <v>806.31603043100722</v>
      </c>
      <c r="O37" s="231">
        <v>794.46289126314241</v>
      </c>
      <c r="P37" s="231">
        <v>901.43877835546016</v>
      </c>
      <c r="Q37" s="231">
        <v>891.10443398400218</v>
      </c>
      <c r="R37" s="231">
        <v>824.06323404010971</v>
      </c>
      <c r="S37" s="231">
        <v>878.3271597205113</v>
      </c>
      <c r="T37" s="231">
        <v>847.45006522138146</v>
      </c>
      <c r="U37" s="231">
        <v>857.25098799804698</v>
      </c>
      <c r="V37" s="231">
        <v>818.6518952634068</v>
      </c>
      <c r="W37" s="231">
        <v>842.68166684113783</v>
      </c>
      <c r="X37" s="231">
        <v>822.70155636457116</v>
      </c>
      <c r="Y37" s="231">
        <v>781.55263049927055</v>
      </c>
    </row>
    <row r="38" spans="1:25" ht="10.15" customHeight="1" x14ac:dyDescent="0.25"/>
    <row r="39" spans="1:25" ht="15" customHeight="1" x14ac:dyDescent="0.25">
      <c r="A39" s="32" t="s">
        <v>99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</row>
    <row r="40" spans="1:25" ht="10.15" customHeight="1" x14ac:dyDescent="0.25"/>
    <row r="41" spans="1:25" ht="12" customHeight="1" x14ac:dyDescent="0.25">
      <c r="A41" s="35" t="str">
        <f>$A$5</f>
        <v>All industrial sectors</v>
      </c>
      <c r="B41" s="232">
        <f t="shared" ref="B41:Y41" si="4">SUM(B42:B46,B47,B48)</f>
        <v>0.99999999999999989</v>
      </c>
      <c r="C41" s="232">
        <f t="shared" si="4"/>
        <v>1</v>
      </c>
      <c r="D41" s="232">
        <f t="shared" si="4"/>
        <v>1</v>
      </c>
      <c r="E41" s="232">
        <f t="shared" si="4"/>
        <v>1</v>
      </c>
      <c r="F41" s="232">
        <f t="shared" si="4"/>
        <v>1</v>
      </c>
      <c r="G41" s="232">
        <f t="shared" si="4"/>
        <v>1</v>
      </c>
      <c r="H41" s="232">
        <f t="shared" si="4"/>
        <v>1</v>
      </c>
      <c r="I41" s="232">
        <f t="shared" si="4"/>
        <v>1</v>
      </c>
      <c r="J41" s="232">
        <f t="shared" si="4"/>
        <v>0.99999999999999978</v>
      </c>
      <c r="K41" s="232">
        <f t="shared" si="4"/>
        <v>1</v>
      </c>
      <c r="L41" s="232">
        <f t="shared" si="4"/>
        <v>1</v>
      </c>
      <c r="M41" s="232">
        <f t="shared" si="4"/>
        <v>1</v>
      </c>
      <c r="N41" s="232">
        <f t="shared" si="4"/>
        <v>1.0000000000000002</v>
      </c>
      <c r="O41" s="232">
        <f t="shared" si="4"/>
        <v>1</v>
      </c>
      <c r="P41" s="232">
        <f t="shared" si="4"/>
        <v>1</v>
      </c>
      <c r="Q41" s="232">
        <f t="shared" si="4"/>
        <v>1</v>
      </c>
      <c r="R41" s="232">
        <f t="shared" si="4"/>
        <v>1</v>
      </c>
      <c r="S41" s="232">
        <f t="shared" si="4"/>
        <v>1</v>
      </c>
      <c r="T41" s="232">
        <f t="shared" si="4"/>
        <v>1</v>
      </c>
      <c r="U41" s="232">
        <f t="shared" si="4"/>
        <v>1</v>
      </c>
      <c r="V41" s="232">
        <f t="shared" si="4"/>
        <v>1</v>
      </c>
      <c r="W41" s="232">
        <f t="shared" si="4"/>
        <v>0.99999999999999989</v>
      </c>
      <c r="X41" s="232">
        <f t="shared" si="4"/>
        <v>1</v>
      </c>
      <c r="Y41" s="232">
        <f t="shared" si="4"/>
        <v>0.99999999999999989</v>
      </c>
    </row>
    <row r="42" spans="1:25" ht="12" customHeight="1" x14ac:dyDescent="0.25">
      <c r="A42" s="173" t="s">
        <v>91</v>
      </c>
      <c r="B42" s="233">
        <f t="shared" ref="B42:Y42" si="5">IF(B6=0,0,B6/B$5)</f>
        <v>7.5610449187487744E-3</v>
      </c>
      <c r="C42" s="233">
        <f t="shared" si="5"/>
        <v>7.6405548360111326E-3</v>
      </c>
      <c r="D42" s="233">
        <f t="shared" si="5"/>
        <v>7.6579642550379289E-3</v>
      </c>
      <c r="E42" s="233">
        <f t="shared" si="5"/>
        <v>7.611703883535526E-3</v>
      </c>
      <c r="F42" s="233">
        <f t="shared" si="5"/>
        <v>7.7725694029707549E-3</v>
      </c>
      <c r="G42" s="233">
        <f t="shared" si="5"/>
        <v>7.1430283954669266E-3</v>
      </c>
      <c r="H42" s="233">
        <f t="shared" si="5"/>
        <v>7.2668621605172078E-3</v>
      </c>
      <c r="I42" s="233">
        <f t="shared" si="5"/>
        <v>7.3477242376571578E-3</v>
      </c>
      <c r="J42" s="233">
        <f t="shared" si="5"/>
        <v>8.4210212602729533E-3</v>
      </c>
      <c r="K42" s="233">
        <f t="shared" si="5"/>
        <v>8.7289078277834678E-3</v>
      </c>
      <c r="L42" s="233">
        <f t="shared" si="5"/>
        <v>7.7724169265793695E-3</v>
      </c>
      <c r="M42" s="233">
        <f t="shared" si="5"/>
        <v>9.3520756419632894E-3</v>
      </c>
      <c r="N42" s="233">
        <f t="shared" si="5"/>
        <v>7.2879646968668395E-3</v>
      </c>
      <c r="O42" s="233">
        <f t="shared" si="5"/>
        <v>7.4508535243791099E-3</v>
      </c>
      <c r="P42" s="233">
        <f t="shared" si="5"/>
        <v>8.170384195569716E-3</v>
      </c>
      <c r="Q42" s="233">
        <f t="shared" si="5"/>
        <v>7.8957988409512122E-3</v>
      </c>
      <c r="R42" s="233">
        <f t="shared" si="5"/>
        <v>7.3381335829909439E-3</v>
      </c>
      <c r="S42" s="233">
        <f t="shared" si="5"/>
        <v>9.3524841628070104E-3</v>
      </c>
      <c r="T42" s="233">
        <f t="shared" si="5"/>
        <v>1.0069684707753178E-2</v>
      </c>
      <c r="U42" s="233">
        <f t="shared" si="5"/>
        <v>1.1153840885908583E-2</v>
      </c>
      <c r="V42" s="233">
        <f t="shared" si="5"/>
        <v>1.1237199211072713E-2</v>
      </c>
      <c r="W42" s="233">
        <f t="shared" si="5"/>
        <v>1.1334359950893019E-2</v>
      </c>
      <c r="X42" s="233">
        <f t="shared" si="5"/>
        <v>1.1071412950815296E-2</v>
      </c>
      <c r="Y42" s="233">
        <f t="shared" si="5"/>
        <v>1.1318356645394517E-2</v>
      </c>
    </row>
    <row r="43" spans="1:25" ht="12" customHeight="1" x14ac:dyDescent="0.25">
      <c r="A43" s="173" t="s">
        <v>92</v>
      </c>
      <c r="B43" s="233">
        <f t="shared" ref="B43:Y43" si="6">IF(B7=0,0,B7/B$5)</f>
        <v>9.7001389376137476E-3</v>
      </c>
      <c r="C43" s="233">
        <f t="shared" si="6"/>
        <v>9.2766767649748276E-3</v>
      </c>
      <c r="D43" s="233">
        <f t="shared" si="6"/>
        <v>9.6291842418738584E-3</v>
      </c>
      <c r="E43" s="233">
        <f t="shared" si="6"/>
        <v>8.5246529515184133E-3</v>
      </c>
      <c r="F43" s="233">
        <f t="shared" si="6"/>
        <v>8.2169718881246485E-3</v>
      </c>
      <c r="G43" s="233">
        <f t="shared" si="6"/>
        <v>7.9422301292962749E-3</v>
      </c>
      <c r="H43" s="233">
        <f t="shared" si="6"/>
        <v>7.8376917580463782E-3</v>
      </c>
      <c r="I43" s="233">
        <f t="shared" si="6"/>
        <v>6.2009005640145274E-3</v>
      </c>
      <c r="J43" s="233">
        <f t="shared" si="6"/>
        <v>9.6216452830619088E-3</v>
      </c>
      <c r="K43" s="233">
        <f t="shared" si="6"/>
        <v>1.0277000418928671E-2</v>
      </c>
      <c r="L43" s="233">
        <f t="shared" si="6"/>
        <v>8.6579708692201603E-3</v>
      </c>
      <c r="M43" s="233">
        <f t="shared" si="6"/>
        <v>1.0199505921346082E-2</v>
      </c>
      <c r="N43" s="233">
        <f t="shared" si="6"/>
        <v>9.1946090987902792E-3</v>
      </c>
      <c r="O43" s="233">
        <f t="shared" si="6"/>
        <v>9.2479943389501412E-3</v>
      </c>
      <c r="P43" s="233">
        <f t="shared" si="6"/>
        <v>1.0000425877156589E-2</v>
      </c>
      <c r="Q43" s="233">
        <f t="shared" si="6"/>
        <v>9.7561677211395106E-3</v>
      </c>
      <c r="R43" s="233">
        <f t="shared" si="6"/>
        <v>6.7904895655660638E-3</v>
      </c>
      <c r="S43" s="233">
        <f t="shared" si="6"/>
        <v>1.0215108168209586E-2</v>
      </c>
      <c r="T43" s="233">
        <f t="shared" si="6"/>
        <v>1.2420449815743634E-2</v>
      </c>
      <c r="U43" s="233">
        <f t="shared" si="6"/>
        <v>1.1333889123057994E-2</v>
      </c>
      <c r="V43" s="233">
        <f t="shared" si="6"/>
        <v>1.1475817025544257E-2</v>
      </c>
      <c r="W43" s="233">
        <f t="shared" si="6"/>
        <v>1.1489435323048082E-2</v>
      </c>
      <c r="X43" s="233">
        <f t="shared" si="6"/>
        <v>1.1476601642690822E-2</v>
      </c>
      <c r="Y43" s="233">
        <f t="shared" si="6"/>
        <v>1.202591252993938E-2</v>
      </c>
    </row>
    <row r="44" spans="1:25" ht="12" customHeight="1" x14ac:dyDescent="0.25">
      <c r="A44" s="173" t="s">
        <v>93</v>
      </c>
      <c r="B44" s="233">
        <f t="shared" ref="B44:Y44" si="7">IF(B8=0,0,B8/B$5)</f>
        <v>2.1599306947302718E-2</v>
      </c>
      <c r="C44" s="233">
        <f t="shared" si="7"/>
        <v>2.1049510594415354E-2</v>
      </c>
      <c r="D44" s="233">
        <f t="shared" si="7"/>
        <v>2.227062930590289E-2</v>
      </c>
      <c r="E44" s="233">
        <f t="shared" si="7"/>
        <v>2.2435915937748876E-2</v>
      </c>
      <c r="F44" s="233">
        <f t="shared" si="7"/>
        <v>2.2602010272814888E-2</v>
      </c>
      <c r="G44" s="233">
        <f t="shared" si="7"/>
        <v>2.2266455159089638E-2</v>
      </c>
      <c r="H44" s="233">
        <f t="shared" si="7"/>
        <v>2.2169993167235072E-2</v>
      </c>
      <c r="I44" s="233">
        <f t="shared" si="7"/>
        <v>2.0118924877275946E-2</v>
      </c>
      <c r="J44" s="233">
        <f t="shared" si="7"/>
        <v>2.4161931820104642E-2</v>
      </c>
      <c r="K44" s="233">
        <f t="shared" si="7"/>
        <v>2.5642492306464145E-2</v>
      </c>
      <c r="L44" s="233">
        <f t="shared" si="7"/>
        <v>2.3521835225676767E-2</v>
      </c>
      <c r="M44" s="233">
        <f t="shared" si="7"/>
        <v>2.5734526478937349E-2</v>
      </c>
      <c r="N44" s="233">
        <f t="shared" si="7"/>
        <v>2.3562578156457018E-2</v>
      </c>
      <c r="O44" s="233">
        <f t="shared" si="7"/>
        <v>2.4598738253078331E-2</v>
      </c>
      <c r="P44" s="233">
        <f t="shared" si="7"/>
        <v>2.4696010122003689E-2</v>
      </c>
      <c r="Q44" s="233">
        <f t="shared" si="7"/>
        <v>2.3182819611612952E-2</v>
      </c>
      <c r="R44" s="233">
        <f t="shared" si="7"/>
        <v>1.926254409889162E-2</v>
      </c>
      <c r="S44" s="233">
        <f t="shared" si="7"/>
        <v>2.28365489349849E-2</v>
      </c>
      <c r="T44" s="233">
        <f t="shared" si="7"/>
        <v>2.5819138747081857E-2</v>
      </c>
      <c r="U44" s="233">
        <f t="shared" si="7"/>
        <v>2.6146956899235758E-2</v>
      </c>
      <c r="V44" s="233">
        <f t="shared" si="7"/>
        <v>2.755381236444138E-2</v>
      </c>
      <c r="W44" s="233">
        <f t="shared" si="7"/>
        <v>2.8493472544400014E-2</v>
      </c>
      <c r="X44" s="233">
        <f t="shared" si="7"/>
        <v>2.8162919468950227E-2</v>
      </c>
      <c r="Y44" s="233">
        <f t="shared" si="7"/>
        <v>2.9053419609491416E-2</v>
      </c>
    </row>
    <row r="45" spans="1:25" ht="12" customHeight="1" x14ac:dyDescent="0.25">
      <c r="A45" s="173" t="s">
        <v>94</v>
      </c>
      <c r="B45" s="233">
        <f t="shared" ref="B45:Y45" si="8">IF(B9=0,0,B9/B$5)</f>
        <v>1.5072873039624603E-2</v>
      </c>
      <c r="C45" s="233">
        <f t="shared" si="8"/>
        <v>1.4180530178534243E-2</v>
      </c>
      <c r="D45" s="233">
        <f t="shared" si="8"/>
        <v>1.4893533814559075E-2</v>
      </c>
      <c r="E45" s="233">
        <f t="shared" si="8"/>
        <v>1.3543059028018648E-2</v>
      </c>
      <c r="F45" s="233">
        <f t="shared" si="8"/>
        <v>1.3354958405147416E-2</v>
      </c>
      <c r="G45" s="233">
        <f t="shared" si="8"/>
        <v>1.273375711340078E-2</v>
      </c>
      <c r="H45" s="233">
        <f t="shared" si="8"/>
        <v>1.2654755508913998E-2</v>
      </c>
      <c r="I45" s="233">
        <f t="shared" si="8"/>
        <v>9.4924318731200632E-3</v>
      </c>
      <c r="J45" s="233">
        <f t="shared" si="8"/>
        <v>1.5331327286708421E-2</v>
      </c>
      <c r="K45" s="233">
        <f t="shared" si="8"/>
        <v>1.6692587581766272E-2</v>
      </c>
      <c r="L45" s="233">
        <f t="shared" si="8"/>
        <v>1.4262588876207594E-2</v>
      </c>
      <c r="M45" s="233">
        <f t="shared" si="8"/>
        <v>1.6023136118742006E-2</v>
      </c>
      <c r="N45" s="233">
        <f t="shared" si="8"/>
        <v>1.5520826529752922E-2</v>
      </c>
      <c r="O45" s="233">
        <f t="shared" si="8"/>
        <v>1.5153171793723464E-2</v>
      </c>
      <c r="P45" s="233">
        <f t="shared" si="8"/>
        <v>1.541440301313781E-2</v>
      </c>
      <c r="Q45" s="233">
        <f t="shared" si="8"/>
        <v>1.4804084087987985E-2</v>
      </c>
      <c r="R45" s="233">
        <f t="shared" si="8"/>
        <v>8.7379783899986987E-3</v>
      </c>
      <c r="S45" s="233">
        <f t="shared" si="8"/>
        <v>1.4099445310641522E-2</v>
      </c>
      <c r="T45" s="233">
        <f t="shared" si="8"/>
        <v>2.0732307677083523E-2</v>
      </c>
      <c r="U45" s="233">
        <f t="shared" si="8"/>
        <v>1.6564477394260996E-2</v>
      </c>
      <c r="V45" s="233">
        <f t="shared" si="8"/>
        <v>1.6982414520553029E-2</v>
      </c>
      <c r="W45" s="233">
        <f t="shared" si="8"/>
        <v>1.6703984435674578E-2</v>
      </c>
      <c r="X45" s="233">
        <f t="shared" si="8"/>
        <v>1.6786647349434084E-2</v>
      </c>
      <c r="Y45" s="233">
        <f t="shared" si="8"/>
        <v>1.8009937703292147E-2</v>
      </c>
    </row>
    <row r="46" spans="1:25" ht="12" customHeight="1" x14ac:dyDescent="0.25">
      <c r="A46" s="173" t="s">
        <v>95</v>
      </c>
      <c r="B46" s="233">
        <f t="shared" ref="B46:Y46" si="9">IF(B10=0,0,B10/B$5)</f>
        <v>1.5099887766999644E-2</v>
      </c>
      <c r="C46" s="233">
        <f t="shared" si="9"/>
        <v>1.4786370521766944E-2</v>
      </c>
      <c r="D46" s="233">
        <f t="shared" si="9"/>
        <v>1.5094063238332255E-2</v>
      </c>
      <c r="E46" s="233">
        <f t="shared" si="9"/>
        <v>1.5597134311608704E-2</v>
      </c>
      <c r="F46" s="233">
        <f t="shared" si="9"/>
        <v>1.4268859551366494E-2</v>
      </c>
      <c r="G46" s="233">
        <f t="shared" si="9"/>
        <v>1.5488959546310731E-2</v>
      </c>
      <c r="H46" s="233">
        <f t="shared" si="9"/>
        <v>1.5931802179711119E-2</v>
      </c>
      <c r="I46" s="233">
        <f t="shared" si="9"/>
        <v>1.4977752554685166E-2</v>
      </c>
      <c r="J46" s="233">
        <f t="shared" si="9"/>
        <v>1.6217521282099485E-2</v>
      </c>
      <c r="K46" s="233">
        <f t="shared" si="9"/>
        <v>1.5217546808776329E-2</v>
      </c>
      <c r="L46" s="233">
        <f t="shared" si="9"/>
        <v>1.4003653389821381E-2</v>
      </c>
      <c r="M46" s="233">
        <f t="shared" si="9"/>
        <v>1.3831956588462807E-2</v>
      </c>
      <c r="N46" s="233">
        <f t="shared" si="9"/>
        <v>1.3640429731362324E-2</v>
      </c>
      <c r="O46" s="233">
        <f t="shared" si="9"/>
        <v>1.1968012996919387E-2</v>
      </c>
      <c r="P46" s="233">
        <f t="shared" si="9"/>
        <v>1.2598358842707949E-2</v>
      </c>
      <c r="Q46" s="233">
        <f t="shared" si="9"/>
        <v>1.2349008312138724E-2</v>
      </c>
      <c r="R46" s="233">
        <f t="shared" si="9"/>
        <v>1.1557984940410675E-2</v>
      </c>
      <c r="S46" s="233">
        <f t="shared" si="9"/>
        <v>1.2702131697285081E-2</v>
      </c>
      <c r="T46" s="233">
        <f t="shared" si="9"/>
        <v>1.5711164327948716E-2</v>
      </c>
      <c r="U46" s="233">
        <f t="shared" si="9"/>
        <v>1.5597201796228652E-2</v>
      </c>
      <c r="V46" s="233">
        <f t="shared" si="9"/>
        <v>1.6109206815020063E-2</v>
      </c>
      <c r="W46" s="233">
        <f t="shared" si="9"/>
        <v>1.5701633172230119E-2</v>
      </c>
      <c r="X46" s="233">
        <f t="shared" si="9"/>
        <v>1.6885795836783162E-2</v>
      </c>
      <c r="Y46" s="233">
        <f t="shared" si="9"/>
        <v>1.6652034183059165E-2</v>
      </c>
    </row>
    <row r="47" spans="1:25" ht="12" customHeight="1" x14ac:dyDescent="0.25">
      <c r="A47" s="40" t="str">
        <f>$A$16</f>
        <v>Steam processes</v>
      </c>
      <c r="B47" s="234">
        <f t="shared" ref="B47:Y47" si="10">IF(B16=0,0,B16/B$5)</f>
        <v>0.27567136923151914</v>
      </c>
      <c r="C47" s="234">
        <f t="shared" si="10"/>
        <v>0.26266612794409044</v>
      </c>
      <c r="D47" s="234">
        <f t="shared" si="10"/>
        <v>0.27000826540825418</v>
      </c>
      <c r="E47" s="234">
        <f t="shared" si="10"/>
        <v>0.2801773728520241</v>
      </c>
      <c r="F47" s="234">
        <f t="shared" si="10"/>
        <v>0.25920225172834471</v>
      </c>
      <c r="G47" s="234">
        <f t="shared" si="10"/>
        <v>0.27473580232162859</v>
      </c>
      <c r="H47" s="234">
        <f t="shared" si="10"/>
        <v>0.28155263157760924</v>
      </c>
      <c r="I47" s="234">
        <f t="shared" si="10"/>
        <v>0.24902414303143211</v>
      </c>
      <c r="J47" s="234">
        <f t="shared" si="10"/>
        <v>0.26798478502495138</v>
      </c>
      <c r="K47" s="234">
        <f t="shared" si="10"/>
        <v>0.26877137425025371</v>
      </c>
      <c r="L47" s="234">
        <f t="shared" si="10"/>
        <v>0.25229264143305336</v>
      </c>
      <c r="M47" s="234">
        <f t="shared" si="10"/>
        <v>0.2576541221964046</v>
      </c>
      <c r="N47" s="234">
        <f t="shared" si="10"/>
        <v>0.27337702930191088</v>
      </c>
      <c r="O47" s="234">
        <f t="shared" si="10"/>
        <v>0.23759195741857311</v>
      </c>
      <c r="P47" s="234">
        <f t="shared" si="10"/>
        <v>0.23586842340423911</v>
      </c>
      <c r="Q47" s="234">
        <f t="shared" si="10"/>
        <v>0.25698637226920568</v>
      </c>
      <c r="R47" s="234">
        <f t="shared" si="10"/>
        <v>0.24755142698716304</v>
      </c>
      <c r="S47" s="234">
        <f t="shared" si="10"/>
        <v>0.21482854891539702</v>
      </c>
      <c r="T47" s="234">
        <f t="shared" si="10"/>
        <v>0.22242638554740005</v>
      </c>
      <c r="U47" s="234">
        <f t="shared" si="10"/>
        <v>0.2206658013651249</v>
      </c>
      <c r="V47" s="234">
        <f t="shared" si="10"/>
        <v>0.2444413019314699</v>
      </c>
      <c r="W47" s="234">
        <f t="shared" si="10"/>
        <v>0.22540165153671923</v>
      </c>
      <c r="X47" s="234">
        <f t="shared" si="10"/>
        <v>0.25158190377442674</v>
      </c>
      <c r="Y47" s="234">
        <f t="shared" si="10"/>
        <v>0.25020769130558462</v>
      </c>
    </row>
    <row r="48" spans="1:25" ht="12" customHeight="1" x14ac:dyDescent="0.25">
      <c r="A48" s="41" t="str">
        <f>$A$27</f>
        <v>Other processes</v>
      </c>
      <c r="B48" s="235">
        <f t="shared" ref="B48:Y48" si="11">IF(B27=0,0,B27/B$5)</f>
        <v>0.65529537915819125</v>
      </c>
      <c r="C48" s="235">
        <f t="shared" si="11"/>
        <v>0.67040022916020714</v>
      </c>
      <c r="D48" s="235">
        <f t="shared" si="11"/>
        <v>0.66044635973603982</v>
      </c>
      <c r="E48" s="235">
        <f t="shared" si="11"/>
        <v>0.65211016103554575</v>
      </c>
      <c r="F48" s="235">
        <f t="shared" si="11"/>
        <v>0.67458237875123106</v>
      </c>
      <c r="G48" s="235">
        <f t="shared" si="11"/>
        <v>0.65968976733480711</v>
      </c>
      <c r="H48" s="235">
        <f t="shared" si="11"/>
        <v>0.65258626364796701</v>
      </c>
      <c r="I48" s="235">
        <f t="shared" si="11"/>
        <v>0.69283812286181512</v>
      </c>
      <c r="J48" s="235">
        <f t="shared" si="11"/>
        <v>0.65826176804280101</v>
      </c>
      <c r="K48" s="235">
        <f t="shared" si="11"/>
        <v>0.65467009080602734</v>
      </c>
      <c r="L48" s="235">
        <f t="shared" si="11"/>
        <v>0.6794888932794414</v>
      </c>
      <c r="M48" s="235">
        <f t="shared" si="11"/>
        <v>0.66720467705414388</v>
      </c>
      <c r="N48" s="235">
        <f t="shared" si="11"/>
        <v>0.65741656248485991</v>
      </c>
      <c r="O48" s="235">
        <f t="shared" si="11"/>
        <v>0.69398927167437652</v>
      </c>
      <c r="P48" s="235">
        <f t="shared" si="11"/>
        <v>0.69325199454518516</v>
      </c>
      <c r="Q48" s="235">
        <f t="shared" si="11"/>
        <v>0.67502574915696389</v>
      </c>
      <c r="R48" s="235">
        <f t="shared" si="11"/>
        <v>0.69876144243497895</v>
      </c>
      <c r="S48" s="235">
        <f t="shared" si="11"/>
        <v>0.71596573281067488</v>
      </c>
      <c r="T48" s="235">
        <f t="shared" si="11"/>
        <v>0.69282086917698904</v>
      </c>
      <c r="U48" s="235">
        <f t="shared" si="11"/>
        <v>0.69853783253618307</v>
      </c>
      <c r="V48" s="235">
        <f t="shared" si="11"/>
        <v>0.6722002481318986</v>
      </c>
      <c r="W48" s="235">
        <f t="shared" si="11"/>
        <v>0.69087546303703484</v>
      </c>
      <c r="X48" s="235">
        <f t="shared" si="11"/>
        <v>0.6640347189768997</v>
      </c>
      <c r="Y48" s="235">
        <f t="shared" si="11"/>
        <v>0.66273264802323861</v>
      </c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CY48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15" width="9.140625" style="1" customWidth="1"/>
    <col min="116" max="16384" width="9.140625" style="1"/>
  </cols>
  <sheetData>
    <row r="1" spans="1:25" ht="15" customHeight="1" x14ac:dyDescent="0.25">
      <c r="A1" s="9" t="str">
        <f>index!$A$1&amp;": Industry Summary / useful energy demand"</f>
        <v>EL: Industry Summary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</row>
    <row r="2" spans="1:25" ht="10.15" customHeight="1" x14ac:dyDescent="0.25"/>
    <row r="3" spans="1:25" ht="15" customHeight="1" x14ac:dyDescent="0.25">
      <c r="A3" s="32" t="s">
        <v>100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</row>
    <row r="4" spans="1:25" ht="10.15" customHeight="1" x14ac:dyDescent="0.25"/>
    <row r="5" spans="1:25" ht="15" customHeight="1" x14ac:dyDescent="0.25">
      <c r="A5" s="34" t="s">
        <v>90</v>
      </c>
      <c r="B5" s="223">
        <f t="shared" ref="B5:Y5" si="0">SUM(B6:B10,B16,B27)</f>
        <v>2020.8768173691769</v>
      </c>
      <c r="C5" s="223">
        <f t="shared" si="0"/>
        <v>2039.6194641078846</v>
      </c>
      <c r="D5" s="223">
        <f t="shared" si="0"/>
        <v>2017.8166263487774</v>
      </c>
      <c r="E5" s="223">
        <f t="shared" si="0"/>
        <v>1972.9999939036049</v>
      </c>
      <c r="F5" s="223">
        <f t="shared" si="0"/>
        <v>1891.5731600944337</v>
      </c>
      <c r="G5" s="223">
        <f t="shared" si="0"/>
        <v>1922.8544153728835</v>
      </c>
      <c r="H5" s="223">
        <f t="shared" si="0"/>
        <v>1955.3319614624772</v>
      </c>
      <c r="I5" s="223">
        <f t="shared" si="0"/>
        <v>2128.7552208849529</v>
      </c>
      <c r="J5" s="223">
        <f t="shared" si="0"/>
        <v>1967.5971301474299</v>
      </c>
      <c r="K5" s="223">
        <f t="shared" si="0"/>
        <v>1625.4014322495536</v>
      </c>
      <c r="L5" s="223">
        <f t="shared" si="0"/>
        <v>1629.6676306228219</v>
      </c>
      <c r="M5" s="223">
        <f t="shared" si="0"/>
        <v>1568.6856151944253</v>
      </c>
      <c r="N5" s="223">
        <f t="shared" si="0"/>
        <v>1376.006075491242</v>
      </c>
      <c r="O5" s="223">
        <f t="shared" si="0"/>
        <v>1338.8430612852405</v>
      </c>
      <c r="P5" s="223">
        <f t="shared" si="0"/>
        <v>1469.0756267431607</v>
      </c>
      <c r="Q5" s="223">
        <f t="shared" si="0"/>
        <v>1498.3203087707711</v>
      </c>
      <c r="R5" s="223">
        <f t="shared" si="0"/>
        <v>1446.6971193836541</v>
      </c>
      <c r="S5" s="223">
        <f t="shared" si="0"/>
        <v>1301.9198412111891</v>
      </c>
      <c r="T5" s="223">
        <f t="shared" si="0"/>
        <v>1304.1237857474775</v>
      </c>
      <c r="U5" s="223">
        <f t="shared" si="0"/>
        <v>1249.7639870863327</v>
      </c>
      <c r="V5" s="223">
        <f t="shared" si="0"/>
        <v>1237.1535100604244</v>
      </c>
      <c r="W5" s="223">
        <f t="shared" si="0"/>
        <v>1287.834948038847</v>
      </c>
      <c r="X5" s="223">
        <f t="shared" si="0"/>
        <v>1329.0878466867696</v>
      </c>
      <c r="Y5" s="223">
        <f t="shared" si="0"/>
        <v>1272.2157033534277</v>
      </c>
    </row>
    <row r="6" spans="1:25" ht="12" customHeight="1" x14ac:dyDescent="0.25">
      <c r="A6" s="173" t="s">
        <v>91</v>
      </c>
      <c r="B6" s="224">
        <v>15.739235394936401</v>
      </c>
      <c r="C6" s="224">
        <v>16.035771123329297</v>
      </c>
      <c r="D6" s="224">
        <v>15.932744526421466</v>
      </c>
      <c r="E6" s="224">
        <v>15.349051852795871</v>
      </c>
      <c r="F6" s="224">
        <v>14.844374950575007</v>
      </c>
      <c r="G6" s="224">
        <v>13.934358141179013</v>
      </c>
      <c r="H6" s="224">
        <v>14.525629937333553</v>
      </c>
      <c r="I6" s="224">
        <v>15.821956062869951</v>
      </c>
      <c r="J6" s="224">
        <v>16.883690490843392</v>
      </c>
      <c r="K6" s="224">
        <v>14.342468459531727</v>
      </c>
      <c r="L6" s="224">
        <v>12.62948880210034</v>
      </c>
      <c r="M6" s="224">
        <v>14.53914422982486</v>
      </c>
      <c r="N6" s="224">
        <v>10.19865106647153</v>
      </c>
      <c r="O6" s="224">
        <v>9.8627832913083928</v>
      </c>
      <c r="P6" s="224">
        <v>11.81854784143219</v>
      </c>
      <c r="Q6" s="224">
        <v>11.561523870751859</v>
      </c>
      <c r="R6" s="224">
        <v>10.448891571652686</v>
      </c>
      <c r="S6" s="224">
        <v>11.962894556002485</v>
      </c>
      <c r="T6" s="224">
        <v>13.014266271669836</v>
      </c>
      <c r="U6" s="224">
        <v>13.548334691996578</v>
      </c>
      <c r="V6" s="224">
        <v>13.42563661785865</v>
      </c>
      <c r="W6" s="224">
        <v>13.769285396493503</v>
      </c>
      <c r="X6" s="224">
        <v>13.478331175127977</v>
      </c>
      <c r="Y6" s="224">
        <v>13.270482820717643</v>
      </c>
    </row>
    <row r="7" spans="1:25" ht="12" customHeight="1" x14ac:dyDescent="0.25">
      <c r="A7" s="173" t="s">
        <v>92</v>
      </c>
      <c r="B7" s="224">
        <v>5.9385614139195102</v>
      </c>
      <c r="C7" s="224">
        <v>5.6775873589645833</v>
      </c>
      <c r="D7" s="224">
        <v>5.8386819374647123</v>
      </c>
      <c r="E7" s="224">
        <v>4.8251177219469472</v>
      </c>
      <c r="F7" s="224">
        <v>4.3907007492017964</v>
      </c>
      <c r="G7" s="224">
        <v>4.3758723190689972</v>
      </c>
      <c r="H7" s="224">
        <v>4.391431172894869</v>
      </c>
      <c r="I7" s="224">
        <v>3.546868744816253</v>
      </c>
      <c r="J7" s="224">
        <v>5.4378171169641893</v>
      </c>
      <c r="K7" s="224">
        <v>4.7939665825122324</v>
      </c>
      <c r="L7" s="224">
        <v>3.9693521969629857</v>
      </c>
      <c r="M7" s="224">
        <v>4.3643615049884383</v>
      </c>
      <c r="N7" s="224">
        <v>3.6410332971336321</v>
      </c>
      <c r="O7" s="224">
        <v>3.4682415954173829</v>
      </c>
      <c r="P7" s="224">
        <v>4.1267160539980567</v>
      </c>
      <c r="Q7" s="224">
        <v>4.1168504784736539</v>
      </c>
      <c r="R7" s="224">
        <v>2.6399734649482305</v>
      </c>
      <c r="S7" s="224">
        <v>3.7559345464903675</v>
      </c>
      <c r="T7" s="224">
        <v>4.5979053582441907</v>
      </c>
      <c r="U7" s="224">
        <v>3.8249928679928038</v>
      </c>
      <c r="V7" s="224">
        <v>3.8059473202371596</v>
      </c>
      <c r="W7" s="224">
        <v>3.8909028481809447</v>
      </c>
      <c r="X7" s="224">
        <v>3.9386390499122697</v>
      </c>
      <c r="Y7" s="224">
        <v>3.9992845460577051</v>
      </c>
    </row>
    <row r="8" spans="1:25" ht="12" customHeight="1" x14ac:dyDescent="0.25">
      <c r="A8" s="173" t="s">
        <v>93</v>
      </c>
      <c r="B8" s="224">
        <v>63.827154569980031</v>
      </c>
      <c r="C8" s="224">
        <v>62.769458612043181</v>
      </c>
      <c r="D8" s="224">
        <v>65.650391738981156</v>
      </c>
      <c r="E8" s="224">
        <v>63.664791856764516</v>
      </c>
      <c r="F8" s="224">
        <v>60.223841149216867</v>
      </c>
      <c r="G8" s="224">
        <v>60.624640135116437</v>
      </c>
      <c r="H8" s="224">
        <v>61.619077019553231</v>
      </c>
      <c r="I8" s="224">
        <v>60.147889578659772</v>
      </c>
      <c r="J8" s="224">
        <v>67.819737031766849</v>
      </c>
      <c r="K8" s="224">
        <v>59.108266408988918</v>
      </c>
      <c r="L8" s="224">
        <v>54.205684489340499</v>
      </c>
      <c r="M8" s="224">
        <v>57.249540045499991</v>
      </c>
      <c r="N8" s="224">
        <v>47.61953065952089</v>
      </c>
      <c r="O8" s="224">
        <v>46.952884039580056</v>
      </c>
      <c r="P8" s="224">
        <v>51.550037117506989</v>
      </c>
      <c r="Q8" s="224">
        <v>49.245193615844954</v>
      </c>
      <c r="R8" s="224">
        <v>39.704762754914071</v>
      </c>
      <c r="S8" s="224">
        <v>42.303343373821164</v>
      </c>
      <c r="T8" s="224">
        <v>47.81849222472151</v>
      </c>
      <c r="U8" s="224">
        <v>45.255487988636546</v>
      </c>
      <c r="V8" s="224">
        <v>46.794160422597358</v>
      </c>
      <c r="W8" s="224">
        <v>49.423261835097598</v>
      </c>
      <c r="X8" s="224">
        <v>48.975095110127967</v>
      </c>
      <c r="Y8" s="224">
        <v>48.696087632429531</v>
      </c>
    </row>
    <row r="9" spans="1:25" ht="12" customHeight="1" x14ac:dyDescent="0.25">
      <c r="A9" s="173" t="s">
        <v>94</v>
      </c>
      <c r="B9" s="224">
        <v>36.648165168869959</v>
      </c>
      <c r="C9" s="224">
        <v>34.537788571585871</v>
      </c>
      <c r="D9" s="224">
        <v>35.843123454058684</v>
      </c>
      <c r="E9" s="224">
        <v>30.34904343944762</v>
      </c>
      <c r="F9" s="224">
        <v>28.194309093175054</v>
      </c>
      <c r="G9" s="224">
        <v>27.768530806732009</v>
      </c>
      <c r="H9" s="224">
        <v>27.958445424650559</v>
      </c>
      <c r="I9" s="224">
        <v>21.433035456452824</v>
      </c>
      <c r="J9" s="224">
        <v>34.169863445343886</v>
      </c>
      <c r="K9" s="224">
        <v>30.723274610092535</v>
      </c>
      <c r="L9" s="224">
        <v>25.907384784192974</v>
      </c>
      <c r="M9" s="224">
        <v>27.297495873462932</v>
      </c>
      <c r="N9" s="224">
        <v>24.309326861015304</v>
      </c>
      <c r="O9" s="224">
        <v>22.476405991296211</v>
      </c>
      <c r="P9" s="224">
        <v>25.2741833700413</v>
      </c>
      <c r="Q9" s="224">
        <v>24.926131866915096</v>
      </c>
      <c r="R9" s="224">
        <v>13.598093344034744</v>
      </c>
      <c r="S9" s="224">
        <v>20.812432237661305</v>
      </c>
      <c r="T9" s="224">
        <v>30.19501544111419</v>
      </c>
      <c r="U9" s="224">
        <v>22.102370412836173</v>
      </c>
      <c r="V9" s="224">
        <v>22.180946655733205</v>
      </c>
      <c r="W9" s="224">
        <v>22.362623001445414</v>
      </c>
      <c r="X9" s="224">
        <v>22.825842410984627</v>
      </c>
      <c r="Y9" s="224">
        <v>23.696100127398896</v>
      </c>
    </row>
    <row r="10" spans="1:25" ht="12" customHeight="1" x14ac:dyDescent="0.25">
      <c r="A10" s="36" t="s">
        <v>95</v>
      </c>
      <c r="B10" s="225">
        <f t="shared" ref="B10:Y10" si="1">SUM(B11:B15)</f>
        <v>49.874925879626204</v>
      </c>
      <c r="C10" s="225">
        <f t="shared" si="1"/>
        <v>49.049266835270096</v>
      </c>
      <c r="D10" s="225">
        <f t="shared" si="1"/>
        <v>49.563258992588807</v>
      </c>
      <c r="E10" s="225">
        <f t="shared" si="1"/>
        <v>48.887227747588014</v>
      </c>
      <c r="F10" s="225">
        <f t="shared" si="1"/>
        <v>44.571399324205437</v>
      </c>
      <c r="G10" s="225">
        <f t="shared" si="1"/>
        <v>47.748063578033118</v>
      </c>
      <c r="H10" s="225">
        <f t="shared" si="1"/>
        <v>49.993698481559761</v>
      </c>
      <c r="I10" s="225">
        <f t="shared" si="1"/>
        <v>52.186504171535148</v>
      </c>
      <c r="J10" s="225">
        <f t="shared" si="1"/>
        <v>51.681251974640539</v>
      </c>
      <c r="K10" s="225">
        <f t="shared" si="1"/>
        <v>40.75129465181881</v>
      </c>
      <c r="L10" s="225">
        <f t="shared" si="1"/>
        <v>37.450368295144592</v>
      </c>
      <c r="M10" s="225">
        <f t="shared" si="1"/>
        <v>36.16757512997971</v>
      </c>
      <c r="N10" s="225">
        <f t="shared" si="1"/>
        <v>30.826815316524964</v>
      </c>
      <c r="O10" s="225">
        <f t="shared" si="1"/>
        <v>26.686806459203616</v>
      </c>
      <c r="P10" s="225">
        <f t="shared" si="1"/>
        <v>30.581124721237586</v>
      </c>
      <c r="Q10" s="225">
        <f t="shared" si="1"/>
        <v>30.593161204059715</v>
      </c>
      <c r="R10" s="225">
        <f t="shared" si="1"/>
        <v>27.280084414668746</v>
      </c>
      <c r="S10" s="225">
        <f t="shared" si="1"/>
        <v>27.273842424531491</v>
      </c>
      <c r="T10" s="225">
        <f t="shared" si="1"/>
        <v>34.2926706687945</v>
      </c>
      <c r="U10" s="225">
        <f t="shared" si="1"/>
        <v>32.426216010439319</v>
      </c>
      <c r="V10" s="225">
        <f t="shared" si="1"/>
        <v>32.851577451906266</v>
      </c>
      <c r="W10" s="225">
        <f t="shared" si="1"/>
        <v>32.606265700031798</v>
      </c>
      <c r="X10" s="225">
        <f t="shared" si="1"/>
        <v>35.486242651578621</v>
      </c>
      <c r="Y10" s="225">
        <f t="shared" si="1"/>
        <v>33.720671917253952</v>
      </c>
    </row>
    <row r="11" spans="1:25" ht="12" customHeight="1" x14ac:dyDescent="0.25">
      <c r="A11" s="37" t="s">
        <v>82</v>
      </c>
      <c r="B11" s="226">
        <v>13.514093474251354</v>
      </c>
      <c r="C11" s="226">
        <v>12.669291900717333</v>
      </c>
      <c r="D11" s="226">
        <v>12.273430850641002</v>
      </c>
      <c r="E11" s="226">
        <v>13.086291671316767</v>
      </c>
      <c r="F11" s="226">
        <v>4.6514796640873488</v>
      </c>
      <c r="G11" s="226">
        <v>10.120501476946382</v>
      </c>
      <c r="H11" s="226">
        <v>11.728341285601896</v>
      </c>
      <c r="I11" s="226">
        <v>10.60142299616011</v>
      </c>
      <c r="J11" s="226">
        <v>8.6704682732481899</v>
      </c>
      <c r="K11" s="226">
        <v>5.8280326765264272</v>
      </c>
      <c r="L11" s="226">
        <v>5.1504661882011877</v>
      </c>
      <c r="M11" s="226">
        <v>2.2814672104955656</v>
      </c>
      <c r="N11" s="226">
        <v>5.5302565412318598</v>
      </c>
      <c r="O11" s="226">
        <v>2.4147618717624586</v>
      </c>
      <c r="P11" s="226">
        <v>3.5539793092226644</v>
      </c>
      <c r="Q11" s="226">
        <v>3.3485367929005081</v>
      </c>
      <c r="R11" s="226">
        <v>3.4222112556564093</v>
      </c>
      <c r="S11" s="226">
        <v>2.7148681764841669</v>
      </c>
      <c r="T11" s="226">
        <v>3.2453712298958655</v>
      </c>
      <c r="U11" s="226">
        <v>0.74058264321518363</v>
      </c>
      <c r="V11" s="226">
        <v>0.5209160634468224</v>
      </c>
      <c r="W11" s="226">
        <v>0.58875434206138955</v>
      </c>
      <c r="X11" s="226">
        <v>0.49495191014541218</v>
      </c>
      <c r="Y11" s="226">
        <v>0.48110955217881379</v>
      </c>
    </row>
    <row r="12" spans="1:25" ht="12" customHeight="1" x14ac:dyDescent="0.25">
      <c r="A12" s="37" t="s">
        <v>73</v>
      </c>
      <c r="B12" s="226">
        <v>10.49400977547017</v>
      </c>
      <c r="C12" s="226">
        <v>11.863632109746757</v>
      </c>
      <c r="D12" s="226">
        <v>12.589925018212467</v>
      </c>
      <c r="E12" s="226">
        <v>12.375005663355356</v>
      </c>
      <c r="F12" s="226">
        <v>12.795356470907926</v>
      </c>
      <c r="G12" s="226">
        <v>13.261707297087408</v>
      </c>
      <c r="H12" s="226">
        <v>13.400060797369392</v>
      </c>
      <c r="I12" s="226">
        <v>12.184343234185796</v>
      </c>
      <c r="J12" s="226">
        <v>14.540310003342945</v>
      </c>
      <c r="K12" s="226">
        <v>8.6427811981000229</v>
      </c>
      <c r="L12" s="226">
        <v>7.8177596063980532</v>
      </c>
      <c r="M12" s="226">
        <v>8.2435836391396471</v>
      </c>
      <c r="N12" s="226">
        <v>5.4203096794335028</v>
      </c>
      <c r="O12" s="226">
        <v>4.1527697267568255</v>
      </c>
      <c r="P12" s="226">
        <v>4.9019542515873074</v>
      </c>
      <c r="Q12" s="226">
        <v>5.9673595036151328</v>
      </c>
      <c r="R12" s="226">
        <v>8.9362066348851847</v>
      </c>
      <c r="S12" s="226">
        <v>5.4160745138344559</v>
      </c>
      <c r="T12" s="226">
        <v>3.8569221501390754</v>
      </c>
      <c r="U12" s="226">
        <v>3.6097888951776964</v>
      </c>
      <c r="V12" s="226">
        <v>4.7418326088345051</v>
      </c>
      <c r="W12" s="226">
        <v>5.7151094414308075</v>
      </c>
      <c r="X12" s="226">
        <v>10.956783043586414</v>
      </c>
      <c r="Y12" s="226">
        <v>9.5770696993504654</v>
      </c>
    </row>
    <row r="13" spans="1:25" ht="12" customHeight="1" x14ac:dyDescent="0.25">
      <c r="A13" s="37" t="s">
        <v>96</v>
      </c>
      <c r="B13" s="226">
        <v>0.64742836253120684</v>
      </c>
      <c r="C13" s="226">
        <v>0.66542687100968068</v>
      </c>
      <c r="D13" s="226">
        <v>0.66542687100959397</v>
      </c>
      <c r="E13" s="226">
        <v>0.68342537948747595</v>
      </c>
      <c r="F13" s="226">
        <v>0.71935765361194581</v>
      </c>
      <c r="G13" s="226">
        <v>0.66542687100963305</v>
      </c>
      <c r="H13" s="226">
        <v>0.71935765360849213</v>
      </c>
      <c r="I13" s="226">
        <v>0.79128694468572358</v>
      </c>
      <c r="J13" s="226">
        <v>0.91721176119764847</v>
      </c>
      <c r="K13" s="226">
        <v>0.98914105227597116</v>
      </c>
      <c r="L13" s="226">
        <v>1.0071395607529079</v>
      </c>
      <c r="M13" s="226">
        <v>1.0071395607547451</v>
      </c>
      <c r="N13" s="226">
        <v>1.0970673603076819</v>
      </c>
      <c r="O13" s="226">
        <v>1.115001125954288</v>
      </c>
      <c r="P13" s="226">
        <v>1.1329996344286091</v>
      </c>
      <c r="Q13" s="226">
        <v>1.168996651384026</v>
      </c>
      <c r="R13" s="226">
        <v>1.186930417029326</v>
      </c>
      <c r="S13" s="226">
        <v>1.204928925503711</v>
      </c>
      <c r="T13" s="226">
        <v>1.2409259424582351</v>
      </c>
      <c r="U13" s="226">
        <v>1.2768582165725231</v>
      </c>
      <c r="V13" s="226">
        <v>1.303855979301628</v>
      </c>
      <c r="W13" s="226">
        <v>1.348787507656841</v>
      </c>
      <c r="X13" s="226">
        <v>1.413530343908918</v>
      </c>
      <c r="Y13" s="226">
        <v>1.486430777530515</v>
      </c>
    </row>
    <row r="14" spans="1:2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</row>
    <row r="15" spans="1:25" ht="12" customHeight="1" x14ac:dyDescent="0.25">
      <c r="A15" s="38" t="s">
        <v>40</v>
      </c>
      <c r="B15" s="227">
        <v>25.219394267373474</v>
      </c>
      <c r="C15" s="227">
        <v>23.850915953796324</v>
      </c>
      <c r="D15" s="227">
        <v>24.034476252725746</v>
      </c>
      <c r="E15" s="227">
        <v>22.742505033428415</v>
      </c>
      <c r="F15" s="227">
        <v>26.405205535598217</v>
      </c>
      <c r="G15" s="227">
        <v>23.700427932989694</v>
      </c>
      <c r="H15" s="227">
        <v>24.145938744979979</v>
      </c>
      <c r="I15" s="227">
        <v>28.609450996503522</v>
      </c>
      <c r="J15" s="227">
        <v>27.553261936851754</v>
      </c>
      <c r="K15" s="227">
        <v>25.291339724916384</v>
      </c>
      <c r="L15" s="227">
        <v>23.475002939792443</v>
      </c>
      <c r="M15" s="227">
        <v>24.635384719589752</v>
      </c>
      <c r="N15" s="227">
        <v>18.779181735551919</v>
      </c>
      <c r="O15" s="227">
        <v>19.004273734730045</v>
      </c>
      <c r="P15" s="227">
        <v>20.992191525999004</v>
      </c>
      <c r="Q15" s="227">
        <v>20.108268256160049</v>
      </c>
      <c r="R15" s="227">
        <v>13.734736107097827</v>
      </c>
      <c r="S15" s="227">
        <v>17.937970808709157</v>
      </c>
      <c r="T15" s="227">
        <v>25.949451346301323</v>
      </c>
      <c r="U15" s="227">
        <v>26.798986255473913</v>
      </c>
      <c r="V15" s="227">
        <v>26.28497280032331</v>
      </c>
      <c r="W15" s="227">
        <v>24.953614408882761</v>
      </c>
      <c r="X15" s="227">
        <v>22.620977353937874</v>
      </c>
      <c r="Y15" s="227">
        <v>22.176061888194155</v>
      </c>
    </row>
    <row r="16" spans="1:25" ht="12" customHeight="1" x14ac:dyDescent="0.25">
      <c r="A16" s="39" t="s">
        <v>97</v>
      </c>
      <c r="B16" s="228">
        <f t="shared" ref="B16:Y16" si="2">SUM(B17:B26)</f>
        <v>580.38291469289538</v>
      </c>
      <c r="C16" s="228">
        <f t="shared" si="2"/>
        <v>558.46699105093103</v>
      </c>
      <c r="D16" s="228">
        <f t="shared" si="2"/>
        <v>565.05301738843752</v>
      </c>
      <c r="E16" s="228">
        <f t="shared" si="2"/>
        <v>571.13672496369031</v>
      </c>
      <c r="F16" s="228">
        <f t="shared" si="2"/>
        <v>513.13833845320357</v>
      </c>
      <c r="G16" s="228">
        <f t="shared" si="2"/>
        <v>550.95970002339322</v>
      </c>
      <c r="H16" s="228">
        <f t="shared" si="2"/>
        <v>572.56738998646961</v>
      </c>
      <c r="I16" s="228">
        <f t="shared" si="2"/>
        <v>548.8100301917533</v>
      </c>
      <c r="J16" s="228">
        <f t="shared" si="2"/>
        <v>539.86221149500739</v>
      </c>
      <c r="K16" s="228">
        <f t="shared" si="2"/>
        <v>448.71457546802588</v>
      </c>
      <c r="L16" s="228">
        <f t="shared" si="2"/>
        <v>423.87610941568312</v>
      </c>
      <c r="M16" s="228">
        <f t="shared" si="2"/>
        <v>413.27166334940546</v>
      </c>
      <c r="N16" s="228">
        <f t="shared" si="2"/>
        <v>375.22116960985568</v>
      </c>
      <c r="O16" s="228">
        <f t="shared" si="2"/>
        <v>329.06244138062857</v>
      </c>
      <c r="P16" s="228">
        <f t="shared" si="2"/>
        <v>365.12701952087082</v>
      </c>
      <c r="Q16" s="228">
        <f t="shared" si="2"/>
        <v>409.9519334937213</v>
      </c>
      <c r="R16" s="228">
        <f t="shared" si="2"/>
        <v>377.10664000659256</v>
      </c>
      <c r="S16" s="228">
        <f t="shared" si="2"/>
        <v>292.25781594990605</v>
      </c>
      <c r="T16" s="228">
        <f t="shared" si="2"/>
        <v>299.15219940969752</v>
      </c>
      <c r="U16" s="228">
        <f t="shared" si="2"/>
        <v>283.16333736246139</v>
      </c>
      <c r="V16" s="228">
        <f t="shared" si="2"/>
        <v>304.92806700675618</v>
      </c>
      <c r="W16" s="228">
        <f t="shared" si="2"/>
        <v>297.25311405272669</v>
      </c>
      <c r="X16" s="228">
        <f t="shared" si="2"/>
        <v>357.50138709705868</v>
      </c>
      <c r="Y16" s="228">
        <f t="shared" si="2"/>
        <v>335.52785433336726</v>
      </c>
    </row>
    <row r="17" spans="1:25" ht="12" customHeight="1" x14ac:dyDescent="0.25">
      <c r="A17" s="46" t="s">
        <v>28</v>
      </c>
      <c r="B17" s="229">
        <v>50.840266139766626</v>
      </c>
      <c r="C17" s="229">
        <v>48.502057299633236</v>
      </c>
      <c r="D17" s="229">
        <v>51.231007406791463</v>
      </c>
      <c r="E17" s="229">
        <v>54.790136509215593</v>
      </c>
      <c r="F17" s="229">
        <v>50.8742021320964</v>
      </c>
      <c r="G17" s="229">
        <v>51.927247151826258</v>
      </c>
      <c r="H17" s="229">
        <v>49.942516542377092</v>
      </c>
      <c r="I17" s="229">
        <v>53.693041139943396</v>
      </c>
      <c r="J17" s="229">
        <v>46.077101495051714</v>
      </c>
      <c r="K17" s="229">
        <v>28.613753911042863</v>
      </c>
      <c r="L17" s="229">
        <v>41.75829903798946</v>
      </c>
      <c r="M17" s="229">
        <v>44.750048861690736</v>
      </c>
      <c r="N17" s="229">
        <v>53.492560386649821</v>
      </c>
      <c r="O17" s="229">
        <v>42.975976344878205</v>
      </c>
      <c r="P17" s="229">
        <v>43.062542321144967</v>
      </c>
      <c r="Q17" s="229">
        <v>46.209449714458181</v>
      </c>
      <c r="R17" s="229">
        <v>51.158125888109431</v>
      </c>
      <c r="S17" s="229">
        <v>14.265171989211465</v>
      </c>
      <c r="T17" s="229">
        <v>15.934516732514409</v>
      </c>
      <c r="U17" s="229">
        <v>11.92387515631378</v>
      </c>
      <c r="V17" s="229">
        <v>6.1794737701003335</v>
      </c>
      <c r="W17" s="229">
        <v>4.3994913118020351</v>
      </c>
      <c r="X17" s="229">
        <v>1.8696368603364912</v>
      </c>
      <c r="Y17" s="229">
        <v>2.6525283787587697E-2</v>
      </c>
    </row>
    <row r="18" spans="1:25" ht="12" customHeight="1" x14ac:dyDescent="0.25">
      <c r="A18" s="46" t="s">
        <v>30</v>
      </c>
      <c r="B18" s="229">
        <v>10.831918250687613</v>
      </c>
      <c r="C18" s="229">
        <v>4.8577354652817144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</row>
    <row r="19" spans="1:25" ht="12" customHeight="1" x14ac:dyDescent="0.25">
      <c r="A19" s="46" t="s">
        <v>31</v>
      </c>
      <c r="B19" s="229">
        <v>92.031207120009043</v>
      </c>
      <c r="C19" s="229">
        <v>94.988345942070438</v>
      </c>
      <c r="D19" s="229">
        <v>91.395102995157842</v>
      </c>
      <c r="E19" s="229">
        <v>93.023546794580596</v>
      </c>
      <c r="F19" s="229">
        <v>82.550693939868694</v>
      </c>
      <c r="G19" s="229">
        <v>80.995704246230986</v>
      </c>
      <c r="H19" s="229">
        <v>79.896149642600335</v>
      </c>
      <c r="I19" s="229">
        <v>75.349090730792071</v>
      </c>
      <c r="J19" s="229">
        <v>73.242195309672127</v>
      </c>
      <c r="K19" s="229">
        <v>70.404630505583341</v>
      </c>
      <c r="L19" s="229">
        <v>57.801317508087024</v>
      </c>
      <c r="M19" s="229">
        <v>34.234799967984912</v>
      </c>
      <c r="N19" s="229">
        <v>33.900788292624519</v>
      </c>
      <c r="O19" s="229">
        <v>33.566957603831547</v>
      </c>
      <c r="P19" s="229">
        <v>35.742207131661303</v>
      </c>
      <c r="Q19" s="229">
        <v>34.230250762295391</v>
      </c>
      <c r="R19" s="229">
        <v>37.598178589626883</v>
      </c>
      <c r="S19" s="229">
        <v>42.658350497923088</v>
      </c>
      <c r="T19" s="229">
        <v>48.508377356914977</v>
      </c>
      <c r="U19" s="229">
        <v>50.420409018984749</v>
      </c>
      <c r="V19" s="229">
        <v>46.621224090046006</v>
      </c>
      <c r="W19" s="229">
        <v>45.767133880513654</v>
      </c>
      <c r="X19" s="229">
        <v>51.6475068941524</v>
      </c>
      <c r="Y19" s="229">
        <v>49.690421559449597</v>
      </c>
    </row>
    <row r="20" spans="1:25" ht="12" customHeight="1" x14ac:dyDescent="0.25">
      <c r="A20" s="46" t="s">
        <v>82</v>
      </c>
      <c r="B20" s="229">
        <v>70.009532371297965</v>
      </c>
      <c r="C20" s="229">
        <v>70.318944440010284</v>
      </c>
      <c r="D20" s="229">
        <v>69.762923978322149</v>
      </c>
      <c r="E20" s="229">
        <v>79.985112254842477</v>
      </c>
      <c r="F20" s="229">
        <v>23.946238373803453</v>
      </c>
      <c r="G20" s="229">
        <v>62.870767529173072</v>
      </c>
      <c r="H20" s="229">
        <v>71.018407226598072</v>
      </c>
      <c r="I20" s="229">
        <v>63.455697211893749</v>
      </c>
      <c r="J20" s="229">
        <v>62.054063053296616</v>
      </c>
      <c r="K20" s="229">
        <v>47.780241166827345</v>
      </c>
      <c r="L20" s="229">
        <v>40.260504440628331</v>
      </c>
      <c r="M20" s="229">
        <v>27.137554755385871</v>
      </c>
      <c r="N20" s="229">
        <v>37.088589079833632</v>
      </c>
      <c r="O20" s="229">
        <v>20.805901998311466</v>
      </c>
      <c r="P20" s="229">
        <v>25.239713298476172</v>
      </c>
      <c r="Q20" s="229">
        <v>20.292842616272488</v>
      </c>
      <c r="R20" s="229">
        <v>21.641019753058281</v>
      </c>
      <c r="S20" s="229">
        <v>21.466552949935824</v>
      </c>
      <c r="T20" s="229">
        <v>22.727970881599227</v>
      </c>
      <c r="U20" s="229">
        <v>8.9178275572911527</v>
      </c>
      <c r="V20" s="229">
        <v>7.7665629497626867</v>
      </c>
      <c r="W20" s="229">
        <v>6.5408060996242341</v>
      </c>
      <c r="X20" s="229">
        <v>6.2699389978891622</v>
      </c>
      <c r="Y20" s="229">
        <v>6.7210150460619982</v>
      </c>
    </row>
    <row r="21" spans="1:25" ht="12" customHeight="1" x14ac:dyDescent="0.25">
      <c r="A21" s="46" t="s">
        <v>32</v>
      </c>
      <c r="B21" s="229">
        <v>218.85973958162899</v>
      </c>
      <c r="C21" s="229">
        <v>200.05759438096854</v>
      </c>
      <c r="D21" s="229">
        <v>201.3839450756235</v>
      </c>
      <c r="E21" s="229">
        <v>194.05425801114359</v>
      </c>
      <c r="F21" s="229">
        <v>190.39325900851438</v>
      </c>
      <c r="G21" s="229">
        <v>157.36159221257068</v>
      </c>
      <c r="H21" s="229">
        <v>182.8274181165971</v>
      </c>
      <c r="I21" s="229">
        <v>178.30286326454529</v>
      </c>
      <c r="J21" s="229">
        <v>148.08172989266237</v>
      </c>
      <c r="K21" s="229">
        <v>100.94740874523004</v>
      </c>
      <c r="L21" s="229">
        <v>89.040550955139338</v>
      </c>
      <c r="M21" s="229">
        <v>76.446147498704505</v>
      </c>
      <c r="N21" s="229">
        <v>43.623339783655283</v>
      </c>
      <c r="O21" s="229">
        <v>42.158212489815945</v>
      </c>
      <c r="P21" s="229">
        <v>44.285114504792617</v>
      </c>
      <c r="Q21" s="229">
        <v>41.833747601386989</v>
      </c>
      <c r="R21" s="229">
        <v>43.661083898271002</v>
      </c>
      <c r="S21" s="229">
        <v>42.478506027993056</v>
      </c>
      <c r="T21" s="229">
        <v>39.187176506939643</v>
      </c>
      <c r="U21" s="229">
        <v>39.530746638598991</v>
      </c>
      <c r="V21" s="229">
        <v>35.944590183437661</v>
      </c>
      <c r="W21" s="229">
        <v>39.113281200607503</v>
      </c>
      <c r="X21" s="229">
        <v>37.210117137388828</v>
      </c>
      <c r="Y21" s="229">
        <v>37.248935121388804</v>
      </c>
    </row>
    <row r="22" spans="1:25" ht="12" customHeight="1" x14ac:dyDescent="0.25">
      <c r="A22" s="46" t="s">
        <v>33</v>
      </c>
      <c r="B22" s="229">
        <v>0.55434784531286052</v>
      </c>
      <c r="C22" s="229">
        <v>0.59131220048625632</v>
      </c>
      <c r="D22" s="229">
        <v>0.99392993527229634</v>
      </c>
      <c r="E22" s="229">
        <v>1.7071473874040364</v>
      </c>
      <c r="F22" s="229">
        <v>1.7889948485667166</v>
      </c>
      <c r="G22" s="229">
        <v>1.8916088483426547</v>
      </c>
      <c r="H22" s="229">
        <v>2.1553647962556912</v>
      </c>
      <c r="I22" s="229">
        <v>1.3039653523587895</v>
      </c>
      <c r="J22" s="229">
        <v>0.79649522038489606</v>
      </c>
      <c r="K22" s="229">
        <v>0.49946245362786168</v>
      </c>
      <c r="L22" s="229">
        <v>0.64364904946832846</v>
      </c>
      <c r="M22" s="229">
        <v>0.81661941490516654</v>
      </c>
      <c r="N22" s="229">
        <v>6.1429704402363452</v>
      </c>
      <c r="O22" s="229">
        <v>14.844783659112453</v>
      </c>
      <c r="P22" s="229">
        <v>41.538043972772222</v>
      </c>
      <c r="Q22" s="229">
        <v>37.241377828920854</v>
      </c>
      <c r="R22" s="229">
        <v>28.587608590395373</v>
      </c>
      <c r="S22" s="229">
        <v>5.4432152454502676</v>
      </c>
      <c r="T22" s="229">
        <v>5.4203642118397388</v>
      </c>
      <c r="U22" s="229">
        <v>4.0113520467763717</v>
      </c>
      <c r="V22" s="229">
        <v>5.7802927173504992</v>
      </c>
      <c r="W22" s="229">
        <v>8.5837481013976813</v>
      </c>
      <c r="X22" s="229">
        <v>21.900357959380543</v>
      </c>
      <c r="Y22" s="229">
        <v>8.2707952900633739</v>
      </c>
    </row>
    <row r="23" spans="1:25" ht="12" customHeight="1" x14ac:dyDescent="0.25">
      <c r="A23" s="46" t="s">
        <v>73</v>
      </c>
      <c r="B23" s="229">
        <v>40.457379735141686</v>
      </c>
      <c r="C23" s="229">
        <v>46.945791729973756</v>
      </c>
      <c r="D23" s="229">
        <v>52.795937487708251</v>
      </c>
      <c r="E23" s="229">
        <v>64.712912293551</v>
      </c>
      <c r="F23" s="229">
        <v>78.323457701624122</v>
      </c>
      <c r="G23" s="229">
        <v>95.041130755374041</v>
      </c>
      <c r="H23" s="229">
        <v>96.448640955104594</v>
      </c>
      <c r="I23" s="229">
        <v>79.552486489172026</v>
      </c>
      <c r="J23" s="229">
        <v>101.19782336079261</v>
      </c>
      <c r="K23" s="229">
        <v>100.34477152279418</v>
      </c>
      <c r="L23" s="229">
        <v>93.173143794934845</v>
      </c>
      <c r="M23" s="229">
        <v>128.78729096035045</v>
      </c>
      <c r="N23" s="229">
        <v>126.91698210680541</v>
      </c>
      <c r="O23" s="229">
        <v>132.26847938578518</v>
      </c>
      <c r="P23" s="229">
        <v>124.09042774691424</v>
      </c>
      <c r="Q23" s="229">
        <v>112.95416787912485</v>
      </c>
      <c r="R23" s="229">
        <v>123.94808004532999</v>
      </c>
      <c r="S23" s="229">
        <v>114.41058784181945</v>
      </c>
      <c r="T23" s="229">
        <v>115.80984334040637</v>
      </c>
      <c r="U23" s="229">
        <v>121.81512758871139</v>
      </c>
      <c r="V23" s="229">
        <v>150.34898402402405</v>
      </c>
      <c r="W23" s="229">
        <v>156.39836033134603</v>
      </c>
      <c r="X23" s="229">
        <v>201.62274398331365</v>
      </c>
      <c r="Y23" s="229">
        <v>190.27135880586064</v>
      </c>
    </row>
    <row r="24" spans="1:2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</row>
    <row r="25" spans="1:25" ht="12" customHeight="1" x14ac:dyDescent="0.25">
      <c r="A25" s="46" t="s">
        <v>38</v>
      </c>
      <c r="B25" s="229">
        <v>96.798523649050679</v>
      </c>
      <c r="C25" s="229">
        <v>92.20520959250689</v>
      </c>
      <c r="D25" s="229">
        <v>97.490170509562049</v>
      </c>
      <c r="E25" s="229">
        <v>82.863611712953016</v>
      </c>
      <c r="F25" s="229">
        <v>85.261492448729769</v>
      </c>
      <c r="G25" s="229">
        <v>100.8716492798755</v>
      </c>
      <c r="H25" s="229">
        <v>90.278892706936787</v>
      </c>
      <c r="I25" s="229">
        <v>97.152886003048067</v>
      </c>
      <c r="J25" s="229">
        <v>108.41280316314698</v>
      </c>
      <c r="K25" s="229">
        <v>100.12430716292027</v>
      </c>
      <c r="L25" s="229">
        <v>101.19864462943579</v>
      </c>
      <c r="M25" s="229">
        <v>101.0992018903838</v>
      </c>
      <c r="N25" s="229">
        <v>74.055939520050657</v>
      </c>
      <c r="O25" s="229">
        <v>42.442129898893782</v>
      </c>
      <c r="P25" s="229">
        <v>51.168970545109268</v>
      </c>
      <c r="Q25" s="229">
        <v>117.19009709126257</v>
      </c>
      <c r="R25" s="229">
        <v>70.512543241801595</v>
      </c>
      <c r="S25" s="229">
        <v>51.535431397572914</v>
      </c>
      <c r="T25" s="229">
        <v>51.563950379483167</v>
      </c>
      <c r="U25" s="229">
        <v>46.54399935578499</v>
      </c>
      <c r="V25" s="229">
        <v>52.286939272034921</v>
      </c>
      <c r="W25" s="229">
        <v>36.450293127435522</v>
      </c>
      <c r="X25" s="229">
        <v>36.981085264597567</v>
      </c>
      <c r="Y25" s="229">
        <v>43.298803226755219</v>
      </c>
    </row>
    <row r="26" spans="1:2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</row>
    <row r="27" spans="1:25" ht="12" customHeight="1" x14ac:dyDescent="0.25">
      <c r="A27" s="39" t="s">
        <v>98</v>
      </c>
      <c r="B27" s="228">
        <f t="shared" ref="B27:Y27" si="3">SUM(B28:B37)</f>
        <v>1268.4658602489494</v>
      </c>
      <c r="C27" s="228">
        <f t="shared" si="3"/>
        <v>1313.0826005557606</v>
      </c>
      <c r="D27" s="228">
        <f t="shared" si="3"/>
        <v>1279.9354083108251</v>
      </c>
      <c r="E27" s="228">
        <f t="shared" si="3"/>
        <v>1238.7880363213717</v>
      </c>
      <c r="F27" s="228">
        <f t="shared" si="3"/>
        <v>1226.210196374856</v>
      </c>
      <c r="G27" s="228">
        <f t="shared" si="3"/>
        <v>1217.4432503693608</v>
      </c>
      <c r="H27" s="228">
        <f t="shared" si="3"/>
        <v>1224.2762894400157</v>
      </c>
      <c r="I27" s="228">
        <f t="shared" si="3"/>
        <v>1426.8089366788658</v>
      </c>
      <c r="J27" s="228">
        <f t="shared" si="3"/>
        <v>1251.7425585928636</v>
      </c>
      <c r="K27" s="228">
        <f t="shared" si="3"/>
        <v>1026.9675860685834</v>
      </c>
      <c r="L27" s="228">
        <f t="shared" si="3"/>
        <v>1071.6292426393975</v>
      </c>
      <c r="M27" s="228">
        <f t="shared" si="3"/>
        <v>1015.7958350612638</v>
      </c>
      <c r="N27" s="228">
        <f t="shared" si="3"/>
        <v>884.18954868072012</v>
      </c>
      <c r="O27" s="228">
        <f t="shared" si="3"/>
        <v>900.33349852780634</v>
      </c>
      <c r="P27" s="228">
        <f t="shared" si="3"/>
        <v>980.59799811807386</v>
      </c>
      <c r="Q27" s="228">
        <f t="shared" si="3"/>
        <v>967.92551424100441</v>
      </c>
      <c r="R27" s="228">
        <f t="shared" si="3"/>
        <v>975.91867382684313</v>
      </c>
      <c r="S27" s="228">
        <f t="shared" si="3"/>
        <v>903.55357812277612</v>
      </c>
      <c r="T27" s="228">
        <f t="shared" si="3"/>
        <v>875.0532363732359</v>
      </c>
      <c r="U27" s="228">
        <f t="shared" si="3"/>
        <v>849.44324775196992</v>
      </c>
      <c r="V27" s="228">
        <f t="shared" si="3"/>
        <v>813.1671745853356</v>
      </c>
      <c r="W27" s="228">
        <f t="shared" si="3"/>
        <v>868.52949520487107</v>
      </c>
      <c r="X27" s="228">
        <f t="shared" si="3"/>
        <v>846.88230919197952</v>
      </c>
      <c r="Y27" s="228">
        <f t="shared" si="3"/>
        <v>813.3052219762028</v>
      </c>
    </row>
    <row r="28" spans="1:25" ht="12" customHeight="1" x14ac:dyDescent="0.25">
      <c r="A28" s="18" t="s">
        <v>28</v>
      </c>
      <c r="B28" s="230">
        <v>295.68295881775566</v>
      </c>
      <c r="C28" s="230">
        <v>304.54198929469464</v>
      </c>
      <c r="D28" s="230">
        <v>227.32030519900411</v>
      </c>
      <c r="E28" s="230">
        <v>185.13867100641659</v>
      </c>
      <c r="F28" s="230">
        <v>172.51313848429868</v>
      </c>
      <c r="G28" s="230">
        <v>121.96946379181753</v>
      </c>
      <c r="H28" s="230">
        <v>109.37606198089931</v>
      </c>
      <c r="I28" s="230">
        <v>162.58061833542001</v>
      </c>
      <c r="J28" s="230">
        <v>111.96640422353927</v>
      </c>
      <c r="K28" s="230">
        <v>37.133311589878517</v>
      </c>
      <c r="L28" s="230">
        <v>76.392176288749027</v>
      </c>
      <c r="M28" s="230">
        <v>36.079938705997506</v>
      </c>
      <c r="N28" s="230">
        <v>33.106333866679321</v>
      </c>
      <c r="O28" s="230">
        <v>36.910929334689015</v>
      </c>
      <c r="P28" s="230">
        <v>43.322407268671178</v>
      </c>
      <c r="Q28" s="230">
        <v>36.060293884568594</v>
      </c>
      <c r="R28" s="230">
        <v>25.879862512727843</v>
      </c>
      <c r="S28" s="230">
        <v>51.608333220816455</v>
      </c>
      <c r="T28" s="230">
        <v>84.87339947644557</v>
      </c>
      <c r="U28" s="230">
        <v>57.826689161103126</v>
      </c>
      <c r="V28" s="230">
        <v>57.003033325501605</v>
      </c>
      <c r="W28" s="230">
        <v>68.352856024166272</v>
      </c>
      <c r="X28" s="230">
        <v>23.723592457785408</v>
      </c>
      <c r="Y28" s="230">
        <v>19.854000058887909</v>
      </c>
    </row>
    <row r="29" spans="1:25" ht="12" customHeight="1" x14ac:dyDescent="0.25">
      <c r="A29" s="18" t="s">
        <v>42</v>
      </c>
      <c r="B29" s="230">
        <v>0</v>
      </c>
      <c r="C29" s="230">
        <v>0</v>
      </c>
      <c r="D29" s="230">
        <v>0</v>
      </c>
      <c r="E29" s="230">
        <v>0</v>
      </c>
      <c r="F29" s="230">
        <v>0</v>
      </c>
      <c r="G29" s="230">
        <v>0</v>
      </c>
      <c r="H29" s="230">
        <v>0</v>
      </c>
      <c r="I29" s="230">
        <v>0</v>
      </c>
      <c r="J29" s="230">
        <v>0</v>
      </c>
      <c r="K29" s="230">
        <v>0</v>
      </c>
      <c r="L29" s="230">
        <v>0</v>
      </c>
      <c r="M29" s="230">
        <v>0</v>
      </c>
      <c r="N29" s="230">
        <v>0</v>
      </c>
      <c r="O29" s="230">
        <v>0</v>
      </c>
      <c r="P29" s="230">
        <v>0</v>
      </c>
      <c r="Q29" s="230">
        <v>0</v>
      </c>
      <c r="R29" s="230">
        <v>0</v>
      </c>
      <c r="S29" s="230">
        <v>0</v>
      </c>
      <c r="T29" s="230">
        <v>0</v>
      </c>
      <c r="U29" s="230">
        <v>0</v>
      </c>
      <c r="V29" s="230">
        <v>0</v>
      </c>
      <c r="W29" s="230">
        <v>0</v>
      </c>
      <c r="X29" s="230">
        <v>0</v>
      </c>
      <c r="Y29" s="230">
        <v>0</v>
      </c>
    </row>
    <row r="30" spans="1:25" ht="12" customHeight="1" x14ac:dyDescent="0.25">
      <c r="A30" s="18" t="s">
        <v>31</v>
      </c>
      <c r="B30" s="230">
        <v>64.669998295448181</v>
      </c>
      <c r="C30" s="230">
        <v>64.352588547473914</v>
      </c>
      <c r="D30" s="230">
        <v>61.10175219619358</v>
      </c>
      <c r="E30" s="230">
        <v>63.445455882117614</v>
      </c>
      <c r="F30" s="230">
        <v>58.011809821420236</v>
      </c>
      <c r="G30" s="230">
        <v>50.88639024283821</v>
      </c>
      <c r="H30" s="230">
        <v>49.190389126684657</v>
      </c>
      <c r="I30" s="230">
        <v>46.492238308545559</v>
      </c>
      <c r="J30" s="230">
        <v>45.616769429385513</v>
      </c>
      <c r="K30" s="230">
        <v>40.029058247966113</v>
      </c>
      <c r="L30" s="230">
        <v>31.377238689197643</v>
      </c>
      <c r="M30" s="230">
        <v>19.360140951618241</v>
      </c>
      <c r="N30" s="230">
        <v>16.825407365815838</v>
      </c>
      <c r="O30" s="230">
        <v>14.166321485938752</v>
      </c>
      <c r="P30" s="230">
        <v>18.996582197744129</v>
      </c>
      <c r="Q30" s="230">
        <v>20.845277657460851</v>
      </c>
      <c r="R30" s="230">
        <v>21.497392143766451</v>
      </c>
      <c r="S30" s="230">
        <v>21.720165209899136</v>
      </c>
      <c r="T30" s="230">
        <v>22.318114542415991</v>
      </c>
      <c r="U30" s="230">
        <v>22.761943316639623</v>
      </c>
      <c r="V30" s="230">
        <v>22.003294045900763</v>
      </c>
      <c r="W30" s="230">
        <v>21.465702074631103</v>
      </c>
      <c r="X30" s="230">
        <v>25.440020267048439</v>
      </c>
      <c r="Y30" s="230">
        <v>25.462092321295906</v>
      </c>
    </row>
    <row r="31" spans="1:25" ht="12" customHeight="1" x14ac:dyDescent="0.25">
      <c r="A31" s="18" t="s">
        <v>82</v>
      </c>
      <c r="B31" s="230">
        <v>111.44865193310092</v>
      </c>
      <c r="C31" s="230">
        <v>109.93803578422978</v>
      </c>
      <c r="D31" s="230">
        <v>109.54187645887249</v>
      </c>
      <c r="E31" s="230">
        <v>117.44602678442007</v>
      </c>
      <c r="F31" s="230">
        <v>58.185379238620925</v>
      </c>
      <c r="G31" s="230">
        <v>84.623696779713924</v>
      </c>
      <c r="H31" s="230">
        <v>90.617309558626189</v>
      </c>
      <c r="I31" s="230">
        <v>81.939245758203</v>
      </c>
      <c r="J31" s="230">
        <v>78.990492449040516</v>
      </c>
      <c r="K31" s="230">
        <v>68.758520715637459</v>
      </c>
      <c r="L31" s="230">
        <v>58.694415572249625</v>
      </c>
      <c r="M31" s="230">
        <v>36.955328473339272</v>
      </c>
      <c r="N31" s="230">
        <v>48.071581155738841</v>
      </c>
      <c r="O31" s="230">
        <v>47.131521659114782</v>
      </c>
      <c r="P31" s="230">
        <v>63.086811598802825</v>
      </c>
      <c r="Q31" s="230">
        <v>58.071089987369533</v>
      </c>
      <c r="R31" s="230">
        <v>53.057895158380276</v>
      </c>
      <c r="S31" s="230">
        <v>52.307342320381899</v>
      </c>
      <c r="T31" s="230">
        <v>55.91663136812285</v>
      </c>
      <c r="U31" s="230">
        <v>27.17499655377625</v>
      </c>
      <c r="V31" s="230">
        <v>22.547330956348905</v>
      </c>
      <c r="W31" s="230">
        <v>23.202389340214172</v>
      </c>
      <c r="X31" s="230">
        <v>23.065109571938532</v>
      </c>
      <c r="Y31" s="230">
        <v>24.164790205224662</v>
      </c>
    </row>
    <row r="32" spans="1:25" ht="12" customHeight="1" x14ac:dyDescent="0.25">
      <c r="A32" s="18" t="s">
        <v>32</v>
      </c>
      <c r="B32" s="230">
        <v>145.11185596856731</v>
      </c>
      <c r="C32" s="230">
        <v>139.73790606379339</v>
      </c>
      <c r="D32" s="230">
        <v>144.00200626463706</v>
      </c>
      <c r="E32" s="230">
        <v>124.52907853466873</v>
      </c>
      <c r="F32" s="230">
        <v>145.08757697920777</v>
      </c>
      <c r="G32" s="230">
        <v>125.87813950501273</v>
      </c>
      <c r="H32" s="230">
        <v>148.94549285765444</v>
      </c>
      <c r="I32" s="230">
        <v>146.28039637559547</v>
      </c>
      <c r="J32" s="230">
        <v>123.67471071430137</v>
      </c>
      <c r="K32" s="230">
        <v>75.228130759825731</v>
      </c>
      <c r="L32" s="230">
        <v>67.821636651139883</v>
      </c>
      <c r="M32" s="230">
        <v>62.488745814848144</v>
      </c>
      <c r="N32" s="230">
        <v>29.268707603851617</v>
      </c>
      <c r="O32" s="230">
        <v>25.65961863541834</v>
      </c>
      <c r="P32" s="230">
        <v>30.623936213752437</v>
      </c>
      <c r="Q32" s="230">
        <v>30.280815833467972</v>
      </c>
      <c r="R32" s="230">
        <v>28.456469161636928</v>
      </c>
      <c r="S32" s="230">
        <v>27.448187286953722</v>
      </c>
      <c r="T32" s="230">
        <v>24.608949281094773</v>
      </c>
      <c r="U32" s="230">
        <v>24.148215911255772</v>
      </c>
      <c r="V32" s="230">
        <v>19.964800659153326</v>
      </c>
      <c r="W32" s="230">
        <v>20.051452264603505</v>
      </c>
      <c r="X32" s="230">
        <v>19.75387673254761</v>
      </c>
      <c r="Y32" s="230">
        <v>18.809321369882632</v>
      </c>
    </row>
    <row r="33" spans="1:25" ht="12" customHeight="1" x14ac:dyDescent="0.25">
      <c r="A33" s="18" t="s">
        <v>33</v>
      </c>
      <c r="B33" s="230">
        <v>99.726163459076517</v>
      </c>
      <c r="C33" s="230">
        <v>113.99376035736465</v>
      </c>
      <c r="D33" s="230">
        <v>137.29965138467554</v>
      </c>
      <c r="E33" s="230">
        <v>137.18532329965532</v>
      </c>
      <c r="F33" s="230">
        <v>175.42494233054205</v>
      </c>
      <c r="G33" s="230">
        <v>179.85922086243633</v>
      </c>
      <c r="H33" s="230">
        <v>173.73496827838392</v>
      </c>
      <c r="I33" s="230">
        <v>279.61829885879615</v>
      </c>
      <c r="J33" s="230">
        <v>197.53764649608297</v>
      </c>
      <c r="K33" s="230">
        <v>182.38880827482802</v>
      </c>
      <c r="L33" s="230">
        <v>207.13151739033486</v>
      </c>
      <c r="M33" s="230">
        <v>169.97113665850583</v>
      </c>
      <c r="N33" s="230">
        <v>194.29395519647082</v>
      </c>
      <c r="O33" s="230">
        <v>208.24722025114855</v>
      </c>
      <c r="P33" s="230">
        <v>216.99954158230599</v>
      </c>
      <c r="Q33" s="230">
        <v>232.87357592997589</v>
      </c>
      <c r="R33" s="230">
        <v>258.67539091680266</v>
      </c>
      <c r="S33" s="230">
        <v>222.21705366747514</v>
      </c>
      <c r="T33" s="230">
        <v>168.6238029337338</v>
      </c>
      <c r="U33" s="230">
        <v>185.60030460027454</v>
      </c>
      <c r="V33" s="230">
        <v>131.52656814685619</v>
      </c>
      <c r="W33" s="230">
        <v>145.12829487905807</v>
      </c>
      <c r="X33" s="230">
        <v>162.30085107735363</v>
      </c>
      <c r="Y33" s="230">
        <v>155.19231083855038</v>
      </c>
    </row>
    <row r="34" spans="1:25" ht="12" customHeight="1" x14ac:dyDescent="0.25">
      <c r="A34" s="18" t="s">
        <v>73</v>
      </c>
      <c r="B34" s="230">
        <v>66.415020465171708</v>
      </c>
      <c r="C34" s="230">
        <v>81.577398837595766</v>
      </c>
      <c r="D34" s="230">
        <v>86.197612260844878</v>
      </c>
      <c r="E34" s="230">
        <v>85.61882756499854</v>
      </c>
      <c r="F34" s="230">
        <v>94.731730861905461</v>
      </c>
      <c r="G34" s="230">
        <v>109.50517672608694</v>
      </c>
      <c r="H34" s="230">
        <v>116.17110713915319</v>
      </c>
      <c r="I34" s="230">
        <v>114.50661221900697</v>
      </c>
      <c r="J34" s="230">
        <v>113.84208795706945</v>
      </c>
      <c r="K34" s="230">
        <v>99.912391768035576</v>
      </c>
      <c r="L34" s="230">
        <v>91.84420464802389</v>
      </c>
      <c r="M34" s="230">
        <v>127.20309625382055</v>
      </c>
      <c r="N34" s="230">
        <v>114.19250082414084</v>
      </c>
      <c r="O34" s="230">
        <v>124.45483041216598</v>
      </c>
      <c r="P34" s="230">
        <v>102.9631349636804</v>
      </c>
      <c r="Q34" s="230">
        <v>95.319870208164531</v>
      </c>
      <c r="R34" s="230">
        <v>132.29661174182752</v>
      </c>
      <c r="S34" s="230">
        <v>50.027869267325876</v>
      </c>
      <c r="T34" s="230">
        <v>46.800999676607823</v>
      </c>
      <c r="U34" s="230">
        <v>52.151069997472632</v>
      </c>
      <c r="V34" s="230">
        <v>96.832210951637734</v>
      </c>
      <c r="W34" s="230">
        <v>104.97708546298819</v>
      </c>
      <c r="X34" s="230">
        <v>123.57833141724136</v>
      </c>
      <c r="Y34" s="230">
        <v>117.68459285565291</v>
      </c>
    </row>
    <row r="35" spans="1:25" ht="12" customHeight="1" x14ac:dyDescent="0.25">
      <c r="A35" s="18" t="s">
        <v>36</v>
      </c>
      <c r="B35" s="230">
        <v>0</v>
      </c>
      <c r="C35" s="230">
        <v>0</v>
      </c>
      <c r="D35" s="230">
        <v>0</v>
      </c>
      <c r="E35" s="230">
        <v>0</v>
      </c>
      <c r="F35" s="230">
        <v>0</v>
      </c>
      <c r="G35" s="230">
        <v>0</v>
      </c>
      <c r="H35" s="230">
        <v>0</v>
      </c>
      <c r="I35" s="230">
        <v>0</v>
      </c>
      <c r="J35" s="230">
        <v>0</v>
      </c>
      <c r="K35" s="230">
        <v>0</v>
      </c>
      <c r="L35" s="230">
        <v>0</v>
      </c>
      <c r="M35" s="230">
        <v>0</v>
      </c>
      <c r="N35" s="230">
        <v>0</v>
      </c>
      <c r="O35" s="230">
        <v>0</v>
      </c>
      <c r="P35" s="230">
        <v>0</v>
      </c>
      <c r="Q35" s="230">
        <v>0</v>
      </c>
      <c r="R35" s="230">
        <v>0</v>
      </c>
      <c r="S35" s="230">
        <v>0</v>
      </c>
      <c r="T35" s="230">
        <v>0</v>
      </c>
      <c r="U35" s="230">
        <v>0</v>
      </c>
      <c r="V35" s="230">
        <v>0</v>
      </c>
      <c r="W35" s="230">
        <v>0</v>
      </c>
      <c r="X35" s="230">
        <v>0</v>
      </c>
      <c r="Y35" s="230">
        <v>0</v>
      </c>
    </row>
    <row r="36" spans="1:25" ht="12" customHeight="1" x14ac:dyDescent="0.25">
      <c r="A36" s="18" t="s">
        <v>38</v>
      </c>
      <c r="B36" s="230">
        <v>0</v>
      </c>
      <c r="C36" s="230">
        <v>1.5252183002354915</v>
      </c>
      <c r="D36" s="230">
        <v>1.4861374207705493</v>
      </c>
      <c r="E36" s="230">
        <v>0.84033285317636575</v>
      </c>
      <c r="F36" s="230">
        <v>0.61878818869277019</v>
      </c>
      <c r="G36" s="230">
        <v>0.31301650960024952</v>
      </c>
      <c r="H36" s="230">
        <v>0.6331748576007955</v>
      </c>
      <c r="I36" s="230">
        <v>0.62874633294763826</v>
      </c>
      <c r="J36" s="230">
        <v>1.2261957194843545</v>
      </c>
      <c r="K36" s="230">
        <v>0.62478233236182723</v>
      </c>
      <c r="L36" s="230">
        <v>0.62233583474654963</v>
      </c>
      <c r="M36" s="230">
        <v>7.12320486537077</v>
      </c>
      <c r="N36" s="230">
        <v>4.488137151908477</v>
      </c>
      <c r="O36" s="230">
        <v>5.6499642563865544</v>
      </c>
      <c r="P36" s="230">
        <v>10.186412717235362</v>
      </c>
      <c r="Q36" s="230">
        <v>6.5332590751827739</v>
      </c>
      <c r="R36" s="230">
        <v>4.160569212983301</v>
      </c>
      <c r="S36" s="230">
        <v>1.3885613293177115</v>
      </c>
      <c r="T36" s="230">
        <v>1.5716646039008231</v>
      </c>
      <c r="U36" s="230">
        <v>3.0468531416919649</v>
      </c>
      <c r="V36" s="230">
        <v>1.8971864620500893</v>
      </c>
      <c r="W36" s="230">
        <v>7.6845609771442698</v>
      </c>
      <c r="X36" s="230">
        <v>2.9958906440459385</v>
      </c>
      <c r="Y36" s="230">
        <v>5.6130418610685631</v>
      </c>
    </row>
    <row r="37" spans="1:25" ht="12" customHeight="1" x14ac:dyDescent="0.25">
      <c r="A37" s="47" t="s">
        <v>40</v>
      </c>
      <c r="B37" s="231">
        <v>485.41121130982935</v>
      </c>
      <c r="C37" s="231">
        <v>497.41570337037297</v>
      </c>
      <c r="D37" s="231">
        <v>512.98606712582716</v>
      </c>
      <c r="E37" s="231">
        <v>524.58432039591844</v>
      </c>
      <c r="F37" s="231">
        <v>521.63683047016821</v>
      </c>
      <c r="G37" s="231">
        <v>544.40814595185498</v>
      </c>
      <c r="H37" s="231">
        <v>535.60778564101338</v>
      </c>
      <c r="I37" s="231">
        <v>594.76278049035079</v>
      </c>
      <c r="J37" s="231">
        <v>578.88825160396016</v>
      </c>
      <c r="K37" s="231">
        <v>522.89258238005016</v>
      </c>
      <c r="L37" s="231">
        <v>537.74571756495607</v>
      </c>
      <c r="M37" s="231">
        <v>556.61424333776347</v>
      </c>
      <c r="N37" s="231">
        <v>443.94292551611443</v>
      </c>
      <c r="O37" s="231">
        <v>438.11309249294436</v>
      </c>
      <c r="P37" s="231">
        <v>494.41917157588148</v>
      </c>
      <c r="Q37" s="231">
        <v>487.9413316648143</v>
      </c>
      <c r="R37" s="231">
        <v>451.89448297871803</v>
      </c>
      <c r="S37" s="231">
        <v>476.83606582060617</v>
      </c>
      <c r="T37" s="231">
        <v>470.33967449091421</v>
      </c>
      <c r="U37" s="231">
        <v>476.73317506975604</v>
      </c>
      <c r="V37" s="231">
        <v>461.39275003788697</v>
      </c>
      <c r="W37" s="231">
        <v>477.66715418206553</v>
      </c>
      <c r="X37" s="231">
        <v>466.0246370240186</v>
      </c>
      <c r="Y37" s="231">
        <v>446.52507246563982</v>
      </c>
    </row>
    <row r="38" spans="1:25" ht="10.15" customHeight="1" x14ac:dyDescent="0.25"/>
    <row r="39" spans="1:25" ht="15" customHeight="1" x14ac:dyDescent="0.25">
      <c r="A39" s="32" t="s">
        <v>101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</row>
    <row r="40" spans="1:25" ht="10.15" customHeight="1" x14ac:dyDescent="0.25"/>
    <row r="41" spans="1:25" ht="12" customHeight="1" x14ac:dyDescent="0.25">
      <c r="A41" s="35" t="str">
        <f>$A$5</f>
        <v>All industrial sectors</v>
      </c>
      <c r="B41" s="232">
        <f t="shared" ref="B41:Y41" si="4">SUM(B42:B46,B47,B48)</f>
        <v>1</v>
      </c>
      <c r="C41" s="232">
        <f t="shared" si="4"/>
        <v>1</v>
      </c>
      <c r="D41" s="232">
        <f t="shared" si="4"/>
        <v>1</v>
      </c>
      <c r="E41" s="232">
        <f t="shared" si="4"/>
        <v>1</v>
      </c>
      <c r="F41" s="232">
        <f t="shared" si="4"/>
        <v>1</v>
      </c>
      <c r="G41" s="232">
        <f t="shared" si="4"/>
        <v>1</v>
      </c>
      <c r="H41" s="232">
        <f t="shared" si="4"/>
        <v>1</v>
      </c>
      <c r="I41" s="232">
        <f t="shared" si="4"/>
        <v>1</v>
      </c>
      <c r="J41" s="232">
        <f t="shared" si="4"/>
        <v>1</v>
      </c>
      <c r="K41" s="232">
        <f t="shared" si="4"/>
        <v>1</v>
      </c>
      <c r="L41" s="232">
        <f t="shared" si="4"/>
        <v>1</v>
      </c>
      <c r="M41" s="232">
        <f t="shared" si="4"/>
        <v>0.99999999999999989</v>
      </c>
      <c r="N41" s="232">
        <f t="shared" si="4"/>
        <v>1</v>
      </c>
      <c r="O41" s="232">
        <f t="shared" si="4"/>
        <v>1</v>
      </c>
      <c r="P41" s="232">
        <f t="shared" si="4"/>
        <v>1</v>
      </c>
      <c r="Q41" s="232">
        <f t="shared" si="4"/>
        <v>1</v>
      </c>
      <c r="R41" s="232">
        <f t="shared" si="4"/>
        <v>1</v>
      </c>
      <c r="S41" s="232">
        <f t="shared" si="4"/>
        <v>0.99999999999999978</v>
      </c>
      <c r="T41" s="232">
        <f t="shared" si="4"/>
        <v>1</v>
      </c>
      <c r="U41" s="232">
        <f t="shared" si="4"/>
        <v>1</v>
      </c>
      <c r="V41" s="232">
        <f t="shared" si="4"/>
        <v>1</v>
      </c>
      <c r="W41" s="232">
        <f t="shared" si="4"/>
        <v>1</v>
      </c>
      <c r="X41" s="232">
        <f t="shared" si="4"/>
        <v>1</v>
      </c>
      <c r="Y41" s="232">
        <f t="shared" si="4"/>
        <v>1</v>
      </c>
    </row>
    <row r="42" spans="1:25" ht="12" customHeight="1" x14ac:dyDescent="0.25">
      <c r="A42" s="173" t="s">
        <v>91</v>
      </c>
      <c r="B42" s="233">
        <f t="shared" ref="B42:Y42" si="5">IF(B6=0,0,B6/B$5)</f>
        <v>7.7883200300283978E-3</v>
      </c>
      <c r="C42" s="233">
        <f t="shared" si="5"/>
        <v>7.862138700634156E-3</v>
      </c>
      <c r="D42" s="233">
        <f t="shared" si="5"/>
        <v>7.8960319378731832E-3</v>
      </c>
      <c r="E42" s="233">
        <f t="shared" si="5"/>
        <v>7.7795498734024738E-3</v>
      </c>
      <c r="F42" s="233">
        <f t="shared" si="5"/>
        <v>7.8476345846617574E-3</v>
      </c>
      <c r="G42" s="233">
        <f t="shared" si="5"/>
        <v>7.2467047061786196E-3</v>
      </c>
      <c r="H42" s="233">
        <f t="shared" si="5"/>
        <v>7.4287283303389609E-3</v>
      </c>
      <c r="I42" s="233">
        <f t="shared" si="5"/>
        <v>7.4324919594525038E-3</v>
      </c>
      <c r="J42" s="233">
        <f t="shared" si="5"/>
        <v>8.5808676136757307E-3</v>
      </c>
      <c r="K42" s="233">
        <f t="shared" si="5"/>
        <v>8.823954608974208E-3</v>
      </c>
      <c r="L42" s="233">
        <f t="shared" si="5"/>
        <v>7.7497328687038082E-3</v>
      </c>
      <c r="M42" s="233">
        <f t="shared" si="5"/>
        <v>9.2683607786018078E-3</v>
      </c>
      <c r="N42" s="233">
        <f t="shared" si="5"/>
        <v>7.4117776426463481E-3</v>
      </c>
      <c r="O42" s="233">
        <f t="shared" si="5"/>
        <v>7.3666463056846114E-3</v>
      </c>
      <c r="P42" s="233">
        <f t="shared" si="5"/>
        <v>8.0448872925848579E-3</v>
      </c>
      <c r="Q42" s="233">
        <f t="shared" si="5"/>
        <v>7.7163232741849349E-3</v>
      </c>
      <c r="R42" s="233">
        <f t="shared" si="5"/>
        <v>7.2225840721272024E-3</v>
      </c>
      <c r="S42" s="233">
        <f t="shared" si="5"/>
        <v>9.188656764669385E-3</v>
      </c>
      <c r="T42" s="233">
        <f t="shared" si="5"/>
        <v>9.9793182318276014E-3</v>
      </c>
      <c r="U42" s="233">
        <f t="shared" si="5"/>
        <v>1.0840714592507033E-2</v>
      </c>
      <c r="V42" s="233">
        <f t="shared" si="5"/>
        <v>1.0852037769510853E-2</v>
      </c>
      <c r="W42" s="233">
        <f t="shared" si="5"/>
        <v>1.0691809084278834E-2</v>
      </c>
      <c r="X42" s="233">
        <f t="shared" si="5"/>
        <v>1.0141038614360649E-2</v>
      </c>
      <c r="Y42" s="233">
        <f t="shared" si="5"/>
        <v>1.0431000643788657E-2</v>
      </c>
    </row>
    <row r="43" spans="1:25" ht="12" customHeight="1" x14ac:dyDescent="0.25">
      <c r="A43" s="173" t="s">
        <v>92</v>
      </c>
      <c r="B43" s="233">
        <f t="shared" ref="B43:Y43" si="6">IF(B7=0,0,B7/B$5)</f>
        <v>2.9386063330918226E-3</v>
      </c>
      <c r="C43" s="233">
        <f t="shared" si="6"/>
        <v>2.78365031265669E-3</v>
      </c>
      <c r="D43" s="233">
        <f t="shared" si="6"/>
        <v>2.8935641927134675E-3</v>
      </c>
      <c r="E43" s="233">
        <f t="shared" si="6"/>
        <v>2.4455741190350395E-3</v>
      </c>
      <c r="F43" s="233">
        <f t="shared" si="6"/>
        <v>2.3211900241715197E-3</v>
      </c>
      <c r="G43" s="233">
        <f t="shared" si="6"/>
        <v>2.2757169154797503E-3</v>
      </c>
      <c r="H43" s="233">
        <f t="shared" si="6"/>
        <v>2.245875002017728E-3</v>
      </c>
      <c r="I43" s="233">
        <f t="shared" si="6"/>
        <v>1.6661703093048767E-3</v>
      </c>
      <c r="J43" s="233">
        <f t="shared" si="6"/>
        <v>2.7636842083403222E-3</v>
      </c>
      <c r="K43" s="233">
        <f t="shared" si="6"/>
        <v>2.9494046746823574E-3</v>
      </c>
      <c r="L43" s="233">
        <f t="shared" si="6"/>
        <v>2.4356820509750135E-3</v>
      </c>
      <c r="M43" s="233">
        <f t="shared" si="6"/>
        <v>2.7821772971683128E-3</v>
      </c>
      <c r="N43" s="233">
        <f t="shared" si="6"/>
        <v>2.6460880965469302E-3</v>
      </c>
      <c r="O43" s="233">
        <f t="shared" si="6"/>
        <v>2.5904765806441851E-3</v>
      </c>
      <c r="P43" s="233">
        <f t="shared" si="6"/>
        <v>2.8090562384093876E-3</v>
      </c>
      <c r="Q43" s="233">
        <f t="shared" si="6"/>
        <v>2.7476437810891965E-3</v>
      </c>
      <c r="R43" s="233">
        <f t="shared" si="6"/>
        <v>1.8248280373109166E-3</v>
      </c>
      <c r="S43" s="233">
        <f t="shared" si="6"/>
        <v>2.884919967880806E-3</v>
      </c>
      <c r="T43" s="233">
        <f t="shared" si="6"/>
        <v>3.5256663581278323E-3</v>
      </c>
      <c r="U43" s="233">
        <f t="shared" si="6"/>
        <v>3.0605721620370042E-3</v>
      </c>
      <c r="V43" s="233">
        <f t="shared" si="6"/>
        <v>3.0763743458572666E-3</v>
      </c>
      <c r="W43" s="233">
        <f t="shared" si="6"/>
        <v>3.0212744685226365E-3</v>
      </c>
      <c r="X43" s="233">
        <f t="shared" si="6"/>
        <v>2.9634151419943738E-3</v>
      </c>
      <c r="Y43" s="233">
        <f t="shared" si="6"/>
        <v>3.1435585455485333E-3</v>
      </c>
    </row>
    <row r="44" spans="1:25" ht="12" customHeight="1" x14ac:dyDescent="0.25">
      <c r="A44" s="173" t="s">
        <v>93</v>
      </c>
      <c r="B44" s="233">
        <f t="shared" ref="B44:Y44" si="7">IF(B8=0,0,B8/B$5)</f>
        <v>3.158389171541473E-2</v>
      </c>
      <c r="C44" s="233">
        <f t="shared" si="7"/>
        <v>3.0775083154787459E-2</v>
      </c>
      <c r="D44" s="233">
        <f t="shared" si="7"/>
        <v>3.2535360687246891E-2</v>
      </c>
      <c r="E44" s="233">
        <f t="shared" si="7"/>
        <v>3.2268014218693908E-2</v>
      </c>
      <c r="F44" s="233">
        <f t="shared" si="7"/>
        <v>3.183796557264023E-2</v>
      </c>
      <c r="G44" s="233">
        <f t="shared" si="7"/>
        <v>3.1528460839485857E-2</v>
      </c>
      <c r="H44" s="233">
        <f t="shared" si="7"/>
        <v>3.1513358464956336E-2</v>
      </c>
      <c r="I44" s="233">
        <f t="shared" si="7"/>
        <v>2.8254958103475825E-2</v>
      </c>
      <c r="J44" s="233">
        <f t="shared" si="7"/>
        <v>3.4468304508395574E-2</v>
      </c>
      <c r="K44" s="233">
        <f t="shared" si="7"/>
        <v>3.636533427141328E-2</v>
      </c>
      <c r="L44" s="233">
        <f t="shared" si="7"/>
        <v>3.3261803493405781E-2</v>
      </c>
      <c r="M44" s="233">
        <f t="shared" si="7"/>
        <v>3.6495228547374928E-2</v>
      </c>
      <c r="N44" s="233">
        <f t="shared" si="7"/>
        <v>3.4607064247532807E-2</v>
      </c>
      <c r="O44" s="233">
        <f t="shared" si="7"/>
        <v>3.5069744466171414E-2</v>
      </c>
      <c r="P44" s="233">
        <f t="shared" si="7"/>
        <v>3.5090118016449477E-2</v>
      </c>
      <c r="Q44" s="233">
        <f t="shared" si="7"/>
        <v>3.286693327693458E-2</v>
      </c>
      <c r="R44" s="233">
        <f t="shared" si="7"/>
        <v>2.7445110813402153E-2</v>
      </c>
      <c r="S44" s="233">
        <f t="shared" si="7"/>
        <v>3.2493047601506661E-2</v>
      </c>
      <c r="T44" s="233">
        <f t="shared" si="7"/>
        <v>3.6667142143499545E-2</v>
      </c>
      <c r="U44" s="233">
        <f t="shared" si="7"/>
        <v>3.6211227444746599E-2</v>
      </c>
      <c r="V44" s="233">
        <f t="shared" si="7"/>
        <v>3.7824053395210319E-2</v>
      </c>
      <c r="W44" s="233">
        <f t="shared" si="7"/>
        <v>3.8377015556504968E-2</v>
      </c>
      <c r="X44" s="233">
        <f t="shared" si="7"/>
        <v>3.6848651676573557E-2</v>
      </c>
      <c r="Y44" s="233">
        <f t="shared" si="7"/>
        <v>3.8276596888461391E-2</v>
      </c>
    </row>
    <row r="45" spans="1:25" ht="12" customHeight="1" x14ac:dyDescent="0.25">
      <c r="A45" s="173" t="s">
        <v>94</v>
      </c>
      <c r="B45" s="233">
        <f t="shared" ref="B45:Y45" si="8">IF(B9=0,0,B9/B$5)</f>
        <v>1.8134784294561491E-2</v>
      </c>
      <c r="C45" s="233">
        <f t="shared" si="8"/>
        <v>1.6933447233350687E-2</v>
      </c>
      <c r="D45" s="233">
        <f t="shared" si="8"/>
        <v>1.7763320504954171E-2</v>
      </c>
      <c r="E45" s="233">
        <f t="shared" si="8"/>
        <v>1.5382181212987062E-2</v>
      </c>
      <c r="F45" s="233">
        <f t="shared" si="8"/>
        <v>1.4905217354515381E-2</v>
      </c>
      <c r="G45" s="233">
        <f t="shared" si="8"/>
        <v>1.4441306936566534E-2</v>
      </c>
      <c r="H45" s="233">
        <f t="shared" si="8"/>
        <v>1.4298567187404449E-2</v>
      </c>
      <c r="I45" s="233">
        <f t="shared" si="8"/>
        <v>1.0068341933434139E-2</v>
      </c>
      <c r="J45" s="233">
        <f t="shared" si="8"/>
        <v>1.7366290548911086E-2</v>
      </c>
      <c r="K45" s="233">
        <f t="shared" si="8"/>
        <v>1.8901961078975769E-2</v>
      </c>
      <c r="L45" s="233">
        <f t="shared" si="8"/>
        <v>1.5897342683484337E-2</v>
      </c>
      <c r="M45" s="233">
        <f t="shared" si="8"/>
        <v>1.7401508376858315E-2</v>
      </c>
      <c r="N45" s="233">
        <f t="shared" si="8"/>
        <v>1.7666583959185453E-2</v>
      </c>
      <c r="O45" s="233">
        <f t="shared" si="8"/>
        <v>1.6787931790690748E-2</v>
      </c>
      <c r="P45" s="233">
        <f t="shared" si="8"/>
        <v>1.7204140419967637E-2</v>
      </c>
      <c r="Q45" s="233">
        <f t="shared" si="8"/>
        <v>1.6636050196345939E-2</v>
      </c>
      <c r="R45" s="233">
        <f t="shared" si="8"/>
        <v>9.3994058340477159E-3</v>
      </c>
      <c r="S45" s="233">
        <f t="shared" si="8"/>
        <v>1.5985955186226589E-2</v>
      </c>
      <c r="T45" s="233">
        <f t="shared" si="8"/>
        <v>2.3153488780060457E-2</v>
      </c>
      <c r="U45" s="233">
        <f t="shared" si="8"/>
        <v>1.7685235485433586E-2</v>
      </c>
      <c r="V45" s="233">
        <f t="shared" si="8"/>
        <v>1.7929017276643262E-2</v>
      </c>
      <c r="W45" s="233">
        <f t="shared" si="8"/>
        <v>1.736451013035473E-2</v>
      </c>
      <c r="X45" s="233">
        <f t="shared" si="8"/>
        <v>1.7174066009170322E-2</v>
      </c>
      <c r="Y45" s="233">
        <f t="shared" si="8"/>
        <v>1.862585099754582E-2</v>
      </c>
    </row>
    <row r="46" spans="1:25" ht="12" customHeight="1" x14ac:dyDescent="0.25">
      <c r="A46" s="173" t="s">
        <v>95</v>
      </c>
      <c r="B46" s="233">
        <f t="shared" ref="B46:Y46" si="9">IF(B10=0,0,B10/B$5)</f>
        <v>2.4679844635238337E-2</v>
      </c>
      <c r="C46" s="233">
        <f t="shared" si="9"/>
        <v>2.4048244144759576E-2</v>
      </c>
      <c r="D46" s="233">
        <f t="shared" si="9"/>
        <v>2.4562816236811922E-2</v>
      </c>
      <c r="E46" s="233">
        <f t="shared" si="9"/>
        <v>2.4778118549744151E-2</v>
      </c>
      <c r="F46" s="233">
        <f t="shared" si="9"/>
        <v>2.3563137955489009E-2</v>
      </c>
      <c r="G46" s="233">
        <f t="shared" si="9"/>
        <v>2.4831866206976323E-2</v>
      </c>
      <c r="H46" s="233">
        <f t="shared" si="9"/>
        <v>2.5567882828533787E-2</v>
      </c>
      <c r="I46" s="233">
        <f t="shared" si="9"/>
        <v>2.4515032850907347E-2</v>
      </c>
      <c r="J46" s="233">
        <f t="shared" si="9"/>
        <v>2.626617572407626E-2</v>
      </c>
      <c r="K46" s="233">
        <f t="shared" si="9"/>
        <v>2.5071526235472222E-2</v>
      </c>
      <c r="L46" s="233">
        <f t="shared" si="9"/>
        <v>2.2980371942978282E-2</v>
      </c>
      <c r="M46" s="233">
        <f t="shared" si="9"/>
        <v>2.3055974237066644E-2</v>
      </c>
      <c r="N46" s="233">
        <f t="shared" si="9"/>
        <v>2.2403109888537096E-2</v>
      </c>
      <c r="O46" s="233">
        <f t="shared" si="9"/>
        <v>1.993273687625886E-2</v>
      </c>
      <c r="P46" s="233">
        <f t="shared" si="9"/>
        <v>2.0816576195627063E-2</v>
      </c>
      <c r="Q46" s="233">
        <f t="shared" si="9"/>
        <v>2.041830510136947E-2</v>
      </c>
      <c r="R46" s="233">
        <f t="shared" si="9"/>
        <v>1.8856804267565735E-2</v>
      </c>
      <c r="S46" s="233">
        <f t="shared" si="9"/>
        <v>2.0948941371965235E-2</v>
      </c>
      <c r="T46" s="233">
        <f t="shared" si="9"/>
        <v>2.6295564150867132E-2</v>
      </c>
      <c r="U46" s="233">
        <f t="shared" si="9"/>
        <v>2.5945871656965373E-2</v>
      </c>
      <c r="V46" s="233">
        <f t="shared" si="9"/>
        <v>2.655416420416715E-2</v>
      </c>
      <c r="W46" s="233">
        <f t="shared" si="9"/>
        <v>2.5318668164492339E-2</v>
      </c>
      <c r="X46" s="233">
        <f t="shared" si="9"/>
        <v>2.6699696893655953E-2</v>
      </c>
      <c r="Y46" s="233">
        <f t="shared" si="9"/>
        <v>2.6505467452075764E-2</v>
      </c>
    </row>
    <row r="47" spans="1:25" ht="12" customHeight="1" x14ac:dyDescent="0.25">
      <c r="A47" s="40" t="str">
        <f>$A$16</f>
        <v>Steam processes</v>
      </c>
      <c r="B47" s="234">
        <f t="shared" ref="B47:Y47" si="10">IF(B16=0,0,B16/B$5)</f>
        <v>0.28719361304191265</v>
      </c>
      <c r="C47" s="234">
        <f t="shared" si="10"/>
        <v>0.27380940458675246</v>
      </c>
      <c r="D47" s="234">
        <f t="shared" si="10"/>
        <v>0.28003189685818791</v>
      </c>
      <c r="E47" s="234">
        <f t="shared" si="10"/>
        <v>0.28947629332410146</v>
      </c>
      <c r="F47" s="234">
        <f t="shared" si="10"/>
        <v>0.27127596715719204</v>
      </c>
      <c r="G47" s="234">
        <f t="shared" si="10"/>
        <v>0.28653219693522669</v>
      </c>
      <c r="H47" s="234">
        <f t="shared" si="10"/>
        <v>0.2928236234415264</v>
      </c>
      <c r="I47" s="234">
        <f t="shared" si="10"/>
        <v>0.25780795499992026</v>
      </c>
      <c r="J47" s="234">
        <f t="shared" si="10"/>
        <v>0.27437639709027023</v>
      </c>
      <c r="K47" s="234">
        <f t="shared" si="10"/>
        <v>0.27606384894530667</v>
      </c>
      <c r="L47" s="234">
        <f t="shared" si="10"/>
        <v>0.26009972920287266</v>
      </c>
      <c r="M47" s="234">
        <f t="shared" si="10"/>
        <v>0.26345091670786053</v>
      </c>
      <c r="N47" s="234">
        <f t="shared" si="10"/>
        <v>0.2726885994859431</v>
      </c>
      <c r="O47" s="234">
        <f t="shared" si="10"/>
        <v>0.24578119041431234</v>
      </c>
      <c r="P47" s="234">
        <f t="shared" si="10"/>
        <v>0.24854201708480606</v>
      </c>
      <c r="Q47" s="234">
        <f t="shared" si="10"/>
        <v>0.27360767326850677</v>
      </c>
      <c r="R47" s="234">
        <f t="shared" si="10"/>
        <v>0.26066730551537542</v>
      </c>
      <c r="S47" s="234">
        <f t="shared" si="10"/>
        <v>0.22448218907088446</v>
      </c>
      <c r="T47" s="234">
        <f t="shared" si="10"/>
        <v>0.22938942045155175</v>
      </c>
      <c r="U47" s="234">
        <f t="shared" si="10"/>
        <v>0.22657344929791187</v>
      </c>
      <c r="V47" s="234">
        <f t="shared" si="10"/>
        <v>0.24647552993796465</v>
      </c>
      <c r="W47" s="234">
        <f t="shared" si="10"/>
        <v>0.23081615738522432</v>
      </c>
      <c r="X47" s="234">
        <f t="shared" si="10"/>
        <v>0.26898251156856162</v>
      </c>
      <c r="Y47" s="234">
        <f t="shared" si="10"/>
        <v>0.26373503600761322</v>
      </c>
    </row>
    <row r="48" spans="1:25" ht="12" customHeight="1" x14ac:dyDescent="0.25">
      <c r="A48" s="41" t="str">
        <f>$A$27</f>
        <v>Other processes</v>
      </c>
      <c r="B48" s="235">
        <f t="shared" ref="B48:Y48" si="11">IF(B27=0,0,B27/B$5)</f>
        <v>0.6276809399497526</v>
      </c>
      <c r="C48" s="235">
        <f t="shared" si="11"/>
        <v>0.64378803186705902</v>
      </c>
      <c r="D48" s="235">
        <f t="shared" si="11"/>
        <v>0.63431700958221249</v>
      </c>
      <c r="E48" s="235">
        <f t="shared" si="11"/>
        <v>0.62787026870203588</v>
      </c>
      <c r="F48" s="235">
        <f t="shared" si="11"/>
        <v>0.64824888735133002</v>
      </c>
      <c r="G48" s="235">
        <f t="shared" si="11"/>
        <v>0.63314374746008628</v>
      </c>
      <c r="H48" s="235">
        <f t="shared" si="11"/>
        <v>0.62612196474522241</v>
      </c>
      <c r="I48" s="235">
        <f t="shared" si="11"/>
        <v>0.67025504984350515</v>
      </c>
      <c r="J48" s="235">
        <f t="shared" si="11"/>
        <v>0.63617828030633072</v>
      </c>
      <c r="K48" s="235">
        <f t="shared" si="11"/>
        <v>0.63182397018517544</v>
      </c>
      <c r="L48" s="235">
        <f t="shared" si="11"/>
        <v>0.65757533775758015</v>
      </c>
      <c r="M48" s="235">
        <f t="shared" si="11"/>
        <v>0.64754583405506938</v>
      </c>
      <c r="N48" s="235">
        <f t="shared" si="11"/>
        <v>0.64257677667960833</v>
      </c>
      <c r="O48" s="235">
        <f t="shared" si="11"/>
        <v>0.67247127356623781</v>
      </c>
      <c r="P48" s="235">
        <f t="shared" si="11"/>
        <v>0.66749320475215557</v>
      </c>
      <c r="Q48" s="235">
        <f t="shared" si="11"/>
        <v>0.64600707110156907</v>
      </c>
      <c r="R48" s="235">
        <f t="shared" si="11"/>
        <v>0.67458396146017086</v>
      </c>
      <c r="S48" s="235">
        <f t="shared" si="11"/>
        <v>0.69401629003686671</v>
      </c>
      <c r="T48" s="235">
        <f t="shared" si="11"/>
        <v>0.67098939988406581</v>
      </c>
      <c r="U48" s="235">
        <f t="shared" si="11"/>
        <v>0.67968292936039854</v>
      </c>
      <c r="V48" s="235">
        <f t="shared" si="11"/>
        <v>0.65728882307064651</v>
      </c>
      <c r="W48" s="235">
        <f t="shared" si="11"/>
        <v>0.67441056521062226</v>
      </c>
      <c r="X48" s="235">
        <f t="shared" si="11"/>
        <v>0.63719062009568361</v>
      </c>
      <c r="Y48" s="235">
        <f t="shared" si="11"/>
        <v>0.63928248946496669</v>
      </c>
    </row>
  </sheetData>
  <conditionalFormatting sqref="B6:Y15">
    <cfRule type="cellIs" dxfId="123" priority="21" operator="lessThan">
      <formula>0</formula>
    </cfRule>
  </conditionalFormatting>
  <conditionalFormatting sqref="B17:Y26">
    <cfRule type="cellIs" dxfId="122" priority="8" operator="lessThan">
      <formula>0</formula>
    </cfRule>
  </conditionalFormatting>
  <conditionalFormatting sqref="B28:Y37">
    <cfRule type="cellIs" dxfId="121" priority="1" operator="lessThan">
      <formula>0</formula>
    </cfRule>
  </conditionalFormatting>
  <conditionalFormatting sqref="B42:Y46">
    <cfRule type="cellIs" dxfId="120" priority="3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pageSetUpPr fitToPage="1"/>
  </sheetPr>
  <dimension ref="A1:DA5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index!$A$1&amp;": Industry Summary / CO2 emissions"</f>
        <v>EL: Industry Summary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0.15" customHeight="1" x14ac:dyDescent="0.25"/>
    <row r="3" spans="1:105" ht="15" customHeight="1" x14ac:dyDescent="0.25">
      <c r="A3" s="32" t="s">
        <v>103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0.15" customHeight="1" x14ac:dyDescent="0.25"/>
    <row r="5" spans="1:105" ht="15" customHeight="1" x14ac:dyDescent="0.25">
      <c r="A5" s="34" t="s">
        <v>90</v>
      </c>
      <c r="B5" s="223">
        <f t="shared" ref="B5:Y5" si="0">SUM(B6:B10,B16,B27,B38)</f>
        <v>18686.207903384391</v>
      </c>
      <c r="C5" s="223">
        <f t="shared" si="0"/>
        <v>18726.330277174682</v>
      </c>
      <c r="D5" s="223">
        <f t="shared" si="0"/>
        <v>18133.841561233508</v>
      </c>
      <c r="E5" s="223">
        <f t="shared" si="0"/>
        <v>17924.125103204522</v>
      </c>
      <c r="F5" s="223">
        <f t="shared" si="0"/>
        <v>17198.226808286028</v>
      </c>
      <c r="G5" s="223">
        <f t="shared" si="0"/>
        <v>17704.317570436844</v>
      </c>
      <c r="H5" s="223">
        <f t="shared" si="0"/>
        <v>17855.810614422029</v>
      </c>
      <c r="I5" s="223">
        <f t="shared" si="0"/>
        <v>18931.3776288726</v>
      </c>
      <c r="J5" s="223">
        <f t="shared" si="0"/>
        <v>16712.611880614622</v>
      </c>
      <c r="K5" s="223">
        <f t="shared" si="0"/>
        <v>12830.875767197325</v>
      </c>
      <c r="L5" s="223">
        <f t="shared" si="0"/>
        <v>12855.741819719047</v>
      </c>
      <c r="M5" s="223">
        <f t="shared" si="0"/>
        <v>10110.7536715854</v>
      </c>
      <c r="N5" s="223">
        <f t="shared" si="0"/>
        <v>10678.593507843927</v>
      </c>
      <c r="O5" s="223">
        <f t="shared" si="0"/>
        <v>10884.56276863829</v>
      </c>
      <c r="P5" s="223">
        <f t="shared" si="0"/>
        <v>11517.187263964694</v>
      </c>
      <c r="Q5" s="223">
        <f t="shared" si="0"/>
        <v>11333.408852517594</v>
      </c>
      <c r="R5" s="223">
        <f t="shared" si="0"/>
        <v>11795.091554725943</v>
      </c>
      <c r="S5" s="223">
        <f t="shared" si="0"/>
        <v>10932.3805947112</v>
      </c>
      <c r="T5" s="223">
        <f t="shared" si="0"/>
        <v>10677.130397482484</v>
      </c>
      <c r="U5" s="223">
        <f t="shared" si="0"/>
        <v>10049.227859335831</v>
      </c>
      <c r="V5" s="223">
        <f t="shared" si="0"/>
        <v>9039.5851276755493</v>
      </c>
      <c r="W5" s="223">
        <f t="shared" si="0"/>
        <v>9300.5316057375749</v>
      </c>
      <c r="X5" s="223">
        <f t="shared" si="0"/>
        <v>8696.5797506891959</v>
      </c>
      <c r="Y5" s="223">
        <f t="shared" si="0"/>
        <v>8487.1717819595469</v>
      </c>
      <c r="DA5" s="89"/>
    </row>
    <row r="6" spans="1:105" ht="12" customHeight="1" x14ac:dyDescent="0.25">
      <c r="A6" s="173" t="s">
        <v>91</v>
      </c>
      <c r="B6" s="224">
        <v>0</v>
      </c>
      <c r="C6" s="224">
        <v>0</v>
      </c>
      <c r="D6" s="224">
        <v>0</v>
      </c>
      <c r="E6" s="224">
        <v>0</v>
      </c>
      <c r="F6" s="224">
        <v>0</v>
      </c>
      <c r="G6" s="224">
        <v>0</v>
      </c>
      <c r="H6" s="224">
        <v>0</v>
      </c>
      <c r="I6" s="224">
        <v>0</v>
      </c>
      <c r="J6" s="224">
        <v>0</v>
      </c>
      <c r="K6" s="224">
        <v>0</v>
      </c>
      <c r="L6" s="224">
        <v>0</v>
      </c>
      <c r="M6" s="224">
        <v>0</v>
      </c>
      <c r="N6" s="224">
        <v>0</v>
      </c>
      <c r="O6" s="224">
        <v>0</v>
      </c>
      <c r="P6" s="224">
        <v>0</v>
      </c>
      <c r="Q6" s="224">
        <v>0</v>
      </c>
      <c r="R6" s="224">
        <v>0</v>
      </c>
      <c r="S6" s="224">
        <v>0</v>
      </c>
      <c r="T6" s="224">
        <v>0</v>
      </c>
      <c r="U6" s="224">
        <v>0</v>
      </c>
      <c r="V6" s="224">
        <v>0</v>
      </c>
      <c r="W6" s="224">
        <v>0</v>
      </c>
      <c r="X6" s="224">
        <v>0</v>
      </c>
      <c r="Y6" s="224">
        <v>0</v>
      </c>
      <c r="DA6" s="177"/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/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/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/>
    </row>
    <row r="10" spans="1:105" ht="12" customHeight="1" x14ac:dyDescent="0.25">
      <c r="A10" s="36" t="s">
        <v>95</v>
      </c>
      <c r="B10" s="225">
        <f t="shared" ref="B10:Y10" si="1">SUM(B11:B15)</f>
        <v>104.84614448528654</v>
      </c>
      <c r="C10" s="225">
        <f t="shared" si="1"/>
        <v>105.71026388128003</v>
      </c>
      <c r="D10" s="225">
        <f t="shared" si="1"/>
        <v>105.61507345382881</v>
      </c>
      <c r="E10" s="225">
        <f t="shared" si="1"/>
        <v>107.57571060775938</v>
      </c>
      <c r="F10" s="225">
        <f t="shared" si="1"/>
        <v>65.028920980396208</v>
      </c>
      <c r="G10" s="225">
        <f t="shared" si="1"/>
        <v>93.773941546892814</v>
      </c>
      <c r="H10" s="225">
        <f t="shared" si="1"/>
        <v>102.61515385757173</v>
      </c>
      <c r="I10" s="225">
        <f t="shared" si="1"/>
        <v>91.896180653372681</v>
      </c>
      <c r="J10" s="225">
        <f t="shared" si="1"/>
        <v>92.799190506519295</v>
      </c>
      <c r="K10" s="225">
        <f t="shared" si="1"/>
        <v>57.712339119495752</v>
      </c>
      <c r="L10" s="225">
        <f t="shared" si="1"/>
        <v>50.740770652493083</v>
      </c>
      <c r="M10" s="225">
        <f t="shared" si="1"/>
        <v>37.956981012677204</v>
      </c>
      <c r="N10" s="225">
        <f t="shared" si="1"/>
        <v>45.36874445094422</v>
      </c>
      <c r="O10" s="225">
        <f t="shared" si="1"/>
        <v>24.74810837524317</v>
      </c>
      <c r="P10" s="225">
        <f t="shared" si="1"/>
        <v>31.890290162905046</v>
      </c>
      <c r="Q10" s="225">
        <f t="shared" si="1"/>
        <v>33.192197901301903</v>
      </c>
      <c r="R10" s="225">
        <f t="shared" si="1"/>
        <v>43.055313112578034</v>
      </c>
      <c r="S10" s="225">
        <f t="shared" si="1"/>
        <v>29.396069638953303</v>
      </c>
      <c r="T10" s="225">
        <f t="shared" si="1"/>
        <v>27.256682265304576</v>
      </c>
      <c r="U10" s="225">
        <f t="shared" si="1"/>
        <v>14.207702189351959</v>
      </c>
      <c r="V10" s="225">
        <f t="shared" si="1"/>
        <v>16.832270629179636</v>
      </c>
      <c r="W10" s="225">
        <f t="shared" si="1"/>
        <v>20.570757882032851</v>
      </c>
      <c r="X10" s="225">
        <f t="shared" si="1"/>
        <v>33.393270103810067</v>
      </c>
      <c r="Y10" s="225">
        <f t="shared" si="1"/>
        <v>30.03174210312832</v>
      </c>
      <c r="DA10" s="90"/>
    </row>
    <row r="11" spans="1:105" ht="12" customHeight="1" x14ac:dyDescent="0.25">
      <c r="A11" s="37" t="s">
        <v>82</v>
      </c>
      <c r="B11" s="226">
        <v>68.755178259112853</v>
      </c>
      <c r="C11" s="226">
        <v>64.558859127109372</v>
      </c>
      <c r="D11" s="226">
        <v>62.465069451922247</v>
      </c>
      <c r="E11" s="226">
        <v>65.862711264428043</v>
      </c>
      <c r="F11" s="226">
        <v>22.655751476991234</v>
      </c>
      <c r="G11" s="226">
        <v>51.431614526424816</v>
      </c>
      <c r="H11" s="226">
        <v>59.68215313575071</v>
      </c>
      <c r="I11" s="226">
        <v>53.517700605771175</v>
      </c>
      <c r="J11" s="226">
        <v>44.391037333679755</v>
      </c>
      <c r="K11" s="226">
        <v>29.805190190192882</v>
      </c>
      <c r="L11" s="226">
        <v>26.034512719338146</v>
      </c>
      <c r="M11" s="226">
        <v>11.361913823019565</v>
      </c>
      <c r="N11" s="226">
        <v>26.702783145279898</v>
      </c>
      <c r="O11" s="226">
        <v>10.825235723975293</v>
      </c>
      <c r="P11" s="226">
        <v>16.006450570265908</v>
      </c>
      <c r="Q11" s="226">
        <v>14.852795190943352</v>
      </c>
      <c r="R11" s="226">
        <v>15.686245823890548</v>
      </c>
      <c r="S11" s="226">
        <v>12.219889874459511</v>
      </c>
      <c r="T11" s="226">
        <v>14.882598283249656</v>
      </c>
      <c r="U11" s="226">
        <v>3.2212278049097298</v>
      </c>
      <c r="V11" s="226">
        <v>2.3718727643320219</v>
      </c>
      <c r="W11" s="226">
        <v>2.7197178747601942</v>
      </c>
      <c r="X11" s="226">
        <v>2.3893313619907772</v>
      </c>
      <c r="Y11" s="226">
        <v>2.3320437101302431</v>
      </c>
      <c r="DA11" s="69"/>
    </row>
    <row r="12" spans="1:105" ht="12" customHeight="1" x14ac:dyDescent="0.25">
      <c r="A12" s="37" t="s">
        <v>73</v>
      </c>
      <c r="B12" s="226">
        <v>36.090966226173684</v>
      </c>
      <c r="C12" s="226">
        <v>41.151404754170656</v>
      </c>
      <c r="D12" s="226">
        <v>43.150004001906566</v>
      </c>
      <c r="E12" s="226">
        <v>41.712999343331333</v>
      </c>
      <c r="F12" s="226">
        <v>42.373169503404974</v>
      </c>
      <c r="G12" s="226">
        <v>42.342327020467998</v>
      </c>
      <c r="H12" s="226">
        <v>42.93300072182101</v>
      </c>
      <c r="I12" s="226">
        <v>38.378480047601506</v>
      </c>
      <c r="J12" s="226">
        <v>48.408153172839548</v>
      </c>
      <c r="K12" s="226">
        <v>27.907148929302867</v>
      </c>
      <c r="L12" s="226">
        <v>24.706257933154934</v>
      </c>
      <c r="M12" s="226">
        <v>26.595067189657641</v>
      </c>
      <c r="N12" s="226">
        <v>18.665961305664318</v>
      </c>
      <c r="O12" s="226">
        <v>13.922872651267879</v>
      </c>
      <c r="P12" s="226">
        <v>15.883839592639136</v>
      </c>
      <c r="Q12" s="226">
        <v>18.339402710358549</v>
      </c>
      <c r="R12" s="226">
        <v>27.369067288687486</v>
      </c>
      <c r="S12" s="226">
        <v>17.176179764493792</v>
      </c>
      <c r="T12" s="226">
        <v>12.37408398205492</v>
      </c>
      <c r="U12" s="226">
        <v>10.986474384442229</v>
      </c>
      <c r="V12" s="226">
        <v>14.460397864847613</v>
      </c>
      <c r="W12" s="226">
        <v>17.851040007272658</v>
      </c>
      <c r="X12" s="226">
        <v>31.00393874181929</v>
      </c>
      <c r="Y12" s="226">
        <v>27.699698392998076</v>
      </c>
      <c r="DA12" s="69"/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/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/>
    </row>
    <row r="15" spans="1:105" ht="12" customHeight="1" x14ac:dyDescent="0.25">
      <c r="A15" s="38" t="s">
        <v>40</v>
      </c>
      <c r="B15" s="227">
        <v>0</v>
      </c>
      <c r="C15" s="227">
        <v>0</v>
      </c>
      <c r="D15" s="227">
        <v>0</v>
      </c>
      <c r="E15" s="227">
        <v>0</v>
      </c>
      <c r="F15" s="227">
        <v>0</v>
      </c>
      <c r="G15" s="227">
        <v>0</v>
      </c>
      <c r="H15" s="227">
        <v>0</v>
      </c>
      <c r="I15" s="227">
        <v>0</v>
      </c>
      <c r="J15" s="227">
        <v>0</v>
      </c>
      <c r="K15" s="227">
        <v>0</v>
      </c>
      <c r="L15" s="227">
        <v>0</v>
      </c>
      <c r="M15" s="227">
        <v>0</v>
      </c>
      <c r="N15" s="227">
        <v>0</v>
      </c>
      <c r="O15" s="227">
        <v>0</v>
      </c>
      <c r="P15" s="227">
        <v>0</v>
      </c>
      <c r="Q15" s="227">
        <v>0</v>
      </c>
      <c r="R15" s="227">
        <v>0</v>
      </c>
      <c r="S15" s="227">
        <v>0</v>
      </c>
      <c r="T15" s="227">
        <v>0</v>
      </c>
      <c r="U15" s="227">
        <v>0</v>
      </c>
      <c r="V15" s="227">
        <v>0</v>
      </c>
      <c r="W15" s="227">
        <v>0</v>
      </c>
      <c r="X15" s="227">
        <v>0</v>
      </c>
      <c r="Y15" s="227">
        <v>0</v>
      </c>
      <c r="DA15" s="91"/>
    </row>
    <row r="16" spans="1:105" ht="12" customHeight="1" x14ac:dyDescent="0.25">
      <c r="A16" s="39" t="s">
        <v>97</v>
      </c>
      <c r="B16" s="228">
        <f t="shared" ref="B16:Y16" si="2">SUM(B17:B26)</f>
        <v>3198.111434812356</v>
      </c>
      <c r="C16" s="228">
        <f t="shared" si="2"/>
        <v>3038.770985100788</v>
      </c>
      <c r="D16" s="228">
        <f t="shared" si="2"/>
        <v>3050.4766139343933</v>
      </c>
      <c r="E16" s="228">
        <f t="shared" si="2"/>
        <v>3194.8276540129013</v>
      </c>
      <c r="F16" s="228">
        <f t="shared" si="2"/>
        <v>2666.7318385847907</v>
      </c>
      <c r="G16" s="228">
        <f t="shared" si="2"/>
        <v>2801.8044329559116</v>
      </c>
      <c r="H16" s="228">
        <f t="shared" si="2"/>
        <v>3052.9674495364061</v>
      </c>
      <c r="I16" s="228">
        <f t="shared" si="2"/>
        <v>2891.6040444904838</v>
      </c>
      <c r="J16" s="228">
        <f t="shared" si="2"/>
        <v>2700.8138434750208</v>
      </c>
      <c r="K16" s="228">
        <f t="shared" si="2"/>
        <v>2051.3615822254887</v>
      </c>
      <c r="L16" s="228">
        <f t="shared" si="2"/>
        <v>1927.2003064827529</v>
      </c>
      <c r="M16" s="228">
        <f t="shared" si="2"/>
        <v>1829.5387966274843</v>
      </c>
      <c r="N16" s="228">
        <f t="shared" si="2"/>
        <v>1920.438022487818</v>
      </c>
      <c r="O16" s="228">
        <f t="shared" si="2"/>
        <v>1669.7200716094203</v>
      </c>
      <c r="P16" s="228">
        <f t="shared" si="2"/>
        <v>1788.5077765514502</v>
      </c>
      <c r="Q16" s="228">
        <f t="shared" si="2"/>
        <v>2088.333268592517</v>
      </c>
      <c r="R16" s="228">
        <f t="shared" si="2"/>
        <v>1963.7753117481529</v>
      </c>
      <c r="S16" s="228">
        <f t="shared" si="2"/>
        <v>1296.0452720889668</v>
      </c>
      <c r="T16" s="228">
        <f t="shared" si="2"/>
        <v>1331.4668014869578</v>
      </c>
      <c r="U16" s="228">
        <f t="shared" si="2"/>
        <v>1220.6684087443771</v>
      </c>
      <c r="V16" s="228">
        <f t="shared" si="2"/>
        <v>1257.6259228106615</v>
      </c>
      <c r="W16" s="228">
        <f t="shared" si="2"/>
        <v>1249.8959708817956</v>
      </c>
      <c r="X16" s="228">
        <f t="shared" si="2"/>
        <v>1439.5360162428194</v>
      </c>
      <c r="Y16" s="228">
        <f t="shared" si="2"/>
        <v>1290.6391202388106</v>
      </c>
      <c r="DA16" s="92"/>
    </row>
    <row r="17" spans="1:105" ht="12" customHeight="1" x14ac:dyDescent="0.25">
      <c r="A17" s="46" t="s">
        <v>28</v>
      </c>
      <c r="B17" s="229">
        <v>573.10224738279851</v>
      </c>
      <c r="C17" s="229">
        <v>505.93409248225316</v>
      </c>
      <c r="D17" s="229">
        <v>524.84322897492132</v>
      </c>
      <c r="E17" s="229">
        <v>566.31673323097402</v>
      </c>
      <c r="F17" s="229">
        <v>531.51574572198672</v>
      </c>
      <c r="G17" s="229">
        <v>542.65705055827777</v>
      </c>
      <c r="H17" s="229">
        <v>544.05539873596308</v>
      </c>
      <c r="I17" s="229">
        <v>571.58175333720169</v>
      </c>
      <c r="J17" s="229">
        <v>492.47454332195082</v>
      </c>
      <c r="K17" s="229">
        <v>292.52926920459527</v>
      </c>
      <c r="L17" s="229">
        <v>418.97747311636726</v>
      </c>
      <c r="M17" s="229">
        <v>440.20743132070061</v>
      </c>
      <c r="N17" s="229">
        <v>519.78114791232792</v>
      </c>
      <c r="O17" s="229">
        <v>399.78638531257792</v>
      </c>
      <c r="P17" s="229">
        <v>397.71568410930502</v>
      </c>
      <c r="Q17" s="229">
        <v>426.0101713490231</v>
      </c>
      <c r="R17" s="229">
        <v>457.3555996770213</v>
      </c>
      <c r="S17" s="229">
        <v>114.32143298832032</v>
      </c>
      <c r="T17" s="229">
        <v>135.47882916545126</v>
      </c>
      <c r="U17" s="229">
        <v>95.596353707415915</v>
      </c>
      <c r="V17" s="229">
        <v>48.390032472378287</v>
      </c>
      <c r="W17" s="229">
        <v>34.935883203503558</v>
      </c>
      <c r="X17" s="229">
        <v>15.236180767479294</v>
      </c>
      <c r="Y17" s="229">
        <v>0.27492535837087262</v>
      </c>
      <c r="DA17" s="73"/>
    </row>
    <row r="18" spans="1:105" ht="12" customHeight="1" x14ac:dyDescent="0.25">
      <c r="A18" s="46" t="s">
        <v>30</v>
      </c>
      <c r="B18" s="229">
        <v>31.363199999840173</v>
      </c>
      <c r="C18" s="229">
        <v>14.255999999947988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/>
    </row>
    <row r="19" spans="1:105" ht="12" customHeight="1" x14ac:dyDescent="0.25">
      <c r="A19" s="46" t="s">
        <v>31</v>
      </c>
      <c r="B19" s="229">
        <v>449.26852305903435</v>
      </c>
      <c r="C19" s="229">
        <v>464.50341194166072</v>
      </c>
      <c r="D19" s="229">
        <v>448.20062880507436</v>
      </c>
      <c r="E19" s="229">
        <v>453.6687345622347</v>
      </c>
      <c r="F19" s="229">
        <v>400.89831601882145</v>
      </c>
      <c r="G19" s="229">
        <v>391.10844498756796</v>
      </c>
      <c r="H19" s="229">
        <v>383.83513916236444</v>
      </c>
      <c r="I19" s="229">
        <v>362.49712289675341</v>
      </c>
      <c r="J19" s="229">
        <v>355.48844237006233</v>
      </c>
      <c r="K19" s="229">
        <v>338.82022401922882</v>
      </c>
      <c r="L19" s="229">
        <v>264.40191950559824</v>
      </c>
      <c r="M19" s="229">
        <v>135.61121310135252</v>
      </c>
      <c r="N19" s="229">
        <v>190.21802990997352</v>
      </c>
      <c r="O19" s="229">
        <v>179.75852424154783</v>
      </c>
      <c r="P19" s="229">
        <v>186.02178516995215</v>
      </c>
      <c r="Q19" s="229">
        <v>180.57568417667511</v>
      </c>
      <c r="R19" s="229">
        <v>199.75823617008635</v>
      </c>
      <c r="S19" s="229">
        <v>225.44751832887275</v>
      </c>
      <c r="T19" s="229">
        <v>257.17127638377286</v>
      </c>
      <c r="U19" s="229">
        <v>268.8490410412345</v>
      </c>
      <c r="V19" s="229">
        <v>248.85226462855985</v>
      </c>
      <c r="W19" s="229">
        <v>238.31700964733824</v>
      </c>
      <c r="X19" s="229">
        <v>267.03037559480759</v>
      </c>
      <c r="Y19" s="229">
        <v>251.46669826718141</v>
      </c>
      <c r="DA19" s="73"/>
    </row>
    <row r="20" spans="1:105" ht="12" customHeight="1" x14ac:dyDescent="0.25">
      <c r="A20" s="46" t="s">
        <v>82</v>
      </c>
      <c r="B20" s="229">
        <v>499.76653303749418</v>
      </c>
      <c r="C20" s="229">
        <v>501.81770808818237</v>
      </c>
      <c r="D20" s="229">
        <v>499.69683722761522</v>
      </c>
      <c r="E20" s="229">
        <v>571.14487250887237</v>
      </c>
      <c r="F20" s="229">
        <v>147.18760418260948</v>
      </c>
      <c r="G20" s="229">
        <v>469.61511806292503</v>
      </c>
      <c r="H20" s="229">
        <v>538.84712580440282</v>
      </c>
      <c r="I20" s="229">
        <v>480.44705436340917</v>
      </c>
      <c r="J20" s="229">
        <v>467.99889651419363</v>
      </c>
      <c r="K20" s="229">
        <v>348.650193041362</v>
      </c>
      <c r="L20" s="229">
        <v>290.78344756675585</v>
      </c>
      <c r="M20" s="229">
        <v>201.32896450656105</v>
      </c>
      <c r="N20" s="229">
        <v>276.26410272980218</v>
      </c>
      <c r="O20" s="229">
        <v>137.18509298709552</v>
      </c>
      <c r="P20" s="229">
        <v>158.28676913911971</v>
      </c>
      <c r="Q20" s="229">
        <v>136.23884794257677</v>
      </c>
      <c r="R20" s="229">
        <v>145.59204288802911</v>
      </c>
      <c r="S20" s="229">
        <v>146.27159819286592</v>
      </c>
      <c r="T20" s="229">
        <v>145.57696010837324</v>
      </c>
      <c r="U20" s="229">
        <v>50.451243121308259</v>
      </c>
      <c r="V20" s="229">
        <v>43.601505160747429</v>
      </c>
      <c r="W20" s="229">
        <v>38.171852851904454</v>
      </c>
      <c r="X20" s="229">
        <v>40.071044114984531</v>
      </c>
      <c r="Y20" s="229">
        <v>42.727344954200383</v>
      </c>
      <c r="DA20" s="73"/>
    </row>
    <row r="21" spans="1:105" ht="12" customHeight="1" x14ac:dyDescent="0.25">
      <c r="A21" s="46" t="s">
        <v>32</v>
      </c>
      <c r="B21" s="229">
        <v>1458.6502042236805</v>
      </c>
      <c r="C21" s="229">
        <v>1337.9145066853675</v>
      </c>
      <c r="D21" s="229">
        <v>1345.0143259383874</v>
      </c>
      <c r="E21" s="229">
        <v>1312.3370988845556</v>
      </c>
      <c r="F21" s="229">
        <v>1237.8707043794097</v>
      </c>
      <c r="G21" s="229">
        <v>991.27602449784274</v>
      </c>
      <c r="H21" s="229">
        <v>1165.3097595396578</v>
      </c>
      <c r="I21" s="229">
        <v>1134.5152174204634</v>
      </c>
      <c r="J21" s="229">
        <v>953.34391868344835</v>
      </c>
      <c r="K21" s="229">
        <v>656.38331147314943</v>
      </c>
      <c r="L21" s="229">
        <v>570.36639023050316</v>
      </c>
      <c r="M21" s="229">
        <v>484.06326984427653</v>
      </c>
      <c r="N21" s="229">
        <v>330.85905218018263</v>
      </c>
      <c r="O21" s="229">
        <v>293.70235918544898</v>
      </c>
      <c r="P21" s="229">
        <v>310.53995721296837</v>
      </c>
      <c r="Q21" s="229">
        <v>296.1602149489446</v>
      </c>
      <c r="R21" s="229">
        <v>314.13974836810581</v>
      </c>
      <c r="S21" s="229">
        <v>308.30107099642396</v>
      </c>
      <c r="T21" s="229">
        <v>281.29300419647393</v>
      </c>
      <c r="U21" s="229">
        <v>287.31246537535901</v>
      </c>
      <c r="V21" s="229">
        <v>260.76264723199182</v>
      </c>
      <c r="W21" s="229">
        <v>269.34606504651896</v>
      </c>
      <c r="X21" s="229">
        <v>263.43590767891584</v>
      </c>
      <c r="Y21" s="229">
        <v>259.46564636845085</v>
      </c>
      <c r="DA21" s="73"/>
    </row>
    <row r="22" spans="1:105" ht="12" customHeight="1" x14ac:dyDescent="0.25">
      <c r="A22" s="46" t="s">
        <v>33</v>
      </c>
      <c r="B22" s="229">
        <v>5.4745489393866489</v>
      </c>
      <c r="C22" s="229">
        <v>5.9403789842854566</v>
      </c>
      <c r="D22" s="229">
        <v>9.6836343783678345</v>
      </c>
      <c r="E22" s="229">
        <v>16.136435836884733</v>
      </c>
      <c r="F22" s="229">
        <v>17.081126376019174</v>
      </c>
      <c r="G22" s="229">
        <v>18.610503804359368</v>
      </c>
      <c r="H22" s="229">
        <v>20.395487821500563</v>
      </c>
      <c r="I22" s="229">
        <v>13.139426767784638</v>
      </c>
      <c r="J22" s="229">
        <v>8.3111888677126142</v>
      </c>
      <c r="K22" s="229">
        <v>6.1913573653966658</v>
      </c>
      <c r="L22" s="229">
        <v>8.2591347554122247</v>
      </c>
      <c r="M22" s="229">
        <v>11.411321198258152</v>
      </c>
      <c r="N22" s="229">
        <v>68.057750497898596</v>
      </c>
      <c r="O22" s="229">
        <v>95.959461888143295</v>
      </c>
      <c r="P22" s="229">
        <v>214.88016181352992</v>
      </c>
      <c r="Q22" s="229">
        <v>172.87230684229974</v>
      </c>
      <c r="R22" s="229">
        <v>137.35329674867916</v>
      </c>
      <c r="S22" s="229">
        <v>30.751040660100614</v>
      </c>
      <c r="T22" s="229">
        <v>30.496670540879691</v>
      </c>
      <c r="U22" s="229">
        <v>25.84817383892231</v>
      </c>
      <c r="V22" s="229">
        <v>35.059191599084059</v>
      </c>
      <c r="W22" s="229">
        <v>43.059451531599528</v>
      </c>
      <c r="X22" s="229">
        <v>143.3593632066295</v>
      </c>
      <c r="Y22" s="229">
        <v>32.747613230369069</v>
      </c>
      <c r="DA22" s="73"/>
    </row>
    <row r="23" spans="1:105" ht="12" customHeight="1" x14ac:dyDescent="0.25">
      <c r="A23" s="46" t="s">
        <v>73</v>
      </c>
      <c r="B23" s="229">
        <v>180.48617817012175</v>
      </c>
      <c r="C23" s="229">
        <v>208.40488691909053</v>
      </c>
      <c r="D23" s="229">
        <v>223.03795861002655</v>
      </c>
      <c r="E23" s="229">
        <v>275.22377898938026</v>
      </c>
      <c r="F23" s="229">
        <v>332.17834190594391</v>
      </c>
      <c r="G23" s="229">
        <v>388.5372910449388</v>
      </c>
      <c r="H23" s="229">
        <v>400.52453847251746</v>
      </c>
      <c r="I23" s="229">
        <v>329.42346970487165</v>
      </c>
      <c r="J23" s="229">
        <v>423.19685371765303</v>
      </c>
      <c r="K23" s="229">
        <v>408.78722712175681</v>
      </c>
      <c r="L23" s="229">
        <v>374.41194130811618</v>
      </c>
      <c r="M23" s="229">
        <v>556.91659665633563</v>
      </c>
      <c r="N23" s="229">
        <v>535.2579392576331</v>
      </c>
      <c r="O23" s="229">
        <v>563.32824799460661</v>
      </c>
      <c r="P23" s="229">
        <v>521.063419106575</v>
      </c>
      <c r="Q23" s="229">
        <v>490.08981453458858</v>
      </c>
      <c r="R23" s="229">
        <v>544.69727349703669</v>
      </c>
      <c r="S23" s="229">
        <v>470.9526109223832</v>
      </c>
      <c r="T23" s="229">
        <v>481.45006109200682</v>
      </c>
      <c r="U23" s="229">
        <v>492.61113166013706</v>
      </c>
      <c r="V23" s="229">
        <v>620.9602817179001</v>
      </c>
      <c r="W23" s="229">
        <v>626.06570860093098</v>
      </c>
      <c r="X23" s="229">
        <v>710.40314488000263</v>
      </c>
      <c r="Y23" s="229">
        <v>703.95689206023803</v>
      </c>
      <c r="DA23" s="73"/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/>
    </row>
    <row r="25" spans="1:105" ht="12" customHeight="1" x14ac:dyDescent="0.25">
      <c r="A25" s="46" t="s">
        <v>38</v>
      </c>
      <c r="B25" s="229">
        <v>0</v>
      </c>
      <c r="C25" s="229">
        <v>0</v>
      </c>
      <c r="D25" s="229">
        <v>0</v>
      </c>
      <c r="E25" s="229">
        <v>0</v>
      </c>
      <c r="F25" s="229">
        <v>0</v>
      </c>
      <c r="G25" s="229">
        <v>0</v>
      </c>
      <c r="H25" s="229">
        <v>0</v>
      </c>
      <c r="I25" s="229">
        <v>0</v>
      </c>
      <c r="J25" s="229">
        <v>0</v>
      </c>
      <c r="K25" s="229">
        <v>0</v>
      </c>
      <c r="L25" s="229">
        <v>0</v>
      </c>
      <c r="M25" s="229">
        <v>0</v>
      </c>
      <c r="N25" s="229">
        <v>0</v>
      </c>
      <c r="O25" s="229">
        <v>0</v>
      </c>
      <c r="P25" s="229">
        <v>0</v>
      </c>
      <c r="Q25" s="229">
        <v>386.38622879840932</v>
      </c>
      <c r="R25" s="229">
        <v>164.87911439919429</v>
      </c>
      <c r="S25" s="229">
        <v>0</v>
      </c>
      <c r="T25" s="229">
        <v>0</v>
      </c>
      <c r="U25" s="229">
        <v>0</v>
      </c>
      <c r="V25" s="229">
        <v>0</v>
      </c>
      <c r="W25" s="229">
        <v>0</v>
      </c>
      <c r="X25" s="229">
        <v>0</v>
      </c>
      <c r="Y25" s="229">
        <v>0</v>
      </c>
      <c r="DA25" s="73"/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/>
    </row>
    <row r="27" spans="1:105" ht="12" customHeight="1" x14ac:dyDescent="0.25">
      <c r="A27" s="39" t="s">
        <v>104</v>
      </c>
      <c r="B27" s="228">
        <f t="shared" ref="B27:Y27" si="3">SUM(B28:B37)</f>
        <v>7053.7052260989312</v>
      </c>
      <c r="C27" s="228">
        <f t="shared" si="3"/>
        <v>7300.6739666462954</v>
      </c>
      <c r="D27" s="228">
        <f t="shared" si="3"/>
        <v>6847.6855471103163</v>
      </c>
      <c r="E27" s="228">
        <f t="shared" si="3"/>
        <v>6351.4591968584209</v>
      </c>
      <c r="F27" s="228">
        <f t="shared" si="3"/>
        <v>6177.5819742152917</v>
      </c>
      <c r="G27" s="228">
        <f t="shared" si="3"/>
        <v>5930.0709242057346</v>
      </c>
      <c r="H27" s="228">
        <f t="shared" si="3"/>
        <v>6022.7923863786327</v>
      </c>
      <c r="I27" s="228">
        <f t="shared" si="3"/>
        <v>7417.3407895919017</v>
      </c>
      <c r="J27" s="228">
        <f t="shared" si="3"/>
        <v>5898.6867861957426</v>
      </c>
      <c r="K27" s="228">
        <f t="shared" si="3"/>
        <v>4356.9269969041443</v>
      </c>
      <c r="L27" s="228">
        <f t="shared" si="3"/>
        <v>4734.7316665214703</v>
      </c>
      <c r="M27" s="228">
        <f t="shared" si="3"/>
        <v>3921.5667838823329</v>
      </c>
      <c r="N27" s="228">
        <f t="shared" si="3"/>
        <v>3897.6097424209656</v>
      </c>
      <c r="O27" s="228">
        <f t="shared" si="3"/>
        <v>3943.0023405953052</v>
      </c>
      <c r="P27" s="228">
        <f t="shared" si="3"/>
        <v>4200.3072781478113</v>
      </c>
      <c r="Q27" s="228">
        <f t="shared" si="3"/>
        <v>4209.2123023023469</v>
      </c>
      <c r="R27" s="228">
        <f t="shared" si="3"/>
        <v>4463.029578514208</v>
      </c>
      <c r="S27" s="228">
        <f t="shared" si="3"/>
        <v>3943.2731091179808</v>
      </c>
      <c r="T27" s="228">
        <f t="shared" si="3"/>
        <v>3725.0144589617203</v>
      </c>
      <c r="U27" s="228">
        <f t="shared" si="3"/>
        <v>3362.4440821120697</v>
      </c>
      <c r="V27" s="228">
        <f t="shared" si="3"/>
        <v>2903.1128387927142</v>
      </c>
      <c r="W27" s="228">
        <f t="shared" si="3"/>
        <v>3057.2175879986971</v>
      </c>
      <c r="X27" s="228">
        <f t="shared" si="3"/>
        <v>2894.9468631230538</v>
      </c>
      <c r="Y27" s="228">
        <f t="shared" si="3"/>
        <v>2763.1402396176086</v>
      </c>
      <c r="DA27" s="92"/>
    </row>
    <row r="28" spans="1:105" ht="12" customHeight="1" x14ac:dyDescent="0.25">
      <c r="A28" s="18" t="s">
        <v>28</v>
      </c>
      <c r="B28" s="230">
        <v>2913.5981101024463</v>
      </c>
      <c r="C28" s="230">
        <v>2986.5083537935998</v>
      </c>
      <c r="D28" s="230">
        <v>2253.1199121319587</v>
      </c>
      <c r="E28" s="230">
        <v>1848.2815660598635</v>
      </c>
      <c r="F28" s="230">
        <v>1713.8360579424045</v>
      </c>
      <c r="G28" s="230">
        <v>1240.8926581563539</v>
      </c>
      <c r="H28" s="230">
        <v>1109.9685809673492</v>
      </c>
      <c r="I28" s="230">
        <v>1648.7909842834326</v>
      </c>
      <c r="J28" s="230">
        <v>1147.4543594625084</v>
      </c>
      <c r="K28" s="230">
        <v>391.91462477254862</v>
      </c>
      <c r="L28" s="230">
        <v>808.05585982874481</v>
      </c>
      <c r="M28" s="230">
        <v>420.88305608636614</v>
      </c>
      <c r="N28" s="230">
        <v>413.70556413778991</v>
      </c>
      <c r="O28" s="230">
        <v>445.81491503708332</v>
      </c>
      <c r="P28" s="230">
        <v>542.06171148478234</v>
      </c>
      <c r="Q28" s="230">
        <v>481.55854321923533</v>
      </c>
      <c r="R28" s="230">
        <v>304.94430178692051</v>
      </c>
      <c r="S28" s="230">
        <v>644.63627409181686</v>
      </c>
      <c r="T28" s="230">
        <v>970.30385794493623</v>
      </c>
      <c r="U28" s="230">
        <v>677.51339744250458</v>
      </c>
      <c r="V28" s="230">
        <v>582.93072631075893</v>
      </c>
      <c r="W28" s="230">
        <v>657.81328295118396</v>
      </c>
      <c r="X28" s="230">
        <v>247.87359457202405</v>
      </c>
      <c r="Y28" s="230">
        <v>193.1779533960858</v>
      </c>
      <c r="DA28" s="71"/>
    </row>
    <row r="29" spans="1:105" ht="12" customHeight="1" x14ac:dyDescent="0.25">
      <c r="A29" s="18" t="s">
        <v>42</v>
      </c>
      <c r="B29" s="230">
        <v>0</v>
      </c>
      <c r="C29" s="230">
        <v>0</v>
      </c>
      <c r="D29" s="230">
        <v>0</v>
      </c>
      <c r="E29" s="230">
        <v>0</v>
      </c>
      <c r="F29" s="230">
        <v>0</v>
      </c>
      <c r="G29" s="230">
        <v>0</v>
      </c>
      <c r="H29" s="230">
        <v>0</v>
      </c>
      <c r="I29" s="230">
        <v>0</v>
      </c>
      <c r="J29" s="230">
        <v>0</v>
      </c>
      <c r="K29" s="230">
        <v>0</v>
      </c>
      <c r="L29" s="230">
        <v>0</v>
      </c>
      <c r="M29" s="230">
        <v>0</v>
      </c>
      <c r="N29" s="230">
        <v>0</v>
      </c>
      <c r="O29" s="230">
        <v>0</v>
      </c>
      <c r="P29" s="230">
        <v>0</v>
      </c>
      <c r="Q29" s="230">
        <v>0</v>
      </c>
      <c r="R29" s="230">
        <v>0</v>
      </c>
      <c r="S29" s="230">
        <v>0</v>
      </c>
      <c r="T29" s="230">
        <v>0</v>
      </c>
      <c r="U29" s="230">
        <v>0</v>
      </c>
      <c r="V29" s="230">
        <v>0</v>
      </c>
      <c r="W29" s="230">
        <v>0</v>
      </c>
      <c r="X29" s="230">
        <v>0</v>
      </c>
      <c r="Y29" s="230">
        <v>0</v>
      </c>
      <c r="DA29" s="71"/>
    </row>
    <row r="30" spans="1:105" ht="12" customHeight="1" x14ac:dyDescent="0.25">
      <c r="A30" s="18" t="s">
        <v>31</v>
      </c>
      <c r="B30" s="230">
        <v>461.04382885900446</v>
      </c>
      <c r="C30" s="230">
        <v>460.73198901654462</v>
      </c>
      <c r="D30" s="230">
        <v>441.21936359311633</v>
      </c>
      <c r="E30" s="230">
        <v>453.65873495457498</v>
      </c>
      <c r="F30" s="230">
        <v>413.9055225396902</v>
      </c>
      <c r="G30" s="230">
        <v>366.98739833233765</v>
      </c>
      <c r="H30" s="230">
        <v>353.36857179679424</v>
      </c>
      <c r="I30" s="230">
        <v>332.92186902307782</v>
      </c>
      <c r="J30" s="230">
        <v>327.99192858966143</v>
      </c>
      <c r="K30" s="230">
        <v>285.23895266039034</v>
      </c>
      <c r="L30" s="230">
        <v>214.52700477428596</v>
      </c>
      <c r="M30" s="230">
        <v>116.91506261778007</v>
      </c>
      <c r="N30" s="230">
        <v>134.87337200985797</v>
      </c>
      <c r="O30" s="230">
        <v>98.890924318235548</v>
      </c>
      <c r="P30" s="230">
        <v>130.36166530980719</v>
      </c>
      <c r="Q30" s="230">
        <v>138.7101896226736</v>
      </c>
      <c r="R30" s="230">
        <v>151.45633858994285</v>
      </c>
      <c r="S30" s="230">
        <v>156.74350267200001</v>
      </c>
      <c r="T30" s="230">
        <v>162.49546561592828</v>
      </c>
      <c r="U30" s="230">
        <v>167.87605400106938</v>
      </c>
      <c r="V30" s="230">
        <v>160.26357685282846</v>
      </c>
      <c r="W30" s="230">
        <v>148.62597139591495</v>
      </c>
      <c r="X30" s="230">
        <v>174.5364076864708</v>
      </c>
      <c r="Y30" s="230">
        <v>173.43880765324022</v>
      </c>
      <c r="DA30" s="71"/>
    </row>
    <row r="31" spans="1:105" ht="12" customHeight="1" x14ac:dyDescent="0.25">
      <c r="A31" s="18" t="s">
        <v>82</v>
      </c>
      <c r="B31" s="230">
        <v>1037.373488700096</v>
      </c>
      <c r="C31" s="230">
        <v>1026.7733735020081</v>
      </c>
      <c r="D31" s="230">
        <v>1030.9880340375209</v>
      </c>
      <c r="E31" s="230">
        <v>1115.4572976608697</v>
      </c>
      <c r="F31" s="230">
        <v>553.4465072189829</v>
      </c>
      <c r="G31" s="230">
        <v>877.73867100732014</v>
      </c>
      <c r="H31" s="230">
        <v>950.01225429649435</v>
      </c>
      <c r="I31" s="230">
        <v>852.0751225877832</v>
      </c>
      <c r="J31" s="230">
        <v>822.66970686754098</v>
      </c>
      <c r="K31" s="230">
        <v>710.59231676478066</v>
      </c>
      <c r="L31" s="230">
        <v>601.77036647011562</v>
      </c>
      <c r="M31" s="230">
        <v>390.23100382926748</v>
      </c>
      <c r="N31" s="230">
        <v>460.9443895193819</v>
      </c>
      <c r="O31" s="230">
        <v>404.40508236738049</v>
      </c>
      <c r="P31" s="230">
        <v>535.95528028764102</v>
      </c>
      <c r="Q31" s="230">
        <v>502.33671010564774</v>
      </c>
      <c r="R31" s="230">
        <v>463.74065804384804</v>
      </c>
      <c r="S31" s="230">
        <v>457.84655477495949</v>
      </c>
      <c r="T31" s="230">
        <v>458.83285144748459</v>
      </c>
      <c r="U31" s="230">
        <v>212.5348023567328</v>
      </c>
      <c r="V31" s="230">
        <v>174.79719807849307</v>
      </c>
      <c r="W31" s="230">
        <v>178.81516639544463</v>
      </c>
      <c r="X31" s="230">
        <v>192.76805900567152</v>
      </c>
      <c r="Y31" s="230">
        <v>209.2602587378878</v>
      </c>
      <c r="DA31" s="71"/>
    </row>
    <row r="32" spans="1:105" ht="12" customHeight="1" x14ac:dyDescent="0.25">
      <c r="A32" s="18" t="s">
        <v>32</v>
      </c>
      <c r="B32" s="230">
        <v>1299.3285157722139</v>
      </c>
      <c r="C32" s="230">
        <v>1257.4624481088672</v>
      </c>
      <c r="D32" s="230">
        <v>1303.5204534956526</v>
      </c>
      <c r="E32" s="230">
        <v>1120.4378120713391</v>
      </c>
      <c r="F32" s="230">
        <v>1266.8239769777299</v>
      </c>
      <c r="G32" s="230">
        <v>1094.406233579384</v>
      </c>
      <c r="H32" s="230">
        <v>1308.1156623750337</v>
      </c>
      <c r="I32" s="230">
        <v>1279.4980264176741</v>
      </c>
      <c r="J32" s="230">
        <v>1088.5612089950448</v>
      </c>
      <c r="K32" s="230">
        <v>665.60828604372716</v>
      </c>
      <c r="L32" s="230">
        <v>599.9210524865922</v>
      </c>
      <c r="M32" s="230">
        <v>571.67276111493163</v>
      </c>
      <c r="N32" s="230">
        <v>310.01294781827659</v>
      </c>
      <c r="O32" s="230">
        <v>254.28973369421257</v>
      </c>
      <c r="P32" s="230">
        <v>314.85191894628815</v>
      </c>
      <c r="Q32" s="230">
        <v>301.36793984958149</v>
      </c>
      <c r="R32" s="230">
        <v>298.86825163189707</v>
      </c>
      <c r="S32" s="230">
        <v>293.62012204499314</v>
      </c>
      <c r="T32" s="230">
        <v>255.17843924227026</v>
      </c>
      <c r="U32" s="230">
        <v>250.50620246594843</v>
      </c>
      <c r="V32" s="230">
        <v>208.53844460876499</v>
      </c>
      <c r="W32" s="230">
        <v>189.78438815605301</v>
      </c>
      <c r="X32" s="230">
        <v>192.92653576445363</v>
      </c>
      <c r="Y32" s="230">
        <v>186.86380659429912</v>
      </c>
      <c r="DA32" s="71"/>
    </row>
    <row r="33" spans="1:105" ht="12" customHeight="1" x14ac:dyDescent="0.25">
      <c r="A33" s="18" t="s">
        <v>33</v>
      </c>
      <c r="B33" s="230">
        <v>986.32487434146321</v>
      </c>
      <c r="C33" s="230">
        <v>1128.4527942964612</v>
      </c>
      <c r="D33" s="230">
        <v>1359.1770633429501</v>
      </c>
      <c r="E33" s="230">
        <v>1359.0228744439182</v>
      </c>
      <c r="F33" s="230">
        <v>1728.8219339049997</v>
      </c>
      <c r="G33" s="230">
        <v>1781.1615794770337</v>
      </c>
      <c r="H33" s="230">
        <v>1700.13786989962</v>
      </c>
      <c r="I33" s="230">
        <v>2711.946309953586</v>
      </c>
      <c r="J33" s="230">
        <v>1918.2693284136149</v>
      </c>
      <c r="K33" s="230">
        <v>1781.5685256362503</v>
      </c>
      <c r="L33" s="230">
        <v>2032.2207482460667</v>
      </c>
      <c r="M33" s="230">
        <v>1701.4686787999217</v>
      </c>
      <c r="N33" s="230">
        <v>1937.918563578035</v>
      </c>
      <c r="O33" s="230">
        <v>2055.453663304756</v>
      </c>
      <c r="P33" s="230">
        <v>2124.7498733795646</v>
      </c>
      <c r="Q33" s="230">
        <v>2280.4404716314157</v>
      </c>
      <c r="R33" s="230">
        <v>2521.4722792463631</v>
      </c>
      <c r="S33" s="230">
        <v>2122.0552938973337</v>
      </c>
      <c r="T33" s="230">
        <v>1619.1378724610631</v>
      </c>
      <c r="U33" s="230">
        <v>1772.1037667243836</v>
      </c>
      <c r="V33" s="230">
        <v>1247.0015536833882</v>
      </c>
      <c r="W33" s="230">
        <v>1334.2806933912721</v>
      </c>
      <c r="X33" s="230">
        <v>1492.571944675218</v>
      </c>
      <c r="Y33" s="230">
        <v>1421.7205394524531</v>
      </c>
      <c r="DA33" s="71"/>
    </row>
    <row r="34" spans="1:105" ht="12" customHeight="1" x14ac:dyDescent="0.25">
      <c r="A34" s="18" t="s">
        <v>73</v>
      </c>
      <c r="B34" s="230">
        <v>356.03640832370769</v>
      </c>
      <c r="C34" s="230">
        <v>440.74500792881474</v>
      </c>
      <c r="D34" s="230">
        <v>459.66072050911765</v>
      </c>
      <c r="E34" s="230">
        <v>454.60091166785503</v>
      </c>
      <c r="F34" s="230">
        <v>500.74797563148502</v>
      </c>
      <c r="G34" s="230">
        <v>568.88438365330558</v>
      </c>
      <c r="H34" s="230">
        <v>601.18944704334137</v>
      </c>
      <c r="I34" s="230">
        <v>592.10847732634852</v>
      </c>
      <c r="J34" s="230">
        <v>593.7402538673723</v>
      </c>
      <c r="K34" s="230">
        <v>522.00429102644671</v>
      </c>
      <c r="L34" s="230">
        <v>478.23663471566465</v>
      </c>
      <c r="M34" s="230">
        <v>720.39622143406598</v>
      </c>
      <c r="N34" s="230">
        <v>640.15490535762387</v>
      </c>
      <c r="O34" s="230">
        <v>684.14802187363762</v>
      </c>
      <c r="P34" s="230">
        <v>552.32682873972738</v>
      </c>
      <c r="Q34" s="230">
        <v>504.79844787379335</v>
      </c>
      <c r="R34" s="230">
        <v>722.54774921523642</v>
      </c>
      <c r="S34" s="230">
        <v>268.37136163687745</v>
      </c>
      <c r="T34" s="230">
        <v>259.06597225003793</v>
      </c>
      <c r="U34" s="230">
        <v>281.9098591214306</v>
      </c>
      <c r="V34" s="230">
        <v>529.58133925848051</v>
      </c>
      <c r="W34" s="230">
        <v>547.89808570882883</v>
      </c>
      <c r="X34" s="230">
        <v>594.27032141921586</v>
      </c>
      <c r="Y34" s="230">
        <v>578.67887378364287</v>
      </c>
      <c r="DA34" s="71"/>
    </row>
    <row r="35" spans="1:105" ht="12" customHeight="1" x14ac:dyDescent="0.25">
      <c r="A35" s="18" t="s">
        <v>36</v>
      </c>
      <c r="B35" s="230">
        <v>0</v>
      </c>
      <c r="C35" s="230">
        <v>0</v>
      </c>
      <c r="D35" s="230">
        <v>0</v>
      </c>
      <c r="E35" s="230">
        <v>0</v>
      </c>
      <c r="F35" s="230">
        <v>0</v>
      </c>
      <c r="G35" s="230">
        <v>0</v>
      </c>
      <c r="H35" s="230">
        <v>0</v>
      </c>
      <c r="I35" s="230">
        <v>0</v>
      </c>
      <c r="J35" s="230">
        <v>0</v>
      </c>
      <c r="K35" s="230">
        <v>0</v>
      </c>
      <c r="L35" s="230">
        <v>0</v>
      </c>
      <c r="M35" s="230">
        <v>0</v>
      </c>
      <c r="N35" s="230">
        <v>0</v>
      </c>
      <c r="O35" s="230">
        <v>0</v>
      </c>
      <c r="P35" s="230">
        <v>0</v>
      </c>
      <c r="Q35" s="230">
        <v>0</v>
      </c>
      <c r="R35" s="230">
        <v>0</v>
      </c>
      <c r="S35" s="230">
        <v>0</v>
      </c>
      <c r="T35" s="230">
        <v>0</v>
      </c>
      <c r="U35" s="230">
        <v>0</v>
      </c>
      <c r="V35" s="230">
        <v>0</v>
      </c>
      <c r="W35" s="230">
        <v>0</v>
      </c>
      <c r="X35" s="230">
        <v>0</v>
      </c>
      <c r="Y35" s="230">
        <v>0</v>
      </c>
      <c r="DA35" s="71"/>
    </row>
    <row r="36" spans="1:105" ht="12" customHeight="1" x14ac:dyDescent="0.25">
      <c r="A36" s="18" t="s">
        <v>38</v>
      </c>
      <c r="B36" s="230">
        <v>0</v>
      </c>
      <c r="C36" s="230">
        <v>0</v>
      </c>
      <c r="D36" s="230">
        <v>0</v>
      </c>
      <c r="E36" s="230">
        <v>0</v>
      </c>
      <c r="F36" s="230">
        <v>0</v>
      </c>
      <c r="G36" s="230">
        <v>0</v>
      </c>
      <c r="H36" s="230">
        <v>0</v>
      </c>
      <c r="I36" s="230">
        <v>0</v>
      </c>
      <c r="J36" s="230">
        <v>0</v>
      </c>
      <c r="K36" s="230">
        <v>0</v>
      </c>
      <c r="L36" s="230">
        <v>0</v>
      </c>
      <c r="M36" s="230">
        <v>0</v>
      </c>
      <c r="N36" s="230">
        <v>0</v>
      </c>
      <c r="O36" s="230">
        <v>0</v>
      </c>
      <c r="P36" s="230">
        <v>0</v>
      </c>
      <c r="Q36" s="230">
        <v>0</v>
      </c>
      <c r="R36" s="230">
        <v>0</v>
      </c>
      <c r="S36" s="230">
        <v>0</v>
      </c>
      <c r="T36" s="230">
        <v>0</v>
      </c>
      <c r="U36" s="230">
        <v>0</v>
      </c>
      <c r="V36" s="230">
        <v>0</v>
      </c>
      <c r="W36" s="230">
        <v>0</v>
      </c>
      <c r="X36" s="230">
        <v>0</v>
      </c>
      <c r="Y36" s="230">
        <v>0</v>
      </c>
      <c r="DA36" s="71"/>
    </row>
    <row r="37" spans="1:105" ht="12" customHeight="1" x14ac:dyDescent="0.25">
      <c r="A37" s="47" t="s">
        <v>40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X37" s="231">
        <v>0</v>
      </c>
      <c r="Y37" s="231">
        <v>0</v>
      </c>
      <c r="DA37" s="86"/>
    </row>
    <row r="38" spans="1:105" ht="12" customHeight="1" x14ac:dyDescent="0.25">
      <c r="A38" s="42" t="s">
        <v>105</v>
      </c>
      <c r="B38" s="236">
        <f t="shared" ref="B38:Y38" si="4">SUM(B39:B43)</f>
        <v>8329.5450979878187</v>
      </c>
      <c r="C38" s="236">
        <f t="shared" si="4"/>
        <v>8281.1750615463188</v>
      </c>
      <c r="D38" s="236">
        <f t="shared" si="4"/>
        <v>8130.0643267349687</v>
      </c>
      <c r="E38" s="236">
        <f t="shared" si="4"/>
        <v>8270.2625417254403</v>
      </c>
      <c r="F38" s="236">
        <f t="shared" si="4"/>
        <v>8288.8840745055495</v>
      </c>
      <c r="G38" s="236">
        <f t="shared" si="4"/>
        <v>8878.6682717283056</v>
      </c>
      <c r="H38" s="236">
        <f t="shared" si="4"/>
        <v>8677.4356246494208</v>
      </c>
      <c r="I38" s="236">
        <f t="shared" si="4"/>
        <v>8530.5366141368449</v>
      </c>
      <c r="J38" s="236">
        <f t="shared" si="4"/>
        <v>8020.3120604373398</v>
      </c>
      <c r="K38" s="236">
        <f t="shared" si="4"/>
        <v>6364.8748489481959</v>
      </c>
      <c r="L38" s="236">
        <f t="shared" si="4"/>
        <v>6143.0690760623311</v>
      </c>
      <c r="M38" s="236">
        <f t="shared" si="4"/>
        <v>4321.691110062905</v>
      </c>
      <c r="N38" s="236">
        <f t="shared" si="4"/>
        <v>4815.1769984841994</v>
      </c>
      <c r="O38" s="236">
        <f t="shared" si="4"/>
        <v>5247.0922480583204</v>
      </c>
      <c r="P38" s="236">
        <f t="shared" si="4"/>
        <v>5496.4819191025272</v>
      </c>
      <c r="Q38" s="236">
        <f t="shared" si="4"/>
        <v>5002.6710837214296</v>
      </c>
      <c r="R38" s="236">
        <f t="shared" si="4"/>
        <v>5325.2313513510044</v>
      </c>
      <c r="S38" s="236">
        <f t="shared" si="4"/>
        <v>5663.6661438652991</v>
      </c>
      <c r="T38" s="236">
        <f t="shared" si="4"/>
        <v>5593.392454768501</v>
      </c>
      <c r="U38" s="236">
        <f t="shared" si="4"/>
        <v>5451.9076662900316</v>
      </c>
      <c r="V38" s="236">
        <f t="shared" si="4"/>
        <v>4862.0140954429944</v>
      </c>
      <c r="W38" s="236">
        <f t="shared" si="4"/>
        <v>4972.8472889750492</v>
      </c>
      <c r="X38" s="236">
        <f t="shared" si="4"/>
        <v>4328.7036012195131</v>
      </c>
      <c r="Y38" s="236">
        <f t="shared" si="4"/>
        <v>4403.3606799999989</v>
      </c>
      <c r="DA38" s="93"/>
    </row>
    <row r="39" spans="1:105" ht="12" customHeight="1" x14ac:dyDescent="0.25">
      <c r="A39" s="43" t="s">
        <v>106</v>
      </c>
      <c r="B39" s="237">
        <f>ISI!B$53</f>
        <v>121.6912979878183</v>
      </c>
      <c r="C39" s="237">
        <f>ISI!C$53</f>
        <v>143.27808154631921</v>
      </c>
      <c r="D39" s="237">
        <f>ISI!D$53</f>
        <v>205.2422167349693</v>
      </c>
      <c r="E39" s="237">
        <f>ISI!E$53</f>
        <v>190.25450172544021</v>
      </c>
      <c r="F39" s="237">
        <f>ISI!F$53</f>
        <v>220.0062345055502</v>
      </c>
      <c r="G39" s="237">
        <f>ISI!G$53</f>
        <v>253.44897172830551</v>
      </c>
      <c r="H39" s="237">
        <f>ISI!H$53</f>
        <v>270.2262646494201</v>
      </c>
      <c r="I39" s="237">
        <f>ISI!I$53</f>
        <v>285.66137413684561</v>
      </c>
      <c r="J39" s="237">
        <f>ISI!J$53</f>
        <v>277.04903043734009</v>
      </c>
      <c r="K39" s="237">
        <f>ISI!K$53</f>
        <v>223.69723894819541</v>
      </c>
      <c r="L39" s="237">
        <f>ISI!L$53</f>
        <v>203.6763360623319</v>
      </c>
      <c r="M39" s="237">
        <f>ISI!M$53</f>
        <v>216.31523006290499</v>
      </c>
      <c r="N39" s="237">
        <f>ISI!N$53</f>
        <v>139.47522848419979</v>
      </c>
      <c r="O39" s="237">
        <f>ISI!O$53</f>
        <v>115.2040780583206</v>
      </c>
      <c r="P39" s="237">
        <f>ISI!P$53</f>
        <v>114.3092891025279</v>
      </c>
      <c r="Q39" s="237">
        <f>ISI!Q$53</f>
        <v>101.7822437214289</v>
      </c>
      <c r="R39" s="237">
        <f>ISI!R$53</f>
        <v>129.52070135100519</v>
      </c>
      <c r="S39" s="237">
        <f>ISI!S$53</f>
        <v>152.0022738652988</v>
      </c>
      <c r="T39" s="237">
        <f>ISI!T$53</f>
        <v>164.08192476850141</v>
      </c>
      <c r="U39" s="237">
        <f>ISI!U$53</f>
        <v>150.99563629003191</v>
      </c>
      <c r="V39" s="237">
        <f>ISI!V$53</f>
        <v>148.02605544299459</v>
      </c>
      <c r="W39" s="237">
        <f>ISI!W$53</f>
        <v>179.6613189750484</v>
      </c>
      <c r="X39" s="237">
        <f>ISI!X$53</f>
        <v>172.71440121951221</v>
      </c>
      <c r="Y39" s="237">
        <f>ISI!Y$53</f>
        <v>65.146649999999994</v>
      </c>
      <c r="DA39" s="83"/>
    </row>
    <row r="40" spans="1:105" ht="12" customHeight="1" x14ac:dyDescent="0.25">
      <c r="A40" s="44" t="s">
        <v>107</v>
      </c>
      <c r="B40" s="238">
        <f>NFM!B$72</f>
        <v>289.32012000000003</v>
      </c>
      <c r="C40" s="238">
        <f>NFM!C$72</f>
        <v>294.12480000000005</v>
      </c>
      <c r="D40" s="238">
        <f>NFM!D$72</f>
        <v>313.68600000000004</v>
      </c>
      <c r="E40" s="238">
        <f>NFM!E$72</f>
        <v>304.97800000000001</v>
      </c>
      <c r="F40" s="238">
        <f>NFM!F$72</f>
        <v>251.77</v>
      </c>
      <c r="G40" s="238">
        <f>NFM!G$72</f>
        <v>253.67600000000002</v>
      </c>
      <c r="H40" s="238">
        <f>NFM!H$72</f>
        <v>282.15208000000001</v>
      </c>
      <c r="I40" s="238">
        <f>NFM!I$72</f>
        <v>288.71999999999997</v>
      </c>
      <c r="J40" s="238">
        <f>NFM!J$72</f>
        <v>299.55928</v>
      </c>
      <c r="K40" s="238">
        <f>NFM!K$72</f>
        <v>234.42075999999997</v>
      </c>
      <c r="L40" s="238">
        <f>NFM!L$72</f>
        <v>249.90724</v>
      </c>
      <c r="M40" s="238">
        <f>NFM!M$72</f>
        <v>283.92007999999998</v>
      </c>
      <c r="N40" s="238">
        <f>NFM!N$72</f>
        <v>315.34064000000001</v>
      </c>
      <c r="O40" s="238">
        <f>NFM!O$72</f>
        <v>321.51</v>
      </c>
      <c r="P40" s="238">
        <f>NFM!P$72</f>
        <v>324.05</v>
      </c>
      <c r="Q40" s="238">
        <f>NFM!Q$72</f>
        <v>319.12199999999996</v>
      </c>
      <c r="R40" s="238">
        <f>NFM!R$72</f>
        <v>331.66399999999993</v>
      </c>
      <c r="S40" s="238">
        <f>NFM!S$72</f>
        <v>326.12</v>
      </c>
      <c r="T40" s="238">
        <f>NFM!T$72</f>
        <v>331.53199999999998</v>
      </c>
      <c r="U40" s="238">
        <f>NFM!U$72</f>
        <v>336.31599999999997</v>
      </c>
      <c r="V40" s="238">
        <f>NFM!V$72</f>
        <v>351.58799999999997</v>
      </c>
      <c r="W40" s="238">
        <f>NFM!W$72</f>
        <v>348.79399999999998</v>
      </c>
      <c r="X40" s="238">
        <f>NFM!X$72</f>
        <v>349.9572</v>
      </c>
      <c r="Y40" s="238">
        <f>NFM!Y$72</f>
        <v>348.57694000000004</v>
      </c>
      <c r="DA40" s="94"/>
    </row>
    <row r="41" spans="1:105" ht="12" customHeight="1" x14ac:dyDescent="0.25">
      <c r="A41" s="44" t="s">
        <v>108</v>
      </c>
      <c r="B41" s="238">
        <f>CHI!B$78</f>
        <v>281.96159999999998</v>
      </c>
      <c r="C41" s="238">
        <f>CHI!C$78</f>
        <v>135.76506000000001</v>
      </c>
      <c r="D41" s="238">
        <f>CHI!D$78</f>
        <v>165.68407999999999</v>
      </c>
      <c r="E41" s="238">
        <f>CHI!E$78</f>
        <v>286.60705999999999</v>
      </c>
      <c r="F41" s="238">
        <f>CHI!F$78</f>
        <v>304.51670000000001</v>
      </c>
      <c r="G41" s="238">
        <f>CHI!G$78</f>
        <v>296.92207999999999</v>
      </c>
      <c r="H41" s="238">
        <f>CHI!H$78</f>
        <v>313.92621000000003</v>
      </c>
      <c r="I41" s="238">
        <f>CHI!I$78</f>
        <v>317.9427</v>
      </c>
      <c r="J41" s="238">
        <f>CHI!J$78</f>
        <v>338.05531000000002</v>
      </c>
      <c r="K41" s="238">
        <f>CHI!K$78</f>
        <v>453.25200000000001</v>
      </c>
      <c r="L41" s="238">
        <f>CHI!L$78</f>
        <v>632.88255000000004</v>
      </c>
      <c r="M41" s="238">
        <f>CHI!M$78</f>
        <v>584.38475000000005</v>
      </c>
      <c r="N41" s="238">
        <f>CHI!N$78</f>
        <v>502.02096</v>
      </c>
      <c r="O41" s="238">
        <f>CHI!O$78</f>
        <v>516.91312000000005</v>
      </c>
      <c r="P41" s="238">
        <f>CHI!P$78</f>
        <v>569.38468</v>
      </c>
      <c r="Q41" s="238">
        <f>CHI!Q$78</f>
        <v>495.04561000000001</v>
      </c>
      <c r="R41" s="238">
        <f>CHI!R$78</f>
        <v>461.93128000000002</v>
      </c>
      <c r="S41" s="238">
        <f>CHI!S$78</f>
        <v>804.61676</v>
      </c>
      <c r="T41" s="238">
        <f>CHI!T$78</f>
        <v>951.18894</v>
      </c>
      <c r="U41" s="238">
        <f>CHI!U$78</f>
        <v>877.73942999999997</v>
      </c>
      <c r="V41" s="238">
        <f>CHI!V$78</f>
        <v>845.53422999999998</v>
      </c>
      <c r="W41" s="238">
        <f>CHI!W$78</f>
        <v>679.42182000000003</v>
      </c>
      <c r="X41" s="238">
        <f>CHI!X$78</f>
        <v>310.47728999999998</v>
      </c>
      <c r="Y41" s="238">
        <f>CHI!Y$78</f>
        <v>448.67998</v>
      </c>
      <c r="DA41" s="94"/>
    </row>
    <row r="42" spans="1:105" ht="12" customHeight="1" x14ac:dyDescent="0.25">
      <c r="A42" s="44" t="s">
        <v>109</v>
      </c>
      <c r="B42" s="238">
        <f>NMM!B$58</f>
        <v>7492.71976</v>
      </c>
      <c r="C42" s="238">
        <f>NMM!C$58</f>
        <v>7549.5932499999999</v>
      </c>
      <c r="D42" s="238">
        <f>NMM!D$58</f>
        <v>7312.4615599999997</v>
      </c>
      <c r="E42" s="238">
        <f>NMM!E$58</f>
        <v>7348.95921</v>
      </c>
      <c r="F42" s="238">
        <f>NMM!F$58</f>
        <v>7357.0123299999996</v>
      </c>
      <c r="G42" s="238">
        <f>NMM!G$58</f>
        <v>7926.7631000000001</v>
      </c>
      <c r="H42" s="238">
        <f>NMM!H$58</f>
        <v>7635.8116900000005</v>
      </c>
      <c r="I42" s="238">
        <f>NMM!I$58</f>
        <v>7471.5690800000002</v>
      </c>
      <c r="J42" s="238">
        <f>NMM!J$58</f>
        <v>6957.9048400000001</v>
      </c>
      <c r="K42" s="238">
        <f>NMM!K$58</f>
        <v>5321.3236200000001</v>
      </c>
      <c r="L42" s="238">
        <f>NMM!L$58</f>
        <v>4920.6448499999997</v>
      </c>
      <c r="M42" s="238">
        <f>NMM!M$58</f>
        <v>3108.5607</v>
      </c>
      <c r="N42" s="238">
        <f>NMM!N$58</f>
        <v>3738.1730000000002</v>
      </c>
      <c r="O42" s="238">
        <f>NMM!O$58</f>
        <v>4170.1986200000001</v>
      </c>
      <c r="P42" s="238">
        <f>NMM!P$58</f>
        <v>4359.377989999999</v>
      </c>
      <c r="Q42" s="238">
        <f>NMM!Q$58</f>
        <v>3956.7346700000003</v>
      </c>
      <c r="R42" s="238">
        <f>NMM!R$58</f>
        <v>4271.6661999999997</v>
      </c>
      <c r="S42" s="238">
        <f>NMM!S$58</f>
        <v>4246.7216900000003</v>
      </c>
      <c r="T42" s="238">
        <f>NMM!T$58</f>
        <v>4007.63672</v>
      </c>
      <c r="U42" s="238">
        <f>NMM!U$58</f>
        <v>3931.4817699999999</v>
      </c>
      <c r="V42" s="238">
        <f>NMM!V$58</f>
        <v>3368.8777999999998</v>
      </c>
      <c r="W42" s="238">
        <f>NMM!W$58</f>
        <v>3621.1550000000002</v>
      </c>
      <c r="X42" s="238">
        <f>NMM!X$58</f>
        <v>3342.8475700000004</v>
      </c>
      <c r="Y42" s="238">
        <f>NMM!Y$58</f>
        <v>3381.0844699999993</v>
      </c>
      <c r="DA42" s="94"/>
    </row>
    <row r="43" spans="1:105" ht="12" customHeight="1" x14ac:dyDescent="0.25">
      <c r="A43" s="45" t="s">
        <v>110</v>
      </c>
      <c r="B43" s="239">
        <v>143.85231999999999</v>
      </c>
      <c r="C43" s="239">
        <v>158.41387</v>
      </c>
      <c r="D43" s="239">
        <v>132.99046999999999</v>
      </c>
      <c r="E43" s="239">
        <v>139.46377000000001</v>
      </c>
      <c r="F43" s="239">
        <v>155.57881</v>
      </c>
      <c r="G43" s="239">
        <v>147.85812000000001</v>
      </c>
      <c r="H43" s="239">
        <v>175.31938</v>
      </c>
      <c r="I43" s="239">
        <v>166.64346</v>
      </c>
      <c r="J43" s="239">
        <v>147.74359999999999</v>
      </c>
      <c r="K43" s="239">
        <v>132.18123</v>
      </c>
      <c r="L43" s="239">
        <v>135.9581</v>
      </c>
      <c r="M43" s="239">
        <v>128.51034999999999</v>
      </c>
      <c r="N43" s="239">
        <v>120.16717</v>
      </c>
      <c r="O43" s="239">
        <v>123.26643</v>
      </c>
      <c r="P43" s="239">
        <v>129.35996</v>
      </c>
      <c r="Q43" s="239">
        <v>129.98656</v>
      </c>
      <c r="R43" s="239">
        <v>130.44917000000001</v>
      </c>
      <c r="S43" s="239">
        <v>134.20542</v>
      </c>
      <c r="T43" s="239">
        <v>138.95286999999999</v>
      </c>
      <c r="U43" s="239">
        <v>155.37483</v>
      </c>
      <c r="V43" s="239">
        <v>147.98801</v>
      </c>
      <c r="W43" s="239">
        <v>143.81514999999999</v>
      </c>
      <c r="X43" s="239">
        <v>152.70714000000001</v>
      </c>
      <c r="Y43" s="239">
        <v>159.87263999999999</v>
      </c>
      <c r="DA43" s="84" t="s">
        <v>111</v>
      </c>
    </row>
    <row r="45" spans="1:105" ht="15" customHeight="1" x14ac:dyDescent="0.25">
      <c r="A45" s="32" t="s">
        <v>112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DA45" s="88"/>
    </row>
    <row r="47" spans="1:105" ht="12" customHeight="1" x14ac:dyDescent="0.25">
      <c r="A47" s="35" t="str">
        <f>$A$5</f>
        <v>All industrial sectors</v>
      </c>
      <c r="B47" s="232">
        <f t="shared" ref="B47:Y47" si="5">SUM(B48:B55)</f>
        <v>1</v>
      </c>
      <c r="C47" s="232">
        <f t="shared" si="5"/>
        <v>1</v>
      </c>
      <c r="D47" s="232">
        <f t="shared" si="5"/>
        <v>1</v>
      </c>
      <c r="E47" s="232">
        <f t="shared" si="5"/>
        <v>1</v>
      </c>
      <c r="F47" s="232">
        <f t="shared" si="5"/>
        <v>1</v>
      </c>
      <c r="G47" s="232">
        <f t="shared" si="5"/>
        <v>1</v>
      </c>
      <c r="H47" s="232">
        <f t="shared" si="5"/>
        <v>1.0000000000000002</v>
      </c>
      <c r="I47" s="232">
        <f t="shared" si="5"/>
        <v>1</v>
      </c>
      <c r="J47" s="232">
        <f t="shared" si="5"/>
        <v>1</v>
      </c>
      <c r="K47" s="232">
        <f t="shared" si="5"/>
        <v>1</v>
      </c>
      <c r="L47" s="232">
        <f t="shared" si="5"/>
        <v>1</v>
      </c>
      <c r="M47" s="232">
        <f t="shared" si="5"/>
        <v>0.99999999999999978</v>
      </c>
      <c r="N47" s="232">
        <f t="shared" si="5"/>
        <v>1</v>
      </c>
      <c r="O47" s="232">
        <f t="shared" si="5"/>
        <v>0.99999999999999989</v>
      </c>
      <c r="P47" s="232">
        <f t="shared" si="5"/>
        <v>1</v>
      </c>
      <c r="Q47" s="232">
        <f t="shared" si="5"/>
        <v>1.0000000000000002</v>
      </c>
      <c r="R47" s="232">
        <f t="shared" si="5"/>
        <v>1</v>
      </c>
      <c r="S47" s="232">
        <f t="shared" si="5"/>
        <v>1</v>
      </c>
      <c r="T47" s="232">
        <f t="shared" si="5"/>
        <v>1</v>
      </c>
      <c r="U47" s="232">
        <f t="shared" si="5"/>
        <v>0.99999999999999989</v>
      </c>
      <c r="V47" s="232">
        <f t="shared" si="5"/>
        <v>1</v>
      </c>
      <c r="W47" s="232">
        <f t="shared" si="5"/>
        <v>1</v>
      </c>
      <c r="X47" s="232">
        <f t="shared" si="5"/>
        <v>1</v>
      </c>
      <c r="Y47" s="232">
        <f t="shared" si="5"/>
        <v>0.99999999999999989</v>
      </c>
      <c r="DA47" s="95"/>
    </row>
    <row r="48" spans="1:105" ht="12" customHeight="1" x14ac:dyDescent="0.25">
      <c r="A48" s="173" t="s">
        <v>91</v>
      </c>
      <c r="B48" s="233">
        <f t="shared" ref="B48:Y48" si="6">IF(B6=0,0,B6/B$5)</f>
        <v>0</v>
      </c>
      <c r="C48" s="233">
        <f t="shared" si="6"/>
        <v>0</v>
      </c>
      <c r="D48" s="233">
        <f t="shared" si="6"/>
        <v>0</v>
      </c>
      <c r="E48" s="233">
        <f t="shared" si="6"/>
        <v>0</v>
      </c>
      <c r="F48" s="233">
        <f t="shared" si="6"/>
        <v>0</v>
      </c>
      <c r="G48" s="233">
        <f t="shared" si="6"/>
        <v>0</v>
      </c>
      <c r="H48" s="233">
        <f t="shared" si="6"/>
        <v>0</v>
      </c>
      <c r="I48" s="233">
        <f t="shared" si="6"/>
        <v>0</v>
      </c>
      <c r="J48" s="233">
        <f t="shared" si="6"/>
        <v>0</v>
      </c>
      <c r="K48" s="233">
        <f t="shared" si="6"/>
        <v>0</v>
      </c>
      <c r="L48" s="233">
        <f t="shared" si="6"/>
        <v>0</v>
      </c>
      <c r="M48" s="233">
        <f t="shared" si="6"/>
        <v>0</v>
      </c>
      <c r="N48" s="233">
        <f t="shared" si="6"/>
        <v>0</v>
      </c>
      <c r="O48" s="233">
        <f t="shared" si="6"/>
        <v>0</v>
      </c>
      <c r="P48" s="233">
        <f t="shared" si="6"/>
        <v>0</v>
      </c>
      <c r="Q48" s="233">
        <f t="shared" si="6"/>
        <v>0</v>
      </c>
      <c r="R48" s="233">
        <f t="shared" si="6"/>
        <v>0</v>
      </c>
      <c r="S48" s="233">
        <f t="shared" si="6"/>
        <v>0</v>
      </c>
      <c r="T48" s="233">
        <f t="shared" si="6"/>
        <v>0</v>
      </c>
      <c r="U48" s="233">
        <f t="shared" si="6"/>
        <v>0</v>
      </c>
      <c r="V48" s="233">
        <f t="shared" si="6"/>
        <v>0</v>
      </c>
      <c r="W48" s="233">
        <f t="shared" si="6"/>
        <v>0</v>
      </c>
      <c r="X48" s="233">
        <f t="shared" si="6"/>
        <v>0</v>
      </c>
      <c r="Y48" s="233">
        <f t="shared" si="6"/>
        <v>0</v>
      </c>
      <c r="DA48" s="177"/>
    </row>
    <row r="49" spans="1:105" ht="12" customHeight="1" x14ac:dyDescent="0.25">
      <c r="A49" s="173" t="s">
        <v>92</v>
      </c>
      <c r="B49" s="233">
        <f t="shared" ref="B49:Y49" si="7">IF(B7=0,0,B7/B$5)</f>
        <v>0</v>
      </c>
      <c r="C49" s="233">
        <f t="shared" si="7"/>
        <v>0</v>
      </c>
      <c r="D49" s="233">
        <f t="shared" si="7"/>
        <v>0</v>
      </c>
      <c r="E49" s="233">
        <f t="shared" si="7"/>
        <v>0</v>
      </c>
      <c r="F49" s="233">
        <f t="shared" si="7"/>
        <v>0</v>
      </c>
      <c r="G49" s="233">
        <f t="shared" si="7"/>
        <v>0</v>
      </c>
      <c r="H49" s="233">
        <f t="shared" si="7"/>
        <v>0</v>
      </c>
      <c r="I49" s="233">
        <f t="shared" si="7"/>
        <v>0</v>
      </c>
      <c r="J49" s="233">
        <f t="shared" si="7"/>
        <v>0</v>
      </c>
      <c r="K49" s="233">
        <f t="shared" si="7"/>
        <v>0</v>
      </c>
      <c r="L49" s="233">
        <f t="shared" si="7"/>
        <v>0</v>
      </c>
      <c r="M49" s="233">
        <f t="shared" si="7"/>
        <v>0</v>
      </c>
      <c r="N49" s="233">
        <f t="shared" si="7"/>
        <v>0</v>
      </c>
      <c r="O49" s="233">
        <f t="shared" si="7"/>
        <v>0</v>
      </c>
      <c r="P49" s="233">
        <f t="shared" si="7"/>
        <v>0</v>
      </c>
      <c r="Q49" s="233">
        <f t="shared" si="7"/>
        <v>0</v>
      </c>
      <c r="R49" s="233">
        <f t="shared" si="7"/>
        <v>0</v>
      </c>
      <c r="S49" s="233">
        <f t="shared" si="7"/>
        <v>0</v>
      </c>
      <c r="T49" s="233">
        <f t="shared" si="7"/>
        <v>0</v>
      </c>
      <c r="U49" s="233">
        <f t="shared" si="7"/>
        <v>0</v>
      </c>
      <c r="V49" s="233">
        <f t="shared" si="7"/>
        <v>0</v>
      </c>
      <c r="W49" s="233">
        <f t="shared" si="7"/>
        <v>0</v>
      </c>
      <c r="X49" s="233">
        <f t="shared" si="7"/>
        <v>0</v>
      </c>
      <c r="Y49" s="233">
        <f t="shared" si="7"/>
        <v>0</v>
      </c>
      <c r="DA49" s="177"/>
    </row>
    <row r="50" spans="1:105" ht="12" customHeight="1" x14ac:dyDescent="0.25">
      <c r="A50" s="173" t="s">
        <v>93</v>
      </c>
      <c r="B50" s="233">
        <f t="shared" ref="B50:Y50" si="8">IF(B8=0,0,B8/B$5)</f>
        <v>0</v>
      </c>
      <c r="C50" s="233">
        <f t="shared" si="8"/>
        <v>0</v>
      </c>
      <c r="D50" s="233">
        <f t="shared" si="8"/>
        <v>0</v>
      </c>
      <c r="E50" s="233">
        <f t="shared" si="8"/>
        <v>0</v>
      </c>
      <c r="F50" s="233">
        <f t="shared" si="8"/>
        <v>0</v>
      </c>
      <c r="G50" s="233">
        <f t="shared" si="8"/>
        <v>0</v>
      </c>
      <c r="H50" s="233">
        <f t="shared" si="8"/>
        <v>0</v>
      </c>
      <c r="I50" s="233">
        <f t="shared" si="8"/>
        <v>0</v>
      </c>
      <c r="J50" s="233">
        <f t="shared" si="8"/>
        <v>0</v>
      </c>
      <c r="K50" s="233">
        <f t="shared" si="8"/>
        <v>0</v>
      </c>
      <c r="L50" s="233">
        <f t="shared" si="8"/>
        <v>0</v>
      </c>
      <c r="M50" s="233">
        <f t="shared" si="8"/>
        <v>0</v>
      </c>
      <c r="N50" s="233">
        <f t="shared" si="8"/>
        <v>0</v>
      </c>
      <c r="O50" s="233">
        <f t="shared" si="8"/>
        <v>0</v>
      </c>
      <c r="P50" s="233">
        <f t="shared" si="8"/>
        <v>0</v>
      </c>
      <c r="Q50" s="233">
        <f t="shared" si="8"/>
        <v>0</v>
      </c>
      <c r="R50" s="233">
        <f t="shared" si="8"/>
        <v>0</v>
      </c>
      <c r="S50" s="233">
        <f t="shared" si="8"/>
        <v>0</v>
      </c>
      <c r="T50" s="233">
        <f t="shared" si="8"/>
        <v>0</v>
      </c>
      <c r="U50" s="233">
        <f t="shared" si="8"/>
        <v>0</v>
      </c>
      <c r="V50" s="233">
        <f t="shared" si="8"/>
        <v>0</v>
      </c>
      <c r="W50" s="233">
        <f t="shared" si="8"/>
        <v>0</v>
      </c>
      <c r="X50" s="233">
        <f t="shared" si="8"/>
        <v>0</v>
      </c>
      <c r="Y50" s="233">
        <f t="shared" si="8"/>
        <v>0</v>
      </c>
      <c r="DA50" s="177"/>
    </row>
    <row r="51" spans="1:105" ht="12" customHeight="1" x14ac:dyDescent="0.25">
      <c r="A51" s="173" t="s">
        <v>94</v>
      </c>
      <c r="B51" s="233">
        <f t="shared" ref="B51:Y51" si="9">IF(B9=0,0,B9/B$5)</f>
        <v>0</v>
      </c>
      <c r="C51" s="233">
        <f t="shared" si="9"/>
        <v>0</v>
      </c>
      <c r="D51" s="233">
        <f t="shared" si="9"/>
        <v>0</v>
      </c>
      <c r="E51" s="233">
        <f t="shared" si="9"/>
        <v>0</v>
      </c>
      <c r="F51" s="233">
        <f t="shared" si="9"/>
        <v>0</v>
      </c>
      <c r="G51" s="233">
        <f t="shared" si="9"/>
        <v>0</v>
      </c>
      <c r="H51" s="233">
        <f t="shared" si="9"/>
        <v>0</v>
      </c>
      <c r="I51" s="233">
        <f t="shared" si="9"/>
        <v>0</v>
      </c>
      <c r="J51" s="233">
        <f t="shared" si="9"/>
        <v>0</v>
      </c>
      <c r="K51" s="233">
        <f t="shared" si="9"/>
        <v>0</v>
      </c>
      <c r="L51" s="233">
        <f t="shared" si="9"/>
        <v>0</v>
      </c>
      <c r="M51" s="233">
        <f t="shared" si="9"/>
        <v>0</v>
      </c>
      <c r="N51" s="233">
        <f t="shared" si="9"/>
        <v>0</v>
      </c>
      <c r="O51" s="233">
        <f t="shared" si="9"/>
        <v>0</v>
      </c>
      <c r="P51" s="233">
        <f t="shared" si="9"/>
        <v>0</v>
      </c>
      <c r="Q51" s="233">
        <f t="shared" si="9"/>
        <v>0</v>
      </c>
      <c r="R51" s="233">
        <f t="shared" si="9"/>
        <v>0</v>
      </c>
      <c r="S51" s="233">
        <f t="shared" si="9"/>
        <v>0</v>
      </c>
      <c r="T51" s="233">
        <f t="shared" si="9"/>
        <v>0</v>
      </c>
      <c r="U51" s="233">
        <f t="shared" si="9"/>
        <v>0</v>
      </c>
      <c r="V51" s="233">
        <f t="shared" si="9"/>
        <v>0</v>
      </c>
      <c r="W51" s="233">
        <f t="shared" si="9"/>
        <v>0</v>
      </c>
      <c r="X51" s="233">
        <f t="shared" si="9"/>
        <v>0</v>
      </c>
      <c r="Y51" s="233">
        <f t="shared" si="9"/>
        <v>0</v>
      </c>
      <c r="DA51" s="177"/>
    </row>
    <row r="52" spans="1:105" ht="12" customHeight="1" x14ac:dyDescent="0.25">
      <c r="A52" s="173" t="s">
        <v>95</v>
      </c>
      <c r="B52" s="233">
        <f t="shared" ref="B52:Y52" si="10">IF(B10=0,0,B10/B$5)</f>
        <v>5.6108839753568791E-3</v>
      </c>
      <c r="C52" s="233">
        <f t="shared" si="10"/>
        <v>5.6450069136145219E-3</v>
      </c>
      <c r="D52" s="233">
        <f t="shared" si="10"/>
        <v>5.8241974320329629E-3</v>
      </c>
      <c r="E52" s="233">
        <f t="shared" si="10"/>
        <v>6.0017272803193451E-3</v>
      </c>
      <c r="F52" s="233">
        <f t="shared" si="10"/>
        <v>3.7811410272287817E-3</v>
      </c>
      <c r="G52" s="233">
        <f t="shared" si="10"/>
        <v>5.2966707795322832E-3</v>
      </c>
      <c r="H52" s="233">
        <f t="shared" si="10"/>
        <v>5.7468773652141055E-3</v>
      </c>
      <c r="I52" s="233">
        <f t="shared" si="10"/>
        <v>4.8541729215321383E-3</v>
      </c>
      <c r="J52" s="233">
        <f t="shared" si="10"/>
        <v>5.5526443843382373E-3</v>
      </c>
      <c r="K52" s="233">
        <f t="shared" si="10"/>
        <v>4.4979267328766268E-3</v>
      </c>
      <c r="L52" s="233">
        <f t="shared" si="10"/>
        <v>3.9469344798651208E-3</v>
      </c>
      <c r="M52" s="233">
        <f t="shared" si="10"/>
        <v>3.754119845620314E-3</v>
      </c>
      <c r="N52" s="233">
        <f t="shared" si="10"/>
        <v>4.2485692912291075E-3</v>
      </c>
      <c r="O52" s="233">
        <f t="shared" si="10"/>
        <v>2.2736887922177214E-3</v>
      </c>
      <c r="P52" s="233">
        <f t="shared" si="10"/>
        <v>2.7689304195551551E-3</v>
      </c>
      <c r="Q52" s="233">
        <f t="shared" si="10"/>
        <v>2.9287038289392176E-3</v>
      </c>
      <c r="R52" s="233">
        <f t="shared" si="10"/>
        <v>3.6502737526718943E-3</v>
      </c>
      <c r="S52" s="233">
        <f t="shared" si="10"/>
        <v>2.6888992186362734E-3</v>
      </c>
      <c r="T52" s="233">
        <f t="shared" si="10"/>
        <v>2.5528097204592834E-3</v>
      </c>
      <c r="U52" s="233">
        <f t="shared" si="10"/>
        <v>1.4138103333136052E-3</v>
      </c>
      <c r="V52" s="233">
        <f t="shared" si="10"/>
        <v>1.8620622950544531E-3</v>
      </c>
      <c r="W52" s="233">
        <f t="shared" si="10"/>
        <v>2.2117830199450727E-3</v>
      </c>
      <c r="X52" s="233">
        <f t="shared" si="10"/>
        <v>3.8398164636118792E-3</v>
      </c>
      <c r="Y52" s="233">
        <f t="shared" si="10"/>
        <v>3.5384864209964759E-3</v>
      </c>
      <c r="DA52" s="177"/>
    </row>
    <row r="53" spans="1:105" ht="12" customHeight="1" x14ac:dyDescent="0.25">
      <c r="A53" s="40" t="str">
        <f>$A$16</f>
        <v>Steam processes</v>
      </c>
      <c r="B53" s="234">
        <f t="shared" ref="B53:Y53" si="11">IF(B16=0,0,B16/B$5)</f>
        <v>0.17114823143079358</v>
      </c>
      <c r="C53" s="234">
        <f t="shared" si="11"/>
        <v>0.16227263644947632</v>
      </c>
      <c r="D53" s="234">
        <f t="shared" si="11"/>
        <v>0.16822009851766304</v>
      </c>
      <c r="E53" s="234">
        <f t="shared" si="11"/>
        <v>0.17824176274253528</v>
      </c>
      <c r="F53" s="234">
        <f t="shared" si="11"/>
        <v>0.15505853413329632</v>
      </c>
      <c r="G53" s="234">
        <f t="shared" si="11"/>
        <v>0.1582554324282141</v>
      </c>
      <c r="H53" s="234">
        <f t="shared" si="11"/>
        <v>0.17097893315862922</v>
      </c>
      <c r="I53" s="234">
        <f t="shared" si="11"/>
        <v>0.15274134303255585</v>
      </c>
      <c r="J53" s="234">
        <f t="shared" si="11"/>
        <v>0.16160333661596979</v>
      </c>
      <c r="K53" s="234">
        <f t="shared" si="11"/>
        <v>0.15987697328267186</v>
      </c>
      <c r="L53" s="234">
        <f t="shared" si="11"/>
        <v>0.14990969276675084</v>
      </c>
      <c r="M53" s="234">
        <f t="shared" si="11"/>
        <v>0.18094979425412175</v>
      </c>
      <c r="N53" s="234">
        <f t="shared" si="11"/>
        <v>0.17983997809048227</v>
      </c>
      <c r="O53" s="234">
        <f t="shared" si="11"/>
        <v>0.15340258557931125</v>
      </c>
      <c r="P53" s="234">
        <f t="shared" si="11"/>
        <v>0.15529032701824558</v>
      </c>
      <c r="Q53" s="234">
        <f t="shared" si="11"/>
        <v>0.18426347233812326</v>
      </c>
      <c r="R53" s="234">
        <f t="shared" si="11"/>
        <v>0.1664908917948438</v>
      </c>
      <c r="S53" s="234">
        <f t="shared" si="11"/>
        <v>0.11855105673104353</v>
      </c>
      <c r="T53" s="234">
        <f t="shared" si="11"/>
        <v>0.12470268245491306</v>
      </c>
      <c r="U53" s="234">
        <f t="shared" si="11"/>
        <v>0.12146887560225476</v>
      </c>
      <c r="V53" s="234">
        <f t="shared" si="11"/>
        <v>0.13912429664059695</v>
      </c>
      <c r="W53" s="234">
        <f t="shared" si="11"/>
        <v>0.13438973425032225</v>
      </c>
      <c r="X53" s="234">
        <f t="shared" si="11"/>
        <v>0.16552898467109872</v>
      </c>
      <c r="Y53" s="234">
        <f t="shared" si="11"/>
        <v>0.15206939995985605</v>
      </c>
      <c r="DA53" s="96"/>
    </row>
    <row r="54" spans="1:105" ht="12" customHeight="1" x14ac:dyDescent="0.25">
      <c r="A54" s="41" t="str">
        <f>$A$27</f>
        <v>Other energy use related</v>
      </c>
      <c r="B54" s="235">
        <f t="shared" ref="B54:Y54" si="12">IF(B27=0,0,B27/B$5)</f>
        <v>0.37748189801641802</v>
      </c>
      <c r="C54" s="235">
        <f t="shared" si="12"/>
        <v>0.3898614335316411</v>
      </c>
      <c r="D54" s="235">
        <f t="shared" si="12"/>
        <v>0.37761913403662273</v>
      </c>
      <c r="E54" s="235">
        <f t="shared" si="12"/>
        <v>0.35435253661127875</v>
      </c>
      <c r="F54" s="235">
        <f t="shared" si="12"/>
        <v>0.35919877340139278</v>
      </c>
      <c r="G54" s="235">
        <f t="shared" si="12"/>
        <v>0.33495055093837278</v>
      </c>
      <c r="H54" s="235">
        <f t="shared" si="12"/>
        <v>0.3373015382182683</v>
      </c>
      <c r="I54" s="235">
        <f t="shared" si="12"/>
        <v>0.39180142803128998</v>
      </c>
      <c r="J54" s="235">
        <f t="shared" si="12"/>
        <v>0.35294823025464844</v>
      </c>
      <c r="K54" s="235">
        <f t="shared" si="12"/>
        <v>0.33956583135523855</v>
      </c>
      <c r="L54" s="235">
        <f t="shared" si="12"/>
        <v>0.36829704056898555</v>
      </c>
      <c r="M54" s="235">
        <f t="shared" si="12"/>
        <v>0.38786097567615035</v>
      </c>
      <c r="N54" s="235">
        <f t="shared" si="12"/>
        <v>0.36499279980626559</v>
      </c>
      <c r="O54" s="235">
        <f t="shared" si="12"/>
        <v>0.36225638313706865</v>
      </c>
      <c r="P54" s="235">
        <f t="shared" si="12"/>
        <v>0.36469905211056641</v>
      </c>
      <c r="Q54" s="235">
        <f t="shared" si="12"/>
        <v>0.37139861069843216</v>
      </c>
      <c r="R54" s="235">
        <f t="shared" si="12"/>
        <v>0.37838024044213581</v>
      </c>
      <c r="S54" s="235">
        <f t="shared" si="12"/>
        <v>0.36069665476388862</v>
      </c>
      <c r="T54" s="235">
        <f t="shared" si="12"/>
        <v>0.34887786514624058</v>
      </c>
      <c r="U54" s="235">
        <f t="shared" si="12"/>
        <v>0.33459725753838154</v>
      </c>
      <c r="V54" s="235">
        <f t="shared" si="12"/>
        <v>0.32115553952852971</v>
      </c>
      <c r="W54" s="235">
        <f t="shared" si="12"/>
        <v>0.32871428404293301</v>
      </c>
      <c r="X54" s="235">
        <f t="shared" si="12"/>
        <v>0.3328833801465032</v>
      </c>
      <c r="Y54" s="235">
        <f t="shared" si="12"/>
        <v>0.32556666821460817</v>
      </c>
      <c r="DA54" s="97"/>
    </row>
    <row r="55" spans="1:105" ht="12" customHeight="1" x14ac:dyDescent="0.25">
      <c r="A55" s="42" t="s">
        <v>105</v>
      </c>
      <c r="B55" s="240">
        <f t="shared" ref="B55:Y55" si="13">IF(B38=0,0,B38/B$5)</f>
        <v>0.44575898657743157</v>
      </c>
      <c r="C55" s="240">
        <f t="shared" si="13"/>
        <v>0.44222092310526812</v>
      </c>
      <c r="D55" s="240">
        <f t="shared" si="13"/>
        <v>0.44833657001368121</v>
      </c>
      <c r="E55" s="240">
        <f t="shared" si="13"/>
        <v>0.46140397336586658</v>
      </c>
      <c r="F55" s="240">
        <f t="shared" si="13"/>
        <v>0.48196155143808211</v>
      </c>
      <c r="G55" s="240">
        <f t="shared" si="13"/>
        <v>0.50149734585388084</v>
      </c>
      <c r="H55" s="240">
        <f t="shared" si="13"/>
        <v>0.48597265125788852</v>
      </c>
      <c r="I55" s="240">
        <f t="shared" si="13"/>
        <v>0.45060305601462214</v>
      </c>
      <c r="J55" s="240">
        <f t="shared" si="13"/>
        <v>0.47989578874504357</v>
      </c>
      <c r="K55" s="240">
        <f t="shared" si="13"/>
        <v>0.4960592686292129</v>
      </c>
      <c r="L55" s="240">
        <f t="shared" si="13"/>
        <v>0.47784633218439848</v>
      </c>
      <c r="M55" s="240">
        <f t="shared" si="13"/>
        <v>0.42743511022410746</v>
      </c>
      <c r="N55" s="240">
        <f t="shared" si="13"/>
        <v>0.45091865281202309</v>
      </c>
      <c r="O55" s="240">
        <f t="shared" si="13"/>
        <v>0.48206734249140226</v>
      </c>
      <c r="P55" s="240">
        <f t="shared" si="13"/>
        <v>0.47724169045163289</v>
      </c>
      <c r="Q55" s="240">
        <f t="shared" si="13"/>
        <v>0.44140921313450548</v>
      </c>
      <c r="R55" s="240">
        <f t="shared" si="13"/>
        <v>0.45147859401034851</v>
      </c>
      <c r="S55" s="240">
        <f t="shared" si="13"/>
        <v>0.51806338928643159</v>
      </c>
      <c r="T55" s="240">
        <f t="shared" si="13"/>
        <v>0.52386664267838701</v>
      </c>
      <c r="U55" s="240">
        <f t="shared" si="13"/>
        <v>0.54252005652604995</v>
      </c>
      <c r="V55" s="240">
        <f t="shared" si="13"/>
        <v>0.53785810153581892</v>
      </c>
      <c r="W55" s="240">
        <f t="shared" si="13"/>
        <v>0.53468419868679962</v>
      </c>
      <c r="X55" s="240">
        <f t="shared" si="13"/>
        <v>0.49774781871878626</v>
      </c>
      <c r="Y55" s="240">
        <f t="shared" si="13"/>
        <v>0.51882544540453923</v>
      </c>
      <c r="DA55" s="93"/>
    </row>
  </sheetData>
  <conditionalFormatting sqref="B6:Y15">
    <cfRule type="cellIs" dxfId="119" priority="84" operator="lessThan">
      <formula>0</formula>
    </cfRule>
  </conditionalFormatting>
  <conditionalFormatting sqref="B17:Y26">
    <cfRule type="cellIs" dxfId="118" priority="71" operator="lessThan">
      <formula>0</formula>
    </cfRule>
  </conditionalFormatting>
  <conditionalFormatting sqref="B28:Y37">
    <cfRule type="cellIs" dxfId="117" priority="64" operator="lessThan">
      <formula>0</formula>
    </cfRule>
  </conditionalFormatting>
  <conditionalFormatting sqref="B48:Y52">
    <cfRule type="cellIs" dxfId="116" priority="66" operator="lessThan">
      <formula>0</formula>
    </cfRule>
  </conditionalFormatting>
  <conditionalFormatting sqref="DA6:DA15">
    <cfRule type="cellIs" dxfId="115" priority="21" operator="lessThan">
      <formula>0</formula>
    </cfRule>
  </conditionalFormatting>
  <conditionalFormatting sqref="DA17:DA26">
    <cfRule type="cellIs" dxfId="114" priority="8" operator="lessThan">
      <formula>0</formula>
    </cfRule>
  </conditionalFormatting>
  <conditionalFormatting sqref="DA28:DA37">
    <cfRule type="cellIs" dxfId="113" priority="1" operator="lessThan">
      <formula>0</formula>
    </cfRule>
  </conditionalFormatting>
  <conditionalFormatting sqref="DA48:DA52">
    <cfRule type="cellIs" dxfId="112" priority="3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theme="4" tint="0.39997558519241921"/>
    <pageSetUpPr fitToPage="1"/>
  </sheetPr>
  <dimension ref="A1:DA67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Iron and steel"</f>
        <v>EL: Iron and steel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3" spans="1:105" ht="12" customHeight="1" x14ac:dyDescent="0.25">
      <c r="A3" s="30" t="s">
        <v>57</v>
      </c>
      <c r="B3" s="203">
        <f t="shared" ref="B3:Y3" si="0">SUM(B4:B5)</f>
        <v>330.13068386208568</v>
      </c>
      <c r="C3" s="203">
        <f t="shared" si="0"/>
        <v>356.93982179202868</v>
      </c>
      <c r="D3" s="203">
        <f t="shared" si="0"/>
        <v>432.93372492613452</v>
      </c>
      <c r="E3" s="203">
        <f t="shared" si="0"/>
        <v>449.12287206854711</v>
      </c>
      <c r="F3" s="203">
        <f t="shared" si="0"/>
        <v>496.69066695526408</v>
      </c>
      <c r="G3" s="203">
        <f t="shared" si="0"/>
        <v>563.55673818290177</v>
      </c>
      <c r="H3" s="203">
        <f t="shared" si="0"/>
        <v>671.01716403736748</v>
      </c>
      <c r="I3" s="203">
        <f t="shared" si="0"/>
        <v>836.58268769283529</v>
      </c>
      <c r="J3" s="203">
        <f t="shared" si="0"/>
        <v>715.85389689202566</v>
      </c>
      <c r="K3" s="203">
        <f t="shared" si="0"/>
        <v>483.91040374488011</v>
      </c>
      <c r="L3" s="203">
        <f t="shared" si="0"/>
        <v>628.59563440961585</v>
      </c>
      <c r="M3" s="203">
        <f t="shared" si="0"/>
        <v>688.7727697568389</v>
      </c>
      <c r="N3" s="203">
        <f t="shared" si="0"/>
        <v>374.65217558936928</v>
      </c>
      <c r="O3" s="203">
        <f t="shared" si="0"/>
        <v>173.3589336671416</v>
      </c>
      <c r="P3" s="203">
        <f t="shared" si="0"/>
        <v>287.21064765894943</v>
      </c>
      <c r="Q3" s="203">
        <f t="shared" si="0"/>
        <v>339.09471446222278</v>
      </c>
      <c r="R3" s="203">
        <f t="shared" si="0"/>
        <v>192.6918443765681</v>
      </c>
      <c r="S3" s="203">
        <f t="shared" si="0"/>
        <v>635.4397607518423</v>
      </c>
      <c r="T3" s="203">
        <f t="shared" si="0"/>
        <v>873.04360572392113</v>
      </c>
      <c r="U3" s="203">
        <f t="shared" si="0"/>
        <v>784.33942493235429</v>
      </c>
      <c r="V3" s="203">
        <f t="shared" si="0"/>
        <v>524.32292939536387</v>
      </c>
      <c r="W3" s="203">
        <f t="shared" si="0"/>
        <v>493.59489656056837</v>
      </c>
      <c r="X3" s="203">
        <f t="shared" si="0"/>
        <v>423.73963414100331</v>
      </c>
      <c r="Y3" s="203">
        <f t="shared" si="0"/>
        <v>351.19748761008663</v>
      </c>
      <c r="DA3" s="112"/>
    </row>
    <row r="4" spans="1:105" ht="12" customHeight="1" x14ac:dyDescent="0.25">
      <c r="A4" s="50" t="s">
        <v>43</v>
      </c>
      <c r="B4" s="241">
        <v>0</v>
      </c>
      <c r="C4" s="241">
        <v>0</v>
      </c>
      <c r="D4" s="241">
        <v>0</v>
      </c>
      <c r="E4" s="241">
        <v>0</v>
      </c>
      <c r="F4" s="241">
        <v>0</v>
      </c>
      <c r="G4" s="241">
        <v>0</v>
      </c>
      <c r="H4" s="241">
        <v>0</v>
      </c>
      <c r="I4" s="241">
        <v>0</v>
      </c>
      <c r="J4" s="241">
        <v>0</v>
      </c>
      <c r="K4" s="241">
        <v>0</v>
      </c>
      <c r="L4" s="241">
        <v>0</v>
      </c>
      <c r="M4" s="241">
        <v>0</v>
      </c>
      <c r="N4" s="241">
        <v>0</v>
      </c>
      <c r="O4" s="241">
        <v>0</v>
      </c>
      <c r="P4" s="241">
        <v>0</v>
      </c>
      <c r="Q4" s="241">
        <v>0</v>
      </c>
      <c r="R4" s="241">
        <v>0</v>
      </c>
      <c r="S4" s="241">
        <v>0</v>
      </c>
      <c r="T4" s="241">
        <v>0</v>
      </c>
      <c r="U4" s="241">
        <v>0</v>
      </c>
      <c r="V4" s="241">
        <v>0</v>
      </c>
      <c r="W4" s="241">
        <v>0</v>
      </c>
      <c r="X4" s="241">
        <v>0</v>
      </c>
      <c r="Y4" s="241">
        <v>0</v>
      </c>
      <c r="DA4" s="83" t="s">
        <v>113</v>
      </c>
    </row>
    <row r="5" spans="1:105" ht="12" customHeight="1" x14ac:dyDescent="0.25">
      <c r="A5" s="49" t="s">
        <v>44</v>
      </c>
      <c r="B5" s="242">
        <v>330.13068386208568</v>
      </c>
      <c r="C5" s="242">
        <v>356.93982179202868</v>
      </c>
      <c r="D5" s="242">
        <v>432.93372492613452</v>
      </c>
      <c r="E5" s="242">
        <v>449.12287206854711</v>
      </c>
      <c r="F5" s="242">
        <v>496.69066695526408</v>
      </c>
      <c r="G5" s="242">
        <v>563.55673818290177</v>
      </c>
      <c r="H5" s="242">
        <v>671.01716403736748</v>
      </c>
      <c r="I5" s="242">
        <v>836.58268769283529</v>
      </c>
      <c r="J5" s="242">
        <v>715.85389689202566</v>
      </c>
      <c r="K5" s="242">
        <v>483.91040374488011</v>
      </c>
      <c r="L5" s="242">
        <v>628.59563440961585</v>
      </c>
      <c r="M5" s="242">
        <v>688.7727697568389</v>
      </c>
      <c r="N5" s="242">
        <v>374.65217558936928</v>
      </c>
      <c r="O5" s="242">
        <v>173.3589336671416</v>
      </c>
      <c r="P5" s="242">
        <v>287.21064765894943</v>
      </c>
      <c r="Q5" s="242">
        <v>339.09471446222278</v>
      </c>
      <c r="R5" s="242">
        <v>192.6918443765681</v>
      </c>
      <c r="S5" s="242">
        <v>635.4397607518423</v>
      </c>
      <c r="T5" s="242">
        <v>873.04360572392113</v>
      </c>
      <c r="U5" s="242">
        <v>784.33942493235429</v>
      </c>
      <c r="V5" s="242">
        <v>524.32292939536387</v>
      </c>
      <c r="W5" s="242">
        <v>493.59489656056837</v>
      </c>
      <c r="X5" s="242">
        <v>423.73963414100331</v>
      </c>
      <c r="Y5" s="242">
        <v>351.19748761008663</v>
      </c>
      <c r="DA5" s="84" t="s">
        <v>114</v>
      </c>
    </row>
    <row r="6" spans="1:105" ht="12" customHeight="1" x14ac:dyDescent="0.25">
      <c r="A6" s="4"/>
      <c r="B6" s="243"/>
      <c r="C6" s="243"/>
      <c r="D6" s="243"/>
      <c r="E6" s="243"/>
      <c r="F6" s="243"/>
      <c r="G6" s="243"/>
      <c r="H6" s="243"/>
      <c r="I6" s="243"/>
      <c r="J6" s="243"/>
      <c r="K6" s="243"/>
      <c r="L6" s="243"/>
      <c r="M6" s="243"/>
      <c r="N6" s="243"/>
      <c r="O6" s="243"/>
      <c r="P6" s="243"/>
      <c r="Q6" s="243"/>
      <c r="R6" s="243"/>
      <c r="S6" s="243"/>
      <c r="T6" s="243"/>
      <c r="U6" s="243"/>
      <c r="V6" s="243"/>
      <c r="W6" s="243"/>
      <c r="X6" s="243"/>
      <c r="Y6" s="243"/>
    </row>
    <row r="7" spans="1:105" ht="12" customHeight="1" x14ac:dyDescent="0.25">
      <c r="A7" s="30" t="s">
        <v>115</v>
      </c>
      <c r="B7" s="203">
        <f t="shared" ref="B7:Y7" si="1">SUM(B8:B9)</f>
        <v>1088</v>
      </c>
      <c r="C7" s="203">
        <f t="shared" si="1"/>
        <v>1281</v>
      </c>
      <c r="D7" s="203">
        <f t="shared" si="1"/>
        <v>1835</v>
      </c>
      <c r="E7" s="203">
        <f t="shared" si="1"/>
        <v>1701</v>
      </c>
      <c r="F7" s="203">
        <f t="shared" si="1"/>
        <v>1967</v>
      </c>
      <c r="G7" s="203">
        <f t="shared" si="1"/>
        <v>2266</v>
      </c>
      <c r="H7" s="203">
        <f t="shared" si="1"/>
        <v>2416</v>
      </c>
      <c r="I7" s="203">
        <f t="shared" si="1"/>
        <v>2554</v>
      </c>
      <c r="J7" s="203">
        <f t="shared" si="1"/>
        <v>2477</v>
      </c>
      <c r="K7" s="203">
        <f t="shared" si="1"/>
        <v>2000</v>
      </c>
      <c r="L7" s="203">
        <f t="shared" si="1"/>
        <v>1821</v>
      </c>
      <c r="M7" s="203">
        <f t="shared" si="1"/>
        <v>1934</v>
      </c>
      <c r="N7" s="203">
        <f t="shared" si="1"/>
        <v>1247</v>
      </c>
      <c r="O7" s="203">
        <f t="shared" si="1"/>
        <v>1030</v>
      </c>
      <c r="P7" s="203">
        <f t="shared" si="1"/>
        <v>1022</v>
      </c>
      <c r="Q7" s="203">
        <f t="shared" si="1"/>
        <v>910</v>
      </c>
      <c r="R7" s="203">
        <f t="shared" si="1"/>
        <v>1158</v>
      </c>
      <c r="S7" s="203">
        <f t="shared" si="1"/>
        <v>1359</v>
      </c>
      <c r="T7" s="203">
        <f t="shared" si="1"/>
        <v>1467</v>
      </c>
      <c r="U7" s="203">
        <f t="shared" si="1"/>
        <v>1350</v>
      </c>
      <c r="V7" s="203">
        <f t="shared" si="1"/>
        <v>1323.45</v>
      </c>
      <c r="W7" s="203">
        <f t="shared" si="1"/>
        <v>1606.29</v>
      </c>
      <c r="X7" s="203">
        <f t="shared" si="1"/>
        <v>1544.18</v>
      </c>
      <c r="Y7" s="203">
        <f t="shared" si="1"/>
        <v>1134.169445</v>
      </c>
      <c r="DA7" s="112"/>
    </row>
    <row r="8" spans="1:105" ht="12" customHeight="1" x14ac:dyDescent="0.25">
      <c r="A8" s="50" t="s">
        <v>43</v>
      </c>
      <c r="B8" s="241">
        <v>0</v>
      </c>
      <c r="C8" s="241">
        <v>0</v>
      </c>
      <c r="D8" s="241">
        <v>0</v>
      </c>
      <c r="E8" s="241">
        <v>0</v>
      </c>
      <c r="F8" s="241">
        <v>0</v>
      </c>
      <c r="G8" s="241">
        <v>0</v>
      </c>
      <c r="H8" s="241">
        <v>0</v>
      </c>
      <c r="I8" s="241">
        <v>0</v>
      </c>
      <c r="J8" s="241">
        <v>0</v>
      </c>
      <c r="K8" s="241">
        <v>0</v>
      </c>
      <c r="L8" s="241">
        <v>0</v>
      </c>
      <c r="M8" s="241">
        <v>0</v>
      </c>
      <c r="N8" s="241">
        <v>0</v>
      </c>
      <c r="O8" s="241">
        <v>0</v>
      </c>
      <c r="P8" s="241">
        <v>0</v>
      </c>
      <c r="Q8" s="241">
        <v>0</v>
      </c>
      <c r="R8" s="241">
        <v>0</v>
      </c>
      <c r="S8" s="241">
        <v>0</v>
      </c>
      <c r="T8" s="241">
        <v>0</v>
      </c>
      <c r="U8" s="241">
        <v>0</v>
      </c>
      <c r="V8" s="241">
        <v>0</v>
      </c>
      <c r="W8" s="241">
        <v>0</v>
      </c>
      <c r="X8" s="241">
        <v>0</v>
      </c>
      <c r="Y8" s="241">
        <v>0</v>
      </c>
      <c r="DA8" s="83" t="s">
        <v>116</v>
      </c>
    </row>
    <row r="9" spans="1:105" ht="12" customHeight="1" x14ac:dyDescent="0.25">
      <c r="A9" s="49" t="s">
        <v>44</v>
      </c>
      <c r="B9" s="242">
        <v>1088</v>
      </c>
      <c r="C9" s="242">
        <v>1281</v>
      </c>
      <c r="D9" s="242">
        <v>1835</v>
      </c>
      <c r="E9" s="242">
        <v>1701</v>
      </c>
      <c r="F9" s="242">
        <v>1967</v>
      </c>
      <c r="G9" s="242">
        <v>2266</v>
      </c>
      <c r="H9" s="242">
        <v>2416</v>
      </c>
      <c r="I9" s="242">
        <v>2554</v>
      </c>
      <c r="J9" s="242">
        <v>2477</v>
      </c>
      <c r="K9" s="242">
        <v>2000</v>
      </c>
      <c r="L9" s="242">
        <v>1821</v>
      </c>
      <c r="M9" s="242">
        <v>1934</v>
      </c>
      <c r="N9" s="242">
        <v>1247</v>
      </c>
      <c r="O9" s="242">
        <v>1030</v>
      </c>
      <c r="P9" s="242">
        <v>1022</v>
      </c>
      <c r="Q9" s="242">
        <v>910</v>
      </c>
      <c r="R9" s="242">
        <v>1158</v>
      </c>
      <c r="S9" s="242">
        <v>1359</v>
      </c>
      <c r="T9" s="242">
        <v>1467</v>
      </c>
      <c r="U9" s="242">
        <v>1350</v>
      </c>
      <c r="V9" s="242">
        <v>1323.45</v>
      </c>
      <c r="W9" s="242">
        <v>1606.29</v>
      </c>
      <c r="X9" s="242">
        <v>1544.18</v>
      </c>
      <c r="Y9" s="242">
        <v>1134.169445</v>
      </c>
      <c r="DA9" s="84" t="s">
        <v>117</v>
      </c>
    </row>
    <row r="10" spans="1:105" ht="12" customHeight="1" x14ac:dyDescent="0.25">
      <c r="A10" s="4"/>
      <c r="B10" s="243"/>
      <c r="C10" s="243"/>
      <c r="D10" s="243"/>
      <c r="E10" s="243"/>
      <c r="F10" s="243"/>
      <c r="G10" s="243"/>
      <c r="H10" s="243"/>
      <c r="I10" s="243"/>
      <c r="J10" s="243"/>
      <c r="K10" s="243"/>
      <c r="L10" s="243"/>
      <c r="M10" s="243"/>
      <c r="N10" s="243"/>
      <c r="O10" s="243"/>
      <c r="P10" s="243"/>
      <c r="Q10" s="243"/>
      <c r="R10" s="243"/>
      <c r="S10" s="243"/>
      <c r="T10" s="243"/>
      <c r="U10" s="243"/>
      <c r="V10" s="243"/>
      <c r="W10" s="243"/>
      <c r="X10" s="243"/>
      <c r="Y10" s="243"/>
    </row>
    <row r="11" spans="1:105" ht="12" customHeight="1" x14ac:dyDescent="0.25">
      <c r="A11" s="30" t="s">
        <v>118</v>
      </c>
      <c r="B11" s="203">
        <f t="shared" ref="B11:Y11" si="2">SUM(B12:B13)</f>
        <v>1145.2631578947371</v>
      </c>
      <c r="C11" s="203">
        <f t="shared" si="2"/>
        <v>1354.7054723995559</v>
      </c>
      <c r="D11" s="203">
        <f t="shared" si="2"/>
        <v>1983.032415914015</v>
      </c>
      <c r="E11" s="203">
        <f t="shared" si="2"/>
        <v>1983.032415914015</v>
      </c>
      <c r="F11" s="203">
        <f t="shared" si="2"/>
        <v>2087.7535731664238</v>
      </c>
      <c r="G11" s="203">
        <f t="shared" si="2"/>
        <v>2401.917044923654</v>
      </c>
      <c r="H11" s="203">
        <f t="shared" si="2"/>
        <v>2611.359359428473</v>
      </c>
      <c r="I11" s="203">
        <f t="shared" si="2"/>
        <v>2716.0805166808832</v>
      </c>
      <c r="J11" s="203">
        <f t="shared" si="2"/>
        <v>2716.0805166808832</v>
      </c>
      <c r="K11" s="203">
        <f t="shared" si="2"/>
        <v>2716.0805166808832</v>
      </c>
      <c r="L11" s="203">
        <f t="shared" si="2"/>
        <v>2611.359359428473</v>
      </c>
      <c r="M11" s="203">
        <f t="shared" si="2"/>
        <v>2611.359359428473</v>
      </c>
      <c r="N11" s="203">
        <f t="shared" si="2"/>
        <v>2611.359359428473</v>
      </c>
      <c r="O11" s="203">
        <f t="shared" si="2"/>
        <v>2506.6382021760628</v>
      </c>
      <c r="P11" s="203">
        <f t="shared" si="2"/>
        <v>2506.6382021760628</v>
      </c>
      <c r="Q11" s="203">
        <f t="shared" si="2"/>
        <v>2506.6382021760628</v>
      </c>
      <c r="R11" s="203">
        <f t="shared" si="2"/>
        <v>2401.917044923654</v>
      </c>
      <c r="S11" s="203">
        <f t="shared" si="2"/>
        <v>2401.917044923654</v>
      </c>
      <c r="T11" s="203">
        <f t="shared" si="2"/>
        <v>2401.917044923654</v>
      </c>
      <c r="U11" s="203">
        <f t="shared" si="2"/>
        <v>2401.917044923654</v>
      </c>
      <c r="V11" s="203">
        <f t="shared" si="2"/>
        <v>2297.1958876712438</v>
      </c>
      <c r="W11" s="203">
        <f t="shared" si="2"/>
        <v>2297.1958876712438</v>
      </c>
      <c r="X11" s="203">
        <f t="shared" si="2"/>
        <v>2297.1958876712438</v>
      </c>
      <c r="Y11" s="203">
        <f t="shared" si="2"/>
        <v>2192.474730418834</v>
      </c>
      <c r="DA11" s="112"/>
    </row>
    <row r="12" spans="1:105" ht="12" customHeight="1" x14ac:dyDescent="0.25">
      <c r="A12" s="50" t="s">
        <v>43</v>
      </c>
      <c r="B12" s="241">
        <v>0</v>
      </c>
      <c r="C12" s="241">
        <v>0</v>
      </c>
      <c r="D12" s="241">
        <v>0</v>
      </c>
      <c r="E12" s="241">
        <v>0</v>
      </c>
      <c r="F12" s="241">
        <v>0</v>
      </c>
      <c r="G12" s="241">
        <v>0</v>
      </c>
      <c r="H12" s="241">
        <v>0</v>
      </c>
      <c r="I12" s="241">
        <v>0</v>
      </c>
      <c r="J12" s="241">
        <v>0</v>
      </c>
      <c r="K12" s="241">
        <v>0</v>
      </c>
      <c r="L12" s="241">
        <v>0</v>
      </c>
      <c r="M12" s="241">
        <v>0</v>
      </c>
      <c r="N12" s="241">
        <v>0</v>
      </c>
      <c r="O12" s="241">
        <v>0</v>
      </c>
      <c r="P12" s="241">
        <v>0</v>
      </c>
      <c r="Q12" s="241">
        <v>0</v>
      </c>
      <c r="R12" s="241">
        <v>0</v>
      </c>
      <c r="S12" s="241">
        <v>0</v>
      </c>
      <c r="T12" s="241">
        <v>0</v>
      </c>
      <c r="U12" s="241">
        <v>0</v>
      </c>
      <c r="V12" s="241">
        <v>0</v>
      </c>
      <c r="W12" s="241">
        <v>0</v>
      </c>
      <c r="X12" s="241">
        <v>0</v>
      </c>
      <c r="Y12" s="241">
        <v>0</v>
      </c>
      <c r="DA12" s="83" t="s">
        <v>119</v>
      </c>
    </row>
    <row r="13" spans="1:105" ht="12" customHeight="1" x14ac:dyDescent="0.25">
      <c r="A13" s="49" t="s">
        <v>44</v>
      </c>
      <c r="B13" s="242">
        <v>1145.2631578947371</v>
      </c>
      <c r="C13" s="242">
        <v>1354.7054723995559</v>
      </c>
      <c r="D13" s="242">
        <v>1983.032415914015</v>
      </c>
      <c r="E13" s="242">
        <v>1983.032415914015</v>
      </c>
      <c r="F13" s="242">
        <v>2087.7535731664238</v>
      </c>
      <c r="G13" s="242">
        <v>2401.917044923654</v>
      </c>
      <c r="H13" s="242">
        <v>2611.359359428473</v>
      </c>
      <c r="I13" s="242">
        <v>2716.0805166808832</v>
      </c>
      <c r="J13" s="242">
        <v>2716.0805166808832</v>
      </c>
      <c r="K13" s="242">
        <v>2716.0805166808832</v>
      </c>
      <c r="L13" s="242">
        <v>2611.359359428473</v>
      </c>
      <c r="M13" s="242">
        <v>2611.359359428473</v>
      </c>
      <c r="N13" s="242">
        <v>2611.359359428473</v>
      </c>
      <c r="O13" s="242">
        <v>2506.6382021760628</v>
      </c>
      <c r="P13" s="242">
        <v>2506.6382021760628</v>
      </c>
      <c r="Q13" s="242">
        <v>2506.6382021760628</v>
      </c>
      <c r="R13" s="242">
        <v>2401.917044923654</v>
      </c>
      <c r="S13" s="242">
        <v>2401.917044923654</v>
      </c>
      <c r="T13" s="242">
        <v>2401.917044923654</v>
      </c>
      <c r="U13" s="242">
        <v>2401.917044923654</v>
      </c>
      <c r="V13" s="242">
        <v>2297.1958876712438</v>
      </c>
      <c r="W13" s="242">
        <v>2297.1958876712438</v>
      </c>
      <c r="X13" s="242">
        <v>2297.1958876712438</v>
      </c>
      <c r="Y13" s="242">
        <v>2192.474730418834</v>
      </c>
      <c r="DA13" s="84" t="s">
        <v>120</v>
      </c>
    </row>
    <row r="14" spans="1:105" ht="12" customHeight="1" x14ac:dyDescent="0.25">
      <c r="A14" s="108" t="s">
        <v>121</v>
      </c>
      <c r="B14" s="245"/>
      <c r="C14" s="210">
        <f t="shared" ref="C14:Y14" si="3">SUM(C15:C16)</f>
        <v>209.44231450481939</v>
      </c>
      <c r="D14" s="210">
        <f t="shared" si="3"/>
        <v>628.32694351445832</v>
      </c>
      <c r="E14" s="210">
        <f t="shared" si="3"/>
        <v>0</v>
      </c>
      <c r="F14" s="210">
        <f t="shared" si="3"/>
        <v>209.44231450481939</v>
      </c>
      <c r="G14" s="210">
        <f t="shared" si="3"/>
        <v>314.16347175722922</v>
      </c>
      <c r="H14" s="210">
        <f t="shared" si="3"/>
        <v>209.44231450481939</v>
      </c>
      <c r="I14" s="210">
        <f t="shared" si="3"/>
        <v>209.44231450481939</v>
      </c>
      <c r="J14" s="210">
        <f t="shared" si="3"/>
        <v>0</v>
      </c>
      <c r="K14" s="210">
        <f t="shared" si="3"/>
        <v>0</v>
      </c>
      <c r="L14" s="210">
        <f t="shared" si="3"/>
        <v>0</v>
      </c>
      <c r="M14" s="210">
        <f t="shared" si="3"/>
        <v>0</v>
      </c>
      <c r="N14" s="210">
        <f t="shared" si="3"/>
        <v>0</v>
      </c>
      <c r="O14" s="210">
        <f t="shared" si="3"/>
        <v>0</v>
      </c>
      <c r="P14" s="210">
        <f t="shared" si="3"/>
        <v>0</v>
      </c>
      <c r="Q14" s="210">
        <f t="shared" si="3"/>
        <v>0</v>
      </c>
      <c r="R14" s="210">
        <f t="shared" si="3"/>
        <v>0</v>
      </c>
      <c r="S14" s="210">
        <f t="shared" si="3"/>
        <v>0</v>
      </c>
      <c r="T14" s="210">
        <f t="shared" si="3"/>
        <v>0</v>
      </c>
      <c r="U14" s="210">
        <f t="shared" si="3"/>
        <v>0</v>
      </c>
      <c r="V14" s="210">
        <f t="shared" si="3"/>
        <v>0</v>
      </c>
      <c r="W14" s="210">
        <f t="shared" si="3"/>
        <v>0</v>
      </c>
      <c r="X14" s="210">
        <f t="shared" si="3"/>
        <v>0</v>
      </c>
      <c r="Y14" s="210">
        <f t="shared" si="3"/>
        <v>0</v>
      </c>
      <c r="DA14" s="109"/>
    </row>
    <row r="15" spans="1:105" ht="12" customHeight="1" x14ac:dyDescent="0.25">
      <c r="A15" s="51" t="s">
        <v>43</v>
      </c>
      <c r="B15" s="246">
        <v>0</v>
      </c>
      <c r="C15" s="241">
        <v>0</v>
      </c>
      <c r="D15" s="241">
        <v>0</v>
      </c>
      <c r="E15" s="241">
        <v>0</v>
      </c>
      <c r="F15" s="241">
        <v>0</v>
      </c>
      <c r="G15" s="241">
        <v>0</v>
      </c>
      <c r="H15" s="241">
        <v>0</v>
      </c>
      <c r="I15" s="241">
        <v>0</v>
      </c>
      <c r="J15" s="241">
        <v>0</v>
      </c>
      <c r="K15" s="241">
        <v>0</v>
      </c>
      <c r="L15" s="241">
        <v>0</v>
      </c>
      <c r="M15" s="241">
        <v>0</v>
      </c>
      <c r="N15" s="241">
        <v>0</v>
      </c>
      <c r="O15" s="241">
        <v>0</v>
      </c>
      <c r="P15" s="241">
        <v>0</v>
      </c>
      <c r="Q15" s="241">
        <v>0</v>
      </c>
      <c r="R15" s="241">
        <v>0</v>
      </c>
      <c r="S15" s="241">
        <v>0</v>
      </c>
      <c r="T15" s="241">
        <v>0</v>
      </c>
      <c r="U15" s="241">
        <v>0</v>
      </c>
      <c r="V15" s="241">
        <v>0</v>
      </c>
      <c r="W15" s="241">
        <v>0</v>
      </c>
      <c r="X15" s="241">
        <v>0</v>
      </c>
      <c r="Y15" s="241">
        <v>0</v>
      </c>
      <c r="DA15" s="83" t="s">
        <v>122</v>
      </c>
    </row>
    <row r="16" spans="1:105" ht="12" customHeight="1" x14ac:dyDescent="0.25">
      <c r="A16" s="52" t="s">
        <v>44</v>
      </c>
      <c r="B16" s="247">
        <v>0</v>
      </c>
      <c r="C16" s="242">
        <v>209.44231450481939</v>
      </c>
      <c r="D16" s="242">
        <v>628.32694351445832</v>
      </c>
      <c r="E16" s="242">
        <v>0</v>
      </c>
      <c r="F16" s="242">
        <v>209.44231450481939</v>
      </c>
      <c r="G16" s="242">
        <v>314.16347175722922</v>
      </c>
      <c r="H16" s="242">
        <v>209.44231450481939</v>
      </c>
      <c r="I16" s="242">
        <v>209.44231450481939</v>
      </c>
      <c r="J16" s="242">
        <v>0</v>
      </c>
      <c r="K16" s="242">
        <v>0</v>
      </c>
      <c r="L16" s="242">
        <v>0</v>
      </c>
      <c r="M16" s="242">
        <v>0</v>
      </c>
      <c r="N16" s="242">
        <v>0</v>
      </c>
      <c r="O16" s="242">
        <v>0</v>
      </c>
      <c r="P16" s="242">
        <v>0</v>
      </c>
      <c r="Q16" s="242">
        <v>0</v>
      </c>
      <c r="R16" s="242">
        <v>0</v>
      </c>
      <c r="S16" s="242">
        <v>0</v>
      </c>
      <c r="T16" s="242">
        <v>0</v>
      </c>
      <c r="U16" s="242">
        <v>0</v>
      </c>
      <c r="V16" s="242">
        <v>0</v>
      </c>
      <c r="W16" s="242">
        <v>0</v>
      </c>
      <c r="X16" s="242">
        <v>0</v>
      </c>
      <c r="Y16" s="242">
        <v>0</v>
      </c>
      <c r="DA16" s="84" t="s">
        <v>123</v>
      </c>
    </row>
    <row r="17" spans="1:105" ht="12" customHeight="1" x14ac:dyDescent="0.25">
      <c r="A17" s="108" t="s">
        <v>124</v>
      </c>
      <c r="B17" s="245"/>
      <c r="C17" s="210">
        <f t="shared" ref="C17:Y17" si="4">SUM(C18:C19)</f>
        <v>0</v>
      </c>
      <c r="D17" s="210">
        <f t="shared" si="4"/>
        <v>0</v>
      </c>
      <c r="E17" s="210">
        <f t="shared" si="4"/>
        <v>0</v>
      </c>
      <c r="F17" s="210">
        <f t="shared" si="4"/>
        <v>104.72115725241065</v>
      </c>
      <c r="G17" s="210">
        <f t="shared" si="4"/>
        <v>0</v>
      </c>
      <c r="H17" s="210">
        <f t="shared" si="4"/>
        <v>0</v>
      </c>
      <c r="I17" s="210">
        <f t="shared" si="4"/>
        <v>104.72115725240928</v>
      </c>
      <c r="J17" s="210">
        <f t="shared" si="4"/>
        <v>0</v>
      </c>
      <c r="K17" s="210">
        <f t="shared" si="4"/>
        <v>0</v>
      </c>
      <c r="L17" s="210">
        <f t="shared" si="4"/>
        <v>104.72115725241019</v>
      </c>
      <c r="M17" s="210">
        <f t="shared" si="4"/>
        <v>0</v>
      </c>
      <c r="N17" s="210">
        <f t="shared" si="4"/>
        <v>0</v>
      </c>
      <c r="O17" s="210">
        <f t="shared" si="4"/>
        <v>104.72115725241019</v>
      </c>
      <c r="P17" s="210">
        <f t="shared" si="4"/>
        <v>0</v>
      </c>
      <c r="Q17" s="210">
        <f t="shared" si="4"/>
        <v>0</v>
      </c>
      <c r="R17" s="210">
        <f t="shared" si="4"/>
        <v>104.72115725240883</v>
      </c>
      <c r="S17" s="210">
        <f t="shared" si="4"/>
        <v>0</v>
      </c>
      <c r="T17" s="210">
        <f t="shared" si="4"/>
        <v>0</v>
      </c>
      <c r="U17" s="210">
        <f t="shared" si="4"/>
        <v>0</v>
      </c>
      <c r="V17" s="210">
        <f t="shared" si="4"/>
        <v>104.72115725241019</v>
      </c>
      <c r="W17" s="210">
        <f t="shared" si="4"/>
        <v>0</v>
      </c>
      <c r="X17" s="210">
        <f t="shared" si="4"/>
        <v>0</v>
      </c>
      <c r="Y17" s="210">
        <f t="shared" si="4"/>
        <v>104.72115725240974</v>
      </c>
      <c r="DA17" s="109"/>
    </row>
    <row r="18" spans="1:105" ht="12" customHeight="1" x14ac:dyDescent="0.25">
      <c r="A18" s="51" t="s">
        <v>43</v>
      </c>
      <c r="B18" s="246"/>
      <c r="C18" s="241">
        <f t="shared" ref="C18:Y18" si="5">B12+C15-C12</f>
        <v>0</v>
      </c>
      <c r="D18" s="241">
        <f t="shared" si="5"/>
        <v>0</v>
      </c>
      <c r="E18" s="241">
        <f t="shared" si="5"/>
        <v>0</v>
      </c>
      <c r="F18" s="241">
        <f t="shared" si="5"/>
        <v>0</v>
      </c>
      <c r="G18" s="241">
        <f t="shared" si="5"/>
        <v>0</v>
      </c>
      <c r="H18" s="241">
        <f t="shared" si="5"/>
        <v>0</v>
      </c>
      <c r="I18" s="241">
        <f t="shared" si="5"/>
        <v>0</v>
      </c>
      <c r="J18" s="241">
        <f t="shared" si="5"/>
        <v>0</v>
      </c>
      <c r="K18" s="241">
        <f t="shared" si="5"/>
        <v>0</v>
      </c>
      <c r="L18" s="241">
        <f t="shared" si="5"/>
        <v>0</v>
      </c>
      <c r="M18" s="241">
        <f t="shared" si="5"/>
        <v>0</v>
      </c>
      <c r="N18" s="241">
        <f t="shared" si="5"/>
        <v>0</v>
      </c>
      <c r="O18" s="241">
        <f t="shared" si="5"/>
        <v>0</v>
      </c>
      <c r="P18" s="241">
        <f t="shared" si="5"/>
        <v>0</v>
      </c>
      <c r="Q18" s="241">
        <f t="shared" si="5"/>
        <v>0</v>
      </c>
      <c r="R18" s="241">
        <f t="shared" si="5"/>
        <v>0</v>
      </c>
      <c r="S18" s="241">
        <f t="shared" si="5"/>
        <v>0</v>
      </c>
      <c r="T18" s="241">
        <f t="shared" si="5"/>
        <v>0</v>
      </c>
      <c r="U18" s="241">
        <f t="shared" si="5"/>
        <v>0</v>
      </c>
      <c r="V18" s="241">
        <f t="shared" si="5"/>
        <v>0</v>
      </c>
      <c r="W18" s="241">
        <f t="shared" si="5"/>
        <v>0</v>
      </c>
      <c r="X18" s="241">
        <f t="shared" si="5"/>
        <v>0</v>
      </c>
      <c r="Y18" s="241">
        <f t="shared" si="5"/>
        <v>0</v>
      </c>
      <c r="DA18" s="83"/>
    </row>
    <row r="19" spans="1:105" ht="12" customHeight="1" x14ac:dyDescent="0.25">
      <c r="A19" s="52" t="s">
        <v>44</v>
      </c>
      <c r="B19" s="247"/>
      <c r="C19" s="242">
        <f t="shared" ref="C19:Y19" si="6">B13+C16-C13</f>
        <v>0</v>
      </c>
      <c r="D19" s="242">
        <f t="shared" si="6"/>
        <v>0</v>
      </c>
      <c r="E19" s="242">
        <f t="shared" si="6"/>
        <v>0</v>
      </c>
      <c r="F19" s="242">
        <f t="shared" si="6"/>
        <v>104.72115725241065</v>
      </c>
      <c r="G19" s="242">
        <f t="shared" si="6"/>
        <v>0</v>
      </c>
      <c r="H19" s="242">
        <f t="shared" si="6"/>
        <v>0</v>
      </c>
      <c r="I19" s="242">
        <f t="shared" si="6"/>
        <v>104.72115725240928</v>
      </c>
      <c r="J19" s="242">
        <f t="shared" si="6"/>
        <v>0</v>
      </c>
      <c r="K19" s="242">
        <f t="shared" si="6"/>
        <v>0</v>
      </c>
      <c r="L19" s="242">
        <f t="shared" si="6"/>
        <v>104.72115725241019</v>
      </c>
      <c r="M19" s="242">
        <f t="shared" si="6"/>
        <v>0</v>
      </c>
      <c r="N19" s="242">
        <f t="shared" si="6"/>
        <v>0</v>
      </c>
      <c r="O19" s="242">
        <f t="shared" si="6"/>
        <v>104.72115725241019</v>
      </c>
      <c r="P19" s="242">
        <f t="shared" si="6"/>
        <v>0</v>
      </c>
      <c r="Q19" s="242">
        <f t="shared" si="6"/>
        <v>0</v>
      </c>
      <c r="R19" s="242">
        <f t="shared" si="6"/>
        <v>104.72115725240883</v>
      </c>
      <c r="S19" s="242">
        <f t="shared" si="6"/>
        <v>0</v>
      </c>
      <c r="T19" s="242">
        <f t="shared" si="6"/>
        <v>0</v>
      </c>
      <c r="U19" s="242">
        <f t="shared" si="6"/>
        <v>0</v>
      </c>
      <c r="V19" s="242">
        <f t="shared" si="6"/>
        <v>104.72115725241019</v>
      </c>
      <c r="W19" s="242">
        <f t="shared" si="6"/>
        <v>0</v>
      </c>
      <c r="X19" s="242">
        <f t="shared" si="6"/>
        <v>0</v>
      </c>
      <c r="Y19" s="242">
        <f t="shared" si="6"/>
        <v>104.72115725240974</v>
      </c>
      <c r="DA19" s="84"/>
    </row>
    <row r="20" spans="1:105" ht="12" customHeight="1" x14ac:dyDescent="0.25">
      <c r="A20" s="30" t="s">
        <v>125</v>
      </c>
      <c r="B20" s="203">
        <f t="shared" ref="B20:Y20" si="7">SUM(B21:B22)</f>
        <v>57.263157894737105</v>
      </c>
      <c r="C20" s="203">
        <f t="shared" si="7"/>
        <v>73.705472399555902</v>
      </c>
      <c r="D20" s="203">
        <f t="shared" si="7"/>
        <v>148.03241591401502</v>
      </c>
      <c r="E20" s="203">
        <f t="shared" si="7"/>
        <v>282.03241591401502</v>
      </c>
      <c r="F20" s="203">
        <f t="shared" si="7"/>
        <v>120.75357316642385</v>
      </c>
      <c r="G20" s="203">
        <f t="shared" si="7"/>
        <v>135.91704492365398</v>
      </c>
      <c r="H20" s="203">
        <f t="shared" si="7"/>
        <v>195.359359428473</v>
      </c>
      <c r="I20" s="203">
        <f t="shared" si="7"/>
        <v>162.08051668088319</v>
      </c>
      <c r="J20" s="203">
        <f t="shared" si="7"/>
        <v>239.08051668088319</v>
      </c>
      <c r="K20" s="203">
        <f t="shared" si="7"/>
        <v>716.08051668088319</v>
      </c>
      <c r="L20" s="203">
        <f t="shared" si="7"/>
        <v>790.359359428473</v>
      </c>
      <c r="M20" s="203">
        <f t="shared" si="7"/>
        <v>677.359359428473</v>
      </c>
      <c r="N20" s="203">
        <f t="shared" si="7"/>
        <v>1364.359359428473</v>
      </c>
      <c r="O20" s="203">
        <f t="shared" si="7"/>
        <v>1476.6382021760628</v>
      </c>
      <c r="P20" s="203">
        <f t="shared" si="7"/>
        <v>1484.6382021760628</v>
      </c>
      <c r="Q20" s="203">
        <f t="shared" si="7"/>
        <v>1596.6382021760628</v>
      </c>
      <c r="R20" s="203">
        <f t="shared" si="7"/>
        <v>1243.917044923654</v>
      </c>
      <c r="S20" s="203">
        <f t="shared" si="7"/>
        <v>1042.917044923654</v>
      </c>
      <c r="T20" s="203">
        <f t="shared" si="7"/>
        <v>934.91704492365398</v>
      </c>
      <c r="U20" s="203">
        <f t="shared" si="7"/>
        <v>1051.917044923654</v>
      </c>
      <c r="V20" s="203">
        <f t="shared" si="7"/>
        <v>973.74588767124374</v>
      </c>
      <c r="W20" s="203">
        <f t="shared" si="7"/>
        <v>690.90588767124382</v>
      </c>
      <c r="X20" s="203">
        <f t="shared" si="7"/>
        <v>753.01588767124372</v>
      </c>
      <c r="Y20" s="203">
        <f t="shared" si="7"/>
        <v>1058.305285418834</v>
      </c>
      <c r="DA20" s="112"/>
    </row>
    <row r="21" spans="1:105" ht="12" customHeight="1" x14ac:dyDescent="0.25">
      <c r="A21" s="50" t="s">
        <v>43</v>
      </c>
      <c r="B21" s="241">
        <f t="shared" ref="B21:Y21" si="8">B12-B8</f>
        <v>0</v>
      </c>
      <c r="C21" s="241">
        <f t="shared" si="8"/>
        <v>0</v>
      </c>
      <c r="D21" s="241">
        <f t="shared" si="8"/>
        <v>0</v>
      </c>
      <c r="E21" s="241">
        <f t="shared" si="8"/>
        <v>0</v>
      </c>
      <c r="F21" s="241">
        <f t="shared" si="8"/>
        <v>0</v>
      </c>
      <c r="G21" s="241">
        <f t="shared" si="8"/>
        <v>0</v>
      </c>
      <c r="H21" s="241">
        <f t="shared" si="8"/>
        <v>0</v>
      </c>
      <c r="I21" s="241">
        <f t="shared" si="8"/>
        <v>0</v>
      </c>
      <c r="J21" s="241">
        <f t="shared" si="8"/>
        <v>0</v>
      </c>
      <c r="K21" s="241">
        <f t="shared" si="8"/>
        <v>0</v>
      </c>
      <c r="L21" s="241">
        <f t="shared" si="8"/>
        <v>0</v>
      </c>
      <c r="M21" s="241">
        <f t="shared" si="8"/>
        <v>0</v>
      </c>
      <c r="N21" s="241">
        <f t="shared" si="8"/>
        <v>0</v>
      </c>
      <c r="O21" s="241">
        <f t="shared" si="8"/>
        <v>0</v>
      </c>
      <c r="P21" s="241">
        <f t="shared" si="8"/>
        <v>0</v>
      </c>
      <c r="Q21" s="241">
        <f t="shared" si="8"/>
        <v>0</v>
      </c>
      <c r="R21" s="241">
        <f t="shared" si="8"/>
        <v>0</v>
      </c>
      <c r="S21" s="241">
        <f t="shared" si="8"/>
        <v>0</v>
      </c>
      <c r="T21" s="241">
        <f t="shared" si="8"/>
        <v>0</v>
      </c>
      <c r="U21" s="241">
        <f t="shared" si="8"/>
        <v>0</v>
      </c>
      <c r="V21" s="241">
        <f t="shared" si="8"/>
        <v>0</v>
      </c>
      <c r="W21" s="241">
        <f t="shared" si="8"/>
        <v>0</v>
      </c>
      <c r="X21" s="241">
        <f t="shared" si="8"/>
        <v>0</v>
      </c>
      <c r="Y21" s="241">
        <f t="shared" si="8"/>
        <v>0</v>
      </c>
      <c r="DA21" s="83"/>
    </row>
    <row r="22" spans="1:105" ht="12" customHeight="1" x14ac:dyDescent="0.25">
      <c r="A22" s="49" t="s">
        <v>44</v>
      </c>
      <c r="B22" s="242">
        <f t="shared" ref="B22:Y22" si="9">B13-B9</f>
        <v>57.263157894737105</v>
      </c>
      <c r="C22" s="242">
        <f t="shared" si="9"/>
        <v>73.705472399555902</v>
      </c>
      <c r="D22" s="242">
        <f t="shared" si="9"/>
        <v>148.03241591401502</v>
      </c>
      <c r="E22" s="242">
        <f t="shared" si="9"/>
        <v>282.03241591401502</v>
      </c>
      <c r="F22" s="242">
        <f t="shared" si="9"/>
        <v>120.75357316642385</v>
      </c>
      <c r="G22" s="242">
        <f t="shared" si="9"/>
        <v>135.91704492365398</v>
      </c>
      <c r="H22" s="242">
        <f t="shared" si="9"/>
        <v>195.359359428473</v>
      </c>
      <c r="I22" s="242">
        <f t="shared" si="9"/>
        <v>162.08051668088319</v>
      </c>
      <c r="J22" s="242">
        <f t="shared" si="9"/>
        <v>239.08051668088319</v>
      </c>
      <c r="K22" s="242">
        <f t="shared" si="9"/>
        <v>716.08051668088319</v>
      </c>
      <c r="L22" s="242">
        <f t="shared" si="9"/>
        <v>790.359359428473</v>
      </c>
      <c r="M22" s="242">
        <f t="shared" si="9"/>
        <v>677.359359428473</v>
      </c>
      <c r="N22" s="242">
        <f t="shared" si="9"/>
        <v>1364.359359428473</v>
      </c>
      <c r="O22" s="242">
        <f t="shared" si="9"/>
        <v>1476.6382021760628</v>
      </c>
      <c r="P22" s="242">
        <f t="shared" si="9"/>
        <v>1484.6382021760628</v>
      </c>
      <c r="Q22" s="242">
        <f t="shared" si="9"/>
        <v>1596.6382021760628</v>
      </c>
      <c r="R22" s="242">
        <f t="shared" si="9"/>
        <v>1243.917044923654</v>
      </c>
      <c r="S22" s="242">
        <f t="shared" si="9"/>
        <v>1042.917044923654</v>
      </c>
      <c r="T22" s="242">
        <f t="shared" si="9"/>
        <v>934.91704492365398</v>
      </c>
      <c r="U22" s="242">
        <f t="shared" si="9"/>
        <v>1051.917044923654</v>
      </c>
      <c r="V22" s="242">
        <f t="shared" si="9"/>
        <v>973.74588767124374</v>
      </c>
      <c r="W22" s="242">
        <f t="shared" si="9"/>
        <v>690.90588767124382</v>
      </c>
      <c r="X22" s="242">
        <f t="shared" si="9"/>
        <v>753.01588767124372</v>
      </c>
      <c r="Y22" s="242">
        <f t="shared" si="9"/>
        <v>1058.305285418834</v>
      </c>
      <c r="DA22" s="84"/>
    </row>
    <row r="23" spans="1:105" ht="12" customHeight="1" x14ac:dyDescent="0.25">
      <c r="A23" s="4"/>
      <c r="B23" s="243"/>
      <c r="C23" s="243"/>
      <c r="D23" s="243"/>
      <c r="E23" s="243"/>
      <c r="F23" s="243"/>
      <c r="G23" s="243"/>
      <c r="H23" s="243"/>
      <c r="I23" s="243"/>
      <c r="J23" s="243"/>
      <c r="K23" s="243"/>
      <c r="L23" s="243"/>
      <c r="M23" s="243"/>
      <c r="N23" s="243"/>
      <c r="O23" s="243"/>
      <c r="P23" s="243"/>
      <c r="Q23" s="243"/>
      <c r="R23" s="243"/>
      <c r="S23" s="243"/>
      <c r="T23" s="243"/>
      <c r="U23" s="243"/>
      <c r="V23" s="243"/>
      <c r="W23" s="243"/>
      <c r="X23" s="243"/>
      <c r="Y23" s="243"/>
    </row>
    <row r="24" spans="1:105" ht="12" customHeight="1" x14ac:dyDescent="0.25">
      <c r="A24" s="30" t="s">
        <v>69</v>
      </c>
      <c r="B24" s="203"/>
      <c r="C24" s="203"/>
      <c r="D24" s="203"/>
      <c r="E24" s="203"/>
      <c r="F24" s="203"/>
      <c r="G24" s="203"/>
      <c r="H24" s="203"/>
      <c r="I24" s="203"/>
      <c r="J24" s="203"/>
      <c r="K24" s="203"/>
      <c r="L24" s="203"/>
      <c r="M24" s="203"/>
      <c r="N24" s="203"/>
      <c r="O24" s="203"/>
      <c r="P24" s="203"/>
      <c r="Q24" s="203"/>
      <c r="R24" s="203"/>
      <c r="S24" s="203"/>
      <c r="T24" s="203"/>
      <c r="U24" s="203"/>
      <c r="V24" s="203"/>
      <c r="W24" s="203"/>
      <c r="X24" s="203"/>
      <c r="Y24" s="203"/>
      <c r="DA24" s="112"/>
    </row>
    <row r="25" spans="1:105" ht="12" customHeight="1" x14ac:dyDescent="0.25">
      <c r="A25" s="31" t="s">
        <v>70</v>
      </c>
      <c r="B25" s="210">
        <v>192.4387790197764</v>
      </c>
      <c r="C25" s="210">
        <v>212.49183147033531</v>
      </c>
      <c r="D25" s="210">
        <v>242.76569217540839</v>
      </c>
      <c r="E25" s="210">
        <v>248.87033533963881</v>
      </c>
      <c r="F25" s="210">
        <v>221.20507308684441</v>
      </c>
      <c r="G25" s="210">
        <v>219.50490111779879</v>
      </c>
      <c r="H25" s="210">
        <v>226.61754084264831</v>
      </c>
      <c r="I25" s="210">
        <v>254.75494411006019</v>
      </c>
      <c r="J25" s="210">
        <v>225.15803955288041</v>
      </c>
      <c r="K25" s="210">
        <v>188.406018916595</v>
      </c>
      <c r="L25" s="210">
        <v>177.0987102321582</v>
      </c>
      <c r="M25" s="210">
        <v>182.70533104041269</v>
      </c>
      <c r="N25" s="210">
        <v>156.20240756663799</v>
      </c>
      <c r="O25" s="210">
        <v>140.76646603611351</v>
      </c>
      <c r="P25" s="210">
        <v>134.7211521926053</v>
      </c>
      <c r="Q25" s="210">
        <v>90.734995700773865</v>
      </c>
      <c r="R25" s="210">
        <v>130.67970765262251</v>
      </c>
      <c r="S25" s="210">
        <v>128.51504729148749</v>
      </c>
      <c r="T25" s="210">
        <v>129.39707652622531</v>
      </c>
      <c r="U25" s="210">
        <v>143.48297506448839</v>
      </c>
      <c r="V25" s="210">
        <v>148.96457437661221</v>
      </c>
      <c r="W25" s="210">
        <v>145.54944110060191</v>
      </c>
      <c r="X25" s="210">
        <v>148.04918314703349</v>
      </c>
      <c r="Y25" s="210">
        <v>116.20515907136711</v>
      </c>
      <c r="DA25" s="109" t="s">
        <v>126</v>
      </c>
    </row>
    <row r="26" spans="1:105" ht="12" customHeight="1" x14ac:dyDescent="0.25">
      <c r="A26" s="24" t="s">
        <v>28</v>
      </c>
      <c r="B26" s="213">
        <f t="shared" ref="B26:Y26" si="10">B27+B28</f>
        <v>0</v>
      </c>
      <c r="C26" s="213">
        <f t="shared" si="10"/>
        <v>0</v>
      </c>
      <c r="D26" s="213">
        <f t="shared" si="10"/>
        <v>0</v>
      </c>
      <c r="E26" s="213">
        <f t="shared" si="10"/>
        <v>0</v>
      </c>
      <c r="F26" s="213">
        <f t="shared" si="10"/>
        <v>0</v>
      </c>
      <c r="G26" s="213">
        <f t="shared" si="10"/>
        <v>0</v>
      </c>
      <c r="H26" s="213">
        <f t="shared" si="10"/>
        <v>0</v>
      </c>
      <c r="I26" s="213">
        <f t="shared" si="10"/>
        <v>0</v>
      </c>
      <c r="J26" s="213">
        <f t="shared" si="10"/>
        <v>0</v>
      </c>
      <c r="K26" s="213">
        <f t="shared" si="10"/>
        <v>0</v>
      </c>
      <c r="L26" s="213">
        <f t="shared" si="10"/>
        <v>0</v>
      </c>
      <c r="M26" s="213">
        <f t="shared" si="10"/>
        <v>0</v>
      </c>
      <c r="N26" s="213">
        <f t="shared" si="10"/>
        <v>0</v>
      </c>
      <c r="O26" s="213">
        <f t="shared" si="10"/>
        <v>0</v>
      </c>
      <c r="P26" s="213">
        <f t="shared" si="10"/>
        <v>0</v>
      </c>
      <c r="Q26" s="213">
        <f t="shared" si="10"/>
        <v>0</v>
      </c>
      <c r="R26" s="213">
        <f t="shared" si="10"/>
        <v>0</v>
      </c>
      <c r="S26" s="213">
        <f t="shared" si="10"/>
        <v>0</v>
      </c>
      <c r="T26" s="213">
        <f t="shared" si="10"/>
        <v>0</v>
      </c>
      <c r="U26" s="213">
        <f t="shared" si="10"/>
        <v>0</v>
      </c>
      <c r="V26" s="213">
        <f t="shared" si="10"/>
        <v>0</v>
      </c>
      <c r="W26" s="213">
        <f t="shared" si="10"/>
        <v>0</v>
      </c>
      <c r="X26" s="213">
        <f t="shared" si="10"/>
        <v>0</v>
      </c>
      <c r="Y26" s="213">
        <f t="shared" si="10"/>
        <v>0</v>
      </c>
      <c r="DA26" s="85"/>
    </row>
    <row r="27" spans="1:105" ht="12" customHeight="1" x14ac:dyDescent="0.25">
      <c r="A27" s="18" t="s">
        <v>41</v>
      </c>
      <c r="B27" s="204">
        <v>0</v>
      </c>
      <c r="C27" s="204">
        <v>0</v>
      </c>
      <c r="D27" s="204">
        <v>0</v>
      </c>
      <c r="E27" s="204">
        <v>0</v>
      </c>
      <c r="F27" s="204">
        <v>0</v>
      </c>
      <c r="G27" s="204">
        <v>0</v>
      </c>
      <c r="H27" s="204">
        <v>0</v>
      </c>
      <c r="I27" s="204">
        <v>0</v>
      </c>
      <c r="J27" s="204">
        <v>0</v>
      </c>
      <c r="K27" s="204">
        <v>0</v>
      </c>
      <c r="L27" s="204">
        <v>0</v>
      </c>
      <c r="M27" s="204">
        <v>0</v>
      </c>
      <c r="N27" s="204">
        <v>0</v>
      </c>
      <c r="O27" s="204">
        <v>0</v>
      </c>
      <c r="P27" s="204">
        <v>0</v>
      </c>
      <c r="Q27" s="204">
        <v>0</v>
      </c>
      <c r="R27" s="204">
        <v>0</v>
      </c>
      <c r="S27" s="204">
        <v>0</v>
      </c>
      <c r="T27" s="204">
        <v>0</v>
      </c>
      <c r="U27" s="204">
        <v>0</v>
      </c>
      <c r="V27" s="204">
        <v>0</v>
      </c>
      <c r="W27" s="204">
        <v>0</v>
      </c>
      <c r="X27" s="204">
        <v>0</v>
      </c>
      <c r="Y27" s="204">
        <v>0</v>
      </c>
      <c r="DA27" s="71" t="s">
        <v>127</v>
      </c>
    </row>
    <row r="28" spans="1:105" ht="12" customHeight="1" x14ac:dyDescent="0.25">
      <c r="A28" s="18" t="s">
        <v>42</v>
      </c>
      <c r="B28" s="204">
        <v>0</v>
      </c>
      <c r="C28" s="204">
        <v>0</v>
      </c>
      <c r="D28" s="204">
        <v>0</v>
      </c>
      <c r="E28" s="204">
        <v>0</v>
      </c>
      <c r="F28" s="204">
        <v>0</v>
      </c>
      <c r="G28" s="204">
        <v>0</v>
      </c>
      <c r="H28" s="204">
        <v>0</v>
      </c>
      <c r="I28" s="204">
        <v>0</v>
      </c>
      <c r="J28" s="204">
        <v>0</v>
      </c>
      <c r="K28" s="204">
        <v>0</v>
      </c>
      <c r="L28" s="204">
        <v>0</v>
      </c>
      <c r="M28" s="204">
        <v>0</v>
      </c>
      <c r="N28" s="204">
        <v>0</v>
      </c>
      <c r="O28" s="204">
        <v>0</v>
      </c>
      <c r="P28" s="204">
        <v>0</v>
      </c>
      <c r="Q28" s="204">
        <v>0</v>
      </c>
      <c r="R28" s="204">
        <v>0</v>
      </c>
      <c r="S28" s="204">
        <v>0</v>
      </c>
      <c r="T28" s="204">
        <v>0</v>
      </c>
      <c r="U28" s="204">
        <v>0</v>
      </c>
      <c r="V28" s="204">
        <v>0</v>
      </c>
      <c r="W28" s="204">
        <v>0</v>
      </c>
      <c r="X28" s="204">
        <v>0</v>
      </c>
      <c r="Y28" s="204">
        <v>0</v>
      </c>
      <c r="DA28" s="71" t="s">
        <v>128</v>
      </c>
    </row>
    <row r="29" spans="1:105" ht="12" customHeight="1" x14ac:dyDescent="0.25">
      <c r="A29" s="14" t="s">
        <v>29</v>
      </c>
      <c r="B29" s="204">
        <f t="shared" ref="B29:Y29" si="11">SUM(B30:B34)</f>
        <v>53.315219260533091</v>
      </c>
      <c r="C29" s="204">
        <f t="shared" si="11"/>
        <v>54.280137575236452</v>
      </c>
      <c r="D29" s="204">
        <f t="shared" si="11"/>
        <v>55.039638865004292</v>
      </c>
      <c r="E29" s="204">
        <f t="shared" si="11"/>
        <v>56.458469475494397</v>
      </c>
      <c r="F29" s="204">
        <f t="shared" si="11"/>
        <v>25.998366294067061</v>
      </c>
      <c r="G29" s="204">
        <f t="shared" si="11"/>
        <v>4.8867583834909718</v>
      </c>
      <c r="H29" s="204">
        <f t="shared" si="11"/>
        <v>5.8516766981943249</v>
      </c>
      <c r="I29" s="204">
        <f t="shared" si="11"/>
        <v>5.8516766981943249</v>
      </c>
      <c r="J29" s="204">
        <f t="shared" si="11"/>
        <v>4.8867583834909718</v>
      </c>
      <c r="K29" s="204">
        <f t="shared" si="11"/>
        <v>3.883576956147893</v>
      </c>
      <c r="L29" s="204">
        <f t="shared" si="11"/>
        <v>3.883576956147893</v>
      </c>
      <c r="M29" s="204">
        <f t="shared" si="11"/>
        <v>0.95537403267411869</v>
      </c>
      <c r="N29" s="204">
        <f t="shared" si="11"/>
        <v>23.894153052450555</v>
      </c>
      <c r="O29" s="204">
        <f t="shared" si="11"/>
        <v>33.414531384350816</v>
      </c>
      <c r="P29" s="204">
        <f t="shared" si="11"/>
        <v>40.847463456577813</v>
      </c>
      <c r="Q29" s="204">
        <f t="shared" si="11"/>
        <v>20.679191745485813</v>
      </c>
      <c r="R29" s="204">
        <f t="shared" si="11"/>
        <v>18.577386070507309</v>
      </c>
      <c r="S29" s="204">
        <f t="shared" si="11"/>
        <v>14.498022355975923</v>
      </c>
      <c r="T29" s="204">
        <f t="shared" si="11"/>
        <v>11.809458297506449</v>
      </c>
      <c r="U29" s="204">
        <f t="shared" si="11"/>
        <v>10.709114359415302</v>
      </c>
      <c r="V29" s="204">
        <f t="shared" si="11"/>
        <v>11.061908856405845</v>
      </c>
      <c r="W29" s="204">
        <f t="shared" si="11"/>
        <v>11.778933791917455</v>
      </c>
      <c r="X29" s="204">
        <f t="shared" si="11"/>
        <v>20.240756663800514</v>
      </c>
      <c r="Y29" s="204">
        <f t="shared" si="11"/>
        <v>11.689165950128976</v>
      </c>
      <c r="DA29" s="71"/>
    </row>
    <row r="30" spans="1:105" ht="12" customHeight="1" x14ac:dyDescent="0.25">
      <c r="A30" s="18" t="s">
        <v>30</v>
      </c>
      <c r="B30" s="204">
        <v>0</v>
      </c>
      <c r="C30" s="204">
        <v>0</v>
      </c>
      <c r="D30" s="204">
        <v>0</v>
      </c>
      <c r="E30" s="204">
        <v>0</v>
      </c>
      <c r="F30" s="204">
        <v>0</v>
      </c>
      <c r="G30" s="204">
        <v>0</v>
      </c>
      <c r="H30" s="204">
        <v>0</v>
      </c>
      <c r="I30" s="204">
        <v>0</v>
      </c>
      <c r="J30" s="204">
        <v>0</v>
      </c>
      <c r="K30" s="204">
        <v>0</v>
      </c>
      <c r="L30" s="204">
        <v>0</v>
      </c>
      <c r="M30" s="204">
        <v>0</v>
      </c>
      <c r="N30" s="204">
        <v>0</v>
      </c>
      <c r="O30" s="204">
        <v>0</v>
      </c>
      <c r="P30" s="204">
        <v>0</v>
      </c>
      <c r="Q30" s="204">
        <v>0</v>
      </c>
      <c r="R30" s="204">
        <v>0</v>
      </c>
      <c r="S30" s="204">
        <v>0</v>
      </c>
      <c r="T30" s="204">
        <v>0</v>
      </c>
      <c r="U30" s="204">
        <v>0</v>
      </c>
      <c r="V30" s="204">
        <v>0</v>
      </c>
      <c r="W30" s="204">
        <v>0</v>
      </c>
      <c r="X30" s="204">
        <v>0</v>
      </c>
      <c r="Y30" s="204">
        <v>0</v>
      </c>
      <c r="DA30" s="71" t="s">
        <v>129</v>
      </c>
    </row>
    <row r="31" spans="1:105" ht="12" customHeight="1" x14ac:dyDescent="0.25">
      <c r="A31" s="18" t="s">
        <v>31</v>
      </c>
      <c r="B31" s="204">
        <v>22.594840928632841</v>
      </c>
      <c r="C31" s="204">
        <v>22.594840928632841</v>
      </c>
      <c r="D31" s="204">
        <v>20.335339638865001</v>
      </c>
      <c r="E31" s="204">
        <v>22.594840928632841</v>
      </c>
      <c r="F31" s="204">
        <v>12.427171109200341</v>
      </c>
      <c r="G31" s="204">
        <v>0</v>
      </c>
      <c r="H31" s="204">
        <v>0</v>
      </c>
      <c r="I31" s="204">
        <v>0</v>
      </c>
      <c r="J31" s="204">
        <v>0</v>
      </c>
      <c r="K31" s="204">
        <v>0</v>
      </c>
      <c r="L31" s="204">
        <v>0</v>
      </c>
      <c r="M31" s="204">
        <v>0</v>
      </c>
      <c r="N31" s="204">
        <v>5.4934651762682716</v>
      </c>
      <c r="O31" s="204">
        <v>7.690799656061909</v>
      </c>
      <c r="P31" s="204">
        <v>6.592175408426483</v>
      </c>
      <c r="Q31" s="204">
        <v>7.690799656061909</v>
      </c>
      <c r="R31" s="204">
        <v>7.690799656061909</v>
      </c>
      <c r="S31" s="204">
        <v>9.1443680137575232</v>
      </c>
      <c r="T31" s="204">
        <v>8.3028374892519334</v>
      </c>
      <c r="U31" s="204">
        <v>8.7225279449699045</v>
      </c>
      <c r="V31" s="204">
        <v>8.5917454858125524</v>
      </c>
      <c r="W31" s="204">
        <v>9.0663800515907127</v>
      </c>
      <c r="X31" s="204">
        <v>13.23267411865864</v>
      </c>
      <c r="Y31" s="204">
        <v>8.3171109200343931</v>
      </c>
      <c r="DA31" s="71" t="s">
        <v>130</v>
      </c>
    </row>
    <row r="32" spans="1:105" ht="12" customHeight="1" x14ac:dyDescent="0.25">
      <c r="A32" s="18" t="s">
        <v>71</v>
      </c>
      <c r="B32" s="204">
        <v>13.351504729148751</v>
      </c>
      <c r="C32" s="204">
        <v>13.351504729148751</v>
      </c>
      <c r="D32" s="204">
        <v>15.40558899398108</v>
      </c>
      <c r="E32" s="204">
        <v>17.45967325881341</v>
      </c>
      <c r="F32" s="204">
        <v>1.026999140154772</v>
      </c>
      <c r="G32" s="204">
        <v>1.026999140154772</v>
      </c>
      <c r="H32" s="204">
        <v>1.026999140154772</v>
      </c>
      <c r="I32" s="204">
        <v>1.026999140154772</v>
      </c>
      <c r="J32" s="204">
        <v>1.026999140154772</v>
      </c>
      <c r="K32" s="204">
        <v>1.0174548581255369</v>
      </c>
      <c r="L32" s="204">
        <v>1.0174548581255369</v>
      </c>
      <c r="M32" s="204">
        <v>0</v>
      </c>
      <c r="N32" s="204">
        <v>4.0699054170249349</v>
      </c>
      <c r="O32" s="204">
        <v>5.0874462596732588</v>
      </c>
      <c r="P32" s="204">
        <v>7.1223559759243331</v>
      </c>
      <c r="Q32" s="204">
        <v>3.0524505588993982</v>
      </c>
      <c r="R32" s="204">
        <v>3.0524505588993982</v>
      </c>
      <c r="S32" s="204">
        <v>3.626311263972485</v>
      </c>
      <c r="T32" s="204">
        <v>1.9281169389509889</v>
      </c>
      <c r="U32" s="204">
        <v>1.580137575236457</v>
      </c>
      <c r="V32" s="204">
        <v>1.4794496990541699</v>
      </c>
      <c r="W32" s="204">
        <v>1.548581255374033</v>
      </c>
      <c r="X32" s="204">
        <v>2.4215821152192598</v>
      </c>
      <c r="Y32" s="204">
        <v>1.8996560619088561</v>
      </c>
      <c r="DA32" s="71" t="s">
        <v>131</v>
      </c>
    </row>
    <row r="33" spans="1:105" ht="12" customHeight="1" x14ac:dyDescent="0.25">
      <c r="A33" s="18" t="s">
        <v>32</v>
      </c>
      <c r="B33" s="204">
        <v>17.368873602751499</v>
      </c>
      <c r="C33" s="204">
        <v>18.33379191745486</v>
      </c>
      <c r="D33" s="204">
        <v>19.298710232158211</v>
      </c>
      <c r="E33" s="204">
        <v>16.403955288048149</v>
      </c>
      <c r="F33" s="204">
        <v>12.544196044711949</v>
      </c>
      <c r="G33" s="204">
        <v>3.8597592433362</v>
      </c>
      <c r="H33" s="204">
        <v>4.8246775580395527</v>
      </c>
      <c r="I33" s="204">
        <v>4.8246775580395527</v>
      </c>
      <c r="J33" s="204">
        <v>3.8597592433362</v>
      </c>
      <c r="K33" s="204">
        <v>2.8661220980223558</v>
      </c>
      <c r="L33" s="204">
        <v>2.8661220980223558</v>
      </c>
      <c r="M33" s="204">
        <v>0.95537403267411869</v>
      </c>
      <c r="N33" s="204">
        <v>14.33078245915735</v>
      </c>
      <c r="O33" s="204">
        <v>11.464574376612211</v>
      </c>
      <c r="P33" s="204">
        <v>13.375408426483229</v>
      </c>
      <c r="Q33" s="204">
        <v>3.8214961306964752</v>
      </c>
      <c r="R33" s="204">
        <v>0.95537403267411869</v>
      </c>
      <c r="S33" s="204">
        <v>0.37454858125537399</v>
      </c>
      <c r="T33" s="204">
        <v>0.37162510748065353</v>
      </c>
      <c r="U33" s="204">
        <v>0.3907136715391229</v>
      </c>
      <c r="V33" s="204">
        <v>0.35924333619948412</v>
      </c>
      <c r="W33" s="204">
        <v>0.34875322441960438</v>
      </c>
      <c r="X33" s="204">
        <v>3.6447979363714529</v>
      </c>
      <c r="Y33" s="204">
        <v>1.460877042132416</v>
      </c>
      <c r="DA33" s="71" t="s">
        <v>132</v>
      </c>
    </row>
    <row r="34" spans="1:105" ht="12" customHeight="1" x14ac:dyDescent="0.25">
      <c r="A34" s="18" t="s">
        <v>33</v>
      </c>
      <c r="B34" s="204">
        <v>0</v>
      </c>
      <c r="C34" s="204">
        <v>0</v>
      </c>
      <c r="D34" s="204">
        <v>0</v>
      </c>
      <c r="E34" s="204">
        <v>0</v>
      </c>
      <c r="F34" s="204">
        <v>0</v>
      </c>
      <c r="G34" s="204">
        <v>0</v>
      </c>
      <c r="H34" s="204">
        <v>0</v>
      </c>
      <c r="I34" s="204">
        <v>0</v>
      </c>
      <c r="J34" s="204">
        <v>0</v>
      </c>
      <c r="K34" s="204">
        <v>0</v>
      </c>
      <c r="L34" s="204">
        <v>0</v>
      </c>
      <c r="M34" s="204">
        <v>0</v>
      </c>
      <c r="N34" s="204">
        <v>0</v>
      </c>
      <c r="O34" s="204">
        <v>9.1717110920034397</v>
      </c>
      <c r="P34" s="204">
        <v>13.75752364574377</v>
      </c>
      <c r="Q34" s="204">
        <v>6.114445399828031</v>
      </c>
      <c r="R34" s="204">
        <v>6.8787618228718834</v>
      </c>
      <c r="S34" s="204">
        <v>1.3527944969905421</v>
      </c>
      <c r="T34" s="204">
        <v>1.206878761822872</v>
      </c>
      <c r="U34" s="204">
        <v>1.573516766981943E-2</v>
      </c>
      <c r="V34" s="204">
        <v>0.63147033533963881</v>
      </c>
      <c r="W34" s="204">
        <v>0.81521926053310401</v>
      </c>
      <c r="X34" s="204">
        <v>0.94170249355116065</v>
      </c>
      <c r="Y34" s="204">
        <v>1.15219260533104E-2</v>
      </c>
      <c r="DA34" s="71" t="s">
        <v>133</v>
      </c>
    </row>
    <row r="35" spans="1:105" ht="12" customHeight="1" x14ac:dyDescent="0.25">
      <c r="A35" s="14" t="s">
        <v>34</v>
      </c>
      <c r="B35" s="204">
        <f t="shared" ref="B35:Y35" si="12">B36+B37</f>
        <v>55.288650042992252</v>
      </c>
      <c r="C35" s="204">
        <f t="shared" si="12"/>
        <v>63.542734307824581</v>
      </c>
      <c r="D35" s="204">
        <f t="shared" si="12"/>
        <v>65.971969045571797</v>
      </c>
      <c r="E35" s="204">
        <f t="shared" si="12"/>
        <v>59.135855546001707</v>
      </c>
      <c r="F35" s="204">
        <f t="shared" si="12"/>
        <v>65.714015477214105</v>
      </c>
      <c r="G35" s="204">
        <f t="shared" si="12"/>
        <v>69.906190885640584</v>
      </c>
      <c r="H35" s="204">
        <f t="shared" si="12"/>
        <v>68.05735167669819</v>
      </c>
      <c r="I35" s="204">
        <f t="shared" si="12"/>
        <v>78.223989681857262</v>
      </c>
      <c r="J35" s="204">
        <f t="shared" si="12"/>
        <v>74.699484092863273</v>
      </c>
      <c r="K35" s="204">
        <f t="shared" si="12"/>
        <v>63.026311263972481</v>
      </c>
      <c r="L35" s="204">
        <f t="shared" si="12"/>
        <v>61.263284608770412</v>
      </c>
      <c r="M35" s="204">
        <f t="shared" si="12"/>
        <v>61.543594153052439</v>
      </c>
      <c r="N35" s="204">
        <f t="shared" si="12"/>
        <v>53.288478073946678</v>
      </c>
      <c r="O35" s="204">
        <f t="shared" si="12"/>
        <v>41.917712811693889</v>
      </c>
      <c r="P35" s="204">
        <f t="shared" si="12"/>
        <v>27.063714531384349</v>
      </c>
      <c r="Q35" s="204">
        <f t="shared" si="12"/>
        <v>9.3507308684436783</v>
      </c>
      <c r="R35" s="204">
        <f t="shared" si="12"/>
        <v>37.295786758383493</v>
      </c>
      <c r="S35" s="204">
        <f t="shared" si="12"/>
        <v>27.94651762682717</v>
      </c>
      <c r="T35" s="204">
        <f t="shared" si="12"/>
        <v>26.143852106620809</v>
      </c>
      <c r="U35" s="204">
        <f t="shared" si="12"/>
        <v>28.25821152192605</v>
      </c>
      <c r="V35" s="204">
        <f t="shared" si="12"/>
        <v>28.20988822012038</v>
      </c>
      <c r="W35" s="204">
        <f t="shared" si="12"/>
        <v>36.992949269131557</v>
      </c>
      <c r="X35" s="204">
        <f t="shared" si="12"/>
        <v>29.299054170249349</v>
      </c>
      <c r="Y35" s="204">
        <f t="shared" si="12"/>
        <v>23.591659501289769</v>
      </c>
      <c r="DA35" s="71"/>
    </row>
    <row r="36" spans="1:105" ht="12" customHeight="1" x14ac:dyDescent="0.25">
      <c r="A36" s="18" t="s">
        <v>73</v>
      </c>
      <c r="B36" s="204">
        <v>55.288650042992252</v>
      </c>
      <c r="C36" s="204">
        <v>63.542734307824581</v>
      </c>
      <c r="D36" s="204">
        <v>65.971969045571797</v>
      </c>
      <c r="E36" s="204">
        <v>59.135855546001707</v>
      </c>
      <c r="F36" s="204">
        <v>65.714015477214105</v>
      </c>
      <c r="G36" s="204">
        <v>69.906190885640584</v>
      </c>
      <c r="H36" s="204">
        <v>68.05735167669819</v>
      </c>
      <c r="I36" s="204">
        <v>78.223989681857262</v>
      </c>
      <c r="J36" s="204">
        <v>74.699484092863273</v>
      </c>
      <c r="K36" s="204">
        <v>63.026311263972481</v>
      </c>
      <c r="L36" s="204">
        <v>61.263284608770412</v>
      </c>
      <c r="M36" s="204">
        <v>61.543594153052439</v>
      </c>
      <c r="N36" s="204">
        <v>53.288478073946678</v>
      </c>
      <c r="O36" s="204">
        <v>41.917712811693889</v>
      </c>
      <c r="P36" s="204">
        <v>27.063714531384349</v>
      </c>
      <c r="Q36" s="204">
        <v>9.3507308684436783</v>
      </c>
      <c r="R36" s="204">
        <v>37.295786758383493</v>
      </c>
      <c r="S36" s="204">
        <v>27.94651762682717</v>
      </c>
      <c r="T36" s="204">
        <v>26.143852106620809</v>
      </c>
      <c r="U36" s="204">
        <v>28.25821152192605</v>
      </c>
      <c r="V36" s="204">
        <v>28.20988822012038</v>
      </c>
      <c r="W36" s="204">
        <v>36.992949269131557</v>
      </c>
      <c r="X36" s="204">
        <v>29.299054170249349</v>
      </c>
      <c r="Y36" s="204">
        <v>23.591659501289769</v>
      </c>
      <c r="DA36" s="71" t="s">
        <v>134</v>
      </c>
    </row>
    <row r="37" spans="1:105" ht="12" customHeight="1" x14ac:dyDescent="0.25">
      <c r="A37" s="18" t="s">
        <v>36</v>
      </c>
      <c r="B37" s="204">
        <v>0</v>
      </c>
      <c r="C37" s="204">
        <v>0</v>
      </c>
      <c r="D37" s="204">
        <v>0</v>
      </c>
      <c r="E37" s="204">
        <v>0</v>
      </c>
      <c r="F37" s="204">
        <v>0</v>
      </c>
      <c r="G37" s="204">
        <v>0</v>
      </c>
      <c r="H37" s="204">
        <v>0</v>
      </c>
      <c r="I37" s="204">
        <v>0</v>
      </c>
      <c r="J37" s="204">
        <v>0</v>
      </c>
      <c r="K37" s="204">
        <v>0</v>
      </c>
      <c r="L37" s="204">
        <v>0</v>
      </c>
      <c r="M37" s="204">
        <v>0</v>
      </c>
      <c r="N37" s="204">
        <v>0</v>
      </c>
      <c r="O37" s="204">
        <v>0</v>
      </c>
      <c r="P37" s="204">
        <v>0</v>
      </c>
      <c r="Q37" s="204">
        <v>0</v>
      </c>
      <c r="R37" s="204">
        <v>0</v>
      </c>
      <c r="S37" s="204">
        <v>0</v>
      </c>
      <c r="T37" s="204">
        <v>0</v>
      </c>
      <c r="U37" s="204">
        <v>0</v>
      </c>
      <c r="V37" s="204">
        <v>0</v>
      </c>
      <c r="W37" s="204">
        <v>0</v>
      </c>
      <c r="X37" s="204">
        <v>0</v>
      </c>
      <c r="Y37" s="204">
        <v>0</v>
      </c>
      <c r="DA37" s="71" t="s">
        <v>135</v>
      </c>
    </row>
    <row r="38" spans="1:105" ht="12" customHeight="1" x14ac:dyDescent="0.25">
      <c r="A38" s="14" t="s">
        <v>37</v>
      </c>
      <c r="B38" s="204">
        <f t="shared" ref="B38:Y38" si="13">B39+B40+B41+B42+B43+B44</f>
        <v>0</v>
      </c>
      <c r="C38" s="204">
        <f t="shared" si="13"/>
        <v>0</v>
      </c>
      <c r="D38" s="204">
        <f t="shared" si="13"/>
        <v>0</v>
      </c>
      <c r="E38" s="204">
        <f t="shared" si="13"/>
        <v>0</v>
      </c>
      <c r="F38" s="204">
        <f t="shared" si="13"/>
        <v>0</v>
      </c>
      <c r="G38" s="204">
        <f t="shared" si="13"/>
        <v>0</v>
      </c>
      <c r="H38" s="204">
        <f t="shared" si="13"/>
        <v>0</v>
      </c>
      <c r="I38" s="204">
        <f t="shared" si="13"/>
        <v>0</v>
      </c>
      <c r="J38" s="204">
        <f t="shared" si="13"/>
        <v>0</v>
      </c>
      <c r="K38" s="204">
        <f t="shared" si="13"/>
        <v>0</v>
      </c>
      <c r="L38" s="204">
        <f t="shared" si="13"/>
        <v>0</v>
      </c>
      <c r="M38" s="204">
        <f t="shared" si="13"/>
        <v>0</v>
      </c>
      <c r="N38" s="204">
        <f t="shared" si="13"/>
        <v>0</v>
      </c>
      <c r="O38" s="204">
        <f t="shared" si="13"/>
        <v>0</v>
      </c>
      <c r="P38" s="204">
        <f t="shared" si="13"/>
        <v>0</v>
      </c>
      <c r="Q38" s="204">
        <f t="shared" si="13"/>
        <v>0</v>
      </c>
      <c r="R38" s="204">
        <f t="shared" si="13"/>
        <v>0</v>
      </c>
      <c r="S38" s="204">
        <f t="shared" si="13"/>
        <v>0</v>
      </c>
      <c r="T38" s="204">
        <f t="shared" si="13"/>
        <v>4.2218400687876183E-2</v>
      </c>
      <c r="U38" s="204">
        <f t="shared" si="13"/>
        <v>0.10722269991401551</v>
      </c>
      <c r="V38" s="204">
        <f t="shared" si="13"/>
        <v>9.3895098882201211E-2</v>
      </c>
      <c r="W38" s="204">
        <f t="shared" si="13"/>
        <v>9.8280309544282018E-2</v>
      </c>
      <c r="X38" s="204">
        <f t="shared" si="13"/>
        <v>0</v>
      </c>
      <c r="Y38" s="204">
        <f t="shared" si="13"/>
        <v>0</v>
      </c>
      <c r="DA38" s="71"/>
    </row>
    <row r="39" spans="1:105" ht="12" customHeight="1" x14ac:dyDescent="0.25">
      <c r="A39" s="18" t="s">
        <v>38</v>
      </c>
      <c r="B39" s="204">
        <v>0</v>
      </c>
      <c r="C39" s="204">
        <v>0</v>
      </c>
      <c r="D39" s="204">
        <v>0</v>
      </c>
      <c r="E39" s="204">
        <v>0</v>
      </c>
      <c r="F39" s="204">
        <v>0</v>
      </c>
      <c r="G39" s="204">
        <v>0</v>
      </c>
      <c r="H39" s="204">
        <v>0</v>
      </c>
      <c r="I39" s="204">
        <v>0</v>
      </c>
      <c r="J39" s="204">
        <v>0</v>
      </c>
      <c r="K39" s="204">
        <v>0</v>
      </c>
      <c r="L39" s="204">
        <v>0</v>
      </c>
      <c r="M39" s="204">
        <v>0</v>
      </c>
      <c r="N39" s="204">
        <v>0</v>
      </c>
      <c r="O39" s="204">
        <v>0</v>
      </c>
      <c r="P39" s="204">
        <v>0</v>
      </c>
      <c r="Q39" s="204">
        <v>0</v>
      </c>
      <c r="R39" s="204">
        <v>0</v>
      </c>
      <c r="S39" s="204">
        <v>0</v>
      </c>
      <c r="T39" s="204">
        <v>0</v>
      </c>
      <c r="U39" s="204">
        <v>0</v>
      </c>
      <c r="V39" s="204">
        <v>0</v>
      </c>
      <c r="W39" s="204">
        <v>0</v>
      </c>
      <c r="X39" s="204">
        <v>0</v>
      </c>
      <c r="Y39" s="204">
        <v>0</v>
      </c>
      <c r="DA39" s="71" t="s">
        <v>136</v>
      </c>
    </row>
    <row r="40" spans="1:105" ht="12" customHeight="1" x14ac:dyDescent="0.25">
      <c r="A40" s="18" t="s">
        <v>74</v>
      </c>
      <c r="B40" s="204">
        <v>0</v>
      </c>
      <c r="C40" s="204">
        <v>0</v>
      </c>
      <c r="D40" s="204">
        <v>0</v>
      </c>
      <c r="E40" s="204">
        <v>0</v>
      </c>
      <c r="F40" s="204">
        <v>0</v>
      </c>
      <c r="G40" s="204">
        <v>0</v>
      </c>
      <c r="H40" s="204">
        <v>0</v>
      </c>
      <c r="I40" s="204">
        <v>0</v>
      </c>
      <c r="J40" s="204">
        <v>0</v>
      </c>
      <c r="K40" s="204">
        <v>0</v>
      </c>
      <c r="L40" s="204">
        <v>0</v>
      </c>
      <c r="M40" s="204">
        <v>0</v>
      </c>
      <c r="N40" s="204">
        <v>0</v>
      </c>
      <c r="O40" s="204">
        <v>0</v>
      </c>
      <c r="P40" s="204">
        <v>0</v>
      </c>
      <c r="Q40" s="204">
        <v>0</v>
      </c>
      <c r="R40" s="204">
        <v>0</v>
      </c>
      <c r="S40" s="204">
        <v>0</v>
      </c>
      <c r="T40" s="204">
        <v>0</v>
      </c>
      <c r="U40" s="204">
        <v>0</v>
      </c>
      <c r="V40" s="204">
        <v>0</v>
      </c>
      <c r="W40" s="204">
        <v>0</v>
      </c>
      <c r="X40" s="204">
        <v>0</v>
      </c>
      <c r="Y40" s="204">
        <v>0</v>
      </c>
      <c r="DA40" s="71" t="s">
        <v>137</v>
      </c>
    </row>
    <row r="41" spans="1:105" ht="12" customHeight="1" x14ac:dyDescent="0.25">
      <c r="A41" s="18" t="s">
        <v>75</v>
      </c>
      <c r="B41" s="204">
        <v>0</v>
      </c>
      <c r="C41" s="204">
        <v>0</v>
      </c>
      <c r="D41" s="204">
        <v>0</v>
      </c>
      <c r="E41" s="204">
        <v>0</v>
      </c>
      <c r="F41" s="204">
        <v>0</v>
      </c>
      <c r="G41" s="204">
        <v>0</v>
      </c>
      <c r="H41" s="204">
        <v>0</v>
      </c>
      <c r="I41" s="204">
        <v>0</v>
      </c>
      <c r="J41" s="204">
        <v>0</v>
      </c>
      <c r="K41" s="204">
        <v>0</v>
      </c>
      <c r="L41" s="204">
        <v>0</v>
      </c>
      <c r="M41" s="204">
        <v>0</v>
      </c>
      <c r="N41" s="204">
        <v>0</v>
      </c>
      <c r="O41" s="204">
        <v>0</v>
      </c>
      <c r="P41" s="204">
        <v>0</v>
      </c>
      <c r="Q41" s="204">
        <v>0</v>
      </c>
      <c r="R41" s="204">
        <v>0</v>
      </c>
      <c r="S41" s="204">
        <v>0</v>
      </c>
      <c r="T41" s="204">
        <v>4.2218400687876183E-2</v>
      </c>
      <c r="U41" s="204">
        <v>0.10722269991401551</v>
      </c>
      <c r="V41" s="204">
        <v>9.3895098882201211E-2</v>
      </c>
      <c r="W41" s="204">
        <v>9.8280309544282018E-2</v>
      </c>
      <c r="X41" s="204">
        <v>0</v>
      </c>
      <c r="Y41" s="204">
        <v>0</v>
      </c>
      <c r="DA41" s="71" t="s">
        <v>138</v>
      </c>
    </row>
    <row r="42" spans="1:105" ht="12" customHeight="1" x14ac:dyDescent="0.25">
      <c r="A42" s="18" t="s">
        <v>76</v>
      </c>
      <c r="B42" s="204">
        <v>0</v>
      </c>
      <c r="C42" s="204">
        <v>0</v>
      </c>
      <c r="D42" s="204">
        <v>0</v>
      </c>
      <c r="E42" s="204">
        <v>0</v>
      </c>
      <c r="F42" s="204">
        <v>0</v>
      </c>
      <c r="G42" s="204">
        <v>0</v>
      </c>
      <c r="H42" s="204">
        <v>0</v>
      </c>
      <c r="I42" s="204">
        <v>0</v>
      </c>
      <c r="J42" s="204">
        <v>0</v>
      </c>
      <c r="K42" s="204">
        <v>0</v>
      </c>
      <c r="L42" s="204">
        <v>0</v>
      </c>
      <c r="M42" s="204">
        <v>0</v>
      </c>
      <c r="N42" s="204">
        <v>0</v>
      </c>
      <c r="O42" s="204">
        <v>0</v>
      </c>
      <c r="P42" s="204">
        <v>0</v>
      </c>
      <c r="Q42" s="204">
        <v>0</v>
      </c>
      <c r="R42" s="204">
        <v>0</v>
      </c>
      <c r="S42" s="204">
        <v>0</v>
      </c>
      <c r="T42" s="204">
        <v>0</v>
      </c>
      <c r="U42" s="204">
        <v>0</v>
      </c>
      <c r="V42" s="204">
        <v>0</v>
      </c>
      <c r="W42" s="204">
        <v>0</v>
      </c>
      <c r="X42" s="204">
        <v>0</v>
      </c>
      <c r="Y42" s="204">
        <v>0</v>
      </c>
      <c r="DA42" s="71" t="s">
        <v>139</v>
      </c>
    </row>
    <row r="43" spans="1:105" ht="12" customHeight="1" x14ac:dyDescent="0.25">
      <c r="A43" s="18" t="s">
        <v>77</v>
      </c>
      <c r="B43" s="204">
        <v>0</v>
      </c>
      <c r="C43" s="204">
        <v>0</v>
      </c>
      <c r="D43" s="204">
        <v>0</v>
      </c>
      <c r="E43" s="204">
        <v>0</v>
      </c>
      <c r="F43" s="204">
        <v>0</v>
      </c>
      <c r="G43" s="204">
        <v>0</v>
      </c>
      <c r="H43" s="204">
        <v>0</v>
      </c>
      <c r="I43" s="204">
        <v>0</v>
      </c>
      <c r="J43" s="204">
        <v>0</v>
      </c>
      <c r="K43" s="204">
        <v>0</v>
      </c>
      <c r="L43" s="204">
        <v>0</v>
      </c>
      <c r="M43" s="204">
        <v>0</v>
      </c>
      <c r="N43" s="204">
        <v>0</v>
      </c>
      <c r="O43" s="204">
        <v>0</v>
      </c>
      <c r="P43" s="204">
        <v>0</v>
      </c>
      <c r="Q43" s="204">
        <v>0</v>
      </c>
      <c r="R43" s="204">
        <v>0</v>
      </c>
      <c r="S43" s="204">
        <v>0</v>
      </c>
      <c r="T43" s="204">
        <v>0</v>
      </c>
      <c r="U43" s="204">
        <v>0</v>
      </c>
      <c r="V43" s="204">
        <v>0</v>
      </c>
      <c r="W43" s="204">
        <v>0</v>
      </c>
      <c r="X43" s="204">
        <v>0</v>
      </c>
      <c r="Y43" s="204">
        <v>0</v>
      </c>
      <c r="DA43" s="71" t="s">
        <v>140</v>
      </c>
    </row>
    <row r="44" spans="1:105" ht="12" customHeight="1" x14ac:dyDescent="0.25">
      <c r="A44" s="18" t="s">
        <v>78</v>
      </c>
      <c r="B44" s="204">
        <v>0</v>
      </c>
      <c r="C44" s="204">
        <v>0</v>
      </c>
      <c r="D44" s="204">
        <v>0</v>
      </c>
      <c r="E44" s="204">
        <v>0</v>
      </c>
      <c r="F44" s="204">
        <v>0</v>
      </c>
      <c r="G44" s="204">
        <v>0</v>
      </c>
      <c r="H44" s="204">
        <v>0</v>
      </c>
      <c r="I44" s="204">
        <v>0</v>
      </c>
      <c r="J44" s="204">
        <v>0</v>
      </c>
      <c r="K44" s="204">
        <v>0</v>
      </c>
      <c r="L44" s="204">
        <v>0</v>
      </c>
      <c r="M44" s="204">
        <v>0</v>
      </c>
      <c r="N44" s="204">
        <v>0</v>
      </c>
      <c r="O44" s="204">
        <v>0</v>
      </c>
      <c r="P44" s="204">
        <v>0</v>
      </c>
      <c r="Q44" s="204">
        <v>0</v>
      </c>
      <c r="R44" s="204">
        <v>0</v>
      </c>
      <c r="S44" s="204">
        <v>0</v>
      </c>
      <c r="T44" s="204">
        <v>0</v>
      </c>
      <c r="U44" s="204">
        <v>0</v>
      </c>
      <c r="V44" s="204">
        <v>0</v>
      </c>
      <c r="W44" s="204">
        <v>0</v>
      </c>
      <c r="X44" s="204">
        <v>0</v>
      </c>
      <c r="Y44" s="204">
        <v>0</v>
      </c>
      <c r="DA44" s="71" t="s">
        <v>141</v>
      </c>
    </row>
    <row r="45" spans="1:105" ht="12" customHeight="1" x14ac:dyDescent="0.25">
      <c r="A45" s="14" t="s">
        <v>39</v>
      </c>
      <c r="B45" s="204">
        <v>0</v>
      </c>
      <c r="C45" s="204">
        <v>0</v>
      </c>
      <c r="D45" s="204">
        <v>0</v>
      </c>
      <c r="E45" s="204">
        <v>0</v>
      </c>
      <c r="F45" s="204">
        <v>0</v>
      </c>
      <c r="G45" s="204">
        <v>0</v>
      </c>
      <c r="H45" s="204">
        <v>0</v>
      </c>
      <c r="I45" s="204">
        <v>0</v>
      </c>
      <c r="J45" s="204">
        <v>0</v>
      </c>
      <c r="K45" s="204">
        <v>0</v>
      </c>
      <c r="L45" s="204">
        <v>0</v>
      </c>
      <c r="M45" s="204">
        <v>0</v>
      </c>
      <c r="N45" s="204">
        <v>0</v>
      </c>
      <c r="O45" s="204">
        <v>0</v>
      </c>
      <c r="P45" s="204">
        <v>0</v>
      </c>
      <c r="Q45" s="204">
        <v>0</v>
      </c>
      <c r="R45" s="204">
        <v>0</v>
      </c>
      <c r="S45" s="204">
        <v>0</v>
      </c>
      <c r="T45" s="204">
        <v>0</v>
      </c>
      <c r="U45" s="204">
        <v>0</v>
      </c>
      <c r="V45" s="204">
        <v>0</v>
      </c>
      <c r="W45" s="204">
        <v>0</v>
      </c>
      <c r="X45" s="204">
        <v>0</v>
      </c>
      <c r="Y45" s="204">
        <v>0</v>
      </c>
      <c r="DA45" s="71" t="s">
        <v>142</v>
      </c>
    </row>
    <row r="46" spans="1:105" ht="12" customHeight="1" x14ac:dyDescent="0.25">
      <c r="A46" s="21" t="s">
        <v>40</v>
      </c>
      <c r="B46" s="207">
        <v>83.834909716251076</v>
      </c>
      <c r="C46" s="207">
        <v>94.668959587274287</v>
      </c>
      <c r="D46" s="207">
        <v>121.7540842648323</v>
      </c>
      <c r="E46" s="207">
        <v>133.27601031814271</v>
      </c>
      <c r="F46" s="207">
        <v>129.49269131556321</v>
      </c>
      <c r="G46" s="207">
        <v>144.71195184866721</v>
      </c>
      <c r="H46" s="207">
        <v>152.70851246775581</v>
      </c>
      <c r="I46" s="207">
        <v>170.67927773000861</v>
      </c>
      <c r="J46" s="207">
        <v>145.5717970765262</v>
      </c>
      <c r="K46" s="207">
        <v>121.49613069647459</v>
      </c>
      <c r="L46" s="207">
        <v>111.9518486672399</v>
      </c>
      <c r="M46" s="207">
        <v>120.20636285468611</v>
      </c>
      <c r="N46" s="207">
        <v>79.019776440240747</v>
      </c>
      <c r="O46" s="207">
        <v>65.434221840068787</v>
      </c>
      <c r="P46" s="207">
        <v>66.809974204643154</v>
      </c>
      <c r="Q46" s="207">
        <v>60.705073086844372</v>
      </c>
      <c r="R46" s="207">
        <v>74.806534823731724</v>
      </c>
      <c r="S46" s="207">
        <v>86.070507308684427</v>
      </c>
      <c r="T46" s="207">
        <v>91.40154772141014</v>
      </c>
      <c r="U46" s="207">
        <v>104.408426483233</v>
      </c>
      <c r="V46" s="207">
        <v>109.59888220120381</v>
      </c>
      <c r="W46" s="207">
        <v>96.679277730008607</v>
      </c>
      <c r="X46" s="207">
        <v>98.509372312983658</v>
      </c>
      <c r="Y46" s="207">
        <v>80.924333619948399</v>
      </c>
      <c r="DA46" s="86" t="s">
        <v>143</v>
      </c>
    </row>
    <row r="47" spans="1:105" ht="12" customHeight="1" x14ac:dyDescent="0.25">
      <c r="A47" s="31" t="s">
        <v>144</v>
      </c>
      <c r="B47" s="210">
        <f t="shared" ref="B47:Y47" si="14">SUM(B48:B49)</f>
        <v>192.43877901977629</v>
      </c>
      <c r="C47" s="210">
        <f t="shared" si="14"/>
        <v>212.49183147033531</v>
      </c>
      <c r="D47" s="210">
        <f t="shared" si="14"/>
        <v>242.76569217540819</v>
      </c>
      <c r="E47" s="210">
        <f t="shared" si="14"/>
        <v>248.87033533963881</v>
      </c>
      <c r="F47" s="210">
        <f t="shared" si="14"/>
        <v>221.20507308684429</v>
      </c>
      <c r="G47" s="210">
        <f t="shared" si="14"/>
        <v>219.50490111779879</v>
      </c>
      <c r="H47" s="210">
        <f t="shared" si="14"/>
        <v>226.61754084264831</v>
      </c>
      <c r="I47" s="210">
        <f t="shared" si="14"/>
        <v>254.75494411006019</v>
      </c>
      <c r="J47" s="210">
        <f t="shared" si="14"/>
        <v>225.1580395528805</v>
      </c>
      <c r="K47" s="210">
        <f t="shared" si="14"/>
        <v>188.40601891659489</v>
      </c>
      <c r="L47" s="210">
        <f t="shared" si="14"/>
        <v>177.0987102321582</v>
      </c>
      <c r="M47" s="210">
        <f t="shared" si="14"/>
        <v>182.7053310404126</v>
      </c>
      <c r="N47" s="210">
        <f t="shared" si="14"/>
        <v>156.2024075666379</v>
      </c>
      <c r="O47" s="210">
        <f t="shared" si="14"/>
        <v>140.76646603611351</v>
      </c>
      <c r="P47" s="210">
        <f t="shared" si="14"/>
        <v>134.72115219260519</v>
      </c>
      <c r="Q47" s="210">
        <f t="shared" si="14"/>
        <v>90.734995700773879</v>
      </c>
      <c r="R47" s="210">
        <f t="shared" si="14"/>
        <v>130.67970765262251</v>
      </c>
      <c r="S47" s="210">
        <f t="shared" si="14"/>
        <v>128.51504729148749</v>
      </c>
      <c r="T47" s="210">
        <f t="shared" si="14"/>
        <v>129.39707652622531</v>
      </c>
      <c r="U47" s="210">
        <f t="shared" si="14"/>
        <v>143.4829750644883</v>
      </c>
      <c r="V47" s="210">
        <f t="shared" si="14"/>
        <v>148.96457437661221</v>
      </c>
      <c r="W47" s="210">
        <f t="shared" si="14"/>
        <v>145.54944110060191</v>
      </c>
      <c r="X47" s="210">
        <f t="shared" si="14"/>
        <v>148.04918314703349</v>
      </c>
      <c r="Y47" s="210">
        <f t="shared" si="14"/>
        <v>116.20515907136711</v>
      </c>
      <c r="DA47" s="109"/>
    </row>
    <row r="48" spans="1:105" ht="12" customHeight="1" x14ac:dyDescent="0.25">
      <c r="A48" s="51" t="s">
        <v>43</v>
      </c>
      <c r="B48" s="241">
        <f>ISI_fec!B5</f>
        <v>0</v>
      </c>
      <c r="C48" s="241">
        <f>ISI_fec!C5</f>
        <v>0</v>
      </c>
      <c r="D48" s="241">
        <f>ISI_fec!D5</f>
        <v>0</v>
      </c>
      <c r="E48" s="241">
        <f>ISI_fec!E5</f>
        <v>0</v>
      </c>
      <c r="F48" s="241">
        <f>ISI_fec!F5</f>
        <v>0</v>
      </c>
      <c r="G48" s="241">
        <f>ISI_fec!G5</f>
        <v>0</v>
      </c>
      <c r="H48" s="241">
        <f>ISI_fec!H5</f>
        <v>0</v>
      </c>
      <c r="I48" s="241">
        <f>ISI_fec!I5</f>
        <v>0</v>
      </c>
      <c r="J48" s="241">
        <f>ISI_fec!J5</f>
        <v>0</v>
      </c>
      <c r="K48" s="241">
        <f>ISI_fec!K5</f>
        <v>0</v>
      </c>
      <c r="L48" s="241">
        <f>ISI_fec!L5</f>
        <v>0</v>
      </c>
      <c r="M48" s="241">
        <f>ISI_fec!M5</f>
        <v>0</v>
      </c>
      <c r="N48" s="241">
        <f>ISI_fec!N5</f>
        <v>0</v>
      </c>
      <c r="O48" s="241">
        <f>ISI_fec!O5</f>
        <v>0</v>
      </c>
      <c r="P48" s="241">
        <f>ISI_fec!P5</f>
        <v>0</v>
      </c>
      <c r="Q48" s="241">
        <f>ISI_fec!Q5</f>
        <v>0</v>
      </c>
      <c r="R48" s="241">
        <f>ISI_fec!R5</f>
        <v>0</v>
      </c>
      <c r="S48" s="241">
        <f>ISI_fec!S5</f>
        <v>0</v>
      </c>
      <c r="T48" s="241">
        <f>ISI_fec!T5</f>
        <v>0</v>
      </c>
      <c r="U48" s="241">
        <f>ISI_fec!U5</f>
        <v>0</v>
      </c>
      <c r="V48" s="241">
        <f>ISI_fec!V5</f>
        <v>0</v>
      </c>
      <c r="W48" s="241">
        <f>ISI_fec!W5</f>
        <v>0</v>
      </c>
      <c r="X48" s="241">
        <f>ISI_fec!X5</f>
        <v>0</v>
      </c>
      <c r="Y48" s="241">
        <f>ISI_fec!Y5</f>
        <v>0</v>
      </c>
      <c r="DA48" s="83"/>
    </row>
    <row r="49" spans="1:105" ht="12" customHeight="1" x14ac:dyDescent="0.25">
      <c r="A49" s="52" t="s">
        <v>44</v>
      </c>
      <c r="B49" s="242">
        <f>ISI_fec!B54</f>
        <v>192.43877901977629</v>
      </c>
      <c r="C49" s="242">
        <f>ISI_fec!C54</f>
        <v>212.49183147033531</v>
      </c>
      <c r="D49" s="242">
        <f>ISI_fec!D54</f>
        <v>242.76569217540819</v>
      </c>
      <c r="E49" s="242">
        <f>ISI_fec!E54</f>
        <v>248.87033533963881</v>
      </c>
      <c r="F49" s="242">
        <f>ISI_fec!F54</f>
        <v>221.20507308684429</v>
      </c>
      <c r="G49" s="242">
        <f>ISI_fec!G54</f>
        <v>219.50490111779879</v>
      </c>
      <c r="H49" s="242">
        <f>ISI_fec!H54</f>
        <v>226.61754084264831</v>
      </c>
      <c r="I49" s="242">
        <f>ISI_fec!I54</f>
        <v>254.75494411006019</v>
      </c>
      <c r="J49" s="242">
        <f>ISI_fec!J54</f>
        <v>225.1580395528805</v>
      </c>
      <c r="K49" s="242">
        <f>ISI_fec!K54</f>
        <v>188.40601891659489</v>
      </c>
      <c r="L49" s="242">
        <f>ISI_fec!L54</f>
        <v>177.0987102321582</v>
      </c>
      <c r="M49" s="242">
        <f>ISI_fec!M54</f>
        <v>182.7053310404126</v>
      </c>
      <c r="N49" s="242">
        <f>ISI_fec!N54</f>
        <v>156.2024075666379</v>
      </c>
      <c r="O49" s="242">
        <f>ISI_fec!O54</f>
        <v>140.76646603611351</v>
      </c>
      <c r="P49" s="242">
        <f>ISI_fec!P54</f>
        <v>134.72115219260519</v>
      </c>
      <c r="Q49" s="242">
        <f>ISI_fec!Q54</f>
        <v>90.734995700773879</v>
      </c>
      <c r="R49" s="242">
        <f>ISI_fec!R54</f>
        <v>130.67970765262251</v>
      </c>
      <c r="S49" s="242">
        <f>ISI_fec!S54</f>
        <v>128.51504729148749</v>
      </c>
      <c r="T49" s="242">
        <f>ISI_fec!T54</f>
        <v>129.39707652622531</v>
      </c>
      <c r="U49" s="242">
        <f>ISI_fec!U54</f>
        <v>143.4829750644883</v>
      </c>
      <c r="V49" s="242">
        <f>ISI_fec!V54</f>
        <v>148.96457437661221</v>
      </c>
      <c r="W49" s="242">
        <f>ISI_fec!W54</f>
        <v>145.54944110060191</v>
      </c>
      <c r="X49" s="242">
        <f>ISI_fec!X54</f>
        <v>148.04918314703349</v>
      </c>
      <c r="Y49" s="242">
        <f>ISI_fec!Y54</f>
        <v>116.20515907136711</v>
      </c>
      <c r="DA49" s="84"/>
    </row>
    <row r="50" spans="1:105" ht="12" customHeight="1" x14ac:dyDescent="0.25">
      <c r="A50" s="3"/>
      <c r="B50" s="248"/>
      <c r="C50" s="248"/>
      <c r="D50" s="248"/>
      <c r="E50" s="248"/>
      <c r="F50" s="248"/>
      <c r="G50" s="248"/>
      <c r="H50" s="248"/>
      <c r="I50" s="248"/>
      <c r="J50" s="248"/>
      <c r="K50" s="248"/>
      <c r="L50" s="248"/>
      <c r="M50" s="248"/>
      <c r="N50" s="248"/>
      <c r="O50" s="248"/>
      <c r="P50" s="248"/>
      <c r="Q50" s="248"/>
      <c r="R50" s="248"/>
      <c r="S50" s="248"/>
      <c r="T50" s="248"/>
      <c r="U50" s="248"/>
      <c r="V50" s="248"/>
      <c r="W50" s="248"/>
      <c r="X50" s="248"/>
      <c r="Y50" s="248"/>
      <c r="DA50" s="87"/>
    </row>
    <row r="51" spans="1:105" ht="12" customHeight="1" x14ac:dyDescent="0.25">
      <c r="A51" s="30" t="s">
        <v>84</v>
      </c>
      <c r="B51" s="203">
        <f t="shared" ref="B51:Y51" si="15">B52+B53</f>
        <v>408.95288146581788</v>
      </c>
      <c r="C51" s="203">
        <f t="shared" si="15"/>
        <v>453.05371330482899</v>
      </c>
      <c r="D51" s="203">
        <f t="shared" si="15"/>
        <v>524.25383965263097</v>
      </c>
      <c r="E51" s="203">
        <f t="shared" si="15"/>
        <v>496.17074268454235</v>
      </c>
      <c r="F51" s="203">
        <f t="shared" si="15"/>
        <v>451.02264522345968</v>
      </c>
      <c r="G51" s="203">
        <f t="shared" si="15"/>
        <v>433.33832176657506</v>
      </c>
      <c r="H51" s="203">
        <f t="shared" si="15"/>
        <v>448.89996884785387</v>
      </c>
      <c r="I51" s="203">
        <f t="shared" si="15"/>
        <v>488.21442481504266</v>
      </c>
      <c r="J51" s="203">
        <f t="shared" si="15"/>
        <v>468.19684263526534</v>
      </c>
      <c r="K51" s="203">
        <f t="shared" si="15"/>
        <v>384.17758930642299</v>
      </c>
      <c r="L51" s="203">
        <f t="shared" si="15"/>
        <v>360.01569858030894</v>
      </c>
      <c r="M51" s="203">
        <f t="shared" si="15"/>
        <v>363.96447302152052</v>
      </c>
      <c r="N51" s="203">
        <f t="shared" si="15"/>
        <v>338.21859788306153</v>
      </c>
      <c r="O51" s="203">
        <f t="shared" si="15"/>
        <v>324.35369601511098</v>
      </c>
      <c r="P51" s="203">
        <f t="shared" si="15"/>
        <v>316.89273170099978</v>
      </c>
      <c r="Q51" s="203">
        <f t="shared" si="15"/>
        <v>190.87710795846206</v>
      </c>
      <c r="R51" s="203">
        <f t="shared" si="15"/>
        <v>278.08489942908489</v>
      </c>
      <c r="S51" s="203">
        <f t="shared" si="15"/>
        <v>259.78752306440197</v>
      </c>
      <c r="T51" s="203">
        <f t="shared" si="15"/>
        <v>259.53623688615937</v>
      </c>
      <c r="U51" s="203">
        <f t="shared" si="15"/>
        <v>246.62621196784437</v>
      </c>
      <c r="V51" s="203">
        <f t="shared" si="15"/>
        <v>245.29799028220395</v>
      </c>
      <c r="W51" s="203">
        <f t="shared" si="15"/>
        <v>299.74613485296584</v>
      </c>
      <c r="X51" s="203">
        <f t="shared" si="15"/>
        <v>299.64546381868377</v>
      </c>
      <c r="Y51" s="203">
        <f t="shared" si="15"/>
        <v>153.19240223896054</v>
      </c>
      <c r="DA51" s="112"/>
    </row>
    <row r="52" spans="1:105" ht="12" customHeight="1" x14ac:dyDescent="0.25">
      <c r="A52" s="24" t="s">
        <v>145</v>
      </c>
      <c r="B52" s="213">
        <f>(ISI_emi!B5-ISI_emi!B52)+(ISI_emi!B54-ISI_emi!B96)</f>
        <v>287.26158347799958</v>
      </c>
      <c r="C52" s="213">
        <f>(ISI_emi!C5-ISI_emi!C52)+(ISI_emi!C54-ISI_emi!C96)</f>
        <v>309.7756317585098</v>
      </c>
      <c r="D52" s="213">
        <f>(ISI_emi!D5-ISI_emi!D52)+(ISI_emi!D54-ISI_emi!D96)</f>
        <v>319.01162291766167</v>
      </c>
      <c r="E52" s="213">
        <f>(ISI_emi!E5-ISI_emi!E52)+(ISI_emi!E54-ISI_emi!E96)</f>
        <v>305.91624095910214</v>
      </c>
      <c r="F52" s="213">
        <f>(ISI_emi!F5-ISI_emi!F52)+(ISI_emi!F54-ISI_emi!F96)</f>
        <v>231.01641071790948</v>
      </c>
      <c r="G52" s="213">
        <f>(ISI_emi!G5-ISI_emi!G52)+(ISI_emi!G54-ISI_emi!G96)</f>
        <v>179.88935003826955</v>
      </c>
      <c r="H52" s="213">
        <f>(ISI_emi!H5-ISI_emi!H52)+(ISI_emi!H54-ISI_emi!H96)</f>
        <v>178.67370419843377</v>
      </c>
      <c r="I52" s="213">
        <f>(ISI_emi!I5-ISI_emi!I52)+(ISI_emi!I54-ISI_emi!I96)</f>
        <v>202.55305067819705</v>
      </c>
      <c r="J52" s="213">
        <f>(ISI_emi!J5-ISI_emi!J52)+(ISI_emi!J54-ISI_emi!J96)</f>
        <v>191.14781219792525</v>
      </c>
      <c r="K52" s="213">
        <f>(ISI_emi!K5-ISI_emi!K52)+(ISI_emi!K54-ISI_emi!K96)</f>
        <v>160.48035035822758</v>
      </c>
      <c r="L52" s="213">
        <f>(ISI_emi!L5-ISI_emi!L52)+(ISI_emi!L54-ISI_emi!L96)</f>
        <v>156.33936251797704</v>
      </c>
      <c r="M52" s="213">
        <f>(ISI_emi!M5-ISI_emi!M52)+(ISI_emi!M54-ISI_emi!M96)</f>
        <v>147.64924295861553</v>
      </c>
      <c r="N52" s="213">
        <f>(ISI_emi!N5-ISI_emi!N52)+(ISI_emi!N54-ISI_emi!N96)</f>
        <v>198.74336939886174</v>
      </c>
      <c r="O52" s="213">
        <f>(ISI_emi!O5-ISI_emi!O52)+(ISI_emi!O54-ISI_emi!O96)</f>
        <v>209.14961795679039</v>
      </c>
      <c r="P52" s="213">
        <f>(ISI_emi!P5-ISI_emi!P52)+(ISI_emi!P54-ISI_emi!P96)</f>
        <v>202.58344259847189</v>
      </c>
      <c r="Q52" s="213">
        <f>(ISI_emi!Q5-ISI_emi!Q52)+(ISI_emi!Q54-ISI_emi!Q96)</f>
        <v>89.094864237033164</v>
      </c>
      <c r="R52" s="213">
        <f>(ISI_emi!R5-ISI_emi!R52)+(ISI_emi!R54-ISI_emi!R96)</f>
        <v>148.5641980780797</v>
      </c>
      <c r="S52" s="213">
        <f>(ISI_emi!S5-ISI_emi!S52)+(ISI_emi!S54-ISI_emi!S96)</f>
        <v>107.78524919910316</v>
      </c>
      <c r="T52" s="213">
        <f>(ISI_emi!T5-ISI_emi!T52)+(ISI_emi!T54-ISI_emi!T96)</f>
        <v>95.454312117657963</v>
      </c>
      <c r="U52" s="213">
        <f>(ISI_emi!U5-ISI_emi!U52)+(ISI_emi!U54-ISI_emi!U96)</f>
        <v>95.630575677812459</v>
      </c>
      <c r="V52" s="213">
        <f>(ISI_emi!V5-ISI_emi!V52)+(ISI_emi!V54-ISI_emi!V96)</f>
        <v>97.271934839209365</v>
      </c>
      <c r="W52" s="213">
        <f>(ISI_emi!W5-ISI_emi!W52)+(ISI_emi!W54-ISI_emi!W96)</f>
        <v>120.08481587791744</v>
      </c>
      <c r="X52" s="213">
        <f>(ISI_emi!X5-ISI_emi!X52)+(ISI_emi!X54-ISI_emi!X96)</f>
        <v>126.93106259917155</v>
      </c>
      <c r="Y52" s="213">
        <f>(ISI_emi!Y5-ISI_emi!Y52)+(ISI_emi!Y54-ISI_emi!Y96)</f>
        <v>88.045752238960546</v>
      </c>
      <c r="DA52" s="85"/>
    </row>
    <row r="53" spans="1:105" ht="12" customHeight="1" x14ac:dyDescent="0.25">
      <c r="A53" s="14" t="s">
        <v>146</v>
      </c>
      <c r="B53" s="204">
        <f>ISI_emi!B52+ISI_emi!B96</f>
        <v>121.6912979878183</v>
      </c>
      <c r="C53" s="204">
        <f>ISI_emi!C52+ISI_emi!C96</f>
        <v>143.27808154631921</v>
      </c>
      <c r="D53" s="204">
        <f>ISI_emi!D52+ISI_emi!D96</f>
        <v>205.2422167349693</v>
      </c>
      <c r="E53" s="204">
        <f>ISI_emi!E52+ISI_emi!E96</f>
        <v>190.25450172544021</v>
      </c>
      <c r="F53" s="204">
        <f>ISI_emi!F52+ISI_emi!F96</f>
        <v>220.0062345055502</v>
      </c>
      <c r="G53" s="204">
        <f>ISI_emi!G52+ISI_emi!G96</f>
        <v>253.44897172830551</v>
      </c>
      <c r="H53" s="204">
        <f>ISI_emi!H52+ISI_emi!H96</f>
        <v>270.2262646494201</v>
      </c>
      <c r="I53" s="204">
        <f>ISI_emi!I52+ISI_emi!I96</f>
        <v>285.66137413684561</v>
      </c>
      <c r="J53" s="204">
        <f>ISI_emi!J52+ISI_emi!J96</f>
        <v>277.04903043734009</v>
      </c>
      <c r="K53" s="204">
        <f>ISI_emi!K52+ISI_emi!K96</f>
        <v>223.69723894819541</v>
      </c>
      <c r="L53" s="204">
        <f>ISI_emi!L52+ISI_emi!L96</f>
        <v>203.6763360623319</v>
      </c>
      <c r="M53" s="204">
        <f>ISI_emi!M52+ISI_emi!M96</f>
        <v>216.31523006290499</v>
      </c>
      <c r="N53" s="204">
        <f>ISI_emi!N52+ISI_emi!N96</f>
        <v>139.47522848419979</v>
      </c>
      <c r="O53" s="204">
        <f>ISI_emi!O52+ISI_emi!O96</f>
        <v>115.2040780583206</v>
      </c>
      <c r="P53" s="204">
        <f>ISI_emi!P52+ISI_emi!P96</f>
        <v>114.3092891025279</v>
      </c>
      <c r="Q53" s="204">
        <f>ISI_emi!Q52+ISI_emi!Q96</f>
        <v>101.7822437214289</v>
      </c>
      <c r="R53" s="204">
        <f>ISI_emi!R52+ISI_emi!R96</f>
        <v>129.52070135100519</v>
      </c>
      <c r="S53" s="204">
        <f>ISI_emi!S52+ISI_emi!S96</f>
        <v>152.0022738652988</v>
      </c>
      <c r="T53" s="204">
        <f>ISI_emi!T52+ISI_emi!T96</f>
        <v>164.08192476850141</v>
      </c>
      <c r="U53" s="204">
        <f>ISI_emi!U52+ISI_emi!U96</f>
        <v>150.99563629003191</v>
      </c>
      <c r="V53" s="204">
        <f>ISI_emi!V52+ISI_emi!V96</f>
        <v>148.02605544299459</v>
      </c>
      <c r="W53" s="204">
        <f>ISI_emi!W52+ISI_emi!W96</f>
        <v>179.6613189750484</v>
      </c>
      <c r="X53" s="204">
        <f>ISI_emi!X52+ISI_emi!X96</f>
        <v>172.71440121951221</v>
      </c>
      <c r="Y53" s="204">
        <f>ISI_emi!Y52+ISI_emi!Y96</f>
        <v>65.146649999999994</v>
      </c>
      <c r="DA53" s="71"/>
    </row>
    <row r="54" spans="1:105" ht="12" customHeight="1" x14ac:dyDescent="0.25">
      <c r="A54" s="31" t="s">
        <v>144</v>
      </c>
      <c r="B54" s="210">
        <f t="shared" ref="B54:Y54" si="16">SUM(B55:B56)</f>
        <v>408.95288146581788</v>
      </c>
      <c r="C54" s="210">
        <f t="shared" si="16"/>
        <v>453.05371330482899</v>
      </c>
      <c r="D54" s="210">
        <f t="shared" si="16"/>
        <v>524.25383965263097</v>
      </c>
      <c r="E54" s="210">
        <f t="shared" si="16"/>
        <v>496.17074268454235</v>
      </c>
      <c r="F54" s="210">
        <f t="shared" si="16"/>
        <v>451.02264522345968</v>
      </c>
      <c r="G54" s="210">
        <f t="shared" si="16"/>
        <v>433.33832176657506</v>
      </c>
      <c r="H54" s="210">
        <f t="shared" si="16"/>
        <v>448.89996884785387</v>
      </c>
      <c r="I54" s="210">
        <f t="shared" si="16"/>
        <v>488.21442481504266</v>
      </c>
      <c r="J54" s="210">
        <f t="shared" si="16"/>
        <v>468.19684263526534</v>
      </c>
      <c r="K54" s="210">
        <f t="shared" si="16"/>
        <v>384.17758930642299</v>
      </c>
      <c r="L54" s="210">
        <f t="shared" si="16"/>
        <v>360.01569858030894</v>
      </c>
      <c r="M54" s="210">
        <f t="shared" si="16"/>
        <v>363.96447302152052</v>
      </c>
      <c r="N54" s="210">
        <f t="shared" si="16"/>
        <v>338.21859788306153</v>
      </c>
      <c r="O54" s="210">
        <f t="shared" si="16"/>
        <v>324.35369601511098</v>
      </c>
      <c r="P54" s="210">
        <f t="shared" si="16"/>
        <v>316.89273170099978</v>
      </c>
      <c r="Q54" s="210">
        <f t="shared" si="16"/>
        <v>190.87710795846206</v>
      </c>
      <c r="R54" s="210">
        <f t="shared" si="16"/>
        <v>278.08489942908489</v>
      </c>
      <c r="S54" s="210">
        <f t="shared" si="16"/>
        <v>259.78752306440197</v>
      </c>
      <c r="T54" s="210">
        <f t="shared" si="16"/>
        <v>259.53623688615937</v>
      </c>
      <c r="U54" s="210">
        <f t="shared" si="16"/>
        <v>246.62621196784437</v>
      </c>
      <c r="V54" s="210">
        <f t="shared" si="16"/>
        <v>245.29799028220395</v>
      </c>
      <c r="W54" s="210">
        <f t="shared" si="16"/>
        <v>299.74613485296584</v>
      </c>
      <c r="X54" s="210">
        <f t="shared" si="16"/>
        <v>299.64546381868377</v>
      </c>
      <c r="Y54" s="210">
        <f t="shared" si="16"/>
        <v>153.19240223896054</v>
      </c>
      <c r="DA54" s="109"/>
    </row>
    <row r="55" spans="1:105" ht="12" customHeight="1" x14ac:dyDescent="0.25">
      <c r="A55" s="51" t="s">
        <v>43</v>
      </c>
      <c r="B55" s="241">
        <f>ISI_emi!B$5</f>
        <v>0</v>
      </c>
      <c r="C55" s="241">
        <f>ISI_emi!C$5</f>
        <v>0</v>
      </c>
      <c r="D55" s="241">
        <f>ISI_emi!D$5</f>
        <v>0</v>
      </c>
      <c r="E55" s="241">
        <f>ISI_emi!E$5</f>
        <v>0</v>
      </c>
      <c r="F55" s="241">
        <f>ISI_emi!F$5</f>
        <v>0</v>
      </c>
      <c r="G55" s="241">
        <f>ISI_emi!G$5</f>
        <v>0</v>
      </c>
      <c r="H55" s="241">
        <f>ISI_emi!H$5</f>
        <v>0</v>
      </c>
      <c r="I55" s="241">
        <f>ISI_emi!I$5</f>
        <v>0</v>
      </c>
      <c r="J55" s="241">
        <f>ISI_emi!J$5</f>
        <v>0</v>
      </c>
      <c r="K55" s="241">
        <f>ISI_emi!K$5</f>
        <v>0</v>
      </c>
      <c r="L55" s="241">
        <f>ISI_emi!L$5</f>
        <v>0</v>
      </c>
      <c r="M55" s="241">
        <f>ISI_emi!M$5</f>
        <v>0</v>
      </c>
      <c r="N55" s="241">
        <f>ISI_emi!N$5</f>
        <v>0</v>
      </c>
      <c r="O55" s="241">
        <f>ISI_emi!O$5</f>
        <v>0</v>
      </c>
      <c r="P55" s="241">
        <f>ISI_emi!P$5</f>
        <v>0</v>
      </c>
      <c r="Q55" s="241">
        <f>ISI_emi!Q$5</f>
        <v>0</v>
      </c>
      <c r="R55" s="241">
        <f>ISI_emi!R$5</f>
        <v>0</v>
      </c>
      <c r="S55" s="241">
        <f>ISI_emi!S$5</f>
        <v>0</v>
      </c>
      <c r="T55" s="241">
        <f>ISI_emi!T$5</f>
        <v>0</v>
      </c>
      <c r="U55" s="241">
        <f>ISI_emi!U$5</f>
        <v>0</v>
      </c>
      <c r="V55" s="241">
        <f>ISI_emi!V$5</f>
        <v>0</v>
      </c>
      <c r="W55" s="241">
        <f>ISI_emi!W$5</f>
        <v>0</v>
      </c>
      <c r="X55" s="241">
        <f>ISI_emi!X$5</f>
        <v>0</v>
      </c>
      <c r="Y55" s="241">
        <f>ISI_emi!Y$5</f>
        <v>0</v>
      </c>
      <c r="DA55" s="83"/>
    </row>
    <row r="56" spans="1:105" ht="12" customHeight="1" x14ac:dyDescent="0.25">
      <c r="A56" s="52" t="s">
        <v>44</v>
      </c>
      <c r="B56" s="242">
        <f>ISI_emi!B$54</f>
        <v>408.95288146581788</v>
      </c>
      <c r="C56" s="242">
        <f>ISI_emi!C$54</f>
        <v>453.05371330482899</v>
      </c>
      <c r="D56" s="242">
        <f>ISI_emi!D$54</f>
        <v>524.25383965263097</v>
      </c>
      <c r="E56" s="242">
        <f>ISI_emi!E$54</f>
        <v>496.17074268454235</v>
      </c>
      <c r="F56" s="242">
        <f>ISI_emi!F$54</f>
        <v>451.02264522345968</v>
      </c>
      <c r="G56" s="242">
        <f>ISI_emi!G$54</f>
        <v>433.33832176657506</v>
      </c>
      <c r="H56" s="242">
        <f>ISI_emi!H$54</f>
        <v>448.89996884785387</v>
      </c>
      <c r="I56" s="242">
        <f>ISI_emi!I$54</f>
        <v>488.21442481504266</v>
      </c>
      <c r="J56" s="242">
        <f>ISI_emi!J$54</f>
        <v>468.19684263526534</v>
      </c>
      <c r="K56" s="242">
        <f>ISI_emi!K$54</f>
        <v>384.17758930642299</v>
      </c>
      <c r="L56" s="242">
        <f>ISI_emi!L$54</f>
        <v>360.01569858030894</v>
      </c>
      <c r="M56" s="242">
        <f>ISI_emi!M$54</f>
        <v>363.96447302152052</v>
      </c>
      <c r="N56" s="242">
        <f>ISI_emi!N$54</f>
        <v>338.21859788306153</v>
      </c>
      <c r="O56" s="242">
        <f>ISI_emi!O$54</f>
        <v>324.35369601511098</v>
      </c>
      <c r="P56" s="242">
        <f>ISI_emi!P$54</f>
        <v>316.89273170099978</v>
      </c>
      <c r="Q56" s="242">
        <f>ISI_emi!Q$54</f>
        <v>190.87710795846206</v>
      </c>
      <c r="R56" s="242">
        <f>ISI_emi!R$54</f>
        <v>278.08489942908489</v>
      </c>
      <c r="S56" s="242">
        <f>ISI_emi!S$54</f>
        <v>259.78752306440197</v>
      </c>
      <c r="T56" s="242">
        <f>ISI_emi!T$54</f>
        <v>259.53623688615937</v>
      </c>
      <c r="U56" s="242">
        <f>ISI_emi!U$54</f>
        <v>246.62621196784437</v>
      </c>
      <c r="V56" s="242">
        <f>ISI_emi!V$54</f>
        <v>245.29799028220395</v>
      </c>
      <c r="W56" s="242">
        <f>ISI_emi!W$54</f>
        <v>299.74613485296584</v>
      </c>
      <c r="X56" s="242">
        <f>ISI_emi!X$54</f>
        <v>299.64546381868377</v>
      </c>
      <c r="Y56" s="242">
        <f>ISI_emi!Y$54</f>
        <v>153.19240223896054</v>
      </c>
      <c r="DA56" s="84"/>
    </row>
    <row r="57" spans="1:105" ht="12" customHeight="1" x14ac:dyDescent="0.25">
      <c r="A57" s="3"/>
      <c r="B57" s="248"/>
      <c r="C57" s="248"/>
      <c r="D57" s="248"/>
      <c r="E57" s="248"/>
      <c r="F57" s="248"/>
      <c r="G57" s="248"/>
      <c r="H57" s="248"/>
      <c r="I57" s="248"/>
      <c r="J57" s="248"/>
      <c r="K57" s="248"/>
      <c r="L57" s="248"/>
      <c r="M57" s="248"/>
      <c r="N57" s="248"/>
      <c r="O57" s="248"/>
      <c r="P57" s="248"/>
      <c r="Q57" s="248"/>
      <c r="R57" s="248"/>
      <c r="S57" s="248"/>
      <c r="T57" s="248"/>
      <c r="U57" s="248"/>
      <c r="V57" s="248"/>
      <c r="W57" s="248"/>
      <c r="X57" s="248"/>
      <c r="Y57" s="248"/>
      <c r="DA57" s="87"/>
    </row>
    <row r="58" spans="1:105" ht="12" customHeight="1" x14ac:dyDescent="0.25">
      <c r="A58" s="110" t="s">
        <v>147</v>
      </c>
      <c r="B58" s="250">
        <f t="shared" ref="B58:Y58" si="17">IF(B$7=0,"",B$3/B$7*1000)</f>
        <v>303.4289373732405</v>
      </c>
      <c r="C58" s="250">
        <f t="shared" si="17"/>
        <v>278.6415470663768</v>
      </c>
      <c r="D58" s="250">
        <f t="shared" si="17"/>
        <v>235.93118524584989</v>
      </c>
      <c r="E58" s="250">
        <f t="shared" si="17"/>
        <v>264.03461026957501</v>
      </c>
      <c r="F58" s="250">
        <f t="shared" si="17"/>
        <v>252.51177781152217</v>
      </c>
      <c r="G58" s="250">
        <f t="shared" si="17"/>
        <v>248.70112011602018</v>
      </c>
      <c r="H58" s="250">
        <f t="shared" si="17"/>
        <v>277.73889239957259</v>
      </c>
      <c r="I58" s="250">
        <f t="shared" si="17"/>
        <v>327.55782603478281</v>
      </c>
      <c r="J58" s="250">
        <f t="shared" si="17"/>
        <v>289.00036208802004</v>
      </c>
      <c r="K58" s="250">
        <f t="shared" si="17"/>
        <v>241.95520187244006</v>
      </c>
      <c r="L58" s="250">
        <f t="shared" si="17"/>
        <v>345.19255047205706</v>
      </c>
      <c r="M58" s="250">
        <f t="shared" si="17"/>
        <v>356.13897091873781</v>
      </c>
      <c r="N58" s="250">
        <f t="shared" si="17"/>
        <v>300.44280319917345</v>
      </c>
      <c r="O58" s="250">
        <f t="shared" si="17"/>
        <v>168.30964433703068</v>
      </c>
      <c r="P58" s="250">
        <f t="shared" si="17"/>
        <v>281.02803097744561</v>
      </c>
      <c r="Q58" s="250">
        <f t="shared" si="17"/>
        <v>372.63155435409095</v>
      </c>
      <c r="R58" s="250">
        <f t="shared" si="17"/>
        <v>166.40055645644912</v>
      </c>
      <c r="S58" s="250">
        <f t="shared" si="17"/>
        <v>467.57892623387954</v>
      </c>
      <c r="T58" s="250">
        <f t="shared" si="17"/>
        <v>595.12174895972817</v>
      </c>
      <c r="U58" s="250">
        <f t="shared" si="17"/>
        <v>580.99216661655873</v>
      </c>
      <c r="V58" s="250">
        <f t="shared" si="17"/>
        <v>396.17887294220702</v>
      </c>
      <c r="W58" s="250">
        <f t="shared" si="17"/>
        <v>307.28878132875661</v>
      </c>
      <c r="X58" s="250">
        <f t="shared" si="17"/>
        <v>274.41077733230793</v>
      </c>
      <c r="Y58" s="250">
        <f t="shared" si="17"/>
        <v>309.65169195691624</v>
      </c>
      <c r="DA58" s="109"/>
    </row>
    <row r="59" spans="1:105" ht="12" customHeight="1" x14ac:dyDescent="0.25">
      <c r="A59" s="110" t="s">
        <v>148</v>
      </c>
      <c r="B59" s="251">
        <f t="shared" ref="B59:Y59" si="18">IF(B$47=0,"",B$47/B$7)</f>
        <v>0.17687387777552968</v>
      </c>
      <c r="C59" s="251">
        <f t="shared" si="18"/>
        <v>0.16587964985974654</v>
      </c>
      <c r="D59" s="251">
        <f t="shared" si="18"/>
        <v>0.13229737993210255</v>
      </c>
      <c r="E59" s="251">
        <f t="shared" si="18"/>
        <v>0.14630825122847668</v>
      </c>
      <c r="F59" s="251">
        <f t="shared" si="18"/>
        <v>0.11245809511278307</v>
      </c>
      <c r="G59" s="251">
        <f t="shared" si="18"/>
        <v>9.6868888401499903E-2</v>
      </c>
      <c r="H59" s="251">
        <f t="shared" si="18"/>
        <v>9.3798651011029924E-2</v>
      </c>
      <c r="I59" s="251">
        <f t="shared" si="18"/>
        <v>9.9747433089295304E-2</v>
      </c>
      <c r="J59" s="251">
        <f t="shared" si="18"/>
        <v>9.0899491139636857E-2</v>
      </c>
      <c r="K59" s="251">
        <f t="shared" si="18"/>
        <v>9.4203009458297446E-2</v>
      </c>
      <c r="L59" s="251">
        <f t="shared" si="18"/>
        <v>9.7253547628862277E-2</v>
      </c>
      <c r="M59" s="251">
        <f t="shared" si="18"/>
        <v>9.447018151003754E-2</v>
      </c>
      <c r="N59" s="251">
        <f t="shared" si="18"/>
        <v>0.1252625561881619</v>
      </c>
      <c r="O59" s="251">
        <f t="shared" si="18"/>
        <v>0.13666647187972186</v>
      </c>
      <c r="P59" s="251">
        <f t="shared" si="18"/>
        <v>0.13182108825108141</v>
      </c>
      <c r="Q59" s="251">
        <f t="shared" si="18"/>
        <v>9.9708786484366901E-2</v>
      </c>
      <c r="R59" s="251">
        <f t="shared" si="18"/>
        <v>0.11284948847376729</v>
      </c>
      <c r="S59" s="251">
        <f t="shared" si="18"/>
        <v>9.4565892046716324E-2</v>
      </c>
      <c r="T59" s="251">
        <f t="shared" si="18"/>
        <v>8.8205232805879552E-2</v>
      </c>
      <c r="U59" s="251">
        <f t="shared" si="18"/>
        <v>0.1062836852329543</v>
      </c>
      <c r="V59" s="251">
        <f t="shared" si="18"/>
        <v>0.11255776521713114</v>
      </c>
      <c r="W59" s="251">
        <f t="shared" si="18"/>
        <v>9.061218154916105E-2</v>
      </c>
      <c r="X59" s="251">
        <f t="shared" si="18"/>
        <v>9.5875599442444198E-2</v>
      </c>
      <c r="Y59" s="251">
        <f t="shared" si="18"/>
        <v>0.10245837567187072</v>
      </c>
      <c r="DA59" s="109"/>
    </row>
    <row r="60" spans="1:105" ht="12" customHeight="1" x14ac:dyDescent="0.25">
      <c r="A60" s="50" t="s">
        <v>43</v>
      </c>
      <c r="B60" s="252" t="str">
        <f t="shared" ref="B60:Y60" si="19">IF(B$48=0,"",B$48/B$8)</f>
        <v/>
      </c>
      <c r="C60" s="252" t="str">
        <f t="shared" si="19"/>
        <v/>
      </c>
      <c r="D60" s="252" t="str">
        <f t="shared" si="19"/>
        <v/>
      </c>
      <c r="E60" s="252" t="str">
        <f t="shared" si="19"/>
        <v/>
      </c>
      <c r="F60" s="252" t="str">
        <f t="shared" si="19"/>
        <v/>
      </c>
      <c r="G60" s="252" t="str">
        <f t="shared" si="19"/>
        <v/>
      </c>
      <c r="H60" s="252" t="str">
        <f t="shared" si="19"/>
        <v/>
      </c>
      <c r="I60" s="252" t="str">
        <f t="shared" si="19"/>
        <v/>
      </c>
      <c r="J60" s="252" t="str">
        <f t="shared" si="19"/>
        <v/>
      </c>
      <c r="K60" s="252" t="str">
        <f t="shared" si="19"/>
        <v/>
      </c>
      <c r="L60" s="252" t="str">
        <f t="shared" si="19"/>
        <v/>
      </c>
      <c r="M60" s="252" t="str">
        <f t="shared" si="19"/>
        <v/>
      </c>
      <c r="N60" s="252" t="str">
        <f t="shared" si="19"/>
        <v/>
      </c>
      <c r="O60" s="252" t="str">
        <f t="shared" si="19"/>
        <v/>
      </c>
      <c r="P60" s="252" t="str">
        <f t="shared" si="19"/>
        <v/>
      </c>
      <c r="Q60" s="252" t="str">
        <f t="shared" si="19"/>
        <v/>
      </c>
      <c r="R60" s="252" t="str">
        <f t="shared" si="19"/>
        <v/>
      </c>
      <c r="S60" s="252" t="str">
        <f t="shared" si="19"/>
        <v/>
      </c>
      <c r="T60" s="252" t="str">
        <f t="shared" si="19"/>
        <v/>
      </c>
      <c r="U60" s="252" t="str">
        <f t="shared" si="19"/>
        <v/>
      </c>
      <c r="V60" s="252" t="str">
        <f t="shared" si="19"/>
        <v/>
      </c>
      <c r="W60" s="252" t="str">
        <f t="shared" si="19"/>
        <v/>
      </c>
      <c r="X60" s="252" t="str">
        <f t="shared" si="19"/>
        <v/>
      </c>
      <c r="Y60" s="252" t="str">
        <f t="shared" si="19"/>
        <v/>
      </c>
      <c r="DA60" s="83"/>
    </row>
    <row r="61" spans="1:105" ht="12" customHeight="1" x14ac:dyDescent="0.25">
      <c r="A61" s="49" t="s">
        <v>44</v>
      </c>
      <c r="B61" s="253">
        <f t="shared" ref="B61:Y61" si="20">IF(B$49=0,"",B$49/B$9)</f>
        <v>0.17687387777552968</v>
      </c>
      <c r="C61" s="253">
        <f t="shared" si="20"/>
        <v>0.16587964985974654</v>
      </c>
      <c r="D61" s="253">
        <f t="shared" si="20"/>
        <v>0.13229737993210255</v>
      </c>
      <c r="E61" s="253">
        <f t="shared" si="20"/>
        <v>0.14630825122847668</v>
      </c>
      <c r="F61" s="253">
        <f t="shared" si="20"/>
        <v>0.11245809511278307</v>
      </c>
      <c r="G61" s="253">
        <f t="shared" si="20"/>
        <v>9.6868888401499903E-2</v>
      </c>
      <c r="H61" s="253">
        <f t="shared" si="20"/>
        <v>9.3798651011029924E-2</v>
      </c>
      <c r="I61" s="253">
        <f t="shared" si="20"/>
        <v>9.9747433089295304E-2</v>
      </c>
      <c r="J61" s="253">
        <f t="shared" si="20"/>
        <v>9.0899491139636857E-2</v>
      </c>
      <c r="K61" s="253">
        <f t="shared" si="20"/>
        <v>9.4203009458297446E-2</v>
      </c>
      <c r="L61" s="253">
        <f t="shared" si="20"/>
        <v>9.7253547628862277E-2</v>
      </c>
      <c r="M61" s="253">
        <f t="shared" si="20"/>
        <v>9.447018151003754E-2</v>
      </c>
      <c r="N61" s="253">
        <f t="shared" si="20"/>
        <v>0.1252625561881619</v>
      </c>
      <c r="O61" s="253">
        <f t="shared" si="20"/>
        <v>0.13666647187972186</v>
      </c>
      <c r="P61" s="253">
        <f t="shared" si="20"/>
        <v>0.13182108825108141</v>
      </c>
      <c r="Q61" s="253">
        <f t="shared" si="20"/>
        <v>9.9708786484366901E-2</v>
      </c>
      <c r="R61" s="253">
        <f t="shared" si="20"/>
        <v>0.11284948847376729</v>
      </c>
      <c r="S61" s="253">
        <f t="shared" si="20"/>
        <v>9.4565892046716324E-2</v>
      </c>
      <c r="T61" s="253">
        <f t="shared" si="20"/>
        <v>8.8205232805879552E-2</v>
      </c>
      <c r="U61" s="253">
        <f t="shared" si="20"/>
        <v>0.1062836852329543</v>
      </c>
      <c r="V61" s="253">
        <f t="shared" si="20"/>
        <v>0.11255776521713114</v>
      </c>
      <c r="W61" s="253">
        <f t="shared" si="20"/>
        <v>9.061218154916105E-2</v>
      </c>
      <c r="X61" s="253">
        <f t="shared" si="20"/>
        <v>9.5875599442444198E-2</v>
      </c>
      <c r="Y61" s="253">
        <f t="shared" si="20"/>
        <v>0.10245837567187072</v>
      </c>
      <c r="DA61" s="84"/>
    </row>
    <row r="62" spans="1:105" ht="12" customHeight="1" x14ac:dyDescent="0.25">
      <c r="A62" s="110" t="s">
        <v>149</v>
      </c>
      <c r="B62" s="251">
        <f>IF(SUM(ISI_ued!B$5,ISI_ued!B$54)=0,"",SUM(ISI_ued!B$5,ISI_ued!B$54)/B$7)</f>
        <v>8.8418445138879156E-2</v>
      </c>
      <c r="C62" s="251">
        <f>IF(SUM(ISI_ued!C$5,ISI_ued!C$54)=0,"",SUM(ISI_ued!C$5,ISI_ued!C$54)/C$7)</f>
        <v>8.3438479081100317E-2</v>
      </c>
      <c r="D62" s="251">
        <f>IF(SUM(ISI_ued!D$5,ISI_ued!D$54)=0,"",SUM(ISI_ued!D$5,ISI_ued!D$54)/D$7)</f>
        <v>6.8216173686038314E-2</v>
      </c>
      <c r="E62" s="251">
        <f>IF(SUM(ISI_ued!E$5,ISI_ued!E$54)=0,"",SUM(ISI_ued!E$5,ISI_ued!E$54)/E$7)</f>
        <v>7.6164072558958615E-2</v>
      </c>
      <c r="F62" s="251">
        <f>IF(SUM(ISI_ued!F$5,ISI_ued!F$54)=0,"",SUM(ISI_ued!F$5,ISI_ued!F$54)/F$7)</f>
        <v>5.9913524640753182E-2</v>
      </c>
      <c r="G62" s="251">
        <f>IF(SUM(ISI_ued!G$5,ISI_ued!G$54)=0,"",SUM(ISI_ued!G$5,ISI_ued!G$54)/G$7)</f>
        <v>5.3242109047233498E-2</v>
      </c>
      <c r="H62" s="251">
        <f>IF(SUM(ISI_ued!H$5,ISI_ued!H$54)=0,"",SUM(ISI_ued!H$5,ISI_ued!H$54)/H$7)</f>
        <v>5.1987034993295905E-2</v>
      </c>
      <c r="I62" s="251">
        <f>IF(SUM(ISI_ued!I$5,ISI_ued!I$54)=0,"",SUM(ISI_ued!I$5,ISI_ued!I$54)/I$7)</f>
        <v>5.5589379039563853E-2</v>
      </c>
      <c r="J62" s="251">
        <f>IF(SUM(ISI_ued!J$5,ISI_ued!J$54)=0,"",SUM(ISI_ued!J$5,ISI_ued!J$54)/J$7)</f>
        <v>5.0399604823712037E-2</v>
      </c>
      <c r="K62" s="251">
        <f>IF(SUM(ISI_ued!K$5,ISI_ued!K$54)=0,"",SUM(ISI_ued!K$5,ISI_ued!K$54)/K$7)</f>
        <v>5.2220786140597497E-2</v>
      </c>
      <c r="L62" s="251">
        <f>IF(SUM(ISI_ued!L$5,ISI_ued!L$54)=0,"",SUM(ISI_ued!L$5,ISI_ued!L$54)/L$7)</f>
        <v>5.3748182567860653E-2</v>
      </c>
      <c r="M62" s="251">
        <f>IF(SUM(ISI_ued!M$5,ISI_ued!M$54)=0,"",SUM(ISI_ued!M$5,ISI_ued!M$54)/M$7)</f>
        <v>5.2603138140584753E-2</v>
      </c>
      <c r="N62" s="251">
        <f>IF(SUM(ISI_ued!N$5,ISI_ued!N$54)=0,"",SUM(ISI_ued!N$5,ISI_ued!N$54)/N$7)</f>
        <v>6.6413808237728703E-2</v>
      </c>
      <c r="O62" s="251">
        <f>IF(SUM(ISI_ued!O$5,ISI_ued!O$54)=0,"",SUM(ISI_ued!O$5,ISI_ued!O$54)/O$7)</f>
        <v>7.1271876926270017E-2</v>
      </c>
      <c r="P62" s="251">
        <f>IF(SUM(ISI_ued!P$5,ISI_ued!P$54)=0,"",SUM(ISI_ued!P$5,ISI_ued!P$54)/P$7)</f>
        <v>6.8853698501592578E-2</v>
      </c>
      <c r="Q62" s="251">
        <f>IF(SUM(ISI_ued!Q$5,ISI_ued!Q$54)=0,"",SUM(ISI_ued!Q$5,ISI_ued!Q$54)/Q$7)</f>
        <v>5.4847492137873606E-2</v>
      </c>
      <c r="R62" s="251">
        <f>IF(SUM(ISI_ued!R$5,ISI_ued!R$54)=0,"",SUM(ISI_ued!R$5,ISI_ued!R$54)/R$7)</f>
        <v>6.1093233084813563E-2</v>
      </c>
      <c r="S62" s="251">
        <f>IF(SUM(ISI_ued!S$5,ISI_ued!S$54)=0,"",SUM(ISI_ued!S$5,ISI_ued!S$54)/S$7)</f>
        <v>5.2575602238403768E-2</v>
      </c>
      <c r="T62" s="251">
        <f>IF(SUM(ISI_ued!T$5,ISI_ued!T$54)=0,"",SUM(ISI_ued!T$5,ISI_ued!T$54)/T$7)</f>
        <v>4.9497429700861635E-2</v>
      </c>
      <c r="U62" s="251">
        <f>IF(SUM(ISI_ued!U$5,ISI_ued!U$54)=0,"",SUM(ISI_ued!U$5,ISI_ued!U$54)/U$7)</f>
        <v>6.0001660776326272E-2</v>
      </c>
      <c r="V62" s="251">
        <f>IF(SUM(ISI_ued!V$5,ISI_ued!V$54)=0,"",SUM(ISI_ued!V$5,ISI_ued!V$54)/V$7)</f>
        <v>6.3640795776673961E-2</v>
      </c>
      <c r="W62" s="251">
        <f>IF(SUM(ISI_ued!W$5,ISI_ued!W$54)=0,"",SUM(ISI_ued!W$5,ISI_ued!W$54)/W$7)</f>
        <v>5.0402211024020274E-2</v>
      </c>
      <c r="X62" s="251">
        <f>IF(SUM(ISI_ued!X$5,ISI_ued!X$54)=0,"",SUM(ISI_ued!X$5,ISI_ued!X$54)/X$7)</f>
        <v>5.3150411289107476E-2</v>
      </c>
      <c r="Y62" s="251">
        <f>IF(SUM(ISI_ued!Y$5,ISI_ued!Y$54)=0,"",SUM(ISI_ued!Y$5,ISI_ued!Y$54)/Y$7)</f>
        <v>5.7343763746324661E-2</v>
      </c>
      <c r="DA62" s="109"/>
    </row>
    <row r="63" spans="1:105" ht="12" customHeight="1" x14ac:dyDescent="0.25">
      <c r="A63" s="50" t="s">
        <v>43</v>
      </c>
      <c r="B63" s="252" t="str">
        <f>IF(ISI_ued!B$5=0,"",ISI_ued!B$5/B$8)</f>
        <v/>
      </c>
      <c r="C63" s="252" t="str">
        <f>IF(ISI_ued!C$5=0,"",ISI_ued!C$5/C$8)</f>
        <v/>
      </c>
      <c r="D63" s="252" t="str">
        <f>IF(ISI_ued!D$5=0,"",ISI_ued!D$5/D$8)</f>
        <v/>
      </c>
      <c r="E63" s="252" t="str">
        <f>IF(ISI_ued!E$5=0,"",ISI_ued!E$5/E$8)</f>
        <v/>
      </c>
      <c r="F63" s="252" t="str">
        <f>IF(ISI_ued!F$5=0,"",ISI_ued!F$5/F$8)</f>
        <v/>
      </c>
      <c r="G63" s="252" t="str">
        <f>IF(ISI_ued!G$5=0,"",ISI_ued!G$5/G$8)</f>
        <v/>
      </c>
      <c r="H63" s="252" t="str">
        <f>IF(ISI_ued!H$5=0,"",ISI_ued!H$5/H$8)</f>
        <v/>
      </c>
      <c r="I63" s="252" t="str">
        <f>IF(ISI_ued!I$5=0,"",ISI_ued!I$5/I$8)</f>
        <v/>
      </c>
      <c r="J63" s="252" t="str">
        <f>IF(ISI_ued!J$5=0,"",ISI_ued!J$5/J$8)</f>
        <v/>
      </c>
      <c r="K63" s="252" t="str">
        <f>IF(ISI_ued!K$5=0,"",ISI_ued!K$5/K$8)</f>
        <v/>
      </c>
      <c r="L63" s="252" t="str">
        <f>IF(ISI_ued!L$5=0,"",ISI_ued!L$5/L$8)</f>
        <v/>
      </c>
      <c r="M63" s="252" t="str">
        <f>IF(ISI_ued!M$5=0,"",ISI_ued!M$5/M$8)</f>
        <v/>
      </c>
      <c r="N63" s="252" t="str">
        <f>IF(ISI_ued!N$5=0,"",ISI_ued!N$5/N$8)</f>
        <v/>
      </c>
      <c r="O63" s="252" t="str">
        <f>IF(ISI_ued!O$5=0,"",ISI_ued!O$5/O$8)</f>
        <v/>
      </c>
      <c r="P63" s="252" t="str">
        <f>IF(ISI_ued!P$5=0,"",ISI_ued!P$5/P$8)</f>
        <v/>
      </c>
      <c r="Q63" s="252" t="str">
        <f>IF(ISI_ued!Q$5=0,"",ISI_ued!Q$5/Q$8)</f>
        <v/>
      </c>
      <c r="R63" s="252" t="str">
        <f>IF(ISI_ued!R$5=0,"",ISI_ued!R$5/R$8)</f>
        <v/>
      </c>
      <c r="S63" s="252" t="str">
        <f>IF(ISI_ued!S$5=0,"",ISI_ued!S$5/S$8)</f>
        <v/>
      </c>
      <c r="T63" s="252" t="str">
        <f>IF(ISI_ued!T$5=0,"",ISI_ued!T$5/T$8)</f>
        <v/>
      </c>
      <c r="U63" s="252" t="str">
        <f>IF(ISI_ued!U$5=0,"",ISI_ued!U$5/U$8)</f>
        <v/>
      </c>
      <c r="V63" s="252" t="str">
        <f>IF(ISI_ued!V$5=0,"",ISI_ued!V$5/V$8)</f>
        <v/>
      </c>
      <c r="W63" s="252" t="str">
        <f>IF(ISI_ued!W$5=0,"",ISI_ued!W$5/W$8)</f>
        <v/>
      </c>
      <c r="X63" s="252" t="str">
        <f>IF(ISI_ued!X$5=0,"",ISI_ued!X$5/X$8)</f>
        <v/>
      </c>
      <c r="Y63" s="252" t="str">
        <f>IF(ISI_ued!Y$5=0,"",ISI_ued!Y$5/Y$8)</f>
        <v/>
      </c>
      <c r="DA63" s="83"/>
    </row>
    <row r="64" spans="1:105" ht="12" customHeight="1" x14ac:dyDescent="0.25">
      <c r="A64" s="49" t="s">
        <v>44</v>
      </c>
      <c r="B64" s="253">
        <f>IF(ISI_ued!B$54=0,"",ISI_ued!B$54/B$9)</f>
        <v>8.8418445138879156E-2</v>
      </c>
      <c r="C64" s="253">
        <f>IF(ISI_ued!C$54=0,"",ISI_ued!C$54/C$9)</f>
        <v>8.3438479081100317E-2</v>
      </c>
      <c r="D64" s="253">
        <f>IF(ISI_ued!D$54=0,"",ISI_ued!D$54/D$9)</f>
        <v>6.8216173686038314E-2</v>
      </c>
      <c r="E64" s="253">
        <f>IF(ISI_ued!E$54=0,"",ISI_ued!E$54/E$9)</f>
        <v>7.6164072558958615E-2</v>
      </c>
      <c r="F64" s="253">
        <f>IF(ISI_ued!F$54=0,"",ISI_ued!F$54/F$9)</f>
        <v>5.9913524640753182E-2</v>
      </c>
      <c r="G64" s="253">
        <f>IF(ISI_ued!G$54=0,"",ISI_ued!G$54/G$9)</f>
        <v>5.3242109047233498E-2</v>
      </c>
      <c r="H64" s="253">
        <f>IF(ISI_ued!H$54=0,"",ISI_ued!H$54/H$9)</f>
        <v>5.1987034993295905E-2</v>
      </c>
      <c r="I64" s="253">
        <f>IF(ISI_ued!I$54=0,"",ISI_ued!I$54/I$9)</f>
        <v>5.5589379039563853E-2</v>
      </c>
      <c r="J64" s="253">
        <f>IF(ISI_ued!J$54=0,"",ISI_ued!J$54/J$9)</f>
        <v>5.0399604823712037E-2</v>
      </c>
      <c r="K64" s="253">
        <f>IF(ISI_ued!K$54=0,"",ISI_ued!K$54/K$9)</f>
        <v>5.2220786140597497E-2</v>
      </c>
      <c r="L64" s="253">
        <f>IF(ISI_ued!L$54=0,"",ISI_ued!L$54/L$9)</f>
        <v>5.3748182567860653E-2</v>
      </c>
      <c r="M64" s="253">
        <f>IF(ISI_ued!M$54=0,"",ISI_ued!M$54/M$9)</f>
        <v>5.2603138140584753E-2</v>
      </c>
      <c r="N64" s="253">
        <f>IF(ISI_ued!N$54=0,"",ISI_ued!N$54/N$9)</f>
        <v>6.6413808237728703E-2</v>
      </c>
      <c r="O64" s="253">
        <f>IF(ISI_ued!O$54=0,"",ISI_ued!O$54/O$9)</f>
        <v>7.1271876926270017E-2</v>
      </c>
      <c r="P64" s="253">
        <f>IF(ISI_ued!P$54=0,"",ISI_ued!P$54/P$9)</f>
        <v>6.8853698501592578E-2</v>
      </c>
      <c r="Q64" s="253">
        <f>IF(ISI_ued!Q$54=0,"",ISI_ued!Q$54/Q$9)</f>
        <v>5.4847492137873606E-2</v>
      </c>
      <c r="R64" s="253">
        <f>IF(ISI_ued!R$54=0,"",ISI_ued!R$54/R$9)</f>
        <v>6.1093233084813563E-2</v>
      </c>
      <c r="S64" s="253">
        <f>IF(ISI_ued!S$54=0,"",ISI_ued!S$54/S$9)</f>
        <v>5.2575602238403768E-2</v>
      </c>
      <c r="T64" s="253">
        <f>IF(ISI_ued!T$54=0,"",ISI_ued!T$54/T$9)</f>
        <v>4.9497429700861635E-2</v>
      </c>
      <c r="U64" s="253">
        <f>IF(ISI_ued!U$54=0,"",ISI_ued!U$54/U$9)</f>
        <v>6.0001660776326272E-2</v>
      </c>
      <c r="V64" s="253">
        <f>IF(ISI_ued!V$54=0,"",ISI_ued!V$54/V$9)</f>
        <v>6.3640795776673961E-2</v>
      </c>
      <c r="W64" s="253">
        <f>IF(ISI_ued!W$54=0,"",ISI_ued!W$54/W$9)</f>
        <v>5.0402211024020274E-2</v>
      </c>
      <c r="X64" s="253">
        <f>IF(ISI_ued!X$54=0,"",ISI_ued!X$54/X$9)</f>
        <v>5.3150411289107476E-2</v>
      </c>
      <c r="Y64" s="253">
        <f>IF(ISI_ued!Y$54=0,"",ISI_ued!Y$54/Y$9)</f>
        <v>5.7343763746324661E-2</v>
      </c>
      <c r="DA64" s="84"/>
    </row>
    <row r="65" spans="1:105" ht="12" customHeight="1" x14ac:dyDescent="0.25">
      <c r="A65" s="110" t="s">
        <v>87</v>
      </c>
      <c r="B65" s="254">
        <f t="shared" ref="B65:Y65" si="21">IF(B$47=0,"",B$54/B$47)</f>
        <v>2.1251064029240756</v>
      </c>
      <c r="C65" s="254">
        <f t="shared" si="21"/>
        <v>2.1320994325754921</v>
      </c>
      <c r="D65" s="254">
        <f t="shared" si="21"/>
        <v>2.1595054678230068</v>
      </c>
      <c r="E65" s="254">
        <f t="shared" si="21"/>
        <v>1.9936917833433512</v>
      </c>
      <c r="F65" s="254">
        <f t="shared" si="21"/>
        <v>2.038934455388326</v>
      </c>
      <c r="G65" s="254">
        <f t="shared" si="21"/>
        <v>1.97416239710302</v>
      </c>
      <c r="H65" s="254">
        <f t="shared" si="21"/>
        <v>1.9808703561898908</v>
      </c>
      <c r="I65" s="254">
        <f t="shared" si="21"/>
        <v>1.9164080466447098</v>
      </c>
      <c r="J65" s="254">
        <f t="shared" si="21"/>
        <v>2.0794142796988817</v>
      </c>
      <c r="K65" s="254">
        <f t="shared" si="21"/>
        <v>2.0390940348699469</v>
      </c>
      <c r="L65" s="254">
        <f t="shared" si="21"/>
        <v>2.032853305980407</v>
      </c>
      <c r="M65" s="254">
        <f t="shared" si="21"/>
        <v>1.9920845820367179</v>
      </c>
      <c r="N65" s="254">
        <f t="shared" si="21"/>
        <v>2.1652585459591798</v>
      </c>
      <c r="O65" s="254">
        <f t="shared" si="21"/>
        <v>2.3041971937542165</v>
      </c>
      <c r="P65" s="254">
        <f t="shared" si="21"/>
        <v>2.3522121548363208</v>
      </c>
      <c r="Q65" s="254">
        <f t="shared" si="21"/>
        <v>2.1036768281550056</v>
      </c>
      <c r="R65" s="254">
        <f t="shared" si="21"/>
        <v>2.1279883803252768</v>
      </c>
      <c r="S65" s="254">
        <f t="shared" si="21"/>
        <v>2.0214560749074995</v>
      </c>
      <c r="T65" s="254">
        <f t="shared" si="21"/>
        <v>2.0057349350822338</v>
      </c>
      <c r="U65" s="254">
        <f t="shared" si="21"/>
        <v>1.7188534866732337</v>
      </c>
      <c r="V65" s="254">
        <f t="shared" si="21"/>
        <v>1.6466867462195518</v>
      </c>
      <c r="W65" s="254">
        <f t="shared" si="21"/>
        <v>2.0594111017285539</v>
      </c>
      <c r="X65" s="254">
        <f t="shared" si="21"/>
        <v>2.0239589131747793</v>
      </c>
      <c r="Y65" s="254">
        <f t="shared" si="21"/>
        <v>1.3182926082040627</v>
      </c>
      <c r="DA65" s="109"/>
    </row>
    <row r="66" spans="1:105" ht="12" customHeight="1" x14ac:dyDescent="0.25">
      <c r="A66" s="50" t="s">
        <v>150</v>
      </c>
      <c r="B66" s="255" t="str">
        <f t="shared" ref="B66:Y66" si="22">IF(B$48=0,"",B$55/B$48)</f>
        <v/>
      </c>
      <c r="C66" s="255" t="str">
        <f t="shared" si="22"/>
        <v/>
      </c>
      <c r="D66" s="255" t="str">
        <f t="shared" si="22"/>
        <v/>
      </c>
      <c r="E66" s="255" t="str">
        <f t="shared" si="22"/>
        <v/>
      </c>
      <c r="F66" s="255" t="str">
        <f t="shared" si="22"/>
        <v/>
      </c>
      <c r="G66" s="255" t="str">
        <f t="shared" si="22"/>
        <v/>
      </c>
      <c r="H66" s="255" t="str">
        <f t="shared" si="22"/>
        <v/>
      </c>
      <c r="I66" s="255" t="str">
        <f t="shared" si="22"/>
        <v/>
      </c>
      <c r="J66" s="255" t="str">
        <f t="shared" si="22"/>
        <v/>
      </c>
      <c r="K66" s="255" t="str">
        <f t="shared" si="22"/>
        <v/>
      </c>
      <c r="L66" s="255" t="str">
        <f t="shared" si="22"/>
        <v/>
      </c>
      <c r="M66" s="255" t="str">
        <f t="shared" si="22"/>
        <v/>
      </c>
      <c r="N66" s="255" t="str">
        <f t="shared" si="22"/>
        <v/>
      </c>
      <c r="O66" s="255" t="str">
        <f t="shared" si="22"/>
        <v/>
      </c>
      <c r="P66" s="255" t="str">
        <f t="shared" si="22"/>
        <v/>
      </c>
      <c r="Q66" s="255" t="str">
        <f t="shared" si="22"/>
        <v/>
      </c>
      <c r="R66" s="255" t="str">
        <f t="shared" si="22"/>
        <v/>
      </c>
      <c r="S66" s="255" t="str">
        <f t="shared" si="22"/>
        <v/>
      </c>
      <c r="T66" s="255" t="str">
        <f t="shared" si="22"/>
        <v/>
      </c>
      <c r="U66" s="255" t="str">
        <f t="shared" si="22"/>
        <v/>
      </c>
      <c r="V66" s="255" t="str">
        <f t="shared" si="22"/>
        <v/>
      </c>
      <c r="W66" s="255" t="str">
        <f t="shared" si="22"/>
        <v/>
      </c>
      <c r="X66" s="255" t="str">
        <f t="shared" si="22"/>
        <v/>
      </c>
      <c r="Y66" s="255" t="str">
        <f t="shared" si="22"/>
        <v/>
      </c>
      <c r="DA66" s="83"/>
    </row>
    <row r="67" spans="1:105" ht="12" customHeight="1" x14ac:dyDescent="0.25">
      <c r="A67" s="49" t="s">
        <v>151</v>
      </c>
      <c r="B67" s="256">
        <f t="shared" ref="B67:Y67" si="23">IF(B$49=0,"",B$56/B$49)</f>
        <v>2.1251064029240756</v>
      </c>
      <c r="C67" s="256">
        <f t="shared" si="23"/>
        <v>2.1320994325754921</v>
      </c>
      <c r="D67" s="256">
        <f t="shared" si="23"/>
        <v>2.1595054678230068</v>
      </c>
      <c r="E67" s="256">
        <f t="shared" si="23"/>
        <v>1.9936917833433512</v>
      </c>
      <c r="F67" s="256">
        <f t="shared" si="23"/>
        <v>2.038934455388326</v>
      </c>
      <c r="G67" s="256">
        <f t="shared" si="23"/>
        <v>1.97416239710302</v>
      </c>
      <c r="H67" s="256">
        <f t="shared" si="23"/>
        <v>1.9808703561898908</v>
      </c>
      <c r="I67" s="256">
        <f t="shared" si="23"/>
        <v>1.9164080466447098</v>
      </c>
      <c r="J67" s="256">
        <f t="shared" si="23"/>
        <v>2.0794142796988817</v>
      </c>
      <c r="K67" s="256">
        <f t="shared" si="23"/>
        <v>2.0390940348699469</v>
      </c>
      <c r="L67" s="256">
        <f t="shared" si="23"/>
        <v>2.032853305980407</v>
      </c>
      <c r="M67" s="256">
        <f t="shared" si="23"/>
        <v>1.9920845820367179</v>
      </c>
      <c r="N67" s="256">
        <f t="shared" si="23"/>
        <v>2.1652585459591798</v>
      </c>
      <c r="O67" s="256">
        <f t="shared" si="23"/>
        <v>2.3041971937542165</v>
      </c>
      <c r="P67" s="256">
        <f t="shared" si="23"/>
        <v>2.3522121548363208</v>
      </c>
      <c r="Q67" s="256">
        <f t="shared" si="23"/>
        <v>2.1036768281550056</v>
      </c>
      <c r="R67" s="256">
        <f t="shared" si="23"/>
        <v>2.1279883803252768</v>
      </c>
      <c r="S67" s="256">
        <f t="shared" si="23"/>
        <v>2.0214560749074995</v>
      </c>
      <c r="T67" s="256">
        <f t="shared" si="23"/>
        <v>2.0057349350822338</v>
      </c>
      <c r="U67" s="256">
        <f t="shared" si="23"/>
        <v>1.7188534866732337</v>
      </c>
      <c r="V67" s="256">
        <f t="shared" si="23"/>
        <v>1.6466867462195518</v>
      </c>
      <c r="W67" s="256">
        <f t="shared" si="23"/>
        <v>2.0594111017285539</v>
      </c>
      <c r="X67" s="256">
        <f t="shared" si="23"/>
        <v>2.0239589131747793</v>
      </c>
      <c r="Y67" s="256">
        <f t="shared" si="23"/>
        <v>1.3182926082040627</v>
      </c>
      <c r="DA67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theme="4" tint="0.39997558519241921"/>
    <pageSetUpPr fitToPage="1"/>
  </sheetPr>
  <dimension ref="A1:DA156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Iron and steel / final energy consumption"</f>
        <v>EL: Iron and steel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2"/>
    </row>
    <row r="3" spans="1:105" ht="15" customHeight="1" x14ac:dyDescent="0.25">
      <c r="A3" s="32" t="s">
        <v>152</v>
      </c>
      <c r="B3" s="257"/>
      <c r="C3" s="257"/>
      <c r="D3" s="257"/>
      <c r="E3" s="257"/>
      <c r="F3" s="257"/>
      <c r="G3" s="257"/>
      <c r="H3" s="257"/>
      <c r="I3" s="257"/>
      <c r="J3" s="257"/>
      <c r="K3" s="257"/>
      <c r="L3" s="257"/>
      <c r="M3" s="257"/>
      <c r="N3" s="257"/>
      <c r="O3" s="257"/>
      <c r="P3" s="257"/>
      <c r="Q3" s="257"/>
      <c r="R3" s="257"/>
      <c r="S3" s="257"/>
      <c r="T3" s="257"/>
      <c r="U3" s="257"/>
      <c r="V3" s="257"/>
      <c r="W3" s="257"/>
      <c r="X3" s="257"/>
      <c r="Y3" s="257"/>
      <c r="DA3" s="88"/>
    </row>
    <row r="4" spans="1:105" ht="12" customHeight="1" x14ac:dyDescent="0.25">
      <c r="A4" s="2"/>
      <c r="B4" s="258"/>
      <c r="C4" s="258"/>
      <c r="D4" s="258"/>
      <c r="E4" s="258"/>
      <c r="F4" s="258"/>
      <c r="G4" s="258"/>
      <c r="H4" s="258"/>
      <c r="I4" s="258"/>
      <c r="J4" s="258"/>
      <c r="K4" s="258"/>
      <c r="L4" s="258"/>
      <c r="M4" s="258"/>
      <c r="N4" s="258"/>
      <c r="O4" s="258"/>
      <c r="P4" s="258"/>
      <c r="Q4" s="258"/>
      <c r="R4" s="258"/>
      <c r="S4" s="258"/>
      <c r="T4" s="258"/>
      <c r="U4" s="258"/>
      <c r="V4" s="258"/>
      <c r="W4" s="258"/>
      <c r="X4" s="258"/>
      <c r="Y4" s="258"/>
    </row>
    <row r="5" spans="1:105" ht="15" customHeight="1" x14ac:dyDescent="0.25">
      <c r="A5" s="34" t="s">
        <v>43</v>
      </c>
      <c r="B5" s="223">
        <v>0</v>
      </c>
      <c r="C5" s="223">
        <v>0</v>
      </c>
      <c r="D5" s="223">
        <v>0</v>
      </c>
      <c r="E5" s="223">
        <v>0</v>
      </c>
      <c r="F5" s="223">
        <v>0</v>
      </c>
      <c r="G5" s="223">
        <v>0</v>
      </c>
      <c r="H5" s="223">
        <v>0</v>
      </c>
      <c r="I5" s="223">
        <v>0</v>
      </c>
      <c r="J5" s="223">
        <v>0</v>
      </c>
      <c r="K5" s="223">
        <v>0</v>
      </c>
      <c r="L5" s="223">
        <v>0</v>
      </c>
      <c r="M5" s="223">
        <v>0</v>
      </c>
      <c r="N5" s="223">
        <v>0</v>
      </c>
      <c r="O5" s="223">
        <v>0</v>
      </c>
      <c r="P5" s="223">
        <v>0</v>
      </c>
      <c r="Q5" s="223">
        <v>0</v>
      </c>
      <c r="R5" s="223">
        <v>0</v>
      </c>
      <c r="S5" s="223">
        <v>0</v>
      </c>
      <c r="T5" s="223">
        <v>0</v>
      </c>
      <c r="U5" s="223">
        <v>0</v>
      </c>
      <c r="V5" s="223">
        <v>0</v>
      </c>
      <c r="W5" s="223">
        <v>0</v>
      </c>
      <c r="X5" s="223">
        <v>0</v>
      </c>
      <c r="Y5" s="223">
        <v>0</v>
      </c>
      <c r="DA5" s="89" t="s">
        <v>153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154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155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156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157</v>
      </c>
    </row>
    <row r="10" spans="1:105" ht="12" customHeight="1" x14ac:dyDescent="0.25">
      <c r="A10" s="56" t="s">
        <v>95</v>
      </c>
      <c r="B10" s="260">
        <v>0</v>
      </c>
      <c r="C10" s="260">
        <v>0</v>
      </c>
      <c r="D10" s="260">
        <v>0</v>
      </c>
      <c r="E10" s="260">
        <v>0</v>
      </c>
      <c r="F10" s="260">
        <v>0</v>
      </c>
      <c r="G10" s="260">
        <v>0</v>
      </c>
      <c r="H10" s="260">
        <v>0</v>
      </c>
      <c r="I10" s="260">
        <v>0</v>
      </c>
      <c r="J10" s="260">
        <v>0</v>
      </c>
      <c r="K10" s="260">
        <v>0</v>
      </c>
      <c r="L10" s="260">
        <v>0</v>
      </c>
      <c r="M10" s="260">
        <v>0</v>
      </c>
      <c r="N10" s="260">
        <v>0</v>
      </c>
      <c r="O10" s="260">
        <v>0</v>
      </c>
      <c r="P10" s="260">
        <v>0</v>
      </c>
      <c r="Q10" s="260">
        <v>0</v>
      </c>
      <c r="R10" s="260">
        <v>0</v>
      </c>
      <c r="S10" s="260">
        <v>0</v>
      </c>
      <c r="T10" s="260">
        <v>0</v>
      </c>
      <c r="U10" s="260">
        <v>0</v>
      </c>
      <c r="V10" s="260">
        <v>0</v>
      </c>
      <c r="W10" s="260">
        <v>0</v>
      </c>
      <c r="X10" s="260">
        <v>0</v>
      </c>
      <c r="Y10" s="260">
        <v>0</v>
      </c>
      <c r="DA10" s="68" t="s">
        <v>158</v>
      </c>
    </row>
    <row r="11" spans="1:105" ht="12" customHeight="1" x14ac:dyDescent="0.25">
      <c r="A11" s="37" t="s">
        <v>159</v>
      </c>
      <c r="B11" s="226">
        <v>0</v>
      </c>
      <c r="C11" s="226">
        <v>0</v>
      </c>
      <c r="D11" s="226">
        <v>0</v>
      </c>
      <c r="E11" s="226">
        <v>0</v>
      </c>
      <c r="F11" s="226">
        <v>0</v>
      </c>
      <c r="G11" s="226">
        <v>0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0</v>
      </c>
      <c r="T11" s="226">
        <v>0</v>
      </c>
      <c r="U11" s="226">
        <v>0</v>
      </c>
      <c r="V11" s="226">
        <v>0</v>
      </c>
      <c r="W11" s="226">
        <v>0</v>
      </c>
      <c r="X11" s="226">
        <v>0</v>
      </c>
      <c r="Y11" s="226">
        <v>0</v>
      </c>
      <c r="DA11" s="69" t="s">
        <v>160</v>
      </c>
    </row>
    <row r="12" spans="1:105" ht="12" customHeight="1" x14ac:dyDescent="0.25">
      <c r="A12" s="37" t="s">
        <v>35</v>
      </c>
      <c r="B12" s="226">
        <v>0</v>
      </c>
      <c r="C12" s="226">
        <v>0</v>
      </c>
      <c r="D12" s="226">
        <v>0</v>
      </c>
      <c r="E12" s="226">
        <v>0</v>
      </c>
      <c r="F12" s="226">
        <v>0</v>
      </c>
      <c r="G12" s="226">
        <v>0</v>
      </c>
      <c r="H12" s="226">
        <v>0</v>
      </c>
      <c r="I12" s="226">
        <v>0</v>
      </c>
      <c r="J12" s="226">
        <v>0</v>
      </c>
      <c r="K12" s="226">
        <v>0</v>
      </c>
      <c r="L12" s="226">
        <v>0</v>
      </c>
      <c r="M12" s="226">
        <v>0</v>
      </c>
      <c r="N12" s="226">
        <v>0</v>
      </c>
      <c r="O12" s="226">
        <v>0</v>
      </c>
      <c r="P12" s="226">
        <v>0</v>
      </c>
      <c r="Q12" s="226">
        <v>0</v>
      </c>
      <c r="R12" s="226">
        <v>0</v>
      </c>
      <c r="S12" s="226">
        <v>0</v>
      </c>
      <c r="T12" s="226">
        <v>0</v>
      </c>
      <c r="U12" s="226">
        <v>0</v>
      </c>
      <c r="V12" s="226">
        <v>0</v>
      </c>
      <c r="W12" s="226">
        <v>0</v>
      </c>
      <c r="X12" s="226">
        <v>0</v>
      </c>
      <c r="Y12" s="226">
        <v>0</v>
      </c>
      <c r="DA12" s="69" t="s">
        <v>161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162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163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164</v>
      </c>
    </row>
    <row r="16" spans="1:105" ht="12" customHeight="1" x14ac:dyDescent="0.25">
      <c r="A16" s="57" t="s">
        <v>165</v>
      </c>
      <c r="B16" s="261">
        <v>0</v>
      </c>
      <c r="C16" s="261">
        <v>0</v>
      </c>
      <c r="D16" s="261">
        <v>0</v>
      </c>
      <c r="E16" s="261">
        <v>0</v>
      </c>
      <c r="F16" s="261">
        <v>0</v>
      </c>
      <c r="G16" s="261">
        <v>0</v>
      </c>
      <c r="H16" s="261">
        <v>0</v>
      </c>
      <c r="I16" s="261">
        <v>0</v>
      </c>
      <c r="J16" s="261">
        <v>0</v>
      </c>
      <c r="K16" s="261">
        <v>0</v>
      </c>
      <c r="L16" s="261">
        <v>0</v>
      </c>
      <c r="M16" s="261">
        <v>0</v>
      </c>
      <c r="N16" s="261">
        <v>0</v>
      </c>
      <c r="O16" s="261">
        <v>0</v>
      </c>
      <c r="P16" s="261">
        <v>0</v>
      </c>
      <c r="Q16" s="261">
        <v>0</v>
      </c>
      <c r="R16" s="261">
        <v>0</v>
      </c>
      <c r="S16" s="261">
        <v>0</v>
      </c>
      <c r="T16" s="261">
        <v>0</v>
      </c>
      <c r="U16" s="261">
        <v>0</v>
      </c>
      <c r="V16" s="261">
        <v>0</v>
      </c>
      <c r="W16" s="261">
        <v>0</v>
      </c>
      <c r="X16" s="261">
        <v>0</v>
      </c>
      <c r="Y16" s="261">
        <v>0</v>
      </c>
      <c r="DA16" s="70" t="s">
        <v>166</v>
      </c>
    </row>
    <row r="17" spans="1:105" ht="12" customHeight="1" x14ac:dyDescent="0.25">
      <c r="A17" s="18" t="s">
        <v>28</v>
      </c>
      <c r="B17" s="230">
        <v>0</v>
      </c>
      <c r="C17" s="230">
        <v>0</v>
      </c>
      <c r="D17" s="230">
        <v>0</v>
      </c>
      <c r="E17" s="230">
        <v>0</v>
      </c>
      <c r="F17" s="230">
        <v>0</v>
      </c>
      <c r="G17" s="230">
        <v>0</v>
      </c>
      <c r="H17" s="230">
        <v>0</v>
      </c>
      <c r="I17" s="230">
        <v>0</v>
      </c>
      <c r="J17" s="230">
        <v>0</v>
      </c>
      <c r="K17" s="230">
        <v>0</v>
      </c>
      <c r="L17" s="230">
        <v>0</v>
      </c>
      <c r="M17" s="230">
        <v>0</v>
      </c>
      <c r="N17" s="230">
        <v>0</v>
      </c>
      <c r="O17" s="230">
        <v>0</v>
      </c>
      <c r="P17" s="230">
        <v>0</v>
      </c>
      <c r="Q17" s="230">
        <v>0</v>
      </c>
      <c r="R17" s="230">
        <v>0</v>
      </c>
      <c r="S17" s="230">
        <v>0</v>
      </c>
      <c r="T17" s="230">
        <v>0</v>
      </c>
      <c r="U17" s="230">
        <v>0</v>
      </c>
      <c r="V17" s="230">
        <v>0</v>
      </c>
      <c r="W17" s="230">
        <v>0</v>
      </c>
      <c r="X17" s="230">
        <v>0</v>
      </c>
      <c r="Y17" s="230">
        <v>0</v>
      </c>
      <c r="DA17" s="71" t="s">
        <v>167</v>
      </c>
    </row>
    <row r="18" spans="1:105" ht="12" customHeight="1" x14ac:dyDescent="0.25">
      <c r="A18" s="18" t="s">
        <v>32</v>
      </c>
      <c r="B18" s="230">
        <v>0</v>
      </c>
      <c r="C18" s="230">
        <v>0</v>
      </c>
      <c r="D18" s="230">
        <v>0</v>
      </c>
      <c r="E18" s="230">
        <v>0</v>
      </c>
      <c r="F18" s="230">
        <v>0</v>
      </c>
      <c r="G18" s="230">
        <v>0</v>
      </c>
      <c r="H18" s="230">
        <v>0</v>
      </c>
      <c r="I18" s="230">
        <v>0</v>
      </c>
      <c r="J18" s="230">
        <v>0</v>
      </c>
      <c r="K18" s="230">
        <v>0</v>
      </c>
      <c r="L18" s="230">
        <v>0</v>
      </c>
      <c r="M18" s="230">
        <v>0</v>
      </c>
      <c r="N18" s="230">
        <v>0</v>
      </c>
      <c r="O18" s="230">
        <v>0</v>
      </c>
      <c r="P18" s="230">
        <v>0</v>
      </c>
      <c r="Q18" s="230">
        <v>0</v>
      </c>
      <c r="R18" s="230">
        <v>0</v>
      </c>
      <c r="S18" s="230">
        <v>0</v>
      </c>
      <c r="T18" s="230">
        <v>0</v>
      </c>
      <c r="U18" s="230">
        <v>0</v>
      </c>
      <c r="V18" s="230">
        <v>0</v>
      </c>
      <c r="W18" s="230">
        <v>0</v>
      </c>
      <c r="X18" s="230">
        <v>0</v>
      </c>
      <c r="Y18" s="230">
        <v>0</v>
      </c>
      <c r="DA18" s="71" t="s">
        <v>168</v>
      </c>
    </row>
    <row r="19" spans="1:105" ht="12" customHeight="1" x14ac:dyDescent="0.25">
      <c r="A19" s="18" t="s">
        <v>35</v>
      </c>
      <c r="B19" s="230">
        <v>0</v>
      </c>
      <c r="C19" s="230">
        <v>0</v>
      </c>
      <c r="D19" s="230">
        <v>0</v>
      </c>
      <c r="E19" s="230">
        <v>0</v>
      </c>
      <c r="F19" s="230">
        <v>0</v>
      </c>
      <c r="G19" s="230">
        <v>0</v>
      </c>
      <c r="H19" s="230">
        <v>0</v>
      </c>
      <c r="I19" s="230">
        <v>0</v>
      </c>
      <c r="J19" s="230">
        <v>0</v>
      </c>
      <c r="K19" s="230">
        <v>0</v>
      </c>
      <c r="L19" s="230">
        <v>0</v>
      </c>
      <c r="M19" s="230">
        <v>0</v>
      </c>
      <c r="N19" s="230">
        <v>0</v>
      </c>
      <c r="O19" s="230">
        <v>0</v>
      </c>
      <c r="P19" s="230">
        <v>0</v>
      </c>
      <c r="Q19" s="230">
        <v>0</v>
      </c>
      <c r="R19" s="230">
        <v>0</v>
      </c>
      <c r="S19" s="230">
        <v>0</v>
      </c>
      <c r="T19" s="230">
        <v>0</v>
      </c>
      <c r="U19" s="230">
        <v>0</v>
      </c>
      <c r="V19" s="230">
        <v>0</v>
      </c>
      <c r="W19" s="230">
        <v>0</v>
      </c>
      <c r="X19" s="230">
        <v>0</v>
      </c>
      <c r="Y19" s="230">
        <v>0</v>
      </c>
      <c r="DA19" s="71" t="s">
        <v>169</v>
      </c>
    </row>
    <row r="20" spans="1:105" ht="12" customHeight="1" x14ac:dyDescent="0.25">
      <c r="A20" s="18" t="s">
        <v>36</v>
      </c>
      <c r="B20" s="230">
        <v>0</v>
      </c>
      <c r="C20" s="230">
        <v>0</v>
      </c>
      <c r="D20" s="230">
        <v>0</v>
      </c>
      <c r="E20" s="230">
        <v>0</v>
      </c>
      <c r="F20" s="230">
        <v>0</v>
      </c>
      <c r="G20" s="230">
        <v>0</v>
      </c>
      <c r="H20" s="230">
        <v>0</v>
      </c>
      <c r="I20" s="230">
        <v>0</v>
      </c>
      <c r="J20" s="230">
        <v>0</v>
      </c>
      <c r="K20" s="230">
        <v>0</v>
      </c>
      <c r="L20" s="230">
        <v>0</v>
      </c>
      <c r="M20" s="230">
        <v>0</v>
      </c>
      <c r="N20" s="230">
        <v>0</v>
      </c>
      <c r="O20" s="230">
        <v>0</v>
      </c>
      <c r="P20" s="230">
        <v>0</v>
      </c>
      <c r="Q20" s="230">
        <v>0</v>
      </c>
      <c r="R20" s="230">
        <v>0</v>
      </c>
      <c r="S20" s="230">
        <v>0</v>
      </c>
      <c r="T20" s="230">
        <v>0</v>
      </c>
      <c r="U20" s="230">
        <v>0</v>
      </c>
      <c r="V20" s="230">
        <v>0</v>
      </c>
      <c r="W20" s="230">
        <v>0</v>
      </c>
      <c r="X20" s="230">
        <v>0</v>
      </c>
      <c r="Y20" s="230">
        <v>0</v>
      </c>
      <c r="DA20" s="71" t="s">
        <v>170</v>
      </c>
    </row>
    <row r="21" spans="1:105" ht="12" customHeight="1" x14ac:dyDescent="0.25">
      <c r="A21" s="18" t="s">
        <v>40</v>
      </c>
      <c r="B21" s="230">
        <v>0</v>
      </c>
      <c r="C21" s="230">
        <v>0</v>
      </c>
      <c r="D21" s="230">
        <v>0</v>
      </c>
      <c r="E21" s="230">
        <v>0</v>
      </c>
      <c r="F21" s="230">
        <v>0</v>
      </c>
      <c r="G21" s="230">
        <v>0</v>
      </c>
      <c r="H21" s="230">
        <v>0</v>
      </c>
      <c r="I21" s="230">
        <v>0</v>
      </c>
      <c r="J21" s="230">
        <v>0</v>
      </c>
      <c r="K21" s="230">
        <v>0</v>
      </c>
      <c r="L21" s="230">
        <v>0</v>
      </c>
      <c r="M21" s="230">
        <v>0</v>
      </c>
      <c r="N21" s="230">
        <v>0</v>
      </c>
      <c r="O21" s="230">
        <v>0</v>
      </c>
      <c r="P21" s="230">
        <v>0</v>
      </c>
      <c r="Q21" s="230">
        <v>0</v>
      </c>
      <c r="R21" s="230">
        <v>0</v>
      </c>
      <c r="S21" s="230">
        <v>0</v>
      </c>
      <c r="T21" s="230">
        <v>0</v>
      </c>
      <c r="U21" s="230">
        <v>0</v>
      </c>
      <c r="V21" s="230">
        <v>0</v>
      </c>
      <c r="W21" s="230">
        <v>0</v>
      </c>
      <c r="X21" s="230">
        <v>0</v>
      </c>
      <c r="Y21" s="230">
        <v>0</v>
      </c>
      <c r="DA21" s="71" t="s">
        <v>171</v>
      </c>
    </row>
    <row r="22" spans="1:105" ht="12" customHeight="1" x14ac:dyDescent="0.25">
      <c r="A22" s="57" t="s">
        <v>172</v>
      </c>
      <c r="B22" s="261">
        <v>0</v>
      </c>
      <c r="C22" s="261">
        <v>0</v>
      </c>
      <c r="D22" s="261">
        <v>0</v>
      </c>
      <c r="E22" s="261">
        <v>0</v>
      </c>
      <c r="F22" s="261">
        <v>0</v>
      </c>
      <c r="G22" s="261">
        <v>0</v>
      </c>
      <c r="H22" s="261">
        <v>0</v>
      </c>
      <c r="I22" s="261">
        <v>0</v>
      </c>
      <c r="J22" s="261">
        <v>0</v>
      </c>
      <c r="K22" s="261">
        <v>0</v>
      </c>
      <c r="L22" s="261">
        <v>0</v>
      </c>
      <c r="M22" s="261">
        <v>0</v>
      </c>
      <c r="N22" s="261">
        <v>0</v>
      </c>
      <c r="O22" s="261">
        <v>0</v>
      </c>
      <c r="P22" s="261">
        <v>0</v>
      </c>
      <c r="Q22" s="261">
        <v>0</v>
      </c>
      <c r="R22" s="261">
        <v>0</v>
      </c>
      <c r="S22" s="261">
        <v>0</v>
      </c>
      <c r="T22" s="261">
        <v>0</v>
      </c>
      <c r="U22" s="261">
        <v>0</v>
      </c>
      <c r="V22" s="261">
        <v>0</v>
      </c>
      <c r="W22" s="261">
        <v>0</v>
      </c>
      <c r="X22" s="261">
        <v>0</v>
      </c>
      <c r="Y22" s="261">
        <v>0</v>
      </c>
      <c r="DA22" s="70" t="s">
        <v>173</v>
      </c>
    </row>
    <row r="23" spans="1:105" ht="12" customHeight="1" x14ac:dyDescent="0.25">
      <c r="A23" s="18" t="s">
        <v>28</v>
      </c>
      <c r="B23" s="230">
        <v>0</v>
      </c>
      <c r="C23" s="230">
        <v>0</v>
      </c>
      <c r="D23" s="230">
        <v>0</v>
      </c>
      <c r="E23" s="230">
        <v>0</v>
      </c>
      <c r="F23" s="230">
        <v>0</v>
      </c>
      <c r="G23" s="230">
        <v>0</v>
      </c>
      <c r="H23" s="230">
        <v>0</v>
      </c>
      <c r="I23" s="230">
        <v>0</v>
      </c>
      <c r="J23" s="230">
        <v>0</v>
      </c>
      <c r="K23" s="230">
        <v>0</v>
      </c>
      <c r="L23" s="230">
        <v>0</v>
      </c>
      <c r="M23" s="230">
        <v>0</v>
      </c>
      <c r="N23" s="230">
        <v>0</v>
      </c>
      <c r="O23" s="230">
        <v>0</v>
      </c>
      <c r="P23" s="230">
        <v>0</v>
      </c>
      <c r="Q23" s="230">
        <v>0</v>
      </c>
      <c r="R23" s="230">
        <v>0</v>
      </c>
      <c r="S23" s="230">
        <v>0</v>
      </c>
      <c r="T23" s="230">
        <v>0</v>
      </c>
      <c r="U23" s="230">
        <v>0</v>
      </c>
      <c r="V23" s="230">
        <v>0</v>
      </c>
      <c r="W23" s="230">
        <v>0</v>
      </c>
      <c r="X23" s="230">
        <v>0</v>
      </c>
      <c r="Y23" s="230">
        <v>0</v>
      </c>
      <c r="DA23" s="71" t="s">
        <v>174</v>
      </c>
    </row>
    <row r="24" spans="1:105" ht="12" customHeight="1" x14ac:dyDescent="0.25">
      <c r="A24" s="18" t="s">
        <v>42</v>
      </c>
      <c r="B24" s="230">
        <v>0</v>
      </c>
      <c r="C24" s="230">
        <v>0</v>
      </c>
      <c r="D24" s="230">
        <v>0</v>
      </c>
      <c r="E24" s="230">
        <v>0</v>
      </c>
      <c r="F24" s="230">
        <v>0</v>
      </c>
      <c r="G24" s="230">
        <v>0</v>
      </c>
      <c r="H24" s="230">
        <v>0</v>
      </c>
      <c r="I24" s="230">
        <v>0</v>
      </c>
      <c r="J24" s="230">
        <v>0</v>
      </c>
      <c r="K24" s="230">
        <v>0</v>
      </c>
      <c r="L24" s="230">
        <v>0</v>
      </c>
      <c r="M24" s="230">
        <v>0</v>
      </c>
      <c r="N24" s="230">
        <v>0</v>
      </c>
      <c r="O24" s="230">
        <v>0</v>
      </c>
      <c r="P24" s="230">
        <v>0</v>
      </c>
      <c r="Q24" s="230">
        <v>0</v>
      </c>
      <c r="R24" s="230">
        <v>0</v>
      </c>
      <c r="S24" s="230">
        <v>0</v>
      </c>
      <c r="T24" s="230">
        <v>0</v>
      </c>
      <c r="U24" s="230">
        <v>0</v>
      </c>
      <c r="V24" s="230">
        <v>0</v>
      </c>
      <c r="W24" s="230">
        <v>0</v>
      </c>
      <c r="X24" s="230">
        <v>0</v>
      </c>
      <c r="Y24" s="230">
        <v>0</v>
      </c>
      <c r="DA24" s="71" t="s">
        <v>175</v>
      </c>
    </row>
    <row r="25" spans="1:105" ht="12" customHeight="1" x14ac:dyDescent="0.25">
      <c r="A25" s="18" t="s">
        <v>32</v>
      </c>
      <c r="B25" s="230">
        <v>0</v>
      </c>
      <c r="C25" s="230">
        <v>0</v>
      </c>
      <c r="D25" s="230">
        <v>0</v>
      </c>
      <c r="E25" s="230">
        <v>0</v>
      </c>
      <c r="F25" s="230">
        <v>0</v>
      </c>
      <c r="G25" s="230">
        <v>0</v>
      </c>
      <c r="H25" s="230">
        <v>0</v>
      </c>
      <c r="I25" s="230">
        <v>0</v>
      </c>
      <c r="J25" s="230">
        <v>0</v>
      </c>
      <c r="K25" s="230">
        <v>0</v>
      </c>
      <c r="L25" s="230">
        <v>0</v>
      </c>
      <c r="M25" s="230">
        <v>0</v>
      </c>
      <c r="N25" s="230">
        <v>0</v>
      </c>
      <c r="O25" s="230">
        <v>0</v>
      </c>
      <c r="P25" s="230">
        <v>0</v>
      </c>
      <c r="Q25" s="230">
        <v>0</v>
      </c>
      <c r="R25" s="230">
        <v>0</v>
      </c>
      <c r="S25" s="230">
        <v>0</v>
      </c>
      <c r="T25" s="230">
        <v>0</v>
      </c>
      <c r="U25" s="230">
        <v>0</v>
      </c>
      <c r="V25" s="230">
        <v>0</v>
      </c>
      <c r="W25" s="230">
        <v>0</v>
      </c>
      <c r="X25" s="230">
        <v>0</v>
      </c>
      <c r="Y25" s="230">
        <v>0</v>
      </c>
      <c r="DA25" s="71" t="s">
        <v>176</v>
      </c>
    </row>
    <row r="26" spans="1:105" ht="12" customHeight="1" x14ac:dyDescent="0.25">
      <c r="A26" s="18" t="s">
        <v>35</v>
      </c>
      <c r="B26" s="230">
        <v>0</v>
      </c>
      <c r="C26" s="230">
        <v>0</v>
      </c>
      <c r="D26" s="230">
        <v>0</v>
      </c>
      <c r="E26" s="230">
        <v>0</v>
      </c>
      <c r="F26" s="230">
        <v>0</v>
      </c>
      <c r="G26" s="230">
        <v>0</v>
      </c>
      <c r="H26" s="230">
        <v>0</v>
      </c>
      <c r="I26" s="230">
        <v>0</v>
      </c>
      <c r="J26" s="230">
        <v>0</v>
      </c>
      <c r="K26" s="230">
        <v>0</v>
      </c>
      <c r="L26" s="230">
        <v>0</v>
      </c>
      <c r="M26" s="230">
        <v>0</v>
      </c>
      <c r="N26" s="230">
        <v>0</v>
      </c>
      <c r="O26" s="230">
        <v>0</v>
      </c>
      <c r="P26" s="230">
        <v>0</v>
      </c>
      <c r="Q26" s="230">
        <v>0</v>
      </c>
      <c r="R26" s="230">
        <v>0</v>
      </c>
      <c r="S26" s="230">
        <v>0</v>
      </c>
      <c r="T26" s="230">
        <v>0</v>
      </c>
      <c r="U26" s="230">
        <v>0</v>
      </c>
      <c r="V26" s="230">
        <v>0</v>
      </c>
      <c r="W26" s="230">
        <v>0</v>
      </c>
      <c r="X26" s="230">
        <v>0</v>
      </c>
      <c r="Y26" s="230">
        <v>0</v>
      </c>
      <c r="DA26" s="71" t="s">
        <v>177</v>
      </c>
    </row>
    <row r="27" spans="1:105" ht="12" customHeight="1" x14ac:dyDescent="0.25">
      <c r="A27" s="18" t="s">
        <v>36</v>
      </c>
      <c r="B27" s="230">
        <v>0</v>
      </c>
      <c r="C27" s="230">
        <v>0</v>
      </c>
      <c r="D27" s="230">
        <v>0</v>
      </c>
      <c r="E27" s="230">
        <v>0</v>
      </c>
      <c r="F27" s="230">
        <v>0</v>
      </c>
      <c r="G27" s="230">
        <v>0</v>
      </c>
      <c r="H27" s="230">
        <v>0</v>
      </c>
      <c r="I27" s="230">
        <v>0</v>
      </c>
      <c r="J27" s="230">
        <v>0</v>
      </c>
      <c r="K27" s="230">
        <v>0</v>
      </c>
      <c r="L27" s="230">
        <v>0</v>
      </c>
      <c r="M27" s="230">
        <v>0</v>
      </c>
      <c r="N27" s="230">
        <v>0</v>
      </c>
      <c r="O27" s="230">
        <v>0</v>
      </c>
      <c r="P27" s="230">
        <v>0</v>
      </c>
      <c r="Q27" s="230">
        <v>0</v>
      </c>
      <c r="R27" s="230">
        <v>0</v>
      </c>
      <c r="S27" s="230">
        <v>0</v>
      </c>
      <c r="T27" s="230">
        <v>0</v>
      </c>
      <c r="U27" s="230">
        <v>0</v>
      </c>
      <c r="V27" s="230">
        <v>0</v>
      </c>
      <c r="W27" s="230">
        <v>0</v>
      </c>
      <c r="X27" s="230">
        <v>0</v>
      </c>
      <c r="Y27" s="230">
        <v>0</v>
      </c>
      <c r="DA27" s="71" t="s">
        <v>178</v>
      </c>
    </row>
    <row r="28" spans="1:105" ht="12" customHeight="1" x14ac:dyDescent="0.25">
      <c r="A28" s="57" t="s">
        <v>179</v>
      </c>
      <c r="B28" s="261">
        <v>0</v>
      </c>
      <c r="C28" s="261">
        <v>0</v>
      </c>
      <c r="D28" s="261">
        <v>0</v>
      </c>
      <c r="E28" s="261">
        <v>0</v>
      </c>
      <c r="F28" s="261">
        <v>0</v>
      </c>
      <c r="G28" s="261">
        <v>0</v>
      </c>
      <c r="H28" s="261">
        <v>0</v>
      </c>
      <c r="I28" s="261">
        <v>0</v>
      </c>
      <c r="J28" s="261">
        <v>0</v>
      </c>
      <c r="K28" s="261">
        <v>0</v>
      </c>
      <c r="L28" s="261">
        <v>0</v>
      </c>
      <c r="M28" s="261">
        <v>0</v>
      </c>
      <c r="N28" s="261">
        <v>0</v>
      </c>
      <c r="O28" s="261">
        <v>0</v>
      </c>
      <c r="P28" s="261">
        <v>0</v>
      </c>
      <c r="Q28" s="261">
        <v>0</v>
      </c>
      <c r="R28" s="261">
        <v>0</v>
      </c>
      <c r="S28" s="261">
        <v>0</v>
      </c>
      <c r="T28" s="261">
        <v>0</v>
      </c>
      <c r="U28" s="261">
        <v>0</v>
      </c>
      <c r="V28" s="261">
        <v>0</v>
      </c>
      <c r="W28" s="261">
        <v>0</v>
      </c>
      <c r="X28" s="261">
        <v>0</v>
      </c>
      <c r="Y28" s="261">
        <v>0</v>
      </c>
      <c r="DA28" s="70" t="s">
        <v>180</v>
      </c>
    </row>
    <row r="29" spans="1:105" ht="12" customHeight="1" x14ac:dyDescent="0.25">
      <c r="A29" s="60" t="s">
        <v>181</v>
      </c>
      <c r="B29" s="262">
        <v>0</v>
      </c>
      <c r="C29" s="262">
        <v>0</v>
      </c>
      <c r="D29" s="262">
        <v>0</v>
      </c>
      <c r="E29" s="262">
        <v>0</v>
      </c>
      <c r="F29" s="262">
        <v>0</v>
      </c>
      <c r="G29" s="262">
        <v>0</v>
      </c>
      <c r="H29" s="262">
        <v>0</v>
      </c>
      <c r="I29" s="262">
        <v>0</v>
      </c>
      <c r="J29" s="262">
        <v>0</v>
      </c>
      <c r="K29" s="262">
        <v>0</v>
      </c>
      <c r="L29" s="262">
        <v>0</v>
      </c>
      <c r="M29" s="262">
        <v>0</v>
      </c>
      <c r="N29" s="262">
        <v>0</v>
      </c>
      <c r="O29" s="262">
        <v>0</v>
      </c>
      <c r="P29" s="262">
        <v>0</v>
      </c>
      <c r="Q29" s="262">
        <v>0</v>
      </c>
      <c r="R29" s="262">
        <v>0</v>
      </c>
      <c r="S29" s="262">
        <v>0</v>
      </c>
      <c r="T29" s="262">
        <v>0</v>
      </c>
      <c r="U29" s="262">
        <v>0</v>
      </c>
      <c r="V29" s="262">
        <v>0</v>
      </c>
      <c r="W29" s="262">
        <v>0</v>
      </c>
      <c r="X29" s="262">
        <v>0</v>
      </c>
      <c r="Y29" s="262">
        <v>0</v>
      </c>
      <c r="DA29" s="72" t="s">
        <v>182</v>
      </c>
    </row>
    <row r="30" spans="1:105" ht="12" customHeight="1" x14ac:dyDescent="0.25">
      <c r="A30" s="59" t="s">
        <v>31</v>
      </c>
      <c r="B30" s="230">
        <v>0</v>
      </c>
      <c r="C30" s="230">
        <v>0</v>
      </c>
      <c r="D30" s="230">
        <v>0</v>
      </c>
      <c r="E30" s="230">
        <v>0</v>
      </c>
      <c r="F30" s="230">
        <v>0</v>
      </c>
      <c r="G30" s="230">
        <v>0</v>
      </c>
      <c r="H30" s="230">
        <v>0</v>
      </c>
      <c r="I30" s="230">
        <v>0</v>
      </c>
      <c r="J30" s="230">
        <v>0</v>
      </c>
      <c r="K30" s="230">
        <v>0</v>
      </c>
      <c r="L30" s="230">
        <v>0</v>
      </c>
      <c r="M30" s="230">
        <v>0</v>
      </c>
      <c r="N30" s="230">
        <v>0</v>
      </c>
      <c r="O30" s="230">
        <v>0</v>
      </c>
      <c r="P30" s="230">
        <v>0</v>
      </c>
      <c r="Q30" s="230">
        <v>0</v>
      </c>
      <c r="R30" s="230">
        <v>0</v>
      </c>
      <c r="S30" s="230">
        <v>0</v>
      </c>
      <c r="T30" s="230">
        <v>0</v>
      </c>
      <c r="U30" s="230">
        <v>0</v>
      </c>
      <c r="V30" s="230">
        <v>0</v>
      </c>
      <c r="W30" s="230">
        <v>0</v>
      </c>
      <c r="X30" s="230">
        <v>0</v>
      </c>
      <c r="Y30" s="230">
        <v>0</v>
      </c>
      <c r="DA30" s="71" t="s">
        <v>183</v>
      </c>
    </row>
    <row r="31" spans="1:105" ht="12" customHeight="1" x14ac:dyDescent="0.25">
      <c r="A31" s="59" t="s">
        <v>159</v>
      </c>
      <c r="B31" s="230">
        <v>0</v>
      </c>
      <c r="C31" s="230">
        <v>0</v>
      </c>
      <c r="D31" s="230">
        <v>0</v>
      </c>
      <c r="E31" s="230">
        <v>0</v>
      </c>
      <c r="F31" s="230">
        <v>0</v>
      </c>
      <c r="G31" s="230">
        <v>0</v>
      </c>
      <c r="H31" s="230">
        <v>0</v>
      </c>
      <c r="I31" s="230">
        <v>0</v>
      </c>
      <c r="J31" s="230">
        <v>0</v>
      </c>
      <c r="K31" s="230">
        <v>0</v>
      </c>
      <c r="L31" s="230">
        <v>0</v>
      </c>
      <c r="M31" s="230">
        <v>0</v>
      </c>
      <c r="N31" s="230">
        <v>0</v>
      </c>
      <c r="O31" s="230">
        <v>0</v>
      </c>
      <c r="P31" s="230">
        <v>0</v>
      </c>
      <c r="Q31" s="230">
        <v>0</v>
      </c>
      <c r="R31" s="230">
        <v>0</v>
      </c>
      <c r="S31" s="230">
        <v>0</v>
      </c>
      <c r="T31" s="230">
        <v>0</v>
      </c>
      <c r="U31" s="230">
        <v>0</v>
      </c>
      <c r="V31" s="230">
        <v>0</v>
      </c>
      <c r="W31" s="230">
        <v>0</v>
      </c>
      <c r="X31" s="230">
        <v>0</v>
      </c>
      <c r="Y31" s="230">
        <v>0</v>
      </c>
      <c r="DA31" s="71" t="s">
        <v>184</v>
      </c>
    </row>
    <row r="32" spans="1:105" ht="12" customHeight="1" x14ac:dyDescent="0.25">
      <c r="A32" s="59" t="s">
        <v>32</v>
      </c>
      <c r="B32" s="230">
        <v>0</v>
      </c>
      <c r="C32" s="230">
        <v>0</v>
      </c>
      <c r="D32" s="230">
        <v>0</v>
      </c>
      <c r="E32" s="230">
        <v>0</v>
      </c>
      <c r="F32" s="230">
        <v>0</v>
      </c>
      <c r="G32" s="230">
        <v>0</v>
      </c>
      <c r="H32" s="230">
        <v>0</v>
      </c>
      <c r="I32" s="230">
        <v>0</v>
      </c>
      <c r="J32" s="230">
        <v>0</v>
      </c>
      <c r="K32" s="230">
        <v>0</v>
      </c>
      <c r="L32" s="230">
        <v>0</v>
      </c>
      <c r="M32" s="230">
        <v>0</v>
      </c>
      <c r="N32" s="230">
        <v>0</v>
      </c>
      <c r="O32" s="230">
        <v>0</v>
      </c>
      <c r="P32" s="230">
        <v>0</v>
      </c>
      <c r="Q32" s="230">
        <v>0</v>
      </c>
      <c r="R32" s="230">
        <v>0</v>
      </c>
      <c r="S32" s="230">
        <v>0</v>
      </c>
      <c r="T32" s="230">
        <v>0</v>
      </c>
      <c r="U32" s="230">
        <v>0</v>
      </c>
      <c r="V32" s="230">
        <v>0</v>
      </c>
      <c r="W32" s="230">
        <v>0</v>
      </c>
      <c r="X32" s="230">
        <v>0</v>
      </c>
      <c r="Y32" s="230">
        <v>0</v>
      </c>
      <c r="DA32" s="71" t="s">
        <v>185</v>
      </c>
    </row>
    <row r="33" spans="1:105" ht="12" customHeight="1" x14ac:dyDescent="0.25">
      <c r="A33" s="59" t="s">
        <v>35</v>
      </c>
      <c r="B33" s="230">
        <v>0</v>
      </c>
      <c r="C33" s="230">
        <v>0</v>
      </c>
      <c r="D33" s="230">
        <v>0</v>
      </c>
      <c r="E33" s="230">
        <v>0</v>
      </c>
      <c r="F33" s="230">
        <v>0</v>
      </c>
      <c r="G33" s="230">
        <v>0</v>
      </c>
      <c r="H33" s="230">
        <v>0</v>
      </c>
      <c r="I33" s="230">
        <v>0</v>
      </c>
      <c r="J33" s="230">
        <v>0</v>
      </c>
      <c r="K33" s="230">
        <v>0</v>
      </c>
      <c r="L33" s="230">
        <v>0</v>
      </c>
      <c r="M33" s="230">
        <v>0</v>
      </c>
      <c r="N33" s="230">
        <v>0</v>
      </c>
      <c r="O33" s="230">
        <v>0</v>
      </c>
      <c r="P33" s="230">
        <v>0</v>
      </c>
      <c r="Q33" s="230">
        <v>0</v>
      </c>
      <c r="R33" s="230">
        <v>0</v>
      </c>
      <c r="S33" s="230">
        <v>0</v>
      </c>
      <c r="T33" s="230">
        <v>0</v>
      </c>
      <c r="U33" s="230">
        <v>0</v>
      </c>
      <c r="V33" s="230">
        <v>0</v>
      </c>
      <c r="W33" s="230">
        <v>0</v>
      </c>
      <c r="X33" s="230">
        <v>0</v>
      </c>
      <c r="Y33" s="230">
        <v>0</v>
      </c>
      <c r="DA33" s="71" t="s">
        <v>186</v>
      </c>
    </row>
    <row r="34" spans="1:105" ht="12" customHeight="1" x14ac:dyDescent="0.25">
      <c r="A34" s="60" t="s">
        <v>187</v>
      </c>
      <c r="B34" s="262">
        <v>0</v>
      </c>
      <c r="C34" s="262">
        <v>0</v>
      </c>
      <c r="D34" s="262">
        <v>0</v>
      </c>
      <c r="E34" s="262">
        <v>0</v>
      </c>
      <c r="F34" s="262">
        <v>0</v>
      </c>
      <c r="G34" s="262">
        <v>0</v>
      </c>
      <c r="H34" s="262">
        <v>0</v>
      </c>
      <c r="I34" s="262">
        <v>0</v>
      </c>
      <c r="J34" s="262">
        <v>0</v>
      </c>
      <c r="K34" s="262">
        <v>0</v>
      </c>
      <c r="L34" s="262">
        <v>0</v>
      </c>
      <c r="M34" s="262">
        <v>0</v>
      </c>
      <c r="N34" s="262">
        <v>0</v>
      </c>
      <c r="O34" s="262">
        <v>0</v>
      </c>
      <c r="P34" s="262">
        <v>0</v>
      </c>
      <c r="Q34" s="262">
        <v>0</v>
      </c>
      <c r="R34" s="262">
        <v>0</v>
      </c>
      <c r="S34" s="262">
        <v>0</v>
      </c>
      <c r="T34" s="262">
        <v>0</v>
      </c>
      <c r="U34" s="262">
        <v>0</v>
      </c>
      <c r="V34" s="262">
        <v>0</v>
      </c>
      <c r="W34" s="262">
        <v>0</v>
      </c>
      <c r="X34" s="262">
        <v>0</v>
      </c>
      <c r="Y34" s="262">
        <v>0</v>
      </c>
      <c r="DA34" s="72" t="s">
        <v>188</v>
      </c>
    </row>
    <row r="35" spans="1:105" ht="12" customHeight="1" x14ac:dyDescent="0.25">
      <c r="A35" s="57" t="s">
        <v>189</v>
      </c>
      <c r="B35" s="261">
        <f t="shared" ref="B35:Y35" si="0">B36+B40+B51</f>
        <v>0</v>
      </c>
      <c r="C35" s="261">
        <f t="shared" si="0"/>
        <v>0</v>
      </c>
      <c r="D35" s="261">
        <f t="shared" si="0"/>
        <v>0</v>
      </c>
      <c r="E35" s="261">
        <f t="shared" si="0"/>
        <v>0</v>
      </c>
      <c r="F35" s="261">
        <f t="shared" si="0"/>
        <v>0</v>
      </c>
      <c r="G35" s="261">
        <f t="shared" si="0"/>
        <v>0</v>
      </c>
      <c r="H35" s="261">
        <f t="shared" si="0"/>
        <v>0</v>
      </c>
      <c r="I35" s="261">
        <f t="shared" si="0"/>
        <v>0</v>
      </c>
      <c r="J35" s="261">
        <f t="shared" si="0"/>
        <v>0</v>
      </c>
      <c r="K35" s="261">
        <f t="shared" si="0"/>
        <v>0</v>
      </c>
      <c r="L35" s="261">
        <f t="shared" si="0"/>
        <v>0</v>
      </c>
      <c r="M35" s="261">
        <f t="shared" si="0"/>
        <v>0</v>
      </c>
      <c r="N35" s="261">
        <f t="shared" si="0"/>
        <v>0</v>
      </c>
      <c r="O35" s="261">
        <f t="shared" si="0"/>
        <v>0</v>
      </c>
      <c r="P35" s="261">
        <f t="shared" si="0"/>
        <v>0</v>
      </c>
      <c r="Q35" s="261">
        <f t="shared" si="0"/>
        <v>0</v>
      </c>
      <c r="R35" s="261">
        <f t="shared" si="0"/>
        <v>0</v>
      </c>
      <c r="S35" s="261">
        <f t="shared" si="0"/>
        <v>0</v>
      </c>
      <c r="T35" s="261">
        <f t="shared" si="0"/>
        <v>0</v>
      </c>
      <c r="U35" s="261">
        <f t="shared" si="0"/>
        <v>0</v>
      </c>
      <c r="V35" s="261">
        <f t="shared" si="0"/>
        <v>0</v>
      </c>
      <c r="W35" s="261">
        <f t="shared" si="0"/>
        <v>0</v>
      </c>
      <c r="X35" s="261">
        <f t="shared" si="0"/>
        <v>0</v>
      </c>
      <c r="Y35" s="261">
        <f t="shared" si="0"/>
        <v>0</v>
      </c>
      <c r="DA35" s="70"/>
    </row>
    <row r="36" spans="1:105" ht="12" customHeight="1" x14ac:dyDescent="0.25">
      <c r="A36" s="60" t="s">
        <v>190</v>
      </c>
      <c r="B36" s="262">
        <v>0</v>
      </c>
      <c r="C36" s="262">
        <v>0</v>
      </c>
      <c r="D36" s="262">
        <v>0</v>
      </c>
      <c r="E36" s="262">
        <v>0</v>
      </c>
      <c r="F36" s="262">
        <v>0</v>
      </c>
      <c r="G36" s="262">
        <v>0</v>
      </c>
      <c r="H36" s="262">
        <v>0</v>
      </c>
      <c r="I36" s="262">
        <v>0</v>
      </c>
      <c r="J36" s="262">
        <v>0</v>
      </c>
      <c r="K36" s="262">
        <v>0</v>
      </c>
      <c r="L36" s="262">
        <v>0</v>
      </c>
      <c r="M36" s="262">
        <v>0</v>
      </c>
      <c r="N36" s="262">
        <v>0</v>
      </c>
      <c r="O36" s="262">
        <v>0</v>
      </c>
      <c r="P36" s="262">
        <v>0</v>
      </c>
      <c r="Q36" s="262">
        <v>0</v>
      </c>
      <c r="R36" s="262">
        <v>0</v>
      </c>
      <c r="S36" s="262">
        <v>0</v>
      </c>
      <c r="T36" s="262">
        <v>0</v>
      </c>
      <c r="U36" s="262">
        <v>0</v>
      </c>
      <c r="V36" s="262">
        <v>0</v>
      </c>
      <c r="W36" s="262">
        <v>0</v>
      </c>
      <c r="X36" s="262">
        <v>0</v>
      </c>
      <c r="Y36" s="262">
        <v>0</v>
      </c>
      <c r="DA36" s="72" t="s">
        <v>191</v>
      </c>
    </row>
    <row r="37" spans="1:105" ht="12" customHeight="1" x14ac:dyDescent="0.25">
      <c r="A37" s="59" t="s">
        <v>31</v>
      </c>
      <c r="B37" s="230">
        <v>0</v>
      </c>
      <c r="C37" s="230">
        <v>0</v>
      </c>
      <c r="D37" s="230">
        <v>0</v>
      </c>
      <c r="E37" s="230">
        <v>0</v>
      </c>
      <c r="F37" s="230">
        <v>0</v>
      </c>
      <c r="G37" s="230">
        <v>0</v>
      </c>
      <c r="H37" s="230">
        <v>0</v>
      </c>
      <c r="I37" s="230">
        <v>0</v>
      </c>
      <c r="J37" s="230">
        <v>0</v>
      </c>
      <c r="K37" s="230">
        <v>0</v>
      </c>
      <c r="L37" s="230">
        <v>0</v>
      </c>
      <c r="M37" s="230">
        <v>0</v>
      </c>
      <c r="N37" s="230">
        <v>0</v>
      </c>
      <c r="O37" s="230">
        <v>0</v>
      </c>
      <c r="P37" s="230">
        <v>0</v>
      </c>
      <c r="Q37" s="230">
        <v>0</v>
      </c>
      <c r="R37" s="230">
        <v>0</v>
      </c>
      <c r="S37" s="230">
        <v>0</v>
      </c>
      <c r="T37" s="230">
        <v>0</v>
      </c>
      <c r="U37" s="230">
        <v>0</v>
      </c>
      <c r="V37" s="230">
        <v>0</v>
      </c>
      <c r="W37" s="230">
        <v>0</v>
      </c>
      <c r="X37" s="230">
        <v>0</v>
      </c>
      <c r="Y37" s="230">
        <v>0</v>
      </c>
      <c r="DA37" s="71" t="s">
        <v>192</v>
      </c>
    </row>
    <row r="38" spans="1:105" ht="12" customHeight="1" x14ac:dyDescent="0.25">
      <c r="A38" s="59" t="s">
        <v>159</v>
      </c>
      <c r="B38" s="230">
        <v>0</v>
      </c>
      <c r="C38" s="230">
        <v>0</v>
      </c>
      <c r="D38" s="230">
        <v>0</v>
      </c>
      <c r="E38" s="230">
        <v>0</v>
      </c>
      <c r="F38" s="230">
        <v>0</v>
      </c>
      <c r="G38" s="230">
        <v>0</v>
      </c>
      <c r="H38" s="230">
        <v>0</v>
      </c>
      <c r="I38" s="230">
        <v>0</v>
      </c>
      <c r="J38" s="230">
        <v>0</v>
      </c>
      <c r="K38" s="230">
        <v>0</v>
      </c>
      <c r="L38" s="230">
        <v>0</v>
      </c>
      <c r="M38" s="230">
        <v>0</v>
      </c>
      <c r="N38" s="230">
        <v>0</v>
      </c>
      <c r="O38" s="230">
        <v>0</v>
      </c>
      <c r="P38" s="230">
        <v>0</v>
      </c>
      <c r="Q38" s="230">
        <v>0</v>
      </c>
      <c r="R38" s="230">
        <v>0</v>
      </c>
      <c r="S38" s="230">
        <v>0</v>
      </c>
      <c r="T38" s="230">
        <v>0</v>
      </c>
      <c r="U38" s="230">
        <v>0</v>
      </c>
      <c r="V38" s="230">
        <v>0</v>
      </c>
      <c r="W38" s="230">
        <v>0</v>
      </c>
      <c r="X38" s="230">
        <v>0</v>
      </c>
      <c r="Y38" s="230">
        <v>0</v>
      </c>
      <c r="DA38" s="71" t="s">
        <v>193</v>
      </c>
    </row>
    <row r="39" spans="1:105" ht="12" customHeight="1" x14ac:dyDescent="0.25">
      <c r="A39" s="59" t="s">
        <v>35</v>
      </c>
      <c r="B39" s="230">
        <v>0</v>
      </c>
      <c r="C39" s="230">
        <v>0</v>
      </c>
      <c r="D39" s="230">
        <v>0</v>
      </c>
      <c r="E39" s="230">
        <v>0</v>
      </c>
      <c r="F39" s="230">
        <v>0</v>
      </c>
      <c r="G39" s="230">
        <v>0</v>
      </c>
      <c r="H39" s="230">
        <v>0</v>
      </c>
      <c r="I39" s="230">
        <v>0</v>
      </c>
      <c r="J39" s="230">
        <v>0</v>
      </c>
      <c r="K39" s="230">
        <v>0</v>
      </c>
      <c r="L39" s="230">
        <v>0</v>
      </c>
      <c r="M39" s="230">
        <v>0</v>
      </c>
      <c r="N39" s="230">
        <v>0</v>
      </c>
      <c r="O39" s="230">
        <v>0</v>
      </c>
      <c r="P39" s="230">
        <v>0</v>
      </c>
      <c r="Q39" s="230">
        <v>0</v>
      </c>
      <c r="R39" s="230">
        <v>0</v>
      </c>
      <c r="S39" s="230">
        <v>0</v>
      </c>
      <c r="T39" s="230">
        <v>0</v>
      </c>
      <c r="U39" s="230">
        <v>0</v>
      </c>
      <c r="V39" s="230">
        <v>0</v>
      </c>
      <c r="W39" s="230">
        <v>0</v>
      </c>
      <c r="X39" s="230">
        <v>0</v>
      </c>
      <c r="Y39" s="230">
        <v>0</v>
      </c>
      <c r="DA39" s="71" t="s">
        <v>194</v>
      </c>
    </row>
    <row r="40" spans="1:105" ht="12" customHeight="1" x14ac:dyDescent="0.25">
      <c r="A40" s="60" t="s">
        <v>195</v>
      </c>
      <c r="B40" s="262">
        <v>0</v>
      </c>
      <c r="C40" s="262">
        <v>0</v>
      </c>
      <c r="D40" s="262">
        <v>0</v>
      </c>
      <c r="E40" s="262">
        <v>0</v>
      </c>
      <c r="F40" s="262">
        <v>0</v>
      </c>
      <c r="G40" s="262">
        <v>0</v>
      </c>
      <c r="H40" s="262">
        <v>0</v>
      </c>
      <c r="I40" s="262">
        <v>0</v>
      </c>
      <c r="J40" s="262">
        <v>0</v>
      </c>
      <c r="K40" s="262">
        <v>0</v>
      </c>
      <c r="L40" s="262">
        <v>0</v>
      </c>
      <c r="M40" s="262">
        <v>0</v>
      </c>
      <c r="N40" s="262">
        <v>0</v>
      </c>
      <c r="O40" s="262">
        <v>0</v>
      </c>
      <c r="P40" s="262">
        <v>0</v>
      </c>
      <c r="Q40" s="262">
        <v>0</v>
      </c>
      <c r="R40" s="262">
        <v>0</v>
      </c>
      <c r="S40" s="262">
        <v>0</v>
      </c>
      <c r="T40" s="262">
        <v>0</v>
      </c>
      <c r="U40" s="262">
        <v>0</v>
      </c>
      <c r="V40" s="262">
        <v>0</v>
      </c>
      <c r="W40" s="262">
        <v>0</v>
      </c>
      <c r="X40" s="262">
        <v>0</v>
      </c>
      <c r="Y40" s="262">
        <v>0</v>
      </c>
      <c r="DA40" s="72" t="s">
        <v>196</v>
      </c>
    </row>
    <row r="41" spans="1:105" ht="12" customHeight="1" x14ac:dyDescent="0.25">
      <c r="A41" s="64" t="s">
        <v>28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0</v>
      </c>
      <c r="T41" s="229">
        <v>0</v>
      </c>
      <c r="U41" s="229">
        <v>0</v>
      </c>
      <c r="V41" s="229">
        <v>0</v>
      </c>
      <c r="W41" s="229">
        <v>0</v>
      </c>
      <c r="X41" s="229">
        <v>0</v>
      </c>
      <c r="Y41" s="229">
        <v>0</v>
      </c>
      <c r="DA41" s="73" t="s">
        <v>197</v>
      </c>
    </row>
    <row r="42" spans="1:105" ht="12" customHeight="1" x14ac:dyDescent="0.25">
      <c r="A42" s="64" t="s">
        <v>30</v>
      </c>
      <c r="B42" s="229">
        <v>0</v>
      </c>
      <c r="C42" s="229">
        <v>0</v>
      </c>
      <c r="D42" s="229">
        <v>0</v>
      </c>
      <c r="E42" s="229">
        <v>0</v>
      </c>
      <c r="F42" s="229">
        <v>0</v>
      </c>
      <c r="G42" s="229">
        <v>0</v>
      </c>
      <c r="H42" s="229">
        <v>0</v>
      </c>
      <c r="I42" s="229">
        <v>0</v>
      </c>
      <c r="J42" s="229">
        <v>0</v>
      </c>
      <c r="K42" s="229">
        <v>0</v>
      </c>
      <c r="L42" s="229">
        <v>0</v>
      </c>
      <c r="M42" s="229">
        <v>0</v>
      </c>
      <c r="N42" s="229">
        <v>0</v>
      </c>
      <c r="O42" s="229">
        <v>0</v>
      </c>
      <c r="P42" s="229">
        <v>0</v>
      </c>
      <c r="Q42" s="229">
        <v>0</v>
      </c>
      <c r="R42" s="229">
        <v>0</v>
      </c>
      <c r="S42" s="229">
        <v>0</v>
      </c>
      <c r="T42" s="229">
        <v>0</v>
      </c>
      <c r="U42" s="229">
        <v>0</v>
      </c>
      <c r="V42" s="229">
        <v>0</v>
      </c>
      <c r="W42" s="229">
        <v>0</v>
      </c>
      <c r="X42" s="229">
        <v>0</v>
      </c>
      <c r="Y42" s="229">
        <v>0</v>
      </c>
      <c r="DA42" s="73" t="s">
        <v>198</v>
      </c>
    </row>
    <row r="43" spans="1:105" ht="12" customHeight="1" x14ac:dyDescent="0.25">
      <c r="A43" s="64" t="s">
        <v>31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199</v>
      </c>
    </row>
    <row r="44" spans="1:105" ht="12" customHeight="1" x14ac:dyDescent="0.25">
      <c r="A44" s="64" t="s">
        <v>159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200</v>
      </c>
    </row>
    <row r="45" spans="1:105" ht="12" customHeight="1" x14ac:dyDescent="0.25">
      <c r="A45" s="64" t="s">
        <v>32</v>
      </c>
      <c r="B45" s="229">
        <v>0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0</v>
      </c>
      <c r="Y45" s="229">
        <v>0</v>
      </c>
      <c r="DA45" s="73" t="s">
        <v>201</v>
      </c>
    </row>
    <row r="46" spans="1:105" ht="12" customHeight="1" x14ac:dyDescent="0.25">
      <c r="A46" s="64" t="s">
        <v>33</v>
      </c>
      <c r="B46" s="229">
        <v>0</v>
      </c>
      <c r="C46" s="229">
        <v>0</v>
      </c>
      <c r="D46" s="229">
        <v>0</v>
      </c>
      <c r="E46" s="229">
        <v>0</v>
      </c>
      <c r="F46" s="229">
        <v>0</v>
      </c>
      <c r="G46" s="229">
        <v>0</v>
      </c>
      <c r="H46" s="229">
        <v>0</v>
      </c>
      <c r="I46" s="229">
        <v>0</v>
      </c>
      <c r="J46" s="229">
        <v>0</v>
      </c>
      <c r="K46" s="229">
        <v>0</v>
      </c>
      <c r="L46" s="229">
        <v>0</v>
      </c>
      <c r="M46" s="229">
        <v>0</v>
      </c>
      <c r="N46" s="229">
        <v>0</v>
      </c>
      <c r="O46" s="229">
        <v>0</v>
      </c>
      <c r="P46" s="229">
        <v>0</v>
      </c>
      <c r="Q46" s="229">
        <v>0</v>
      </c>
      <c r="R46" s="229">
        <v>0</v>
      </c>
      <c r="S46" s="229">
        <v>0</v>
      </c>
      <c r="T46" s="229">
        <v>0</v>
      </c>
      <c r="U46" s="229">
        <v>0</v>
      </c>
      <c r="V46" s="229">
        <v>0</v>
      </c>
      <c r="W46" s="229">
        <v>0</v>
      </c>
      <c r="X46" s="229">
        <v>0</v>
      </c>
      <c r="Y46" s="229">
        <v>0</v>
      </c>
      <c r="DA46" s="73" t="s">
        <v>202</v>
      </c>
    </row>
    <row r="47" spans="1:105" ht="12" customHeight="1" x14ac:dyDescent="0.25">
      <c r="A47" s="64" t="s">
        <v>35</v>
      </c>
      <c r="B47" s="229">
        <v>0</v>
      </c>
      <c r="C47" s="229">
        <v>0</v>
      </c>
      <c r="D47" s="229">
        <v>0</v>
      </c>
      <c r="E47" s="229">
        <v>0</v>
      </c>
      <c r="F47" s="229">
        <v>0</v>
      </c>
      <c r="G47" s="229">
        <v>0</v>
      </c>
      <c r="H47" s="229">
        <v>0</v>
      </c>
      <c r="I47" s="229">
        <v>0</v>
      </c>
      <c r="J47" s="229">
        <v>0</v>
      </c>
      <c r="K47" s="229">
        <v>0</v>
      </c>
      <c r="L47" s="229">
        <v>0</v>
      </c>
      <c r="M47" s="229">
        <v>0</v>
      </c>
      <c r="N47" s="229">
        <v>0</v>
      </c>
      <c r="O47" s="229">
        <v>0</v>
      </c>
      <c r="P47" s="229">
        <v>0</v>
      </c>
      <c r="Q47" s="229">
        <v>0</v>
      </c>
      <c r="R47" s="229">
        <v>0</v>
      </c>
      <c r="S47" s="229">
        <v>0</v>
      </c>
      <c r="T47" s="229">
        <v>0</v>
      </c>
      <c r="U47" s="229">
        <v>0</v>
      </c>
      <c r="V47" s="229">
        <v>0</v>
      </c>
      <c r="W47" s="229">
        <v>0</v>
      </c>
      <c r="X47" s="229">
        <v>0</v>
      </c>
      <c r="Y47" s="229">
        <v>0</v>
      </c>
      <c r="DA47" s="73" t="s">
        <v>203</v>
      </c>
    </row>
    <row r="48" spans="1:105" ht="12" customHeight="1" x14ac:dyDescent="0.25">
      <c r="A48" s="64" t="s">
        <v>36</v>
      </c>
      <c r="B48" s="229">
        <v>0</v>
      </c>
      <c r="C48" s="229">
        <v>0</v>
      </c>
      <c r="D48" s="229">
        <v>0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0</v>
      </c>
      <c r="X48" s="229">
        <v>0</v>
      </c>
      <c r="Y48" s="229">
        <v>0</v>
      </c>
      <c r="DA48" s="73" t="s">
        <v>204</v>
      </c>
    </row>
    <row r="49" spans="1:105" ht="12" customHeight="1" x14ac:dyDescent="0.25">
      <c r="A49" s="64" t="s">
        <v>38</v>
      </c>
      <c r="B49" s="229">
        <v>0</v>
      </c>
      <c r="C49" s="229">
        <v>0</v>
      </c>
      <c r="D49" s="229">
        <v>0</v>
      </c>
      <c r="E49" s="229">
        <v>0</v>
      </c>
      <c r="F49" s="229">
        <v>0</v>
      </c>
      <c r="G49" s="229">
        <v>0</v>
      </c>
      <c r="H49" s="229">
        <v>0</v>
      </c>
      <c r="I49" s="229">
        <v>0</v>
      </c>
      <c r="J49" s="229">
        <v>0</v>
      </c>
      <c r="K49" s="229">
        <v>0</v>
      </c>
      <c r="L49" s="229">
        <v>0</v>
      </c>
      <c r="M49" s="229">
        <v>0</v>
      </c>
      <c r="N49" s="229">
        <v>0</v>
      </c>
      <c r="O49" s="229">
        <v>0</v>
      </c>
      <c r="P49" s="229">
        <v>0</v>
      </c>
      <c r="Q49" s="229">
        <v>0</v>
      </c>
      <c r="R49" s="229">
        <v>0</v>
      </c>
      <c r="S49" s="229">
        <v>0</v>
      </c>
      <c r="T49" s="229">
        <v>0</v>
      </c>
      <c r="U49" s="229">
        <v>0</v>
      </c>
      <c r="V49" s="229">
        <v>0</v>
      </c>
      <c r="W49" s="229">
        <v>0</v>
      </c>
      <c r="X49" s="229">
        <v>0</v>
      </c>
      <c r="Y49" s="229">
        <v>0</v>
      </c>
      <c r="DA49" s="73" t="s">
        <v>205</v>
      </c>
    </row>
    <row r="50" spans="1:105" ht="12" customHeight="1" x14ac:dyDescent="0.25">
      <c r="A50" s="64" t="s">
        <v>39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0</v>
      </c>
      <c r="T50" s="229">
        <v>0</v>
      </c>
      <c r="U50" s="229">
        <v>0</v>
      </c>
      <c r="V50" s="229">
        <v>0</v>
      </c>
      <c r="W50" s="229">
        <v>0</v>
      </c>
      <c r="X50" s="229">
        <v>0</v>
      </c>
      <c r="Y50" s="229">
        <v>0</v>
      </c>
      <c r="DA50" s="73" t="s">
        <v>206</v>
      </c>
    </row>
    <row r="51" spans="1:105" ht="12" customHeight="1" x14ac:dyDescent="0.25">
      <c r="A51" s="61" t="s">
        <v>207</v>
      </c>
      <c r="B51" s="263">
        <v>0</v>
      </c>
      <c r="C51" s="263">
        <v>0</v>
      </c>
      <c r="D51" s="263">
        <v>0</v>
      </c>
      <c r="E51" s="263">
        <v>0</v>
      </c>
      <c r="F51" s="263">
        <v>0</v>
      </c>
      <c r="G51" s="263">
        <v>0</v>
      </c>
      <c r="H51" s="263">
        <v>0</v>
      </c>
      <c r="I51" s="263">
        <v>0</v>
      </c>
      <c r="J51" s="263">
        <v>0</v>
      </c>
      <c r="K51" s="263">
        <v>0</v>
      </c>
      <c r="L51" s="263">
        <v>0</v>
      </c>
      <c r="M51" s="263">
        <v>0</v>
      </c>
      <c r="N51" s="263">
        <v>0</v>
      </c>
      <c r="O51" s="263">
        <v>0</v>
      </c>
      <c r="P51" s="263">
        <v>0</v>
      </c>
      <c r="Q51" s="263">
        <v>0</v>
      </c>
      <c r="R51" s="263">
        <v>0</v>
      </c>
      <c r="S51" s="263">
        <v>0</v>
      </c>
      <c r="T51" s="263">
        <v>0</v>
      </c>
      <c r="U51" s="263">
        <v>0</v>
      </c>
      <c r="V51" s="263">
        <v>0</v>
      </c>
      <c r="W51" s="263">
        <v>0</v>
      </c>
      <c r="X51" s="263">
        <v>0</v>
      </c>
      <c r="Y51" s="263">
        <v>0</v>
      </c>
      <c r="DA51" s="74" t="s">
        <v>208</v>
      </c>
    </row>
    <row r="52" spans="1:105" ht="12" hidden="1" customHeight="1" x14ac:dyDescent="0.25">
      <c r="A52" s="53"/>
      <c r="B52" s="264"/>
      <c r="C52" s="264"/>
      <c r="D52" s="264"/>
      <c r="E52" s="264"/>
      <c r="F52" s="264"/>
      <c r="G52" s="264"/>
      <c r="H52" s="264"/>
      <c r="I52" s="264"/>
      <c r="J52" s="264"/>
      <c r="K52" s="264"/>
      <c r="L52" s="264"/>
      <c r="M52" s="264"/>
      <c r="N52" s="264"/>
      <c r="O52" s="264"/>
      <c r="P52" s="264"/>
      <c r="Q52" s="264"/>
      <c r="R52" s="264"/>
      <c r="S52" s="264"/>
      <c r="T52" s="264"/>
      <c r="U52" s="264"/>
      <c r="V52" s="264"/>
      <c r="W52" s="264"/>
      <c r="X52" s="264"/>
      <c r="Y52" s="264"/>
      <c r="DA52" s="75"/>
    </row>
    <row r="54" spans="1:105" ht="15" customHeight="1" x14ac:dyDescent="0.25">
      <c r="A54" s="34" t="s">
        <v>44</v>
      </c>
      <c r="B54" s="223">
        <v>192.43877901977629</v>
      </c>
      <c r="C54" s="223">
        <v>212.49183147033531</v>
      </c>
      <c r="D54" s="223">
        <v>242.76569217540819</v>
      </c>
      <c r="E54" s="223">
        <v>248.87033533963881</v>
      </c>
      <c r="F54" s="223">
        <v>221.20507308684429</v>
      </c>
      <c r="G54" s="223">
        <v>219.50490111779879</v>
      </c>
      <c r="H54" s="223">
        <v>226.61754084264831</v>
      </c>
      <c r="I54" s="223">
        <v>254.75494411006019</v>
      </c>
      <c r="J54" s="223">
        <v>225.1580395528805</v>
      </c>
      <c r="K54" s="223">
        <v>188.40601891659489</v>
      </c>
      <c r="L54" s="223">
        <v>177.0987102321582</v>
      </c>
      <c r="M54" s="223">
        <v>182.7053310404126</v>
      </c>
      <c r="N54" s="223">
        <v>156.2024075666379</v>
      </c>
      <c r="O54" s="223">
        <v>140.76646603611351</v>
      </c>
      <c r="P54" s="223">
        <v>134.72115219260519</v>
      </c>
      <c r="Q54" s="223">
        <v>90.734995700773879</v>
      </c>
      <c r="R54" s="223">
        <v>130.67970765262251</v>
      </c>
      <c r="S54" s="223">
        <v>128.51504729148749</v>
      </c>
      <c r="T54" s="223">
        <v>129.39707652622531</v>
      </c>
      <c r="U54" s="223">
        <v>143.4829750644883</v>
      </c>
      <c r="V54" s="223">
        <v>148.96457437661221</v>
      </c>
      <c r="W54" s="223">
        <v>145.54944110060191</v>
      </c>
      <c r="X54" s="223">
        <v>148.04918314703349</v>
      </c>
      <c r="Y54" s="223">
        <v>116.20515907136711</v>
      </c>
      <c r="DA54" s="89" t="s">
        <v>209</v>
      </c>
    </row>
    <row r="55" spans="1:105" ht="12" customHeight="1" x14ac:dyDescent="0.25">
      <c r="A55" s="55" t="s">
        <v>91</v>
      </c>
      <c r="B55" s="259">
        <v>0.40566934225763068</v>
      </c>
      <c r="C55" s="259">
        <v>0.45355307471008138</v>
      </c>
      <c r="D55" s="259">
        <v>0.55154807306328901</v>
      </c>
      <c r="E55" s="259">
        <v>0.58444308739341411</v>
      </c>
      <c r="F55" s="259">
        <v>0.53980108613436706</v>
      </c>
      <c r="G55" s="259">
        <v>0.56309627510535498</v>
      </c>
      <c r="H55" s="259">
        <v>0.58625177358980463</v>
      </c>
      <c r="I55" s="259">
        <v>0.6576256344486926</v>
      </c>
      <c r="J55" s="259">
        <v>0.57313919493603327</v>
      </c>
      <c r="K55" s="259">
        <v>0.47914804624048518</v>
      </c>
      <c r="L55" s="259">
        <v>0.44675766004959527</v>
      </c>
      <c r="M55" s="259">
        <v>0.46855732056847449</v>
      </c>
      <c r="N55" s="259">
        <v>0.35563777146130537</v>
      </c>
      <c r="O55" s="259">
        <v>0.29919505091755788</v>
      </c>
      <c r="P55" s="259">
        <v>0.28957123189769629</v>
      </c>
      <c r="Q55" s="259">
        <v>0.22747316867692879</v>
      </c>
      <c r="R55" s="259">
        <v>0.30923372533454169</v>
      </c>
      <c r="S55" s="259">
        <v>0.33176248689608517</v>
      </c>
      <c r="T55" s="259">
        <v>0.34106616612750101</v>
      </c>
      <c r="U55" s="259">
        <v>0.38401853599795721</v>
      </c>
      <c r="V55" s="259">
        <v>0.39965565034532269</v>
      </c>
      <c r="W55" s="259">
        <v>0.37478875871020978</v>
      </c>
      <c r="X55" s="259">
        <v>0.38151811709346067</v>
      </c>
      <c r="Y55" s="259">
        <v>0.30572127445687081</v>
      </c>
      <c r="DA55" s="67" t="s">
        <v>210</v>
      </c>
    </row>
    <row r="56" spans="1:105" ht="12" customHeight="1" x14ac:dyDescent="0.25">
      <c r="A56" s="173" t="s">
        <v>92</v>
      </c>
      <c r="B56" s="224">
        <v>0.29974665794188038</v>
      </c>
      <c r="C56" s="224">
        <v>0.33512766231487062</v>
      </c>
      <c r="D56" s="224">
        <v>0.4075355822427697</v>
      </c>
      <c r="E56" s="224">
        <v>0.43184151217459887</v>
      </c>
      <c r="F56" s="224">
        <v>0.39885580364960421</v>
      </c>
      <c r="G56" s="224">
        <v>0.41606847986841411</v>
      </c>
      <c r="H56" s="224">
        <v>0.43317793961971113</v>
      </c>
      <c r="I56" s="224">
        <v>0.48591565979791879</v>
      </c>
      <c r="J56" s="224">
        <v>0.42348913344423278</v>
      </c>
      <c r="K56" s="224">
        <v>0.35403963415296857</v>
      </c>
      <c r="L56" s="224">
        <v>0.33010657094406542</v>
      </c>
      <c r="M56" s="224">
        <v>0.34621421010761788</v>
      </c>
      <c r="N56" s="224">
        <v>0.26277862862440482</v>
      </c>
      <c r="O56" s="224">
        <v>0.22107343898897189</v>
      </c>
      <c r="P56" s="224">
        <v>0.21396245650312021</v>
      </c>
      <c r="Q56" s="224">
        <v>0.1680785678870868</v>
      </c>
      <c r="R56" s="224">
        <v>0.22849095565392771</v>
      </c>
      <c r="S56" s="224">
        <v>0.24513732323019261</v>
      </c>
      <c r="T56" s="224">
        <v>0.25201175633539158</v>
      </c>
      <c r="U56" s="224">
        <v>0.28374900630282007</v>
      </c>
      <c r="V56" s="224">
        <v>0.29530317684820279</v>
      </c>
      <c r="W56" s="224">
        <v>0.27692917890311208</v>
      </c>
      <c r="X56" s="224">
        <v>0.28190146168456909</v>
      </c>
      <c r="Y56" s="224">
        <v>0.2258956266455594</v>
      </c>
      <c r="DA56" s="177" t="s">
        <v>211</v>
      </c>
    </row>
    <row r="57" spans="1:105" ht="12" customHeight="1" x14ac:dyDescent="0.25">
      <c r="A57" s="173" t="s">
        <v>93</v>
      </c>
      <c r="B57" s="224">
        <v>7.4936664485470112</v>
      </c>
      <c r="C57" s="224">
        <v>8.3781915578717658</v>
      </c>
      <c r="D57" s="224">
        <v>10.188389556069239</v>
      </c>
      <c r="E57" s="224">
        <v>10.79603780436498</v>
      </c>
      <c r="F57" s="224">
        <v>9.9713950912401064</v>
      </c>
      <c r="G57" s="224">
        <v>10.40171199671035</v>
      </c>
      <c r="H57" s="224">
        <v>10.82944849049278</v>
      </c>
      <c r="I57" s="224">
        <v>12.14789149494797</v>
      </c>
      <c r="J57" s="224">
        <v>10.58722833610582</v>
      </c>
      <c r="K57" s="224">
        <v>8.8509908538242126</v>
      </c>
      <c r="L57" s="224">
        <v>8.2526642736016349</v>
      </c>
      <c r="M57" s="224">
        <v>8.65535525269045</v>
      </c>
      <c r="N57" s="224">
        <v>6.569465715610125</v>
      </c>
      <c r="O57" s="224">
        <v>5.5268359747242988</v>
      </c>
      <c r="P57" s="224">
        <v>5.3490614125780063</v>
      </c>
      <c r="Q57" s="224">
        <v>4.2019641971771717</v>
      </c>
      <c r="R57" s="224">
        <v>5.7122738913481914</v>
      </c>
      <c r="S57" s="224">
        <v>6.1284330807548164</v>
      </c>
      <c r="T57" s="224">
        <v>6.3002939083847904</v>
      </c>
      <c r="U57" s="224">
        <v>7.0937251575705043</v>
      </c>
      <c r="V57" s="224">
        <v>7.3825794212050688</v>
      </c>
      <c r="W57" s="224">
        <v>6.9232294725778036</v>
      </c>
      <c r="X57" s="224">
        <v>7.0475365421142318</v>
      </c>
      <c r="Y57" s="224">
        <v>5.6473906661389854</v>
      </c>
      <c r="DA57" s="177" t="s">
        <v>212</v>
      </c>
    </row>
    <row r="58" spans="1:105" ht="12" customHeight="1" x14ac:dyDescent="0.25">
      <c r="A58" s="173" t="s">
        <v>94</v>
      </c>
      <c r="B58" s="224">
        <v>0.18734166121367529</v>
      </c>
      <c r="C58" s="224">
        <v>0.20945478894679409</v>
      </c>
      <c r="D58" s="224">
        <v>0.2547097389017311</v>
      </c>
      <c r="E58" s="224">
        <v>0.26990094510912449</v>
      </c>
      <c r="F58" s="224">
        <v>0.24928487728100271</v>
      </c>
      <c r="G58" s="224">
        <v>0.2600427999177588</v>
      </c>
      <c r="H58" s="224">
        <v>0.27073621226231948</v>
      </c>
      <c r="I58" s="224">
        <v>0.30369728737369939</v>
      </c>
      <c r="J58" s="224">
        <v>0.26468070840264563</v>
      </c>
      <c r="K58" s="224">
        <v>0.2212747713456055</v>
      </c>
      <c r="L58" s="224">
        <v>0.20631660684004099</v>
      </c>
      <c r="M58" s="224">
        <v>0.2163838813172613</v>
      </c>
      <c r="N58" s="224">
        <v>0.16423664289025311</v>
      </c>
      <c r="O58" s="224">
        <v>0.13817089936810761</v>
      </c>
      <c r="P58" s="224">
        <v>0.1337265353144502</v>
      </c>
      <c r="Q58" s="224">
        <v>0.1050491049294293</v>
      </c>
      <c r="R58" s="224">
        <v>0.1428068472837048</v>
      </c>
      <c r="S58" s="224">
        <v>0.1532108270188704</v>
      </c>
      <c r="T58" s="224">
        <v>0.15750734770961969</v>
      </c>
      <c r="U58" s="224">
        <v>0.1773431289392626</v>
      </c>
      <c r="V58" s="224">
        <v>0.1845644855301268</v>
      </c>
      <c r="W58" s="224">
        <v>0.17308073681444511</v>
      </c>
      <c r="X58" s="224">
        <v>0.17618841355285569</v>
      </c>
      <c r="Y58" s="224">
        <v>0.14118476665347471</v>
      </c>
      <c r="DA58" s="177" t="s">
        <v>213</v>
      </c>
    </row>
    <row r="59" spans="1:105" ht="12" customHeight="1" x14ac:dyDescent="0.25">
      <c r="A59" s="56" t="s">
        <v>95</v>
      </c>
      <c r="B59" s="260">
        <v>0.36789070672061081</v>
      </c>
      <c r="C59" s="260">
        <v>0.40586969570134979</v>
      </c>
      <c r="D59" s="260">
        <v>0.45524618386029603</v>
      </c>
      <c r="E59" s="260">
        <v>0.46080143219818021</v>
      </c>
      <c r="F59" s="260">
        <v>0.40443337125360362</v>
      </c>
      <c r="G59" s="260">
        <v>0.40542440830427368</v>
      </c>
      <c r="H59" s="260">
        <v>0.4168933786787451</v>
      </c>
      <c r="I59" s="260">
        <v>0.46921252244831241</v>
      </c>
      <c r="J59" s="260">
        <v>0.41725129722028348</v>
      </c>
      <c r="K59" s="260">
        <v>0.34946346734719669</v>
      </c>
      <c r="L59" s="260">
        <v>0.32962666357083431</v>
      </c>
      <c r="M59" s="260">
        <v>0.33816327573901811</v>
      </c>
      <c r="N59" s="260">
        <v>0.29588144110895942</v>
      </c>
      <c r="O59" s="260">
        <v>0.25503817763891662</v>
      </c>
      <c r="P59" s="260">
        <v>0.22955380223902941</v>
      </c>
      <c r="Q59" s="260">
        <v>0.155192120687177</v>
      </c>
      <c r="R59" s="260">
        <v>0.23255714914983561</v>
      </c>
      <c r="S59" s="260">
        <v>0.2307621328840905</v>
      </c>
      <c r="T59" s="260">
        <v>0.2316310116882252</v>
      </c>
      <c r="U59" s="260">
        <v>0.25813824777803451</v>
      </c>
      <c r="V59" s="260">
        <v>0.26756837898418162</v>
      </c>
      <c r="W59" s="260">
        <v>0.26241750380306311</v>
      </c>
      <c r="X59" s="260">
        <v>0.26356011222441522</v>
      </c>
      <c r="Y59" s="260">
        <v>0.20869191085046371</v>
      </c>
      <c r="DA59" s="68" t="s">
        <v>214</v>
      </c>
    </row>
    <row r="60" spans="1:105" ht="12" customHeight="1" x14ac:dyDescent="0.25">
      <c r="A60" s="37" t="s">
        <v>159</v>
      </c>
      <c r="B60" s="226">
        <v>6.7752982913951307E-2</v>
      </c>
      <c r="C60" s="226">
        <v>6.6008892765983249E-2</v>
      </c>
      <c r="D60" s="226">
        <v>7.1879830374443454E-2</v>
      </c>
      <c r="E60" s="226">
        <v>8.039053879404108E-2</v>
      </c>
      <c r="F60" s="226">
        <v>4.3657521913863864E-3</v>
      </c>
      <c r="G60" s="226">
        <v>3.710966744974553E-3</v>
      </c>
      <c r="H60" s="226">
        <v>3.6972304094080302E-3</v>
      </c>
      <c r="I60" s="226">
        <v>3.695885239433822E-3</v>
      </c>
      <c r="J60" s="226">
        <v>3.7316404576285172E-3</v>
      </c>
      <c r="K60" s="226">
        <v>3.692127281951319E-3</v>
      </c>
      <c r="L60" s="226">
        <v>3.716141631137575E-3</v>
      </c>
      <c r="M60" s="226">
        <v>0</v>
      </c>
      <c r="N60" s="226">
        <v>1.779375306652663E-2</v>
      </c>
      <c r="O60" s="226">
        <v>2.445317281246492E-2</v>
      </c>
      <c r="P60" s="226">
        <v>3.5348218366411263E-2</v>
      </c>
      <c r="Q60" s="226">
        <v>1.4310158682720521E-2</v>
      </c>
      <c r="R60" s="226">
        <v>1.3214782762769439E-2</v>
      </c>
      <c r="S60" s="226">
        <v>1.4686537201793359E-2</v>
      </c>
      <c r="T60" s="226">
        <v>7.7192612614720747E-3</v>
      </c>
      <c r="U60" s="226">
        <v>6.3148547898928759E-3</v>
      </c>
      <c r="V60" s="226">
        <v>5.8899814293064002E-3</v>
      </c>
      <c r="W60" s="226">
        <v>6.5152403733392426E-3</v>
      </c>
      <c r="X60" s="226">
        <v>1.0279189663853969E-2</v>
      </c>
      <c r="Y60" s="226">
        <v>7.4759273512301754E-3</v>
      </c>
      <c r="DA60" s="69" t="s">
        <v>215</v>
      </c>
    </row>
    <row r="61" spans="1:105" ht="12" customHeight="1" x14ac:dyDescent="0.25">
      <c r="A61" s="37" t="s">
        <v>35</v>
      </c>
      <c r="B61" s="226">
        <v>0.19082540279793719</v>
      </c>
      <c r="C61" s="226">
        <v>0.2155609666891892</v>
      </c>
      <c r="D61" s="226">
        <v>0.2053565707821495</v>
      </c>
      <c r="E61" s="226">
        <v>0.17119891315296429</v>
      </c>
      <c r="F61" s="226">
        <v>0.18876267541023639</v>
      </c>
      <c r="G61" s="226">
        <v>0.1684548645512994</v>
      </c>
      <c r="H61" s="226">
        <v>0.16091981926481591</v>
      </c>
      <c r="I61" s="226">
        <v>0.18576843815546659</v>
      </c>
      <c r="J61" s="226">
        <v>0.18335469605104179</v>
      </c>
      <c r="K61" s="226">
        <v>0.15457468951760439</v>
      </c>
      <c r="L61" s="226">
        <v>0.15299218735940701</v>
      </c>
      <c r="M61" s="226">
        <v>0.14732317592522809</v>
      </c>
      <c r="N61" s="226">
        <v>0.1680081781989394</v>
      </c>
      <c r="O61" s="226">
        <v>0.13980136468868781</v>
      </c>
      <c r="P61" s="226">
        <v>8.6811401281517278E-2</v>
      </c>
      <c r="Q61" s="226">
        <v>1.7836177367634959E-2</v>
      </c>
      <c r="R61" s="226">
        <v>0.10062367812598939</v>
      </c>
      <c r="S61" s="226">
        <v>6.0981764592158878E-2</v>
      </c>
      <c r="T61" s="226">
        <v>5.3214502527395777E-2</v>
      </c>
      <c r="U61" s="226">
        <v>5.4510958635913598E-2</v>
      </c>
      <c r="V61" s="226">
        <v>5.3059482237643729E-2</v>
      </c>
      <c r="W61" s="226">
        <v>8.5932320815798935E-2</v>
      </c>
      <c r="X61" s="226">
        <v>6.761396846076477E-2</v>
      </c>
      <c r="Y61" s="226">
        <v>4.9847025242077188E-2</v>
      </c>
      <c r="DA61" s="69" t="s">
        <v>216</v>
      </c>
    </row>
    <row r="62" spans="1:105" ht="12" customHeight="1" x14ac:dyDescent="0.25">
      <c r="A62" s="37" t="s">
        <v>96</v>
      </c>
      <c r="B62" s="226">
        <v>0</v>
      </c>
      <c r="C62" s="226">
        <v>0</v>
      </c>
      <c r="D62" s="226">
        <v>0</v>
      </c>
      <c r="E62" s="226">
        <v>0</v>
      </c>
      <c r="F62" s="226">
        <v>0</v>
      </c>
      <c r="G62" s="226">
        <v>0</v>
      </c>
      <c r="H62" s="226">
        <v>0</v>
      </c>
      <c r="I62" s="226">
        <v>0</v>
      </c>
      <c r="J62" s="226">
        <v>0</v>
      </c>
      <c r="K62" s="226">
        <v>0</v>
      </c>
      <c r="L62" s="226">
        <v>0</v>
      </c>
      <c r="M62" s="226">
        <v>0</v>
      </c>
      <c r="N62" s="226">
        <v>0</v>
      </c>
      <c r="O62" s="226">
        <v>0</v>
      </c>
      <c r="P62" s="226">
        <v>0</v>
      </c>
      <c r="Q62" s="226">
        <v>0</v>
      </c>
      <c r="R62" s="226">
        <v>0</v>
      </c>
      <c r="S62" s="226">
        <v>0</v>
      </c>
      <c r="T62" s="226">
        <v>0</v>
      </c>
      <c r="U62" s="226">
        <v>0</v>
      </c>
      <c r="V62" s="226">
        <v>0</v>
      </c>
      <c r="W62" s="226">
        <v>0</v>
      </c>
      <c r="X62" s="226">
        <v>0</v>
      </c>
      <c r="Y62" s="226">
        <v>0</v>
      </c>
      <c r="DA62" s="69" t="s">
        <v>217</v>
      </c>
    </row>
    <row r="63" spans="1:105" ht="12" customHeight="1" x14ac:dyDescent="0.25">
      <c r="A63" s="37" t="s">
        <v>78</v>
      </c>
      <c r="B63" s="226">
        <v>0</v>
      </c>
      <c r="C63" s="226">
        <v>0</v>
      </c>
      <c r="D63" s="226">
        <v>0</v>
      </c>
      <c r="E63" s="226">
        <v>0</v>
      </c>
      <c r="F63" s="226">
        <v>0</v>
      </c>
      <c r="G63" s="226">
        <v>0</v>
      </c>
      <c r="H63" s="226">
        <v>0</v>
      </c>
      <c r="I63" s="226">
        <v>0</v>
      </c>
      <c r="J63" s="226">
        <v>0</v>
      </c>
      <c r="K63" s="226">
        <v>0</v>
      </c>
      <c r="L63" s="226">
        <v>0</v>
      </c>
      <c r="M63" s="226">
        <v>0</v>
      </c>
      <c r="N63" s="226">
        <v>0</v>
      </c>
      <c r="O63" s="226">
        <v>0</v>
      </c>
      <c r="P63" s="226">
        <v>0</v>
      </c>
      <c r="Q63" s="226">
        <v>0</v>
      </c>
      <c r="R63" s="226">
        <v>0</v>
      </c>
      <c r="S63" s="226">
        <v>0</v>
      </c>
      <c r="T63" s="226">
        <v>0</v>
      </c>
      <c r="U63" s="226">
        <v>0</v>
      </c>
      <c r="V63" s="226">
        <v>0</v>
      </c>
      <c r="W63" s="226">
        <v>0</v>
      </c>
      <c r="X63" s="226">
        <v>0</v>
      </c>
      <c r="Y63" s="226">
        <v>0</v>
      </c>
      <c r="DA63" s="69" t="s">
        <v>218</v>
      </c>
    </row>
    <row r="64" spans="1:105" ht="12" customHeight="1" x14ac:dyDescent="0.25">
      <c r="A64" s="37" t="s">
        <v>40</v>
      </c>
      <c r="B64" s="226">
        <v>0.10931232100872219</v>
      </c>
      <c r="C64" s="226">
        <v>0.12429983624617739</v>
      </c>
      <c r="D64" s="226">
        <v>0.17800978270370299</v>
      </c>
      <c r="E64" s="226">
        <v>0.20921198025117491</v>
      </c>
      <c r="F64" s="226">
        <v>0.21130494365198069</v>
      </c>
      <c r="G64" s="226">
        <v>0.23325857700799971</v>
      </c>
      <c r="H64" s="226">
        <v>0.25227632900452118</v>
      </c>
      <c r="I64" s="226">
        <v>0.27974819905341192</v>
      </c>
      <c r="J64" s="226">
        <v>0.23016496071161319</v>
      </c>
      <c r="K64" s="226">
        <v>0.19119665054764101</v>
      </c>
      <c r="L64" s="226">
        <v>0.17291833458028971</v>
      </c>
      <c r="M64" s="226">
        <v>0.19084009981378991</v>
      </c>
      <c r="N64" s="226">
        <v>0.1100795098434933</v>
      </c>
      <c r="O64" s="226">
        <v>9.0783640137763855E-2</v>
      </c>
      <c r="P64" s="226">
        <v>0.1073941825911008</v>
      </c>
      <c r="Q64" s="226">
        <v>0.1230457846368215</v>
      </c>
      <c r="R64" s="226">
        <v>0.1187186882610767</v>
      </c>
      <c r="S64" s="226">
        <v>0.1550938310901383</v>
      </c>
      <c r="T64" s="226">
        <v>0.17069724789935739</v>
      </c>
      <c r="U64" s="226">
        <v>0.19731243435222801</v>
      </c>
      <c r="V64" s="226">
        <v>0.2086189153172314</v>
      </c>
      <c r="W64" s="226">
        <v>0.1699699426139249</v>
      </c>
      <c r="X64" s="226">
        <v>0.1856669540997965</v>
      </c>
      <c r="Y64" s="226">
        <v>0.15136895825715629</v>
      </c>
      <c r="DA64" s="69" t="s">
        <v>219</v>
      </c>
    </row>
    <row r="65" spans="1:105" ht="12" customHeight="1" x14ac:dyDescent="0.25">
      <c r="A65" s="57" t="s">
        <v>220</v>
      </c>
      <c r="B65" s="261">
        <v>24.023626832738572</v>
      </c>
      <c r="C65" s="261">
        <v>26.510329523972679</v>
      </c>
      <c r="D65" s="261">
        <v>29.246375114814349</v>
      </c>
      <c r="E65" s="261">
        <v>28.789501264903929</v>
      </c>
      <c r="F65" s="261">
        <v>25.905199556536491</v>
      </c>
      <c r="G65" s="261">
        <v>24.724115520376412</v>
      </c>
      <c r="H65" s="261">
        <v>25.204785880757498</v>
      </c>
      <c r="I65" s="261">
        <v>28.434467826712432</v>
      </c>
      <c r="J65" s="261">
        <v>25.64082124951867</v>
      </c>
      <c r="K65" s="261">
        <v>21.470252990723971</v>
      </c>
      <c r="L65" s="261">
        <v>20.392691361025761</v>
      </c>
      <c r="M65" s="261">
        <v>20.61623094490221</v>
      </c>
      <c r="N65" s="261">
        <v>19.455466584868109</v>
      </c>
      <c r="O65" s="261">
        <v>16.876741892557401</v>
      </c>
      <c r="P65" s="261">
        <v>14.99393452143914</v>
      </c>
      <c r="Q65" s="261">
        <v>7.9880338715807113</v>
      </c>
      <c r="R65" s="261">
        <v>14.456147922260399</v>
      </c>
      <c r="S65" s="261">
        <v>13.078184187486</v>
      </c>
      <c r="T65" s="261">
        <v>12.75514170745101</v>
      </c>
      <c r="U65" s="261">
        <v>13.897781206513301</v>
      </c>
      <c r="V65" s="261">
        <v>14.229895494025669</v>
      </c>
      <c r="W65" s="261">
        <v>15.430430829792501</v>
      </c>
      <c r="X65" s="261">
        <v>15.193542660625329</v>
      </c>
      <c r="Y65" s="261">
        <v>11.663143900522121</v>
      </c>
      <c r="DA65" s="70" t="s">
        <v>221</v>
      </c>
    </row>
    <row r="66" spans="1:105" ht="12" customHeight="1" x14ac:dyDescent="0.25">
      <c r="A66" s="18" t="s">
        <v>28</v>
      </c>
      <c r="B66" s="230">
        <v>0</v>
      </c>
      <c r="C66" s="230">
        <v>0</v>
      </c>
      <c r="D66" s="230">
        <v>0</v>
      </c>
      <c r="E66" s="230">
        <v>0</v>
      </c>
      <c r="F66" s="230">
        <v>0</v>
      </c>
      <c r="G66" s="230">
        <v>0</v>
      </c>
      <c r="H66" s="230">
        <v>0</v>
      </c>
      <c r="I66" s="230">
        <v>0</v>
      </c>
      <c r="J66" s="230">
        <v>0</v>
      </c>
      <c r="K66" s="230">
        <v>0</v>
      </c>
      <c r="L66" s="230">
        <v>0</v>
      </c>
      <c r="M66" s="230">
        <v>0</v>
      </c>
      <c r="N66" s="230">
        <v>0</v>
      </c>
      <c r="O66" s="230">
        <v>0</v>
      </c>
      <c r="P66" s="230">
        <v>0</v>
      </c>
      <c r="Q66" s="230">
        <v>0</v>
      </c>
      <c r="R66" s="230">
        <v>0</v>
      </c>
      <c r="S66" s="230">
        <v>0</v>
      </c>
      <c r="T66" s="230">
        <v>0</v>
      </c>
      <c r="U66" s="230">
        <v>0</v>
      </c>
      <c r="V66" s="230">
        <v>0</v>
      </c>
      <c r="W66" s="230">
        <v>0</v>
      </c>
      <c r="X66" s="230">
        <v>0</v>
      </c>
      <c r="Y66" s="230">
        <v>0</v>
      </c>
      <c r="DA66" s="71" t="s">
        <v>222</v>
      </c>
    </row>
    <row r="67" spans="1:105" ht="12" customHeight="1" x14ac:dyDescent="0.25">
      <c r="A67" s="18" t="s">
        <v>32</v>
      </c>
      <c r="B67" s="230">
        <v>6.3393177107622583</v>
      </c>
      <c r="C67" s="230">
        <v>6.5687396314079738</v>
      </c>
      <c r="D67" s="230">
        <v>7.2872941106351226</v>
      </c>
      <c r="E67" s="230">
        <v>6.8355968634690907</v>
      </c>
      <c r="F67" s="230">
        <v>4.5956983171623778</v>
      </c>
      <c r="G67" s="230">
        <v>1.43731331155648</v>
      </c>
      <c r="H67" s="230">
        <v>1.8469789226676121</v>
      </c>
      <c r="I67" s="230">
        <v>1.831135685760068</v>
      </c>
      <c r="J67" s="230">
        <v>1.403089120125808</v>
      </c>
      <c r="K67" s="230">
        <v>1.040731269570899</v>
      </c>
      <c r="L67" s="230">
        <v>1.017649918666194</v>
      </c>
      <c r="M67" s="230">
        <v>0.3513925264803488</v>
      </c>
      <c r="N67" s="230">
        <v>4.594935217977012</v>
      </c>
      <c r="O67" s="230">
        <v>4.04449522207178</v>
      </c>
      <c r="P67" s="230">
        <v>5.4219559606067023</v>
      </c>
      <c r="Q67" s="230">
        <v>2.441876438094313</v>
      </c>
      <c r="R67" s="230">
        <v>0.40318006209178792</v>
      </c>
      <c r="S67" s="230">
        <v>0.18891639446901329</v>
      </c>
      <c r="T67" s="230">
        <v>0.19424933811675749</v>
      </c>
      <c r="U67" s="230">
        <v>0.20516608031403619</v>
      </c>
      <c r="V67" s="230">
        <v>0.19337290557193479</v>
      </c>
      <c r="W67" s="230">
        <v>0.15865042475728369</v>
      </c>
      <c r="X67" s="230">
        <v>1.8230569982070519</v>
      </c>
      <c r="Y67" s="230">
        <v>0.73776634965416454</v>
      </c>
      <c r="DA67" s="71" t="s">
        <v>223</v>
      </c>
    </row>
    <row r="68" spans="1:105" ht="12" customHeight="1" x14ac:dyDescent="0.25">
      <c r="A68" s="18" t="s">
        <v>35</v>
      </c>
      <c r="B68" s="230">
        <v>17.684309121976309</v>
      </c>
      <c r="C68" s="230">
        <v>19.941589892564711</v>
      </c>
      <c r="D68" s="230">
        <v>21.959081004179229</v>
      </c>
      <c r="E68" s="230">
        <v>21.953904401434841</v>
      </c>
      <c r="F68" s="230">
        <v>21.309501239374111</v>
      </c>
      <c r="G68" s="230">
        <v>23.286802208819928</v>
      </c>
      <c r="H68" s="230">
        <v>23.357806958089881</v>
      </c>
      <c r="I68" s="230">
        <v>26.603332140952361</v>
      </c>
      <c r="J68" s="230">
        <v>24.23773212939286</v>
      </c>
      <c r="K68" s="230">
        <v>20.429521721153069</v>
      </c>
      <c r="L68" s="230">
        <v>19.375041442359571</v>
      </c>
      <c r="M68" s="230">
        <v>20.26483841842186</v>
      </c>
      <c r="N68" s="230">
        <v>14.860531366891101</v>
      </c>
      <c r="O68" s="230">
        <v>12.83224667048562</v>
      </c>
      <c r="P68" s="230">
        <v>9.5719785608324361</v>
      </c>
      <c r="Q68" s="230">
        <v>5.5461574334863988</v>
      </c>
      <c r="R68" s="230">
        <v>14.052967860168611</v>
      </c>
      <c r="S68" s="230">
        <v>12.88926779301698</v>
      </c>
      <c r="T68" s="230">
        <v>12.560892369334249</v>
      </c>
      <c r="U68" s="230">
        <v>13.692615126199261</v>
      </c>
      <c r="V68" s="230">
        <v>14.036522588453741</v>
      </c>
      <c r="W68" s="230">
        <v>15.27178040503521</v>
      </c>
      <c r="X68" s="230">
        <v>13.370485662418281</v>
      </c>
      <c r="Y68" s="230">
        <v>10.92537755086795</v>
      </c>
      <c r="DA68" s="71" t="s">
        <v>224</v>
      </c>
    </row>
    <row r="69" spans="1:105" ht="12" customHeight="1" x14ac:dyDescent="0.25">
      <c r="A69" s="18" t="s">
        <v>36</v>
      </c>
      <c r="B69" s="230">
        <v>0</v>
      </c>
      <c r="C69" s="230">
        <v>0</v>
      </c>
      <c r="D69" s="230">
        <v>0</v>
      </c>
      <c r="E69" s="230">
        <v>0</v>
      </c>
      <c r="F69" s="230">
        <v>0</v>
      </c>
      <c r="G69" s="230">
        <v>0</v>
      </c>
      <c r="H69" s="230">
        <v>0</v>
      </c>
      <c r="I69" s="230">
        <v>0</v>
      </c>
      <c r="J69" s="230">
        <v>0</v>
      </c>
      <c r="K69" s="230">
        <v>0</v>
      </c>
      <c r="L69" s="230">
        <v>0</v>
      </c>
      <c r="M69" s="230">
        <v>0</v>
      </c>
      <c r="N69" s="230">
        <v>0</v>
      </c>
      <c r="O69" s="230">
        <v>0</v>
      </c>
      <c r="P69" s="230">
        <v>0</v>
      </c>
      <c r="Q69" s="230">
        <v>0</v>
      </c>
      <c r="R69" s="230">
        <v>0</v>
      </c>
      <c r="S69" s="230">
        <v>0</v>
      </c>
      <c r="T69" s="230">
        <v>0</v>
      </c>
      <c r="U69" s="230">
        <v>0</v>
      </c>
      <c r="V69" s="230">
        <v>0</v>
      </c>
      <c r="W69" s="230">
        <v>0</v>
      </c>
      <c r="X69" s="230">
        <v>0</v>
      </c>
      <c r="Y69" s="230">
        <v>0</v>
      </c>
      <c r="DA69" s="71" t="s">
        <v>225</v>
      </c>
    </row>
    <row r="70" spans="1:105" ht="12" hidden="1" customHeight="1" x14ac:dyDescent="0.25">
      <c r="A70" s="54"/>
      <c r="B70" s="265"/>
      <c r="C70" s="265"/>
      <c r="D70" s="265"/>
      <c r="E70" s="265"/>
      <c r="F70" s="265"/>
      <c r="G70" s="265"/>
      <c r="H70" s="265"/>
      <c r="I70" s="265"/>
      <c r="J70" s="265"/>
      <c r="K70" s="265"/>
      <c r="L70" s="265"/>
      <c r="M70" s="265"/>
      <c r="N70" s="265"/>
      <c r="O70" s="265"/>
      <c r="P70" s="265"/>
      <c r="Q70" s="265"/>
      <c r="R70" s="265"/>
      <c r="S70" s="265"/>
      <c r="T70" s="265"/>
      <c r="U70" s="265"/>
      <c r="V70" s="265"/>
      <c r="W70" s="265"/>
      <c r="X70" s="265"/>
      <c r="Y70" s="265"/>
      <c r="DA70" s="176"/>
    </row>
    <row r="71" spans="1:105" ht="12" customHeight="1" x14ac:dyDescent="0.25">
      <c r="A71" s="57" t="s">
        <v>226</v>
      </c>
      <c r="B71" s="261">
        <v>55.655893203946349</v>
      </c>
      <c r="C71" s="261">
        <v>62.225312240515898</v>
      </c>
      <c r="D71" s="261">
        <v>75.669757247166956</v>
      </c>
      <c r="E71" s="261">
        <v>80.182795857161395</v>
      </c>
      <c r="F71" s="261">
        <v>74.05812683322992</v>
      </c>
      <c r="G71" s="261">
        <v>77.254115325531785</v>
      </c>
      <c r="H71" s="261">
        <v>80.430938951301911</v>
      </c>
      <c r="I71" s="261">
        <v>90.223091238207644</v>
      </c>
      <c r="J71" s="261">
        <v>78.631955885139689</v>
      </c>
      <c r="K71" s="261">
        <v>65.736819898764139</v>
      </c>
      <c r="L71" s="261">
        <v>61.29301385554119</v>
      </c>
      <c r="M71" s="261">
        <v>64.283822998201273</v>
      </c>
      <c r="N71" s="261">
        <v>48.791801020964563</v>
      </c>
      <c r="O71" s="261">
        <v>41.048129760916538</v>
      </c>
      <c r="P71" s="261">
        <v>39.727787827748323</v>
      </c>
      <c r="Q71" s="261">
        <v>31.208230605225818</v>
      </c>
      <c r="R71" s="261">
        <v>42.425387870073877</v>
      </c>
      <c r="S71" s="261">
        <v>45.516226188070647</v>
      </c>
      <c r="T71" s="261">
        <v>46.792646473680023</v>
      </c>
      <c r="U71" s="261">
        <v>52.68550615359225</v>
      </c>
      <c r="V71" s="261">
        <v>54.830843440584417</v>
      </c>
      <c r="W71" s="261">
        <v>51.419224861137977</v>
      </c>
      <c r="X71" s="261">
        <v>52.342460640861823</v>
      </c>
      <c r="Y71" s="261">
        <v>41.943496411764933</v>
      </c>
      <c r="DA71" s="70" t="s">
        <v>227</v>
      </c>
    </row>
    <row r="72" spans="1:105" ht="12" customHeight="1" x14ac:dyDescent="0.25">
      <c r="A72" s="57" t="s">
        <v>179</v>
      </c>
      <c r="B72" s="261">
        <v>80.106248651736294</v>
      </c>
      <c r="C72" s="261">
        <v>87.782524946785699</v>
      </c>
      <c r="D72" s="261">
        <v>96.990967724093451</v>
      </c>
      <c r="E72" s="261">
        <v>97.954697215034528</v>
      </c>
      <c r="F72" s="261">
        <v>84.465291082991243</v>
      </c>
      <c r="G72" s="261">
        <v>81.30584344543982</v>
      </c>
      <c r="H72" s="261">
        <v>83.646182245726536</v>
      </c>
      <c r="I72" s="261">
        <v>94.106907700740209</v>
      </c>
      <c r="J72" s="261">
        <v>83.688001318757131</v>
      </c>
      <c r="K72" s="261">
        <v>70.061130957431487</v>
      </c>
      <c r="L72" s="261">
        <v>66.111186942221593</v>
      </c>
      <c r="M72" s="261">
        <v>67.637518979964739</v>
      </c>
      <c r="N72" s="261">
        <v>61.929428607486287</v>
      </c>
      <c r="O72" s="261">
        <v>54.079981801385927</v>
      </c>
      <c r="P72" s="261">
        <v>48.824337974185013</v>
      </c>
      <c r="Q72" s="261">
        <v>32.656270721392467</v>
      </c>
      <c r="R72" s="261">
        <v>48.182780199542727</v>
      </c>
      <c r="S72" s="261">
        <v>47.86302751000882</v>
      </c>
      <c r="T72" s="261">
        <v>47.803775138787763</v>
      </c>
      <c r="U72" s="261">
        <v>53.054787457801233</v>
      </c>
      <c r="V72" s="261">
        <v>54.922523133159203</v>
      </c>
      <c r="W72" s="261">
        <v>54.140732579764858</v>
      </c>
      <c r="X72" s="261">
        <v>55.368931073774021</v>
      </c>
      <c r="Y72" s="261">
        <v>43.225563407515303</v>
      </c>
      <c r="DA72" s="70" t="s">
        <v>228</v>
      </c>
    </row>
    <row r="73" spans="1:105" ht="12" customHeight="1" x14ac:dyDescent="0.25">
      <c r="A73" s="60" t="s">
        <v>181</v>
      </c>
      <c r="B73" s="262">
        <v>64.229606025006916</v>
      </c>
      <c r="C73" s="262">
        <v>69.261632646086468</v>
      </c>
      <c r="D73" s="262">
        <v>69.086094296312154</v>
      </c>
      <c r="E73" s="262">
        <v>64.827368583485423</v>
      </c>
      <c r="F73" s="262">
        <v>48.640160761228351</v>
      </c>
      <c r="G73" s="262">
        <v>35.696679781825182</v>
      </c>
      <c r="H73" s="262">
        <v>34.528222466881367</v>
      </c>
      <c r="I73" s="262">
        <v>39.488061801096237</v>
      </c>
      <c r="J73" s="262">
        <v>38.669069411173119</v>
      </c>
      <c r="K73" s="262">
        <v>32.574332319411113</v>
      </c>
      <c r="L73" s="262">
        <v>32.255368937766491</v>
      </c>
      <c r="M73" s="262">
        <v>29.752945435137409</v>
      </c>
      <c r="N73" s="262">
        <v>43.601425912624151</v>
      </c>
      <c r="O73" s="262">
        <v>39.478833367712227</v>
      </c>
      <c r="P73" s="262">
        <v>31.997235409422039</v>
      </c>
      <c r="Q73" s="262">
        <v>12.49159290069082</v>
      </c>
      <c r="R73" s="262">
        <v>26.908944349129509</v>
      </c>
      <c r="S73" s="262">
        <v>20.25096048821695</v>
      </c>
      <c r="T73" s="262">
        <v>17.024230132065711</v>
      </c>
      <c r="U73" s="262">
        <v>17.16995002192041</v>
      </c>
      <c r="V73" s="262">
        <v>16.80384308219401</v>
      </c>
      <c r="W73" s="262">
        <v>23.396792078616741</v>
      </c>
      <c r="X73" s="262">
        <v>24.140126044827031</v>
      </c>
      <c r="Y73" s="262">
        <v>16.51052363858879</v>
      </c>
      <c r="DA73" s="72" t="s">
        <v>229</v>
      </c>
    </row>
    <row r="74" spans="1:105" ht="12" customHeight="1" x14ac:dyDescent="0.25">
      <c r="A74" s="59" t="s">
        <v>31</v>
      </c>
      <c r="B74" s="230">
        <v>16.738113611558308</v>
      </c>
      <c r="C74" s="230">
        <v>16.727279678054209</v>
      </c>
      <c r="D74" s="230">
        <v>14.943331785106009</v>
      </c>
      <c r="E74" s="230">
        <v>16.54939970151991</v>
      </c>
      <c r="F74" s="230">
        <v>8.9947585935009435</v>
      </c>
      <c r="G74" s="230">
        <v>0</v>
      </c>
      <c r="H74" s="230">
        <v>0</v>
      </c>
      <c r="I74" s="230">
        <v>0</v>
      </c>
      <c r="J74" s="230">
        <v>0</v>
      </c>
      <c r="K74" s="230">
        <v>0</v>
      </c>
      <c r="L74" s="230">
        <v>0</v>
      </c>
      <c r="M74" s="230">
        <v>0</v>
      </c>
      <c r="N74" s="230">
        <v>4.0164390733893116</v>
      </c>
      <c r="O74" s="230">
        <v>5.974186886983718</v>
      </c>
      <c r="P74" s="230">
        <v>5.1518351859484488</v>
      </c>
      <c r="Q74" s="230">
        <v>5.9365298442817318</v>
      </c>
      <c r="R74" s="230">
        <v>5.9923041419471694</v>
      </c>
      <c r="S74" s="230">
        <v>6.6202575117941587</v>
      </c>
      <c r="T74" s="230">
        <v>5.8884718295711824</v>
      </c>
      <c r="U74" s="230">
        <v>5.9591294330728326</v>
      </c>
      <c r="V74" s="230">
        <v>5.8990824864301512</v>
      </c>
      <c r="W74" s="230">
        <v>6.5135269850953206</v>
      </c>
      <c r="X74" s="230">
        <v>9.4880175003443377</v>
      </c>
      <c r="Y74" s="230">
        <v>5.7995472377076371</v>
      </c>
      <c r="DA74" s="71" t="s">
        <v>230</v>
      </c>
    </row>
    <row r="75" spans="1:105" ht="12" customHeight="1" x14ac:dyDescent="0.25">
      <c r="A75" s="59" t="s">
        <v>159</v>
      </c>
      <c r="B75" s="230">
        <v>9.8405183120562914</v>
      </c>
      <c r="C75" s="230">
        <v>9.8354400997433054</v>
      </c>
      <c r="D75" s="230">
        <v>11.26790639336873</v>
      </c>
      <c r="E75" s="230">
        <v>12.72930830395187</v>
      </c>
      <c r="F75" s="230">
        <v>0.74017975398879465</v>
      </c>
      <c r="G75" s="230">
        <v>0.72560714290892281</v>
      </c>
      <c r="H75" s="230">
        <v>0.71984722173110549</v>
      </c>
      <c r="I75" s="230">
        <v>0.72159530262735627</v>
      </c>
      <c r="J75" s="230">
        <v>0.72988723890103213</v>
      </c>
      <c r="K75" s="230">
        <v>0.7238936015250097</v>
      </c>
      <c r="L75" s="230">
        <v>0.72758632014325175</v>
      </c>
      <c r="M75" s="230">
        <v>0</v>
      </c>
      <c r="N75" s="230">
        <v>2.9626217869127638</v>
      </c>
      <c r="O75" s="230">
        <v>3.9329157254243272</v>
      </c>
      <c r="P75" s="230">
        <v>5.5385504278006286</v>
      </c>
      <c r="Q75" s="230">
        <v>2.345141202942306</v>
      </c>
      <c r="R75" s="230">
        <v>2.3680275061310532</v>
      </c>
      <c r="S75" s="230">
        <v>2.614711666373577</v>
      </c>
      <c r="T75" s="230">
        <v>1.3919108382825911</v>
      </c>
      <c r="U75" s="230">
        <v>1.1484706390169801</v>
      </c>
      <c r="V75" s="230">
        <v>1.0762126591850441</v>
      </c>
      <c r="W75" s="230">
        <v>1.178468141532512</v>
      </c>
      <c r="X75" s="230">
        <v>1.7289388487276021</v>
      </c>
      <c r="Y75" s="230">
        <v>1.3194230758886609</v>
      </c>
      <c r="DA75" s="71" t="s">
        <v>231</v>
      </c>
    </row>
    <row r="76" spans="1:105" ht="12" customHeight="1" x14ac:dyDescent="0.25">
      <c r="A76" s="59" t="s">
        <v>32</v>
      </c>
      <c r="B76" s="230">
        <v>9.9352811550977194</v>
      </c>
      <c r="C76" s="230">
        <v>10.579953030094771</v>
      </c>
      <c r="D76" s="230">
        <v>10.683090990089299</v>
      </c>
      <c r="E76" s="230">
        <v>8.4404488466711971</v>
      </c>
      <c r="F76" s="230">
        <v>6.901960542146524</v>
      </c>
      <c r="G76" s="230">
        <v>2.033010571476157</v>
      </c>
      <c r="H76" s="230">
        <v>2.4774404663799241</v>
      </c>
      <c r="I76" s="230">
        <v>2.4965003969401138</v>
      </c>
      <c r="J76" s="230">
        <v>2.0760666444482649</v>
      </c>
      <c r="K76" s="230">
        <v>1.5438917993922521</v>
      </c>
      <c r="L76" s="230">
        <v>1.5733207965805209</v>
      </c>
      <c r="M76" s="230">
        <v>0.50712289237670316</v>
      </c>
      <c r="N76" s="230">
        <v>8.6493631088450194</v>
      </c>
      <c r="O76" s="230">
        <v>7.086837288242549</v>
      </c>
      <c r="P76" s="230">
        <v>7.7047689574885823</v>
      </c>
      <c r="Q76" s="230">
        <v>1.286938581566706</v>
      </c>
      <c r="R76" s="230">
        <v>0.51731836591203328</v>
      </c>
      <c r="S76" s="230">
        <v>0.15912769922508069</v>
      </c>
      <c r="T76" s="230">
        <v>0.14839003470484061</v>
      </c>
      <c r="U76" s="230">
        <v>0.14854550285964799</v>
      </c>
      <c r="V76" s="230">
        <v>0.13356211033645549</v>
      </c>
      <c r="W76" s="230">
        <v>0.16147136360893419</v>
      </c>
      <c r="X76" s="230">
        <v>1.550637364774673</v>
      </c>
      <c r="Y76" s="230">
        <v>0.59407412557534878</v>
      </c>
      <c r="DA76" s="71" t="s">
        <v>232</v>
      </c>
    </row>
    <row r="77" spans="1:105" ht="12" customHeight="1" x14ac:dyDescent="0.25">
      <c r="A77" s="59" t="s">
        <v>35</v>
      </c>
      <c r="B77" s="230">
        <v>27.715692946294599</v>
      </c>
      <c r="C77" s="230">
        <v>32.118959838194193</v>
      </c>
      <c r="D77" s="230">
        <v>32.191765127748127</v>
      </c>
      <c r="E77" s="230">
        <v>27.10821173134244</v>
      </c>
      <c r="F77" s="230">
        <v>32.003261871592088</v>
      </c>
      <c r="G77" s="230">
        <v>32.9380620674401</v>
      </c>
      <c r="H77" s="230">
        <v>31.330934778770342</v>
      </c>
      <c r="I77" s="230">
        <v>36.269966101528773</v>
      </c>
      <c r="J77" s="230">
        <v>35.863115527823823</v>
      </c>
      <c r="K77" s="230">
        <v>30.30654691849384</v>
      </c>
      <c r="L77" s="230">
        <v>29.95446182104272</v>
      </c>
      <c r="M77" s="230">
        <v>29.24582254276071</v>
      </c>
      <c r="N77" s="230">
        <v>27.973001943477051</v>
      </c>
      <c r="O77" s="230">
        <v>22.484893467061632</v>
      </c>
      <c r="P77" s="230">
        <v>13.60208083818438</v>
      </c>
      <c r="Q77" s="230">
        <v>2.9229832719000801</v>
      </c>
      <c r="R77" s="230">
        <v>18.031294335139261</v>
      </c>
      <c r="S77" s="230">
        <v>10.85686361082413</v>
      </c>
      <c r="T77" s="230">
        <v>9.5954574295070945</v>
      </c>
      <c r="U77" s="230">
        <v>9.9138044469709534</v>
      </c>
      <c r="V77" s="230">
        <v>9.6949858262423554</v>
      </c>
      <c r="W77" s="230">
        <v>15.54332558837997</v>
      </c>
      <c r="X77" s="230">
        <v>11.37253233098042</v>
      </c>
      <c r="Y77" s="230">
        <v>8.7974791994171468</v>
      </c>
      <c r="DA77" s="71" t="s">
        <v>233</v>
      </c>
    </row>
    <row r="78" spans="1:105" ht="12" customHeight="1" x14ac:dyDescent="0.25">
      <c r="A78" s="60" t="s">
        <v>187</v>
      </c>
      <c r="B78" s="262">
        <v>15.87664262672938</v>
      </c>
      <c r="C78" s="262">
        <v>18.520892300699231</v>
      </c>
      <c r="D78" s="262">
        <v>27.90487342778129</v>
      </c>
      <c r="E78" s="262">
        <v>33.127328631549098</v>
      </c>
      <c r="F78" s="262">
        <v>35.825130321762892</v>
      </c>
      <c r="G78" s="262">
        <v>45.609163663614638</v>
      </c>
      <c r="H78" s="262">
        <v>49.117959778845169</v>
      </c>
      <c r="I78" s="262">
        <v>54.618845899643972</v>
      </c>
      <c r="J78" s="262">
        <v>45.018931907584019</v>
      </c>
      <c r="K78" s="262">
        <v>37.486798638020382</v>
      </c>
      <c r="L78" s="262">
        <v>33.855818004455102</v>
      </c>
      <c r="M78" s="262">
        <v>37.884573544827319</v>
      </c>
      <c r="N78" s="262">
        <v>18.328002694862139</v>
      </c>
      <c r="O78" s="262">
        <v>14.601148433673711</v>
      </c>
      <c r="P78" s="262">
        <v>16.827102564762971</v>
      </c>
      <c r="Q78" s="262">
        <v>20.164677820701641</v>
      </c>
      <c r="R78" s="262">
        <v>21.273835850413221</v>
      </c>
      <c r="S78" s="262">
        <v>27.612067021791869</v>
      </c>
      <c r="T78" s="262">
        <v>30.779545006722049</v>
      </c>
      <c r="U78" s="262">
        <v>35.884837435880819</v>
      </c>
      <c r="V78" s="262">
        <v>38.118680050965189</v>
      </c>
      <c r="W78" s="262">
        <v>30.743940501148121</v>
      </c>
      <c r="X78" s="262">
        <v>31.228805028946979</v>
      </c>
      <c r="Y78" s="262">
        <v>26.715039768926498</v>
      </c>
      <c r="DA78" s="72" t="s">
        <v>234</v>
      </c>
    </row>
    <row r="79" spans="1:105" ht="12" customHeight="1" x14ac:dyDescent="0.25">
      <c r="A79" s="57" t="s">
        <v>189</v>
      </c>
      <c r="B79" s="261">
        <f t="shared" ref="B79:Y79" si="1">B80+B84+B95</f>
        <v>23.898695514674351</v>
      </c>
      <c r="C79" s="261">
        <f t="shared" si="1"/>
        <v>26.191467979516183</v>
      </c>
      <c r="D79" s="261">
        <f t="shared" si="1"/>
        <v>29.001162955196165</v>
      </c>
      <c r="E79" s="261">
        <f t="shared" si="1"/>
        <v>29.400316221298681</v>
      </c>
      <c r="F79" s="261">
        <f t="shared" si="1"/>
        <v>25.212685384527997</v>
      </c>
      <c r="G79" s="261">
        <f t="shared" si="1"/>
        <v>24.174482866544587</v>
      </c>
      <c r="H79" s="261">
        <f t="shared" si="1"/>
        <v>24.799125970219006</v>
      </c>
      <c r="I79" s="261">
        <f t="shared" si="1"/>
        <v>27.926134745383337</v>
      </c>
      <c r="J79" s="261">
        <f t="shared" si="1"/>
        <v>24.931472429355942</v>
      </c>
      <c r="K79" s="261">
        <f t="shared" si="1"/>
        <v>20.882898296764854</v>
      </c>
      <c r="L79" s="261">
        <f t="shared" si="1"/>
        <v>19.736346298363497</v>
      </c>
      <c r="M79" s="261">
        <f t="shared" si="1"/>
        <v>20.143084176921612</v>
      </c>
      <c r="N79" s="261">
        <f t="shared" si="1"/>
        <v>18.37771115362391</v>
      </c>
      <c r="O79" s="261">
        <f t="shared" si="1"/>
        <v>22.321299039615734</v>
      </c>
      <c r="P79" s="261">
        <f t="shared" si="1"/>
        <v>24.95921643070049</v>
      </c>
      <c r="Q79" s="261">
        <f t="shared" si="1"/>
        <v>14.02470334321707</v>
      </c>
      <c r="R79" s="261">
        <f t="shared" si="1"/>
        <v>18.990029091975309</v>
      </c>
      <c r="S79" s="261">
        <f t="shared" si="1"/>
        <v>14.968303555137965</v>
      </c>
      <c r="T79" s="261">
        <f t="shared" si="1"/>
        <v>14.763003016060988</v>
      </c>
      <c r="U79" s="261">
        <f t="shared" si="1"/>
        <v>15.647926169992935</v>
      </c>
      <c r="V79" s="261">
        <f t="shared" si="1"/>
        <v>16.451641195930041</v>
      </c>
      <c r="W79" s="261">
        <f t="shared" si="1"/>
        <v>16.548607179097893</v>
      </c>
      <c r="X79" s="261">
        <f t="shared" si="1"/>
        <v>16.993544125102801</v>
      </c>
      <c r="Y79" s="261">
        <f t="shared" si="1"/>
        <v>12.844071106819431</v>
      </c>
      <c r="DA79" s="70"/>
    </row>
    <row r="80" spans="1:105" ht="12" customHeight="1" x14ac:dyDescent="0.25">
      <c r="A80" s="60" t="s">
        <v>190</v>
      </c>
      <c r="B80" s="262">
        <v>13.01779069559722</v>
      </c>
      <c r="C80" s="262">
        <v>14.011090919878891</v>
      </c>
      <c r="D80" s="262">
        <v>13.81180440376885</v>
      </c>
      <c r="E80" s="262">
        <v>13.062889229851679</v>
      </c>
      <c r="F80" s="262">
        <v>9.5986354264008042</v>
      </c>
      <c r="G80" s="262">
        <v>7.3620751667905298</v>
      </c>
      <c r="H80" s="262">
        <v>7.0392776796190928</v>
      </c>
      <c r="I80" s="262">
        <v>8.101785236688567</v>
      </c>
      <c r="J80" s="262">
        <v>8.0000988679692053</v>
      </c>
      <c r="K80" s="262">
        <v>6.7677319762821746</v>
      </c>
      <c r="L80" s="262">
        <v>6.7010886457787944</v>
      </c>
      <c r="M80" s="262">
        <v>6.2997650974389821</v>
      </c>
      <c r="N80" s="262">
        <v>8.4629718847379678</v>
      </c>
      <c r="O80" s="262">
        <v>7.7843039597944657</v>
      </c>
      <c r="P80" s="262">
        <v>6.0075638089683601</v>
      </c>
      <c r="Q80" s="262">
        <v>2.5041004065569812</v>
      </c>
      <c r="R80" s="262">
        <v>5.7013832552654247</v>
      </c>
      <c r="S80" s="262">
        <v>4.3139098796577073</v>
      </c>
      <c r="T80" s="262">
        <v>3.6229202069213908</v>
      </c>
      <c r="U80" s="262">
        <v>3.653290757596249</v>
      </c>
      <c r="V80" s="262">
        <v>3.5767287216394759</v>
      </c>
      <c r="W80" s="262">
        <v>4.9866509916008113</v>
      </c>
      <c r="X80" s="262">
        <v>4.9660403926546532</v>
      </c>
      <c r="Y80" s="262">
        <v>3.452125391029095</v>
      </c>
      <c r="DA80" s="72" t="s">
        <v>235</v>
      </c>
    </row>
    <row r="81" spans="1:105" ht="12" customHeight="1" x14ac:dyDescent="0.25">
      <c r="A81" s="59" t="s">
        <v>31</v>
      </c>
      <c r="B81" s="230">
        <v>4.0131866480791807</v>
      </c>
      <c r="C81" s="230">
        <v>3.9938774408834599</v>
      </c>
      <c r="D81" s="230">
        <v>3.533968530253901</v>
      </c>
      <c r="E81" s="230">
        <v>3.8339206349722321</v>
      </c>
      <c r="F81" s="230">
        <v>2.0685465121715909</v>
      </c>
      <c r="G81" s="230">
        <v>0</v>
      </c>
      <c r="H81" s="230">
        <v>0</v>
      </c>
      <c r="I81" s="230">
        <v>0</v>
      </c>
      <c r="J81" s="230">
        <v>0</v>
      </c>
      <c r="K81" s="230">
        <v>0</v>
      </c>
      <c r="L81" s="230">
        <v>0</v>
      </c>
      <c r="M81" s="230">
        <v>0</v>
      </c>
      <c r="N81" s="230">
        <v>0.97250371589460327</v>
      </c>
      <c r="O81" s="230">
        <v>1.435690672683636</v>
      </c>
      <c r="P81" s="230">
        <v>1.274056657610835</v>
      </c>
      <c r="Q81" s="230">
        <v>1.326740332473336</v>
      </c>
      <c r="R81" s="230">
        <v>1.2945175305636909</v>
      </c>
      <c r="S81" s="230">
        <v>1.4214330064330569</v>
      </c>
      <c r="T81" s="230">
        <v>1.264142315651418</v>
      </c>
      <c r="U81" s="230">
        <v>1.279003295925784</v>
      </c>
      <c r="V81" s="230">
        <v>1.2656905901079161</v>
      </c>
      <c r="W81" s="230">
        <v>1.3979013329506049</v>
      </c>
      <c r="X81" s="230">
        <v>2.0858319911655032</v>
      </c>
      <c r="Y81" s="230">
        <v>1.2578662257178661</v>
      </c>
      <c r="DA81" s="71" t="s">
        <v>236</v>
      </c>
    </row>
    <row r="82" spans="1:105" ht="12" customHeight="1" x14ac:dyDescent="0.25">
      <c r="A82" s="59" t="s">
        <v>159</v>
      </c>
      <c r="B82" s="230">
        <v>2.3593959042584309</v>
      </c>
      <c r="C82" s="230">
        <v>2.3483520985819242</v>
      </c>
      <c r="D82" s="230">
        <v>2.6647622610976729</v>
      </c>
      <c r="E82" s="230">
        <v>2.9489382488575919</v>
      </c>
      <c r="F82" s="230">
        <v>0.17022093840292979</v>
      </c>
      <c r="G82" s="230">
        <v>0.15868663318534981</v>
      </c>
      <c r="H82" s="230">
        <v>0.15809924639555781</v>
      </c>
      <c r="I82" s="230">
        <v>0.15804172486304649</v>
      </c>
      <c r="J82" s="230">
        <v>0.15957067286609919</v>
      </c>
      <c r="K82" s="230">
        <v>0.15788102883380839</v>
      </c>
      <c r="L82" s="230">
        <v>0.15890791925950809</v>
      </c>
      <c r="M82" s="230">
        <v>0</v>
      </c>
      <c r="N82" s="230">
        <v>0.71734206443014159</v>
      </c>
      <c r="O82" s="230">
        <v>0.94514124352968043</v>
      </c>
      <c r="P82" s="230">
        <v>1.369691923627337</v>
      </c>
      <c r="Q82" s="230">
        <v>0.52410979156208504</v>
      </c>
      <c r="R82" s="230">
        <v>0.51156500853902953</v>
      </c>
      <c r="S82" s="230">
        <v>0.56140376084581278</v>
      </c>
      <c r="T82" s="230">
        <v>0.2988166439806163</v>
      </c>
      <c r="U82" s="230">
        <v>0.24649535625529609</v>
      </c>
      <c r="V82" s="230">
        <v>0.23090916914942811</v>
      </c>
      <c r="W82" s="230">
        <v>0.25291707390754181</v>
      </c>
      <c r="X82" s="230">
        <v>0.38008740617457848</v>
      </c>
      <c r="Y82" s="230">
        <v>0.28617022270330411</v>
      </c>
      <c r="DA82" s="71" t="s">
        <v>237</v>
      </c>
    </row>
    <row r="83" spans="1:105" ht="12" customHeight="1" x14ac:dyDescent="0.25">
      <c r="A83" s="59" t="s">
        <v>35</v>
      </c>
      <c r="B83" s="230">
        <v>6.6452081432596088</v>
      </c>
      <c r="C83" s="230">
        <v>7.6688613804135084</v>
      </c>
      <c r="D83" s="230">
        <v>7.6130736124172733</v>
      </c>
      <c r="E83" s="230">
        <v>6.2800303460218583</v>
      </c>
      <c r="F83" s="230">
        <v>7.3598679758262842</v>
      </c>
      <c r="G83" s="230">
        <v>7.2033885336051799</v>
      </c>
      <c r="H83" s="230">
        <v>6.8811784332235346</v>
      </c>
      <c r="I83" s="230">
        <v>7.9437435118255202</v>
      </c>
      <c r="J83" s="230">
        <v>7.8405281951031061</v>
      </c>
      <c r="K83" s="230">
        <v>6.6098509474483658</v>
      </c>
      <c r="L83" s="230">
        <v>6.5421807265192866</v>
      </c>
      <c r="M83" s="230">
        <v>6.2997650974389821</v>
      </c>
      <c r="N83" s="230">
        <v>6.7731261044132216</v>
      </c>
      <c r="O83" s="230">
        <v>5.4034720435811492</v>
      </c>
      <c r="P83" s="230">
        <v>3.3638152277301878</v>
      </c>
      <c r="Q83" s="230">
        <v>0.6532502825215597</v>
      </c>
      <c r="R83" s="230">
        <v>3.895300716162704</v>
      </c>
      <c r="S83" s="230">
        <v>2.3310731123788382</v>
      </c>
      <c r="T83" s="230">
        <v>2.0599612472893569</v>
      </c>
      <c r="U83" s="230">
        <v>2.1277921054151689</v>
      </c>
      <c r="V83" s="230">
        <v>2.080128962382132</v>
      </c>
      <c r="W83" s="230">
        <v>3.335832584742664</v>
      </c>
      <c r="X83" s="230">
        <v>2.500120995314572</v>
      </c>
      <c r="Y83" s="230">
        <v>1.9080889426079251</v>
      </c>
      <c r="DA83" s="71" t="s">
        <v>238</v>
      </c>
    </row>
    <row r="84" spans="1:105" ht="12" customHeight="1" x14ac:dyDescent="0.25">
      <c r="A84" s="60" t="s">
        <v>195</v>
      </c>
      <c r="B84" s="262">
        <v>7.0742673637119804</v>
      </c>
      <c r="C84" s="262">
        <v>7.7582489330990656</v>
      </c>
      <c r="D84" s="262">
        <v>8.5900976936320852</v>
      </c>
      <c r="E84" s="262">
        <v>8.6629764909652174</v>
      </c>
      <c r="F84" s="262">
        <v>7.3752575986835822</v>
      </c>
      <c r="G84" s="262">
        <v>6.8379129681234314</v>
      </c>
      <c r="H84" s="262">
        <v>6.9721252973124628</v>
      </c>
      <c r="I84" s="262">
        <v>7.8618871914110828</v>
      </c>
      <c r="J84" s="262">
        <v>7.0891666103204933</v>
      </c>
      <c r="K84" s="262">
        <v>5.9393041161639823</v>
      </c>
      <c r="L84" s="262">
        <v>5.6410042905130977</v>
      </c>
      <c r="M84" s="262">
        <v>5.6827035317369718</v>
      </c>
      <c r="N84" s="262">
        <v>5.4769648124596104</v>
      </c>
      <c r="O84" s="262">
        <v>11.028110437734281</v>
      </c>
      <c r="P84" s="262">
        <v>14.790284628165431</v>
      </c>
      <c r="Q84" s="262">
        <v>7.0140490983390213</v>
      </c>
      <c r="R84" s="262">
        <v>8.692858840867336</v>
      </c>
      <c r="S84" s="262">
        <v>4.7258171252940873</v>
      </c>
      <c r="T84" s="262">
        <v>4.5323029936542314</v>
      </c>
      <c r="U84" s="262">
        <v>4.292700780883612</v>
      </c>
      <c r="V84" s="262">
        <v>4.6962754135571636</v>
      </c>
      <c r="W84" s="262">
        <v>4.9638419085431744</v>
      </c>
      <c r="X84" s="262">
        <v>5.1622085774925619</v>
      </c>
      <c r="Y84" s="262">
        <v>3.597709568258797</v>
      </c>
      <c r="DA84" s="72" t="s">
        <v>239</v>
      </c>
    </row>
    <row r="85" spans="1:105" ht="12" customHeight="1" x14ac:dyDescent="0.25">
      <c r="A85" s="64" t="s">
        <v>28</v>
      </c>
      <c r="B85" s="229">
        <v>0</v>
      </c>
      <c r="C85" s="229">
        <v>0</v>
      </c>
      <c r="D85" s="229">
        <v>0</v>
      </c>
      <c r="E85" s="229">
        <v>0</v>
      </c>
      <c r="F85" s="229">
        <v>0</v>
      </c>
      <c r="G85" s="229">
        <v>0</v>
      </c>
      <c r="H85" s="229">
        <v>0</v>
      </c>
      <c r="I85" s="229">
        <v>0</v>
      </c>
      <c r="J85" s="229">
        <v>0</v>
      </c>
      <c r="K85" s="229">
        <v>0</v>
      </c>
      <c r="L85" s="229">
        <v>0</v>
      </c>
      <c r="M85" s="229">
        <v>0</v>
      </c>
      <c r="N85" s="229">
        <v>0</v>
      </c>
      <c r="O85" s="229">
        <v>0</v>
      </c>
      <c r="P85" s="229">
        <v>0</v>
      </c>
      <c r="Q85" s="229">
        <v>0</v>
      </c>
      <c r="R85" s="229">
        <v>0</v>
      </c>
      <c r="S85" s="229">
        <v>0</v>
      </c>
      <c r="T85" s="229">
        <v>0</v>
      </c>
      <c r="U85" s="229">
        <v>0</v>
      </c>
      <c r="V85" s="229">
        <v>0</v>
      </c>
      <c r="W85" s="229">
        <v>0</v>
      </c>
      <c r="X85" s="229">
        <v>0</v>
      </c>
      <c r="Y85" s="229">
        <v>0</v>
      </c>
      <c r="DA85" s="73" t="s">
        <v>240</v>
      </c>
    </row>
    <row r="86" spans="1:105" ht="12" customHeight="1" x14ac:dyDescent="0.25">
      <c r="A86" s="64" t="s">
        <v>30</v>
      </c>
      <c r="B86" s="229">
        <v>0</v>
      </c>
      <c r="C86" s="229">
        <v>0</v>
      </c>
      <c r="D86" s="229">
        <v>0</v>
      </c>
      <c r="E86" s="229">
        <v>0</v>
      </c>
      <c r="F86" s="229">
        <v>0</v>
      </c>
      <c r="G86" s="229">
        <v>0</v>
      </c>
      <c r="H86" s="229">
        <v>0</v>
      </c>
      <c r="I86" s="229">
        <v>0</v>
      </c>
      <c r="J86" s="229">
        <v>0</v>
      </c>
      <c r="K86" s="229">
        <v>0</v>
      </c>
      <c r="L86" s="229">
        <v>0</v>
      </c>
      <c r="M86" s="229">
        <v>0</v>
      </c>
      <c r="N86" s="229">
        <v>0</v>
      </c>
      <c r="O86" s="229">
        <v>0</v>
      </c>
      <c r="P86" s="229">
        <v>0</v>
      </c>
      <c r="Q86" s="229">
        <v>0</v>
      </c>
      <c r="R86" s="229">
        <v>0</v>
      </c>
      <c r="S86" s="229">
        <v>0</v>
      </c>
      <c r="T86" s="229">
        <v>0</v>
      </c>
      <c r="U86" s="229">
        <v>0</v>
      </c>
      <c r="V86" s="229">
        <v>0</v>
      </c>
      <c r="W86" s="229">
        <v>0</v>
      </c>
      <c r="X86" s="229">
        <v>0</v>
      </c>
      <c r="Y86" s="229">
        <v>0</v>
      </c>
      <c r="DA86" s="73" t="s">
        <v>241</v>
      </c>
    </row>
    <row r="87" spans="1:105" ht="12" customHeight="1" x14ac:dyDescent="0.25">
      <c r="A87" s="64" t="s">
        <v>31</v>
      </c>
      <c r="B87" s="229">
        <v>1.8435406688661451</v>
      </c>
      <c r="C87" s="229">
        <v>1.8736838096069119</v>
      </c>
      <c r="D87" s="229">
        <v>1.858039323396377</v>
      </c>
      <c r="E87" s="229">
        <v>2.211520592097211</v>
      </c>
      <c r="F87" s="229">
        <v>1.363866003459463</v>
      </c>
      <c r="G87" s="229">
        <v>0</v>
      </c>
      <c r="H87" s="229">
        <v>0</v>
      </c>
      <c r="I87" s="229">
        <v>0</v>
      </c>
      <c r="J87" s="229">
        <v>0</v>
      </c>
      <c r="K87" s="229">
        <v>0</v>
      </c>
      <c r="L87" s="229">
        <v>0</v>
      </c>
      <c r="M87" s="229">
        <v>0</v>
      </c>
      <c r="N87" s="229">
        <v>0.50452238696101848</v>
      </c>
      <c r="O87" s="229">
        <v>0.28092209640742571</v>
      </c>
      <c r="P87" s="229">
        <v>0.16628356488661519</v>
      </c>
      <c r="Q87" s="229">
        <v>0.42752947932067881</v>
      </c>
      <c r="R87" s="229">
        <v>0.40397798354796127</v>
      </c>
      <c r="S87" s="229">
        <v>1.10267749550141</v>
      </c>
      <c r="T87" s="229">
        <v>1.1502233439615399</v>
      </c>
      <c r="U87" s="229">
        <v>1.484395215909631</v>
      </c>
      <c r="V87" s="229">
        <v>1.426972409253584</v>
      </c>
      <c r="W87" s="229">
        <v>1.1549517334762529</v>
      </c>
      <c r="X87" s="229">
        <v>1.658824627116597</v>
      </c>
      <c r="Y87" s="229">
        <v>1.2596974565752219</v>
      </c>
      <c r="DA87" s="73" t="s">
        <v>242</v>
      </c>
    </row>
    <row r="88" spans="1:105" ht="12" customHeight="1" x14ac:dyDescent="0.25">
      <c r="A88" s="64" t="s">
        <v>159</v>
      </c>
      <c r="B88" s="229">
        <v>1.083837529843892</v>
      </c>
      <c r="C88" s="229">
        <v>1.101703638005491</v>
      </c>
      <c r="D88" s="229">
        <v>1.4010405090580691</v>
      </c>
      <c r="E88" s="229">
        <v>1.7010361671763941</v>
      </c>
      <c r="F88" s="229">
        <v>0.112232695566028</v>
      </c>
      <c r="G88" s="229">
        <v>0.138994397310478</v>
      </c>
      <c r="H88" s="229">
        <v>0.1453554416143347</v>
      </c>
      <c r="I88" s="229">
        <v>0.1436662274204332</v>
      </c>
      <c r="J88" s="229">
        <v>0.13380958792406689</v>
      </c>
      <c r="K88" s="229">
        <v>0.13198810047873871</v>
      </c>
      <c r="L88" s="229">
        <v>0.12724447708428291</v>
      </c>
      <c r="M88" s="229">
        <v>0</v>
      </c>
      <c r="N88" s="229">
        <v>0.37214781259824292</v>
      </c>
      <c r="O88" s="229">
        <v>0.1849361179154127</v>
      </c>
      <c r="P88" s="229">
        <v>0.17876540615097841</v>
      </c>
      <c r="Q88" s="229">
        <v>0.16888940571791269</v>
      </c>
      <c r="R88" s="229">
        <v>0.1596432614653765</v>
      </c>
      <c r="S88" s="229">
        <v>0.43550929953988499</v>
      </c>
      <c r="T88" s="229">
        <v>0.2718885960981669</v>
      </c>
      <c r="U88" s="229">
        <v>0.28607942507642548</v>
      </c>
      <c r="V88" s="229">
        <v>0.26033298816878181</v>
      </c>
      <c r="W88" s="229">
        <v>0.20896110909251031</v>
      </c>
      <c r="X88" s="229">
        <v>0.30227667064735891</v>
      </c>
      <c r="Y88" s="229">
        <v>0.286586835958002</v>
      </c>
      <c r="DA88" s="73" t="s">
        <v>243</v>
      </c>
    </row>
    <row r="89" spans="1:105" ht="12" customHeight="1" x14ac:dyDescent="0.25">
      <c r="A89" s="64" t="s">
        <v>32</v>
      </c>
      <c r="B89" s="229">
        <v>1.0942747367537331</v>
      </c>
      <c r="C89" s="229">
        <v>1.1850992558519899</v>
      </c>
      <c r="D89" s="229">
        <v>1.328325131266342</v>
      </c>
      <c r="E89" s="229">
        <v>1.1279095778466319</v>
      </c>
      <c r="F89" s="229">
        <v>1.046537185272965</v>
      </c>
      <c r="G89" s="229">
        <v>0.38943536026302228</v>
      </c>
      <c r="H89" s="229">
        <v>0.50025816894573483</v>
      </c>
      <c r="I89" s="229">
        <v>0.49704147529244619</v>
      </c>
      <c r="J89" s="229">
        <v>0.3806034787165119</v>
      </c>
      <c r="K89" s="229">
        <v>0.28149902902470259</v>
      </c>
      <c r="L89" s="229">
        <v>0.27515138273531581</v>
      </c>
      <c r="M89" s="229">
        <v>9.6858613807371069E-2</v>
      </c>
      <c r="N89" s="229">
        <v>1.086484132245191</v>
      </c>
      <c r="O89" s="229">
        <v>0.33324186631137748</v>
      </c>
      <c r="P89" s="229">
        <v>0.2486835084269233</v>
      </c>
      <c r="Q89" s="229">
        <v>9.268111104080147E-2</v>
      </c>
      <c r="R89" s="229">
        <v>3.4875604669418678E-2</v>
      </c>
      <c r="S89" s="229">
        <v>2.6504487557140421E-2</v>
      </c>
      <c r="T89" s="229">
        <v>2.8985734647082501E-2</v>
      </c>
      <c r="U89" s="229">
        <v>3.7002088353038289E-2</v>
      </c>
      <c r="V89" s="229">
        <v>3.2308320287133437E-2</v>
      </c>
      <c r="W89" s="229">
        <v>2.8631436045886562E-2</v>
      </c>
      <c r="X89" s="229">
        <v>0.27110357335682173</v>
      </c>
      <c r="Y89" s="229">
        <v>0.12903656687866119</v>
      </c>
      <c r="DA89" s="73" t="s">
        <v>244</v>
      </c>
    </row>
    <row r="90" spans="1:105" ht="12" customHeight="1" x14ac:dyDescent="0.25">
      <c r="A90" s="64" t="s">
        <v>33</v>
      </c>
      <c r="B90" s="229">
        <v>0</v>
      </c>
      <c r="C90" s="229">
        <v>0</v>
      </c>
      <c r="D90" s="229">
        <v>0</v>
      </c>
      <c r="E90" s="229">
        <v>0</v>
      </c>
      <c r="F90" s="229">
        <v>0</v>
      </c>
      <c r="G90" s="229">
        <v>0</v>
      </c>
      <c r="H90" s="229">
        <v>0</v>
      </c>
      <c r="I90" s="229">
        <v>0</v>
      </c>
      <c r="J90" s="229">
        <v>0</v>
      </c>
      <c r="K90" s="229">
        <v>0</v>
      </c>
      <c r="L90" s="229">
        <v>0</v>
      </c>
      <c r="M90" s="229">
        <v>0</v>
      </c>
      <c r="N90" s="229">
        <v>0</v>
      </c>
      <c r="O90" s="229">
        <v>9.1717110911486319</v>
      </c>
      <c r="P90" s="229">
        <v>13.757523645262321</v>
      </c>
      <c r="Q90" s="229">
        <v>6.1144453990731256</v>
      </c>
      <c r="R90" s="229">
        <v>6.8787618224150497</v>
      </c>
      <c r="S90" s="229">
        <v>1.352794496965338</v>
      </c>
      <c r="T90" s="229">
        <v>1.2068787617612109</v>
      </c>
      <c r="U90" s="229">
        <v>1.5735167669245039E-2</v>
      </c>
      <c r="V90" s="229">
        <v>0.63147033533079155</v>
      </c>
      <c r="W90" s="229">
        <v>0.81521926050382931</v>
      </c>
      <c r="X90" s="229">
        <v>0.94170249353934621</v>
      </c>
      <c r="Y90" s="229">
        <v>1.152192605308691E-2</v>
      </c>
      <c r="DA90" s="73" t="s">
        <v>245</v>
      </c>
    </row>
    <row r="91" spans="1:105" ht="12" customHeight="1" x14ac:dyDescent="0.25">
      <c r="A91" s="64" t="s">
        <v>35</v>
      </c>
      <c r="B91" s="229">
        <v>3.0526144282482091</v>
      </c>
      <c r="C91" s="229">
        <v>3.5977622296346738</v>
      </c>
      <c r="D91" s="229">
        <v>4.0026927299112973</v>
      </c>
      <c r="E91" s="229">
        <v>3.6225101538449809</v>
      </c>
      <c r="F91" s="229">
        <v>4.8526217143851262</v>
      </c>
      <c r="G91" s="229">
        <v>6.3094832105499297</v>
      </c>
      <c r="H91" s="229">
        <v>6.3265116867523927</v>
      </c>
      <c r="I91" s="229">
        <v>7.221179488698203</v>
      </c>
      <c r="J91" s="229">
        <v>6.5747535436799147</v>
      </c>
      <c r="K91" s="229">
        <v>5.5258169866605407</v>
      </c>
      <c r="L91" s="229">
        <v>5.2386084306934988</v>
      </c>
      <c r="M91" s="229">
        <v>5.5858449179296006</v>
      </c>
      <c r="N91" s="229">
        <v>3.5138104806551591</v>
      </c>
      <c r="O91" s="229">
        <v>1.0572992659514371</v>
      </c>
      <c r="P91" s="229">
        <v>0.43902850343858962</v>
      </c>
      <c r="Q91" s="229">
        <v>0.21050370318650249</v>
      </c>
      <c r="R91" s="229">
        <v>1.215600168769531</v>
      </c>
      <c r="S91" s="229">
        <v>1.808331345730313</v>
      </c>
      <c r="T91" s="229">
        <v>1.87432655718623</v>
      </c>
      <c r="U91" s="229">
        <v>2.4694888838752722</v>
      </c>
      <c r="V91" s="229">
        <v>2.345191360516873</v>
      </c>
      <c r="W91" s="229">
        <v>2.756078369424694</v>
      </c>
      <c r="X91" s="229">
        <v>1.988301212832438</v>
      </c>
      <c r="Y91" s="229">
        <v>1.9108667827938239</v>
      </c>
      <c r="DA91" s="73" t="s">
        <v>246</v>
      </c>
    </row>
    <row r="92" spans="1:105" ht="12" customHeight="1" x14ac:dyDescent="0.25">
      <c r="A92" s="64" t="s">
        <v>36</v>
      </c>
      <c r="B92" s="229">
        <v>0</v>
      </c>
      <c r="C92" s="229">
        <v>0</v>
      </c>
      <c r="D92" s="229">
        <v>0</v>
      </c>
      <c r="E92" s="229">
        <v>0</v>
      </c>
      <c r="F92" s="229">
        <v>0</v>
      </c>
      <c r="G92" s="229">
        <v>0</v>
      </c>
      <c r="H92" s="229">
        <v>0</v>
      </c>
      <c r="I92" s="229">
        <v>0</v>
      </c>
      <c r="J92" s="229">
        <v>0</v>
      </c>
      <c r="K92" s="229">
        <v>0</v>
      </c>
      <c r="L92" s="229">
        <v>0</v>
      </c>
      <c r="M92" s="229">
        <v>0</v>
      </c>
      <c r="N92" s="229">
        <v>0</v>
      </c>
      <c r="O92" s="229">
        <v>0</v>
      </c>
      <c r="P92" s="229">
        <v>0</v>
      </c>
      <c r="Q92" s="229">
        <v>0</v>
      </c>
      <c r="R92" s="229">
        <v>0</v>
      </c>
      <c r="S92" s="229">
        <v>0</v>
      </c>
      <c r="T92" s="229">
        <v>0</v>
      </c>
      <c r="U92" s="229">
        <v>0</v>
      </c>
      <c r="V92" s="229">
        <v>0</v>
      </c>
      <c r="W92" s="229">
        <v>0</v>
      </c>
      <c r="X92" s="229">
        <v>0</v>
      </c>
      <c r="Y92" s="229">
        <v>0</v>
      </c>
      <c r="DA92" s="73" t="s">
        <v>247</v>
      </c>
    </row>
    <row r="93" spans="1:105" ht="12" customHeight="1" x14ac:dyDescent="0.25">
      <c r="A93" s="64" t="s">
        <v>38</v>
      </c>
      <c r="B93" s="229">
        <v>0</v>
      </c>
      <c r="C93" s="229">
        <v>0</v>
      </c>
      <c r="D93" s="229">
        <v>0</v>
      </c>
      <c r="E93" s="229">
        <v>0</v>
      </c>
      <c r="F93" s="229">
        <v>0</v>
      </c>
      <c r="G93" s="229">
        <v>0</v>
      </c>
      <c r="H93" s="229">
        <v>0</v>
      </c>
      <c r="I93" s="229">
        <v>0</v>
      </c>
      <c r="J93" s="229">
        <v>0</v>
      </c>
      <c r="K93" s="229">
        <v>0</v>
      </c>
      <c r="L93" s="229">
        <v>0</v>
      </c>
      <c r="M93" s="229">
        <v>0</v>
      </c>
      <c r="N93" s="229">
        <v>0</v>
      </c>
      <c r="O93" s="229">
        <v>0</v>
      </c>
      <c r="P93" s="229">
        <v>0</v>
      </c>
      <c r="Q93" s="229">
        <v>0</v>
      </c>
      <c r="R93" s="229">
        <v>0</v>
      </c>
      <c r="S93" s="229">
        <v>0</v>
      </c>
      <c r="T93" s="229">
        <v>0</v>
      </c>
      <c r="U93" s="229">
        <v>0</v>
      </c>
      <c r="V93" s="229">
        <v>0</v>
      </c>
      <c r="W93" s="229">
        <v>0</v>
      </c>
      <c r="X93" s="229">
        <v>0</v>
      </c>
      <c r="Y93" s="229">
        <v>0</v>
      </c>
      <c r="DA93" s="73" t="s">
        <v>248</v>
      </c>
    </row>
    <row r="94" spans="1:105" ht="12" customHeight="1" x14ac:dyDescent="0.25">
      <c r="A94" s="64" t="s">
        <v>39</v>
      </c>
      <c r="B94" s="229">
        <v>0</v>
      </c>
      <c r="C94" s="229">
        <v>0</v>
      </c>
      <c r="D94" s="229">
        <v>0</v>
      </c>
      <c r="E94" s="229">
        <v>0</v>
      </c>
      <c r="F94" s="229">
        <v>0</v>
      </c>
      <c r="G94" s="229">
        <v>0</v>
      </c>
      <c r="H94" s="229">
        <v>0</v>
      </c>
      <c r="I94" s="229">
        <v>0</v>
      </c>
      <c r="J94" s="229">
        <v>0</v>
      </c>
      <c r="K94" s="229">
        <v>0</v>
      </c>
      <c r="L94" s="229">
        <v>0</v>
      </c>
      <c r="M94" s="229">
        <v>0</v>
      </c>
      <c r="N94" s="229">
        <v>0</v>
      </c>
      <c r="O94" s="229">
        <v>0</v>
      </c>
      <c r="P94" s="229">
        <v>0</v>
      </c>
      <c r="Q94" s="229">
        <v>0</v>
      </c>
      <c r="R94" s="229">
        <v>0</v>
      </c>
      <c r="S94" s="229">
        <v>0</v>
      </c>
      <c r="T94" s="229">
        <v>0</v>
      </c>
      <c r="U94" s="229">
        <v>0</v>
      </c>
      <c r="V94" s="229">
        <v>0</v>
      </c>
      <c r="W94" s="229">
        <v>0</v>
      </c>
      <c r="X94" s="229">
        <v>0</v>
      </c>
      <c r="Y94" s="229">
        <v>0</v>
      </c>
      <c r="DA94" s="73" t="s">
        <v>249</v>
      </c>
    </row>
    <row r="95" spans="1:105" ht="12" customHeight="1" x14ac:dyDescent="0.25">
      <c r="A95" s="61" t="s">
        <v>207</v>
      </c>
      <c r="B95" s="263">
        <v>3.806637455365149</v>
      </c>
      <c r="C95" s="263">
        <v>4.422128126538226</v>
      </c>
      <c r="D95" s="263">
        <v>6.5992608577952279</v>
      </c>
      <c r="E95" s="263">
        <v>7.6744505004817842</v>
      </c>
      <c r="F95" s="263">
        <v>8.238792359443611</v>
      </c>
      <c r="G95" s="263">
        <v>9.9744947316306245</v>
      </c>
      <c r="H95" s="263">
        <v>10.787722993287449</v>
      </c>
      <c r="I95" s="263">
        <v>11.962462317283689</v>
      </c>
      <c r="J95" s="263">
        <v>9.8422069510662418</v>
      </c>
      <c r="K95" s="263">
        <v>8.1758622043186975</v>
      </c>
      <c r="L95" s="263">
        <v>7.3942533620716064</v>
      </c>
      <c r="M95" s="263">
        <v>8.1606155477456568</v>
      </c>
      <c r="N95" s="263">
        <v>4.4377744564263333</v>
      </c>
      <c r="O95" s="263">
        <v>3.508884642086985</v>
      </c>
      <c r="P95" s="263">
        <v>4.1613679935666994</v>
      </c>
      <c r="Q95" s="263">
        <v>4.506553838321067</v>
      </c>
      <c r="R95" s="263">
        <v>4.5957869958425492</v>
      </c>
      <c r="S95" s="263">
        <v>5.9285765501861691</v>
      </c>
      <c r="T95" s="263">
        <v>6.6077798154853644</v>
      </c>
      <c r="U95" s="263">
        <v>7.7019346315130743</v>
      </c>
      <c r="V95" s="263">
        <v>8.1786370607334007</v>
      </c>
      <c r="W95" s="263">
        <v>6.5981142789539096</v>
      </c>
      <c r="X95" s="263">
        <v>6.865295154955585</v>
      </c>
      <c r="Y95" s="263">
        <v>5.7942361475315387</v>
      </c>
      <c r="DA95" s="74" t="s">
        <v>250</v>
      </c>
    </row>
    <row r="96" spans="1:105" ht="12" hidden="1" customHeight="1" x14ac:dyDescent="0.25"/>
    <row r="98" spans="1:105" ht="15" customHeight="1" x14ac:dyDescent="0.25">
      <c r="A98" s="32" t="s">
        <v>251</v>
      </c>
      <c r="B98" s="257"/>
      <c r="C98" s="257"/>
      <c r="D98" s="257"/>
      <c r="E98" s="257"/>
      <c r="F98" s="257"/>
      <c r="G98" s="257"/>
      <c r="H98" s="257"/>
      <c r="I98" s="257"/>
      <c r="J98" s="257"/>
      <c r="K98" s="257"/>
      <c r="L98" s="257"/>
      <c r="M98" s="257"/>
      <c r="N98" s="257"/>
      <c r="O98" s="257"/>
      <c r="P98" s="257"/>
      <c r="Q98" s="257"/>
      <c r="R98" s="257"/>
      <c r="S98" s="257"/>
      <c r="T98" s="257"/>
      <c r="U98" s="257"/>
      <c r="V98" s="257"/>
      <c r="W98" s="257"/>
      <c r="X98" s="257"/>
      <c r="Y98" s="257"/>
      <c r="DA98" s="88"/>
    </row>
    <row r="100" spans="1:105" ht="12" customHeight="1" x14ac:dyDescent="0.25">
      <c r="A100" s="35" t="s">
        <v>43</v>
      </c>
      <c r="B100" s="232">
        <f t="shared" ref="B100:Y100" si="2">SUM(B$101:B$105,B$109:B$110,B$112:B$114,B$107,B$106)</f>
        <v>0</v>
      </c>
      <c r="C100" s="232">
        <f t="shared" si="2"/>
        <v>0</v>
      </c>
      <c r="D100" s="232">
        <f t="shared" si="2"/>
        <v>0</v>
      </c>
      <c r="E100" s="232">
        <f t="shared" si="2"/>
        <v>0</v>
      </c>
      <c r="F100" s="232">
        <f t="shared" si="2"/>
        <v>0</v>
      </c>
      <c r="G100" s="232">
        <f t="shared" si="2"/>
        <v>0</v>
      </c>
      <c r="H100" s="232">
        <f t="shared" si="2"/>
        <v>0</v>
      </c>
      <c r="I100" s="232">
        <f t="shared" si="2"/>
        <v>0</v>
      </c>
      <c r="J100" s="232">
        <f t="shared" si="2"/>
        <v>0</v>
      </c>
      <c r="K100" s="232">
        <f t="shared" si="2"/>
        <v>0</v>
      </c>
      <c r="L100" s="232">
        <f t="shared" si="2"/>
        <v>0</v>
      </c>
      <c r="M100" s="232">
        <f t="shared" si="2"/>
        <v>0</v>
      </c>
      <c r="N100" s="232">
        <f t="shared" si="2"/>
        <v>0</v>
      </c>
      <c r="O100" s="232">
        <f t="shared" si="2"/>
        <v>0</v>
      </c>
      <c r="P100" s="232">
        <f t="shared" si="2"/>
        <v>0</v>
      </c>
      <c r="Q100" s="232">
        <f t="shared" si="2"/>
        <v>0</v>
      </c>
      <c r="R100" s="232">
        <f t="shared" si="2"/>
        <v>0</v>
      </c>
      <c r="S100" s="232">
        <f t="shared" si="2"/>
        <v>0</v>
      </c>
      <c r="T100" s="232">
        <f t="shared" si="2"/>
        <v>0</v>
      </c>
      <c r="U100" s="232">
        <f t="shared" si="2"/>
        <v>0</v>
      </c>
      <c r="V100" s="232">
        <f t="shared" si="2"/>
        <v>0</v>
      </c>
      <c r="W100" s="232">
        <f t="shared" si="2"/>
        <v>0</v>
      </c>
      <c r="X100" s="232">
        <f t="shared" si="2"/>
        <v>0</v>
      </c>
      <c r="Y100" s="232">
        <f t="shared" si="2"/>
        <v>0</v>
      </c>
      <c r="DA100" s="95"/>
    </row>
    <row r="101" spans="1:105" ht="12" customHeight="1" x14ac:dyDescent="0.25">
      <c r="A101" s="55" t="s">
        <v>91</v>
      </c>
      <c r="B101" s="266">
        <f t="shared" ref="B101:Y101" si="3">IF(B$6=0,0,B$6/B$5)</f>
        <v>0</v>
      </c>
      <c r="C101" s="266">
        <f t="shared" si="3"/>
        <v>0</v>
      </c>
      <c r="D101" s="266">
        <f t="shared" si="3"/>
        <v>0</v>
      </c>
      <c r="E101" s="266">
        <f t="shared" si="3"/>
        <v>0</v>
      </c>
      <c r="F101" s="266">
        <f t="shared" si="3"/>
        <v>0</v>
      </c>
      <c r="G101" s="266">
        <f t="shared" si="3"/>
        <v>0</v>
      </c>
      <c r="H101" s="266">
        <f t="shared" si="3"/>
        <v>0</v>
      </c>
      <c r="I101" s="266">
        <f t="shared" si="3"/>
        <v>0</v>
      </c>
      <c r="J101" s="266">
        <f t="shared" si="3"/>
        <v>0</v>
      </c>
      <c r="K101" s="266">
        <f t="shared" si="3"/>
        <v>0</v>
      </c>
      <c r="L101" s="266">
        <f t="shared" si="3"/>
        <v>0</v>
      </c>
      <c r="M101" s="266">
        <f t="shared" si="3"/>
        <v>0</v>
      </c>
      <c r="N101" s="266">
        <f t="shared" si="3"/>
        <v>0</v>
      </c>
      <c r="O101" s="266">
        <f t="shared" si="3"/>
        <v>0</v>
      </c>
      <c r="P101" s="266">
        <f t="shared" si="3"/>
        <v>0</v>
      </c>
      <c r="Q101" s="266">
        <f t="shared" si="3"/>
        <v>0</v>
      </c>
      <c r="R101" s="266">
        <f t="shared" si="3"/>
        <v>0</v>
      </c>
      <c r="S101" s="266">
        <f t="shared" si="3"/>
        <v>0</v>
      </c>
      <c r="T101" s="266">
        <f t="shared" si="3"/>
        <v>0</v>
      </c>
      <c r="U101" s="266">
        <f t="shared" si="3"/>
        <v>0</v>
      </c>
      <c r="V101" s="266">
        <f t="shared" si="3"/>
        <v>0</v>
      </c>
      <c r="W101" s="266">
        <f t="shared" si="3"/>
        <v>0</v>
      </c>
      <c r="X101" s="266">
        <f t="shared" si="3"/>
        <v>0</v>
      </c>
      <c r="Y101" s="266">
        <f t="shared" si="3"/>
        <v>0</v>
      </c>
      <c r="DA101" s="76"/>
    </row>
    <row r="102" spans="1:105" ht="12" customHeight="1" x14ac:dyDescent="0.25">
      <c r="A102" s="173" t="s">
        <v>92</v>
      </c>
      <c r="B102" s="267">
        <f t="shared" ref="B102:Y102" si="4">IF(B$7=0,0,B$7/B$5)</f>
        <v>0</v>
      </c>
      <c r="C102" s="267">
        <f t="shared" si="4"/>
        <v>0</v>
      </c>
      <c r="D102" s="267">
        <f t="shared" si="4"/>
        <v>0</v>
      </c>
      <c r="E102" s="267">
        <f t="shared" si="4"/>
        <v>0</v>
      </c>
      <c r="F102" s="267">
        <f t="shared" si="4"/>
        <v>0</v>
      </c>
      <c r="G102" s="267">
        <f t="shared" si="4"/>
        <v>0</v>
      </c>
      <c r="H102" s="267">
        <f t="shared" si="4"/>
        <v>0</v>
      </c>
      <c r="I102" s="267">
        <f t="shared" si="4"/>
        <v>0</v>
      </c>
      <c r="J102" s="267">
        <f t="shared" si="4"/>
        <v>0</v>
      </c>
      <c r="K102" s="267">
        <f t="shared" si="4"/>
        <v>0</v>
      </c>
      <c r="L102" s="267">
        <f t="shared" si="4"/>
        <v>0</v>
      </c>
      <c r="M102" s="267">
        <f t="shared" si="4"/>
        <v>0</v>
      </c>
      <c r="N102" s="267">
        <f t="shared" si="4"/>
        <v>0</v>
      </c>
      <c r="O102" s="267">
        <f t="shared" si="4"/>
        <v>0</v>
      </c>
      <c r="P102" s="267">
        <f t="shared" si="4"/>
        <v>0</v>
      </c>
      <c r="Q102" s="267">
        <f t="shared" si="4"/>
        <v>0</v>
      </c>
      <c r="R102" s="267">
        <f t="shared" si="4"/>
        <v>0</v>
      </c>
      <c r="S102" s="267">
        <f t="shared" si="4"/>
        <v>0</v>
      </c>
      <c r="T102" s="267">
        <f t="shared" si="4"/>
        <v>0</v>
      </c>
      <c r="U102" s="267">
        <f t="shared" si="4"/>
        <v>0</v>
      </c>
      <c r="V102" s="267">
        <f t="shared" si="4"/>
        <v>0</v>
      </c>
      <c r="W102" s="267">
        <f t="shared" si="4"/>
        <v>0</v>
      </c>
      <c r="X102" s="267">
        <f t="shared" si="4"/>
        <v>0</v>
      </c>
      <c r="Y102" s="267">
        <f t="shared" si="4"/>
        <v>0</v>
      </c>
      <c r="DA102" s="77"/>
    </row>
    <row r="103" spans="1:105" ht="12" customHeight="1" x14ac:dyDescent="0.25">
      <c r="A103" s="173" t="s">
        <v>93</v>
      </c>
      <c r="B103" s="267">
        <f t="shared" ref="B103:Y103" si="5">IF(B$8=0,0,B$8/B$5)</f>
        <v>0</v>
      </c>
      <c r="C103" s="267">
        <f t="shared" si="5"/>
        <v>0</v>
      </c>
      <c r="D103" s="267">
        <f t="shared" si="5"/>
        <v>0</v>
      </c>
      <c r="E103" s="267">
        <f t="shared" si="5"/>
        <v>0</v>
      </c>
      <c r="F103" s="267">
        <f t="shared" si="5"/>
        <v>0</v>
      </c>
      <c r="G103" s="267">
        <f t="shared" si="5"/>
        <v>0</v>
      </c>
      <c r="H103" s="267">
        <f t="shared" si="5"/>
        <v>0</v>
      </c>
      <c r="I103" s="267">
        <f t="shared" si="5"/>
        <v>0</v>
      </c>
      <c r="J103" s="267">
        <f t="shared" si="5"/>
        <v>0</v>
      </c>
      <c r="K103" s="267">
        <f t="shared" si="5"/>
        <v>0</v>
      </c>
      <c r="L103" s="267">
        <f t="shared" si="5"/>
        <v>0</v>
      </c>
      <c r="M103" s="267">
        <f t="shared" si="5"/>
        <v>0</v>
      </c>
      <c r="N103" s="267">
        <f t="shared" si="5"/>
        <v>0</v>
      </c>
      <c r="O103" s="267">
        <f t="shared" si="5"/>
        <v>0</v>
      </c>
      <c r="P103" s="267">
        <f t="shared" si="5"/>
        <v>0</v>
      </c>
      <c r="Q103" s="267">
        <f t="shared" si="5"/>
        <v>0</v>
      </c>
      <c r="R103" s="267">
        <f t="shared" si="5"/>
        <v>0</v>
      </c>
      <c r="S103" s="267">
        <f t="shared" si="5"/>
        <v>0</v>
      </c>
      <c r="T103" s="267">
        <f t="shared" si="5"/>
        <v>0</v>
      </c>
      <c r="U103" s="267">
        <f t="shared" si="5"/>
        <v>0</v>
      </c>
      <c r="V103" s="267">
        <f t="shared" si="5"/>
        <v>0</v>
      </c>
      <c r="W103" s="267">
        <f t="shared" si="5"/>
        <v>0</v>
      </c>
      <c r="X103" s="267">
        <f t="shared" si="5"/>
        <v>0</v>
      </c>
      <c r="Y103" s="267">
        <f t="shared" si="5"/>
        <v>0</v>
      </c>
      <c r="DA103" s="77"/>
    </row>
    <row r="104" spans="1:105" ht="12" customHeight="1" x14ac:dyDescent="0.25">
      <c r="A104" s="173" t="s">
        <v>94</v>
      </c>
      <c r="B104" s="267">
        <f t="shared" ref="B104:Y104" si="6">IF(B$9=0,0,B$9/B$5)</f>
        <v>0</v>
      </c>
      <c r="C104" s="267">
        <f t="shared" si="6"/>
        <v>0</v>
      </c>
      <c r="D104" s="267">
        <f t="shared" si="6"/>
        <v>0</v>
      </c>
      <c r="E104" s="267">
        <f t="shared" si="6"/>
        <v>0</v>
      </c>
      <c r="F104" s="267">
        <f t="shared" si="6"/>
        <v>0</v>
      </c>
      <c r="G104" s="267">
        <f t="shared" si="6"/>
        <v>0</v>
      </c>
      <c r="H104" s="267">
        <f t="shared" si="6"/>
        <v>0</v>
      </c>
      <c r="I104" s="267">
        <f t="shared" si="6"/>
        <v>0</v>
      </c>
      <c r="J104" s="267">
        <f t="shared" si="6"/>
        <v>0</v>
      </c>
      <c r="K104" s="267">
        <f t="shared" si="6"/>
        <v>0</v>
      </c>
      <c r="L104" s="267">
        <f t="shared" si="6"/>
        <v>0</v>
      </c>
      <c r="M104" s="267">
        <f t="shared" si="6"/>
        <v>0</v>
      </c>
      <c r="N104" s="267">
        <f t="shared" si="6"/>
        <v>0</v>
      </c>
      <c r="O104" s="267">
        <f t="shared" si="6"/>
        <v>0</v>
      </c>
      <c r="P104" s="267">
        <f t="shared" si="6"/>
        <v>0</v>
      </c>
      <c r="Q104" s="267">
        <f t="shared" si="6"/>
        <v>0</v>
      </c>
      <c r="R104" s="267">
        <f t="shared" si="6"/>
        <v>0</v>
      </c>
      <c r="S104" s="267">
        <f t="shared" si="6"/>
        <v>0</v>
      </c>
      <c r="T104" s="267">
        <f t="shared" si="6"/>
        <v>0</v>
      </c>
      <c r="U104" s="267">
        <f t="shared" si="6"/>
        <v>0</v>
      </c>
      <c r="V104" s="267">
        <f t="shared" si="6"/>
        <v>0</v>
      </c>
      <c r="W104" s="267">
        <f t="shared" si="6"/>
        <v>0</v>
      </c>
      <c r="X104" s="267">
        <f t="shared" si="6"/>
        <v>0</v>
      </c>
      <c r="Y104" s="267">
        <f t="shared" si="6"/>
        <v>0</v>
      </c>
      <c r="DA104" s="77"/>
    </row>
    <row r="105" spans="1:105" ht="12" customHeight="1" x14ac:dyDescent="0.25">
      <c r="A105" s="56" t="s">
        <v>95</v>
      </c>
      <c r="B105" s="268">
        <f t="shared" ref="B105:Y105" si="7">IF(B$10=0,0,B$10/B$5)</f>
        <v>0</v>
      </c>
      <c r="C105" s="268">
        <f t="shared" si="7"/>
        <v>0</v>
      </c>
      <c r="D105" s="268">
        <f t="shared" si="7"/>
        <v>0</v>
      </c>
      <c r="E105" s="268">
        <f t="shared" si="7"/>
        <v>0</v>
      </c>
      <c r="F105" s="268">
        <f t="shared" si="7"/>
        <v>0</v>
      </c>
      <c r="G105" s="268">
        <f t="shared" si="7"/>
        <v>0</v>
      </c>
      <c r="H105" s="268">
        <f t="shared" si="7"/>
        <v>0</v>
      </c>
      <c r="I105" s="268">
        <f t="shared" si="7"/>
        <v>0</v>
      </c>
      <c r="J105" s="268">
        <f t="shared" si="7"/>
        <v>0</v>
      </c>
      <c r="K105" s="268">
        <f t="shared" si="7"/>
        <v>0</v>
      </c>
      <c r="L105" s="268">
        <f t="shared" si="7"/>
        <v>0</v>
      </c>
      <c r="M105" s="268">
        <f t="shared" si="7"/>
        <v>0</v>
      </c>
      <c r="N105" s="268">
        <f t="shared" si="7"/>
        <v>0</v>
      </c>
      <c r="O105" s="268">
        <f t="shared" si="7"/>
        <v>0</v>
      </c>
      <c r="P105" s="268">
        <f t="shared" si="7"/>
        <v>0</v>
      </c>
      <c r="Q105" s="268">
        <f t="shared" si="7"/>
        <v>0</v>
      </c>
      <c r="R105" s="268">
        <f t="shared" si="7"/>
        <v>0</v>
      </c>
      <c r="S105" s="268">
        <f t="shared" si="7"/>
        <v>0</v>
      </c>
      <c r="T105" s="268">
        <f t="shared" si="7"/>
        <v>0</v>
      </c>
      <c r="U105" s="268">
        <f t="shared" si="7"/>
        <v>0</v>
      </c>
      <c r="V105" s="268">
        <f t="shared" si="7"/>
        <v>0</v>
      </c>
      <c r="W105" s="268">
        <f t="shared" si="7"/>
        <v>0</v>
      </c>
      <c r="X105" s="268">
        <f t="shared" si="7"/>
        <v>0</v>
      </c>
      <c r="Y105" s="268">
        <f t="shared" si="7"/>
        <v>0</v>
      </c>
      <c r="DA105" s="78"/>
    </row>
    <row r="106" spans="1:105" ht="12" customHeight="1" x14ac:dyDescent="0.25">
      <c r="A106" s="174" t="s">
        <v>165</v>
      </c>
      <c r="B106" s="269">
        <f t="shared" ref="B106:Y106" si="8">IF(B$16=0,0,B$16/B$5)</f>
        <v>0</v>
      </c>
      <c r="C106" s="269">
        <f t="shared" si="8"/>
        <v>0</v>
      </c>
      <c r="D106" s="269">
        <f t="shared" si="8"/>
        <v>0</v>
      </c>
      <c r="E106" s="269">
        <f t="shared" si="8"/>
        <v>0</v>
      </c>
      <c r="F106" s="269">
        <f t="shared" si="8"/>
        <v>0</v>
      </c>
      <c r="G106" s="269">
        <f t="shared" si="8"/>
        <v>0</v>
      </c>
      <c r="H106" s="269">
        <f t="shared" si="8"/>
        <v>0</v>
      </c>
      <c r="I106" s="269">
        <f t="shared" si="8"/>
        <v>0</v>
      </c>
      <c r="J106" s="269">
        <f t="shared" si="8"/>
        <v>0</v>
      </c>
      <c r="K106" s="269">
        <f t="shared" si="8"/>
        <v>0</v>
      </c>
      <c r="L106" s="269">
        <f t="shared" si="8"/>
        <v>0</v>
      </c>
      <c r="M106" s="269">
        <f t="shared" si="8"/>
        <v>0</v>
      </c>
      <c r="N106" s="269">
        <f t="shared" si="8"/>
        <v>0</v>
      </c>
      <c r="O106" s="269">
        <f t="shared" si="8"/>
        <v>0</v>
      </c>
      <c r="P106" s="269">
        <f t="shared" si="8"/>
        <v>0</v>
      </c>
      <c r="Q106" s="269">
        <f t="shared" si="8"/>
        <v>0</v>
      </c>
      <c r="R106" s="269">
        <f t="shared" si="8"/>
        <v>0</v>
      </c>
      <c r="S106" s="269">
        <f t="shared" si="8"/>
        <v>0</v>
      </c>
      <c r="T106" s="269">
        <f t="shared" si="8"/>
        <v>0</v>
      </c>
      <c r="U106" s="269">
        <f t="shared" si="8"/>
        <v>0</v>
      </c>
      <c r="V106" s="269">
        <f t="shared" si="8"/>
        <v>0</v>
      </c>
      <c r="W106" s="269">
        <f t="shared" si="8"/>
        <v>0</v>
      </c>
      <c r="X106" s="269">
        <f t="shared" si="8"/>
        <v>0</v>
      </c>
      <c r="Y106" s="269">
        <f t="shared" si="8"/>
        <v>0</v>
      </c>
      <c r="DA106" s="79"/>
    </row>
    <row r="107" spans="1:105" ht="12" customHeight="1" x14ac:dyDescent="0.25">
      <c r="A107" s="174" t="s">
        <v>172</v>
      </c>
      <c r="B107" s="269">
        <f t="shared" ref="B107:Y107" si="9">IF(B$22=0,0,B$22/B$5)</f>
        <v>0</v>
      </c>
      <c r="C107" s="269">
        <f t="shared" si="9"/>
        <v>0</v>
      </c>
      <c r="D107" s="269">
        <f t="shared" si="9"/>
        <v>0</v>
      </c>
      <c r="E107" s="269">
        <f t="shared" si="9"/>
        <v>0</v>
      </c>
      <c r="F107" s="269">
        <f t="shared" si="9"/>
        <v>0</v>
      </c>
      <c r="G107" s="269">
        <f t="shared" si="9"/>
        <v>0</v>
      </c>
      <c r="H107" s="269">
        <f t="shared" si="9"/>
        <v>0</v>
      </c>
      <c r="I107" s="269">
        <f t="shared" si="9"/>
        <v>0</v>
      </c>
      <c r="J107" s="269">
        <f t="shared" si="9"/>
        <v>0</v>
      </c>
      <c r="K107" s="269">
        <f t="shared" si="9"/>
        <v>0</v>
      </c>
      <c r="L107" s="269">
        <f t="shared" si="9"/>
        <v>0</v>
      </c>
      <c r="M107" s="269">
        <f t="shared" si="9"/>
        <v>0</v>
      </c>
      <c r="N107" s="269">
        <f t="shared" si="9"/>
        <v>0</v>
      </c>
      <c r="O107" s="269">
        <f t="shared" si="9"/>
        <v>0</v>
      </c>
      <c r="P107" s="269">
        <f t="shared" si="9"/>
        <v>0</v>
      </c>
      <c r="Q107" s="269">
        <f t="shared" si="9"/>
        <v>0</v>
      </c>
      <c r="R107" s="269">
        <f t="shared" si="9"/>
        <v>0</v>
      </c>
      <c r="S107" s="269">
        <f t="shared" si="9"/>
        <v>0</v>
      </c>
      <c r="T107" s="269">
        <f t="shared" si="9"/>
        <v>0</v>
      </c>
      <c r="U107" s="269">
        <f t="shared" si="9"/>
        <v>0</v>
      </c>
      <c r="V107" s="269">
        <f t="shared" si="9"/>
        <v>0</v>
      </c>
      <c r="W107" s="269">
        <f t="shared" si="9"/>
        <v>0</v>
      </c>
      <c r="X107" s="269">
        <f t="shared" si="9"/>
        <v>0</v>
      </c>
      <c r="Y107" s="269">
        <f t="shared" si="9"/>
        <v>0</v>
      </c>
      <c r="DA107" s="79"/>
    </row>
    <row r="108" spans="1:105" ht="12" customHeight="1" x14ac:dyDescent="0.25">
      <c r="A108" s="174" t="s">
        <v>179</v>
      </c>
      <c r="B108" s="269">
        <f t="shared" ref="B108:Y108" si="10">IF(B$28=0,0,B$28/B$5)</f>
        <v>0</v>
      </c>
      <c r="C108" s="269">
        <f t="shared" si="10"/>
        <v>0</v>
      </c>
      <c r="D108" s="269">
        <f t="shared" si="10"/>
        <v>0</v>
      </c>
      <c r="E108" s="269">
        <f t="shared" si="10"/>
        <v>0</v>
      </c>
      <c r="F108" s="269">
        <f t="shared" si="10"/>
        <v>0</v>
      </c>
      <c r="G108" s="269">
        <f t="shared" si="10"/>
        <v>0</v>
      </c>
      <c r="H108" s="269">
        <f t="shared" si="10"/>
        <v>0</v>
      </c>
      <c r="I108" s="269">
        <f t="shared" si="10"/>
        <v>0</v>
      </c>
      <c r="J108" s="269">
        <f t="shared" si="10"/>
        <v>0</v>
      </c>
      <c r="K108" s="269">
        <f t="shared" si="10"/>
        <v>0</v>
      </c>
      <c r="L108" s="269">
        <f t="shared" si="10"/>
        <v>0</v>
      </c>
      <c r="M108" s="269">
        <f t="shared" si="10"/>
        <v>0</v>
      </c>
      <c r="N108" s="269">
        <f t="shared" si="10"/>
        <v>0</v>
      </c>
      <c r="O108" s="269">
        <f t="shared" si="10"/>
        <v>0</v>
      </c>
      <c r="P108" s="269">
        <f t="shared" si="10"/>
        <v>0</v>
      </c>
      <c r="Q108" s="269">
        <f t="shared" si="10"/>
        <v>0</v>
      </c>
      <c r="R108" s="269">
        <f t="shared" si="10"/>
        <v>0</v>
      </c>
      <c r="S108" s="269">
        <f t="shared" si="10"/>
        <v>0</v>
      </c>
      <c r="T108" s="269">
        <f t="shared" si="10"/>
        <v>0</v>
      </c>
      <c r="U108" s="269">
        <f t="shared" si="10"/>
        <v>0</v>
      </c>
      <c r="V108" s="269">
        <f t="shared" si="10"/>
        <v>0</v>
      </c>
      <c r="W108" s="269">
        <f t="shared" si="10"/>
        <v>0</v>
      </c>
      <c r="X108" s="269">
        <f t="shared" si="10"/>
        <v>0</v>
      </c>
      <c r="Y108" s="269">
        <f t="shared" si="10"/>
        <v>0</v>
      </c>
      <c r="DA108" s="79"/>
    </row>
    <row r="109" spans="1:105" ht="12" customHeight="1" x14ac:dyDescent="0.25">
      <c r="A109" s="62" t="s">
        <v>181</v>
      </c>
      <c r="B109" s="270">
        <f t="shared" ref="B109:Y109" si="11">IF(B$29=0,0,B$29/B$5)</f>
        <v>0</v>
      </c>
      <c r="C109" s="270">
        <f t="shared" si="11"/>
        <v>0</v>
      </c>
      <c r="D109" s="270">
        <f t="shared" si="11"/>
        <v>0</v>
      </c>
      <c r="E109" s="270">
        <f t="shared" si="11"/>
        <v>0</v>
      </c>
      <c r="F109" s="270">
        <f t="shared" si="11"/>
        <v>0</v>
      </c>
      <c r="G109" s="270">
        <f t="shared" si="11"/>
        <v>0</v>
      </c>
      <c r="H109" s="270">
        <f t="shared" si="11"/>
        <v>0</v>
      </c>
      <c r="I109" s="270">
        <f t="shared" si="11"/>
        <v>0</v>
      </c>
      <c r="J109" s="270">
        <f t="shared" si="11"/>
        <v>0</v>
      </c>
      <c r="K109" s="270">
        <f t="shared" si="11"/>
        <v>0</v>
      </c>
      <c r="L109" s="270">
        <f t="shared" si="11"/>
        <v>0</v>
      </c>
      <c r="M109" s="270">
        <f t="shared" si="11"/>
        <v>0</v>
      </c>
      <c r="N109" s="270">
        <f t="shared" si="11"/>
        <v>0</v>
      </c>
      <c r="O109" s="270">
        <f t="shared" si="11"/>
        <v>0</v>
      </c>
      <c r="P109" s="270">
        <f t="shared" si="11"/>
        <v>0</v>
      </c>
      <c r="Q109" s="270">
        <f t="shared" si="11"/>
        <v>0</v>
      </c>
      <c r="R109" s="270">
        <f t="shared" si="11"/>
        <v>0</v>
      </c>
      <c r="S109" s="270">
        <f t="shared" si="11"/>
        <v>0</v>
      </c>
      <c r="T109" s="270">
        <f t="shared" si="11"/>
        <v>0</v>
      </c>
      <c r="U109" s="270">
        <f t="shared" si="11"/>
        <v>0</v>
      </c>
      <c r="V109" s="270">
        <f t="shared" si="11"/>
        <v>0</v>
      </c>
      <c r="W109" s="270">
        <f t="shared" si="11"/>
        <v>0</v>
      </c>
      <c r="X109" s="270">
        <f t="shared" si="11"/>
        <v>0</v>
      </c>
      <c r="Y109" s="270">
        <f t="shared" si="11"/>
        <v>0</v>
      </c>
      <c r="DA109" s="80"/>
    </row>
    <row r="110" spans="1:105" ht="12" customHeight="1" x14ac:dyDescent="0.25">
      <c r="A110" s="62" t="s">
        <v>187</v>
      </c>
      <c r="B110" s="270">
        <f t="shared" ref="B110:Y110" si="12">IF(B$34=0,0,B$34/B$5)</f>
        <v>0</v>
      </c>
      <c r="C110" s="270">
        <f t="shared" si="12"/>
        <v>0</v>
      </c>
      <c r="D110" s="270">
        <f t="shared" si="12"/>
        <v>0</v>
      </c>
      <c r="E110" s="270">
        <f t="shared" si="12"/>
        <v>0</v>
      </c>
      <c r="F110" s="270">
        <f t="shared" si="12"/>
        <v>0</v>
      </c>
      <c r="G110" s="270">
        <f t="shared" si="12"/>
        <v>0</v>
      </c>
      <c r="H110" s="270">
        <f t="shared" si="12"/>
        <v>0</v>
      </c>
      <c r="I110" s="270">
        <f t="shared" si="12"/>
        <v>0</v>
      </c>
      <c r="J110" s="270">
        <f t="shared" si="12"/>
        <v>0</v>
      </c>
      <c r="K110" s="270">
        <f t="shared" si="12"/>
        <v>0</v>
      </c>
      <c r="L110" s="270">
        <f t="shared" si="12"/>
        <v>0</v>
      </c>
      <c r="M110" s="270">
        <f t="shared" si="12"/>
        <v>0</v>
      </c>
      <c r="N110" s="270">
        <f t="shared" si="12"/>
        <v>0</v>
      </c>
      <c r="O110" s="270">
        <f t="shared" si="12"/>
        <v>0</v>
      </c>
      <c r="P110" s="270">
        <f t="shared" si="12"/>
        <v>0</v>
      </c>
      <c r="Q110" s="270">
        <f t="shared" si="12"/>
        <v>0</v>
      </c>
      <c r="R110" s="270">
        <f t="shared" si="12"/>
        <v>0</v>
      </c>
      <c r="S110" s="270">
        <f t="shared" si="12"/>
        <v>0</v>
      </c>
      <c r="T110" s="270">
        <f t="shared" si="12"/>
        <v>0</v>
      </c>
      <c r="U110" s="270">
        <f t="shared" si="12"/>
        <v>0</v>
      </c>
      <c r="V110" s="270">
        <f t="shared" si="12"/>
        <v>0</v>
      </c>
      <c r="W110" s="270">
        <f t="shared" si="12"/>
        <v>0</v>
      </c>
      <c r="X110" s="270">
        <f t="shared" si="12"/>
        <v>0</v>
      </c>
      <c r="Y110" s="270">
        <f t="shared" si="12"/>
        <v>0</v>
      </c>
      <c r="DA110" s="80"/>
    </row>
    <row r="111" spans="1:105" ht="12" customHeight="1" x14ac:dyDescent="0.25">
      <c r="A111" s="174" t="s">
        <v>189</v>
      </c>
      <c r="B111" s="269">
        <f t="shared" ref="B111:Y111" si="13">IF(B$35=0,0,B$35/B$5)</f>
        <v>0</v>
      </c>
      <c r="C111" s="269">
        <f t="shared" si="13"/>
        <v>0</v>
      </c>
      <c r="D111" s="269">
        <f t="shared" si="13"/>
        <v>0</v>
      </c>
      <c r="E111" s="269">
        <f t="shared" si="13"/>
        <v>0</v>
      </c>
      <c r="F111" s="269">
        <f t="shared" si="13"/>
        <v>0</v>
      </c>
      <c r="G111" s="269">
        <f t="shared" si="13"/>
        <v>0</v>
      </c>
      <c r="H111" s="269">
        <f t="shared" si="13"/>
        <v>0</v>
      </c>
      <c r="I111" s="269">
        <f t="shared" si="13"/>
        <v>0</v>
      </c>
      <c r="J111" s="269">
        <f t="shared" si="13"/>
        <v>0</v>
      </c>
      <c r="K111" s="269">
        <f t="shared" si="13"/>
        <v>0</v>
      </c>
      <c r="L111" s="269">
        <f t="shared" si="13"/>
        <v>0</v>
      </c>
      <c r="M111" s="269">
        <f t="shared" si="13"/>
        <v>0</v>
      </c>
      <c r="N111" s="269">
        <f t="shared" si="13"/>
        <v>0</v>
      </c>
      <c r="O111" s="269">
        <f t="shared" si="13"/>
        <v>0</v>
      </c>
      <c r="P111" s="269">
        <f t="shared" si="13"/>
        <v>0</v>
      </c>
      <c r="Q111" s="269">
        <f t="shared" si="13"/>
        <v>0</v>
      </c>
      <c r="R111" s="269">
        <f t="shared" si="13"/>
        <v>0</v>
      </c>
      <c r="S111" s="269">
        <f t="shared" si="13"/>
        <v>0</v>
      </c>
      <c r="T111" s="269">
        <f t="shared" si="13"/>
        <v>0</v>
      </c>
      <c r="U111" s="269">
        <f t="shared" si="13"/>
        <v>0</v>
      </c>
      <c r="V111" s="269">
        <f t="shared" si="13"/>
        <v>0</v>
      </c>
      <c r="W111" s="269">
        <f t="shared" si="13"/>
        <v>0</v>
      </c>
      <c r="X111" s="269">
        <f t="shared" si="13"/>
        <v>0</v>
      </c>
      <c r="Y111" s="269">
        <f t="shared" si="13"/>
        <v>0</v>
      </c>
      <c r="DA111" s="79"/>
    </row>
    <row r="112" spans="1:105" ht="12" customHeight="1" x14ac:dyDescent="0.25">
      <c r="A112" s="62" t="s">
        <v>190</v>
      </c>
      <c r="B112" s="270">
        <f t="shared" ref="B112:Y112" si="14">IF(B$36=0,0,B$36/B$5)</f>
        <v>0</v>
      </c>
      <c r="C112" s="270">
        <f t="shared" si="14"/>
        <v>0</v>
      </c>
      <c r="D112" s="270">
        <f t="shared" si="14"/>
        <v>0</v>
      </c>
      <c r="E112" s="270">
        <f t="shared" si="14"/>
        <v>0</v>
      </c>
      <c r="F112" s="270">
        <f t="shared" si="14"/>
        <v>0</v>
      </c>
      <c r="G112" s="270">
        <f t="shared" si="14"/>
        <v>0</v>
      </c>
      <c r="H112" s="270">
        <f t="shared" si="14"/>
        <v>0</v>
      </c>
      <c r="I112" s="270">
        <f t="shared" si="14"/>
        <v>0</v>
      </c>
      <c r="J112" s="270">
        <f t="shared" si="14"/>
        <v>0</v>
      </c>
      <c r="K112" s="270">
        <f t="shared" si="14"/>
        <v>0</v>
      </c>
      <c r="L112" s="270">
        <f t="shared" si="14"/>
        <v>0</v>
      </c>
      <c r="M112" s="270">
        <f t="shared" si="14"/>
        <v>0</v>
      </c>
      <c r="N112" s="270">
        <f t="shared" si="14"/>
        <v>0</v>
      </c>
      <c r="O112" s="270">
        <f t="shared" si="14"/>
        <v>0</v>
      </c>
      <c r="P112" s="270">
        <f t="shared" si="14"/>
        <v>0</v>
      </c>
      <c r="Q112" s="270">
        <f t="shared" si="14"/>
        <v>0</v>
      </c>
      <c r="R112" s="270">
        <f t="shared" si="14"/>
        <v>0</v>
      </c>
      <c r="S112" s="270">
        <f t="shared" si="14"/>
        <v>0</v>
      </c>
      <c r="T112" s="270">
        <f t="shared" si="14"/>
        <v>0</v>
      </c>
      <c r="U112" s="270">
        <f t="shared" si="14"/>
        <v>0</v>
      </c>
      <c r="V112" s="270">
        <f t="shared" si="14"/>
        <v>0</v>
      </c>
      <c r="W112" s="270">
        <f t="shared" si="14"/>
        <v>0</v>
      </c>
      <c r="X112" s="270">
        <f t="shared" si="14"/>
        <v>0</v>
      </c>
      <c r="Y112" s="270">
        <f t="shared" si="14"/>
        <v>0</v>
      </c>
      <c r="DA112" s="80"/>
    </row>
    <row r="113" spans="1:105" ht="12" customHeight="1" x14ac:dyDescent="0.25">
      <c r="A113" s="62" t="s">
        <v>195</v>
      </c>
      <c r="B113" s="270">
        <f t="shared" ref="B113:Y113" si="15">IF(B$40=0,0,B$40/B$5)</f>
        <v>0</v>
      </c>
      <c r="C113" s="270">
        <f t="shared" si="15"/>
        <v>0</v>
      </c>
      <c r="D113" s="270">
        <f t="shared" si="15"/>
        <v>0</v>
      </c>
      <c r="E113" s="270">
        <f t="shared" si="15"/>
        <v>0</v>
      </c>
      <c r="F113" s="270">
        <f t="shared" si="15"/>
        <v>0</v>
      </c>
      <c r="G113" s="270">
        <f t="shared" si="15"/>
        <v>0</v>
      </c>
      <c r="H113" s="270">
        <f t="shared" si="15"/>
        <v>0</v>
      </c>
      <c r="I113" s="270">
        <f t="shared" si="15"/>
        <v>0</v>
      </c>
      <c r="J113" s="270">
        <f t="shared" si="15"/>
        <v>0</v>
      </c>
      <c r="K113" s="270">
        <f t="shared" si="15"/>
        <v>0</v>
      </c>
      <c r="L113" s="270">
        <f t="shared" si="15"/>
        <v>0</v>
      </c>
      <c r="M113" s="270">
        <f t="shared" si="15"/>
        <v>0</v>
      </c>
      <c r="N113" s="270">
        <f t="shared" si="15"/>
        <v>0</v>
      </c>
      <c r="O113" s="270">
        <f t="shared" si="15"/>
        <v>0</v>
      </c>
      <c r="P113" s="270">
        <f t="shared" si="15"/>
        <v>0</v>
      </c>
      <c r="Q113" s="270">
        <f t="shared" si="15"/>
        <v>0</v>
      </c>
      <c r="R113" s="270">
        <f t="shared" si="15"/>
        <v>0</v>
      </c>
      <c r="S113" s="270">
        <f t="shared" si="15"/>
        <v>0</v>
      </c>
      <c r="T113" s="270">
        <f t="shared" si="15"/>
        <v>0</v>
      </c>
      <c r="U113" s="270">
        <f t="shared" si="15"/>
        <v>0</v>
      </c>
      <c r="V113" s="270">
        <f t="shared" si="15"/>
        <v>0</v>
      </c>
      <c r="W113" s="270">
        <f t="shared" si="15"/>
        <v>0</v>
      </c>
      <c r="X113" s="270">
        <f t="shared" si="15"/>
        <v>0</v>
      </c>
      <c r="Y113" s="270">
        <f t="shared" si="15"/>
        <v>0</v>
      </c>
      <c r="DA113" s="80"/>
    </row>
    <row r="114" spans="1:105" ht="12" customHeight="1" x14ac:dyDescent="0.25">
      <c r="A114" s="63" t="s">
        <v>207</v>
      </c>
      <c r="B114" s="271">
        <f t="shared" ref="B114:Y114" si="16">IF(B$51=0,0,B$51/B$5)</f>
        <v>0</v>
      </c>
      <c r="C114" s="271">
        <f t="shared" si="16"/>
        <v>0</v>
      </c>
      <c r="D114" s="271">
        <f t="shared" si="16"/>
        <v>0</v>
      </c>
      <c r="E114" s="271">
        <f t="shared" si="16"/>
        <v>0</v>
      </c>
      <c r="F114" s="271">
        <f t="shared" si="16"/>
        <v>0</v>
      </c>
      <c r="G114" s="271">
        <f t="shared" si="16"/>
        <v>0</v>
      </c>
      <c r="H114" s="271">
        <f t="shared" si="16"/>
        <v>0</v>
      </c>
      <c r="I114" s="271">
        <f t="shared" si="16"/>
        <v>0</v>
      </c>
      <c r="J114" s="271">
        <f t="shared" si="16"/>
        <v>0</v>
      </c>
      <c r="K114" s="271">
        <f t="shared" si="16"/>
        <v>0</v>
      </c>
      <c r="L114" s="271">
        <f t="shared" si="16"/>
        <v>0</v>
      </c>
      <c r="M114" s="271">
        <f t="shared" si="16"/>
        <v>0</v>
      </c>
      <c r="N114" s="271">
        <f t="shared" si="16"/>
        <v>0</v>
      </c>
      <c r="O114" s="271">
        <f t="shared" si="16"/>
        <v>0</v>
      </c>
      <c r="P114" s="271">
        <f t="shared" si="16"/>
        <v>0</v>
      </c>
      <c r="Q114" s="271">
        <f t="shared" si="16"/>
        <v>0</v>
      </c>
      <c r="R114" s="271">
        <f t="shared" si="16"/>
        <v>0</v>
      </c>
      <c r="S114" s="271">
        <f t="shared" si="16"/>
        <v>0</v>
      </c>
      <c r="T114" s="271">
        <f t="shared" si="16"/>
        <v>0</v>
      </c>
      <c r="U114" s="271">
        <f t="shared" si="16"/>
        <v>0</v>
      </c>
      <c r="V114" s="271">
        <f t="shared" si="16"/>
        <v>0</v>
      </c>
      <c r="W114" s="271">
        <f t="shared" si="16"/>
        <v>0</v>
      </c>
      <c r="X114" s="271">
        <f t="shared" si="16"/>
        <v>0</v>
      </c>
      <c r="Y114" s="271">
        <f t="shared" si="16"/>
        <v>0</v>
      </c>
      <c r="DA114" s="81"/>
    </row>
    <row r="115" spans="1:105" ht="12" hidden="1" customHeight="1" x14ac:dyDescent="0.25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</row>
    <row r="116" spans="1:105" ht="12" customHeight="1" x14ac:dyDescent="0.25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 spans="1:105" ht="12" customHeight="1" x14ac:dyDescent="0.25">
      <c r="A117" s="35" t="s">
        <v>44</v>
      </c>
      <c r="B117" s="232">
        <f t="shared" ref="B117:Y117" si="17">SUM(B$118:B$122,B$126:B$127,B$129:B$131,B$124,B$123)</f>
        <v>1.0000000000000004</v>
      </c>
      <c r="C117" s="232">
        <f t="shared" si="17"/>
        <v>1.0000000000000002</v>
      </c>
      <c r="D117" s="232">
        <f t="shared" si="17"/>
        <v>1.0000000000000002</v>
      </c>
      <c r="E117" s="232">
        <f t="shared" si="17"/>
        <v>1</v>
      </c>
      <c r="F117" s="232">
        <f t="shared" si="17"/>
        <v>1.0000000000000002</v>
      </c>
      <c r="G117" s="232">
        <f t="shared" si="17"/>
        <v>0.99999999999999989</v>
      </c>
      <c r="H117" s="232">
        <f t="shared" si="17"/>
        <v>1</v>
      </c>
      <c r="I117" s="232">
        <f t="shared" si="17"/>
        <v>1.0000000000000002</v>
      </c>
      <c r="J117" s="232">
        <f t="shared" si="17"/>
        <v>0.99999999999999978</v>
      </c>
      <c r="K117" s="232">
        <f t="shared" si="17"/>
        <v>1.0000000000000002</v>
      </c>
      <c r="L117" s="232">
        <f t="shared" si="17"/>
        <v>1</v>
      </c>
      <c r="M117" s="232">
        <f t="shared" si="17"/>
        <v>1.0000000000000002</v>
      </c>
      <c r="N117" s="232">
        <f t="shared" si="17"/>
        <v>1</v>
      </c>
      <c r="O117" s="232">
        <f t="shared" si="17"/>
        <v>0.99999999999999967</v>
      </c>
      <c r="P117" s="232">
        <f t="shared" si="17"/>
        <v>1.0000000000000004</v>
      </c>
      <c r="Q117" s="232">
        <f t="shared" si="17"/>
        <v>0.99999999999999978</v>
      </c>
      <c r="R117" s="232">
        <f t="shared" si="17"/>
        <v>1</v>
      </c>
      <c r="S117" s="232">
        <f t="shared" si="17"/>
        <v>1</v>
      </c>
      <c r="T117" s="232">
        <f t="shared" si="17"/>
        <v>1.0000000000000002</v>
      </c>
      <c r="U117" s="232">
        <f t="shared" si="17"/>
        <v>1</v>
      </c>
      <c r="V117" s="232">
        <f t="shared" si="17"/>
        <v>1.0000000000000002</v>
      </c>
      <c r="W117" s="232">
        <f t="shared" si="17"/>
        <v>0.99999999999999978</v>
      </c>
      <c r="X117" s="232">
        <f t="shared" si="17"/>
        <v>1</v>
      </c>
      <c r="Y117" s="232">
        <f t="shared" si="17"/>
        <v>1.0000000000000002</v>
      </c>
      <c r="DA117" s="95"/>
    </row>
    <row r="118" spans="1:105" ht="12" customHeight="1" x14ac:dyDescent="0.25">
      <c r="A118" s="55" t="s">
        <v>91</v>
      </c>
      <c r="B118" s="266">
        <f t="shared" ref="B118:Y118" si="18">IF(B$55=0,0,B$55/B$54)</f>
        <v>2.1080436298961417E-3</v>
      </c>
      <c r="C118" s="266">
        <f t="shared" si="18"/>
        <v>2.1344494589355507E-3</v>
      </c>
      <c r="D118" s="266">
        <f t="shared" si="18"/>
        <v>2.2719358247077714E-3</v>
      </c>
      <c r="E118" s="266">
        <f t="shared" si="18"/>
        <v>2.3483838947531122E-3</v>
      </c>
      <c r="F118" s="266">
        <f t="shared" si="18"/>
        <v>2.4402744412757799E-3</v>
      </c>
      <c r="G118" s="266">
        <f t="shared" si="18"/>
        <v>2.5653016048291584E-3</v>
      </c>
      <c r="H118" s="266">
        <f t="shared" si="18"/>
        <v>2.5869655606088676E-3</v>
      </c>
      <c r="I118" s="266">
        <f t="shared" si="18"/>
        <v>2.5814047956791869E-3</v>
      </c>
      <c r="J118" s="266">
        <f t="shared" si="18"/>
        <v>2.5454973585405825E-3</v>
      </c>
      <c r="K118" s="266">
        <f t="shared" si="18"/>
        <v>2.5431674051379343E-3</v>
      </c>
      <c r="L118" s="266">
        <f t="shared" si="18"/>
        <v>2.5226477339329121E-3</v>
      </c>
      <c r="M118" s="266">
        <f t="shared" si="18"/>
        <v>2.5645519914513841E-3</v>
      </c>
      <c r="N118" s="266">
        <f t="shared" si="18"/>
        <v>2.2767752239003479E-3</v>
      </c>
      <c r="O118" s="266">
        <f t="shared" si="18"/>
        <v>2.1254710680937293E-3</v>
      </c>
      <c r="P118" s="266">
        <f t="shared" si="18"/>
        <v>2.1494117826702406E-3</v>
      </c>
      <c r="Q118" s="266">
        <f t="shared" si="18"/>
        <v>2.5070058902861522E-3</v>
      </c>
      <c r="R118" s="266">
        <f t="shared" si="18"/>
        <v>2.3663484628888049E-3</v>
      </c>
      <c r="S118" s="266">
        <f t="shared" si="18"/>
        <v>2.5815069432578441E-3</v>
      </c>
      <c r="T118" s="266">
        <f t="shared" si="18"/>
        <v>2.6358104470650548E-3</v>
      </c>
      <c r="U118" s="266">
        <f t="shared" si="18"/>
        <v>2.6764048893282316E-3</v>
      </c>
      <c r="V118" s="266">
        <f t="shared" si="18"/>
        <v>2.6828905598381622E-3</v>
      </c>
      <c r="W118" s="266">
        <f t="shared" si="18"/>
        <v>2.5749927713646153E-3</v>
      </c>
      <c r="X118" s="266">
        <f t="shared" si="18"/>
        <v>2.5769687409525248E-3</v>
      </c>
      <c r="Y118" s="266">
        <f t="shared" si="18"/>
        <v>2.6308752287763134E-3</v>
      </c>
      <c r="DA118" s="76"/>
    </row>
    <row r="119" spans="1:105" ht="12" customHeight="1" x14ac:dyDescent="0.25">
      <c r="A119" s="173" t="s">
        <v>92</v>
      </c>
      <c r="B119" s="267">
        <f t="shared" ref="B119:Y119" si="19">IF(B$56=0,0,B$56/B$54)</f>
        <v>1.5576208676270826E-3</v>
      </c>
      <c r="C119" s="267">
        <f t="shared" si="19"/>
        <v>1.5771319772433499E-3</v>
      </c>
      <c r="D119" s="267">
        <f t="shared" si="19"/>
        <v>1.6787198330656561E-3</v>
      </c>
      <c r="E119" s="267">
        <f t="shared" si="19"/>
        <v>1.7352068561536484E-3</v>
      </c>
      <c r="F119" s="267">
        <f t="shared" si="19"/>
        <v>1.8031042330255006E-3</v>
      </c>
      <c r="G119" s="267">
        <f t="shared" si="19"/>
        <v>1.8954860586239399E-3</v>
      </c>
      <c r="H119" s="267">
        <f t="shared" si="19"/>
        <v>1.9114934263649425E-3</v>
      </c>
      <c r="I119" s="267">
        <f t="shared" si="19"/>
        <v>1.9073846103178735E-3</v>
      </c>
      <c r="J119" s="267">
        <f t="shared" si="19"/>
        <v>1.8808528191362776E-3</v>
      </c>
      <c r="K119" s="267">
        <f t="shared" si="19"/>
        <v>1.8791312304608364E-3</v>
      </c>
      <c r="L119" s="267">
        <f t="shared" si="19"/>
        <v>1.8639693677685719E-3</v>
      </c>
      <c r="M119" s="267">
        <f t="shared" si="19"/>
        <v>1.8949321737691319E-3</v>
      </c>
      <c r="N119" s="267">
        <f t="shared" si="19"/>
        <v>1.6822956362711641E-3</v>
      </c>
      <c r="O119" s="267">
        <f t="shared" si="19"/>
        <v>1.5704978977894898E-3</v>
      </c>
      <c r="P119" s="267">
        <f t="shared" si="19"/>
        <v>1.5881875490288788E-3</v>
      </c>
      <c r="Q119" s="267">
        <f t="shared" si="19"/>
        <v>1.852411702772068E-3</v>
      </c>
      <c r="R119" s="267">
        <f t="shared" si="19"/>
        <v>1.7484807684243569E-3</v>
      </c>
      <c r="S119" s="267">
        <f t="shared" si="19"/>
        <v>1.9074600865546262E-3</v>
      </c>
      <c r="T119" s="267">
        <f t="shared" si="19"/>
        <v>1.9475846216998232E-3</v>
      </c>
      <c r="U119" s="267">
        <f t="shared" si="19"/>
        <v>1.977579613018822E-3</v>
      </c>
      <c r="V119" s="267">
        <f t="shared" si="19"/>
        <v>1.9823718362838223E-3</v>
      </c>
      <c r="W119" s="267">
        <f t="shared" si="19"/>
        <v>1.9026468037874648E-3</v>
      </c>
      <c r="X119" s="267">
        <f t="shared" si="19"/>
        <v>1.90410683593304E-3</v>
      </c>
      <c r="Y119" s="267">
        <f t="shared" si="19"/>
        <v>1.9439380183355385E-3</v>
      </c>
      <c r="DA119" s="77"/>
    </row>
    <row r="120" spans="1:105" ht="12" customHeight="1" x14ac:dyDescent="0.25">
      <c r="A120" s="173" t="s">
        <v>93</v>
      </c>
      <c r="B120" s="267">
        <f t="shared" ref="B120:Y120" si="20">IF(B$57=0,0,B$57/B$54)</f>
        <v>3.8940521690677077E-2</v>
      </c>
      <c r="C120" s="267">
        <f t="shared" si="20"/>
        <v>3.9428299431083752E-2</v>
      </c>
      <c r="D120" s="267">
        <f t="shared" si="20"/>
        <v>4.1967995826641388E-2</v>
      </c>
      <c r="E120" s="267">
        <f t="shared" si="20"/>
        <v>4.338017140384124E-2</v>
      </c>
      <c r="F120" s="267">
        <f t="shared" si="20"/>
        <v>4.5077605825637523E-2</v>
      </c>
      <c r="G120" s="267">
        <f t="shared" si="20"/>
        <v>4.7387151465598486E-2</v>
      </c>
      <c r="H120" s="267">
        <f t="shared" si="20"/>
        <v>4.7787335659123568E-2</v>
      </c>
      <c r="I120" s="267">
        <f t="shared" si="20"/>
        <v>4.7684615257946837E-2</v>
      </c>
      <c r="J120" s="267">
        <f t="shared" si="20"/>
        <v>4.7021320478406944E-2</v>
      </c>
      <c r="K120" s="267">
        <f t="shared" si="20"/>
        <v>4.6978280761520899E-2</v>
      </c>
      <c r="L120" s="267">
        <f t="shared" si="20"/>
        <v>4.6599234194214294E-2</v>
      </c>
      <c r="M120" s="267">
        <f t="shared" si="20"/>
        <v>4.7373304344228311E-2</v>
      </c>
      <c r="N120" s="267">
        <f t="shared" si="20"/>
        <v>4.2057390906779131E-2</v>
      </c>
      <c r="O120" s="267">
        <f t="shared" si="20"/>
        <v>3.9262447444737253E-2</v>
      </c>
      <c r="P120" s="267">
        <f t="shared" si="20"/>
        <v>3.9704688725721977E-2</v>
      </c>
      <c r="Q120" s="267">
        <f t="shared" si="20"/>
        <v>4.6310292569301713E-2</v>
      </c>
      <c r="R120" s="267">
        <f t="shared" si="20"/>
        <v>4.371201921060891E-2</v>
      </c>
      <c r="S120" s="267">
        <f t="shared" si="20"/>
        <v>4.7686502163865663E-2</v>
      </c>
      <c r="T120" s="267">
        <f t="shared" si="20"/>
        <v>4.8689615542495589E-2</v>
      </c>
      <c r="U120" s="267">
        <f t="shared" si="20"/>
        <v>4.943949032547057E-2</v>
      </c>
      <c r="V120" s="267">
        <f t="shared" si="20"/>
        <v>4.9559295907095555E-2</v>
      </c>
      <c r="W120" s="267">
        <f t="shared" si="20"/>
        <v>4.7566170094686631E-2</v>
      </c>
      <c r="X120" s="267">
        <f t="shared" si="20"/>
        <v>4.7602670898326031E-2</v>
      </c>
      <c r="Y120" s="267">
        <f t="shared" si="20"/>
        <v>4.8598450458388467E-2</v>
      </c>
      <c r="DA120" s="77"/>
    </row>
    <row r="121" spans="1:105" ht="12" customHeight="1" x14ac:dyDescent="0.25">
      <c r="A121" s="173" t="s">
        <v>94</v>
      </c>
      <c r="B121" s="267">
        <f t="shared" ref="B121:Y121" si="21">IF(B$58=0,0,B$58/B$54)</f>
        <v>9.7351304226692701E-4</v>
      </c>
      <c r="C121" s="267">
        <f t="shared" si="21"/>
        <v>9.8570748577709341E-4</v>
      </c>
      <c r="D121" s="267">
        <f t="shared" si="21"/>
        <v>1.0491998956660353E-3</v>
      </c>
      <c r="E121" s="267">
        <f t="shared" si="21"/>
        <v>1.084504285096031E-3</v>
      </c>
      <c r="F121" s="267">
        <f t="shared" si="21"/>
        <v>1.1269401456409382E-3</v>
      </c>
      <c r="G121" s="267">
        <f t="shared" si="21"/>
        <v>1.1846787866399624E-3</v>
      </c>
      <c r="H121" s="267">
        <f t="shared" si="21"/>
        <v>1.1946833914780891E-3</v>
      </c>
      <c r="I121" s="267">
        <f t="shared" si="21"/>
        <v>1.1921153814486714E-3</v>
      </c>
      <c r="J121" s="267">
        <f t="shared" si="21"/>
        <v>1.175533011960174E-3</v>
      </c>
      <c r="K121" s="267">
        <f t="shared" si="21"/>
        <v>1.1744570190380234E-3</v>
      </c>
      <c r="L121" s="267">
        <f t="shared" si="21"/>
        <v>1.1649808548553581E-3</v>
      </c>
      <c r="M121" s="267">
        <f t="shared" si="21"/>
        <v>1.1843326086057081E-3</v>
      </c>
      <c r="N121" s="267">
        <f t="shared" si="21"/>
        <v>1.0514347726694783E-3</v>
      </c>
      <c r="O121" s="267">
        <f t="shared" si="21"/>
        <v>9.8156118611843245E-4</v>
      </c>
      <c r="P121" s="267">
        <f t="shared" si="21"/>
        <v>9.9261721814304974E-4</v>
      </c>
      <c r="Q121" s="267">
        <f t="shared" si="21"/>
        <v>1.1577573142325429E-3</v>
      </c>
      <c r="R121" s="267">
        <f t="shared" si="21"/>
        <v>1.0928004802652229E-3</v>
      </c>
      <c r="S121" s="267">
        <f t="shared" si="21"/>
        <v>1.1921625540966415E-3</v>
      </c>
      <c r="T121" s="267">
        <f t="shared" si="21"/>
        <v>1.2172403885623892E-3</v>
      </c>
      <c r="U121" s="267">
        <f t="shared" si="21"/>
        <v>1.2359872581367642E-3</v>
      </c>
      <c r="V121" s="267">
        <f t="shared" si="21"/>
        <v>1.2389823976773895E-3</v>
      </c>
      <c r="W121" s="267">
        <f t="shared" si="21"/>
        <v>1.1891542523671658E-3</v>
      </c>
      <c r="X121" s="267">
        <f t="shared" si="21"/>
        <v>1.19006677245815E-3</v>
      </c>
      <c r="Y121" s="267">
        <f t="shared" si="21"/>
        <v>1.2149612614597122E-3</v>
      </c>
      <c r="DA121" s="77"/>
    </row>
    <row r="122" spans="1:105" ht="12" customHeight="1" x14ac:dyDescent="0.25">
      <c r="A122" s="56" t="s">
        <v>95</v>
      </c>
      <c r="B122" s="268">
        <f t="shared" ref="B122:Y122" si="22">IF(B$59=0,0,B$59/B$54)</f>
        <v>1.9117285434595483E-3</v>
      </c>
      <c r="C122" s="268">
        <f t="shared" si="22"/>
        <v>1.9100484611240729E-3</v>
      </c>
      <c r="D122" s="268">
        <f t="shared" si="22"/>
        <v>1.8752492569310904E-3</v>
      </c>
      <c r="E122" s="268">
        <f t="shared" si="22"/>
        <v>1.8515723522022597E-3</v>
      </c>
      <c r="F122" s="268">
        <f t="shared" si="22"/>
        <v>1.8283186981648679E-3</v>
      </c>
      <c r="G122" s="268">
        <f t="shared" si="22"/>
        <v>1.8469947879965556E-3</v>
      </c>
      <c r="H122" s="268">
        <f t="shared" si="22"/>
        <v>1.8396342009915933E-3</v>
      </c>
      <c r="I122" s="268">
        <f t="shared" si="22"/>
        <v>1.8418191022255546E-3</v>
      </c>
      <c r="J122" s="268">
        <f t="shared" si="22"/>
        <v>1.85314856200055E-3</v>
      </c>
      <c r="K122" s="268">
        <f t="shared" si="22"/>
        <v>1.8548423737030399E-3</v>
      </c>
      <c r="L122" s="268">
        <f t="shared" si="22"/>
        <v>1.8612595379081398E-3</v>
      </c>
      <c r="M122" s="268">
        <f t="shared" si="22"/>
        <v>1.8508670426492359E-3</v>
      </c>
      <c r="N122" s="268">
        <f t="shared" si="22"/>
        <v>1.8942181859951978E-3</v>
      </c>
      <c r="O122" s="268">
        <f t="shared" si="22"/>
        <v>1.8117822008367162E-3</v>
      </c>
      <c r="P122" s="268">
        <f t="shared" si="22"/>
        <v>1.7039180448133783E-3</v>
      </c>
      <c r="Q122" s="268">
        <f t="shared" si="22"/>
        <v>1.7103888030035291E-3</v>
      </c>
      <c r="R122" s="268">
        <f t="shared" si="22"/>
        <v>1.7795964907422917E-3</v>
      </c>
      <c r="S122" s="268">
        <f t="shared" si="22"/>
        <v>1.7956039992787335E-3</v>
      </c>
      <c r="T122" s="268">
        <f t="shared" si="22"/>
        <v>1.79007917262551E-3</v>
      </c>
      <c r="U122" s="268">
        <f t="shared" si="22"/>
        <v>1.79908625160591E-3</v>
      </c>
      <c r="V122" s="268">
        <f t="shared" si="22"/>
        <v>1.7961879870023009E-3</v>
      </c>
      <c r="W122" s="268">
        <f t="shared" si="22"/>
        <v>1.8029440842832469E-3</v>
      </c>
      <c r="X122" s="268">
        <f t="shared" si="22"/>
        <v>1.7802199689454772E-3</v>
      </c>
      <c r="Y122" s="268">
        <f t="shared" si="22"/>
        <v>1.7958919596874016E-3</v>
      </c>
      <c r="DA122" s="78"/>
    </row>
    <row r="123" spans="1:105" ht="12" customHeight="1" x14ac:dyDescent="0.25">
      <c r="A123" s="174" t="s">
        <v>220</v>
      </c>
      <c r="B123" s="269">
        <f t="shared" ref="B123:Y123" si="23">IF(B$65=0,0,B$65/B$54)</f>
        <v>0.12483776375586828</v>
      </c>
      <c r="C123" s="269">
        <f t="shared" si="23"/>
        <v>0.12475928764195165</v>
      </c>
      <c r="D123" s="269">
        <f t="shared" si="23"/>
        <v>0.12047161546073257</v>
      </c>
      <c r="E123" s="269">
        <f t="shared" si="23"/>
        <v>0.11568072677530757</v>
      </c>
      <c r="F123" s="269">
        <f t="shared" si="23"/>
        <v>0.11710942789438743</v>
      </c>
      <c r="G123" s="269">
        <f t="shared" si="23"/>
        <v>0.11263582450538563</v>
      </c>
      <c r="H123" s="269">
        <f t="shared" si="23"/>
        <v>0.11122169002027261</v>
      </c>
      <c r="I123" s="269">
        <f t="shared" si="23"/>
        <v>0.111614979352189</v>
      </c>
      <c r="J123" s="269">
        <f t="shared" si="23"/>
        <v>0.11387921701768362</v>
      </c>
      <c r="K123" s="269">
        <f t="shared" si="23"/>
        <v>0.11395736247804587</v>
      </c>
      <c r="L123" s="269">
        <f t="shared" si="23"/>
        <v>0.11514872883203407</v>
      </c>
      <c r="M123" s="269">
        <f t="shared" si="23"/>
        <v>0.11283869401896163</v>
      </c>
      <c r="N123" s="269">
        <f t="shared" si="23"/>
        <v>0.12455292391423713</v>
      </c>
      <c r="O123" s="269">
        <f t="shared" si="23"/>
        <v>0.11989177797663605</v>
      </c>
      <c r="P123" s="269">
        <f t="shared" si="23"/>
        <v>0.11129606804433308</v>
      </c>
      <c r="Q123" s="269">
        <f t="shared" si="23"/>
        <v>8.8036967543633021E-2</v>
      </c>
      <c r="R123" s="269">
        <f t="shared" si="23"/>
        <v>0.11062274458623868</v>
      </c>
      <c r="S123" s="269">
        <f t="shared" si="23"/>
        <v>0.1017638359329481</v>
      </c>
      <c r="T123" s="269">
        <f t="shared" si="23"/>
        <v>9.8573646715008165E-2</v>
      </c>
      <c r="U123" s="269">
        <f t="shared" si="23"/>
        <v>9.6860141074346665E-2</v>
      </c>
      <c r="V123" s="269">
        <f t="shared" si="23"/>
        <v>9.552536603803298E-2</v>
      </c>
      <c r="W123" s="269">
        <f t="shared" si="23"/>
        <v>0.10601504693602488</v>
      </c>
      <c r="X123" s="269">
        <f t="shared" si="23"/>
        <v>0.10262496784960996</v>
      </c>
      <c r="Y123" s="269">
        <f t="shared" si="23"/>
        <v>0.10036683391448421</v>
      </c>
      <c r="DA123" s="79"/>
    </row>
    <row r="124" spans="1:105" ht="12" customHeight="1" x14ac:dyDescent="0.25">
      <c r="A124" s="174" t="s">
        <v>226</v>
      </c>
      <c r="B124" s="269">
        <f t="shared" ref="B124:Y124" si="24">IF(B$71=0,0,B$71/B$54)</f>
        <v>0.2892135020157594</v>
      </c>
      <c r="C124" s="269">
        <f t="shared" si="24"/>
        <v>0.29283625544543718</v>
      </c>
      <c r="D124" s="269">
        <f t="shared" si="24"/>
        <v>0.31169872715166214</v>
      </c>
      <c r="E124" s="269">
        <f t="shared" si="24"/>
        <v>0.32218703666603804</v>
      </c>
      <c r="F124" s="269">
        <f t="shared" si="24"/>
        <v>0.3347939800827035</v>
      </c>
      <c r="G124" s="269">
        <f t="shared" si="24"/>
        <v>0.3519471088441567</v>
      </c>
      <c r="H124" s="269">
        <f t="shared" si="24"/>
        <v>0.35491929994575777</v>
      </c>
      <c r="I124" s="269">
        <f t="shared" si="24"/>
        <v>0.35415638959779766</v>
      </c>
      <c r="J124" s="269">
        <f t="shared" si="24"/>
        <v>0.3492300609886605</v>
      </c>
      <c r="K124" s="269">
        <f t="shared" si="24"/>
        <v>0.34891040252734734</v>
      </c>
      <c r="L124" s="269">
        <f t="shared" si="24"/>
        <v>0.34609520179561076</v>
      </c>
      <c r="M124" s="269">
        <f t="shared" si="24"/>
        <v>0.35184426547456532</v>
      </c>
      <c r="N124" s="269">
        <f t="shared" si="24"/>
        <v>0.31236266957120601</v>
      </c>
      <c r="O124" s="269">
        <f t="shared" si="24"/>
        <v>0.29160446317083555</v>
      </c>
      <c r="P124" s="269">
        <f t="shared" si="24"/>
        <v>0.29488901468828865</v>
      </c>
      <c r="Q124" s="269">
        <f t="shared" si="24"/>
        <v>0.34394921567136466</v>
      </c>
      <c r="R124" s="269">
        <f t="shared" si="24"/>
        <v>0.32465168947921558</v>
      </c>
      <c r="S124" s="269">
        <f t="shared" si="24"/>
        <v>0.3541704037569578</v>
      </c>
      <c r="T124" s="269">
        <f t="shared" si="24"/>
        <v>0.36162058471387809</v>
      </c>
      <c r="U124" s="269">
        <f t="shared" si="24"/>
        <v>0.36718994800541871</v>
      </c>
      <c r="V124" s="269">
        <f t="shared" si="24"/>
        <v>0.36807975097462492</v>
      </c>
      <c r="W124" s="269">
        <f t="shared" si="24"/>
        <v>0.35327669053430211</v>
      </c>
      <c r="X124" s="269">
        <f t="shared" si="24"/>
        <v>0.35354778410954457</v>
      </c>
      <c r="Y124" s="269">
        <f t="shared" si="24"/>
        <v>0.36094349637269924</v>
      </c>
      <c r="DA124" s="79"/>
    </row>
    <row r="125" spans="1:105" ht="12" customHeight="1" x14ac:dyDescent="0.25">
      <c r="A125" s="174" t="s">
        <v>179</v>
      </c>
      <c r="B125" s="269">
        <f t="shared" ref="B125:Y125" si="25">IF(B$72=0,0,B$72/B$54)</f>
        <v>0.41626874302452338</v>
      </c>
      <c r="C125" s="269">
        <f t="shared" si="25"/>
        <v>0.41311011505418965</v>
      </c>
      <c r="D125" s="269">
        <f t="shared" si="25"/>
        <v>0.39952501877412516</v>
      </c>
      <c r="E125" s="269">
        <f t="shared" si="25"/>
        <v>0.39359732079499793</v>
      </c>
      <c r="F125" s="269">
        <f t="shared" si="25"/>
        <v>0.38184156404871639</v>
      </c>
      <c r="G125" s="269">
        <f t="shared" si="25"/>
        <v>0.3704055947334246</v>
      </c>
      <c r="H125" s="269">
        <f t="shared" si="25"/>
        <v>0.36910727181443642</v>
      </c>
      <c r="I125" s="269">
        <f t="shared" si="25"/>
        <v>0.3694016931819929</v>
      </c>
      <c r="J125" s="269">
        <f t="shared" si="25"/>
        <v>0.37168560130006911</v>
      </c>
      <c r="K125" s="269">
        <f t="shared" si="25"/>
        <v>0.37186248804740529</v>
      </c>
      <c r="L125" s="269">
        <f t="shared" si="25"/>
        <v>0.37330134621283589</v>
      </c>
      <c r="M125" s="269">
        <f t="shared" si="25"/>
        <v>0.37020002971344057</v>
      </c>
      <c r="N125" s="269">
        <f t="shared" si="25"/>
        <v>0.39646910423622261</v>
      </c>
      <c r="O125" s="269">
        <f t="shared" si="25"/>
        <v>0.38418227951756462</v>
      </c>
      <c r="P125" s="269">
        <f t="shared" si="25"/>
        <v>0.36241033556766872</v>
      </c>
      <c r="Q125" s="269">
        <f t="shared" si="25"/>
        <v>0.35990821919567184</v>
      </c>
      <c r="R125" s="269">
        <f t="shared" si="25"/>
        <v>0.36870896840100009</v>
      </c>
      <c r="S125" s="269">
        <f t="shared" si="25"/>
        <v>0.37243131071997937</v>
      </c>
      <c r="T125" s="269">
        <f t="shared" si="25"/>
        <v>0.36943473857463249</v>
      </c>
      <c r="U125" s="269">
        <f t="shared" si="25"/>
        <v>0.36976364222971964</v>
      </c>
      <c r="V125" s="269">
        <f t="shared" si="25"/>
        <v>0.36869519725075101</v>
      </c>
      <c r="W125" s="269">
        <f t="shared" si="25"/>
        <v>0.37197485727439844</v>
      </c>
      <c r="X125" s="269">
        <f t="shared" si="25"/>
        <v>0.37399011529016646</v>
      </c>
      <c r="Y125" s="269">
        <f t="shared" si="25"/>
        <v>0.371976285329711</v>
      </c>
      <c r="DA125" s="79"/>
    </row>
    <row r="126" spans="1:105" ht="12" customHeight="1" x14ac:dyDescent="0.25">
      <c r="A126" s="62" t="s">
        <v>181</v>
      </c>
      <c r="B126" s="270">
        <f t="shared" ref="B126:Y126" si="26">IF(B$73=0,0,B$73/B$54)</f>
        <v>0.33376643913546267</v>
      </c>
      <c r="C126" s="270">
        <f t="shared" si="26"/>
        <v>0.32594962435417507</v>
      </c>
      <c r="D126" s="270">
        <f t="shared" si="26"/>
        <v>0.2845793146355895</v>
      </c>
      <c r="E126" s="270">
        <f t="shared" si="26"/>
        <v>0.2604865240166695</v>
      </c>
      <c r="F126" s="270">
        <f t="shared" si="26"/>
        <v>0.21988718469459514</v>
      </c>
      <c r="G126" s="270">
        <f t="shared" si="26"/>
        <v>0.16262361159156222</v>
      </c>
      <c r="H126" s="270">
        <f t="shared" si="26"/>
        <v>0.15236341519942628</v>
      </c>
      <c r="I126" s="270">
        <f t="shared" si="26"/>
        <v>0.15500410380273702</v>
      </c>
      <c r="J126" s="270">
        <f t="shared" si="26"/>
        <v>0.17174189954736802</v>
      </c>
      <c r="K126" s="270">
        <f t="shared" si="26"/>
        <v>0.17289432952686817</v>
      </c>
      <c r="L126" s="270">
        <f t="shared" si="26"/>
        <v>0.18213215045712652</v>
      </c>
      <c r="M126" s="270">
        <f t="shared" si="26"/>
        <v>0.16284661901056599</v>
      </c>
      <c r="N126" s="270">
        <f t="shared" si="26"/>
        <v>0.27913414775008022</v>
      </c>
      <c r="O126" s="270">
        <f t="shared" si="26"/>
        <v>0.28045623705282169</v>
      </c>
      <c r="P126" s="270">
        <f t="shared" si="26"/>
        <v>0.23750713892111711</v>
      </c>
      <c r="Q126" s="270">
        <f t="shared" si="26"/>
        <v>0.13767116870634602</v>
      </c>
      <c r="R126" s="270">
        <f t="shared" si="26"/>
        <v>0.20591524753529317</v>
      </c>
      <c r="S126" s="270">
        <f t="shared" si="26"/>
        <v>0.15757657110988219</v>
      </c>
      <c r="T126" s="270">
        <f t="shared" si="26"/>
        <v>0.13156580186427441</v>
      </c>
      <c r="U126" s="270">
        <f t="shared" si="26"/>
        <v>0.11966541684965336</v>
      </c>
      <c r="V126" s="270">
        <f t="shared" si="26"/>
        <v>0.11280429023151865</v>
      </c>
      <c r="W126" s="270">
        <f t="shared" si="26"/>
        <v>0.16074807228181096</v>
      </c>
      <c r="X126" s="270">
        <f t="shared" si="26"/>
        <v>0.16305477363460033</v>
      </c>
      <c r="Y126" s="270">
        <f t="shared" si="26"/>
        <v>0.14208081440212902</v>
      </c>
      <c r="DA126" s="80"/>
    </row>
    <row r="127" spans="1:105" ht="12" customHeight="1" x14ac:dyDescent="0.25">
      <c r="A127" s="62" t="s">
        <v>187</v>
      </c>
      <c r="B127" s="270">
        <f t="shared" ref="B127:Y127" si="27">IF(B$78=0,0,B$78/B$54)</f>
        <v>8.2502303889060685E-2</v>
      </c>
      <c r="C127" s="270">
        <f t="shared" si="27"/>
        <v>8.7160490700014595E-2</v>
      </c>
      <c r="D127" s="270">
        <f t="shared" si="27"/>
        <v>0.11494570413853565</v>
      </c>
      <c r="E127" s="270">
        <f t="shared" si="27"/>
        <v>0.13311079677832838</v>
      </c>
      <c r="F127" s="270">
        <f t="shared" si="27"/>
        <v>0.16195437935412121</v>
      </c>
      <c r="G127" s="270">
        <f t="shared" si="27"/>
        <v>0.20778198314186239</v>
      </c>
      <c r="H127" s="270">
        <f t="shared" si="27"/>
        <v>0.21674385661501014</v>
      </c>
      <c r="I127" s="270">
        <f t="shared" si="27"/>
        <v>0.2143975893792559</v>
      </c>
      <c r="J127" s="270">
        <f t="shared" si="27"/>
        <v>0.19994370175270113</v>
      </c>
      <c r="K127" s="270">
        <f t="shared" si="27"/>
        <v>0.1989681585205372</v>
      </c>
      <c r="L127" s="270">
        <f t="shared" si="27"/>
        <v>0.19116919575570937</v>
      </c>
      <c r="M127" s="270">
        <f t="shared" si="27"/>
        <v>0.2073534107028745</v>
      </c>
      <c r="N127" s="270">
        <f t="shared" si="27"/>
        <v>0.11733495648614241</v>
      </c>
      <c r="O127" s="270">
        <f t="shared" si="27"/>
        <v>0.10372604246474298</v>
      </c>
      <c r="P127" s="270">
        <f t="shared" si="27"/>
        <v>0.12490319664655158</v>
      </c>
      <c r="Q127" s="270">
        <f t="shared" si="27"/>
        <v>0.22223705048932577</v>
      </c>
      <c r="R127" s="270">
        <f t="shared" si="27"/>
        <v>0.16279372086570698</v>
      </c>
      <c r="S127" s="270">
        <f t="shared" si="27"/>
        <v>0.21485473961009718</v>
      </c>
      <c r="T127" s="270">
        <f t="shared" si="27"/>
        <v>0.23786893671035808</v>
      </c>
      <c r="U127" s="270">
        <f t="shared" si="27"/>
        <v>0.25009822538006621</v>
      </c>
      <c r="V127" s="270">
        <f t="shared" si="27"/>
        <v>0.25589090701923228</v>
      </c>
      <c r="W127" s="270">
        <f t="shared" si="27"/>
        <v>0.21122678499258751</v>
      </c>
      <c r="X127" s="270">
        <f t="shared" si="27"/>
        <v>0.21093534165556604</v>
      </c>
      <c r="Y127" s="270">
        <f t="shared" si="27"/>
        <v>0.22989547092758184</v>
      </c>
      <c r="DA127" s="80"/>
    </row>
    <row r="128" spans="1:105" ht="12" customHeight="1" x14ac:dyDescent="0.25">
      <c r="A128" s="174" t="s">
        <v>189</v>
      </c>
      <c r="B128" s="269">
        <f t="shared" ref="B128:Y128" si="28">IF(B$79=0,0,B$79/B$54)</f>
        <v>0.12418856342992263</v>
      </c>
      <c r="C128" s="269">
        <f t="shared" si="28"/>
        <v>0.12325870504425773</v>
      </c>
      <c r="D128" s="269">
        <f t="shared" si="28"/>
        <v>0.11946153797646841</v>
      </c>
      <c r="E128" s="269">
        <f t="shared" si="28"/>
        <v>0.11813507697161023</v>
      </c>
      <c r="F128" s="269">
        <f t="shared" si="28"/>
        <v>0.11397878463044828</v>
      </c>
      <c r="G128" s="269">
        <f t="shared" si="28"/>
        <v>0.11013185921334478</v>
      </c>
      <c r="H128" s="269">
        <f t="shared" si="28"/>
        <v>0.10943162598096613</v>
      </c>
      <c r="I128" s="269">
        <f t="shared" si="28"/>
        <v>0.10961959872040239</v>
      </c>
      <c r="J128" s="269">
        <f t="shared" si="28"/>
        <v>0.11072876846354203</v>
      </c>
      <c r="K128" s="269">
        <f t="shared" si="28"/>
        <v>0.1108398681573409</v>
      </c>
      <c r="L128" s="269">
        <f t="shared" si="28"/>
        <v>0.11144263147084006</v>
      </c>
      <c r="M128" s="269">
        <f t="shared" si="28"/>
        <v>0.110249022632329</v>
      </c>
      <c r="N128" s="269">
        <f t="shared" si="28"/>
        <v>0.11765318755271904</v>
      </c>
      <c r="O128" s="269">
        <f t="shared" si="28"/>
        <v>0.15856971953738772</v>
      </c>
      <c r="P128" s="269">
        <f t="shared" si="28"/>
        <v>0.18526575837933262</v>
      </c>
      <c r="Q128" s="269">
        <f t="shared" si="28"/>
        <v>0.15456774130973427</v>
      </c>
      <c r="R128" s="269">
        <f t="shared" si="28"/>
        <v>0.14531735212061606</v>
      </c>
      <c r="S128" s="269">
        <f t="shared" si="28"/>
        <v>0.11647121384306122</v>
      </c>
      <c r="T128" s="269">
        <f t="shared" si="28"/>
        <v>0.11409069982403293</v>
      </c>
      <c r="U128" s="269">
        <f t="shared" si="28"/>
        <v>0.10905772035295469</v>
      </c>
      <c r="V128" s="269">
        <f t="shared" si="28"/>
        <v>0.11043995704869404</v>
      </c>
      <c r="W128" s="269">
        <f t="shared" si="28"/>
        <v>0.11369749724878508</v>
      </c>
      <c r="X128" s="269">
        <f t="shared" si="28"/>
        <v>0.1147830995340639</v>
      </c>
      <c r="Y128" s="269">
        <f t="shared" si="28"/>
        <v>0.11052926745645843</v>
      </c>
      <c r="DA128" s="79"/>
    </row>
    <row r="129" spans="1:105" ht="12" customHeight="1" x14ac:dyDescent="0.25">
      <c r="A129" s="62" t="s">
        <v>190</v>
      </c>
      <c r="B129" s="270">
        <f t="shared" ref="B129:Y129" si="29">IF(B$80=0,0,B$80/B$54)</f>
        <v>6.7646400387207956E-2</v>
      </c>
      <c r="C129" s="270">
        <f t="shared" si="29"/>
        <v>6.5937080135877568E-2</v>
      </c>
      <c r="D129" s="270">
        <f t="shared" si="29"/>
        <v>5.689355971184451E-2</v>
      </c>
      <c r="E129" s="270">
        <f t="shared" si="29"/>
        <v>5.2488735598095561E-2</v>
      </c>
      <c r="F129" s="270">
        <f t="shared" si="29"/>
        <v>4.3392474198059715E-2</v>
      </c>
      <c r="G129" s="270">
        <f t="shared" si="29"/>
        <v>3.3539456883651189E-2</v>
      </c>
      <c r="H129" s="270">
        <f t="shared" si="29"/>
        <v>3.1062369018057649E-2</v>
      </c>
      <c r="I129" s="270">
        <f t="shared" si="29"/>
        <v>3.1802268901946817E-2</v>
      </c>
      <c r="J129" s="270">
        <f t="shared" si="29"/>
        <v>3.5531038038241161E-2</v>
      </c>
      <c r="K129" s="270">
        <f t="shared" si="29"/>
        <v>3.5920996660293372E-2</v>
      </c>
      <c r="L129" s="270">
        <f t="shared" si="29"/>
        <v>3.7838156116407375E-2</v>
      </c>
      <c r="M129" s="270">
        <f t="shared" si="29"/>
        <v>3.4480466779841998E-2</v>
      </c>
      <c r="N129" s="270">
        <f t="shared" si="29"/>
        <v>5.4179522688391074E-2</v>
      </c>
      <c r="O129" s="270">
        <f t="shared" si="29"/>
        <v>5.5299420231217637E-2</v>
      </c>
      <c r="P129" s="270">
        <f t="shared" si="29"/>
        <v>4.4592580386928385E-2</v>
      </c>
      <c r="Q129" s="270">
        <f t="shared" si="29"/>
        <v>2.7597955862752342E-2</v>
      </c>
      <c r="R129" s="270">
        <f t="shared" si="29"/>
        <v>4.362868082335359E-2</v>
      </c>
      <c r="S129" s="270">
        <f t="shared" si="29"/>
        <v>3.3567352388496924E-2</v>
      </c>
      <c r="T129" s="270">
        <f t="shared" si="29"/>
        <v>2.7998470322373337E-2</v>
      </c>
      <c r="U129" s="270">
        <f t="shared" si="29"/>
        <v>2.5461492946841118E-2</v>
      </c>
      <c r="V129" s="270">
        <f t="shared" si="29"/>
        <v>2.4010599410010002E-2</v>
      </c>
      <c r="W129" s="270">
        <f t="shared" si="29"/>
        <v>3.4260873514135322E-2</v>
      </c>
      <c r="X129" s="270">
        <f t="shared" si="29"/>
        <v>3.3543179956100684E-2</v>
      </c>
      <c r="Y129" s="270">
        <f t="shared" si="29"/>
        <v>2.9707161184719697E-2</v>
      </c>
      <c r="DA129" s="80"/>
    </row>
    <row r="130" spans="1:105" ht="12" customHeight="1" x14ac:dyDescent="0.25">
      <c r="A130" s="62" t="s">
        <v>195</v>
      </c>
      <c r="B130" s="270">
        <f t="shared" ref="B130:Y130" si="30">IF(B$84=0,0,B$84/B$54)</f>
        <v>3.6761132032463069E-2</v>
      </c>
      <c r="C130" s="270">
        <f t="shared" si="30"/>
        <v>3.6510810224637494E-2</v>
      </c>
      <c r="D130" s="270">
        <f t="shared" si="30"/>
        <v>3.5384314878501806E-2</v>
      </c>
      <c r="E130" s="270">
        <f t="shared" si="30"/>
        <v>3.4809196841972603E-2</v>
      </c>
      <c r="F130" s="270">
        <f t="shared" si="30"/>
        <v>3.3341267882170511E-2</v>
      </c>
      <c r="G130" s="270">
        <f t="shared" si="30"/>
        <v>3.1151527520808381E-2</v>
      </c>
      <c r="H130" s="270">
        <f t="shared" si="30"/>
        <v>3.0766044284954764E-2</v>
      </c>
      <c r="I130" s="270">
        <f t="shared" si="30"/>
        <v>3.0860587294488623E-2</v>
      </c>
      <c r="J130" s="270">
        <f t="shared" si="30"/>
        <v>3.1485291950481456E-2</v>
      </c>
      <c r="K130" s="270">
        <f t="shared" si="30"/>
        <v>3.152396165641206E-2</v>
      </c>
      <c r="L130" s="270">
        <f t="shared" si="30"/>
        <v>3.1852317180166477E-2</v>
      </c>
      <c r="M130" s="270">
        <f t="shared" si="30"/>
        <v>3.1103107388147391E-2</v>
      </c>
      <c r="N130" s="270">
        <f t="shared" si="30"/>
        <v>3.5063254771685058E-2</v>
      </c>
      <c r="O130" s="270">
        <f t="shared" si="30"/>
        <v>7.8343306813605934E-2</v>
      </c>
      <c r="P130" s="270">
        <f t="shared" si="30"/>
        <v>0.10978442796436583</v>
      </c>
      <c r="Q130" s="270">
        <f t="shared" si="30"/>
        <v>7.7302578174687664E-2</v>
      </c>
      <c r="R130" s="270">
        <f t="shared" si="30"/>
        <v>6.6520341964454083E-2</v>
      </c>
      <c r="S130" s="270">
        <f t="shared" si="30"/>
        <v>3.6772480926497028E-2</v>
      </c>
      <c r="T130" s="270">
        <f t="shared" si="30"/>
        <v>3.5026316786497536E-2</v>
      </c>
      <c r="U130" s="270">
        <f t="shared" si="30"/>
        <v>2.9917840628508444E-2</v>
      </c>
      <c r="V130" s="270">
        <f t="shared" si="30"/>
        <v>3.1526122457034927E-2</v>
      </c>
      <c r="W130" s="270">
        <f t="shared" si="30"/>
        <v>3.410416330703895E-2</v>
      </c>
      <c r="X130" s="270">
        <f t="shared" si="30"/>
        <v>3.4868200335599071E-2</v>
      </c>
      <c r="Y130" s="270">
        <f t="shared" si="30"/>
        <v>3.0959981441523371E-2</v>
      </c>
      <c r="DA130" s="80"/>
    </row>
    <row r="131" spans="1:105" ht="12" customHeight="1" x14ac:dyDescent="0.25">
      <c r="A131" s="63" t="s">
        <v>207</v>
      </c>
      <c r="B131" s="271">
        <f t="shared" ref="B131:Y131" si="31">IF(B$95=0,0,B$95/B$54)</f>
        <v>1.9781031010251596E-2</v>
      </c>
      <c r="C131" s="271">
        <f t="shared" si="31"/>
        <v>2.0810814683742667E-2</v>
      </c>
      <c r="D131" s="271">
        <f t="shared" si="31"/>
        <v>2.7183663386122082E-2</v>
      </c>
      <c r="E131" s="271">
        <f t="shared" si="31"/>
        <v>3.0837144531542071E-2</v>
      </c>
      <c r="F131" s="271">
        <f t="shared" si="31"/>
        <v>3.7245042550218058E-2</v>
      </c>
      <c r="G131" s="271">
        <f t="shared" si="31"/>
        <v>4.5440874808885222E-2</v>
      </c>
      <c r="H131" s="271">
        <f t="shared" si="31"/>
        <v>4.7603212677953713E-2</v>
      </c>
      <c r="I131" s="271">
        <f t="shared" si="31"/>
        <v>4.6956742523966956E-2</v>
      </c>
      <c r="J131" s="271">
        <f t="shared" si="31"/>
        <v>4.3712438474819398E-2</v>
      </c>
      <c r="K131" s="271">
        <f t="shared" si="31"/>
        <v>4.339490984063548E-2</v>
      </c>
      <c r="L131" s="271">
        <f t="shared" si="31"/>
        <v>4.175215817426621E-2</v>
      </c>
      <c r="M131" s="271">
        <f t="shared" si="31"/>
        <v>4.4665448464339605E-2</v>
      </c>
      <c r="N131" s="271">
        <f t="shared" si="31"/>
        <v>2.8410410092642925E-2</v>
      </c>
      <c r="O131" s="271">
        <f t="shared" si="31"/>
        <v>2.492699249256413E-2</v>
      </c>
      <c r="P131" s="271">
        <f t="shared" si="31"/>
        <v>3.0888750028038401E-2</v>
      </c>
      <c r="Q131" s="271">
        <f t="shared" si="31"/>
        <v>4.9667207272294282E-2</v>
      </c>
      <c r="R131" s="271">
        <f t="shared" si="31"/>
        <v>3.516832933280839E-2</v>
      </c>
      <c r="S131" s="271">
        <f t="shared" si="31"/>
        <v>4.6131380528067263E-2</v>
      </c>
      <c r="T131" s="271">
        <f t="shared" si="31"/>
        <v>5.1065912715162039E-2</v>
      </c>
      <c r="U131" s="271">
        <f t="shared" si="31"/>
        <v>5.3678386777605121E-2</v>
      </c>
      <c r="V131" s="271">
        <f t="shared" si="31"/>
        <v>5.4903235181649107E-2</v>
      </c>
      <c r="W131" s="271">
        <f t="shared" si="31"/>
        <v>4.5332460427610834E-2</v>
      </c>
      <c r="X131" s="271">
        <f t="shared" si="31"/>
        <v>4.6371719242364134E-2</v>
      </c>
      <c r="Y131" s="271">
        <f t="shared" si="31"/>
        <v>4.9862124830215356E-2</v>
      </c>
      <c r="DA131" s="81"/>
    </row>
    <row r="132" spans="1:105" ht="12" hidden="1" customHeight="1" x14ac:dyDescent="0.25">
      <c r="A132" s="6"/>
    </row>
    <row r="133" spans="1:105" ht="12" customHeight="1" x14ac:dyDescent="0.25">
      <c r="A133" s="6"/>
    </row>
    <row r="134" spans="1:105" ht="15" customHeight="1" x14ac:dyDescent="0.25">
      <c r="A134" s="32" t="s">
        <v>252</v>
      </c>
      <c r="B134" s="257"/>
      <c r="C134" s="257"/>
      <c r="D134" s="257"/>
      <c r="E134" s="257"/>
      <c r="F134" s="257"/>
      <c r="G134" s="257"/>
      <c r="H134" s="257"/>
      <c r="I134" s="257"/>
      <c r="J134" s="257"/>
      <c r="K134" s="257"/>
      <c r="L134" s="257"/>
      <c r="M134" s="257"/>
      <c r="N134" s="257"/>
      <c r="O134" s="257"/>
      <c r="P134" s="257"/>
      <c r="Q134" s="257"/>
      <c r="R134" s="257"/>
      <c r="S134" s="257"/>
      <c r="T134" s="257"/>
      <c r="U134" s="257"/>
      <c r="V134" s="257"/>
      <c r="W134" s="257"/>
      <c r="X134" s="257"/>
      <c r="Y134" s="257"/>
      <c r="DA134" s="88"/>
    </row>
    <row r="136" spans="1:105" ht="12" customHeight="1" x14ac:dyDescent="0.25">
      <c r="A136" s="35" t="s">
        <v>43</v>
      </c>
      <c r="B136" s="272">
        <f t="shared" ref="B136:Y136" si="32">SUM(B$137:B$145)</f>
        <v>0</v>
      </c>
      <c r="C136" s="272">
        <f t="shared" si="32"/>
        <v>0</v>
      </c>
      <c r="D136" s="272">
        <f t="shared" si="32"/>
        <v>0</v>
      </c>
      <c r="E136" s="272">
        <f t="shared" si="32"/>
        <v>0</v>
      </c>
      <c r="F136" s="272">
        <f t="shared" si="32"/>
        <v>0</v>
      </c>
      <c r="G136" s="272">
        <f t="shared" si="32"/>
        <v>0</v>
      </c>
      <c r="H136" s="272">
        <f t="shared" si="32"/>
        <v>0</v>
      </c>
      <c r="I136" s="272">
        <f t="shared" si="32"/>
        <v>0</v>
      </c>
      <c r="J136" s="272">
        <f t="shared" si="32"/>
        <v>0</v>
      </c>
      <c r="K136" s="272">
        <f t="shared" si="32"/>
        <v>0</v>
      </c>
      <c r="L136" s="272">
        <f t="shared" si="32"/>
        <v>0</v>
      </c>
      <c r="M136" s="272">
        <f t="shared" si="32"/>
        <v>0</v>
      </c>
      <c r="N136" s="272">
        <f t="shared" si="32"/>
        <v>0</v>
      </c>
      <c r="O136" s="272">
        <f t="shared" si="32"/>
        <v>0</v>
      </c>
      <c r="P136" s="272">
        <f t="shared" si="32"/>
        <v>0</v>
      </c>
      <c r="Q136" s="272">
        <f t="shared" si="32"/>
        <v>0</v>
      </c>
      <c r="R136" s="272">
        <f t="shared" si="32"/>
        <v>0</v>
      </c>
      <c r="S136" s="272">
        <f t="shared" si="32"/>
        <v>0</v>
      </c>
      <c r="T136" s="272">
        <f t="shared" si="32"/>
        <v>0</v>
      </c>
      <c r="U136" s="272">
        <f t="shared" si="32"/>
        <v>0</v>
      </c>
      <c r="V136" s="272">
        <f t="shared" si="32"/>
        <v>0</v>
      </c>
      <c r="W136" s="272">
        <f t="shared" si="32"/>
        <v>0</v>
      </c>
      <c r="X136" s="272">
        <f t="shared" si="32"/>
        <v>0</v>
      </c>
      <c r="Y136" s="272">
        <f t="shared" si="32"/>
        <v>0</v>
      </c>
      <c r="DA136" s="111"/>
    </row>
    <row r="137" spans="1:105" ht="12" customHeight="1" x14ac:dyDescent="0.25">
      <c r="A137" s="55" t="s">
        <v>91</v>
      </c>
      <c r="B137" s="273">
        <f>IF(B$6=0,0,B$6/ISI!B$8*1000)</f>
        <v>0</v>
      </c>
      <c r="C137" s="273">
        <f>IF(C$6=0,0,C$6/ISI!C$8*1000)</f>
        <v>0</v>
      </c>
      <c r="D137" s="273">
        <f>IF(D$6=0,0,D$6/ISI!D$8*1000)</f>
        <v>0</v>
      </c>
      <c r="E137" s="273">
        <f>IF(E$6=0,0,E$6/ISI!E$8*1000)</f>
        <v>0</v>
      </c>
      <c r="F137" s="273">
        <f>IF(F$6=0,0,F$6/ISI!F$8*1000)</f>
        <v>0</v>
      </c>
      <c r="G137" s="273">
        <f>IF(G$6=0,0,G$6/ISI!G$8*1000)</f>
        <v>0</v>
      </c>
      <c r="H137" s="273">
        <f>IF(H$6=0,0,H$6/ISI!H$8*1000)</f>
        <v>0</v>
      </c>
      <c r="I137" s="273">
        <f>IF(I$6=0,0,I$6/ISI!I$8*1000)</f>
        <v>0</v>
      </c>
      <c r="J137" s="273">
        <f>IF(J$6=0,0,J$6/ISI!J$8*1000)</f>
        <v>0</v>
      </c>
      <c r="K137" s="273">
        <f>IF(K$6=0,0,K$6/ISI!K$8*1000)</f>
        <v>0</v>
      </c>
      <c r="L137" s="273">
        <f>IF(L$6=0,0,L$6/ISI!L$8*1000)</f>
        <v>0</v>
      </c>
      <c r="M137" s="273">
        <f>IF(M$6=0,0,M$6/ISI!M$8*1000)</f>
        <v>0</v>
      </c>
      <c r="N137" s="273">
        <f>IF(N$6=0,0,N$6/ISI!N$8*1000)</f>
        <v>0</v>
      </c>
      <c r="O137" s="273">
        <f>IF(O$6=0,0,O$6/ISI!O$8*1000)</f>
        <v>0</v>
      </c>
      <c r="P137" s="273">
        <f>IF(P$6=0,0,P$6/ISI!P$8*1000)</f>
        <v>0</v>
      </c>
      <c r="Q137" s="273">
        <f>IF(Q$6=0,0,Q$6/ISI!Q$8*1000)</f>
        <v>0</v>
      </c>
      <c r="R137" s="273">
        <f>IF(R$6=0,0,R$6/ISI!R$8*1000)</f>
        <v>0</v>
      </c>
      <c r="S137" s="273">
        <f>IF(S$6=0,0,S$6/ISI!S$8*1000)</f>
        <v>0</v>
      </c>
      <c r="T137" s="273">
        <f>IF(T$6=0,0,T$6/ISI!T$8*1000)</f>
        <v>0</v>
      </c>
      <c r="U137" s="273">
        <f>IF(U$6=0,0,U$6/ISI!U$8*1000)</f>
        <v>0</v>
      </c>
      <c r="V137" s="273">
        <f>IF(V$6=0,0,V$6/ISI!V$8*1000)</f>
        <v>0</v>
      </c>
      <c r="W137" s="273">
        <f>IF(W$6=0,0,W$6/ISI!W$8*1000)</f>
        <v>0</v>
      </c>
      <c r="X137" s="273">
        <f>IF(X$6=0,0,X$6/ISI!X$8*1000)</f>
        <v>0</v>
      </c>
      <c r="Y137" s="273">
        <f>IF(Y$6=0,0,Y$6/ISI!Y$8*1000)</f>
        <v>0</v>
      </c>
      <c r="DA137" s="76"/>
    </row>
    <row r="138" spans="1:105" ht="12" customHeight="1" x14ac:dyDescent="0.25">
      <c r="A138" s="173" t="s">
        <v>92</v>
      </c>
      <c r="B138" s="274">
        <f>IF(B$7=0,0,B$7/ISI!B$8*1000)</f>
        <v>0</v>
      </c>
      <c r="C138" s="274">
        <f>IF(C$7=0,0,C$7/ISI!C$8*1000)</f>
        <v>0</v>
      </c>
      <c r="D138" s="274">
        <f>IF(D$7=0,0,D$7/ISI!D$8*1000)</f>
        <v>0</v>
      </c>
      <c r="E138" s="274">
        <f>IF(E$7=0,0,E$7/ISI!E$8*1000)</f>
        <v>0</v>
      </c>
      <c r="F138" s="274">
        <f>IF(F$7=0,0,F$7/ISI!F$8*1000)</f>
        <v>0</v>
      </c>
      <c r="G138" s="274">
        <f>IF(G$7=0,0,G$7/ISI!G$8*1000)</f>
        <v>0</v>
      </c>
      <c r="H138" s="274">
        <f>IF(H$7=0,0,H$7/ISI!H$8*1000)</f>
        <v>0</v>
      </c>
      <c r="I138" s="274">
        <f>IF(I$7=0,0,I$7/ISI!I$8*1000)</f>
        <v>0</v>
      </c>
      <c r="J138" s="274">
        <f>IF(J$7=0,0,J$7/ISI!J$8*1000)</f>
        <v>0</v>
      </c>
      <c r="K138" s="274">
        <f>IF(K$7=0,0,K$7/ISI!K$8*1000)</f>
        <v>0</v>
      </c>
      <c r="L138" s="274">
        <f>IF(L$7=0,0,L$7/ISI!L$8*1000)</f>
        <v>0</v>
      </c>
      <c r="M138" s="274">
        <f>IF(M$7=0,0,M$7/ISI!M$8*1000)</f>
        <v>0</v>
      </c>
      <c r="N138" s="274">
        <f>IF(N$7=0,0,N$7/ISI!N$8*1000)</f>
        <v>0</v>
      </c>
      <c r="O138" s="274">
        <f>IF(O$7=0,0,O$7/ISI!O$8*1000)</f>
        <v>0</v>
      </c>
      <c r="P138" s="274">
        <f>IF(P$7=0,0,P$7/ISI!P$8*1000)</f>
        <v>0</v>
      </c>
      <c r="Q138" s="274">
        <f>IF(Q$7=0,0,Q$7/ISI!Q$8*1000)</f>
        <v>0</v>
      </c>
      <c r="R138" s="274">
        <f>IF(R$7=0,0,R$7/ISI!R$8*1000)</f>
        <v>0</v>
      </c>
      <c r="S138" s="274">
        <f>IF(S$7=0,0,S$7/ISI!S$8*1000)</f>
        <v>0</v>
      </c>
      <c r="T138" s="274">
        <f>IF(T$7=0,0,T$7/ISI!T$8*1000)</f>
        <v>0</v>
      </c>
      <c r="U138" s="274">
        <f>IF(U$7=0,0,U$7/ISI!U$8*1000)</f>
        <v>0</v>
      </c>
      <c r="V138" s="274">
        <f>IF(V$7=0,0,V$7/ISI!V$8*1000)</f>
        <v>0</v>
      </c>
      <c r="W138" s="274">
        <f>IF(W$7=0,0,W$7/ISI!W$8*1000)</f>
        <v>0</v>
      </c>
      <c r="X138" s="274">
        <f>IF(X$7=0,0,X$7/ISI!X$8*1000)</f>
        <v>0</v>
      </c>
      <c r="Y138" s="274">
        <f>IF(Y$7=0,0,Y$7/ISI!Y$8*1000)</f>
        <v>0</v>
      </c>
      <c r="DA138" s="77"/>
    </row>
    <row r="139" spans="1:105" ht="12" customHeight="1" x14ac:dyDescent="0.25">
      <c r="A139" s="173" t="s">
        <v>93</v>
      </c>
      <c r="B139" s="274">
        <f>IF(B$8=0,0,B$8/ISI!B$8*1000)</f>
        <v>0</v>
      </c>
      <c r="C139" s="274">
        <f>IF(C$8=0,0,C$8/ISI!C$8*1000)</f>
        <v>0</v>
      </c>
      <c r="D139" s="274">
        <f>IF(D$8=0,0,D$8/ISI!D$8*1000)</f>
        <v>0</v>
      </c>
      <c r="E139" s="274">
        <f>IF(E$8=0,0,E$8/ISI!E$8*1000)</f>
        <v>0</v>
      </c>
      <c r="F139" s="274">
        <f>IF(F$8=0,0,F$8/ISI!F$8*1000)</f>
        <v>0</v>
      </c>
      <c r="G139" s="274">
        <f>IF(G$8=0,0,G$8/ISI!G$8*1000)</f>
        <v>0</v>
      </c>
      <c r="H139" s="274">
        <f>IF(H$8=0,0,H$8/ISI!H$8*1000)</f>
        <v>0</v>
      </c>
      <c r="I139" s="274">
        <f>IF(I$8=0,0,I$8/ISI!I$8*1000)</f>
        <v>0</v>
      </c>
      <c r="J139" s="274">
        <f>IF(J$8=0,0,J$8/ISI!J$8*1000)</f>
        <v>0</v>
      </c>
      <c r="K139" s="274">
        <f>IF(K$8=0,0,K$8/ISI!K$8*1000)</f>
        <v>0</v>
      </c>
      <c r="L139" s="274">
        <f>IF(L$8=0,0,L$8/ISI!L$8*1000)</f>
        <v>0</v>
      </c>
      <c r="M139" s="274">
        <f>IF(M$8=0,0,M$8/ISI!M$8*1000)</f>
        <v>0</v>
      </c>
      <c r="N139" s="274">
        <f>IF(N$8=0,0,N$8/ISI!N$8*1000)</f>
        <v>0</v>
      </c>
      <c r="O139" s="274">
        <f>IF(O$8=0,0,O$8/ISI!O$8*1000)</f>
        <v>0</v>
      </c>
      <c r="P139" s="274">
        <f>IF(P$8=0,0,P$8/ISI!P$8*1000)</f>
        <v>0</v>
      </c>
      <c r="Q139" s="274">
        <f>IF(Q$8=0,0,Q$8/ISI!Q$8*1000)</f>
        <v>0</v>
      </c>
      <c r="R139" s="274">
        <f>IF(R$8=0,0,R$8/ISI!R$8*1000)</f>
        <v>0</v>
      </c>
      <c r="S139" s="274">
        <f>IF(S$8=0,0,S$8/ISI!S$8*1000)</f>
        <v>0</v>
      </c>
      <c r="T139" s="274">
        <f>IF(T$8=0,0,T$8/ISI!T$8*1000)</f>
        <v>0</v>
      </c>
      <c r="U139" s="274">
        <f>IF(U$8=0,0,U$8/ISI!U$8*1000)</f>
        <v>0</v>
      </c>
      <c r="V139" s="274">
        <f>IF(V$8=0,0,V$8/ISI!V$8*1000)</f>
        <v>0</v>
      </c>
      <c r="W139" s="274">
        <f>IF(W$8=0,0,W$8/ISI!W$8*1000)</f>
        <v>0</v>
      </c>
      <c r="X139" s="274">
        <f>IF(X$8=0,0,X$8/ISI!X$8*1000)</f>
        <v>0</v>
      </c>
      <c r="Y139" s="274">
        <f>IF(Y$8=0,0,Y$8/ISI!Y$8*1000)</f>
        <v>0</v>
      </c>
      <c r="DA139" s="77"/>
    </row>
    <row r="140" spans="1:105" ht="12" customHeight="1" x14ac:dyDescent="0.25">
      <c r="A140" s="173" t="s">
        <v>94</v>
      </c>
      <c r="B140" s="274">
        <f>IF(B$9=0,0,B$9/ISI!B$8*1000)</f>
        <v>0</v>
      </c>
      <c r="C140" s="274">
        <f>IF(C$9=0,0,C$9/ISI!C$8*1000)</f>
        <v>0</v>
      </c>
      <c r="D140" s="274">
        <f>IF(D$9=0,0,D$9/ISI!D$8*1000)</f>
        <v>0</v>
      </c>
      <c r="E140" s="274">
        <f>IF(E$9=0,0,E$9/ISI!E$8*1000)</f>
        <v>0</v>
      </c>
      <c r="F140" s="274">
        <f>IF(F$9=0,0,F$9/ISI!F$8*1000)</f>
        <v>0</v>
      </c>
      <c r="G140" s="274">
        <f>IF(G$9=0,0,G$9/ISI!G$8*1000)</f>
        <v>0</v>
      </c>
      <c r="H140" s="274">
        <f>IF(H$9=0,0,H$9/ISI!H$8*1000)</f>
        <v>0</v>
      </c>
      <c r="I140" s="274">
        <f>IF(I$9=0,0,I$9/ISI!I$8*1000)</f>
        <v>0</v>
      </c>
      <c r="J140" s="274">
        <f>IF(J$9=0,0,J$9/ISI!J$8*1000)</f>
        <v>0</v>
      </c>
      <c r="K140" s="274">
        <f>IF(K$9=0,0,K$9/ISI!K$8*1000)</f>
        <v>0</v>
      </c>
      <c r="L140" s="274">
        <f>IF(L$9=0,0,L$9/ISI!L$8*1000)</f>
        <v>0</v>
      </c>
      <c r="M140" s="274">
        <f>IF(M$9=0,0,M$9/ISI!M$8*1000)</f>
        <v>0</v>
      </c>
      <c r="N140" s="274">
        <f>IF(N$9=0,0,N$9/ISI!N$8*1000)</f>
        <v>0</v>
      </c>
      <c r="O140" s="274">
        <f>IF(O$9=0,0,O$9/ISI!O$8*1000)</f>
        <v>0</v>
      </c>
      <c r="P140" s="274">
        <f>IF(P$9=0,0,P$9/ISI!P$8*1000)</f>
        <v>0</v>
      </c>
      <c r="Q140" s="274">
        <f>IF(Q$9=0,0,Q$9/ISI!Q$8*1000)</f>
        <v>0</v>
      </c>
      <c r="R140" s="274">
        <f>IF(R$9=0,0,R$9/ISI!R$8*1000)</f>
        <v>0</v>
      </c>
      <c r="S140" s="274">
        <f>IF(S$9=0,0,S$9/ISI!S$8*1000)</f>
        <v>0</v>
      </c>
      <c r="T140" s="274">
        <f>IF(T$9=0,0,T$9/ISI!T$8*1000)</f>
        <v>0</v>
      </c>
      <c r="U140" s="274">
        <f>IF(U$9=0,0,U$9/ISI!U$8*1000)</f>
        <v>0</v>
      </c>
      <c r="V140" s="274">
        <f>IF(V$9=0,0,V$9/ISI!V$8*1000)</f>
        <v>0</v>
      </c>
      <c r="W140" s="274">
        <f>IF(W$9=0,0,W$9/ISI!W$8*1000)</f>
        <v>0</v>
      </c>
      <c r="X140" s="274">
        <f>IF(X$9=0,0,X$9/ISI!X$8*1000)</f>
        <v>0</v>
      </c>
      <c r="Y140" s="274">
        <f>IF(Y$9=0,0,Y$9/ISI!Y$8*1000)</f>
        <v>0</v>
      </c>
      <c r="DA140" s="77"/>
    </row>
    <row r="141" spans="1:105" ht="12" customHeight="1" x14ac:dyDescent="0.25">
      <c r="A141" s="56" t="s">
        <v>95</v>
      </c>
      <c r="B141" s="275">
        <f>IF(B$10=0,0,B$10/ISI!B$8*1000)</f>
        <v>0</v>
      </c>
      <c r="C141" s="275">
        <f>IF(C$10=0,0,C$10/ISI!C$8*1000)</f>
        <v>0</v>
      </c>
      <c r="D141" s="275">
        <f>IF(D$10=0,0,D$10/ISI!D$8*1000)</f>
        <v>0</v>
      </c>
      <c r="E141" s="275">
        <f>IF(E$10=0,0,E$10/ISI!E$8*1000)</f>
        <v>0</v>
      </c>
      <c r="F141" s="275">
        <f>IF(F$10=0,0,F$10/ISI!F$8*1000)</f>
        <v>0</v>
      </c>
      <c r="G141" s="275">
        <f>IF(G$10=0,0,G$10/ISI!G$8*1000)</f>
        <v>0</v>
      </c>
      <c r="H141" s="275">
        <f>IF(H$10=0,0,H$10/ISI!H$8*1000)</f>
        <v>0</v>
      </c>
      <c r="I141" s="275">
        <f>IF(I$10=0,0,I$10/ISI!I$8*1000)</f>
        <v>0</v>
      </c>
      <c r="J141" s="275">
        <f>IF(J$10=0,0,J$10/ISI!J$8*1000)</f>
        <v>0</v>
      </c>
      <c r="K141" s="275">
        <f>IF(K$10=0,0,K$10/ISI!K$8*1000)</f>
        <v>0</v>
      </c>
      <c r="L141" s="275">
        <f>IF(L$10=0,0,L$10/ISI!L$8*1000)</f>
        <v>0</v>
      </c>
      <c r="M141" s="275">
        <f>IF(M$10=0,0,M$10/ISI!M$8*1000)</f>
        <v>0</v>
      </c>
      <c r="N141" s="275">
        <f>IF(N$10=0,0,N$10/ISI!N$8*1000)</f>
        <v>0</v>
      </c>
      <c r="O141" s="275">
        <f>IF(O$10=0,0,O$10/ISI!O$8*1000)</f>
        <v>0</v>
      </c>
      <c r="P141" s="275">
        <f>IF(P$10=0,0,P$10/ISI!P$8*1000)</f>
        <v>0</v>
      </c>
      <c r="Q141" s="275">
        <f>IF(Q$10=0,0,Q$10/ISI!Q$8*1000)</f>
        <v>0</v>
      </c>
      <c r="R141" s="275">
        <f>IF(R$10=0,0,R$10/ISI!R$8*1000)</f>
        <v>0</v>
      </c>
      <c r="S141" s="275">
        <f>IF(S$10=0,0,S$10/ISI!S$8*1000)</f>
        <v>0</v>
      </c>
      <c r="T141" s="275">
        <f>IF(T$10=0,0,T$10/ISI!T$8*1000)</f>
        <v>0</v>
      </c>
      <c r="U141" s="275">
        <f>IF(U$10=0,0,U$10/ISI!U$8*1000)</f>
        <v>0</v>
      </c>
      <c r="V141" s="275">
        <f>IF(V$10=0,0,V$10/ISI!V$8*1000)</f>
        <v>0</v>
      </c>
      <c r="W141" s="275">
        <f>IF(W$10=0,0,W$10/ISI!W$8*1000)</f>
        <v>0</v>
      </c>
      <c r="X141" s="275">
        <f>IF(X$10=0,0,X$10/ISI!X$8*1000)</f>
        <v>0</v>
      </c>
      <c r="Y141" s="275">
        <f>IF(Y$10=0,0,Y$10/ISI!Y$8*1000)</f>
        <v>0</v>
      </c>
      <c r="DA141" s="78"/>
    </row>
    <row r="142" spans="1:105" ht="12" customHeight="1" x14ac:dyDescent="0.25">
      <c r="A142" s="174" t="s">
        <v>165</v>
      </c>
      <c r="B142" s="276">
        <f>IF(B$16=0,0,B$16/ISI!B$8*1000)</f>
        <v>0</v>
      </c>
      <c r="C142" s="276">
        <f>IF(C$16=0,0,C$16/ISI!C$8*1000)</f>
        <v>0</v>
      </c>
      <c r="D142" s="276">
        <f>IF(D$16=0,0,D$16/ISI!D$8*1000)</f>
        <v>0</v>
      </c>
      <c r="E142" s="276">
        <f>IF(E$16=0,0,E$16/ISI!E$8*1000)</f>
        <v>0</v>
      </c>
      <c r="F142" s="276">
        <f>IF(F$16=0,0,F$16/ISI!F$8*1000)</f>
        <v>0</v>
      </c>
      <c r="G142" s="276">
        <f>IF(G$16=0,0,G$16/ISI!G$8*1000)</f>
        <v>0</v>
      </c>
      <c r="H142" s="276">
        <f>IF(H$16=0,0,H$16/ISI!H$8*1000)</f>
        <v>0</v>
      </c>
      <c r="I142" s="276">
        <f>IF(I$16=0,0,I$16/ISI!I$8*1000)</f>
        <v>0</v>
      </c>
      <c r="J142" s="276">
        <f>IF(J$16=0,0,J$16/ISI!J$8*1000)</f>
        <v>0</v>
      </c>
      <c r="K142" s="276">
        <f>IF(K$16=0,0,K$16/ISI!K$8*1000)</f>
        <v>0</v>
      </c>
      <c r="L142" s="276">
        <f>IF(L$16=0,0,L$16/ISI!L$8*1000)</f>
        <v>0</v>
      </c>
      <c r="M142" s="276">
        <f>IF(M$16=0,0,M$16/ISI!M$8*1000)</f>
        <v>0</v>
      </c>
      <c r="N142" s="276">
        <f>IF(N$16=0,0,N$16/ISI!N$8*1000)</f>
        <v>0</v>
      </c>
      <c r="O142" s="276">
        <f>IF(O$16=0,0,O$16/ISI!O$8*1000)</f>
        <v>0</v>
      </c>
      <c r="P142" s="276">
        <f>IF(P$16=0,0,P$16/ISI!P$8*1000)</f>
        <v>0</v>
      </c>
      <c r="Q142" s="276">
        <f>IF(Q$16=0,0,Q$16/ISI!Q$8*1000)</f>
        <v>0</v>
      </c>
      <c r="R142" s="276">
        <f>IF(R$16=0,0,R$16/ISI!R$8*1000)</f>
        <v>0</v>
      </c>
      <c r="S142" s="276">
        <f>IF(S$16=0,0,S$16/ISI!S$8*1000)</f>
        <v>0</v>
      </c>
      <c r="T142" s="276">
        <f>IF(T$16=0,0,T$16/ISI!T$8*1000)</f>
        <v>0</v>
      </c>
      <c r="U142" s="276">
        <f>IF(U$16=0,0,U$16/ISI!U$8*1000)</f>
        <v>0</v>
      </c>
      <c r="V142" s="276">
        <f>IF(V$16=0,0,V$16/ISI!V$8*1000)</f>
        <v>0</v>
      </c>
      <c r="W142" s="276">
        <f>IF(W$16=0,0,W$16/ISI!W$8*1000)</f>
        <v>0</v>
      </c>
      <c r="X142" s="276">
        <f>IF(X$16=0,0,X$16/ISI!X$8*1000)</f>
        <v>0</v>
      </c>
      <c r="Y142" s="276">
        <f>IF(Y$16=0,0,Y$16/ISI!Y$8*1000)</f>
        <v>0</v>
      </c>
      <c r="DA142" s="79"/>
    </row>
    <row r="143" spans="1:105" ht="12" customHeight="1" x14ac:dyDescent="0.25">
      <c r="A143" s="174" t="s">
        <v>172</v>
      </c>
      <c r="B143" s="276">
        <f>IF(B$22=0,0,B$22/ISI!B$8*1000)</f>
        <v>0</v>
      </c>
      <c r="C143" s="276">
        <f>IF(C$22=0,0,C$22/ISI!C$8*1000)</f>
        <v>0</v>
      </c>
      <c r="D143" s="276">
        <f>IF(D$22=0,0,D$22/ISI!D$8*1000)</f>
        <v>0</v>
      </c>
      <c r="E143" s="276">
        <f>IF(E$22=0,0,E$22/ISI!E$8*1000)</f>
        <v>0</v>
      </c>
      <c r="F143" s="276">
        <f>IF(F$22=0,0,F$22/ISI!F$8*1000)</f>
        <v>0</v>
      </c>
      <c r="G143" s="276">
        <f>IF(G$22=0,0,G$22/ISI!G$8*1000)</f>
        <v>0</v>
      </c>
      <c r="H143" s="276">
        <f>IF(H$22=0,0,H$22/ISI!H$8*1000)</f>
        <v>0</v>
      </c>
      <c r="I143" s="276">
        <f>IF(I$22=0,0,I$22/ISI!I$8*1000)</f>
        <v>0</v>
      </c>
      <c r="J143" s="276">
        <f>IF(J$22=0,0,J$22/ISI!J$8*1000)</f>
        <v>0</v>
      </c>
      <c r="K143" s="276">
        <f>IF(K$22=0,0,K$22/ISI!K$8*1000)</f>
        <v>0</v>
      </c>
      <c r="L143" s="276">
        <f>IF(L$22=0,0,L$22/ISI!L$8*1000)</f>
        <v>0</v>
      </c>
      <c r="M143" s="276">
        <f>IF(M$22=0,0,M$22/ISI!M$8*1000)</f>
        <v>0</v>
      </c>
      <c r="N143" s="276">
        <f>IF(N$22=0,0,N$22/ISI!N$8*1000)</f>
        <v>0</v>
      </c>
      <c r="O143" s="276">
        <f>IF(O$22=0,0,O$22/ISI!O$8*1000)</f>
        <v>0</v>
      </c>
      <c r="P143" s="276">
        <f>IF(P$22=0,0,P$22/ISI!P$8*1000)</f>
        <v>0</v>
      </c>
      <c r="Q143" s="276">
        <f>IF(Q$22=0,0,Q$22/ISI!Q$8*1000)</f>
        <v>0</v>
      </c>
      <c r="R143" s="276">
        <f>IF(R$22=0,0,R$22/ISI!R$8*1000)</f>
        <v>0</v>
      </c>
      <c r="S143" s="276">
        <f>IF(S$22=0,0,S$22/ISI!S$8*1000)</f>
        <v>0</v>
      </c>
      <c r="T143" s="276">
        <f>IF(T$22=0,0,T$22/ISI!T$8*1000)</f>
        <v>0</v>
      </c>
      <c r="U143" s="276">
        <f>IF(U$22=0,0,U$22/ISI!U$8*1000)</f>
        <v>0</v>
      </c>
      <c r="V143" s="276">
        <f>IF(V$22=0,0,V$22/ISI!V$8*1000)</f>
        <v>0</v>
      </c>
      <c r="W143" s="276">
        <f>IF(W$22=0,0,W$22/ISI!W$8*1000)</f>
        <v>0</v>
      </c>
      <c r="X143" s="276">
        <f>IF(X$22=0,0,X$22/ISI!X$8*1000)</f>
        <v>0</v>
      </c>
      <c r="Y143" s="276">
        <f>IF(Y$22=0,0,Y$22/ISI!Y$8*1000)</f>
        <v>0</v>
      </c>
      <c r="DA143" s="79"/>
    </row>
    <row r="144" spans="1:105" ht="12" customHeight="1" x14ac:dyDescent="0.25">
      <c r="A144" s="174" t="s">
        <v>179</v>
      </c>
      <c r="B144" s="276">
        <f>IF(B$28=0,0,B$28/ISI!B$8*1000)</f>
        <v>0</v>
      </c>
      <c r="C144" s="276">
        <f>IF(C$28=0,0,C$28/ISI!C$8*1000)</f>
        <v>0</v>
      </c>
      <c r="D144" s="276">
        <f>IF(D$28=0,0,D$28/ISI!D$8*1000)</f>
        <v>0</v>
      </c>
      <c r="E144" s="276">
        <f>IF(E$28=0,0,E$28/ISI!E$8*1000)</f>
        <v>0</v>
      </c>
      <c r="F144" s="276">
        <f>IF(F$28=0,0,F$28/ISI!F$8*1000)</f>
        <v>0</v>
      </c>
      <c r="G144" s="276">
        <f>IF(G$28=0,0,G$28/ISI!G$8*1000)</f>
        <v>0</v>
      </c>
      <c r="H144" s="276">
        <f>IF(H$28=0,0,H$28/ISI!H$8*1000)</f>
        <v>0</v>
      </c>
      <c r="I144" s="276">
        <f>IF(I$28=0,0,I$28/ISI!I$8*1000)</f>
        <v>0</v>
      </c>
      <c r="J144" s="276">
        <f>IF(J$28=0,0,J$28/ISI!J$8*1000)</f>
        <v>0</v>
      </c>
      <c r="K144" s="276">
        <f>IF(K$28=0,0,K$28/ISI!K$8*1000)</f>
        <v>0</v>
      </c>
      <c r="L144" s="276">
        <f>IF(L$28=0,0,L$28/ISI!L$8*1000)</f>
        <v>0</v>
      </c>
      <c r="M144" s="276">
        <f>IF(M$28=0,0,M$28/ISI!M$8*1000)</f>
        <v>0</v>
      </c>
      <c r="N144" s="276">
        <f>IF(N$28=0,0,N$28/ISI!N$8*1000)</f>
        <v>0</v>
      </c>
      <c r="O144" s="276">
        <f>IF(O$28=0,0,O$28/ISI!O$8*1000)</f>
        <v>0</v>
      </c>
      <c r="P144" s="276">
        <f>IF(P$28=0,0,P$28/ISI!P$8*1000)</f>
        <v>0</v>
      </c>
      <c r="Q144" s="276">
        <f>IF(Q$28=0,0,Q$28/ISI!Q$8*1000)</f>
        <v>0</v>
      </c>
      <c r="R144" s="276">
        <f>IF(R$28=0,0,R$28/ISI!R$8*1000)</f>
        <v>0</v>
      </c>
      <c r="S144" s="276">
        <f>IF(S$28=0,0,S$28/ISI!S$8*1000)</f>
        <v>0</v>
      </c>
      <c r="T144" s="276">
        <f>IF(T$28=0,0,T$28/ISI!T$8*1000)</f>
        <v>0</v>
      </c>
      <c r="U144" s="276">
        <f>IF(U$28=0,0,U$28/ISI!U$8*1000)</f>
        <v>0</v>
      </c>
      <c r="V144" s="276">
        <f>IF(V$28=0,0,V$28/ISI!V$8*1000)</f>
        <v>0</v>
      </c>
      <c r="W144" s="276">
        <f>IF(W$28=0,0,W$28/ISI!W$8*1000)</f>
        <v>0</v>
      </c>
      <c r="X144" s="276">
        <f>IF(X$28=0,0,X$28/ISI!X$8*1000)</f>
        <v>0</v>
      </c>
      <c r="Y144" s="276">
        <f>IF(Y$28=0,0,Y$28/ISI!Y$8*1000)</f>
        <v>0</v>
      </c>
      <c r="DA144" s="79"/>
    </row>
    <row r="145" spans="1:105" ht="12" customHeight="1" x14ac:dyDescent="0.25">
      <c r="A145" s="41" t="s">
        <v>189</v>
      </c>
      <c r="B145" s="277">
        <f>IF(B$35=0,0,B$35/ISI!B$8*1000)</f>
        <v>0</v>
      </c>
      <c r="C145" s="277">
        <f>IF(C$35=0,0,C$35/ISI!C$8*1000)</f>
        <v>0</v>
      </c>
      <c r="D145" s="277">
        <f>IF(D$35=0,0,D$35/ISI!D$8*1000)</f>
        <v>0</v>
      </c>
      <c r="E145" s="277">
        <f>IF(E$35=0,0,E$35/ISI!E$8*1000)</f>
        <v>0</v>
      </c>
      <c r="F145" s="277">
        <f>IF(F$35=0,0,F$35/ISI!F$8*1000)</f>
        <v>0</v>
      </c>
      <c r="G145" s="277">
        <f>IF(G$35=0,0,G$35/ISI!G$8*1000)</f>
        <v>0</v>
      </c>
      <c r="H145" s="277">
        <f>IF(H$35=0,0,H$35/ISI!H$8*1000)</f>
        <v>0</v>
      </c>
      <c r="I145" s="277">
        <f>IF(I$35=0,0,I$35/ISI!I$8*1000)</f>
        <v>0</v>
      </c>
      <c r="J145" s="277">
        <f>IF(J$35=0,0,J$35/ISI!J$8*1000)</f>
        <v>0</v>
      </c>
      <c r="K145" s="277">
        <f>IF(K$35=0,0,K$35/ISI!K$8*1000)</f>
        <v>0</v>
      </c>
      <c r="L145" s="277">
        <f>IF(L$35=0,0,L$35/ISI!L$8*1000)</f>
        <v>0</v>
      </c>
      <c r="M145" s="277">
        <f>IF(M$35=0,0,M$35/ISI!M$8*1000)</f>
        <v>0</v>
      </c>
      <c r="N145" s="277">
        <f>IF(N$35=0,0,N$35/ISI!N$8*1000)</f>
        <v>0</v>
      </c>
      <c r="O145" s="277">
        <f>IF(O$35=0,0,O$35/ISI!O$8*1000)</f>
        <v>0</v>
      </c>
      <c r="P145" s="277">
        <f>IF(P$35=0,0,P$35/ISI!P$8*1000)</f>
        <v>0</v>
      </c>
      <c r="Q145" s="277">
        <f>IF(Q$35=0,0,Q$35/ISI!Q$8*1000)</f>
        <v>0</v>
      </c>
      <c r="R145" s="277">
        <f>IF(R$35=0,0,R$35/ISI!R$8*1000)</f>
        <v>0</v>
      </c>
      <c r="S145" s="277">
        <f>IF(S$35=0,0,S$35/ISI!S$8*1000)</f>
        <v>0</v>
      </c>
      <c r="T145" s="277">
        <f>IF(T$35=0,0,T$35/ISI!T$8*1000)</f>
        <v>0</v>
      </c>
      <c r="U145" s="277">
        <f>IF(U$35=0,0,U$35/ISI!U$8*1000)</f>
        <v>0</v>
      </c>
      <c r="V145" s="277">
        <f>IF(V$35=0,0,V$35/ISI!V$8*1000)</f>
        <v>0</v>
      </c>
      <c r="W145" s="277">
        <f>IF(W$35=0,0,W$35/ISI!W$8*1000)</f>
        <v>0</v>
      </c>
      <c r="X145" s="277">
        <f>IF(X$35=0,0,X$35/ISI!X$8*1000)</f>
        <v>0</v>
      </c>
      <c r="Y145" s="277">
        <f>IF(Y$35=0,0,Y$35/ISI!Y$8*1000)</f>
        <v>0</v>
      </c>
      <c r="DA145" s="82"/>
    </row>
    <row r="146" spans="1:105" ht="12" customHeight="1" x14ac:dyDescent="0.25">
      <c r="A146" s="172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DA146" s="176"/>
    </row>
    <row r="147" spans="1:105" ht="12" customHeight="1" x14ac:dyDescent="0.25">
      <c r="A147" s="35" t="s">
        <v>44</v>
      </c>
      <c r="B147" s="272">
        <f t="shared" ref="B147:Y147" si="33">SUM(B$148:B$152,B$155,B$156,B$154,B$153)</f>
        <v>176.87387777552976</v>
      </c>
      <c r="C147" s="272">
        <f t="shared" si="33"/>
        <v>165.87964985974654</v>
      </c>
      <c r="D147" s="272">
        <f t="shared" si="33"/>
        <v>132.29737993210259</v>
      </c>
      <c r="E147" s="272">
        <f t="shared" si="33"/>
        <v>146.30825122847668</v>
      </c>
      <c r="F147" s="272">
        <f t="shared" si="33"/>
        <v>112.45809511278311</v>
      </c>
      <c r="G147" s="272">
        <f t="shared" si="33"/>
        <v>96.868888401499902</v>
      </c>
      <c r="H147" s="272">
        <f t="shared" si="33"/>
        <v>93.798651011029932</v>
      </c>
      <c r="I147" s="272">
        <f t="shared" si="33"/>
        <v>99.747433089295313</v>
      </c>
      <c r="J147" s="272">
        <f t="shared" si="33"/>
        <v>90.899491139636837</v>
      </c>
      <c r="K147" s="272">
        <f t="shared" si="33"/>
        <v>94.203009458297458</v>
      </c>
      <c r="L147" s="272">
        <f t="shared" si="33"/>
        <v>97.253547628862293</v>
      </c>
      <c r="M147" s="272">
        <f t="shared" si="33"/>
        <v>94.470181510037563</v>
      </c>
      <c r="N147" s="272">
        <f t="shared" si="33"/>
        <v>125.26255618816192</v>
      </c>
      <c r="O147" s="272">
        <f t="shared" si="33"/>
        <v>136.6664718797218</v>
      </c>
      <c r="P147" s="272">
        <f t="shared" si="33"/>
        <v>131.82108825108148</v>
      </c>
      <c r="Q147" s="272">
        <f t="shared" si="33"/>
        <v>99.708786484366883</v>
      </c>
      <c r="R147" s="272">
        <f t="shared" si="33"/>
        <v>112.84948847376728</v>
      </c>
      <c r="S147" s="272">
        <f t="shared" si="33"/>
        <v>94.565892046716328</v>
      </c>
      <c r="T147" s="272">
        <f t="shared" si="33"/>
        <v>88.205232805879561</v>
      </c>
      <c r="U147" s="272">
        <f t="shared" si="33"/>
        <v>106.2836852329543</v>
      </c>
      <c r="V147" s="272">
        <f t="shared" si="33"/>
        <v>112.55776521713115</v>
      </c>
      <c r="W147" s="272">
        <f t="shared" si="33"/>
        <v>90.612181549161036</v>
      </c>
      <c r="X147" s="272">
        <f t="shared" si="33"/>
        <v>95.875599442444212</v>
      </c>
      <c r="Y147" s="272">
        <f t="shared" si="33"/>
        <v>102.45837567187074</v>
      </c>
      <c r="DA147" s="111"/>
    </row>
    <row r="148" spans="1:105" ht="12" customHeight="1" x14ac:dyDescent="0.25">
      <c r="A148" s="55" t="s">
        <v>91</v>
      </c>
      <c r="B148" s="273">
        <f>IF(B$55=0,0,B$55/ISI!B$9*1000)</f>
        <v>0.37285785133973409</v>
      </c>
      <c r="C148" s="273">
        <f>IF(C$55=0,0,C$55/ISI!C$9*1000)</f>
        <v>0.35406172889155457</v>
      </c>
      <c r="D148" s="273">
        <f>IF(D$55=0,0,D$55/ISI!D$9*1000)</f>
        <v>0.3005711569827188</v>
      </c>
      <c r="E148" s="273">
        <f>IF(E$55=0,0,E$55/ISI!E$9*1000)</f>
        <v>0.34358794085444688</v>
      </c>
      <c r="F148" s="273">
        <f>IF(F$55=0,0,F$55/ISI!F$9*1000)</f>
        <v>0.27442861521828521</v>
      </c>
      <c r="G148" s="273">
        <f>IF(G$55=0,0,G$55/ISI!G$9*1000)</f>
        <v>0.24849791487438438</v>
      </c>
      <c r="H148" s="273">
        <f>IF(H$55=0,0,H$55/ISI!H$9*1000)</f>
        <v>0.24265387979710457</v>
      </c>
      <c r="I148" s="273">
        <f>IF(I$55=0,0,I$55/ISI!I$9*1000)</f>
        <v>0.25748850213339569</v>
      </c>
      <c r="J148" s="273">
        <f>IF(J$55=0,0,J$55/ISI!J$9*1000)</f>
        <v>0.23138441458862868</v>
      </c>
      <c r="K148" s="273">
        <f>IF(K$55=0,0,K$55/ISI!K$9*1000)</f>
        <v>0.23957402312024259</v>
      </c>
      <c r="L148" s="273">
        <f>IF(L$55=0,0,L$55/ISI!L$9*1000)</f>
        <v>0.24533644154288595</v>
      </c>
      <c r="M148" s="273">
        <f>IF(M$55=0,0,M$55/ISI!M$9*1000)</f>
        <v>0.24227369212434047</v>
      </c>
      <c r="N148" s="273">
        <f>IF(N$55=0,0,N$55/ISI!N$9*1000)</f>
        <v>0.2851946844116322</v>
      </c>
      <c r="O148" s="273">
        <f>IF(O$55=0,0,O$55/ISI!O$9*1000)</f>
        <v>0.29048063195879409</v>
      </c>
      <c r="P148" s="273">
        <f>IF(P$55=0,0,P$55/ISI!P$9*1000)</f>
        <v>0.28333780029128797</v>
      </c>
      <c r="Q148" s="273">
        <f>IF(Q$55=0,0,Q$55/ISI!Q$9*1000)</f>
        <v>0.24997051502959208</v>
      </c>
      <c r="R148" s="273">
        <f>IF(R$55=0,0,R$55/ISI!R$9*1000)</f>
        <v>0.26704121358768712</v>
      </c>
      <c r="S148" s="273">
        <f>IF(S$55=0,0,S$55/ISI!S$9*1000)</f>
        <v>0.24412250691396997</v>
      </c>
      <c r="T148" s="273">
        <f>IF(T$55=0,0,T$55/ISI!T$9*1000)</f>
        <v>0.23249227411554263</v>
      </c>
      <c r="U148" s="273">
        <f>IF(U$55=0,0,U$55/ISI!U$9*1000)</f>
        <v>0.28445817481330166</v>
      </c>
      <c r="V148" s="273">
        <f>IF(V$55=0,0,V$55/ISI!V$9*1000)</f>
        <v>0.3019801657375214</v>
      </c>
      <c r="W148" s="273">
        <f>IF(W$55=0,0,W$55/ISI!W$9*1000)</f>
        <v>0.23332571248666792</v>
      </c>
      <c r="X148" s="273">
        <f>IF(X$55=0,0,X$55/ISI!X$9*1000)</f>
        <v>0.24706842278326405</v>
      </c>
      <c r="Y148" s="273">
        <f>IF(Y$55=0,0,Y$55/ISI!Y$9*1000)</f>
        <v>0.2695552025357823</v>
      </c>
      <c r="DA148" s="76"/>
    </row>
    <row r="149" spans="1:105" ht="12" customHeight="1" x14ac:dyDescent="0.25">
      <c r="A149" s="173" t="s">
        <v>92</v>
      </c>
      <c r="B149" s="274">
        <f>IF(B$56=0,0,B$56/ISI!B$9*1000)</f>
        <v>0.27550244296128712</v>
      </c>
      <c r="C149" s="274">
        <f>IF(C$56=0,0,C$56/ISI!C$9*1000)</f>
        <v>0.26161410016773667</v>
      </c>
      <c r="D149" s="274">
        <f>IF(D$56=0,0,D$56/ISI!D$9*1000)</f>
        <v>0.22209023555464288</v>
      </c>
      <c r="E149" s="274">
        <f>IF(E$56=0,0,E$56/ISI!E$9*1000)</f>
        <v>0.25387508064350311</v>
      </c>
      <c r="F149" s="274">
        <f>IF(F$56=0,0,F$56/ISI!F$9*1000)</f>
        <v>0.20277366733584351</v>
      </c>
      <c r="G149" s="274">
        <f>IF(G$56=0,0,G$56/ISI!G$9*1000)</f>
        <v>0.18361362747944135</v>
      </c>
      <c r="H149" s="274">
        <f>IF(H$56=0,0,H$56/ISI!H$9*1000)</f>
        <v>0.17929550480948309</v>
      </c>
      <c r="I149" s="274">
        <f>IF(I$56=0,0,I$56/ISI!I$9*1000)</f>
        <v>0.19025671879323366</v>
      </c>
      <c r="J149" s="274">
        <f>IF(J$56=0,0,J$56/ISI!J$9*1000)</f>
        <v>0.17096856416803907</v>
      </c>
      <c r="K149" s="274">
        <f>IF(K$56=0,0,K$56/ISI!K$9*1000)</f>
        <v>0.17701981707648429</v>
      </c>
      <c r="L149" s="274">
        <f>IF(L$56=0,0,L$56/ISI!L$9*1000)</f>
        <v>0.1812776336870211</v>
      </c>
      <c r="M149" s="274">
        <f>IF(M$56=0,0,M$56/ISI!M$9*1000)</f>
        <v>0.17901458640517989</v>
      </c>
      <c r="N149" s="274">
        <f>IF(N$56=0,0,N$56/ISI!N$9*1000)</f>
        <v>0.21072865166351629</v>
      </c>
      <c r="O149" s="274">
        <f>IF(O$56=0,0,O$56/ISI!O$9*1000)</f>
        <v>0.2146344067854096</v>
      </c>
      <c r="P149" s="274">
        <f>IF(P$56=0,0,P$56/ISI!P$9*1000)</f>
        <v>0.20935661105980452</v>
      </c>
      <c r="Q149" s="274">
        <f>IF(Q$56=0,0,Q$56/ISI!Q$9*1000)</f>
        <v>0.18470172295284265</v>
      </c>
      <c r="R149" s="274">
        <f>IF(R$56=0,0,R$56/ISI!R$9*1000)</f>
        <v>0.19731516032290822</v>
      </c>
      <c r="S149" s="274">
        <f>IF(S$56=0,0,S$56/ISI!S$9*1000)</f>
        <v>0.18038066462854496</v>
      </c>
      <c r="T149" s="274">
        <f>IF(T$56=0,0,T$56/ISI!T$9*1000)</f>
        <v>0.17178715496618374</v>
      </c>
      <c r="U149" s="274">
        <f>IF(U$56=0,0,U$56/ISI!U$9*1000)</f>
        <v>0.21018444911320006</v>
      </c>
      <c r="V149" s="274">
        <f>IF(V$56=0,0,V$56/ISI!V$9*1000)</f>
        <v>0.2231313437214876</v>
      </c>
      <c r="W149" s="274">
        <f>IF(W$56=0,0,W$56/ISI!W$9*1000)</f>
        <v>0.17240297760872078</v>
      </c>
      <c r="X149" s="274">
        <f>IF(X$56=0,0,X$56/ISI!X$9*1000)</f>
        <v>0.18255738429753596</v>
      </c>
      <c r="Y149" s="274">
        <f>IF(Y$56=0,0,Y$56/ISI!Y$9*1000)</f>
        <v>0.1991727317654545</v>
      </c>
      <c r="DA149" s="77"/>
    </row>
    <row r="150" spans="1:105" ht="12" customHeight="1" x14ac:dyDescent="0.25">
      <c r="A150" s="173" t="s">
        <v>93</v>
      </c>
      <c r="B150" s="274">
        <f>IF(B$57=0,0,B$57/ISI!B$9*1000)</f>
        <v>6.8875610740321793</v>
      </c>
      <c r="C150" s="274">
        <f>IF(C$57=0,0,C$57/ISI!C$9*1000)</f>
        <v>6.5403525041934163</v>
      </c>
      <c r="D150" s="274">
        <f>IF(D$57=0,0,D$57/ISI!D$9*1000)</f>
        <v>5.5522558888660711</v>
      </c>
      <c r="E150" s="274">
        <f>IF(E$57=0,0,E$57/ISI!E$9*1000)</f>
        <v>6.3468770160875838</v>
      </c>
      <c r="F150" s="274">
        <f>IF(F$57=0,0,F$57/ISI!F$9*1000)</f>
        <v>5.0693416833960887</v>
      </c>
      <c r="G150" s="274">
        <f>IF(G$57=0,0,G$57/ISI!G$9*1000)</f>
        <v>4.5903406869860328</v>
      </c>
      <c r="H150" s="274">
        <f>IF(H$57=0,0,H$57/ISI!H$9*1000)</f>
        <v>4.4823876202370778</v>
      </c>
      <c r="I150" s="274">
        <f>IF(I$57=0,0,I$57/ISI!I$9*1000)</f>
        <v>4.7564179698308422</v>
      </c>
      <c r="J150" s="274">
        <f>IF(J$57=0,0,J$57/ISI!J$9*1000)</f>
        <v>4.2742141042009774</v>
      </c>
      <c r="K150" s="274">
        <f>IF(K$57=0,0,K$57/ISI!K$9*1000)</f>
        <v>4.4254954269121063</v>
      </c>
      <c r="L150" s="274">
        <f>IF(L$57=0,0,L$57/ISI!L$9*1000)</f>
        <v>4.5319408421755272</v>
      </c>
      <c r="M150" s="274">
        <f>IF(M$57=0,0,M$57/ISI!M$9*1000)</f>
        <v>4.4753646601294985</v>
      </c>
      <c r="N150" s="274">
        <f>IF(N$57=0,0,N$57/ISI!N$9*1000)</f>
        <v>5.2682162915879109</v>
      </c>
      <c r="O150" s="274">
        <f>IF(O$57=0,0,O$57/ISI!O$9*1000)</f>
        <v>5.3658601696352415</v>
      </c>
      <c r="P150" s="274">
        <f>IF(P$57=0,0,P$57/ISI!P$9*1000)</f>
        <v>5.2339152764951136</v>
      </c>
      <c r="Q150" s="274">
        <f>IF(Q$57=0,0,Q$57/ISI!Q$9*1000)</f>
        <v>4.6175430738210679</v>
      </c>
      <c r="R150" s="274">
        <f>IF(R$57=0,0,R$57/ISI!R$9*1000)</f>
        <v>4.9328790080727041</v>
      </c>
      <c r="S150" s="274">
        <f>IF(S$57=0,0,S$57/ISI!S$9*1000)</f>
        <v>4.5095166157136246</v>
      </c>
      <c r="T150" s="274">
        <f>IF(T$57=0,0,T$57/ISI!T$9*1000)</f>
        <v>4.2946788741545951</v>
      </c>
      <c r="U150" s="274">
        <f>IF(U$57=0,0,U$57/ISI!U$9*1000)</f>
        <v>5.2546112278300035</v>
      </c>
      <c r="V150" s="274">
        <f>IF(V$57=0,0,V$57/ISI!V$9*1000)</f>
        <v>5.5782835930371899</v>
      </c>
      <c r="W150" s="274">
        <f>IF(W$57=0,0,W$57/ISI!W$9*1000)</f>
        <v>4.3100744402180204</v>
      </c>
      <c r="X150" s="274">
        <f>IF(X$57=0,0,X$57/ISI!X$9*1000)</f>
        <v>4.5639346074384024</v>
      </c>
      <c r="Y150" s="274">
        <f>IF(Y$57=0,0,Y$57/ISI!Y$9*1000)</f>
        <v>4.9793182941363625</v>
      </c>
      <c r="DA150" s="77"/>
    </row>
    <row r="151" spans="1:105" ht="12" customHeight="1" x14ac:dyDescent="0.25">
      <c r="A151" s="173" t="s">
        <v>94</v>
      </c>
      <c r="B151" s="274">
        <f>IF(B$58=0,0,B$58/ISI!B$9*1000)</f>
        <v>0.17218902685080448</v>
      </c>
      <c r="C151" s="274">
        <f>IF(C$58=0,0,C$58/ISI!C$9*1000)</f>
        <v>0.16350881260483535</v>
      </c>
      <c r="D151" s="274">
        <f>IF(D$58=0,0,D$58/ISI!D$9*1000)</f>
        <v>0.13880639722165183</v>
      </c>
      <c r="E151" s="274">
        <f>IF(E$58=0,0,E$58/ISI!E$9*1000)</f>
        <v>0.15867192540218961</v>
      </c>
      <c r="F151" s="274">
        <f>IF(F$58=0,0,F$58/ISI!F$9*1000)</f>
        <v>0.12673354208490226</v>
      </c>
      <c r="G151" s="274">
        <f>IF(G$58=0,0,G$58/ISI!G$9*1000)</f>
        <v>0.11475851717465084</v>
      </c>
      <c r="H151" s="274">
        <f>IF(H$58=0,0,H$58/ISI!H$9*1000)</f>
        <v>0.11205969050592694</v>
      </c>
      <c r="I151" s="274">
        <f>IF(I$58=0,0,I$58/ISI!I$9*1000)</f>
        <v>0.1189104492457711</v>
      </c>
      <c r="J151" s="274">
        <f>IF(J$58=0,0,J$58/ISI!J$9*1000)</f>
        <v>0.10685535260502448</v>
      </c>
      <c r="K151" s="274">
        <f>IF(K$58=0,0,K$58/ISI!K$9*1000)</f>
        <v>0.11063738567280275</v>
      </c>
      <c r="L151" s="274">
        <f>IF(L$58=0,0,L$58/ISI!L$9*1000)</f>
        <v>0.11329852105438824</v>
      </c>
      <c r="M151" s="274">
        <f>IF(M$58=0,0,M$58/ISI!M$9*1000)</f>
        <v>0.1118841165032375</v>
      </c>
      <c r="N151" s="274">
        <f>IF(N$58=0,0,N$58/ISI!N$9*1000)</f>
        <v>0.13170540728969776</v>
      </c>
      <c r="O151" s="274">
        <f>IF(O$58=0,0,O$58/ISI!O$9*1000)</f>
        <v>0.13414650424088118</v>
      </c>
      <c r="P151" s="274">
        <f>IF(P$58=0,0,P$58/ISI!P$9*1000)</f>
        <v>0.13084788191237789</v>
      </c>
      <c r="Q151" s="274">
        <f>IF(Q$58=0,0,Q$58/ISI!Q$9*1000)</f>
        <v>0.11543857684552671</v>
      </c>
      <c r="R151" s="274">
        <f>IF(R$58=0,0,R$58/ISI!R$9*1000)</f>
        <v>0.12332197520181762</v>
      </c>
      <c r="S151" s="274">
        <f>IF(S$58=0,0,S$58/ISI!S$9*1000)</f>
        <v>0.11273791539284062</v>
      </c>
      <c r="T151" s="274">
        <f>IF(T$58=0,0,T$58/ISI!T$9*1000)</f>
        <v>0.10736697185386482</v>
      </c>
      <c r="U151" s="274">
        <f>IF(U$58=0,0,U$58/ISI!U$9*1000)</f>
        <v>0.13136528069575007</v>
      </c>
      <c r="V151" s="274">
        <f>IF(V$58=0,0,V$58/ISI!V$9*1000)</f>
        <v>0.1394570898259298</v>
      </c>
      <c r="W151" s="274">
        <f>IF(W$58=0,0,W$58/ISI!W$9*1000)</f>
        <v>0.10775186100545052</v>
      </c>
      <c r="X151" s="274">
        <f>IF(X$58=0,0,X$58/ISI!X$9*1000)</f>
        <v>0.11409836518595998</v>
      </c>
      <c r="Y151" s="274">
        <f>IF(Y$58=0,0,Y$58/ISI!Y$9*1000)</f>
        <v>0.12448295735340914</v>
      </c>
      <c r="DA151" s="77"/>
    </row>
    <row r="152" spans="1:105" ht="12" customHeight="1" x14ac:dyDescent="0.25">
      <c r="A152" s="56" t="s">
        <v>95</v>
      </c>
      <c r="B152" s="275">
        <f>IF(B$59=0,0,B$59/ISI!B$9*1000)</f>
        <v>0.33813484073585554</v>
      </c>
      <c r="C152" s="275">
        <f>IF(C$59=0,0,C$59/ISI!C$9*1000)</f>
        <v>0.3168381699464089</v>
      </c>
      <c r="D152" s="275">
        <f>IF(D$59=0,0,D$59/ISI!D$9*1000)</f>
        <v>0.24809056341160549</v>
      </c>
      <c r="E152" s="275">
        <f>IF(E$59=0,0,E$59/ISI!E$9*1000)</f>
        <v>0.27090031287370969</v>
      </c>
      <c r="F152" s="275">
        <f>IF(F$59=0,0,F$59/ISI!F$9*1000)</f>
        <v>0.20560923805470444</v>
      </c>
      <c r="G152" s="275">
        <f>IF(G$59=0,0,G$59/ISI!G$9*1000)</f>
        <v>0.17891633199659032</v>
      </c>
      <c r="H152" s="275">
        <f>IF(H$59=0,0,H$59/ISI!H$9*1000)</f>
        <v>0.17255520640676536</v>
      </c>
      <c r="I152" s="275">
        <f>IF(I$59=0,0,I$59/ISI!I$9*1000)</f>
        <v>0.18371672766182945</v>
      </c>
      <c r="J152" s="275">
        <f>IF(J$59=0,0,J$59/ISI!J$9*1000)</f>
        <v>0.16845026129199978</v>
      </c>
      <c r="K152" s="275">
        <f>IF(K$59=0,0,K$59/ISI!K$9*1000)</f>
        <v>0.17473173367359834</v>
      </c>
      <c r="L152" s="275">
        <f>IF(L$59=0,0,L$59/ISI!L$9*1000)</f>
        <v>0.18101409311962346</v>
      </c>
      <c r="M152" s="275">
        <f>IF(M$59=0,0,M$59/ISI!M$9*1000)</f>
        <v>0.17485174547001972</v>
      </c>
      <c r="N152" s="275">
        <f>IF(N$59=0,0,N$59/ISI!N$9*1000)</f>
        <v>0.23727461195586161</v>
      </c>
      <c r="O152" s="275">
        <f>IF(O$59=0,0,O$59/ISI!O$9*1000)</f>
        <v>0.24760988120283167</v>
      </c>
      <c r="P152" s="275">
        <f>IF(P$59=0,0,P$59/ISI!P$9*1000)</f>
        <v>0.22461233095795441</v>
      </c>
      <c r="Q152" s="275">
        <f>IF(Q$59=0,0,Q$59/ISI!Q$9*1000)</f>
        <v>0.17054079196393077</v>
      </c>
      <c r="R152" s="275">
        <f>IF(R$59=0,0,R$59/ISI!R$9*1000)</f>
        <v>0.20082655366997892</v>
      </c>
      <c r="S152" s="275">
        <f>IF(S$59=0,0,S$59/ISI!S$9*1000)</f>
        <v>0.16980289395444481</v>
      </c>
      <c r="T152" s="275">
        <f>IF(T$59=0,0,T$59/ISI!T$9*1000)</f>
        <v>0.15789435016238937</v>
      </c>
      <c r="U152" s="275">
        <f>IF(U$59=0,0,U$59/ISI!U$9*1000)</f>
        <v>0.19121351687261817</v>
      </c>
      <c r="V152" s="275">
        <f>IF(V$59=0,0,V$59/ISI!V$9*1000)</f>
        <v>0.20217490572683638</v>
      </c>
      <c r="W152" s="275">
        <f>IF(W$59=0,0,W$59/ISI!W$9*1000)</f>
        <v>0.16336869668805951</v>
      </c>
      <c r="X152" s="275">
        <f>IF(X$59=0,0,X$59/ISI!X$9*1000)</f>
        <v>0.17067965666205703</v>
      </c>
      <c r="Y152" s="275">
        <f>IF(Y$59=0,0,Y$59/ISI!Y$9*1000)</f>
        <v>0.18400417307174388</v>
      </c>
      <c r="DA152" s="78"/>
    </row>
    <row r="153" spans="1:105" ht="12" customHeight="1" x14ac:dyDescent="0.25">
      <c r="A153" s="174" t="s">
        <v>220</v>
      </c>
      <c r="B153" s="276">
        <f>IF(B$65=0,0,B$65/ISI!B$9*1000)</f>
        <v>22.080539368325894</v>
      </c>
      <c r="C153" s="276">
        <f>IF(C$65=0,0,C$65/ISI!C$9*1000)</f>
        <v>20.695026950798344</v>
      </c>
      <c r="D153" s="276">
        <f>IF(D$65=0,0,D$65/ISI!D$9*1000)</f>
        <v>15.938079081642696</v>
      </c>
      <c r="E153" s="276">
        <f>IF(E$65=0,0,E$65/ISI!E$9*1000)</f>
        <v>16.925044835334468</v>
      </c>
      <c r="F153" s="276">
        <f>IF(F$65=0,0,F$65/ISI!F$9*1000)</f>
        <v>13.169903180750632</v>
      </c>
      <c r="G153" s="276">
        <f>IF(G$65=0,0,G$65/ISI!G$9*1000)</f>
        <v>10.91090711402313</v>
      </c>
      <c r="H153" s="276">
        <f>IF(H$65=0,0,H$65/ISI!H$9*1000)</f>
        <v>10.432444487068501</v>
      </c>
      <c r="I153" s="276">
        <f>IF(I$65=0,0,I$65/ISI!I$9*1000)</f>
        <v>11.133307684695549</v>
      </c>
      <c r="J153" s="276">
        <f>IF(J$65=0,0,J$65/ISI!J$9*1000)</f>
        <v>10.351562878287716</v>
      </c>
      <c r="K153" s="276">
        <f>IF(K$65=0,0,K$65/ISI!K$9*1000)</f>
        <v>10.735126495361985</v>
      </c>
      <c r="L153" s="276">
        <f>IF(L$65=0,0,L$65/ISI!L$9*1000)</f>
        <v>11.198622383869171</v>
      </c>
      <c r="M153" s="276">
        <f>IF(M$65=0,0,M$65/ISI!M$9*1000)</f>
        <v>10.659891905326893</v>
      </c>
      <c r="N153" s="276">
        <f>IF(N$65=0,0,N$65/ISI!N$9*1000)</f>
        <v>15.601817630206984</v>
      </c>
      <c r="O153" s="276">
        <f>IF(O$65=0,0,O$65/ISI!O$9*1000)</f>
        <v>16.385186303453789</v>
      </c>
      <c r="P153" s="276">
        <f>IF(P$65=0,0,P$65/ISI!P$9*1000)</f>
        <v>14.671168807670393</v>
      </c>
      <c r="Q153" s="276">
        <f>IF(Q$65=0,0,Q$65/ISI!Q$9*1000)</f>
        <v>8.7780591995392445</v>
      </c>
      <c r="R153" s="276">
        <f>IF(R$65=0,0,R$65/ISI!R$9*1000)</f>
        <v>12.483720140121243</v>
      </c>
      <c r="S153" s="276">
        <f>IF(S$65=0,0,S$65/ISI!S$9*1000)</f>
        <v>9.6233879230949224</v>
      </c>
      <c r="T153" s="276">
        <f>IF(T$65=0,0,T$65/ISI!T$9*1000)</f>
        <v>8.6947114570218211</v>
      </c>
      <c r="U153" s="276">
        <f>IF(U$65=0,0,U$65/ISI!U$9*1000)</f>
        <v>10.294652745565408</v>
      </c>
      <c r="V153" s="276">
        <f>IF(V$65=0,0,V$65/ISI!V$9*1000)</f>
        <v>10.752121722789429</v>
      </c>
      <c r="W153" s="276">
        <f>IF(W$65=0,0,W$65/ISI!W$9*1000)</f>
        <v>9.6062546799099184</v>
      </c>
      <c r="X153" s="276">
        <f>IF(X$65=0,0,X$65/ISI!X$9*1000)</f>
        <v>9.8392303103429182</v>
      </c>
      <c r="Y153" s="276">
        <f>IF(Y$65=0,0,Y$65/ISI!Y$9*1000)</f>
        <v>10.283422774206477</v>
      </c>
      <c r="DA153" s="79"/>
    </row>
    <row r="154" spans="1:105" ht="12" customHeight="1" x14ac:dyDescent="0.25">
      <c r="A154" s="174" t="s">
        <v>226</v>
      </c>
      <c r="B154" s="276">
        <f>IF(B$71=0,0,B$71/ISI!B$9*1000)</f>
        <v>51.154313606568337</v>
      </c>
      <c r="C154" s="276">
        <f>IF(C$71=0,0,C$71/ISI!C$9*1000)</f>
        <v>48.575575519528414</v>
      </c>
      <c r="D154" s="276">
        <f>IF(D$71=0,0,D$71/ISI!D$9*1000)</f>
        <v>41.236924930336222</v>
      </c>
      <c r="E154" s="276">
        <f>IF(E$71=0,0,E$71/ISI!E$9*1000)</f>
        <v>47.138621903093117</v>
      </c>
      <c r="F154" s="276">
        <f>IF(F$71=0,0,F$71/ISI!F$9*1000)</f>
        <v>37.650293255327874</v>
      </c>
      <c r="G154" s="276">
        <f>IF(G$71=0,0,G$71/ISI!G$9*1000)</f>
        <v>34.092725209855161</v>
      </c>
      <c r="H154" s="276">
        <f>IF(H$71=0,0,H$71/ISI!H$9*1000)</f>
        <v>33.29095155269119</v>
      </c>
      <c r="I154" s="276">
        <f>IF(I$71=0,0,I$71/ISI!I$9*1000)</f>
        <v>35.326190774552721</v>
      </c>
      <c r="J154" s="276">
        <f>IF(J$71=0,0,J$71/ISI!J$9*1000)</f>
        <v>31.744834834533588</v>
      </c>
      <c r="K154" s="276">
        <f>IF(K$71=0,0,K$71/ISI!K$9*1000)</f>
        <v>32.86840994938207</v>
      </c>
      <c r="L154" s="276">
        <f>IF(L$71=0,0,L$71/ISI!L$9*1000)</f>
        <v>33.658986191950135</v>
      </c>
      <c r="M154" s="276">
        <f>IF(M$71=0,0,M$71/ISI!M$9*1000)</f>
        <v>33.238791622648023</v>
      </c>
      <c r="N154" s="276">
        <f>IF(N$71=0,0,N$71/ISI!N$9*1000)</f>
        <v>39.127346448247444</v>
      </c>
      <c r="O154" s="276">
        <f>IF(O$71=0,0,O$71/ISI!O$9*1000)</f>
        <v>39.852553165938389</v>
      </c>
      <c r="P154" s="276">
        <f>IF(P$71=0,0,P$71/ISI!P$9*1000)</f>
        <v>38.872590829499337</v>
      </c>
      <c r="Q154" s="276">
        <f>IF(Q$71=0,0,Q$71/ISI!Q$9*1000)</f>
        <v>34.294758906841565</v>
      </c>
      <c r="R154" s="276">
        <f>IF(R$71=0,0,R$71/ISI!R$9*1000)</f>
        <v>36.63677708987381</v>
      </c>
      <c r="S154" s="276">
        <f>IF(S$71=0,0,S$71/ISI!S$9*1000)</f>
        <v>33.492440167822409</v>
      </c>
      <c r="T154" s="276">
        <f>IF(T$71=0,0,T$71/ISI!T$9*1000)</f>
        <v>31.896827862085907</v>
      </c>
      <c r="U154" s="276">
        <f>IF(U$71=0,0,U$71/ISI!U$9*1000)</f>
        <v>39.026300854512783</v>
      </c>
      <c r="V154" s="276">
        <f>IF(V$71=0,0,V$71/ISI!V$9*1000)</f>
        <v>41.430234191381928</v>
      </c>
      <c r="W154" s="276">
        <f>IF(W$71=0,0,W$71/ISI!W$9*1000)</f>
        <v>32.011171619780974</v>
      </c>
      <c r="X154" s="276">
        <f>IF(X$71=0,0,X$71/ISI!X$9*1000)</f>
        <v>33.896605733050436</v>
      </c>
      <c r="Y154" s="276">
        <f>IF(Y$71=0,0,Y$71/ISI!Y$9*1000)</f>
        <v>36.981684347672527</v>
      </c>
      <c r="DA154" s="79"/>
    </row>
    <row r="155" spans="1:105" ht="12" customHeight="1" x14ac:dyDescent="0.25">
      <c r="A155" s="174" t="s">
        <v>179</v>
      </c>
      <c r="B155" s="276">
        <f>IF(B$72=0,0,B$72/ISI!B$9*1000)</f>
        <v>73.627066775492906</v>
      </c>
      <c r="C155" s="276">
        <f>IF(C$72=0,0,C$72/ISI!C$9*1000)</f>
        <v>68.526561238708581</v>
      </c>
      <c r="D155" s="276">
        <f>IF(D$72=0,0,D$72/ISI!D$9*1000)</f>
        <v>52.856113201140843</v>
      </c>
      <c r="E155" s="276">
        <f>IF(E$72=0,0,E$72/ISI!E$9*1000)</f>
        <v>57.586535693729878</v>
      </c>
      <c r="F155" s="276">
        <f>IF(F$72=0,0,F$72/ISI!F$9*1000)</f>
        <v>42.941174927804397</v>
      </c>
      <c r="G155" s="276">
        <f>IF(G$72=0,0,G$72/ISI!G$9*1000)</f>
        <v>35.880778219523314</v>
      </c>
      <c r="H155" s="276">
        <f>IF(H$72=0,0,H$72/ISI!H$9*1000)</f>
        <v>34.621764174555686</v>
      </c>
      <c r="I155" s="276">
        <f>IF(I$72=0,0,I$72/ISI!I$9*1000)</f>
        <v>36.846870673743233</v>
      </c>
      <c r="J155" s="276">
        <f>IF(J$72=0,0,J$72/ISI!J$9*1000)</f>
        <v>33.786032022106227</v>
      </c>
      <c r="K155" s="276">
        <f>IF(K$72=0,0,K$72/ISI!K$9*1000)</f>
        <v>35.030565478715744</v>
      </c>
      <c r="L155" s="276">
        <f>IF(L$72=0,0,L$72/ISI!L$9*1000)</f>
        <v>36.304880253828443</v>
      </c>
      <c r="M155" s="276">
        <f>IF(M$72=0,0,M$72/ISI!M$9*1000)</f>
        <v>34.972864002050017</v>
      </c>
      <c r="N155" s="276">
        <f>IF(N$72=0,0,N$72/ISI!N$9*1000)</f>
        <v>49.662733446260049</v>
      </c>
      <c r="O155" s="276">
        <f>IF(O$72=0,0,O$72/ISI!O$9*1000)</f>
        <v>52.504836700374689</v>
      </c>
      <c r="P155" s="276">
        <f>IF(P$72=0,0,P$72/ISI!P$9*1000)</f>
        <v>47.773324827969681</v>
      </c>
      <c r="Q155" s="276">
        <f>IF(Q$72=0,0,Q$72/ISI!Q$9*1000)</f>
        <v>35.886011781749964</v>
      </c>
      <c r="R155" s="276">
        <f>IF(R$72=0,0,R$72/ISI!R$9*1000)</f>
        <v>41.608618479743285</v>
      </c>
      <c r="S155" s="276">
        <f>IF(S$72=0,0,S$72/ISI!S$9*1000)</f>
        <v>35.219299124362635</v>
      </c>
      <c r="T155" s="276">
        <f>IF(T$72=0,0,T$72/ISI!T$9*1000)</f>
        <v>32.586077122554713</v>
      </c>
      <c r="U155" s="276">
        <f>IF(U$72=0,0,U$72/ISI!U$9*1000)</f>
        <v>39.299842561334245</v>
      </c>
      <c r="V155" s="276">
        <f>IF(V$72=0,0,V$72/ISI!V$9*1000)</f>
        <v>41.499507448833882</v>
      </c>
      <c r="W155" s="276">
        <f>IF(W$72=0,0,W$72/ISI!W$9*1000)</f>
        <v>33.70545329907106</v>
      </c>
      <c r="X155" s="276">
        <f>IF(X$72=0,0,X$72/ISI!X$9*1000)</f>
        <v>35.856526488993524</v>
      </c>
      <c r="Y155" s="276">
        <f>IF(Y$72=0,0,Y$72/ISI!Y$9*1000)</f>
        <v>38.112085983338496</v>
      </c>
      <c r="DA155" s="79"/>
    </row>
    <row r="156" spans="1:105" ht="12" customHeight="1" x14ac:dyDescent="0.25">
      <c r="A156" s="41" t="s">
        <v>189</v>
      </c>
      <c r="B156" s="277">
        <f>IF(B$79=0,0,B$79/ISI!B$9*1000)</f>
        <v>21.965712789222749</v>
      </c>
      <c r="C156" s="277">
        <f>IF(C$79=0,0,C$79/ISI!C$9*1000)</f>
        <v>20.446110834907248</v>
      </c>
      <c r="D156" s="277">
        <f>IF(D$79=0,0,D$79/ISI!D$9*1000)</f>
        <v>15.804448476946138</v>
      </c>
      <c r="E156" s="277">
        <f>IF(E$79=0,0,E$79/ISI!E$9*1000)</f>
        <v>17.284136520457778</v>
      </c>
      <c r="F156" s="277">
        <f>IF(F$79=0,0,F$79/ISI!F$9*1000)</f>
        <v>12.81783700281037</v>
      </c>
      <c r="G156" s="277">
        <f>IF(G$79=0,0,G$79/ISI!G$9*1000)</f>
        <v>10.668350779587197</v>
      </c>
      <c r="H156" s="277">
        <f>IF(H$79=0,0,H$79/ISI!H$9*1000)</f>
        <v>10.264538894958198</v>
      </c>
      <c r="I156" s="277">
        <f>IF(I$79=0,0,I$79/ISI!I$9*1000)</f>
        <v>10.934273588638739</v>
      </c>
      <c r="J156" s="277">
        <f>IF(J$79=0,0,J$79/ISI!J$9*1000)</f>
        <v>10.065188707854638</v>
      </c>
      <c r="K156" s="277">
        <f>IF(K$79=0,0,K$79/ISI!K$9*1000)</f>
        <v>10.441449148382427</v>
      </c>
      <c r="L156" s="277">
        <f>IF(L$79=0,0,L$79/ISI!L$9*1000)</f>
        <v>10.838191267635088</v>
      </c>
      <c r="M156" s="277">
        <f>IF(M$79=0,0,M$79/ISI!M$9*1000)</f>
        <v>10.415245179380358</v>
      </c>
      <c r="N156" s="277">
        <f>IF(N$79=0,0,N$79/ISI!N$9*1000)</f>
        <v>14.737539016538822</v>
      </c>
      <c r="O156" s="277">
        <f>IF(O$79=0,0,O$79/ISI!O$9*1000)</f>
        <v>21.671164116131781</v>
      </c>
      <c r="P156" s="277">
        <f>IF(P$79=0,0,P$79/ISI!P$9*1000)</f>
        <v>24.421933885225528</v>
      </c>
      <c r="Q156" s="277">
        <f>IF(Q$79=0,0,Q$79/ISI!Q$9*1000)</f>
        <v>15.411761915623153</v>
      </c>
      <c r="R156" s="277">
        <f>IF(R$79=0,0,R$79/ISI!R$9*1000)</f>
        <v>16.39898885317384</v>
      </c>
      <c r="S156" s="277">
        <f>IF(S$79=0,0,S$79/ISI!S$9*1000)</f>
        <v>11.01420423483294</v>
      </c>
      <c r="T156" s="277">
        <f>IF(T$79=0,0,T$79/ISI!T$9*1000)</f>
        <v>10.063396738964546</v>
      </c>
      <c r="U156" s="277">
        <f>IF(U$79=0,0,U$79/ISI!U$9*1000)</f>
        <v>11.59105642221699</v>
      </c>
      <c r="V156" s="277">
        <f>IF(V$79=0,0,V$79/ISI!V$9*1000)</f>
        <v>12.430874756076951</v>
      </c>
      <c r="W156" s="277">
        <f>IF(W$79=0,0,W$79/ISI!W$9*1000)</f>
        <v>10.302378262392153</v>
      </c>
      <c r="X156" s="277">
        <f>IF(X$79=0,0,X$79/ISI!X$9*1000)</f>
        <v>11.004898473690114</v>
      </c>
      <c r="Y156" s="277">
        <f>IF(Y$79=0,0,Y$79/ISI!Y$9*1000)</f>
        <v>11.32464920779049</v>
      </c>
      <c r="DA156" s="82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4" tint="0.39997558519241921"/>
    <pageSetUpPr fitToPage="1"/>
  </sheetPr>
  <dimension ref="A1:DA156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Iron and steel / useful energy demand"</f>
        <v>EL: Iron and steel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2"/>
    </row>
    <row r="3" spans="1:105" ht="15" customHeight="1" x14ac:dyDescent="0.25">
      <c r="A3" s="32" t="s">
        <v>253</v>
      </c>
      <c r="B3" s="257"/>
      <c r="C3" s="257"/>
      <c r="D3" s="257"/>
      <c r="E3" s="257"/>
      <c r="F3" s="257"/>
      <c r="G3" s="257"/>
      <c r="H3" s="257"/>
      <c r="I3" s="257"/>
      <c r="J3" s="257"/>
      <c r="K3" s="257"/>
      <c r="L3" s="257"/>
      <c r="M3" s="257"/>
      <c r="N3" s="257"/>
      <c r="O3" s="257"/>
      <c r="P3" s="257"/>
      <c r="Q3" s="257"/>
      <c r="R3" s="257"/>
      <c r="S3" s="257"/>
      <c r="T3" s="257"/>
      <c r="U3" s="257"/>
      <c r="V3" s="257"/>
      <c r="W3" s="257"/>
      <c r="X3" s="257"/>
      <c r="Y3" s="257"/>
      <c r="DA3" s="88"/>
    </row>
    <row r="4" spans="1:105" ht="12" customHeight="1" x14ac:dyDescent="0.25">
      <c r="A4" s="2"/>
      <c r="B4" s="258"/>
      <c r="C4" s="258"/>
      <c r="D4" s="258"/>
      <c r="E4" s="258"/>
      <c r="F4" s="258"/>
      <c r="G4" s="258"/>
      <c r="H4" s="258"/>
      <c r="I4" s="258"/>
      <c r="J4" s="258"/>
      <c r="K4" s="258"/>
      <c r="L4" s="258"/>
      <c r="M4" s="258"/>
      <c r="N4" s="258"/>
      <c r="O4" s="258"/>
      <c r="P4" s="258"/>
      <c r="Q4" s="258"/>
      <c r="R4" s="258"/>
      <c r="S4" s="258"/>
      <c r="T4" s="258"/>
      <c r="U4" s="258"/>
      <c r="V4" s="258"/>
      <c r="W4" s="258"/>
      <c r="X4" s="258"/>
      <c r="Y4" s="258"/>
    </row>
    <row r="5" spans="1:105" ht="15" customHeight="1" x14ac:dyDescent="0.25">
      <c r="A5" s="34" t="s">
        <v>43</v>
      </c>
      <c r="B5" s="223">
        <v>0</v>
      </c>
      <c r="C5" s="223">
        <v>0</v>
      </c>
      <c r="D5" s="223">
        <v>0</v>
      </c>
      <c r="E5" s="223">
        <v>0</v>
      </c>
      <c r="F5" s="223">
        <v>0</v>
      </c>
      <c r="G5" s="223">
        <v>0</v>
      </c>
      <c r="H5" s="223">
        <v>0</v>
      </c>
      <c r="I5" s="223">
        <v>0</v>
      </c>
      <c r="J5" s="223">
        <v>0</v>
      </c>
      <c r="K5" s="223">
        <v>0</v>
      </c>
      <c r="L5" s="223">
        <v>0</v>
      </c>
      <c r="M5" s="223">
        <v>0</v>
      </c>
      <c r="N5" s="223">
        <v>0</v>
      </c>
      <c r="O5" s="223">
        <v>0</v>
      </c>
      <c r="P5" s="223">
        <v>0</v>
      </c>
      <c r="Q5" s="223">
        <v>0</v>
      </c>
      <c r="R5" s="223">
        <v>0</v>
      </c>
      <c r="S5" s="223">
        <v>0</v>
      </c>
      <c r="T5" s="223">
        <v>0</v>
      </c>
      <c r="U5" s="223">
        <v>0</v>
      </c>
      <c r="V5" s="223">
        <v>0</v>
      </c>
      <c r="W5" s="223">
        <v>0</v>
      </c>
      <c r="X5" s="223">
        <v>0</v>
      </c>
      <c r="Y5" s="223">
        <v>0</v>
      </c>
      <c r="DA5" s="89" t="s">
        <v>254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255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256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257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258</v>
      </c>
    </row>
    <row r="10" spans="1:105" ht="12" customHeight="1" x14ac:dyDescent="0.25">
      <c r="A10" s="56" t="s">
        <v>95</v>
      </c>
      <c r="B10" s="260">
        <v>0</v>
      </c>
      <c r="C10" s="260">
        <v>0</v>
      </c>
      <c r="D10" s="260">
        <v>0</v>
      </c>
      <c r="E10" s="260">
        <v>0</v>
      </c>
      <c r="F10" s="260">
        <v>0</v>
      </c>
      <c r="G10" s="260">
        <v>0</v>
      </c>
      <c r="H10" s="260">
        <v>0</v>
      </c>
      <c r="I10" s="260">
        <v>0</v>
      </c>
      <c r="J10" s="260">
        <v>0</v>
      </c>
      <c r="K10" s="260">
        <v>0</v>
      </c>
      <c r="L10" s="260">
        <v>0</v>
      </c>
      <c r="M10" s="260">
        <v>0</v>
      </c>
      <c r="N10" s="260">
        <v>0</v>
      </c>
      <c r="O10" s="260">
        <v>0</v>
      </c>
      <c r="P10" s="260">
        <v>0</v>
      </c>
      <c r="Q10" s="260">
        <v>0</v>
      </c>
      <c r="R10" s="260">
        <v>0</v>
      </c>
      <c r="S10" s="260">
        <v>0</v>
      </c>
      <c r="T10" s="260">
        <v>0</v>
      </c>
      <c r="U10" s="260">
        <v>0</v>
      </c>
      <c r="V10" s="260">
        <v>0</v>
      </c>
      <c r="W10" s="260">
        <v>0</v>
      </c>
      <c r="X10" s="260">
        <v>0</v>
      </c>
      <c r="Y10" s="260">
        <v>0</v>
      </c>
      <c r="DA10" s="68" t="s">
        <v>259</v>
      </c>
    </row>
    <row r="11" spans="1:105" ht="12" customHeight="1" x14ac:dyDescent="0.25">
      <c r="A11" s="37" t="s">
        <v>159</v>
      </c>
      <c r="B11" s="226">
        <v>0</v>
      </c>
      <c r="C11" s="226">
        <v>0</v>
      </c>
      <c r="D11" s="226">
        <v>0</v>
      </c>
      <c r="E11" s="226">
        <v>0</v>
      </c>
      <c r="F11" s="226">
        <v>0</v>
      </c>
      <c r="G11" s="226">
        <v>0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0</v>
      </c>
      <c r="T11" s="226">
        <v>0</v>
      </c>
      <c r="U11" s="226">
        <v>0</v>
      </c>
      <c r="V11" s="226">
        <v>0</v>
      </c>
      <c r="W11" s="226">
        <v>0</v>
      </c>
      <c r="X11" s="226">
        <v>0</v>
      </c>
      <c r="Y11" s="226">
        <v>0</v>
      </c>
      <c r="DA11" s="69" t="s">
        <v>260</v>
      </c>
    </row>
    <row r="12" spans="1:105" ht="12" customHeight="1" x14ac:dyDescent="0.25">
      <c r="A12" s="37" t="s">
        <v>35</v>
      </c>
      <c r="B12" s="226">
        <v>0</v>
      </c>
      <c r="C12" s="226">
        <v>0</v>
      </c>
      <c r="D12" s="226">
        <v>0</v>
      </c>
      <c r="E12" s="226">
        <v>0</v>
      </c>
      <c r="F12" s="226">
        <v>0</v>
      </c>
      <c r="G12" s="226">
        <v>0</v>
      </c>
      <c r="H12" s="226">
        <v>0</v>
      </c>
      <c r="I12" s="226">
        <v>0</v>
      </c>
      <c r="J12" s="226">
        <v>0</v>
      </c>
      <c r="K12" s="226">
        <v>0</v>
      </c>
      <c r="L12" s="226">
        <v>0</v>
      </c>
      <c r="M12" s="226">
        <v>0</v>
      </c>
      <c r="N12" s="226">
        <v>0</v>
      </c>
      <c r="O12" s="226">
        <v>0</v>
      </c>
      <c r="P12" s="226">
        <v>0</v>
      </c>
      <c r="Q12" s="226">
        <v>0</v>
      </c>
      <c r="R12" s="226">
        <v>0</v>
      </c>
      <c r="S12" s="226">
        <v>0</v>
      </c>
      <c r="T12" s="226">
        <v>0</v>
      </c>
      <c r="U12" s="226">
        <v>0</v>
      </c>
      <c r="V12" s="226">
        <v>0</v>
      </c>
      <c r="W12" s="226">
        <v>0</v>
      </c>
      <c r="X12" s="226">
        <v>0</v>
      </c>
      <c r="Y12" s="226">
        <v>0</v>
      </c>
      <c r="DA12" s="69" t="s">
        <v>261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262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263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264</v>
      </c>
    </row>
    <row r="16" spans="1:105" ht="12" customHeight="1" x14ac:dyDescent="0.25">
      <c r="A16" s="57" t="s">
        <v>165</v>
      </c>
      <c r="B16" s="261">
        <v>0</v>
      </c>
      <c r="C16" s="261">
        <v>0</v>
      </c>
      <c r="D16" s="261">
        <v>0</v>
      </c>
      <c r="E16" s="261">
        <v>0</v>
      </c>
      <c r="F16" s="261">
        <v>0</v>
      </c>
      <c r="G16" s="261">
        <v>0</v>
      </c>
      <c r="H16" s="261">
        <v>0</v>
      </c>
      <c r="I16" s="261">
        <v>0</v>
      </c>
      <c r="J16" s="261">
        <v>0</v>
      </c>
      <c r="K16" s="261">
        <v>0</v>
      </c>
      <c r="L16" s="261">
        <v>0</v>
      </c>
      <c r="M16" s="261">
        <v>0</v>
      </c>
      <c r="N16" s="261">
        <v>0</v>
      </c>
      <c r="O16" s="261">
        <v>0</v>
      </c>
      <c r="P16" s="261">
        <v>0</v>
      </c>
      <c r="Q16" s="261">
        <v>0</v>
      </c>
      <c r="R16" s="261">
        <v>0</v>
      </c>
      <c r="S16" s="261">
        <v>0</v>
      </c>
      <c r="T16" s="261">
        <v>0</v>
      </c>
      <c r="U16" s="261">
        <v>0</v>
      </c>
      <c r="V16" s="261">
        <v>0</v>
      </c>
      <c r="W16" s="261">
        <v>0</v>
      </c>
      <c r="X16" s="261">
        <v>0</v>
      </c>
      <c r="Y16" s="261">
        <v>0</v>
      </c>
      <c r="DA16" s="70" t="s">
        <v>265</v>
      </c>
    </row>
    <row r="17" spans="1:105" ht="12" customHeight="1" x14ac:dyDescent="0.25">
      <c r="A17" s="18" t="s">
        <v>28</v>
      </c>
      <c r="B17" s="230">
        <v>0</v>
      </c>
      <c r="C17" s="230">
        <v>0</v>
      </c>
      <c r="D17" s="230">
        <v>0</v>
      </c>
      <c r="E17" s="230">
        <v>0</v>
      </c>
      <c r="F17" s="230">
        <v>0</v>
      </c>
      <c r="G17" s="230">
        <v>0</v>
      </c>
      <c r="H17" s="230">
        <v>0</v>
      </c>
      <c r="I17" s="230">
        <v>0</v>
      </c>
      <c r="J17" s="230">
        <v>0</v>
      </c>
      <c r="K17" s="230">
        <v>0</v>
      </c>
      <c r="L17" s="230">
        <v>0</v>
      </c>
      <c r="M17" s="230">
        <v>0</v>
      </c>
      <c r="N17" s="230">
        <v>0</v>
      </c>
      <c r="O17" s="230">
        <v>0</v>
      </c>
      <c r="P17" s="230">
        <v>0</v>
      </c>
      <c r="Q17" s="230">
        <v>0</v>
      </c>
      <c r="R17" s="230">
        <v>0</v>
      </c>
      <c r="S17" s="230">
        <v>0</v>
      </c>
      <c r="T17" s="230">
        <v>0</v>
      </c>
      <c r="U17" s="230">
        <v>0</v>
      </c>
      <c r="V17" s="230">
        <v>0</v>
      </c>
      <c r="W17" s="230">
        <v>0</v>
      </c>
      <c r="X17" s="230">
        <v>0</v>
      </c>
      <c r="Y17" s="230">
        <v>0</v>
      </c>
      <c r="DA17" s="71" t="s">
        <v>266</v>
      </c>
    </row>
    <row r="18" spans="1:105" ht="12" customHeight="1" x14ac:dyDescent="0.25">
      <c r="A18" s="18" t="s">
        <v>32</v>
      </c>
      <c r="B18" s="230">
        <v>0</v>
      </c>
      <c r="C18" s="230">
        <v>0</v>
      </c>
      <c r="D18" s="230">
        <v>0</v>
      </c>
      <c r="E18" s="230">
        <v>0</v>
      </c>
      <c r="F18" s="230">
        <v>0</v>
      </c>
      <c r="G18" s="230">
        <v>0</v>
      </c>
      <c r="H18" s="230">
        <v>0</v>
      </c>
      <c r="I18" s="230">
        <v>0</v>
      </c>
      <c r="J18" s="230">
        <v>0</v>
      </c>
      <c r="K18" s="230">
        <v>0</v>
      </c>
      <c r="L18" s="230">
        <v>0</v>
      </c>
      <c r="M18" s="230">
        <v>0</v>
      </c>
      <c r="N18" s="230">
        <v>0</v>
      </c>
      <c r="O18" s="230">
        <v>0</v>
      </c>
      <c r="P18" s="230">
        <v>0</v>
      </c>
      <c r="Q18" s="230">
        <v>0</v>
      </c>
      <c r="R18" s="230">
        <v>0</v>
      </c>
      <c r="S18" s="230">
        <v>0</v>
      </c>
      <c r="T18" s="230">
        <v>0</v>
      </c>
      <c r="U18" s="230">
        <v>0</v>
      </c>
      <c r="V18" s="230">
        <v>0</v>
      </c>
      <c r="W18" s="230">
        <v>0</v>
      </c>
      <c r="X18" s="230">
        <v>0</v>
      </c>
      <c r="Y18" s="230">
        <v>0</v>
      </c>
      <c r="DA18" s="71" t="s">
        <v>267</v>
      </c>
    </row>
    <row r="19" spans="1:105" ht="12" customHeight="1" x14ac:dyDescent="0.25">
      <c r="A19" s="18" t="s">
        <v>35</v>
      </c>
      <c r="B19" s="230">
        <v>0</v>
      </c>
      <c r="C19" s="230">
        <v>0</v>
      </c>
      <c r="D19" s="230">
        <v>0</v>
      </c>
      <c r="E19" s="230">
        <v>0</v>
      </c>
      <c r="F19" s="230">
        <v>0</v>
      </c>
      <c r="G19" s="230">
        <v>0</v>
      </c>
      <c r="H19" s="230">
        <v>0</v>
      </c>
      <c r="I19" s="230">
        <v>0</v>
      </c>
      <c r="J19" s="230">
        <v>0</v>
      </c>
      <c r="K19" s="230">
        <v>0</v>
      </c>
      <c r="L19" s="230">
        <v>0</v>
      </c>
      <c r="M19" s="230">
        <v>0</v>
      </c>
      <c r="N19" s="230">
        <v>0</v>
      </c>
      <c r="O19" s="230">
        <v>0</v>
      </c>
      <c r="P19" s="230">
        <v>0</v>
      </c>
      <c r="Q19" s="230">
        <v>0</v>
      </c>
      <c r="R19" s="230">
        <v>0</v>
      </c>
      <c r="S19" s="230">
        <v>0</v>
      </c>
      <c r="T19" s="230">
        <v>0</v>
      </c>
      <c r="U19" s="230">
        <v>0</v>
      </c>
      <c r="V19" s="230">
        <v>0</v>
      </c>
      <c r="W19" s="230">
        <v>0</v>
      </c>
      <c r="X19" s="230">
        <v>0</v>
      </c>
      <c r="Y19" s="230">
        <v>0</v>
      </c>
      <c r="DA19" s="71" t="s">
        <v>268</v>
      </c>
    </row>
    <row r="20" spans="1:105" ht="12" customHeight="1" x14ac:dyDescent="0.25">
      <c r="A20" s="18" t="s">
        <v>36</v>
      </c>
      <c r="B20" s="230">
        <v>0</v>
      </c>
      <c r="C20" s="230">
        <v>0</v>
      </c>
      <c r="D20" s="230">
        <v>0</v>
      </c>
      <c r="E20" s="230">
        <v>0</v>
      </c>
      <c r="F20" s="230">
        <v>0</v>
      </c>
      <c r="G20" s="230">
        <v>0</v>
      </c>
      <c r="H20" s="230">
        <v>0</v>
      </c>
      <c r="I20" s="230">
        <v>0</v>
      </c>
      <c r="J20" s="230">
        <v>0</v>
      </c>
      <c r="K20" s="230">
        <v>0</v>
      </c>
      <c r="L20" s="230">
        <v>0</v>
      </c>
      <c r="M20" s="230">
        <v>0</v>
      </c>
      <c r="N20" s="230">
        <v>0</v>
      </c>
      <c r="O20" s="230">
        <v>0</v>
      </c>
      <c r="P20" s="230">
        <v>0</v>
      </c>
      <c r="Q20" s="230">
        <v>0</v>
      </c>
      <c r="R20" s="230">
        <v>0</v>
      </c>
      <c r="S20" s="230">
        <v>0</v>
      </c>
      <c r="T20" s="230">
        <v>0</v>
      </c>
      <c r="U20" s="230">
        <v>0</v>
      </c>
      <c r="V20" s="230">
        <v>0</v>
      </c>
      <c r="W20" s="230">
        <v>0</v>
      </c>
      <c r="X20" s="230">
        <v>0</v>
      </c>
      <c r="Y20" s="230">
        <v>0</v>
      </c>
      <c r="DA20" s="71" t="s">
        <v>269</v>
      </c>
    </row>
    <row r="21" spans="1:105" ht="12" customHeight="1" x14ac:dyDescent="0.25">
      <c r="A21" s="18" t="s">
        <v>40</v>
      </c>
      <c r="B21" s="230">
        <v>0</v>
      </c>
      <c r="C21" s="230">
        <v>0</v>
      </c>
      <c r="D21" s="230">
        <v>0</v>
      </c>
      <c r="E21" s="230">
        <v>0</v>
      </c>
      <c r="F21" s="230">
        <v>0</v>
      </c>
      <c r="G21" s="230">
        <v>0</v>
      </c>
      <c r="H21" s="230">
        <v>0</v>
      </c>
      <c r="I21" s="230">
        <v>0</v>
      </c>
      <c r="J21" s="230">
        <v>0</v>
      </c>
      <c r="K21" s="230">
        <v>0</v>
      </c>
      <c r="L21" s="230">
        <v>0</v>
      </c>
      <c r="M21" s="230">
        <v>0</v>
      </c>
      <c r="N21" s="230">
        <v>0</v>
      </c>
      <c r="O21" s="230">
        <v>0</v>
      </c>
      <c r="P21" s="230">
        <v>0</v>
      </c>
      <c r="Q21" s="230">
        <v>0</v>
      </c>
      <c r="R21" s="230">
        <v>0</v>
      </c>
      <c r="S21" s="230">
        <v>0</v>
      </c>
      <c r="T21" s="230">
        <v>0</v>
      </c>
      <c r="U21" s="230">
        <v>0</v>
      </c>
      <c r="V21" s="230">
        <v>0</v>
      </c>
      <c r="W21" s="230">
        <v>0</v>
      </c>
      <c r="X21" s="230">
        <v>0</v>
      </c>
      <c r="Y21" s="230">
        <v>0</v>
      </c>
      <c r="DA21" s="71" t="s">
        <v>270</v>
      </c>
    </row>
    <row r="22" spans="1:105" ht="12" customHeight="1" x14ac:dyDescent="0.25">
      <c r="A22" s="57" t="s">
        <v>172</v>
      </c>
      <c r="B22" s="261">
        <v>0</v>
      </c>
      <c r="C22" s="261">
        <v>0</v>
      </c>
      <c r="D22" s="261">
        <v>0</v>
      </c>
      <c r="E22" s="261">
        <v>0</v>
      </c>
      <c r="F22" s="261">
        <v>0</v>
      </c>
      <c r="G22" s="261">
        <v>0</v>
      </c>
      <c r="H22" s="261">
        <v>0</v>
      </c>
      <c r="I22" s="261">
        <v>0</v>
      </c>
      <c r="J22" s="261">
        <v>0</v>
      </c>
      <c r="K22" s="261">
        <v>0</v>
      </c>
      <c r="L22" s="261">
        <v>0</v>
      </c>
      <c r="M22" s="261">
        <v>0</v>
      </c>
      <c r="N22" s="261">
        <v>0</v>
      </c>
      <c r="O22" s="261">
        <v>0</v>
      </c>
      <c r="P22" s="261">
        <v>0</v>
      </c>
      <c r="Q22" s="261">
        <v>0</v>
      </c>
      <c r="R22" s="261">
        <v>0</v>
      </c>
      <c r="S22" s="261">
        <v>0</v>
      </c>
      <c r="T22" s="261">
        <v>0</v>
      </c>
      <c r="U22" s="261">
        <v>0</v>
      </c>
      <c r="V22" s="261">
        <v>0</v>
      </c>
      <c r="W22" s="261">
        <v>0</v>
      </c>
      <c r="X22" s="261">
        <v>0</v>
      </c>
      <c r="Y22" s="261">
        <v>0</v>
      </c>
      <c r="DA22" s="70" t="s">
        <v>271</v>
      </c>
    </row>
    <row r="23" spans="1:105" ht="12" customHeight="1" x14ac:dyDescent="0.25">
      <c r="A23" s="18" t="s">
        <v>28</v>
      </c>
      <c r="B23" s="230">
        <v>0</v>
      </c>
      <c r="C23" s="230">
        <v>0</v>
      </c>
      <c r="D23" s="230">
        <v>0</v>
      </c>
      <c r="E23" s="230">
        <v>0</v>
      </c>
      <c r="F23" s="230">
        <v>0</v>
      </c>
      <c r="G23" s="230">
        <v>0</v>
      </c>
      <c r="H23" s="230">
        <v>0</v>
      </c>
      <c r="I23" s="230">
        <v>0</v>
      </c>
      <c r="J23" s="230">
        <v>0</v>
      </c>
      <c r="K23" s="230">
        <v>0</v>
      </c>
      <c r="L23" s="230">
        <v>0</v>
      </c>
      <c r="M23" s="230">
        <v>0</v>
      </c>
      <c r="N23" s="230">
        <v>0</v>
      </c>
      <c r="O23" s="230">
        <v>0</v>
      </c>
      <c r="P23" s="230">
        <v>0</v>
      </c>
      <c r="Q23" s="230">
        <v>0</v>
      </c>
      <c r="R23" s="230">
        <v>0</v>
      </c>
      <c r="S23" s="230">
        <v>0</v>
      </c>
      <c r="T23" s="230">
        <v>0</v>
      </c>
      <c r="U23" s="230">
        <v>0</v>
      </c>
      <c r="V23" s="230">
        <v>0</v>
      </c>
      <c r="W23" s="230">
        <v>0</v>
      </c>
      <c r="X23" s="230">
        <v>0</v>
      </c>
      <c r="Y23" s="230">
        <v>0</v>
      </c>
      <c r="DA23" s="71" t="s">
        <v>272</v>
      </c>
    </row>
    <row r="24" spans="1:105" ht="12" customHeight="1" x14ac:dyDescent="0.25">
      <c r="A24" s="18" t="s">
        <v>42</v>
      </c>
      <c r="B24" s="230">
        <v>0</v>
      </c>
      <c r="C24" s="230">
        <v>0</v>
      </c>
      <c r="D24" s="230">
        <v>0</v>
      </c>
      <c r="E24" s="230">
        <v>0</v>
      </c>
      <c r="F24" s="230">
        <v>0</v>
      </c>
      <c r="G24" s="230">
        <v>0</v>
      </c>
      <c r="H24" s="230">
        <v>0</v>
      </c>
      <c r="I24" s="230">
        <v>0</v>
      </c>
      <c r="J24" s="230">
        <v>0</v>
      </c>
      <c r="K24" s="230">
        <v>0</v>
      </c>
      <c r="L24" s="230">
        <v>0</v>
      </c>
      <c r="M24" s="230">
        <v>0</v>
      </c>
      <c r="N24" s="230">
        <v>0</v>
      </c>
      <c r="O24" s="230">
        <v>0</v>
      </c>
      <c r="P24" s="230">
        <v>0</v>
      </c>
      <c r="Q24" s="230">
        <v>0</v>
      </c>
      <c r="R24" s="230">
        <v>0</v>
      </c>
      <c r="S24" s="230">
        <v>0</v>
      </c>
      <c r="T24" s="230">
        <v>0</v>
      </c>
      <c r="U24" s="230">
        <v>0</v>
      </c>
      <c r="V24" s="230">
        <v>0</v>
      </c>
      <c r="W24" s="230">
        <v>0</v>
      </c>
      <c r="X24" s="230">
        <v>0</v>
      </c>
      <c r="Y24" s="230">
        <v>0</v>
      </c>
      <c r="DA24" s="71" t="s">
        <v>273</v>
      </c>
    </row>
    <row r="25" spans="1:105" ht="12" customHeight="1" x14ac:dyDescent="0.25">
      <c r="A25" s="18" t="s">
        <v>32</v>
      </c>
      <c r="B25" s="230">
        <v>0</v>
      </c>
      <c r="C25" s="230">
        <v>0</v>
      </c>
      <c r="D25" s="230">
        <v>0</v>
      </c>
      <c r="E25" s="230">
        <v>0</v>
      </c>
      <c r="F25" s="230">
        <v>0</v>
      </c>
      <c r="G25" s="230">
        <v>0</v>
      </c>
      <c r="H25" s="230">
        <v>0</v>
      </c>
      <c r="I25" s="230">
        <v>0</v>
      </c>
      <c r="J25" s="230">
        <v>0</v>
      </c>
      <c r="K25" s="230">
        <v>0</v>
      </c>
      <c r="L25" s="230">
        <v>0</v>
      </c>
      <c r="M25" s="230">
        <v>0</v>
      </c>
      <c r="N25" s="230">
        <v>0</v>
      </c>
      <c r="O25" s="230">
        <v>0</v>
      </c>
      <c r="P25" s="230">
        <v>0</v>
      </c>
      <c r="Q25" s="230">
        <v>0</v>
      </c>
      <c r="R25" s="230">
        <v>0</v>
      </c>
      <c r="S25" s="230">
        <v>0</v>
      </c>
      <c r="T25" s="230">
        <v>0</v>
      </c>
      <c r="U25" s="230">
        <v>0</v>
      </c>
      <c r="V25" s="230">
        <v>0</v>
      </c>
      <c r="W25" s="230">
        <v>0</v>
      </c>
      <c r="X25" s="230">
        <v>0</v>
      </c>
      <c r="Y25" s="230">
        <v>0</v>
      </c>
      <c r="DA25" s="71" t="s">
        <v>274</v>
      </c>
    </row>
    <row r="26" spans="1:105" ht="12" customHeight="1" x14ac:dyDescent="0.25">
      <c r="A26" s="18" t="s">
        <v>35</v>
      </c>
      <c r="B26" s="230">
        <v>0</v>
      </c>
      <c r="C26" s="230">
        <v>0</v>
      </c>
      <c r="D26" s="230">
        <v>0</v>
      </c>
      <c r="E26" s="230">
        <v>0</v>
      </c>
      <c r="F26" s="230">
        <v>0</v>
      </c>
      <c r="G26" s="230">
        <v>0</v>
      </c>
      <c r="H26" s="230">
        <v>0</v>
      </c>
      <c r="I26" s="230">
        <v>0</v>
      </c>
      <c r="J26" s="230">
        <v>0</v>
      </c>
      <c r="K26" s="230">
        <v>0</v>
      </c>
      <c r="L26" s="230">
        <v>0</v>
      </c>
      <c r="M26" s="230">
        <v>0</v>
      </c>
      <c r="N26" s="230">
        <v>0</v>
      </c>
      <c r="O26" s="230">
        <v>0</v>
      </c>
      <c r="P26" s="230">
        <v>0</v>
      </c>
      <c r="Q26" s="230">
        <v>0</v>
      </c>
      <c r="R26" s="230">
        <v>0</v>
      </c>
      <c r="S26" s="230">
        <v>0</v>
      </c>
      <c r="T26" s="230">
        <v>0</v>
      </c>
      <c r="U26" s="230">
        <v>0</v>
      </c>
      <c r="V26" s="230">
        <v>0</v>
      </c>
      <c r="W26" s="230">
        <v>0</v>
      </c>
      <c r="X26" s="230">
        <v>0</v>
      </c>
      <c r="Y26" s="230">
        <v>0</v>
      </c>
      <c r="DA26" s="71" t="s">
        <v>275</v>
      </c>
    </row>
    <row r="27" spans="1:105" ht="12" customHeight="1" x14ac:dyDescent="0.25">
      <c r="A27" s="18" t="s">
        <v>36</v>
      </c>
      <c r="B27" s="230">
        <v>0</v>
      </c>
      <c r="C27" s="230">
        <v>0</v>
      </c>
      <c r="D27" s="230">
        <v>0</v>
      </c>
      <c r="E27" s="230">
        <v>0</v>
      </c>
      <c r="F27" s="230">
        <v>0</v>
      </c>
      <c r="G27" s="230">
        <v>0</v>
      </c>
      <c r="H27" s="230">
        <v>0</v>
      </c>
      <c r="I27" s="230">
        <v>0</v>
      </c>
      <c r="J27" s="230">
        <v>0</v>
      </c>
      <c r="K27" s="230">
        <v>0</v>
      </c>
      <c r="L27" s="230">
        <v>0</v>
      </c>
      <c r="M27" s="230">
        <v>0</v>
      </c>
      <c r="N27" s="230">
        <v>0</v>
      </c>
      <c r="O27" s="230">
        <v>0</v>
      </c>
      <c r="P27" s="230">
        <v>0</v>
      </c>
      <c r="Q27" s="230">
        <v>0</v>
      </c>
      <c r="R27" s="230">
        <v>0</v>
      </c>
      <c r="S27" s="230">
        <v>0</v>
      </c>
      <c r="T27" s="230">
        <v>0</v>
      </c>
      <c r="U27" s="230">
        <v>0</v>
      </c>
      <c r="V27" s="230">
        <v>0</v>
      </c>
      <c r="W27" s="230">
        <v>0</v>
      </c>
      <c r="X27" s="230">
        <v>0</v>
      </c>
      <c r="Y27" s="230">
        <v>0</v>
      </c>
      <c r="DA27" s="71" t="s">
        <v>276</v>
      </c>
    </row>
    <row r="28" spans="1:105" ht="12" customHeight="1" x14ac:dyDescent="0.25">
      <c r="A28" s="57" t="s">
        <v>179</v>
      </c>
      <c r="B28" s="261">
        <v>0</v>
      </c>
      <c r="C28" s="261">
        <v>0</v>
      </c>
      <c r="D28" s="261">
        <v>0</v>
      </c>
      <c r="E28" s="261">
        <v>0</v>
      </c>
      <c r="F28" s="261">
        <v>0</v>
      </c>
      <c r="G28" s="261">
        <v>0</v>
      </c>
      <c r="H28" s="261">
        <v>0</v>
      </c>
      <c r="I28" s="261">
        <v>0</v>
      </c>
      <c r="J28" s="261">
        <v>0</v>
      </c>
      <c r="K28" s="261">
        <v>0</v>
      </c>
      <c r="L28" s="261">
        <v>0</v>
      </c>
      <c r="M28" s="261">
        <v>0</v>
      </c>
      <c r="N28" s="261">
        <v>0</v>
      </c>
      <c r="O28" s="261">
        <v>0</v>
      </c>
      <c r="P28" s="261">
        <v>0</v>
      </c>
      <c r="Q28" s="261">
        <v>0</v>
      </c>
      <c r="R28" s="261">
        <v>0</v>
      </c>
      <c r="S28" s="261">
        <v>0</v>
      </c>
      <c r="T28" s="261">
        <v>0</v>
      </c>
      <c r="U28" s="261">
        <v>0</v>
      </c>
      <c r="V28" s="261">
        <v>0</v>
      </c>
      <c r="W28" s="261">
        <v>0</v>
      </c>
      <c r="X28" s="261">
        <v>0</v>
      </c>
      <c r="Y28" s="261">
        <v>0</v>
      </c>
      <c r="DA28" s="70" t="s">
        <v>277</v>
      </c>
    </row>
    <row r="29" spans="1:105" ht="12" customHeight="1" x14ac:dyDescent="0.25">
      <c r="A29" s="60" t="s">
        <v>181</v>
      </c>
      <c r="B29" s="262">
        <v>0</v>
      </c>
      <c r="C29" s="262">
        <v>0</v>
      </c>
      <c r="D29" s="262">
        <v>0</v>
      </c>
      <c r="E29" s="262">
        <v>0</v>
      </c>
      <c r="F29" s="262">
        <v>0</v>
      </c>
      <c r="G29" s="262">
        <v>0</v>
      </c>
      <c r="H29" s="262">
        <v>0</v>
      </c>
      <c r="I29" s="262">
        <v>0</v>
      </c>
      <c r="J29" s="262">
        <v>0</v>
      </c>
      <c r="K29" s="262">
        <v>0</v>
      </c>
      <c r="L29" s="262">
        <v>0</v>
      </c>
      <c r="M29" s="262">
        <v>0</v>
      </c>
      <c r="N29" s="262">
        <v>0</v>
      </c>
      <c r="O29" s="262">
        <v>0</v>
      </c>
      <c r="P29" s="262">
        <v>0</v>
      </c>
      <c r="Q29" s="262">
        <v>0</v>
      </c>
      <c r="R29" s="262">
        <v>0</v>
      </c>
      <c r="S29" s="262">
        <v>0</v>
      </c>
      <c r="T29" s="262">
        <v>0</v>
      </c>
      <c r="U29" s="262">
        <v>0</v>
      </c>
      <c r="V29" s="262">
        <v>0</v>
      </c>
      <c r="W29" s="262">
        <v>0</v>
      </c>
      <c r="X29" s="262">
        <v>0</v>
      </c>
      <c r="Y29" s="262">
        <v>0</v>
      </c>
      <c r="DA29" s="72" t="s">
        <v>278</v>
      </c>
    </row>
    <row r="30" spans="1:105" ht="12" customHeight="1" x14ac:dyDescent="0.25">
      <c r="A30" s="59" t="s">
        <v>31</v>
      </c>
      <c r="B30" s="230">
        <v>0</v>
      </c>
      <c r="C30" s="230">
        <v>0</v>
      </c>
      <c r="D30" s="230">
        <v>0</v>
      </c>
      <c r="E30" s="230">
        <v>0</v>
      </c>
      <c r="F30" s="230">
        <v>0</v>
      </c>
      <c r="G30" s="230">
        <v>0</v>
      </c>
      <c r="H30" s="230">
        <v>0</v>
      </c>
      <c r="I30" s="230">
        <v>0</v>
      </c>
      <c r="J30" s="230">
        <v>0</v>
      </c>
      <c r="K30" s="230">
        <v>0</v>
      </c>
      <c r="L30" s="230">
        <v>0</v>
      </c>
      <c r="M30" s="230">
        <v>0</v>
      </c>
      <c r="N30" s="230">
        <v>0</v>
      </c>
      <c r="O30" s="230">
        <v>0</v>
      </c>
      <c r="P30" s="230">
        <v>0</v>
      </c>
      <c r="Q30" s="230">
        <v>0</v>
      </c>
      <c r="R30" s="230">
        <v>0</v>
      </c>
      <c r="S30" s="230">
        <v>0</v>
      </c>
      <c r="T30" s="230">
        <v>0</v>
      </c>
      <c r="U30" s="230">
        <v>0</v>
      </c>
      <c r="V30" s="230">
        <v>0</v>
      </c>
      <c r="W30" s="230">
        <v>0</v>
      </c>
      <c r="X30" s="230">
        <v>0</v>
      </c>
      <c r="Y30" s="230">
        <v>0</v>
      </c>
      <c r="DA30" s="71" t="s">
        <v>279</v>
      </c>
    </row>
    <row r="31" spans="1:105" ht="12" customHeight="1" x14ac:dyDescent="0.25">
      <c r="A31" s="59" t="s">
        <v>159</v>
      </c>
      <c r="B31" s="230">
        <v>0</v>
      </c>
      <c r="C31" s="230">
        <v>0</v>
      </c>
      <c r="D31" s="230">
        <v>0</v>
      </c>
      <c r="E31" s="230">
        <v>0</v>
      </c>
      <c r="F31" s="230">
        <v>0</v>
      </c>
      <c r="G31" s="230">
        <v>0</v>
      </c>
      <c r="H31" s="230">
        <v>0</v>
      </c>
      <c r="I31" s="230">
        <v>0</v>
      </c>
      <c r="J31" s="230">
        <v>0</v>
      </c>
      <c r="K31" s="230">
        <v>0</v>
      </c>
      <c r="L31" s="230">
        <v>0</v>
      </c>
      <c r="M31" s="230">
        <v>0</v>
      </c>
      <c r="N31" s="230">
        <v>0</v>
      </c>
      <c r="O31" s="230">
        <v>0</v>
      </c>
      <c r="P31" s="230">
        <v>0</v>
      </c>
      <c r="Q31" s="230">
        <v>0</v>
      </c>
      <c r="R31" s="230">
        <v>0</v>
      </c>
      <c r="S31" s="230">
        <v>0</v>
      </c>
      <c r="T31" s="230">
        <v>0</v>
      </c>
      <c r="U31" s="230">
        <v>0</v>
      </c>
      <c r="V31" s="230">
        <v>0</v>
      </c>
      <c r="W31" s="230">
        <v>0</v>
      </c>
      <c r="X31" s="230">
        <v>0</v>
      </c>
      <c r="Y31" s="230">
        <v>0</v>
      </c>
      <c r="DA31" s="71" t="s">
        <v>280</v>
      </c>
    </row>
    <row r="32" spans="1:105" ht="12" customHeight="1" x14ac:dyDescent="0.25">
      <c r="A32" s="59" t="s">
        <v>32</v>
      </c>
      <c r="B32" s="230">
        <v>0</v>
      </c>
      <c r="C32" s="230">
        <v>0</v>
      </c>
      <c r="D32" s="230">
        <v>0</v>
      </c>
      <c r="E32" s="230">
        <v>0</v>
      </c>
      <c r="F32" s="230">
        <v>0</v>
      </c>
      <c r="G32" s="230">
        <v>0</v>
      </c>
      <c r="H32" s="230">
        <v>0</v>
      </c>
      <c r="I32" s="230">
        <v>0</v>
      </c>
      <c r="J32" s="230">
        <v>0</v>
      </c>
      <c r="K32" s="230">
        <v>0</v>
      </c>
      <c r="L32" s="230">
        <v>0</v>
      </c>
      <c r="M32" s="230">
        <v>0</v>
      </c>
      <c r="N32" s="230">
        <v>0</v>
      </c>
      <c r="O32" s="230">
        <v>0</v>
      </c>
      <c r="P32" s="230">
        <v>0</v>
      </c>
      <c r="Q32" s="230">
        <v>0</v>
      </c>
      <c r="R32" s="230">
        <v>0</v>
      </c>
      <c r="S32" s="230">
        <v>0</v>
      </c>
      <c r="T32" s="230">
        <v>0</v>
      </c>
      <c r="U32" s="230">
        <v>0</v>
      </c>
      <c r="V32" s="230">
        <v>0</v>
      </c>
      <c r="W32" s="230">
        <v>0</v>
      </c>
      <c r="X32" s="230">
        <v>0</v>
      </c>
      <c r="Y32" s="230">
        <v>0</v>
      </c>
      <c r="DA32" s="71" t="s">
        <v>281</v>
      </c>
    </row>
    <row r="33" spans="1:105" ht="12" customHeight="1" x14ac:dyDescent="0.25">
      <c r="A33" s="59" t="s">
        <v>35</v>
      </c>
      <c r="B33" s="230">
        <v>0</v>
      </c>
      <c r="C33" s="230">
        <v>0</v>
      </c>
      <c r="D33" s="230">
        <v>0</v>
      </c>
      <c r="E33" s="230">
        <v>0</v>
      </c>
      <c r="F33" s="230">
        <v>0</v>
      </c>
      <c r="G33" s="230">
        <v>0</v>
      </c>
      <c r="H33" s="230">
        <v>0</v>
      </c>
      <c r="I33" s="230">
        <v>0</v>
      </c>
      <c r="J33" s="230">
        <v>0</v>
      </c>
      <c r="K33" s="230">
        <v>0</v>
      </c>
      <c r="L33" s="230">
        <v>0</v>
      </c>
      <c r="M33" s="230">
        <v>0</v>
      </c>
      <c r="N33" s="230">
        <v>0</v>
      </c>
      <c r="O33" s="230">
        <v>0</v>
      </c>
      <c r="P33" s="230">
        <v>0</v>
      </c>
      <c r="Q33" s="230">
        <v>0</v>
      </c>
      <c r="R33" s="230">
        <v>0</v>
      </c>
      <c r="S33" s="230">
        <v>0</v>
      </c>
      <c r="T33" s="230">
        <v>0</v>
      </c>
      <c r="U33" s="230">
        <v>0</v>
      </c>
      <c r="V33" s="230">
        <v>0</v>
      </c>
      <c r="W33" s="230">
        <v>0</v>
      </c>
      <c r="X33" s="230">
        <v>0</v>
      </c>
      <c r="Y33" s="230">
        <v>0</v>
      </c>
      <c r="DA33" s="71" t="s">
        <v>282</v>
      </c>
    </row>
    <row r="34" spans="1:105" ht="12" customHeight="1" x14ac:dyDescent="0.25">
      <c r="A34" s="60" t="s">
        <v>187</v>
      </c>
      <c r="B34" s="262">
        <v>0</v>
      </c>
      <c r="C34" s="262">
        <v>0</v>
      </c>
      <c r="D34" s="262">
        <v>0</v>
      </c>
      <c r="E34" s="262">
        <v>0</v>
      </c>
      <c r="F34" s="262">
        <v>0</v>
      </c>
      <c r="G34" s="262">
        <v>0</v>
      </c>
      <c r="H34" s="262">
        <v>0</v>
      </c>
      <c r="I34" s="262">
        <v>0</v>
      </c>
      <c r="J34" s="262">
        <v>0</v>
      </c>
      <c r="K34" s="262">
        <v>0</v>
      </c>
      <c r="L34" s="262">
        <v>0</v>
      </c>
      <c r="M34" s="262">
        <v>0</v>
      </c>
      <c r="N34" s="262">
        <v>0</v>
      </c>
      <c r="O34" s="262">
        <v>0</v>
      </c>
      <c r="P34" s="262">
        <v>0</v>
      </c>
      <c r="Q34" s="262">
        <v>0</v>
      </c>
      <c r="R34" s="262">
        <v>0</v>
      </c>
      <c r="S34" s="262">
        <v>0</v>
      </c>
      <c r="T34" s="262">
        <v>0</v>
      </c>
      <c r="U34" s="262">
        <v>0</v>
      </c>
      <c r="V34" s="262">
        <v>0</v>
      </c>
      <c r="W34" s="262">
        <v>0</v>
      </c>
      <c r="X34" s="262">
        <v>0</v>
      </c>
      <c r="Y34" s="262">
        <v>0</v>
      </c>
      <c r="DA34" s="72" t="s">
        <v>283</v>
      </c>
    </row>
    <row r="35" spans="1:105" ht="12" customHeight="1" x14ac:dyDescent="0.25">
      <c r="A35" s="57" t="s">
        <v>189</v>
      </c>
      <c r="B35" s="261">
        <f t="shared" ref="B35:Y35" si="0">B36+B40+B51</f>
        <v>0</v>
      </c>
      <c r="C35" s="261">
        <f t="shared" si="0"/>
        <v>0</v>
      </c>
      <c r="D35" s="261">
        <f t="shared" si="0"/>
        <v>0</v>
      </c>
      <c r="E35" s="261">
        <f t="shared" si="0"/>
        <v>0</v>
      </c>
      <c r="F35" s="261">
        <f t="shared" si="0"/>
        <v>0</v>
      </c>
      <c r="G35" s="261">
        <f t="shared" si="0"/>
        <v>0</v>
      </c>
      <c r="H35" s="261">
        <f t="shared" si="0"/>
        <v>0</v>
      </c>
      <c r="I35" s="261">
        <f t="shared" si="0"/>
        <v>0</v>
      </c>
      <c r="J35" s="261">
        <f t="shared" si="0"/>
        <v>0</v>
      </c>
      <c r="K35" s="261">
        <f t="shared" si="0"/>
        <v>0</v>
      </c>
      <c r="L35" s="261">
        <f t="shared" si="0"/>
        <v>0</v>
      </c>
      <c r="M35" s="261">
        <f t="shared" si="0"/>
        <v>0</v>
      </c>
      <c r="N35" s="261">
        <f t="shared" si="0"/>
        <v>0</v>
      </c>
      <c r="O35" s="261">
        <f t="shared" si="0"/>
        <v>0</v>
      </c>
      <c r="P35" s="261">
        <f t="shared" si="0"/>
        <v>0</v>
      </c>
      <c r="Q35" s="261">
        <f t="shared" si="0"/>
        <v>0</v>
      </c>
      <c r="R35" s="261">
        <f t="shared" si="0"/>
        <v>0</v>
      </c>
      <c r="S35" s="261">
        <f t="shared" si="0"/>
        <v>0</v>
      </c>
      <c r="T35" s="261">
        <f t="shared" si="0"/>
        <v>0</v>
      </c>
      <c r="U35" s="261">
        <f t="shared" si="0"/>
        <v>0</v>
      </c>
      <c r="V35" s="261">
        <f t="shared" si="0"/>
        <v>0</v>
      </c>
      <c r="W35" s="261">
        <f t="shared" si="0"/>
        <v>0</v>
      </c>
      <c r="X35" s="261">
        <f t="shared" si="0"/>
        <v>0</v>
      </c>
      <c r="Y35" s="261">
        <f t="shared" si="0"/>
        <v>0</v>
      </c>
      <c r="DA35" s="70"/>
    </row>
    <row r="36" spans="1:105" ht="12" customHeight="1" x14ac:dyDescent="0.25">
      <c r="A36" s="60" t="s">
        <v>190</v>
      </c>
      <c r="B36" s="262">
        <v>0</v>
      </c>
      <c r="C36" s="262">
        <v>0</v>
      </c>
      <c r="D36" s="262">
        <v>0</v>
      </c>
      <c r="E36" s="262">
        <v>0</v>
      </c>
      <c r="F36" s="262">
        <v>0</v>
      </c>
      <c r="G36" s="262">
        <v>0</v>
      </c>
      <c r="H36" s="262">
        <v>0</v>
      </c>
      <c r="I36" s="262">
        <v>0</v>
      </c>
      <c r="J36" s="262">
        <v>0</v>
      </c>
      <c r="K36" s="262">
        <v>0</v>
      </c>
      <c r="L36" s="262">
        <v>0</v>
      </c>
      <c r="M36" s="262">
        <v>0</v>
      </c>
      <c r="N36" s="262">
        <v>0</v>
      </c>
      <c r="O36" s="262">
        <v>0</v>
      </c>
      <c r="P36" s="262">
        <v>0</v>
      </c>
      <c r="Q36" s="262">
        <v>0</v>
      </c>
      <c r="R36" s="262">
        <v>0</v>
      </c>
      <c r="S36" s="262">
        <v>0</v>
      </c>
      <c r="T36" s="262">
        <v>0</v>
      </c>
      <c r="U36" s="262">
        <v>0</v>
      </c>
      <c r="V36" s="262">
        <v>0</v>
      </c>
      <c r="W36" s="262">
        <v>0</v>
      </c>
      <c r="X36" s="262">
        <v>0</v>
      </c>
      <c r="Y36" s="262">
        <v>0</v>
      </c>
      <c r="DA36" s="72" t="s">
        <v>284</v>
      </c>
    </row>
    <row r="37" spans="1:105" ht="12" customHeight="1" x14ac:dyDescent="0.25">
      <c r="A37" s="59" t="s">
        <v>31</v>
      </c>
      <c r="B37" s="230">
        <v>0</v>
      </c>
      <c r="C37" s="230">
        <v>0</v>
      </c>
      <c r="D37" s="230">
        <v>0</v>
      </c>
      <c r="E37" s="230">
        <v>0</v>
      </c>
      <c r="F37" s="230">
        <v>0</v>
      </c>
      <c r="G37" s="230">
        <v>0</v>
      </c>
      <c r="H37" s="230">
        <v>0</v>
      </c>
      <c r="I37" s="230">
        <v>0</v>
      </c>
      <c r="J37" s="230">
        <v>0</v>
      </c>
      <c r="K37" s="230">
        <v>0</v>
      </c>
      <c r="L37" s="230">
        <v>0</v>
      </c>
      <c r="M37" s="230">
        <v>0</v>
      </c>
      <c r="N37" s="230">
        <v>0</v>
      </c>
      <c r="O37" s="230">
        <v>0</v>
      </c>
      <c r="P37" s="230">
        <v>0</v>
      </c>
      <c r="Q37" s="230">
        <v>0</v>
      </c>
      <c r="R37" s="230">
        <v>0</v>
      </c>
      <c r="S37" s="230">
        <v>0</v>
      </c>
      <c r="T37" s="230">
        <v>0</v>
      </c>
      <c r="U37" s="230">
        <v>0</v>
      </c>
      <c r="V37" s="230">
        <v>0</v>
      </c>
      <c r="W37" s="230">
        <v>0</v>
      </c>
      <c r="X37" s="230">
        <v>0</v>
      </c>
      <c r="Y37" s="230">
        <v>0</v>
      </c>
      <c r="DA37" s="71" t="s">
        <v>285</v>
      </c>
    </row>
    <row r="38" spans="1:105" ht="12" customHeight="1" x14ac:dyDescent="0.25">
      <c r="A38" s="59" t="s">
        <v>159</v>
      </c>
      <c r="B38" s="230">
        <v>0</v>
      </c>
      <c r="C38" s="230">
        <v>0</v>
      </c>
      <c r="D38" s="230">
        <v>0</v>
      </c>
      <c r="E38" s="230">
        <v>0</v>
      </c>
      <c r="F38" s="230">
        <v>0</v>
      </c>
      <c r="G38" s="230">
        <v>0</v>
      </c>
      <c r="H38" s="230">
        <v>0</v>
      </c>
      <c r="I38" s="230">
        <v>0</v>
      </c>
      <c r="J38" s="230">
        <v>0</v>
      </c>
      <c r="K38" s="230">
        <v>0</v>
      </c>
      <c r="L38" s="230">
        <v>0</v>
      </c>
      <c r="M38" s="230">
        <v>0</v>
      </c>
      <c r="N38" s="230">
        <v>0</v>
      </c>
      <c r="O38" s="230">
        <v>0</v>
      </c>
      <c r="P38" s="230">
        <v>0</v>
      </c>
      <c r="Q38" s="230">
        <v>0</v>
      </c>
      <c r="R38" s="230">
        <v>0</v>
      </c>
      <c r="S38" s="230">
        <v>0</v>
      </c>
      <c r="T38" s="230">
        <v>0</v>
      </c>
      <c r="U38" s="230">
        <v>0</v>
      </c>
      <c r="V38" s="230">
        <v>0</v>
      </c>
      <c r="W38" s="230">
        <v>0</v>
      </c>
      <c r="X38" s="230">
        <v>0</v>
      </c>
      <c r="Y38" s="230">
        <v>0</v>
      </c>
      <c r="DA38" s="71" t="s">
        <v>286</v>
      </c>
    </row>
    <row r="39" spans="1:105" ht="12" customHeight="1" x14ac:dyDescent="0.25">
      <c r="A39" s="59" t="s">
        <v>35</v>
      </c>
      <c r="B39" s="230">
        <v>0</v>
      </c>
      <c r="C39" s="230">
        <v>0</v>
      </c>
      <c r="D39" s="230">
        <v>0</v>
      </c>
      <c r="E39" s="230">
        <v>0</v>
      </c>
      <c r="F39" s="230">
        <v>0</v>
      </c>
      <c r="G39" s="230">
        <v>0</v>
      </c>
      <c r="H39" s="230">
        <v>0</v>
      </c>
      <c r="I39" s="230">
        <v>0</v>
      </c>
      <c r="J39" s="230">
        <v>0</v>
      </c>
      <c r="K39" s="230">
        <v>0</v>
      </c>
      <c r="L39" s="230">
        <v>0</v>
      </c>
      <c r="M39" s="230">
        <v>0</v>
      </c>
      <c r="N39" s="230">
        <v>0</v>
      </c>
      <c r="O39" s="230">
        <v>0</v>
      </c>
      <c r="P39" s="230">
        <v>0</v>
      </c>
      <c r="Q39" s="230">
        <v>0</v>
      </c>
      <c r="R39" s="230">
        <v>0</v>
      </c>
      <c r="S39" s="230">
        <v>0</v>
      </c>
      <c r="T39" s="230">
        <v>0</v>
      </c>
      <c r="U39" s="230">
        <v>0</v>
      </c>
      <c r="V39" s="230">
        <v>0</v>
      </c>
      <c r="W39" s="230">
        <v>0</v>
      </c>
      <c r="X39" s="230">
        <v>0</v>
      </c>
      <c r="Y39" s="230">
        <v>0</v>
      </c>
      <c r="DA39" s="71" t="s">
        <v>287</v>
      </c>
    </row>
    <row r="40" spans="1:105" ht="12" customHeight="1" x14ac:dyDescent="0.25">
      <c r="A40" s="60" t="s">
        <v>195</v>
      </c>
      <c r="B40" s="262">
        <v>0</v>
      </c>
      <c r="C40" s="262">
        <v>0</v>
      </c>
      <c r="D40" s="262">
        <v>0</v>
      </c>
      <c r="E40" s="262">
        <v>0</v>
      </c>
      <c r="F40" s="262">
        <v>0</v>
      </c>
      <c r="G40" s="262">
        <v>0</v>
      </c>
      <c r="H40" s="262">
        <v>0</v>
      </c>
      <c r="I40" s="262">
        <v>0</v>
      </c>
      <c r="J40" s="262">
        <v>0</v>
      </c>
      <c r="K40" s="262">
        <v>0</v>
      </c>
      <c r="L40" s="262">
        <v>0</v>
      </c>
      <c r="M40" s="262">
        <v>0</v>
      </c>
      <c r="N40" s="262">
        <v>0</v>
      </c>
      <c r="O40" s="262">
        <v>0</v>
      </c>
      <c r="P40" s="262">
        <v>0</v>
      </c>
      <c r="Q40" s="262">
        <v>0</v>
      </c>
      <c r="R40" s="262">
        <v>0</v>
      </c>
      <c r="S40" s="262">
        <v>0</v>
      </c>
      <c r="T40" s="262">
        <v>0</v>
      </c>
      <c r="U40" s="262">
        <v>0</v>
      </c>
      <c r="V40" s="262">
        <v>0</v>
      </c>
      <c r="W40" s="262">
        <v>0</v>
      </c>
      <c r="X40" s="262">
        <v>0</v>
      </c>
      <c r="Y40" s="262">
        <v>0</v>
      </c>
      <c r="DA40" s="72" t="s">
        <v>288</v>
      </c>
    </row>
    <row r="41" spans="1:105" ht="12" customHeight="1" x14ac:dyDescent="0.25">
      <c r="A41" s="64" t="s">
        <v>28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0</v>
      </c>
      <c r="T41" s="229">
        <v>0</v>
      </c>
      <c r="U41" s="229">
        <v>0</v>
      </c>
      <c r="V41" s="229">
        <v>0</v>
      </c>
      <c r="W41" s="229">
        <v>0</v>
      </c>
      <c r="X41" s="229">
        <v>0</v>
      </c>
      <c r="Y41" s="229">
        <v>0</v>
      </c>
      <c r="DA41" s="73" t="s">
        <v>289</v>
      </c>
    </row>
    <row r="42" spans="1:105" ht="12" customHeight="1" x14ac:dyDescent="0.25">
      <c r="A42" s="64" t="s">
        <v>30</v>
      </c>
      <c r="B42" s="229">
        <v>0</v>
      </c>
      <c r="C42" s="229">
        <v>0</v>
      </c>
      <c r="D42" s="229">
        <v>0</v>
      </c>
      <c r="E42" s="229">
        <v>0</v>
      </c>
      <c r="F42" s="229">
        <v>0</v>
      </c>
      <c r="G42" s="229">
        <v>0</v>
      </c>
      <c r="H42" s="229">
        <v>0</v>
      </c>
      <c r="I42" s="229">
        <v>0</v>
      </c>
      <c r="J42" s="229">
        <v>0</v>
      </c>
      <c r="K42" s="229">
        <v>0</v>
      </c>
      <c r="L42" s="229">
        <v>0</v>
      </c>
      <c r="M42" s="229">
        <v>0</v>
      </c>
      <c r="N42" s="229">
        <v>0</v>
      </c>
      <c r="O42" s="229">
        <v>0</v>
      </c>
      <c r="P42" s="229">
        <v>0</v>
      </c>
      <c r="Q42" s="229">
        <v>0</v>
      </c>
      <c r="R42" s="229">
        <v>0</v>
      </c>
      <c r="S42" s="229">
        <v>0</v>
      </c>
      <c r="T42" s="229">
        <v>0</v>
      </c>
      <c r="U42" s="229">
        <v>0</v>
      </c>
      <c r="V42" s="229">
        <v>0</v>
      </c>
      <c r="W42" s="229">
        <v>0</v>
      </c>
      <c r="X42" s="229">
        <v>0</v>
      </c>
      <c r="Y42" s="229">
        <v>0</v>
      </c>
      <c r="DA42" s="73" t="s">
        <v>290</v>
      </c>
    </row>
    <row r="43" spans="1:105" ht="12" customHeight="1" x14ac:dyDescent="0.25">
      <c r="A43" s="64" t="s">
        <v>31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291</v>
      </c>
    </row>
    <row r="44" spans="1:105" ht="12" customHeight="1" x14ac:dyDescent="0.25">
      <c r="A44" s="64" t="s">
        <v>159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292</v>
      </c>
    </row>
    <row r="45" spans="1:105" ht="12" customHeight="1" x14ac:dyDescent="0.25">
      <c r="A45" s="64" t="s">
        <v>32</v>
      </c>
      <c r="B45" s="229">
        <v>0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0</v>
      </c>
      <c r="Y45" s="229">
        <v>0</v>
      </c>
      <c r="DA45" s="73" t="s">
        <v>293</v>
      </c>
    </row>
    <row r="46" spans="1:105" ht="12" customHeight="1" x14ac:dyDescent="0.25">
      <c r="A46" s="64" t="s">
        <v>33</v>
      </c>
      <c r="B46" s="229">
        <v>0</v>
      </c>
      <c r="C46" s="229">
        <v>0</v>
      </c>
      <c r="D46" s="229">
        <v>0</v>
      </c>
      <c r="E46" s="229">
        <v>0</v>
      </c>
      <c r="F46" s="229">
        <v>0</v>
      </c>
      <c r="G46" s="229">
        <v>0</v>
      </c>
      <c r="H46" s="229">
        <v>0</v>
      </c>
      <c r="I46" s="229">
        <v>0</v>
      </c>
      <c r="J46" s="229">
        <v>0</v>
      </c>
      <c r="K46" s="229">
        <v>0</v>
      </c>
      <c r="L46" s="229">
        <v>0</v>
      </c>
      <c r="M46" s="229">
        <v>0</v>
      </c>
      <c r="N46" s="229">
        <v>0</v>
      </c>
      <c r="O46" s="229">
        <v>0</v>
      </c>
      <c r="P46" s="229">
        <v>0</v>
      </c>
      <c r="Q46" s="229">
        <v>0</v>
      </c>
      <c r="R46" s="229">
        <v>0</v>
      </c>
      <c r="S46" s="229">
        <v>0</v>
      </c>
      <c r="T46" s="229">
        <v>0</v>
      </c>
      <c r="U46" s="229">
        <v>0</v>
      </c>
      <c r="V46" s="229">
        <v>0</v>
      </c>
      <c r="W46" s="229">
        <v>0</v>
      </c>
      <c r="X46" s="229">
        <v>0</v>
      </c>
      <c r="Y46" s="229">
        <v>0</v>
      </c>
      <c r="DA46" s="73" t="s">
        <v>294</v>
      </c>
    </row>
    <row r="47" spans="1:105" ht="12" customHeight="1" x14ac:dyDescent="0.25">
      <c r="A47" s="64" t="s">
        <v>35</v>
      </c>
      <c r="B47" s="229">
        <v>0</v>
      </c>
      <c r="C47" s="229">
        <v>0</v>
      </c>
      <c r="D47" s="229">
        <v>0</v>
      </c>
      <c r="E47" s="229">
        <v>0</v>
      </c>
      <c r="F47" s="229">
        <v>0</v>
      </c>
      <c r="G47" s="229">
        <v>0</v>
      </c>
      <c r="H47" s="229">
        <v>0</v>
      </c>
      <c r="I47" s="229">
        <v>0</v>
      </c>
      <c r="J47" s="229">
        <v>0</v>
      </c>
      <c r="K47" s="229">
        <v>0</v>
      </c>
      <c r="L47" s="229">
        <v>0</v>
      </c>
      <c r="M47" s="229">
        <v>0</v>
      </c>
      <c r="N47" s="229">
        <v>0</v>
      </c>
      <c r="O47" s="229">
        <v>0</v>
      </c>
      <c r="P47" s="229">
        <v>0</v>
      </c>
      <c r="Q47" s="229">
        <v>0</v>
      </c>
      <c r="R47" s="229">
        <v>0</v>
      </c>
      <c r="S47" s="229">
        <v>0</v>
      </c>
      <c r="T47" s="229">
        <v>0</v>
      </c>
      <c r="U47" s="229">
        <v>0</v>
      </c>
      <c r="V47" s="229">
        <v>0</v>
      </c>
      <c r="W47" s="229">
        <v>0</v>
      </c>
      <c r="X47" s="229">
        <v>0</v>
      </c>
      <c r="Y47" s="229">
        <v>0</v>
      </c>
      <c r="DA47" s="73" t="s">
        <v>295</v>
      </c>
    </row>
    <row r="48" spans="1:105" ht="12" customHeight="1" x14ac:dyDescent="0.25">
      <c r="A48" s="64" t="s">
        <v>36</v>
      </c>
      <c r="B48" s="229">
        <v>0</v>
      </c>
      <c r="C48" s="229">
        <v>0</v>
      </c>
      <c r="D48" s="229">
        <v>0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0</v>
      </c>
      <c r="X48" s="229">
        <v>0</v>
      </c>
      <c r="Y48" s="229">
        <v>0</v>
      </c>
      <c r="DA48" s="73" t="s">
        <v>296</v>
      </c>
    </row>
    <row r="49" spans="1:105" ht="12" customHeight="1" x14ac:dyDescent="0.25">
      <c r="A49" s="64" t="s">
        <v>38</v>
      </c>
      <c r="B49" s="229">
        <v>0</v>
      </c>
      <c r="C49" s="229">
        <v>0</v>
      </c>
      <c r="D49" s="229">
        <v>0</v>
      </c>
      <c r="E49" s="229">
        <v>0</v>
      </c>
      <c r="F49" s="229">
        <v>0</v>
      </c>
      <c r="G49" s="229">
        <v>0</v>
      </c>
      <c r="H49" s="229">
        <v>0</v>
      </c>
      <c r="I49" s="229">
        <v>0</v>
      </c>
      <c r="J49" s="229">
        <v>0</v>
      </c>
      <c r="K49" s="229">
        <v>0</v>
      </c>
      <c r="L49" s="229">
        <v>0</v>
      </c>
      <c r="M49" s="229">
        <v>0</v>
      </c>
      <c r="N49" s="229">
        <v>0</v>
      </c>
      <c r="O49" s="229">
        <v>0</v>
      </c>
      <c r="P49" s="229">
        <v>0</v>
      </c>
      <c r="Q49" s="229">
        <v>0</v>
      </c>
      <c r="R49" s="229">
        <v>0</v>
      </c>
      <c r="S49" s="229">
        <v>0</v>
      </c>
      <c r="T49" s="229">
        <v>0</v>
      </c>
      <c r="U49" s="229">
        <v>0</v>
      </c>
      <c r="V49" s="229">
        <v>0</v>
      </c>
      <c r="W49" s="229">
        <v>0</v>
      </c>
      <c r="X49" s="229">
        <v>0</v>
      </c>
      <c r="Y49" s="229">
        <v>0</v>
      </c>
      <c r="DA49" s="73" t="s">
        <v>297</v>
      </c>
    </row>
    <row r="50" spans="1:105" ht="12" customHeight="1" x14ac:dyDescent="0.25">
      <c r="A50" s="64" t="s">
        <v>39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0</v>
      </c>
      <c r="T50" s="229">
        <v>0</v>
      </c>
      <c r="U50" s="229">
        <v>0</v>
      </c>
      <c r="V50" s="229">
        <v>0</v>
      </c>
      <c r="W50" s="229">
        <v>0</v>
      </c>
      <c r="X50" s="229">
        <v>0</v>
      </c>
      <c r="Y50" s="229">
        <v>0</v>
      </c>
      <c r="DA50" s="73" t="s">
        <v>298</v>
      </c>
    </row>
    <row r="51" spans="1:105" ht="12" customHeight="1" x14ac:dyDescent="0.25">
      <c r="A51" s="61" t="s">
        <v>207</v>
      </c>
      <c r="B51" s="263">
        <v>0</v>
      </c>
      <c r="C51" s="263">
        <v>0</v>
      </c>
      <c r="D51" s="263">
        <v>0</v>
      </c>
      <c r="E51" s="263">
        <v>0</v>
      </c>
      <c r="F51" s="263">
        <v>0</v>
      </c>
      <c r="G51" s="263">
        <v>0</v>
      </c>
      <c r="H51" s="263">
        <v>0</v>
      </c>
      <c r="I51" s="263">
        <v>0</v>
      </c>
      <c r="J51" s="263">
        <v>0</v>
      </c>
      <c r="K51" s="263">
        <v>0</v>
      </c>
      <c r="L51" s="263">
        <v>0</v>
      </c>
      <c r="M51" s="263">
        <v>0</v>
      </c>
      <c r="N51" s="263">
        <v>0</v>
      </c>
      <c r="O51" s="263">
        <v>0</v>
      </c>
      <c r="P51" s="263">
        <v>0</v>
      </c>
      <c r="Q51" s="263">
        <v>0</v>
      </c>
      <c r="R51" s="263">
        <v>0</v>
      </c>
      <c r="S51" s="263">
        <v>0</v>
      </c>
      <c r="T51" s="263">
        <v>0</v>
      </c>
      <c r="U51" s="263">
        <v>0</v>
      </c>
      <c r="V51" s="263">
        <v>0</v>
      </c>
      <c r="W51" s="263">
        <v>0</v>
      </c>
      <c r="X51" s="263">
        <v>0</v>
      </c>
      <c r="Y51" s="263">
        <v>0</v>
      </c>
      <c r="DA51" s="74" t="s">
        <v>299</v>
      </c>
    </row>
    <row r="52" spans="1:105" ht="12" hidden="1" customHeight="1" x14ac:dyDescent="0.25">
      <c r="A52" s="53"/>
      <c r="B52" s="264"/>
      <c r="C52" s="264"/>
      <c r="D52" s="264"/>
      <c r="E52" s="264"/>
      <c r="F52" s="264"/>
      <c r="G52" s="264"/>
      <c r="H52" s="264"/>
      <c r="I52" s="264"/>
      <c r="J52" s="264"/>
      <c r="K52" s="264"/>
      <c r="L52" s="264"/>
      <c r="M52" s="264"/>
      <c r="N52" s="264"/>
      <c r="O52" s="264"/>
      <c r="P52" s="264"/>
      <c r="Q52" s="264"/>
      <c r="R52" s="264"/>
      <c r="S52" s="264"/>
      <c r="T52" s="264"/>
      <c r="U52" s="264"/>
      <c r="V52" s="264"/>
      <c r="W52" s="264"/>
      <c r="X52" s="264"/>
      <c r="Y52" s="264"/>
      <c r="DA52" s="75"/>
    </row>
    <row r="54" spans="1:105" ht="15" customHeight="1" x14ac:dyDescent="0.25">
      <c r="A54" s="34" t="s">
        <v>44</v>
      </c>
      <c r="B54" s="223">
        <v>96.199268311100525</v>
      </c>
      <c r="C54" s="223">
        <v>106.8846917028895</v>
      </c>
      <c r="D54" s="223">
        <v>125.17667871388031</v>
      </c>
      <c r="E54" s="223">
        <v>129.5550874227886</v>
      </c>
      <c r="F54" s="223">
        <v>117.8499029683615</v>
      </c>
      <c r="G54" s="223">
        <v>120.64661910103111</v>
      </c>
      <c r="H54" s="223">
        <v>125.6006765438029</v>
      </c>
      <c r="I54" s="223">
        <v>141.97527406704609</v>
      </c>
      <c r="J54" s="223">
        <v>124.83982114833471</v>
      </c>
      <c r="K54" s="223">
        <v>104.44157228119499</v>
      </c>
      <c r="L54" s="223">
        <v>97.875440456074244</v>
      </c>
      <c r="M54" s="223">
        <v>101.73446916389091</v>
      </c>
      <c r="N54" s="223">
        <v>82.818018872447695</v>
      </c>
      <c r="O54" s="223">
        <v>73.410033234058119</v>
      </c>
      <c r="P54" s="223">
        <v>70.368479868627617</v>
      </c>
      <c r="Q54" s="223">
        <v>49.911217845464982</v>
      </c>
      <c r="R54" s="223">
        <v>70.745963912214108</v>
      </c>
      <c r="S54" s="223">
        <v>71.450243441990722</v>
      </c>
      <c r="T54" s="223">
        <v>72.612729371164022</v>
      </c>
      <c r="U54" s="223">
        <v>81.002242048040472</v>
      </c>
      <c r="V54" s="223">
        <v>84.225411170639148</v>
      </c>
      <c r="W54" s="223">
        <v>80.960567545773529</v>
      </c>
      <c r="X54" s="223">
        <v>82.073802104413986</v>
      </c>
      <c r="Y54" s="223">
        <v>65.03754470238016</v>
      </c>
      <c r="DA54" s="89" t="s">
        <v>300</v>
      </c>
    </row>
    <row r="55" spans="1:105" ht="12" customHeight="1" x14ac:dyDescent="0.25">
      <c r="A55" s="55" t="s">
        <v>91</v>
      </c>
      <c r="B55" s="259">
        <v>0.1735761497861816</v>
      </c>
      <c r="C55" s="259">
        <v>0.19452134601979751</v>
      </c>
      <c r="D55" s="259">
        <v>0.23866847295847651</v>
      </c>
      <c r="E55" s="259">
        <v>0.25290295807690649</v>
      </c>
      <c r="F55" s="259">
        <v>0.2347666631866995</v>
      </c>
      <c r="G55" s="259">
        <v>0.24685345737886411</v>
      </c>
      <c r="H55" s="259">
        <v>0.25842000229351603</v>
      </c>
      <c r="I55" s="259">
        <v>0.29164758819686931</v>
      </c>
      <c r="J55" s="259">
        <v>0.25417905742728569</v>
      </c>
      <c r="K55" s="259">
        <v>0.21249532371472979</v>
      </c>
      <c r="L55" s="259">
        <v>0.19813064947076189</v>
      </c>
      <c r="M55" s="259">
        <v>0.20779848795028161</v>
      </c>
      <c r="N55" s="259">
        <v>0.15772027865877139</v>
      </c>
      <c r="O55" s="259">
        <v>0.13268873722311261</v>
      </c>
      <c r="P55" s="259">
        <v>0.12842071076648151</v>
      </c>
      <c r="Q55" s="259">
        <v>0.1008811055240303</v>
      </c>
      <c r="R55" s="259">
        <v>0.13714074613067501</v>
      </c>
      <c r="S55" s="259">
        <v>0.14713193052237639</v>
      </c>
      <c r="T55" s="259">
        <v>0.15125797954945611</v>
      </c>
      <c r="U55" s="259">
        <v>0.17030674289421249</v>
      </c>
      <c r="V55" s="259">
        <v>0.17724158005212079</v>
      </c>
      <c r="W55" s="259">
        <v>0.1662134683249776</v>
      </c>
      <c r="X55" s="259">
        <v>0.16919784277721869</v>
      </c>
      <c r="Y55" s="259">
        <v>0.13558302426967811</v>
      </c>
      <c r="DA55" s="67" t="s">
        <v>301</v>
      </c>
    </row>
    <row r="56" spans="1:105" ht="12" customHeight="1" x14ac:dyDescent="0.25">
      <c r="A56" s="173" t="s">
        <v>92</v>
      </c>
      <c r="B56" s="224">
        <v>3.3282481137552097E-2</v>
      </c>
      <c r="C56" s="224">
        <v>3.7298632546754189E-2</v>
      </c>
      <c r="D56" s="224">
        <v>4.5763654506416729E-2</v>
      </c>
      <c r="E56" s="224">
        <v>4.8493055884661997E-2</v>
      </c>
      <c r="F56" s="224">
        <v>4.5015499242623547E-2</v>
      </c>
      <c r="G56" s="224">
        <v>4.7333090111010327E-2</v>
      </c>
      <c r="H56" s="224">
        <v>4.9550925415127678E-2</v>
      </c>
      <c r="I56" s="224">
        <v>5.5922172285374772E-2</v>
      </c>
      <c r="J56" s="224">
        <v>4.8737742453703672E-2</v>
      </c>
      <c r="K56" s="224">
        <v>4.0745065563820633E-2</v>
      </c>
      <c r="L56" s="224">
        <v>3.7990700979971537E-2</v>
      </c>
      <c r="M56" s="224">
        <v>3.9844467480910077E-2</v>
      </c>
      <c r="N56" s="224">
        <v>3.024218595663259E-2</v>
      </c>
      <c r="O56" s="224">
        <v>2.5442495407542589E-2</v>
      </c>
      <c r="P56" s="224">
        <v>2.4624119667486261E-2</v>
      </c>
      <c r="Q56" s="224">
        <v>1.9343518656652649E-2</v>
      </c>
      <c r="R56" s="224">
        <v>2.6296148992281561E-2</v>
      </c>
      <c r="S56" s="224">
        <v>2.821191568297168E-2</v>
      </c>
      <c r="T56" s="224">
        <v>2.9003067860765449E-2</v>
      </c>
      <c r="U56" s="224">
        <v>3.2655586409520689E-2</v>
      </c>
      <c r="V56" s="224">
        <v>3.398531164645216E-2</v>
      </c>
      <c r="W56" s="224">
        <v>3.1870718593238333E-2</v>
      </c>
      <c r="X56" s="224">
        <v>3.2442959575288359E-2</v>
      </c>
      <c r="Y56" s="224">
        <v>2.5997462516518331E-2</v>
      </c>
      <c r="DA56" s="177" t="s">
        <v>302</v>
      </c>
    </row>
    <row r="57" spans="1:105" ht="12" customHeight="1" x14ac:dyDescent="0.25">
      <c r="A57" s="173" t="s">
        <v>93</v>
      </c>
      <c r="B57" s="224">
        <v>4.6041517484612822</v>
      </c>
      <c r="C57" s="224">
        <v>5.1597284332746023</v>
      </c>
      <c r="D57" s="224">
        <v>6.3307422616988722</v>
      </c>
      <c r="E57" s="224">
        <v>6.7083156185638444</v>
      </c>
      <c r="F57" s="224">
        <v>6.2272457599904287</v>
      </c>
      <c r="G57" s="224">
        <v>6.5478510659711064</v>
      </c>
      <c r="H57" s="224">
        <v>6.8546566268621119</v>
      </c>
      <c r="I57" s="224">
        <v>7.73602683770343</v>
      </c>
      <c r="J57" s="224">
        <v>6.7421644800721579</v>
      </c>
      <c r="K57" s="224">
        <v>5.6364927867463619</v>
      </c>
      <c r="L57" s="224">
        <v>5.2554661300431693</v>
      </c>
      <c r="M57" s="224">
        <v>5.5119080173309927</v>
      </c>
      <c r="N57" s="224">
        <v>4.1835707131947979</v>
      </c>
      <c r="O57" s="224">
        <v>3.5196026772080669</v>
      </c>
      <c r="P57" s="224">
        <v>3.406392184309226</v>
      </c>
      <c r="Q57" s="224">
        <v>2.6758971146515642</v>
      </c>
      <c r="R57" s="224">
        <v>3.637693351653656</v>
      </c>
      <c r="S57" s="224">
        <v>3.902712071926671</v>
      </c>
      <c r="T57" s="224">
        <v>4.0121565772096099</v>
      </c>
      <c r="U57" s="224">
        <v>4.5174298948158711</v>
      </c>
      <c r="V57" s="224">
        <v>4.7013782233460821</v>
      </c>
      <c r="W57" s="224">
        <v>4.4088547404061789</v>
      </c>
      <c r="X57" s="224">
        <v>4.4880160357182088</v>
      </c>
      <c r="Y57" s="224">
        <v>3.5963743810533728</v>
      </c>
      <c r="DA57" s="177" t="s">
        <v>303</v>
      </c>
    </row>
    <row r="58" spans="1:105" ht="12" customHeight="1" x14ac:dyDescent="0.25">
      <c r="A58" s="173" t="s">
        <v>94</v>
      </c>
      <c r="B58" s="224">
        <v>7.9383861713024514E-2</v>
      </c>
      <c r="C58" s="224">
        <v>8.896300356753456E-2</v>
      </c>
      <c r="D58" s="224">
        <v>0.1091533893103022</v>
      </c>
      <c r="E58" s="224">
        <v>0.1156634334585884</v>
      </c>
      <c r="F58" s="224">
        <v>0.1073689233699365</v>
      </c>
      <c r="G58" s="224">
        <v>0.1128967358020392</v>
      </c>
      <c r="H58" s="224">
        <v>0.1181866157949604</v>
      </c>
      <c r="I58" s="224">
        <v>0.13338302433184021</v>
      </c>
      <c r="J58" s="224">
        <v>0.1162470487449475</v>
      </c>
      <c r="K58" s="224">
        <v>9.7183279000104886E-2</v>
      </c>
      <c r="L58" s="224">
        <v>9.0613693748095928E-2</v>
      </c>
      <c r="M58" s="224">
        <v>9.5035213374308702E-2</v>
      </c>
      <c r="N58" s="224">
        <v>7.2132287793056832E-2</v>
      </c>
      <c r="O58" s="224">
        <v>6.0684283984699702E-2</v>
      </c>
      <c r="P58" s="224">
        <v>5.8732331355043528E-2</v>
      </c>
      <c r="Q58" s="224">
        <v>4.613728176504462E-2</v>
      </c>
      <c r="R58" s="224">
        <v>6.2720379726530828E-2</v>
      </c>
      <c r="S58" s="224">
        <v>6.7289779388161594E-2</v>
      </c>
      <c r="T58" s="224">
        <v>6.9176799614098922E-2</v>
      </c>
      <c r="U58" s="224">
        <v>7.7888620892696367E-2</v>
      </c>
      <c r="V58" s="224">
        <v>8.106022110749482E-2</v>
      </c>
      <c r="W58" s="224">
        <v>7.601658984028592E-2</v>
      </c>
      <c r="X58" s="224">
        <v>7.7381473029067477E-2</v>
      </c>
      <c r="Y58" s="224">
        <v>6.2007966316318261E-2</v>
      </c>
      <c r="DA58" s="177" t="s">
        <v>304</v>
      </c>
    </row>
    <row r="59" spans="1:105" ht="12" customHeight="1" x14ac:dyDescent="0.25">
      <c r="A59" s="56" t="s">
        <v>95</v>
      </c>
      <c r="B59" s="260">
        <v>0.23570756405379781</v>
      </c>
      <c r="C59" s="260">
        <v>0.26173213110677263</v>
      </c>
      <c r="D59" s="260">
        <v>0.30216455038946172</v>
      </c>
      <c r="E59" s="260">
        <v>0.30977593848308338</v>
      </c>
      <c r="F59" s="260">
        <v>0.28149185727348081</v>
      </c>
      <c r="G59" s="260">
        <v>0.28775701912402579</v>
      </c>
      <c r="H59" s="260">
        <v>0.29944597611096818</v>
      </c>
      <c r="I59" s="260">
        <v>0.33845919983481931</v>
      </c>
      <c r="J59" s="260">
        <v>0.29806914394816469</v>
      </c>
      <c r="K59" s="260">
        <v>0.24936488115700781</v>
      </c>
      <c r="L59" s="260">
        <v>0.2340456264090526</v>
      </c>
      <c r="M59" s="260">
        <v>0.24242549640655911</v>
      </c>
      <c r="N59" s="260">
        <v>0.20219783677281919</v>
      </c>
      <c r="O59" s="260">
        <v>0.1730856227397925</v>
      </c>
      <c r="P59" s="260">
        <v>0.15893932618342721</v>
      </c>
      <c r="Q59" s="260">
        <v>0.11585915332901781</v>
      </c>
      <c r="R59" s="260">
        <v>0.1639578039532216</v>
      </c>
      <c r="S59" s="260">
        <v>0.1683696399781498</v>
      </c>
      <c r="T59" s="260">
        <v>0.171765544071764</v>
      </c>
      <c r="U59" s="260">
        <v>0.19266056287309141</v>
      </c>
      <c r="V59" s="260">
        <v>0.20037409776185189</v>
      </c>
      <c r="W59" s="260">
        <v>0.1911075468834724</v>
      </c>
      <c r="X59" s="260">
        <v>0.19402401216913631</v>
      </c>
      <c r="Y59" s="260">
        <v>0.15434741100203811</v>
      </c>
      <c r="DA59" s="68" t="s">
        <v>305</v>
      </c>
    </row>
    <row r="60" spans="1:105" ht="12" customHeight="1" x14ac:dyDescent="0.25">
      <c r="A60" s="37" t="s">
        <v>159</v>
      </c>
      <c r="B60" s="226">
        <v>3.7090479299987891E-2</v>
      </c>
      <c r="C60" s="226">
        <v>3.6220776869710231E-2</v>
      </c>
      <c r="D60" s="226">
        <v>3.9795584579918178E-2</v>
      </c>
      <c r="E60" s="226">
        <v>4.4507457367914352E-2</v>
      </c>
      <c r="F60" s="226">
        <v>2.4292819100970009E-3</v>
      </c>
      <c r="G60" s="226">
        <v>2.0814202937979019E-3</v>
      </c>
      <c r="H60" s="226">
        <v>2.085137193926273E-3</v>
      </c>
      <c r="I60" s="226">
        <v>2.0970766055610881E-3</v>
      </c>
      <c r="J60" s="226">
        <v>2.1173644193716468E-3</v>
      </c>
      <c r="K60" s="226">
        <v>2.09494430863878E-3</v>
      </c>
      <c r="L60" s="226">
        <v>2.108570253876188E-3</v>
      </c>
      <c r="M60" s="226">
        <v>0</v>
      </c>
      <c r="N60" s="226">
        <v>1.009632628275552E-2</v>
      </c>
      <c r="O60" s="226">
        <v>1.387493748172179E-2</v>
      </c>
      <c r="P60" s="226">
        <v>2.005687865887892E-2</v>
      </c>
      <c r="Q60" s="226">
        <v>8.1197053077322508E-3</v>
      </c>
      <c r="R60" s="226">
        <v>7.4981797280104477E-3</v>
      </c>
      <c r="S60" s="226">
        <v>8.3332656690664891E-3</v>
      </c>
      <c r="T60" s="226">
        <v>4.3799742564860876E-3</v>
      </c>
      <c r="U60" s="226">
        <v>3.5831021228971941E-3</v>
      </c>
      <c r="V60" s="226">
        <v>3.3420253775195388E-3</v>
      </c>
      <c r="W60" s="226">
        <v>3.696802601108324E-3</v>
      </c>
      <c r="X60" s="226">
        <v>5.8324993260601716E-3</v>
      </c>
      <c r="Y60" s="226">
        <v>4.2419045336864261E-3</v>
      </c>
      <c r="DA60" s="69" t="s">
        <v>306</v>
      </c>
    </row>
    <row r="61" spans="1:105" ht="12" customHeight="1" x14ac:dyDescent="0.25">
      <c r="A61" s="37" t="s">
        <v>35</v>
      </c>
      <c r="B61" s="226">
        <v>0.1158951778290311</v>
      </c>
      <c r="C61" s="226">
        <v>0.13122621084104541</v>
      </c>
      <c r="D61" s="226">
        <v>0.12613383545598569</v>
      </c>
      <c r="E61" s="226">
        <v>0.10515356513616179</v>
      </c>
      <c r="F61" s="226">
        <v>0.1165279517813174</v>
      </c>
      <c r="G61" s="226">
        <v>0.1048217563211169</v>
      </c>
      <c r="H61" s="226">
        <v>0.10068454414524181</v>
      </c>
      <c r="I61" s="226">
        <v>0.1169399492244225</v>
      </c>
      <c r="J61" s="226">
        <v>0.11542051523480119</v>
      </c>
      <c r="K61" s="226">
        <v>9.7303699826781401E-2</v>
      </c>
      <c r="L61" s="226">
        <v>9.6307525644209732E-2</v>
      </c>
      <c r="M61" s="226">
        <v>9.2738922086748873E-2</v>
      </c>
      <c r="N61" s="226">
        <v>0.105759988203322</v>
      </c>
      <c r="O61" s="226">
        <v>8.800399384592146E-2</v>
      </c>
      <c r="P61" s="226">
        <v>5.4647177737833938E-2</v>
      </c>
      <c r="Q61" s="226">
        <v>1.122775050723894E-2</v>
      </c>
      <c r="R61" s="226">
        <v>6.3341910647815677E-2</v>
      </c>
      <c r="S61" s="226">
        <v>3.8387599776528003E-2</v>
      </c>
      <c r="T61" s="226">
        <v>3.349816193399182E-2</v>
      </c>
      <c r="U61" s="226">
        <v>3.4314272103227829E-2</v>
      </c>
      <c r="V61" s="226">
        <v>3.3400577731893998E-2</v>
      </c>
      <c r="W61" s="226">
        <v>5.4093802654068358E-2</v>
      </c>
      <c r="X61" s="226">
        <v>4.2562526321325289E-2</v>
      </c>
      <c r="Y61" s="226">
        <v>3.1378358232837848E-2</v>
      </c>
      <c r="DA61" s="69" t="s">
        <v>307</v>
      </c>
    </row>
    <row r="62" spans="1:105" ht="12" customHeight="1" x14ac:dyDescent="0.25">
      <c r="A62" s="37" t="s">
        <v>96</v>
      </c>
      <c r="B62" s="226">
        <v>0</v>
      </c>
      <c r="C62" s="226">
        <v>0</v>
      </c>
      <c r="D62" s="226">
        <v>0</v>
      </c>
      <c r="E62" s="226">
        <v>0</v>
      </c>
      <c r="F62" s="226">
        <v>0</v>
      </c>
      <c r="G62" s="226">
        <v>0</v>
      </c>
      <c r="H62" s="226">
        <v>0</v>
      </c>
      <c r="I62" s="226">
        <v>0</v>
      </c>
      <c r="J62" s="226">
        <v>0</v>
      </c>
      <c r="K62" s="226">
        <v>0</v>
      </c>
      <c r="L62" s="226">
        <v>0</v>
      </c>
      <c r="M62" s="226">
        <v>0</v>
      </c>
      <c r="N62" s="226">
        <v>0</v>
      </c>
      <c r="O62" s="226">
        <v>0</v>
      </c>
      <c r="P62" s="226">
        <v>0</v>
      </c>
      <c r="Q62" s="226">
        <v>0</v>
      </c>
      <c r="R62" s="226">
        <v>0</v>
      </c>
      <c r="S62" s="226">
        <v>0</v>
      </c>
      <c r="T62" s="226">
        <v>0</v>
      </c>
      <c r="U62" s="226">
        <v>0</v>
      </c>
      <c r="V62" s="226">
        <v>0</v>
      </c>
      <c r="W62" s="226">
        <v>0</v>
      </c>
      <c r="X62" s="226">
        <v>0</v>
      </c>
      <c r="Y62" s="226">
        <v>0</v>
      </c>
      <c r="DA62" s="69" t="s">
        <v>308</v>
      </c>
    </row>
    <row r="63" spans="1:105" ht="12" customHeight="1" x14ac:dyDescent="0.25">
      <c r="A63" s="37" t="s">
        <v>78</v>
      </c>
      <c r="B63" s="226">
        <v>0</v>
      </c>
      <c r="C63" s="226">
        <v>0</v>
      </c>
      <c r="D63" s="226">
        <v>0</v>
      </c>
      <c r="E63" s="226">
        <v>0</v>
      </c>
      <c r="F63" s="226">
        <v>0</v>
      </c>
      <c r="G63" s="226">
        <v>0</v>
      </c>
      <c r="H63" s="226">
        <v>0</v>
      </c>
      <c r="I63" s="226">
        <v>0</v>
      </c>
      <c r="J63" s="226">
        <v>0</v>
      </c>
      <c r="K63" s="226">
        <v>0</v>
      </c>
      <c r="L63" s="226">
        <v>0</v>
      </c>
      <c r="M63" s="226">
        <v>0</v>
      </c>
      <c r="N63" s="226">
        <v>0</v>
      </c>
      <c r="O63" s="226">
        <v>0</v>
      </c>
      <c r="P63" s="226">
        <v>0</v>
      </c>
      <c r="Q63" s="226">
        <v>0</v>
      </c>
      <c r="R63" s="226">
        <v>0</v>
      </c>
      <c r="S63" s="226">
        <v>0</v>
      </c>
      <c r="T63" s="226">
        <v>0</v>
      </c>
      <c r="U63" s="226">
        <v>0</v>
      </c>
      <c r="V63" s="226">
        <v>0</v>
      </c>
      <c r="W63" s="226">
        <v>0</v>
      </c>
      <c r="X63" s="226">
        <v>0</v>
      </c>
      <c r="Y63" s="226">
        <v>0</v>
      </c>
      <c r="DA63" s="69" t="s">
        <v>309</v>
      </c>
    </row>
    <row r="64" spans="1:105" ht="12" customHeight="1" x14ac:dyDescent="0.25">
      <c r="A64" s="37" t="s">
        <v>40</v>
      </c>
      <c r="B64" s="226">
        <v>8.2721906924778793E-2</v>
      </c>
      <c r="C64" s="226">
        <v>9.4285143396016999E-2</v>
      </c>
      <c r="D64" s="226">
        <v>0.13623513035355769</v>
      </c>
      <c r="E64" s="226">
        <v>0.16011491597900729</v>
      </c>
      <c r="F64" s="226">
        <v>0.16253462358206641</v>
      </c>
      <c r="G64" s="226">
        <v>0.1808538425091111</v>
      </c>
      <c r="H64" s="226">
        <v>0.1966762947718001</v>
      </c>
      <c r="I64" s="226">
        <v>0.21942217400483571</v>
      </c>
      <c r="J64" s="226">
        <v>0.18053126429399191</v>
      </c>
      <c r="K64" s="226">
        <v>0.14996623702158771</v>
      </c>
      <c r="L64" s="226">
        <v>0.13562953051096671</v>
      </c>
      <c r="M64" s="226">
        <v>0.14968657431981031</v>
      </c>
      <c r="N64" s="226">
        <v>8.634152228674169E-2</v>
      </c>
      <c r="O64" s="226">
        <v>7.1206691412149248E-2</v>
      </c>
      <c r="P64" s="226">
        <v>8.4235269786714348E-2</v>
      </c>
      <c r="Q64" s="226">
        <v>9.6511697514046604E-2</v>
      </c>
      <c r="R64" s="226">
        <v>9.3117713577395428E-2</v>
      </c>
      <c r="S64" s="226">
        <v>0.12164877453255531</v>
      </c>
      <c r="T64" s="226">
        <v>0.13388740788128611</v>
      </c>
      <c r="U64" s="226">
        <v>0.15476318864696639</v>
      </c>
      <c r="V64" s="226">
        <v>0.1636314946524384</v>
      </c>
      <c r="W64" s="226">
        <v>0.13331694162829569</v>
      </c>
      <c r="X64" s="226">
        <v>0.1456289865217508</v>
      </c>
      <c r="Y64" s="226">
        <v>0.11872714823551379</v>
      </c>
      <c r="DA64" s="69" t="s">
        <v>310</v>
      </c>
    </row>
    <row r="65" spans="1:105" ht="12" customHeight="1" x14ac:dyDescent="0.25">
      <c r="A65" s="57" t="s">
        <v>220</v>
      </c>
      <c r="B65" s="261">
        <v>10.060130761825571</v>
      </c>
      <c r="C65" s="261">
        <v>11.153472761043419</v>
      </c>
      <c r="D65" s="261">
        <v>12.412310787420241</v>
      </c>
      <c r="E65" s="261">
        <v>12.239078212843721</v>
      </c>
      <c r="F65" s="261">
        <v>11.164200758115991</v>
      </c>
      <c r="G65" s="261">
        <v>10.92301693407374</v>
      </c>
      <c r="H65" s="261">
        <v>11.172919436920351</v>
      </c>
      <c r="I65" s="261">
        <v>12.69720867617273</v>
      </c>
      <c r="J65" s="261">
        <v>11.465282093984481</v>
      </c>
      <c r="K65" s="261">
        <v>9.6088238264704025</v>
      </c>
      <c r="L65" s="261">
        <v>9.1247429893198806</v>
      </c>
      <c r="M65" s="261">
        <v>9.2672343908767747</v>
      </c>
      <c r="N65" s="261">
        <v>8.4781815012630322</v>
      </c>
      <c r="O65" s="261">
        <v>7.3507675186409749</v>
      </c>
      <c r="P65" s="261">
        <v>6.4160563825593444</v>
      </c>
      <c r="Q65" s="261">
        <v>3.4461635179604331</v>
      </c>
      <c r="R65" s="261">
        <v>6.4883767792787088</v>
      </c>
      <c r="S65" s="261">
        <v>5.8809262984006399</v>
      </c>
      <c r="T65" s="261">
        <v>5.7350354464769122</v>
      </c>
      <c r="U65" s="261">
        <v>6.2492016997244093</v>
      </c>
      <c r="V65" s="261">
        <v>6.3995851316023824</v>
      </c>
      <c r="W65" s="261">
        <v>6.9426993053122761</v>
      </c>
      <c r="X65" s="261">
        <v>6.7316174774369557</v>
      </c>
      <c r="Y65" s="261">
        <v>5.2089288550695434</v>
      </c>
      <c r="DA65" s="70" t="s">
        <v>311</v>
      </c>
    </row>
    <row r="66" spans="1:105" ht="12" customHeight="1" x14ac:dyDescent="0.25">
      <c r="A66" s="18" t="s">
        <v>28</v>
      </c>
      <c r="B66" s="230">
        <v>0</v>
      </c>
      <c r="C66" s="230">
        <v>0</v>
      </c>
      <c r="D66" s="230">
        <v>0</v>
      </c>
      <c r="E66" s="230">
        <v>0</v>
      </c>
      <c r="F66" s="230">
        <v>0</v>
      </c>
      <c r="G66" s="230">
        <v>0</v>
      </c>
      <c r="H66" s="230">
        <v>0</v>
      </c>
      <c r="I66" s="230">
        <v>0</v>
      </c>
      <c r="J66" s="230">
        <v>0</v>
      </c>
      <c r="K66" s="230">
        <v>0</v>
      </c>
      <c r="L66" s="230">
        <v>0</v>
      </c>
      <c r="M66" s="230">
        <v>0</v>
      </c>
      <c r="N66" s="230">
        <v>0</v>
      </c>
      <c r="O66" s="230">
        <v>0</v>
      </c>
      <c r="P66" s="230">
        <v>0</v>
      </c>
      <c r="Q66" s="230">
        <v>0</v>
      </c>
      <c r="R66" s="230">
        <v>0</v>
      </c>
      <c r="S66" s="230">
        <v>0</v>
      </c>
      <c r="T66" s="230">
        <v>0</v>
      </c>
      <c r="U66" s="230">
        <v>0</v>
      </c>
      <c r="V66" s="230">
        <v>0</v>
      </c>
      <c r="W66" s="230">
        <v>0</v>
      </c>
      <c r="X66" s="230">
        <v>0</v>
      </c>
      <c r="Y66" s="230">
        <v>0</v>
      </c>
      <c r="DA66" s="71" t="s">
        <v>312</v>
      </c>
    </row>
    <row r="67" spans="1:105" ht="12" customHeight="1" x14ac:dyDescent="0.25">
      <c r="A67" s="18" t="s">
        <v>32</v>
      </c>
      <c r="B67" s="230">
        <v>2.372397035896022</v>
      </c>
      <c r="C67" s="230">
        <v>2.4640424773789849</v>
      </c>
      <c r="D67" s="230">
        <v>2.7580680183146762</v>
      </c>
      <c r="E67" s="230">
        <v>2.5871113212944108</v>
      </c>
      <c r="F67" s="230">
        <v>1.7481599920661239</v>
      </c>
      <c r="G67" s="230">
        <v>0.55110582243010753</v>
      </c>
      <c r="H67" s="230">
        <v>0.71208344256713529</v>
      </c>
      <c r="I67" s="230">
        <v>0.71027605483113398</v>
      </c>
      <c r="J67" s="230">
        <v>0.54424181264633342</v>
      </c>
      <c r="K67" s="230">
        <v>0.40368745256765898</v>
      </c>
      <c r="L67" s="230">
        <v>0.39473446727647832</v>
      </c>
      <c r="M67" s="230">
        <v>0.1363010394841434</v>
      </c>
      <c r="N67" s="230">
        <v>1.7823214763436079</v>
      </c>
      <c r="O67" s="230">
        <v>1.5688122581282731</v>
      </c>
      <c r="P67" s="230">
        <v>2.1031131221547752</v>
      </c>
      <c r="Q67" s="230">
        <v>0.94717522918833452</v>
      </c>
      <c r="R67" s="230">
        <v>0.15638881712376251</v>
      </c>
      <c r="S67" s="230">
        <v>7.3278453584763412E-2</v>
      </c>
      <c r="T67" s="230">
        <v>7.5347039874798058E-2</v>
      </c>
      <c r="U67" s="230">
        <v>7.9581516128955712E-2</v>
      </c>
      <c r="V67" s="230">
        <v>7.5007081970474954E-2</v>
      </c>
      <c r="W67" s="230">
        <v>6.1538638927848527E-2</v>
      </c>
      <c r="X67" s="230">
        <v>0.70714242668550176</v>
      </c>
      <c r="Y67" s="230">
        <v>0.28617091365461422</v>
      </c>
      <c r="DA67" s="71" t="s">
        <v>313</v>
      </c>
    </row>
    <row r="68" spans="1:105" ht="12" customHeight="1" x14ac:dyDescent="0.25">
      <c r="A68" s="18" t="s">
        <v>35</v>
      </c>
      <c r="B68" s="230">
        <v>7.6877337259295464</v>
      </c>
      <c r="C68" s="230">
        <v>8.6894302836644393</v>
      </c>
      <c r="D68" s="230">
        <v>9.654242769105565</v>
      </c>
      <c r="E68" s="230">
        <v>9.6519668915493053</v>
      </c>
      <c r="F68" s="230">
        <v>9.4160407660498624</v>
      </c>
      <c r="G68" s="230">
        <v>10.371911111643641</v>
      </c>
      <c r="H68" s="230">
        <v>10.460835994353211</v>
      </c>
      <c r="I68" s="230">
        <v>11.9869326213416</v>
      </c>
      <c r="J68" s="230">
        <v>10.921040281338151</v>
      </c>
      <c r="K68" s="230">
        <v>9.205136373902743</v>
      </c>
      <c r="L68" s="230">
        <v>8.7300085220434021</v>
      </c>
      <c r="M68" s="230">
        <v>9.1309333513926312</v>
      </c>
      <c r="N68" s="230">
        <v>6.6958600249194236</v>
      </c>
      <c r="O68" s="230">
        <v>5.781955260512702</v>
      </c>
      <c r="P68" s="230">
        <v>4.3129432604045688</v>
      </c>
      <c r="Q68" s="230">
        <v>2.498988288772098</v>
      </c>
      <c r="R68" s="230">
        <v>6.3319879621549466</v>
      </c>
      <c r="S68" s="230">
        <v>5.8076478448158761</v>
      </c>
      <c r="T68" s="230">
        <v>5.6596884066021138</v>
      </c>
      <c r="U68" s="230">
        <v>6.1696201835954536</v>
      </c>
      <c r="V68" s="230">
        <v>6.3245780496319073</v>
      </c>
      <c r="W68" s="230">
        <v>6.8811606663844271</v>
      </c>
      <c r="X68" s="230">
        <v>6.0244750507514544</v>
      </c>
      <c r="Y68" s="230">
        <v>4.922757941414929</v>
      </c>
      <c r="DA68" s="71" t="s">
        <v>314</v>
      </c>
    </row>
    <row r="69" spans="1:105" ht="12" customHeight="1" x14ac:dyDescent="0.25">
      <c r="A69" s="18" t="s">
        <v>36</v>
      </c>
      <c r="B69" s="230">
        <v>0</v>
      </c>
      <c r="C69" s="230">
        <v>0</v>
      </c>
      <c r="D69" s="230">
        <v>0</v>
      </c>
      <c r="E69" s="230">
        <v>0</v>
      </c>
      <c r="F69" s="230">
        <v>0</v>
      </c>
      <c r="G69" s="230">
        <v>0</v>
      </c>
      <c r="H69" s="230">
        <v>0</v>
      </c>
      <c r="I69" s="230">
        <v>0</v>
      </c>
      <c r="J69" s="230">
        <v>0</v>
      </c>
      <c r="K69" s="230">
        <v>0</v>
      </c>
      <c r="L69" s="230">
        <v>0</v>
      </c>
      <c r="M69" s="230">
        <v>0</v>
      </c>
      <c r="N69" s="230">
        <v>0</v>
      </c>
      <c r="O69" s="230">
        <v>0</v>
      </c>
      <c r="P69" s="230">
        <v>0</v>
      </c>
      <c r="Q69" s="230">
        <v>0</v>
      </c>
      <c r="R69" s="230">
        <v>0</v>
      </c>
      <c r="S69" s="230">
        <v>0</v>
      </c>
      <c r="T69" s="230">
        <v>0</v>
      </c>
      <c r="U69" s="230">
        <v>0</v>
      </c>
      <c r="V69" s="230">
        <v>0</v>
      </c>
      <c r="W69" s="230">
        <v>0</v>
      </c>
      <c r="X69" s="230">
        <v>0</v>
      </c>
      <c r="Y69" s="230">
        <v>0</v>
      </c>
      <c r="DA69" s="71" t="s">
        <v>315</v>
      </c>
    </row>
    <row r="70" spans="1:105" ht="12" hidden="1" customHeight="1" x14ac:dyDescent="0.25">
      <c r="A70" s="54"/>
      <c r="B70" s="265"/>
      <c r="C70" s="265"/>
      <c r="D70" s="265"/>
      <c r="E70" s="265"/>
      <c r="F70" s="265"/>
      <c r="G70" s="265"/>
      <c r="H70" s="265"/>
      <c r="I70" s="265"/>
      <c r="J70" s="265"/>
      <c r="K70" s="265"/>
      <c r="L70" s="265"/>
      <c r="M70" s="265"/>
      <c r="N70" s="265"/>
      <c r="O70" s="265"/>
      <c r="P70" s="265"/>
      <c r="Q70" s="265"/>
      <c r="R70" s="265"/>
      <c r="S70" s="265"/>
      <c r="T70" s="265"/>
      <c r="U70" s="265"/>
      <c r="V70" s="265"/>
      <c r="W70" s="265"/>
      <c r="X70" s="265"/>
      <c r="Y70" s="265"/>
      <c r="DA70" s="176"/>
    </row>
    <row r="71" spans="1:105" ht="12" customHeight="1" x14ac:dyDescent="0.25">
      <c r="A71" s="57" t="s">
        <v>226</v>
      </c>
      <c r="B71" s="261">
        <v>34.153006041479173</v>
      </c>
      <c r="C71" s="261">
        <v>38.274202498410808</v>
      </c>
      <c r="D71" s="261">
        <v>46.960632603629591</v>
      </c>
      <c r="E71" s="261">
        <v>49.761423247078874</v>
      </c>
      <c r="F71" s="261">
        <v>46.192908853146839</v>
      </c>
      <c r="G71" s="261">
        <v>48.571117815470402</v>
      </c>
      <c r="H71" s="261">
        <v>50.846962041971373</v>
      </c>
      <c r="I71" s="261">
        <v>57.384853010856872</v>
      </c>
      <c r="J71" s="261">
        <v>50.012509752204799</v>
      </c>
      <c r="K71" s="261">
        <v>41.810779208751597</v>
      </c>
      <c r="L71" s="261">
        <v>38.98437243084777</v>
      </c>
      <c r="M71" s="261">
        <v>40.886625398238827</v>
      </c>
      <c r="N71" s="261">
        <v>31.03318996608845</v>
      </c>
      <c r="O71" s="261">
        <v>26.107960394325879</v>
      </c>
      <c r="P71" s="261">
        <v>25.2681795054303</v>
      </c>
      <c r="Q71" s="261">
        <v>19.849460946549879</v>
      </c>
      <c r="R71" s="261">
        <v>26.983941842837091</v>
      </c>
      <c r="S71" s="261">
        <v>28.949816655198401</v>
      </c>
      <c r="T71" s="261">
        <v>29.761661931884621</v>
      </c>
      <c r="U71" s="261">
        <v>33.50971447480353</v>
      </c>
      <c r="V71" s="261">
        <v>34.874219538675938</v>
      </c>
      <c r="W71" s="261">
        <v>32.704317931184413</v>
      </c>
      <c r="X71" s="261">
        <v>33.291526247666702</v>
      </c>
      <c r="Y71" s="261">
        <v>26.677443028368</v>
      </c>
      <c r="DA71" s="70" t="s">
        <v>316</v>
      </c>
    </row>
    <row r="72" spans="1:105" ht="12" customHeight="1" x14ac:dyDescent="0.25">
      <c r="A72" s="57" t="s">
        <v>179</v>
      </c>
      <c r="B72" s="261">
        <v>36.234344587767737</v>
      </c>
      <c r="C72" s="261">
        <v>39.997251525482703</v>
      </c>
      <c r="D72" s="261">
        <v>45.502552773386903</v>
      </c>
      <c r="E72" s="261">
        <v>46.571671795814318</v>
      </c>
      <c r="F72" s="261">
        <v>41.615810370293893</v>
      </c>
      <c r="G72" s="261">
        <v>42.033072059838801</v>
      </c>
      <c r="H72" s="261">
        <v>43.700971260580829</v>
      </c>
      <c r="I72" s="261">
        <v>49.415910222372297</v>
      </c>
      <c r="J72" s="261">
        <v>43.554571534989883</v>
      </c>
      <c r="K72" s="261">
        <v>36.448589182983852</v>
      </c>
      <c r="L72" s="261">
        <v>34.215259094584489</v>
      </c>
      <c r="M72" s="261">
        <v>35.464804423936549</v>
      </c>
      <c r="N72" s="261">
        <v>29.951956276367611</v>
      </c>
      <c r="O72" s="261">
        <v>25.942634888207522</v>
      </c>
      <c r="P72" s="261">
        <v>23.677632424264331</v>
      </c>
      <c r="Q72" s="261">
        <v>17.088835517137461</v>
      </c>
      <c r="R72" s="261">
        <v>24.43855319657774</v>
      </c>
      <c r="S72" s="261">
        <v>25.002494312627149</v>
      </c>
      <c r="T72" s="261">
        <v>25.383992860382001</v>
      </c>
      <c r="U72" s="261">
        <v>28.388817287103031</v>
      </c>
      <c r="V72" s="261">
        <v>29.50604050558551</v>
      </c>
      <c r="W72" s="261">
        <v>28.306588244753609</v>
      </c>
      <c r="X72" s="261">
        <v>28.773024362988622</v>
      </c>
      <c r="Y72" s="261">
        <v>22.78914166798755</v>
      </c>
      <c r="DA72" s="70" t="s">
        <v>317</v>
      </c>
    </row>
    <row r="73" spans="1:105" ht="12" customHeight="1" x14ac:dyDescent="0.25">
      <c r="A73" s="60" t="s">
        <v>181</v>
      </c>
      <c r="B73" s="262">
        <v>27.443342071793179</v>
      </c>
      <c r="C73" s="262">
        <v>29.71796600645752</v>
      </c>
      <c r="D73" s="262">
        <v>29.87634437134108</v>
      </c>
      <c r="E73" s="262">
        <v>28.020985933025798</v>
      </c>
      <c r="F73" s="262">
        <v>21.45294155994263</v>
      </c>
      <c r="G73" s="262">
        <v>16.158656989021019</v>
      </c>
      <c r="H73" s="262">
        <v>15.68251856947016</v>
      </c>
      <c r="I73" s="262">
        <v>18.069771798963639</v>
      </c>
      <c r="J73" s="262">
        <v>17.717891026544059</v>
      </c>
      <c r="K73" s="262">
        <v>14.934652742128121</v>
      </c>
      <c r="L73" s="262">
        <v>14.78516788476092</v>
      </c>
      <c r="M73" s="262">
        <v>13.722582176510709</v>
      </c>
      <c r="N73" s="262">
        <v>19.43338708958257</v>
      </c>
      <c r="O73" s="262">
        <v>17.56293347921719</v>
      </c>
      <c r="P73" s="262">
        <v>14.02044034025157</v>
      </c>
      <c r="Q73" s="262">
        <v>5.5161856044582889</v>
      </c>
      <c r="R73" s="262">
        <v>12.22934971781523</v>
      </c>
      <c r="S73" s="262">
        <v>9.1557355471299271</v>
      </c>
      <c r="T73" s="262">
        <v>7.7193962820691819</v>
      </c>
      <c r="U73" s="262">
        <v>7.7942576064860916</v>
      </c>
      <c r="V73" s="262">
        <v>7.6294628936999089</v>
      </c>
      <c r="W73" s="262">
        <v>10.662425341701301</v>
      </c>
      <c r="X73" s="262">
        <v>10.850594309566469</v>
      </c>
      <c r="Y73" s="262">
        <v>7.457193129157365</v>
      </c>
      <c r="DA73" s="72" t="s">
        <v>318</v>
      </c>
    </row>
    <row r="74" spans="1:105" ht="12" customHeight="1" x14ac:dyDescent="0.25">
      <c r="A74" s="59" t="s">
        <v>31</v>
      </c>
      <c r="B74" s="230">
        <v>7.2125930335661774</v>
      </c>
      <c r="C74" s="230">
        <v>7.2248947169248918</v>
      </c>
      <c r="D74" s="230">
        <v>6.5121766958440466</v>
      </c>
      <c r="E74" s="230">
        <v>7.212087412384375</v>
      </c>
      <c r="F74" s="230">
        <v>3.939664499572828</v>
      </c>
      <c r="G74" s="230">
        <v>0</v>
      </c>
      <c r="H74" s="230">
        <v>0</v>
      </c>
      <c r="I74" s="230">
        <v>0</v>
      </c>
      <c r="J74" s="230">
        <v>0</v>
      </c>
      <c r="K74" s="230">
        <v>0</v>
      </c>
      <c r="L74" s="230">
        <v>0</v>
      </c>
      <c r="M74" s="230">
        <v>0</v>
      </c>
      <c r="N74" s="230">
        <v>1.793857302260649</v>
      </c>
      <c r="O74" s="230">
        <v>2.6682438290398478</v>
      </c>
      <c r="P74" s="230">
        <v>2.3009578881918191</v>
      </c>
      <c r="Q74" s="230">
        <v>2.6514251098216088</v>
      </c>
      <c r="R74" s="230">
        <v>2.6763355166066858</v>
      </c>
      <c r="S74" s="230">
        <v>2.956797567043973</v>
      </c>
      <c r="T74" s="230">
        <v>2.6299610171152512</v>
      </c>
      <c r="U74" s="230">
        <v>2.6615187366986119</v>
      </c>
      <c r="V74" s="230">
        <v>2.6347000418932822</v>
      </c>
      <c r="W74" s="230">
        <v>2.909128641611658</v>
      </c>
      <c r="X74" s="230">
        <v>4.2376217256065338</v>
      </c>
      <c r="Y74" s="230">
        <v>2.5902447347192732</v>
      </c>
      <c r="DA74" s="71" t="s">
        <v>319</v>
      </c>
    </row>
    <row r="75" spans="1:105" ht="12" customHeight="1" x14ac:dyDescent="0.25">
      <c r="A75" s="59" t="s">
        <v>159</v>
      </c>
      <c r="B75" s="230">
        <v>4.0534405699251046</v>
      </c>
      <c r="C75" s="230">
        <v>4.0608871575262651</v>
      </c>
      <c r="D75" s="230">
        <v>4.6939978518808276</v>
      </c>
      <c r="E75" s="230">
        <v>5.3027903985644667</v>
      </c>
      <c r="F75" s="230">
        <v>0.30990447548397859</v>
      </c>
      <c r="G75" s="230">
        <v>0.30622883508858861</v>
      </c>
      <c r="H75" s="230">
        <v>0.30547119401166561</v>
      </c>
      <c r="I75" s="230">
        <v>0.30807845397449563</v>
      </c>
      <c r="J75" s="230">
        <v>0.31161861963015852</v>
      </c>
      <c r="K75" s="230">
        <v>0.3090596914750478</v>
      </c>
      <c r="L75" s="230">
        <v>0.3106362636045068</v>
      </c>
      <c r="M75" s="230">
        <v>0</v>
      </c>
      <c r="N75" s="230">
        <v>1.264864026276215</v>
      </c>
      <c r="O75" s="230">
        <v>1.6791220672987419</v>
      </c>
      <c r="P75" s="230">
        <v>2.3646329831192991</v>
      </c>
      <c r="Q75" s="230">
        <v>1.001236390430688</v>
      </c>
      <c r="R75" s="230">
        <v>1.0110074863315459</v>
      </c>
      <c r="S75" s="230">
        <v>1.1163270115984121</v>
      </c>
      <c r="T75" s="230">
        <v>0.59426348476369339</v>
      </c>
      <c r="U75" s="230">
        <v>0.49032893869345218</v>
      </c>
      <c r="V75" s="230">
        <v>0.45947906116114379</v>
      </c>
      <c r="W75" s="230">
        <v>0.50313609550895855</v>
      </c>
      <c r="X75" s="230">
        <v>0.7381544829810408</v>
      </c>
      <c r="Y75" s="230">
        <v>0.56331550368748451</v>
      </c>
      <c r="DA75" s="71" t="s">
        <v>320</v>
      </c>
    </row>
    <row r="76" spans="1:105" ht="12" customHeight="1" x14ac:dyDescent="0.25">
      <c r="A76" s="59" t="s">
        <v>32</v>
      </c>
      <c r="B76" s="230">
        <v>3.814960219464441</v>
      </c>
      <c r="C76" s="230">
        <v>4.0720666670535426</v>
      </c>
      <c r="D76" s="230">
        <v>4.1485907957773591</v>
      </c>
      <c r="E76" s="230">
        <v>3.2777000991580132</v>
      </c>
      <c r="F76" s="230">
        <v>2.6938110782038409</v>
      </c>
      <c r="G76" s="230">
        <v>0.79981249759254003</v>
      </c>
      <c r="H76" s="230">
        <v>0.98002504121273371</v>
      </c>
      <c r="I76" s="230">
        <v>0.99358101437472712</v>
      </c>
      <c r="J76" s="230">
        <v>0.82625278370821909</v>
      </c>
      <c r="K76" s="230">
        <v>0.61445276836532103</v>
      </c>
      <c r="L76" s="230">
        <v>0.62616520106278439</v>
      </c>
      <c r="M76" s="230">
        <v>0.20182960052314261</v>
      </c>
      <c r="N76" s="230">
        <v>3.442355940305394</v>
      </c>
      <c r="O76" s="230">
        <v>2.820487026635782</v>
      </c>
      <c r="P76" s="230">
        <v>3.0664173599520761</v>
      </c>
      <c r="Q76" s="230">
        <v>0.51218807851112591</v>
      </c>
      <c r="R76" s="230">
        <v>0.20588729222216259</v>
      </c>
      <c r="S76" s="230">
        <v>6.3331157890044107E-2</v>
      </c>
      <c r="T76" s="230">
        <v>5.9057679856909372E-2</v>
      </c>
      <c r="U76" s="230">
        <v>5.9119554554444308E-2</v>
      </c>
      <c r="V76" s="230">
        <v>5.315632123783235E-2</v>
      </c>
      <c r="W76" s="230">
        <v>6.4263911771724733E-2</v>
      </c>
      <c r="X76" s="230">
        <v>0.61713743274727417</v>
      </c>
      <c r="Y76" s="230">
        <v>0.23643528077399831</v>
      </c>
      <c r="DA76" s="71" t="s">
        <v>321</v>
      </c>
    </row>
    <row r="77" spans="1:105" ht="12" customHeight="1" x14ac:dyDescent="0.25">
      <c r="A77" s="59" t="s">
        <v>35</v>
      </c>
      <c r="B77" s="230">
        <v>12.362348248837449</v>
      </c>
      <c r="C77" s="230">
        <v>14.36011746495282</v>
      </c>
      <c r="D77" s="230">
        <v>14.52157902783885</v>
      </c>
      <c r="E77" s="230">
        <v>12.22840802291894</v>
      </c>
      <c r="F77" s="230">
        <v>14.50956150668198</v>
      </c>
      <c r="G77" s="230">
        <v>15.05261565633989</v>
      </c>
      <c r="H77" s="230">
        <v>14.39702233424576</v>
      </c>
      <c r="I77" s="230">
        <v>16.768112330614411</v>
      </c>
      <c r="J77" s="230">
        <v>16.580019623205679</v>
      </c>
      <c r="K77" s="230">
        <v>14.01114028228775</v>
      </c>
      <c r="L77" s="230">
        <v>13.84836642009363</v>
      </c>
      <c r="M77" s="230">
        <v>13.52075257598757</v>
      </c>
      <c r="N77" s="230">
        <v>12.93230982074031</v>
      </c>
      <c r="O77" s="230">
        <v>10.39508055624281</v>
      </c>
      <c r="P77" s="230">
        <v>6.2884321089883768</v>
      </c>
      <c r="Q77" s="230">
        <v>1.3513360256948661</v>
      </c>
      <c r="R77" s="230">
        <v>8.3361194226548356</v>
      </c>
      <c r="S77" s="230">
        <v>5.0192798105974976</v>
      </c>
      <c r="T77" s="230">
        <v>4.4361141003333282</v>
      </c>
      <c r="U77" s="230">
        <v>4.5832903765395816</v>
      </c>
      <c r="V77" s="230">
        <v>4.4821274694076507</v>
      </c>
      <c r="W77" s="230">
        <v>7.1858966928089618</v>
      </c>
      <c r="X77" s="230">
        <v>5.2576806682316173</v>
      </c>
      <c r="Y77" s="230">
        <v>4.067197609976609</v>
      </c>
      <c r="DA77" s="71" t="s">
        <v>322</v>
      </c>
    </row>
    <row r="78" spans="1:105" ht="12" customHeight="1" x14ac:dyDescent="0.25">
      <c r="A78" s="60" t="s">
        <v>187</v>
      </c>
      <c r="B78" s="262">
        <v>8.7910025159745704</v>
      </c>
      <c r="C78" s="262">
        <v>10.27928551902518</v>
      </c>
      <c r="D78" s="262">
        <v>15.626208402045821</v>
      </c>
      <c r="E78" s="262">
        <v>18.550685862788519</v>
      </c>
      <c r="F78" s="262">
        <v>20.162868810351249</v>
      </c>
      <c r="G78" s="262">
        <v>25.874415070817779</v>
      </c>
      <c r="H78" s="262">
        <v>28.018452691110671</v>
      </c>
      <c r="I78" s="262">
        <v>31.346138423408672</v>
      </c>
      <c r="J78" s="262">
        <v>25.83668050844582</v>
      </c>
      <c r="K78" s="262">
        <v>21.51393644085573</v>
      </c>
      <c r="L78" s="262">
        <v>19.430091209823569</v>
      </c>
      <c r="M78" s="262">
        <v>21.74222224742584</v>
      </c>
      <c r="N78" s="262">
        <v>10.51856918678504</v>
      </c>
      <c r="O78" s="262">
        <v>8.3797014089903357</v>
      </c>
      <c r="P78" s="262">
        <v>9.657192084012765</v>
      </c>
      <c r="Q78" s="262">
        <v>11.57264991267918</v>
      </c>
      <c r="R78" s="262">
        <v>12.209203478762509</v>
      </c>
      <c r="S78" s="262">
        <v>15.846758765497221</v>
      </c>
      <c r="T78" s="262">
        <v>17.664596578312821</v>
      </c>
      <c r="U78" s="262">
        <v>20.594559680616939</v>
      </c>
      <c r="V78" s="262">
        <v>21.876577611885601</v>
      </c>
      <c r="W78" s="262">
        <v>17.644162903052312</v>
      </c>
      <c r="X78" s="262">
        <v>17.922430053422151</v>
      </c>
      <c r="Y78" s="262">
        <v>15.331948538830179</v>
      </c>
      <c r="DA78" s="72" t="s">
        <v>323</v>
      </c>
    </row>
    <row r="79" spans="1:105" ht="12" customHeight="1" x14ac:dyDescent="0.25">
      <c r="A79" s="57" t="s">
        <v>189</v>
      </c>
      <c r="B79" s="261">
        <f t="shared" ref="B79:Y79" si="1">B80+B84+B95</f>
        <v>10.625685114876216</v>
      </c>
      <c r="C79" s="261">
        <f t="shared" si="1"/>
        <v>11.717521371437099</v>
      </c>
      <c r="D79" s="261">
        <f t="shared" si="1"/>
        <v>13.274690220580045</v>
      </c>
      <c r="E79" s="261">
        <f t="shared" si="1"/>
        <v>13.547763162584605</v>
      </c>
      <c r="F79" s="261">
        <f t="shared" si="1"/>
        <v>11.981094283741662</v>
      </c>
      <c r="G79" s="261">
        <f t="shared" si="1"/>
        <v>11.876720923261139</v>
      </c>
      <c r="H79" s="261">
        <f t="shared" si="1"/>
        <v>12.299563657853639</v>
      </c>
      <c r="I79" s="261">
        <f t="shared" si="1"/>
        <v>13.921863335291832</v>
      </c>
      <c r="J79" s="261">
        <f t="shared" si="1"/>
        <v>12.34806029450923</v>
      </c>
      <c r="K79" s="261">
        <f t="shared" si="1"/>
        <v>10.33709872680712</v>
      </c>
      <c r="L79" s="261">
        <f t="shared" si="1"/>
        <v>9.7348191406710427</v>
      </c>
      <c r="M79" s="261">
        <f t="shared" si="1"/>
        <v>10.018793268295697</v>
      </c>
      <c r="N79" s="261">
        <f t="shared" si="1"/>
        <v>8.7088278263525325</v>
      </c>
      <c r="O79" s="261">
        <f t="shared" si="1"/>
        <v>10.097166616320541</v>
      </c>
      <c r="P79" s="261">
        <f t="shared" si="1"/>
        <v>11.229502884091985</v>
      </c>
      <c r="Q79" s="261">
        <f t="shared" si="1"/>
        <v>6.568639689890893</v>
      </c>
      <c r="R79" s="261">
        <f t="shared" si="1"/>
        <v>8.8072836630642097</v>
      </c>
      <c r="S79" s="261">
        <f t="shared" si="1"/>
        <v>7.3032908382661912</v>
      </c>
      <c r="T79" s="261">
        <f t="shared" si="1"/>
        <v>7.2986791641148043</v>
      </c>
      <c r="U79" s="261">
        <f t="shared" si="1"/>
        <v>7.863567178524109</v>
      </c>
      <c r="V79" s="261">
        <f t="shared" si="1"/>
        <v>8.251526560861322</v>
      </c>
      <c r="W79" s="261">
        <f t="shared" si="1"/>
        <v>8.1328990004750921</v>
      </c>
      <c r="X79" s="261">
        <f t="shared" si="1"/>
        <v>8.3165716930528006</v>
      </c>
      <c r="Y79" s="261">
        <f t="shared" si="1"/>
        <v>6.3877209057971376</v>
      </c>
      <c r="DA79" s="70"/>
    </row>
    <row r="80" spans="1:105" ht="12" customHeight="1" x14ac:dyDescent="0.25">
      <c r="A80" s="60" t="s">
        <v>190</v>
      </c>
      <c r="B80" s="262">
        <v>5.37764598020535</v>
      </c>
      <c r="C80" s="262">
        <v>5.812496829858306</v>
      </c>
      <c r="D80" s="262">
        <v>5.7755385421764149</v>
      </c>
      <c r="E80" s="262">
        <v>5.4411866736837613</v>
      </c>
      <c r="F80" s="262">
        <v>4.0950938877501502</v>
      </c>
      <c r="G80" s="262">
        <v>3.1883994106815869</v>
      </c>
      <c r="H80" s="262">
        <v>3.0651790196762918</v>
      </c>
      <c r="I80" s="262">
        <v>3.5501315180360029</v>
      </c>
      <c r="J80" s="262">
        <v>3.505455496606237</v>
      </c>
      <c r="K80" s="262">
        <v>2.964692624636653</v>
      </c>
      <c r="L80" s="262">
        <v>2.9354119674998378</v>
      </c>
      <c r="M80" s="262">
        <v>2.7646283765328601</v>
      </c>
      <c r="N80" s="262">
        <v>3.6753773587837979</v>
      </c>
      <c r="O80" s="262">
        <v>3.3630011360046712</v>
      </c>
      <c r="P80" s="262">
        <v>2.5714365272454862</v>
      </c>
      <c r="Q80" s="262">
        <v>1.0615629263733191</v>
      </c>
      <c r="R80" s="262">
        <v>2.4655795480965499</v>
      </c>
      <c r="S80" s="262">
        <v>1.85312893113457</v>
      </c>
      <c r="T80" s="262">
        <v>1.5610496435111221</v>
      </c>
      <c r="U80" s="262">
        <v>1.5759132052300171</v>
      </c>
      <c r="V80" s="262">
        <v>1.543035801532376</v>
      </c>
      <c r="W80" s="262">
        <v>2.1590674645966401</v>
      </c>
      <c r="X80" s="262">
        <v>2.1355099104188642</v>
      </c>
      <c r="Y80" s="262">
        <v>1.4866150579659669</v>
      </c>
      <c r="DA80" s="72" t="s">
        <v>324</v>
      </c>
    </row>
    <row r="81" spans="1:105" ht="12" customHeight="1" x14ac:dyDescent="0.25">
      <c r="A81" s="59" t="s">
        <v>31</v>
      </c>
      <c r="B81" s="230">
        <v>1.641533143328288</v>
      </c>
      <c r="C81" s="230">
        <v>1.637481184902831</v>
      </c>
      <c r="D81" s="230">
        <v>1.4618970672990921</v>
      </c>
      <c r="E81" s="230">
        <v>1.585978280378376</v>
      </c>
      <c r="F81" s="230">
        <v>0.86002365768989231</v>
      </c>
      <c r="G81" s="230">
        <v>0</v>
      </c>
      <c r="H81" s="230">
        <v>0</v>
      </c>
      <c r="I81" s="230">
        <v>0</v>
      </c>
      <c r="J81" s="230">
        <v>0</v>
      </c>
      <c r="K81" s="230">
        <v>0</v>
      </c>
      <c r="L81" s="230">
        <v>0</v>
      </c>
      <c r="M81" s="230">
        <v>0</v>
      </c>
      <c r="N81" s="230">
        <v>0.41230002318617159</v>
      </c>
      <c r="O81" s="230">
        <v>0.60867150218661514</v>
      </c>
      <c r="P81" s="230">
        <v>0.54014558596336859</v>
      </c>
      <c r="Q81" s="230">
        <v>0.56248121307956966</v>
      </c>
      <c r="R81" s="230">
        <v>0.54882012185972895</v>
      </c>
      <c r="S81" s="230">
        <v>0.60262686088641526</v>
      </c>
      <c r="T81" s="230">
        <v>0.53594232858456936</v>
      </c>
      <c r="U81" s="230">
        <v>0.54224274925294103</v>
      </c>
      <c r="V81" s="230">
        <v>0.53659873080070464</v>
      </c>
      <c r="W81" s="230">
        <v>0.59265043677219043</v>
      </c>
      <c r="X81" s="230">
        <v>0.88430364250988436</v>
      </c>
      <c r="Y81" s="230">
        <v>0.53328153461244399</v>
      </c>
      <c r="DA81" s="71" t="s">
        <v>325</v>
      </c>
    </row>
    <row r="82" spans="1:105" ht="12" customHeight="1" x14ac:dyDescent="0.25">
      <c r="A82" s="59" t="s">
        <v>159</v>
      </c>
      <c r="B82" s="230">
        <v>0.92253327050031031</v>
      </c>
      <c r="C82" s="230">
        <v>0.92037691551207235</v>
      </c>
      <c r="D82" s="230">
        <v>1.05374009552783</v>
      </c>
      <c r="E82" s="230">
        <v>1.16611320920496</v>
      </c>
      <c r="F82" s="230">
        <v>6.7651745616688339E-2</v>
      </c>
      <c r="G82" s="230">
        <v>6.357117801896274E-2</v>
      </c>
      <c r="H82" s="230">
        <v>6.3684700367353186E-2</v>
      </c>
      <c r="I82" s="230">
        <v>6.404935639801651E-2</v>
      </c>
      <c r="J82" s="230">
        <v>6.4668991090351208E-2</v>
      </c>
      <c r="K82" s="230">
        <v>6.3984231335269093E-2</v>
      </c>
      <c r="L82" s="230">
        <v>6.4400397831264639E-2</v>
      </c>
      <c r="M82" s="230">
        <v>0</v>
      </c>
      <c r="N82" s="230">
        <v>0.29071624967260812</v>
      </c>
      <c r="O82" s="230">
        <v>0.3830361153407757</v>
      </c>
      <c r="P82" s="230">
        <v>0.55509319610320695</v>
      </c>
      <c r="Q82" s="230">
        <v>0.21240526740985499</v>
      </c>
      <c r="R82" s="230">
        <v>0.2073212601359801</v>
      </c>
      <c r="S82" s="230">
        <v>0.22751934397552201</v>
      </c>
      <c r="T82" s="230">
        <v>0.1211010177505903</v>
      </c>
      <c r="U82" s="230">
        <v>9.9896840134671566E-2</v>
      </c>
      <c r="V82" s="230">
        <v>9.3580247135607628E-2</v>
      </c>
      <c r="W82" s="230">
        <v>0.1024993609749911</v>
      </c>
      <c r="X82" s="230">
        <v>0.15403750978780581</v>
      </c>
      <c r="Y82" s="230">
        <v>0.1159758196786765</v>
      </c>
      <c r="DA82" s="71" t="s">
        <v>326</v>
      </c>
    </row>
    <row r="83" spans="1:105" ht="12" customHeight="1" x14ac:dyDescent="0.25">
      <c r="A83" s="59" t="s">
        <v>35</v>
      </c>
      <c r="B83" s="230">
        <v>2.813579566376752</v>
      </c>
      <c r="C83" s="230">
        <v>3.254638729443402</v>
      </c>
      <c r="D83" s="230">
        <v>3.259901379349492</v>
      </c>
      <c r="E83" s="230">
        <v>2.689095184100426</v>
      </c>
      <c r="F83" s="230">
        <v>3.1674184844435689</v>
      </c>
      <c r="G83" s="230">
        <v>3.1248282326626242</v>
      </c>
      <c r="H83" s="230">
        <v>3.001494319308939</v>
      </c>
      <c r="I83" s="230">
        <v>3.4860821616379871</v>
      </c>
      <c r="J83" s="230">
        <v>3.4407865055158848</v>
      </c>
      <c r="K83" s="230">
        <v>2.9007083933013829</v>
      </c>
      <c r="L83" s="230">
        <v>2.871011569668573</v>
      </c>
      <c r="M83" s="230">
        <v>2.7646283765328601</v>
      </c>
      <c r="N83" s="230">
        <v>2.972361085925018</v>
      </c>
      <c r="O83" s="230">
        <v>2.3712935184772799</v>
      </c>
      <c r="P83" s="230">
        <v>1.4761977451789099</v>
      </c>
      <c r="Q83" s="230">
        <v>0.28667644588389418</v>
      </c>
      <c r="R83" s="230">
        <v>1.7094381661008411</v>
      </c>
      <c r="S83" s="230">
        <v>1.022982726272633</v>
      </c>
      <c r="T83" s="230">
        <v>0.90400629717596259</v>
      </c>
      <c r="U83" s="230">
        <v>0.93377361584240437</v>
      </c>
      <c r="V83" s="230">
        <v>0.91285682359606402</v>
      </c>
      <c r="W83" s="230">
        <v>1.463917666849458</v>
      </c>
      <c r="X83" s="230">
        <v>1.097168758121174</v>
      </c>
      <c r="Y83" s="230">
        <v>0.83735770367484641</v>
      </c>
      <c r="DA83" s="71" t="s">
        <v>327</v>
      </c>
    </row>
    <row r="84" spans="1:105" ht="12" customHeight="1" x14ac:dyDescent="0.25">
      <c r="A84" s="60" t="s">
        <v>195</v>
      </c>
      <c r="B84" s="262">
        <v>3.2472715985161842</v>
      </c>
      <c r="C84" s="262">
        <v>3.575283100195954</v>
      </c>
      <c r="D84" s="262">
        <v>3.9912756942440208</v>
      </c>
      <c r="E84" s="262">
        <v>4.0271771163996206</v>
      </c>
      <c r="F84" s="262">
        <v>3.4844722491962878</v>
      </c>
      <c r="G84" s="262">
        <v>3.316955860067937</v>
      </c>
      <c r="H84" s="262">
        <v>3.393091582171218</v>
      </c>
      <c r="I84" s="262">
        <v>3.854885326755491</v>
      </c>
      <c r="J84" s="262">
        <v>3.4808197300275738</v>
      </c>
      <c r="K84" s="262">
        <v>2.9184034478802161</v>
      </c>
      <c r="L84" s="262">
        <v>2.7712052198940378</v>
      </c>
      <c r="M84" s="262">
        <v>2.8084682298130028</v>
      </c>
      <c r="N84" s="262">
        <v>2.6158633416967341</v>
      </c>
      <c r="O84" s="262">
        <v>4.8226139987854797</v>
      </c>
      <c r="P84" s="262">
        <v>6.3910584712397593</v>
      </c>
      <c r="Q84" s="262">
        <v>3.0520203724030921</v>
      </c>
      <c r="R84" s="262">
        <v>3.83803575969343</v>
      </c>
      <c r="S84" s="262">
        <v>2.2204235589554648</v>
      </c>
      <c r="T84" s="262">
        <v>2.1378784360524872</v>
      </c>
      <c r="U84" s="262">
        <v>2.091835057240349</v>
      </c>
      <c r="V84" s="262">
        <v>2.2529764335443021</v>
      </c>
      <c r="W84" s="262">
        <v>2.379345990825156</v>
      </c>
      <c r="X84" s="262">
        <v>2.4410228633740099</v>
      </c>
      <c r="Y84" s="262">
        <v>1.7445527485069441</v>
      </c>
      <c r="DA84" s="72" t="s">
        <v>328</v>
      </c>
    </row>
    <row r="85" spans="1:105" ht="12" customHeight="1" x14ac:dyDescent="0.25">
      <c r="A85" s="64" t="s">
        <v>28</v>
      </c>
      <c r="B85" s="229">
        <v>0</v>
      </c>
      <c r="C85" s="229">
        <v>0</v>
      </c>
      <c r="D85" s="229">
        <v>0</v>
      </c>
      <c r="E85" s="229">
        <v>0</v>
      </c>
      <c r="F85" s="229">
        <v>0</v>
      </c>
      <c r="G85" s="229">
        <v>0</v>
      </c>
      <c r="H85" s="229">
        <v>0</v>
      </c>
      <c r="I85" s="229">
        <v>0</v>
      </c>
      <c r="J85" s="229">
        <v>0</v>
      </c>
      <c r="K85" s="229">
        <v>0</v>
      </c>
      <c r="L85" s="229">
        <v>0</v>
      </c>
      <c r="M85" s="229">
        <v>0</v>
      </c>
      <c r="N85" s="229">
        <v>0</v>
      </c>
      <c r="O85" s="229">
        <v>0</v>
      </c>
      <c r="P85" s="229">
        <v>0</v>
      </c>
      <c r="Q85" s="229">
        <v>0</v>
      </c>
      <c r="R85" s="229">
        <v>0</v>
      </c>
      <c r="S85" s="229">
        <v>0</v>
      </c>
      <c r="T85" s="229">
        <v>0</v>
      </c>
      <c r="U85" s="229">
        <v>0</v>
      </c>
      <c r="V85" s="229">
        <v>0</v>
      </c>
      <c r="W85" s="229">
        <v>0</v>
      </c>
      <c r="X85" s="229">
        <v>0</v>
      </c>
      <c r="Y85" s="229">
        <v>0</v>
      </c>
      <c r="DA85" s="73" t="s">
        <v>329</v>
      </c>
    </row>
    <row r="86" spans="1:105" ht="12" customHeight="1" x14ac:dyDescent="0.25">
      <c r="A86" s="64" t="s">
        <v>30</v>
      </c>
      <c r="B86" s="229">
        <v>0</v>
      </c>
      <c r="C86" s="229">
        <v>0</v>
      </c>
      <c r="D86" s="229">
        <v>0</v>
      </c>
      <c r="E86" s="229">
        <v>0</v>
      </c>
      <c r="F86" s="229">
        <v>0</v>
      </c>
      <c r="G86" s="229">
        <v>0</v>
      </c>
      <c r="H86" s="229">
        <v>0</v>
      </c>
      <c r="I86" s="229">
        <v>0</v>
      </c>
      <c r="J86" s="229">
        <v>0</v>
      </c>
      <c r="K86" s="229">
        <v>0</v>
      </c>
      <c r="L86" s="229">
        <v>0</v>
      </c>
      <c r="M86" s="229">
        <v>0</v>
      </c>
      <c r="N86" s="229">
        <v>0</v>
      </c>
      <c r="O86" s="229">
        <v>0</v>
      </c>
      <c r="P86" s="229">
        <v>0</v>
      </c>
      <c r="Q86" s="229">
        <v>0</v>
      </c>
      <c r="R86" s="229">
        <v>0</v>
      </c>
      <c r="S86" s="229">
        <v>0</v>
      </c>
      <c r="T86" s="229">
        <v>0</v>
      </c>
      <c r="U86" s="229">
        <v>0</v>
      </c>
      <c r="V86" s="229">
        <v>0</v>
      </c>
      <c r="W86" s="229">
        <v>0</v>
      </c>
      <c r="X86" s="229">
        <v>0</v>
      </c>
      <c r="Y86" s="229">
        <v>0</v>
      </c>
      <c r="DA86" s="73" t="s">
        <v>330</v>
      </c>
    </row>
    <row r="87" spans="1:105" ht="12" customHeight="1" x14ac:dyDescent="0.25">
      <c r="A87" s="64" t="s">
        <v>31</v>
      </c>
      <c r="B87" s="229">
        <v>0.85340048819999714</v>
      </c>
      <c r="C87" s="229">
        <v>0.8693962371490197</v>
      </c>
      <c r="D87" s="229">
        <v>0.86985904831396221</v>
      </c>
      <c r="E87" s="229">
        <v>1.035344717060126</v>
      </c>
      <c r="F87" s="229">
        <v>0.6417364073960069</v>
      </c>
      <c r="G87" s="229">
        <v>0</v>
      </c>
      <c r="H87" s="229">
        <v>0</v>
      </c>
      <c r="I87" s="229">
        <v>0</v>
      </c>
      <c r="J87" s="229">
        <v>0</v>
      </c>
      <c r="K87" s="229">
        <v>0</v>
      </c>
      <c r="L87" s="229">
        <v>0</v>
      </c>
      <c r="M87" s="229">
        <v>0</v>
      </c>
      <c r="N87" s="229">
        <v>0.2420707962804112</v>
      </c>
      <c r="O87" s="229">
        <v>0.13478695361710921</v>
      </c>
      <c r="P87" s="229">
        <v>7.9783169192764541E-2</v>
      </c>
      <c r="Q87" s="229">
        <v>0.20512945345377229</v>
      </c>
      <c r="R87" s="229">
        <v>0.19382940120111189</v>
      </c>
      <c r="S87" s="229">
        <v>0.5290667496131144</v>
      </c>
      <c r="T87" s="229">
        <v>0.5518793377043949</v>
      </c>
      <c r="U87" s="229">
        <v>0.71221563442305802</v>
      </c>
      <c r="V87" s="229">
        <v>0.68466406309316274</v>
      </c>
      <c r="W87" s="229">
        <v>0.55414802794397988</v>
      </c>
      <c r="X87" s="229">
        <v>0.79590719609969751</v>
      </c>
      <c r="Y87" s="229">
        <v>0.60440522416130849</v>
      </c>
      <c r="DA87" s="73" t="s">
        <v>331</v>
      </c>
    </row>
    <row r="88" spans="1:105" ht="12" customHeight="1" x14ac:dyDescent="0.25">
      <c r="A88" s="64" t="s">
        <v>159</v>
      </c>
      <c r="B88" s="229">
        <v>0.4887273369011132</v>
      </c>
      <c r="C88" s="229">
        <v>0.49795318905117969</v>
      </c>
      <c r="D88" s="229">
        <v>0.63892070052258387</v>
      </c>
      <c r="E88" s="229">
        <v>0.775728619208359</v>
      </c>
      <c r="F88" s="229">
        <v>5.1440674066607281E-2</v>
      </c>
      <c r="G88" s="229">
        <v>6.4215288551465854E-2</v>
      </c>
      <c r="H88" s="229">
        <v>6.7523949317246271E-2</v>
      </c>
      <c r="I88" s="229">
        <v>6.7145811524992813E-2</v>
      </c>
      <c r="J88" s="229">
        <v>6.2539077779865726E-2</v>
      </c>
      <c r="K88" s="229">
        <v>6.168776251325666E-2</v>
      </c>
      <c r="L88" s="229">
        <v>5.947071785280518E-2</v>
      </c>
      <c r="M88" s="229">
        <v>0</v>
      </c>
      <c r="N88" s="229">
        <v>0.17393208781791941</v>
      </c>
      <c r="O88" s="229">
        <v>8.6434271579863442E-2</v>
      </c>
      <c r="P88" s="229">
        <v>8.3550243394887008E-2</v>
      </c>
      <c r="Q88" s="229">
        <v>7.8934460857779373E-2</v>
      </c>
      <c r="R88" s="229">
        <v>7.4613056513410839E-2</v>
      </c>
      <c r="S88" s="229">
        <v>0.20354557831263589</v>
      </c>
      <c r="T88" s="229">
        <v>0.12707357015769941</v>
      </c>
      <c r="U88" s="229">
        <v>0.1337059899341933</v>
      </c>
      <c r="V88" s="229">
        <v>0.12167278330601609</v>
      </c>
      <c r="W88" s="229">
        <v>9.7662919804516232E-2</v>
      </c>
      <c r="X88" s="229">
        <v>0.14127615599101589</v>
      </c>
      <c r="Y88" s="229">
        <v>0.1339431404185612</v>
      </c>
      <c r="DA88" s="73" t="s">
        <v>332</v>
      </c>
    </row>
    <row r="89" spans="1:105" ht="12" customHeight="1" x14ac:dyDescent="0.25">
      <c r="A89" s="64" t="s">
        <v>32</v>
      </c>
      <c r="B89" s="229">
        <v>0.44593362963638128</v>
      </c>
      <c r="C89" s="229">
        <v>0.48408303835149857</v>
      </c>
      <c r="D89" s="229">
        <v>0.54744697693957334</v>
      </c>
      <c r="E89" s="229">
        <v>0.46484906000737269</v>
      </c>
      <c r="F89" s="229">
        <v>0.4334942358759527</v>
      </c>
      <c r="G89" s="229">
        <v>0.16259902305150259</v>
      </c>
      <c r="H89" s="229">
        <v>0.21002071627111329</v>
      </c>
      <c r="I89" s="229">
        <v>0.20994148989698441</v>
      </c>
      <c r="J89" s="229">
        <v>0.16076014850613021</v>
      </c>
      <c r="K89" s="229">
        <v>0.1189001894122188</v>
      </c>
      <c r="L89" s="229">
        <v>0.11621905637689441</v>
      </c>
      <c r="M89" s="229">
        <v>4.0911357910548077E-2</v>
      </c>
      <c r="N89" s="229">
        <v>0.45891159754581978</v>
      </c>
      <c r="O89" s="229">
        <v>0.1407554447409019</v>
      </c>
      <c r="P89" s="229">
        <v>0.1050394964348582</v>
      </c>
      <c r="Q89" s="229">
        <v>3.9146854949610323E-2</v>
      </c>
      <c r="R89" s="229">
        <v>1.473083589462631E-2</v>
      </c>
      <c r="S89" s="229">
        <v>1.119502472792276E-2</v>
      </c>
      <c r="T89" s="229">
        <v>1.2243059422730679E-2</v>
      </c>
      <c r="U89" s="229">
        <v>1.562902482849356E-2</v>
      </c>
      <c r="V89" s="229">
        <v>1.364646057586825E-2</v>
      </c>
      <c r="W89" s="229">
        <v>1.209340998721883E-2</v>
      </c>
      <c r="X89" s="229">
        <v>0.1145093335992529</v>
      </c>
      <c r="Y89" s="229">
        <v>5.4502753690240609E-2</v>
      </c>
      <c r="DA89" s="73" t="s">
        <v>333</v>
      </c>
    </row>
    <row r="90" spans="1:105" ht="12" customHeight="1" x14ac:dyDescent="0.25">
      <c r="A90" s="64" t="s">
        <v>33</v>
      </c>
      <c r="B90" s="229">
        <v>0</v>
      </c>
      <c r="C90" s="229">
        <v>0</v>
      </c>
      <c r="D90" s="229">
        <v>0</v>
      </c>
      <c r="E90" s="229">
        <v>0</v>
      </c>
      <c r="F90" s="229">
        <v>0</v>
      </c>
      <c r="G90" s="229">
        <v>0</v>
      </c>
      <c r="H90" s="229">
        <v>0</v>
      </c>
      <c r="I90" s="229">
        <v>0</v>
      </c>
      <c r="J90" s="229">
        <v>0</v>
      </c>
      <c r="K90" s="229">
        <v>0</v>
      </c>
      <c r="L90" s="229">
        <v>0</v>
      </c>
      <c r="M90" s="229">
        <v>0</v>
      </c>
      <c r="N90" s="229">
        <v>0</v>
      </c>
      <c r="O90" s="229">
        <v>3.9367889420531692</v>
      </c>
      <c r="P90" s="229">
        <v>5.905164959782967</v>
      </c>
      <c r="Q90" s="229">
        <v>2.624513658862357</v>
      </c>
      <c r="R90" s="229">
        <v>2.9525824797987221</v>
      </c>
      <c r="S90" s="229">
        <v>0.58066225196116117</v>
      </c>
      <c r="T90" s="229">
        <v>0.51803059608862267</v>
      </c>
      <c r="U90" s="229">
        <v>6.7540324227415814E-3</v>
      </c>
      <c r="V90" s="229">
        <v>0.27104707165972602</v>
      </c>
      <c r="W90" s="229">
        <v>0.34991793114781922</v>
      </c>
      <c r="X90" s="229">
        <v>0.40420854150621832</v>
      </c>
      <c r="Y90" s="229">
        <v>4.9455756538953769E-3</v>
      </c>
      <c r="DA90" s="73" t="s">
        <v>334</v>
      </c>
    </row>
    <row r="91" spans="1:105" ht="12" customHeight="1" x14ac:dyDescent="0.25">
      <c r="A91" s="64" t="s">
        <v>35</v>
      </c>
      <c r="B91" s="229">
        <v>1.459210143778692</v>
      </c>
      <c r="C91" s="229">
        <v>1.723850635644256</v>
      </c>
      <c r="D91" s="229">
        <v>1.935048968467902</v>
      </c>
      <c r="E91" s="229">
        <v>1.7512547201237629</v>
      </c>
      <c r="F91" s="229">
        <v>2.3578009318577209</v>
      </c>
      <c r="G91" s="229">
        <v>3.090141548464969</v>
      </c>
      <c r="H91" s="229">
        <v>3.1155469165828591</v>
      </c>
      <c r="I91" s="229">
        <v>3.577798025333514</v>
      </c>
      <c r="J91" s="229">
        <v>3.2575205037415782</v>
      </c>
      <c r="K91" s="229">
        <v>2.7378154959547412</v>
      </c>
      <c r="L91" s="229">
        <v>2.595515445664339</v>
      </c>
      <c r="M91" s="229">
        <v>2.767556871902455</v>
      </c>
      <c r="N91" s="229">
        <v>1.7409488600525831</v>
      </c>
      <c r="O91" s="229">
        <v>0.52384838679443602</v>
      </c>
      <c r="P91" s="229">
        <v>0.21752060243428201</v>
      </c>
      <c r="Q91" s="229">
        <v>0.1042959442795727</v>
      </c>
      <c r="R91" s="229">
        <v>0.60227998628555901</v>
      </c>
      <c r="S91" s="229">
        <v>0.89595395434063063</v>
      </c>
      <c r="T91" s="229">
        <v>0.9286518726790397</v>
      </c>
      <c r="U91" s="229">
        <v>1.2235303756318621</v>
      </c>
      <c r="V91" s="229">
        <v>1.1619460549095291</v>
      </c>
      <c r="W91" s="229">
        <v>1.365523701941622</v>
      </c>
      <c r="X91" s="229">
        <v>0.98512163617782544</v>
      </c>
      <c r="Y91" s="229">
        <v>0.94675605458293799</v>
      </c>
      <c r="DA91" s="73" t="s">
        <v>335</v>
      </c>
    </row>
    <row r="92" spans="1:105" ht="12" customHeight="1" x14ac:dyDescent="0.25">
      <c r="A92" s="64" t="s">
        <v>36</v>
      </c>
      <c r="B92" s="229">
        <v>0</v>
      </c>
      <c r="C92" s="229">
        <v>0</v>
      </c>
      <c r="D92" s="229">
        <v>0</v>
      </c>
      <c r="E92" s="229">
        <v>0</v>
      </c>
      <c r="F92" s="229">
        <v>0</v>
      </c>
      <c r="G92" s="229">
        <v>0</v>
      </c>
      <c r="H92" s="229">
        <v>0</v>
      </c>
      <c r="I92" s="229">
        <v>0</v>
      </c>
      <c r="J92" s="229">
        <v>0</v>
      </c>
      <c r="K92" s="229">
        <v>0</v>
      </c>
      <c r="L92" s="229">
        <v>0</v>
      </c>
      <c r="M92" s="229">
        <v>0</v>
      </c>
      <c r="N92" s="229">
        <v>0</v>
      </c>
      <c r="O92" s="229">
        <v>0</v>
      </c>
      <c r="P92" s="229">
        <v>0</v>
      </c>
      <c r="Q92" s="229">
        <v>0</v>
      </c>
      <c r="R92" s="229">
        <v>0</v>
      </c>
      <c r="S92" s="229">
        <v>0</v>
      </c>
      <c r="T92" s="229">
        <v>0</v>
      </c>
      <c r="U92" s="229">
        <v>0</v>
      </c>
      <c r="V92" s="229">
        <v>0</v>
      </c>
      <c r="W92" s="229">
        <v>0</v>
      </c>
      <c r="X92" s="229">
        <v>0</v>
      </c>
      <c r="Y92" s="229">
        <v>0</v>
      </c>
      <c r="DA92" s="73" t="s">
        <v>336</v>
      </c>
    </row>
    <row r="93" spans="1:105" ht="12" customHeight="1" x14ac:dyDescent="0.25">
      <c r="A93" s="64" t="s">
        <v>38</v>
      </c>
      <c r="B93" s="229">
        <v>0</v>
      </c>
      <c r="C93" s="229">
        <v>0</v>
      </c>
      <c r="D93" s="229">
        <v>0</v>
      </c>
      <c r="E93" s="229">
        <v>0</v>
      </c>
      <c r="F93" s="229">
        <v>0</v>
      </c>
      <c r="G93" s="229">
        <v>0</v>
      </c>
      <c r="H93" s="229">
        <v>0</v>
      </c>
      <c r="I93" s="229">
        <v>0</v>
      </c>
      <c r="J93" s="229">
        <v>0</v>
      </c>
      <c r="K93" s="229">
        <v>0</v>
      </c>
      <c r="L93" s="229">
        <v>0</v>
      </c>
      <c r="M93" s="229">
        <v>0</v>
      </c>
      <c r="N93" s="229">
        <v>0</v>
      </c>
      <c r="O93" s="229">
        <v>0</v>
      </c>
      <c r="P93" s="229">
        <v>0</v>
      </c>
      <c r="Q93" s="229">
        <v>0</v>
      </c>
      <c r="R93" s="229">
        <v>0</v>
      </c>
      <c r="S93" s="229">
        <v>0</v>
      </c>
      <c r="T93" s="229">
        <v>0</v>
      </c>
      <c r="U93" s="229">
        <v>0</v>
      </c>
      <c r="V93" s="229">
        <v>0</v>
      </c>
      <c r="W93" s="229">
        <v>0</v>
      </c>
      <c r="X93" s="229">
        <v>0</v>
      </c>
      <c r="Y93" s="229">
        <v>0</v>
      </c>
      <c r="DA93" s="73" t="s">
        <v>337</v>
      </c>
    </row>
    <row r="94" spans="1:105" ht="12" customHeight="1" x14ac:dyDescent="0.25">
      <c r="A94" s="64" t="s">
        <v>39</v>
      </c>
      <c r="B94" s="229">
        <v>0</v>
      </c>
      <c r="C94" s="229">
        <v>0</v>
      </c>
      <c r="D94" s="229">
        <v>0</v>
      </c>
      <c r="E94" s="229">
        <v>0</v>
      </c>
      <c r="F94" s="229">
        <v>0</v>
      </c>
      <c r="G94" s="229">
        <v>0</v>
      </c>
      <c r="H94" s="229">
        <v>0</v>
      </c>
      <c r="I94" s="229">
        <v>0</v>
      </c>
      <c r="J94" s="229">
        <v>0</v>
      </c>
      <c r="K94" s="229">
        <v>0</v>
      </c>
      <c r="L94" s="229">
        <v>0</v>
      </c>
      <c r="M94" s="229">
        <v>0</v>
      </c>
      <c r="N94" s="229">
        <v>0</v>
      </c>
      <c r="O94" s="229">
        <v>0</v>
      </c>
      <c r="P94" s="229">
        <v>0</v>
      </c>
      <c r="Q94" s="229">
        <v>0</v>
      </c>
      <c r="R94" s="229">
        <v>0</v>
      </c>
      <c r="S94" s="229">
        <v>0</v>
      </c>
      <c r="T94" s="229">
        <v>0</v>
      </c>
      <c r="U94" s="229">
        <v>0</v>
      </c>
      <c r="V94" s="229">
        <v>0</v>
      </c>
      <c r="W94" s="229">
        <v>0</v>
      </c>
      <c r="X94" s="229">
        <v>0</v>
      </c>
      <c r="Y94" s="229">
        <v>0</v>
      </c>
      <c r="DA94" s="73" t="s">
        <v>338</v>
      </c>
    </row>
    <row r="95" spans="1:105" ht="12" customHeight="1" x14ac:dyDescent="0.25">
      <c r="A95" s="61" t="s">
        <v>207</v>
      </c>
      <c r="B95" s="263">
        <v>2.0007675361546808</v>
      </c>
      <c r="C95" s="263">
        <v>2.3297414413828399</v>
      </c>
      <c r="D95" s="263">
        <v>3.5078759841596092</v>
      </c>
      <c r="E95" s="263">
        <v>4.0793993725012232</v>
      </c>
      <c r="F95" s="263">
        <v>4.4015281467952239</v>
      </c>
      <c r="G95" s="263">
        <v>5.3713656525116154</v>
      </c>
      <c r="H95" s="263">
        <v>5.8412930560061307</v>
      </c>
      <c r="I95" s="263">
        <v>6.5168464905003374</v>
      </c>
      <c r="J95" s="263">
        <v>5.3617850678754184</v>
      </c>
      <c r="K95" s="263">
        <v>4.4540026542902513</v>
      </c>
      <c r="L95" s="263">
        <v>4.0282019532771676</v>
      </c>
      <c r="M95" s="263">
        <v>4.4456966619498344</v>
      </c>
      <c r="N95" s="263">
        <v>2.417587125872001</v>
      </c>
      <c r="O95" s="263">
        <v>1.91155148153039</v>
      </c>
      <c r="P95" s="263">
        <v>2.267007885606739</v>
      </c>
      <c r="Q95" s="263">
        <v>2.455056391114482</v>
      </c>
      <c r="R95" s="263">
        <v>2.5036683552742298</v>
      </c>
      <c r="S95" s="263">
        <v>3.2297383481761561</v>
      </c>
      <c r="T95" s="263">
        <v>3.5997510845511949</v>
      </c>
      <c r="U95" s="263">
        <v>4.1958189160537431</v>
      </c>
      <c r="V95" s="263">
        <v>4.4555143257846446</v>
      </c>
      <c r="W95" s="263">
        <v>3.5944855450532951</v>
      </c>
      <c r="X95" s="263">
        <v>3.740038919259927</v>
      </c>
      <c r="Y95" s="263">
        <v>3.1565530993242268</v>
      </c>
      <c r="DA95" s="74" t="s">
        <v>339</v>
      </c>
    </row>
    <row r="96" spans="1:105" ht="12" hidden="1" customHeight="1" x14ac:dyDescent="0.25"/>
    <row r="98" spans="1:105" ht="15" customHeight="1" x14ac:dyDescent="0.25">
      <c r="A98" s="32" t="s">
        <v>340</v>
      </c>
      <c r="B98" s="257"/>
      <c r="C98" s="257"/>
      <c r="D98" s="257"/>
      <c r="E98" s="257"/>
      <c r="F98" s="257"/>
      <c r="G98" s="257"/>
      <c r="H98" s="257"/>
      <c r="I98" s="257"/>
      <c r="J98" s="257"/>
      <c r="K98" s="257"/>
      <c r="L98" s="257"/>
      <c r="M98" s="257"/>
      <c r="N98" s="257"/>
      <c r="O98" s="257"/>
      <c r="P98" s="257"/>
      <c r="Q98" s="257"/>
      <c r="R98" s="257"/>
      <c r="S98" s="257"/>
      <c r="T98" s="257"/>
      <c r="U98" s="257"/>
      <c r="V98" s="257"/>
      <c r="W98" s="257"/>
      <c r="X98" s="257"/>
      <c r="Y98" s="257"/>
      <c r="DA98" s="88"/>
    </row>
    <row r="100" spans="1:105" ht="12" customHeight="1" x14ac:dyDescent="0.25">
      <c r="A100" s="35" t="s">
        <v>43</v>
      </c>
      <c r="B100" s="232">
        <f t="shared" ref="B100:Y100" si="2">SUM(B$101:B$105,B$109:B$110,B$112:B$114,B$107,B$106)</f>
        <v>0</v>
      </c>
      <c r="C100" s="232">
        <f t="shared" si="2"/>
        <v>0</v>
      </c>
      <c r="D100" s="232">
        <f t="shared" si="2"/>
        <v>0</v>
      </c>
      <c r="E100" s="232">
        <f t="shared" si="2"/>
        <v>0</v>
      </c>
      <c r="F100" s="232">
        <f t="shared" si="2"/>
        <v>0</v>
      </c>
      <c r="G100" s="232">
        <f t="shared" si="2"/>
        <v>0</v>
      </c>
      <c r="H100" s="232">
        <f t="shared" si="2"/>
        <v>0</v>
      </c>
      <c r="I100" s="232">
        <f t="shared" si="2"/>
        <v>0</v>
      </c>
      <c r="J100" s="232">
        <f t="shared" si="2"/>
        <v>0</v>
      </c>
      <c r="K100" s="232">
        <f t="shared" si="2"/>
        <v>0</v>
      </c>
      <c r="L100" s="232">
        <f t="shared" si="2"/>
        <v>0</v>
      </c>
      <c r="M100" s="232">
        <f t="shared" si="2"/>
        <v>0</v>
      </c>
      <c r="N100" s="232">
        <f t="shared" si="2"/>
        <v>0</v>
      </c>
      <c r="O100" s="232">
        <f t="shared" si="2"/>
        <v>0</v>
      </c>
      <c r="P100" s="232">
        <f t="shared" si="2"/>
        <v>0</v>
      </c>
      <c r="Q100" s="232">
        <f t="shared" si="2"/>
        <v>0</v>
      </c>
      <c r="R100" s="232">
        <f t="shared" si="2"/>
        <v>0</v>
      </c>
      <c r="S100" s="232">
        <f t="shared" si="2"/>
        <v>0</v>
      </c>
      <c r="T100" s="232">
        <f t="shared" si="2"/>
        <v>0</v>
      </c>
      <c r="U100" s="232">
        <f t="shared" si="2"/>
        <v>0</v>
      </c>
      <c r="V100" s="232">
        <f t="shared" si="2"/>
        <v>0</v>
      </c>
      <c r="W100" s="232">
        <f t="shared" si="2"/>
        <v>0</v>
      </c>
      <c r="X100" s="232">
        <f t="shared" si="2"/>
        <v>0</v>
      </c>
      <c r="Y100" s="232">
        <f t="shared" si="2"/>
        <v>0</v>
      </c>
      <c r="DA100" s="95"/>
    </row>
    <row r="101" spans="1:105" ht="12" customHeight="1" x14ac:dyDescent="0.25">
      <c r="A101" s="55" t="s">
        <v>91</v>
      </c>
      <c r="B101" s="266">
        <f t="shared" ref="B101:Y101" si="3">IF(B$6=0,0,B$6/B$5)</f>
        <v>0</v>
      </c>
      <c r="C101" s="266">
        <f t="shared" si="3"/>
        <v>0</v>
      </c>
      <c r="D101" s="266">
        <f t="shared" si="3"/>
        <v>0</v>
      </c>
      <c r="E101" s="266">
        <f t="shared" si="3"/>
        <v>0</v>
      </c>
      <c r="F101" s="266">
        <f t="shared" si="3"/>
        <v>0</v>
      </c>
      <c r="G101" s="266">
        <f t="shared" si="3"/>
        <v>0</v>
      </c>
      <c r="H101" s="266">
        <f t="shared" si="3"/>
        <v>0</v>
      </c>
      <c r="I101" s="266">
        <f t="shared" si="3"/>
        <v>0</v>
      </c>
      <c r="J101" s="266">
        <f t="shared" si="3"/>
        <v>0</v>
      </c>
      <c r="K101" s="266">
        <f t="shared" si="3"/>
        <v>0</v>
      </c>
      <c r="L101" s="266">
        <f t="shared" si="3"/>
        <v>0</v>
      </c>
      <c r="M101" s="266">
        <f t="shared" si="3"/>
        <v>0</v>
      </c>
      <c r="N101" s="266">
        <f t="shared" si="3"/>
        <v>0</v>
      </c>
      <c r="O101" s="266">
        <f t="shared" si="3"/>
        <v>0</v>
      </c>
      <c r="P101" s="266">
        <f t="shared" si="3"/>
        <v>0</v>
      </c>
      <c r="Q101" s="266">
        <f t="shared" si="3"/>
        <v>0</v>
      </c>
      <c r="R101" s="266">
        <f t="shared" si="3"/>
        <v>0</v>
      </c>
      <c r="S101" s="266">
        <f t="shared" si="3"/>
        <v>0</v>
      </c>
      <c r="T101" s="266">
        <f t="shared" si="3"/>
        <v>0</v>
      </c>
      <c r="U101" s="266">
        <f t="shared" si="3"/>
        <v>0</v>
      </c>
      <c r="V101" s="266">
        <f t="shared" si="3"/>
        <v>0</v>
      </c>
      <c r="W101" s="266">
        <f t="shared" si="3"/>
        <v>0</v>
      </c>
      <c r="X101" s="266">
        <f t="shared" si="3"/>
        <v>0</v>
      </c>
      <c r="Y101" s="266">
        <f t="shared" si="3"/>
        <v>0</v>
      </c>
      <c r="DA101" s="76"/>
    </row>
    <row r="102" spans="1:105" ht="12" customHeight="1" x14ac:dyDescent="0.25">
      <c r="A102" s="173" t="s">
        <v>92</v>
      </c>
      <c r="B102" s="267">
        <f t="shared" ref="B102:Y102" si="4">IF(B$7=0,0,B$7/B$5)</f>
        <v>0</v>
      </c>
      <c r="C102" s="267">
        <f t="shared" si="4"/>
        <v>0</v>
      </c>
      <c r="D102" s="267">
        <f t="shared" si="4"/>
        <v>0</v>
      </c>
      <c r="E102" s="267">
        <f t="shared" si="4"/>
        <v>0</v>
      </c>
      <c r="F102" s="267">
        <f t="shared" si="4"/>
        <v>0</v>
      </c>
      <c r="G102" s="267">
        <f t="shared" si="4"/>
        <v>0</v>
      </c>
      <c r="H102" s="267">
        <f t="shared" si="4"/>
        <v>0</v>
      </c>
      <c r="I102" s="267">
        <f t="shared" si="4"/>
        <v>0</v>
      </c>
      <c r="J102" s="267">
        <f t="shared" si="4"/>
        <v>0</v>
      </c>
      <c r="K102" s="267">
        <f t="shared" si="4"/>
        <v>0</v>
      </c>
      <c r="L102" s="267">
        <f t="shared" si="4"/>
        <v>0</v>
      </c>
      <c r="M102" s="267">
        <f t="shared" si="4"/>
        <v>0</v>
      </c>
      <c r="N102" s="267">
        <f t="shared" si="4"/>
        <v>0</v>
      </c>
      <c r="O102" s="267">
        <f t="shared" si="4"/>
        <v>0</v>
      </c>
      <c r="P102" s="267">
        <f t="shared" si="4"/>
        <v>0</v>
      </c>
      <c r="Q102" s="267">
        <f t="shared" si="4"/>
        <v>0</v>
      </c>
      <c r="R102" s="267">
        <f t="shared" si="4"/>
        <v>0</v>
      </c>
      <c r="S102" s="267">
        <f t="shared" si="4"/>
        <v>0</v>
      </c>
      <c r="T102" s="267">
        <f t="shared" si="4"/>
        <v>0</v>
      </c>
      <c r="U102" s="267">
        <f t="shared" si="4"/>
        <v>0</v>
      </c>
      <c r="V102" s="267">
        <f t="shared" si="4"/>
        <v>0</v>
      </c>
      <c r="W102" s="267">
        <f t="shared" si="4"/>
        <v>0</v>
      </c>
      <c r="X102" s="267">
        <f t="shared" si="4"/>
        <v>0</v>
      </c>
      <c r="Y102" s="267">
        <f t="shared" si="4"/>
        <v>0</v>
      </c>
      <c r="DA102" s="77"/>
    </row>
    <row r="103" spans="1:105" ht="12" customHeight="1" x14ac:dyDescent="0.25">
      <c r="A103" s="173" t="s">
        <v>93</v>
      </c>
      <c r="B103" s="267">
        <f t="shared" ref="B103:Y103" si="5">IF(B$8=0,0,B$8/B$5)</f>
        <v>0</v>
      </c>
      <c r="C103" s="267">
        <f t="shared" si="5"/>
        <v>0</v>
      </c>
      <c r="D103" s="267">
        <f t="shared" si="5"/>
        <v>0</v>
      </c>
      <c r="E103" s="267">
        <f t="shared" si="5"/>
        <v>0</v>
      </c>
      <c r="F103" s="267">
        <f t="shared" si="5"/>
        <v>0</v>
      </c>
      <c r="G103" s="267">
        <f t="shared" si="5"/>
        <v>0</v>
      </c>
      <c r="H103" s="267">
        <f t="shared" si="5"/>
        <v>0</v>
      </c>
      <c r="I103" s="267">
        <f t="shared" si="5"/>
        <v>0</v>
      </c>
      <c r="J103" s="267">
        <f t="shared" si="5"/>
        <v>0</v>
      </c>
      <c r="K103" s="267">
        <f t="shared" si="5"/>
        <v>0</v>
      </c>
      <c r="L103" s="267">
        <f t="shared" si="5"/>
        <v>0</v>
      </c>
      <c r="M103" s="267">
        <f t="shared" si="5"/>
        <v>0</v>
      </c>
      <c r="N103" s="267">
        <f t="shared" si="5"/>
        <v>0</v>
      </c>
      <c r="O103" s="267">
        <f t="shared" si="5"/>
        <v>0</v>
      </c>
      <c r="P103" s="267">
        <f t="shared" si="5"/>
        <v>0</v>
      </c>
      <c r="Q103" s="267">
        <f t="shared" si="5"/>
        <v>0</v>
      </c>
      <c r="R103" s="267">
        <f t="shared" si="5"/>
        <v>0</v>
      </c>
      <c r="S103" s="267">
        <f t="shared" si="5"/>
        <v>0</v>
      </c>
      <c r="T103" s="267">
        <f t="shared" si="5"/>
        <v>0</v>
      </c>
      <c r="U103" s="267">
        <f t="shared" si="5"/>
        <v>0</v>
      </c>
      <c r="V103" s="267">
        <f t="shared" si="5"/>
        <v>0</v>
      </c>
      <c r="W103" s="267">
        <f t="shared" si="5"/>
        <v>0</v>
      </c>
      <c r="X103" s="267">
        <f t="shared" si="5"/>
        <v>0</v>
      </c>
      <c r="Y103" s="267">
        <f t="shared" si="5"/>
        <v>0</v>
      </c>
      <c r="DA103" s="77"/>
    </row>
    <row r="104" spans="1:105" ht="12" customHeight="1" x14ac:dyDescent="0.25">
      <c r="A104" s="173" t="s">
        <v>94</v>
      </c>
      <c r="B104" s="267">
        <f t="shared" ref="B104:Y104" si="6">IF(B$9=0,0,B$9/B$5)</f>
        <v>0</v>
      </c>
      <c r="C104" s="267">
        <f t="shared" si="6"/>
        <v>0</v>
      </c>
      <c r="D104" s="267">
        <f t="shared" si="6"/>
        <v>0</v>
      </c>
      <c r="E104" s="267">
        <f t="shared" si="6"/>
        <v>0</v>
      </c>
      <c r="F104" s="267">
        <f t="shared" si="6"/>
        <v>0</v>
      </c>
      <c r="G104" s="267">
        <f t="shared" si="6"/>
        <v>0</v>
      </c>
      <c r="H104" s="267">
        <f t="shared" si="6"/>
        <v>0</v>
      </c>
      <c r="I104" s="267">
        <f t="shared" si="6"/>
        <v>0</v>
      </c>
      <c r="J104" s="267">
        <f t="shared" si="6"/>
        <v>0</v>
      </c>
      <c r="K104" s="267">
        <f t="shared" si="6"/>
        <v>0</v>
      </c>
      <c r="L104" s="267">
        <f t="shared" si="6"/>
        <v>0</v>
      </c>
      <c r="M104" s="267">
        <f t="shared" si="6"/>
        <v>0</v>
      </c>
      <c r="N104" s="267">
        <f t="shared" si="6"/>
        <v>0</v>
      </c>
      <c r="O104" s="267">
        <f t="shared" si="6"/>
        <v>0</v>
      </c>
      <c r="P104" s="267">
        <f t="shared" si="6"/>
        <v>0</v>
      </c>
      <c r="Q104" s="267">
        <f t="shared" si="6"/>
        <v>0</v>
      </c>
      <c r="R104" s="267">
        <f t="shared" si="6"/>
        <v>0</v>
      </c>
      <c r="S104" s="267">
        <f t="shared" si="6"/>
        <v>0</v>
      </c>
      <c r="T104" s="267">
        <f t="shared" si="6"/>
        <v>0</v>
      </c>
      <c r="U104" s="267">
        <f t="shared" si="6"/>
        <v>0</v>
      </c>
      <c r="V104" s="267">
        <f t="shared" si="6"/>
        <v>0</v>
      </c>
      <c r="W104" s="267">
        <f t="shared" si="6"/>
        <v>0</v>
      </c>
      <c r="X104" s="267">
        <f t="shared" si="6"/>
        <v>0</v>
      </c>
      <c r="Y104" s="267">
        <f t="shared" si="6"/>
        <v>0</v>
      </c>
      <c r="DA104" s="77"/>
    </row>
    <row r="105" spans="1:105" ht="12" customHeight="1" x14ac:dyDescent="0.25">
      <c r="A105" s="56" t="s">
        <v>95</v>
      </c>
      <c r="B105" s="268">
        <f t="shared" ref="B105:Y105" si="7">IF(B$10=0,0,B$10/B$5)</f>
        <v>0</v>
      </c>
      <c r="C105" s="268">
        <f t="shared" si="7"/>
        <v>0</v>
      </c>
      <c r="D105" s="268">
        <f t="shared" si="7"/>
        <v>0</v>
      </c>
      <c r="E105" s="268">
        <f t="shared" si="7"/>
        <v>0</v>
      </c>
      <c r="F105" s="268">
        <f t="shared" si="7"/>
        <v>0</v>
      </c>
      <c r="G105" s="268">
        <f t="shared" si="7"/>
        <v>0</v>
      </c>
      <c r="H105" s="268">
        <f t="shared" si="7"/>
        <v>0</v>
      </c>
      <c r="I105" s="268">
        <f t="shared" si="7"/>
        <v>0</v>
      </c>
      <c r="J105" s="268">
        <f t="shared" si="7"/>
        <v>0</v>
      </c>
      <c r="K105" s="268">
        <f t="shared" si="7"/>
        <v>0</v>
      </c>
      <c r="L105" s="268">
        <f t="shared" si="7"/>
        <v>0</v>
      </c>
      <c r="M105" s="268">
        <f t="shared" si="7"/>
        <v>0</v>
      </c>
      <c r="N105" s="268">
        <f t="shared" si="7"/>
        <v>0</v>
      </c>
      <c r="O105" s="268">
        <f t="shared" si="7"/>
        <v>0</v>
      </c>
      <c r="P105" s="268">
        <f t="shared" si="7"/>
        <v>0</v>
      </c>
      <c r="Q105" s="268">
        <f t="shared" si="7"/>
        <v>0</v>
      </c>
      <c r="R105" s="268">
        <f t="shared" si="7"/>
        <v>0</v>
      </c>
      <c r="S105" s="268">
        <f t="shared" si="7"/>
        <v>0</v>
      </c>
      <c r="T105" s="268">
        <f t="shared" si="7"/>
        <v>0</v>
      </c>
      <c r="U105" s="268">
        <f t="shared" si="7"/>
        <v>0</v>
      </c>
      <c r="V105" s="268">
        <f t="shared" si="7"/>
        <v>0</v>
      </c>
      <c r="W105" s="268">
        <f t="shared" si="7"/>
        <v>0</v>
      </c>
      <c r="X105" s="268">
        <f t="shared" si="7"/>
        <v>0</v>
      </c>
      <c r="Y105" s="268">
        <f t="shared" si="7"/>
        <v>0</v>
      </c>
      <c r="DA105" s="78"/>
    </row>
    <row r="106" spans="1:105" ht="12" customHeight="1" x14ac:dyDescent="0.25">
      <c r="A106" s="174" t="s">
        <v>165</v>
      </c>
      <c r="B106" s="269">
        <f t="shared" ref="B106:Y106" si="8">IF(B$16=0,0,B$16/B$5)</f>
        <v>0</v>
      </c>
      <c r="C106" s="269">
        <f t="shared" si="8"/>
        <v>0</v>
      </c>
      <c r="D106" s="269">
        <f t="shared" si="8"/>
        <v>0</v>
      </c>
      <c r="E106" s="269">
        <f t="shared" si="8"/>
        <v>0</v>
      </c>
      <c r="F106" s="269">
        <f t="shared" si="8"/>
        <v>0</v>
      </c>
      <c r="G106" s="269">
        <f t="shared" si="8"/>
        <v>0</v>
      </c>
      <c r="H106" s="269">
        <f t="shared" si="8"/>
        <v>0</v>
      </c>
      <c r="I106" s="269">
        <f t="shared" si="8"/>
        <v>0</v>
      </c>
      <c r="J106" s="269">
        <f t="shared" si="8"/>
        <v>0</v>
      </c>
      <c r="K106" s="269">
        <f t="shared" si="8"/>
        <v>0</v>
      </c>
      <c r="L106" s="269">
        <f t="shared" si="8"/>
        <v>0</v>
      </c>
      <c r="M106" s="269">
        <f t="shared" si="8"/>
        <v>0</v>
      </c>
      <c r="N106" s="269">
        <f t="shared" si="8"/>
        <v>0</v>
      </c>
      <c r="O106" s="269">
        <f t="shared" si="8"/>
        <v>0</v>
      </c>
      <c r="P106" s="269">
        <f t="shared" si="8"/>
        <v>0</v>
      </c>
      <c r="Q106" s="269">
        <f t="shared" si="8"/>
        <v>0</v>
      </c>
      <c r="R106" s="269">
        <f t="shared" si="8"/>
        <v>0</v>
      </c>
      <c r="S106" s="269">
        <f t="shared" si="8"/>
        <v>0</v>
      </c>
      <c r="T106" s="269">
        <f t="shared" si="8"/>
        <v>0</v>
      </c>
      <c r="U106" s="269">
        <f t="shared" si="8"/>
        <v>0</v>
      </c>
      <c r="V106" s="269">
        <f t="shared" si="8"/>
        <v>0</v>
      </c>
      <c r="W106" s="269">
        <f t="shared" si="8"/>
        <v>0</v>
      </c>
      <c r="X106" s="269">
        <f t="shared" si="8"/>
        <v>0</v>
      </c>
      <c r="Y106" s="269">
        <f t="shared" si="8"/>
        <v>0</v>
      </c>
      <c r="DA106" s="79"/>
    </row>
    <row r="107" spans="1:105" ht="12" customHeight="1" x14ac:dyDescent="0.25">
      <c r="A107" s="174" t="s">
        <v>172</v>
      </c>
      <c r="B107" s="269">
        <f t="shared" ref="B107:Y107" si="9">IF(B$22=0,0,B$22/B$5)</f>
        <v>0</v>
      </c>
      <c r="C107" s="269">
        <f t="shared" si="9"/>
        <v>0</v>
      </c>
      <c r="D107" s="269">
        <f t="shared" si="9"/>
        <v>0</v>
      </c>
      <c r="E107" s="269">
        <f t="shared" si="9"/>
        <v>0</v>
      </c>
      <c r="F107" s="269">
        <f t="shared" si="9"/>
        <v>0</v>
      </c>
      <c r="G107" s="269">
        <f t="shared" si="9"/>
        <v>0</v>
      </c>
      <c r="H107" s="269">
        <f t="shared" si="9"/>
        <v>0</v>
      </c>
      <c r="I107" s="269">
        <f t="shared" si="9"/>
        <v>0</v>
      </c>
      <c r="J107" s="269">
        <f t="shared" si="9"/>
        <v>0</v>
      </c>
      <c r="K107" s="269">
        <f t="shared" si="9"/>
        <v>0</v>
      </c>
      <c r="L107" s="269">
        <f t="shared" si="9"/>
        <v>0</v>
      </c>
      <c r="M107" s="269">
        <f t="shared" si="9"/>
        <v>0</v>
      </c>
      <c r="N107" s="269">
        <f t="shared" si="9"/>
        <v>0</v>
      </c>
      <c r="O107" s="269">
        <f t="shared" si="9"/>
        <v>0</v>
      </c>
      <c r="P107" s="269">
        <f t="shared" si="9"/>
        <v>0</v>
      </c>
      <c r="Q107" s="269">
        <f t="shared" si="9"/>
        <v>0</v>
      </c>
      <c r="R107" s="269">
        <f t="shared" si="9"/>
        <v>0</v>
      </c>
      <c r="S107" s="269">
        <f t="shared" si="9"/>
        <v>0</v>
      </c>
      <c r="T107" s="269">
        <f t="shared" si="9"/>
        <v>0</v>
      </c>
      <c r="U107" s="269">
        <f t="shared" si="9"/>
        <v>0</v>
      </c>
      <c r="V107" s="269">
        <f t="shared" si="9"/>
        <v>0</v>
      </c>
      <c r="W107" s="269">
        <f t="shared" si="9"/>
        <v>0</v>
      </c>
      <c r="X107" s="269">
        <f t="shared" si="9"/>
        <v>0</v>
      </c>
      <c r="Y107" s="269">
        <f t="shared" si="9"/>
        <v>0</v>
      </c>
      <c r="DA107" s="79"/>
    </row>
    <row r="108" spans="1:105" ht="12" customHeight="1" x14ac:dyDescent="0.25">
      <c r="A108" s="174" t="s">
        <v>179</v>
      </c>
      <c r="B108" s="269">
        <f t="shared" ref="B108:Y108" si="10">IF(B$28=0,0,B$28/B$5)</f>
        <v>0</v>
      </c>
      <c r="C108" s="269">
        <f t="shared" si="10"/>
        <v>0</v>
      </c>
      <c r="D108" s="269">
        <f t="shared" si="10"/>
        <v>0</v>
      </c>
      <c r="E108" s="269">
        <f t="shared" si="10"/>
        <v>0</v>
      </c>
      <c r="F108" s="269">
        <f t="shared" si="10"/>
        <v>0</v>
      </c>
      <c r="G108" s="269">
        <f t="shared" si="10"/>
        <v>0</v>
      </c>
      <c r="H108" s="269">
        <f t="shared" si="10"/>
        <v>0</v>
      </c>
      <c r="I108" s="269">
        <f t="shared" si="10"/>
        <v>0</v>
      </c>
      <c r="J108" s="269">
        <f t="shared" si="10"/>
        <v>0</v>
      </c>
      <c r="K108" s="269">
        <f t="shared" si="10"/>
        <v>0</v>
      </c>
      <c r="L108" s="269">
        <f t="shared" si="10"/>
        <v>0</v>
      </c>
      <c r="M108" s="269">
        <f t="shared" si="10"/>
        <v>0</v>
      </c>
      <c r="N108" s="269">
        <f t="shared" si="10"/>
        <v>0</v>
      </c>
      <c r="O108" s="269">
        <f t="shared" si="10"/>
        <v>0</v>
      </c>
      <c r="P108" s="269">
        <f t="shared" si="10"/>
        <v>0</v>
      </c>
      <c r="Q108" s="269">
        <f t="shared" si="10"/>
        <v>0</v>
      </c>
      <c r="R108" s="269">
        <f t="shared" si="10"/>
        <v>0</v>
      </c>
      <c r="S108" s="269">
        <f t="shared" si="10"/>
        <v>0</v>
      </c>
      <c r="T108" s="269">
        <f t="shared" si="10"/>
        <v>0</v>
      </c>
      <c r="U108" s="269">
        <f t="shared" si="10"/>
        <v>0</v>
      </c>
      <c r="V108" s="269">
        <f t="shared" si="10"/>
        <v>0</v>
      </c>
      <c r="W108" s="269">
        <f t="shared" si="10"/>
        <v>0</v>
      </c>
      <c r="X108" s="269">
        <f t="shared" si="10"/>
        <v>0</v>
      </c>
      <c r="Y108" s="269">
        <f t="shared" si="10"/>
        <v>0</v>
      </c>
      <c r="DA108" s="79"/>
    </row>
    <row r="109" spans="1:105" ht="12" customHeight="1" x14ac:dyDescent="0.25">
      <c r="A109" s="62" t="s">
        <v>181</v>
      </c>
      <c r="B109" s="270">
        <f t="shared" ref="B109:Y109" si="11">IF(B$29=0,0,B$29/B$5)</f>
        <v>0</v>
      </c>
      <c r="C109" s="270">
        <f t="shared" si="11"/>
        <v>0</v>
      </c>
      <c r="D109" s="270">
        <f t="shared" si="11"/>
        <v>0</v>
      </c>
      <c r="E109" s="270">
        <f t="shared" si="11"/>
        <v>0</v>
      </c>
      <c r="F109" s="270">
        <f t="shared" si="11"/>
        <v>0</v>
      </c>
      <c r="G109" s="270">
        <f t="shared" si="11"/>
        <v>0</v>
      </c>
      <c r="H109" s="270">
        <f t="shared" si="11"/>
        <v>0</v>
      </c>
      <c r="I109" s="270">
        <f t="shared" si="11"/>
        <v>0</v>
      </c>
      <c r="J109" s="270">
        <f t="shared" si="11"/>
        <v>0</v>
      </c>
      <c r="K109" s="270">
        <f t="shared" si="11"/>
        <v>0</v>
      </c>
      <c r="L109" s="270">
        <f t="shared" si="11"/>
        <v>0</v>
      </c>
      <c r="M109" s="270">
        <f t="shared" si="11"/>
        <v>0</v>
      </c>
      <c r="N109" s="270">
        <f t="shared" si="11"/>
        <v>0</v>
      </c>
      <c r="O109" s="270">
        <f t="shared" si="11"/>
        <v>0</v>
      </c>
      <c r="P109" s="270">
        <f t="shared" si="11"/>
        <v>0</v>
      </c>
      <c r="Q109" s="270">
        <f t="shared" si="11"/>
        <v>0</v>
      </c>
      <c r="R109" s="270">
        <f t="shared" si="11"/>
        <v>0</v>
      </c>
      <c r="S109" s="270">
        <f t="shared" si="11"/>
        <v>0</v>
      </c>
      <c r="T109" s="270">
        <f t="shared" si="11"/>
        <v>0</v>
      </c>
      <c r="U109" s="270">
        <f t="shared" si="11"/>
        <v>0</v>
      </c>
      <c r="V109" s="270">
        <f t="shared" si="11"/>
        <v>0</v>
      </c>
      <c r="W109" s="270">
        <f t="shared" si="11"/>
        <v>0</v>
      </c>
      <c r="X109" s="270">
        <f t="shared" si="11"/>
        <v>0</v>
      </c>
      <c r="Y109" s="270">
        <f t="shared" si="11"/>
        <v>0</v>
      </c>
      <c r="DA109" s="80"/>
    </row>
    <row r="110" spans="1:105" ht="12" customHeight="1" x14ac:dyDescent="0.25">
      <c r="A110" s="62" t="s">
        <v>187</v>
      </c>
      <c r="B110" s="270">
        <f t="shared" ref="B110:Y110" si="12">IF(B$34=0,0,B$34/B$5)</f>
        <v>0</v>
      </c>
      <c r="C110" s="270">
        <f t="shared" si="12"/>
        <v>0</v>
      </c>
      <c r="D110" s="270">
        <f t="shared" si="12"/>
        <v>0</v>
      </c>
      <c r="E110" s="270">
        <f t="shared" si="12"/>
        <v>0</v>
      </c>
      <c r="F110" s="270">
        <f t="shared" si="12"/>
        <v>0</v>
      </c>
      <c r="G110" s="270">
        <f t="shared" si="12"/>
        <v>0</v>
      </c>
      <c r="H110" s="270">
        <f t="shared" si="12"/>
        <v>0</v>
      </c>
      <c r="I110" s="270">
        <f t="shared" si="12"/>
        <v>0</v>
      </c>
      <c r="J110" s="270">
        <f t="shared" si="12"/>
        <v>0</v>
      </c>
      <c r="K110" s="270">
        <f t="shared" si="12"/>
        <v>0</v>
      </c>
      <c r="L110" s="270">
        <f t="shared" si="12"/>
        <v>0</v>
      </c>
      <c r="M110" s="270">
        <f t="shared" si="12"/>
        <v>0</v>
      </c>
      <c r="N110" s="270">
        <f t="shared" si="12"/>
        <v>0</v>
      </c>
      <c r="O110" s="270">
        <f t="shared" si="12"/>
        <v>0</v>
      </c>
      <c r="P110" s="270">
        <f t="shared" si="12"/>
        <v>0</v>
      </c>
      <c r="Q110" s="270">
        <f t="shared" si="12"/>
        <v>0</v>
      </c>
      <c r="R110" s="270">
        <f t="shared" si="12"/>
        <v>0</v>
      </c>
      <c r="S110" s="270">
        <f t="shared" si="12"/>
        <v>0</v>
      </c>
      <c r="T110" s="270">
        <f t="shared" si="12"/>
        <v>0</v>
      </c>
      <c r="U110" s="270">
        <f t="shared" si="12"/>
        <v>0</v>
      </c>
      <c r="V110" s="270">
        <f t="shared" si="12"/>
        <v>0</v>
      </c>
      <c r="W110" s="270">
        <f t="shared" si="12"/>
        <v>0</v>
      </c>
      <c r="X110" s="270">
        <f t="shared" si="12"/>
        <v>0</v>
      </c>
      <c r="Y110" s="270">
        <f t="shared" si="12"/>
        <v>0</v>
      </c>
      <c r="DA110" s="80"/>
    </row>
    <row r="111" spans="1:105" ht="12" customHeight="1" x14ac:dyDescent="0.25">
      <c r="A111" s="174" t="s">
        <v>189</v>
      </c>
      <c r="B111" s="269">
        <f t="shared" ref="B111:Y111" si="13">IF(B$35=0,0,B$35/B$5)</f>
        <v>0</v>
      </c>
      <c r="C111" s="269">
        <f t="shared" si="13"/>
        <v>0</v>
      </c>
      <c r="D111" s="269">
        <f t="shared" si="13"/>
        <v>0</v>
      </c>
      <c r="E111" s="269">
        <f t="shared" si="13"/>
        <v>0</v>
      </c>
      <c r="F111" s="269">
        <f t="shared" si="13"/>
        <v>0</v>
      </c>
      <c r="G111" s="269">
        <f t="shared" si="13"/>
        <v>0</v>
      </c>
      <c r="H111" s="269">
        <f t="shared" si="13"/>
        <v>0</v>
      </c>
      <c r="I111" s="269">
        <f t="shared" si="13"/>
        <v>0</v>
      </c>
      <c r="J111" s="269">
        <f t="shared" si="13"/>
        <v>0</v>
      </c>
      <c r="K111" s="269">
        <f t="shared" si="13"/>
        <v>0</v>
      </c>
      <c r="L111" s="269">
        <f t="shared" si="13"/>
        <v>0</v>
      </c>
      <c r="M111" s="269">
        <f t="shared" si="13"/>
        <v>0</v>
      </c>
      <c r="N111" s="269">
        <f t="shared" si="13"/>
        <v>0</v>
      </c>
      <c r="O111" s="269">
        <f t="shared" si="13"/>
        <v>0</v>
      </c>
      <c r="P111" s="269">
        <f t="shared" si="13"/>
        <v>0</v>
      </c>
      <c r="Q111" s="269">
        <f t="shared" si="13"/>
        <v>0</v>
      </c>
      <c r="R111" s="269">
        <f t="shared" si="13"/>
        <v>0</v>
      </c>
      <c r="S111" s="269">
        <f t="shared" si="13"/>
        <v>0</v>
      </c>
      <c r="T111" s="269">
        <f t="shared" si="13"/>
        <v>0</v>
      </c>
      <c r="U111" s="269">
        <f t="shared" si="13"/>
        <v>0</v>
      </c>
      <c r="V111" s="269">
        <f t="shared" si="13"/>
        <v>0</v>
      </c>
      <c r="W111" s="269">
        <f t="shared" si="13"/>
        <v>0</v>
      </c>
      <c r="X111" s="269">
        <f t="shared" si="13"/>
        <v>0</v>
      </c>
      <c r="Y111" s="269">
        <f t="shared" si="13"/>
        <v>0</v>
      </c>
      <c r="DA111" s="79"/>
    </row>
    <row r="112" spans="1:105" ht="12" customHeight="1" x14ac:dyDescent="0.25">
      <c r="A112" s="62" t="s">
        <v>190</v>
      </c>
      <c r="B112" s="270">
        <f t="shared" ref="B112:Y112" si="14">IF(B$36=0,0,B$36/B$5)</f>
        <v>0</v>
      </c>
      <c r="C112" s="270">
        <f t="shared" si="14"/>
        <v>0</v>
      </c>
      <c r="D112" s="270">
        <f t="shared" si="14"/>
        <v>0</v>
      </c>
      <c r="E112" s="270">
        <f t="shared" si="14"/>
        <v>0</v>
      </c>
      <c r="F112" s="270">
        <f t="shared" si="14"/>
        <v>0</v>
      </c>
      <c r="G112" s="270">
        <f t="shared" si="14"/>
        <v>0</v>
      </c>
      <c r="H112" s="270">
        <f t="shared" si="14"/>
        <v>0</v>
      </c>
      <c r="I112" s="270">
        <f t="shared" si="14"/>
        <v>0</v>
      </c>
      <c r="J112" s="270">
        <f t="shared" si="14"/>
        <v>0</v>
      </c>
      <c r="K112" s="270">
        <f t="shared" si="14"/>
        <v>0</v>
      </c>
      <c r="L112" s="270">
        <f t="shared" si="14"/>
        <v>0</v>
      </c>
      <c r="M112" s="270">
        <f t="shared" si="14"/>
        <v>0</v>
      </c>
      <c r="N112" s="270">
        <f t="shared" si="14"/>
        <v>0</v>
      </c>
      <c r="O112" s="270">
        <f t="shared" si="14"/>
        <v>0</v>
      </c>
      <c r="P112" s="270">
        <f t="shared" si="14"/>
        <v>0</v>
      </c>
      <c r="Q112" s="270">
        <f t="shared" si="14"/>
        <v>0</v>
      </c>
      <c r="R112" s="270">
        <f t="shared" si="14"/>
        <v>0</v>
      </c>
      <c r="S112" s="270">
        <f t="shared" si="14"/>
        <v>0</v>
      </c>
      <c r="T112" s="270">
        <f t="shared" si="14"/>
        <v>0</v>
      </c>
      <c r="U112" s="270">
        <f t="shared" si="14"/>
        <v>0</v>
      </c>
      <c r="V112" s="270">
        <f t="shared" si="14"/>
        <v>0</v>
      </c>
      <c r="W112" s="270">
        <f t="shared" si="14"/>
        <v>0</v>
      </c>
      <c r="X112" s="270">
        <f t="shared" si="14"/>
        <v>0</v>
      </c>
      <c r="Y112" s="270">
        <f t="shared" si="14"/>
        <v>0</v>
      </c>
      <c r="DA112" s="80"/>
    </row>
    <row r="113" spans="1:105" ht="12" customHeight="1" x14ac:dyDescent="0.25">
      <c r="A113" s="62" t="s">
        <v>195</v>
      </c>
      <c r="B113" s="270">
        <f t="shared" ref="B113:Y113" si="15">IF(B$40=0,0,B$40/B$5)</f>
        <v>0</v>
      </c>
      <c r="C113" s="270">
        <f t="shared" si="15"/>
        <v>0</v>
      </c>
      <c r="D113" s="270">
        <f t="shared" si="15"/>
        <v>0</v>
      </c>
      <c r="E113" s="270">
        <f t="shared" si="15"/>
        <v>0</v>
      </c>
      <c r="F113" s="270">
        <f t="shared" si="15"/>
        <v>0</v>
      </c>
      <c r="G113" s="270">
        <f t="shared" si="15"/>
        <v>0</v>
      </c>
      <c r="H113" s="270">
        <f t="shared" si="15"/>
        <v>0</v>
      </c>
      <c r="I113" s="270">
        <f t="shared" si="15"/>
        <v>0</v>
      </c>
      <c r="J113" s="270">
        <f t="shared" si="15"/>
        <v>0</v>
      </c>
      <c r="K113" s="270">
        <f t="shared" si="15"/>
        <v>0</v>
      </c>
      <c r="L113" s="270">
        <f t="shared" si="15"/>
        <v>0</v>
      </c>
      <c r="M113" s="270">
        <f t="shared" si="15"/>
        <v>0</v>
      </c>
      <c r="N113" s="270">
        <f t="shared" si="15"/>
        <v>0</v>
      </c>
      <c r="O113" s="270">
        <f t="shared" si="15"/>
        <v>0</v>
      </c>
      <c r="P113" s="270">
        <f t="shared" si="15"/>
        <v>0</v>
      </c>
      <c r="Q113" s="270">
        <f t="shared" si="15"/>
        <v>0</v>
      </c>
      <c r="R113" s="270">
        <f t="shared" si="15"/>
        <v>0</v>
      </c>
      <c r="S113" s="270">
        <f t="shared" si="15"/>
        <v>0</v>
      </c>
      <c r="T113" s="270">
        <f t="shared" si="15"/>
        <v>0</v>
      </c>
      <c r="U113" s="270">
        <f t="shared" si="15"/>
        <v>0</v>
      </c>
      <c r="V113" s="270">
        <f t="shared" si="15"/>
        <v>0</v>
      </c>
      <c r="W113" s="270">
        <f t="shared" si="15"/>
        <v>0</v>
      </c>
      <c r="X113" s="270">
        <f t="shared" si="15"/>
        <v>0</v>
      </c>
      <c r="Y113" s="270">
        <f t="shared" si="15"/>
        <v>0</v>
      </c>
      <c r="DA113" s="80"/>
    </row>
    <row r="114" spans="1:105" ht="12" customHeight="1" x14ac:dyDescent="0.25">
      <c r="A114" s="63" t="s">
        <v>207</v>
      </c>
      <c r="B114" s="271">
        <f t="shared" ref="B114:Y114" si="16">IF(B$51=0,0,B$51/B$5)</f>
        <v>0</v>
      </c>
      <c r="C114" s="271">
        <f t="shared" si="16"/>
        <v>0</v>
      </c>
      <c r="D114" s="271">
        <f t="shared" si="16"/>
        <v>0</v>
      </c>
      <c r="E114" s="271">
        <f t="shared" si="16"/>
        <v>0</v>
      </c>
      <c r="F114" s="271">
        <f t="shared" si="16"/>
        <v>0</v>
      </c>
      <c r="G114" s="271">
        <f t="shared" si="16"/>
        <v>0</v>
      </c>
      <c r="H114" s="271">
        <f t="shared" si="16"/>
        <v>0</v>
      </c>
      <c r="I114" s="271">
        <f t="shared" si="16"/>
        <v>0</v>
      </c>
      <c r="J114" s="271">
        <f t="shared" si="16"/>
        <v>0</v>
      </c>
      <c r="K114" s="271">
        <f t="shared" si="16"/>
        <v>0</v>
      </c>
      <c r="L114" s="271">
        <f t="shared" si="16"/>
        <v>0</v>
      </c>
      <c r="M114" s="271">
        <f t="shared" si="16"/>
        <v>0</v>
      </c>
      <c r="N114" s="271">
        <f t="shared" si="16"/>
        <v>0</v>
      </c>
      <c r="O114" s="271">
        <f t="shared" si="16"/>
        <v>0</v>
      </c>
      <c r="P114" s="271">
        <f t="shared" si="16"/>
        <v>0</v>
      </c>
      <c r="Q114" s="271">
        <f t="shared" si="16"/>
        <v>0</v>
      </c>
      <c r="R114" s="271">
        <f t="shared" si="16"/>
        <v>0</v>
      </c>
      <c r="S114" s="271">
        <f t="shared" si="16"/>
        <v>0</v>
      </c>
      <c r="T114" s="271">
        <f t="shared" si="16"/>
        <v>0</v>
      </c>
      <c r="U114" s="271">
        <f t="shared" si="16"/>
        <v>0</v>
      </c>
      <c r="V114" s="271">
        <f t="shared" si="16"/>
        <v>0</v>
      </c>
      <c r="W114" s="271">
        <f t="shared" si="16"/>
        <v>0</v>
      </c>
      <c r="X114" s="271">
        <f t="shared" si="16"/>
        <v>0</v>
      </c>
      <c r="Y114" s="271">
        <f t="shared" si="16"/>
        <v>0</v>
      </c>
      <c r="DA114" s="81"/>
    </row>
    <row r="115" spans="1:105" ht="12" hidden="1" customHeight="1" x14ac:dyDescent="0.25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</row>
    <row r="116" spans="1:105" ht="12" customHeight="1" x14ac:dyDescent="0.25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 spans="1:105" ht="12" customHeight="1" x14ac:dyDescent="0.25">
      <c r="A117" s="35" t="s">
        <v>44</v>
      </c>
      <c r="B117" s="232">
        <f t="shared" ref="B117:Y117" si="17">SUM(B$118:B$122,B$126:B$127,B$129:B$131,B$124,B$123)</f>
        <v>1.0000000000000002</v>
      </c>
      <c r="C117" s="232">
        <f t="shared" si="17"/>
        <v>0.99999999999999989</v>
      </c>
      <c r="D117" s="232">
        <f t="shared" si="17"/>
        <v>1</v>
      </c>
      <c r="E117" s="232">
        <f t="shared" si="17"/>
        <v>1</v>
      </c>
      <c r="F117" s="232">
        <f t="shared" si="17"/>
        <v>1.0000000000000002</v>
      </c>
      <c r="G117" s="232">
        <f t="shared" si="17"/>
        <v>1.0000000000000002</v>
      </c>
      <c r="H117" s="232">
        <f t="shared" si="17"/>
        <v>0.99999999999999989</v>
      </c>
      <c r="I117" s="232">
        <f t="shared" si="17"/>
        <v>0.99999999999999989</v>
      </c>
      <c r="J117" s="232">
        <f t="shared" si="17"/>
        <v>0.99999999999999944</v>
      </c>
      <c r="K117" s="232">
        <f t="shared" si="17"/>
        <v>1</v>
      </c>
      <c r="L117" s="232">
        <f t="shared" si="17"/>
        <v>1</v>
      </c>
      <c r="M117" s="232">
        <f t="shared" si="17"/>
        <v>1</v>
      </c>
      <c r="N117" s="232">
        <f t="shared" si="17"/>
        <v>1</v>
      </c>
      <c r="O117" s="232">
        <f t="shared" si="17"/>
        <v>1.0000000000000002</v>
      </c>
      <c r="P117" s="232">
        <f t="shared" si="17"/>
        <v>1.0000000000000002</v>
      </c>
      <c r="Q117" s="232">
        <f t="shared" si="17"/>
        <v>1</v>
      </c>
      <c r="R117" s="232">
        <f t="shared" si="17"/>
        <v>1</v>
      </c>
      <c r="S117" s="232">
        <f t="shared" si="17"/>
        <v>0.99999999999999989</v>
      </c>
      <c r="T117" s="232">
        <f t="shared" si="17"/>
        <v>1.0000000000000002</v>
      </c>
      <c r="U117" s="232">
        <f t="shared" si="17"/>
        <v>0.99999999999999989</v>
      </c>
      <c r="V117" s="232">
        <f t="shared" si="17"/>
        <v>1</v>
      </c>
      <c r="W117" s="232">
        <f t="shared" si="17"/>
        <v>1.0000000000000002</v>
      </c>
      <c r="X117" s="232">
        <f t="shared" si="17"/>
        <v>1.0000000000000002</v>
      </c>
      <c r="Y117" s="232">
        <f t="shared" si="17"/>
        <v>0.99999999999999989</v>
      </c>
      <c r="DA117" s="95"/>
    </row>
    <row r="118" spans="1:105" ht="12" customHeight="1" x14ac:dyDescent="0.25">
      <c r="A118" s="55" t="s">
        <v>91</v>
      </c>
      <c r="B118" s="266">
        <f t="shared" ref="B118:Y118" si="18">IF(B$55=0,0,B$55/B$54)</f>
        <v>1.804339605004589E-3</v>
      </c>
      <c r="C118" s="266">
        <f t="shared" si="18"/>
        <v>1.8199177349036491E-3</v>
      </c>
      <c r="D118" s="266">
        <f t="shared" si="18"/>
        <v>1.9066528638613863E-3</v>
      </c>
      <c r="E118" s="266">
        <f t="shared" si="18"/>
        <v>1.9520882051631508E-3</v>
      </c>
      <c r="F118" s="266">
        <f t="shared" si="18"/>
        <v>1.9920819387498857E-3</v>
      </c>
      <c r="G118" s="266">
        <f t="shared" si="18"/>
        <v>2.04608682131528E-3</v>
      </c>
      <c r="H118" s="266">
        <f t="shared" si="18"/>
        <v>2.0574730121250004E-3</v>
      </c>
      <c r="I118" s="266">
        <f t="shared" si="18"/>
        <v>2.0542139475578144E-3</v>
      </c>
      <c r="J118" s="266">
        <f t="shared" si="18"/>
        <v>2.0360415057409454E-3</v>
      </c>
      <c r="K118" s="266">
        <f t="shared" si="18"/>
        <v>2.0345856450974761E-3</v>
      </c>
      <c r="L118" s="266">
        <f t="shared" si="18"/>
        <v>2.0243142564419052E-3</v>
      </c>
      <c r="M118" s="266">
        <f t="shared" si="18"/>
        <v>2.0425573520762665E-3</v>
      </c>
      <c r="N118" s="266">
        <f t="shared" si="18"/>
        <v>1.904419844933559E-3</v>
      </c>
      <c r="O118" s="266">
        <f t="shared" si="18"/>
        <v>1.807501391533937E-3</v>
      </c>
      <c r="P118" s="266">
        <f t="shared" si="18"/>
        <v>1.824974917835838E-3</v>
      </c>
      <c r="Q118" s="266">
        <f t="shared" si="18"/>
        <v>2.0212110599340249E-3</v>
      </c>
      <c r="R118" s="266">
        <f t="shared" si="18"/>
        <v>1.9384956900275977E-3</v>
      </c>
      <c r="S118" s="266">
        <f t="shared" si="18"/>
        <v>2.0592222424242737E-3</v>
      </c>
      <c r="T118" s="266">
        <f t="shared" si="18"/>
        <v>2.0830780065612532E-3</v>
      </c>
      <c r="U118" s="266">
        <f t="shared" si="18"/>
        <v>2.1024941852005488E-3</v>
      </c>
      <c r="V118" s="266">
        <f t="shared" si="18"/>
        <v>2.1043717993021438E-3</v>
      </c>
      <c r="W118" s="266">
        <f t="shared" si="18"/>
        <v>2.0530175783538543E-3</v>
      </c>
      <c r="X118" s="266">
        <f t="shared" si="18"/>
        <v>2.0615328940404862E-3</v>
      </c>
      <c r="Y118" s="266">
        <f t="shared" si="18"/>
        <v>2.084688542443027E-3</v>
      </c>
      <c r="DA118" s="76"/>
    </row>
    <row r="119" spans="1:105" ht="12" customHeight="1" x14ac:dyDescent="0.25">
      <c r="A119" s="173" t="s">
        <v>92</v>
      </c>
      <c r="B119" s="267">
        <f t="shared" ref="B119:Y119" si="19">IF(B$56=0,0,B$56/B$54)</f>
        <v>3.4597436884778882E-4</v>
      </c>
      <c r="C119" s="267">
        <f t="shared" si="19"/>
        <v>3.4896140834118965E-4</v>
      </c>
      <c r="D119" s="267">
        <f t="shared" si="19"/>
        <v>3.6559249675428715E-4</v>
      </c>
      <c r="E119" s="267">
        <f t="shared" si="19"/>
        <v>3.7430452828463853E-4</v>
      </c>
      <c r="F119" s="267">
        <f t="shared" si="19"/>
        <v>3.8197315490967018E-4</v>
      </c>
      <c r="G119" s="267">
        <f t="shared" si="19"/>
        <v>3.923283591674704E-4</v>
      </c>
      <c r="H119" s="267">
        <f t="shared" si="19"/>
        <v>3.9451161234666535E-4</v>
      </c>
      <c r="I119" s="267">
        <f t="shared" si="19"/>
        <v>3.9388670071498655E-4</v>
      </c>
      <c r="J119" s="267">
        <f t="shared" si="19"/>
        <v>3.9040221305502732E-4</v>
      </c>
      <c r="K119" s="267">
        <f t="shared" si="19"/>
        <v>3.901230580301873E-4</v>
      </c>
      <c r="L119" s="267">
        <f t="shared" si="19"/>
        <v>3.8815356337549743E-4</v>
      </c>
      <c r="M119" s="267">
        <f t="shared" si="19"/>
        <v>3.9165159860147245E-4</v>
      </c>
      <c r="N119" s="267">
        <f t="shared" si="19"/>
        <v>3.6516432496664936E-4</v>
      </c>
      <c r="O119" s="267">
        <f t="shared" si="19"/>
        <v>3.46580627833563E-4</v>
      </c>
      <c r="P119" s="267">
        <f t="shared" si="19"/>
        <v>3.4993110144566919E-4</v>
      </c>
      <c r="Q119" s="267">
        <f t="shared" si="19"/>
        <v>3.8755853877467015E-4</v>
      </c>
      <c r="R119" s="267">
        <f t="shared" si="19"/>
        <v>3.7169822189307396E-4</v>
      </c>
      <c r="S119" s="267">
        <f t="shared" si="19"/>
        <v>3.9484701974285745E-4</v>
      </c>
      <c r="T119" s="267">
        <f t="shared" si="19"/>
        <v>3.99421260045393E-4</v>
      </c>
      <c r="U119" s="267">
        <f t="shared" si="19"/>
        <v>4.0314422889866985E-4</v>
      </c>
      <c r="V119" s="267">
        <f t="shared" si="19"/>
        <v>4.0350425333749378E-4</v>
      </c>
      <c r="W119" s="267">
        <f t="shared" si="19"/>
        <v>3.9365730205904558E-4</v>
      </c>
      <c r="X119" s="267">
        <f t="shared" si="19"/>
        <v>3.9529007726502724E-4</v>
      </c>
      <c r="Y119" s="267">
        <f t="shared" si="19"/>
        <v>3.9973007338278113E-4</v>
      </c>
      <c r="DA119" s="77"/>
    </row>
    <row r="120" spans="1:105" ht="12" customHeight="1" x14ac:dyDescent="0.25">
      <c r="A120" s="173" t="s">
        <v>93</v>
      </c>
      <c r="B120" s="267">
        <f t="shared" ref="B120:Y120" si="20">IF(B$57=0,0,B$57/B$54)</f>
        <v>4.786056930882087E-2</v>
      </c>
      <c r="C120" s="267">
        <f t="shared" si="20"/>
        <v>4.8273783186999784E-2</v>
      </c>
      <c r="D120" s="267">
        <f t="shared" si="20"/>
        <v>5.0574454656759346E-2</v>
      </c>
      <c r="E120" s="267">
        <f t="shared" si="20"/>
        <v>5.1779638700501229E-2</v>
      </c>
      <c r="F120" s="267">
        <f t="shared" si="20"/>
        <v>5.2840482708434833E-2</v>
      </c>
      <c r="G120" s="267">
        <f t="shared" si="20"/>
        <v>5.4272976025029326E-2</v>
      </c>
      <c r="H120" s="267">
        <f t="shared" si="20"/>
        <v>5.4574997647178825E-2</v>
      </c>
      <c r="I120" s="267">
        <f t="shared" si="20"/>
        <v>5.4488550126342322E-2</v>
      </c>
      <c r="J120" s="267">
        <f t="shared" si="20"/>
        <v>5.4006521461298126E-2</v>
      </c>
      <c r="K120" s="267">
        <f t="shared" si="20"/>
        <v>5.3967904385533928E-2</v>
      </c>
      <c r="L120" s="267">
        <f t="shared" si="20"/>
        <v>5.3695453175526528E-2</v>
      </c>
      <c r="M120" s="267">
        <f t="shared" si="20"/>
        <v>5.4179355951142663E-2</v>
      </c>
      <c r="N120" s="267">
        <f t="shared" si="20"/>
        <v>5.0515223258819207E-2</v>
      </c>
      <c r="O120" s="267">
        <f t="shared" si="20"/>
        <v>4.7944436504834188E-2</v>
      </c>
      <c r="P120" s="267">
        <f t="shared" si="20"/>
        <v>4.8407926257163586E-2</v>
      </c>
      <c r="Q120" s="267">
        <f t="shared" si="20"/>
        <v>5.3613140094811385E-2</v>
      </c>
      <c r="R120" s="267">
        <f t="shared" si="20"/>
        <v>5.1419093761554048E-2</v>
      </c>
      <c r="S120" s="267">
        <f t="shared" si="20"/>
        <v>5.4621396428064219E-2</v>
      </c>
      <c r="T120" s="267">
        <f t="shared" si="20"/>
        <v>5.5254176670611672E-2</v>
      </c>
      <c r="U120" s="267">
        <f t="shared" si="20"/>
        <v>5.5769195772836663E-2</v>
      </c>
      <c r="V120" s="267">
        <f t="shared" si="20"/>
        <v>5.5818999966900436E-2</v>
      </c>
      <c r="W120" s="267">
        <f t="shared" si="20"/>
        <v>5.4456816127351114E-2</v>
      </c>
      <c r="X120" s="267">
        <f t="shared" si="20"/>
        <v>5.4682687052910885E-2</v>
      </c>
      <c r="Y120" s="267">
        <f t="shared" si="20"/>
        <v>5.5296896546615133E-2</v>
      </c>
      <c r="DA120" s="77"/>
    </row>
    <row r="121" spans="1:105" ht="12" customHeight="1" x14ac:dyDescent="0.25">
      <c r="A121" s="173" t="s">
        <v>94</v>
      </c>
      <c r="B121" s="267">
        <f t="shared" ref="B121:Y121" si="21">IF(B$58=0,0,B$58/B$54)</f>
        <v>8.2520234412078507E-4</v>
      </c>
      <c r="C121" s="267">
        <f t="shared" si="21"/>
        <v>8.3232689499472589E-4</v>
      </c>
      <c r="D121" s="267">
        <f t="shared" si="21"/>
        <v>8.7199461139080892E-4</v>
      </c>
      <c r="E121" s="267">
        <f t="shared" si="21"/>
        <v>8.927741531379132E-4</v>
      </c>
      <c r="F121" s="267">
        <f t="shared" si="21"/>
        <v>9.1106501291529467E-4</v>
      </c>
      <c r="G121" s="267">
        <f t="shared" si="21"/>
        <v>9.3576377558908595E-4</v>
      </c>
      <c r="H121" s="267">
        <f t="shared" si="21"/>
        <v>9.4097117186899167E-4</v>
      </c>
      <c r="I121" s="267">
        <f t="shared" si="21"/>
        <v>9.3948066103997593E-4</v>
      </c>
      <c r="J121" s="267">
        <f t="shared" si="21"/>
        <v>9.311696194023117E-4</v>
      </c>
      <c r="K121" s="267">
        <f t="shared" si="21"/>
        <v>9.3050379152136739E-4</v>
      </c>
      <c r="L121" s="267">
        <f t="shared" si="21"/>
        <v>9.2580624236130685E-4</v>
      </c>
      <c r="M121" s="267">
        <f t="shared" si="21"/>
        <v>9.3414959703785427E-4</v>
      </c>
      <c r="N121" s="267">
        <f t="shared" si="21"/>
        <v>8.7097335549829425E-4</v>
      </c>
      <c r="O121" s="267">
        <f t="shared" si="21"/>
        <v>8.2664836550633259E-4</v>
      </c>
      <c r="P121" s="267">
        <f t="shared" si="21"/>
        <v>8.3463976292641451E-4</v>
      </c>
      <c r="Q121" s="267">
        <f t="shared" si="21"/>
        <v>9.2438701672026486E-4</v>
      </c>
      <c r="R121" s="267">
        <f t="shared" si="21"/>
        <v>8.8655770955864118E-4</v>
      </c>
      <c r="S121" s="267">
        <f t="shared" si="21"/>
        <v>9.4177117035007811E-4</v>
      </c>
      <c r="T121" s="267">
        <f t="shared" si="21"/>
        <v>9.5268144047440839E-4</v>
      </c>
      <c r="U121" s="267">
        <f t="shared" si="21"/>
        <v>9.6156129661821598E-4</v>
      </c>
      <c r="V121" s="267">
        <f t="shared" si="21"/>
        <v>9.624200105508335E-4</v>
      </c>
      <c r="W121" s="267">
        <f t="shared" si="21"/>
        <v>9.3893350978928867E-4</v>
      </c>
      <c r="X121" s="267">
        <f t="shared" si="21"/>
        <v>9.4282793102021831E-4</v>
      </c>
      <c r="Y121" s="267">
        <f t="shared" si="21"/>
        <v>9.5341800801482246E-4</v>
      </c>
      <c r="DA121" s="77"/>
    </row>
    <row r="122" spans="1:105" ht="12" customHeight="1" x14ac:dyDescent="0.25">
      <c r="A122" s="56" t="s">
        <v>95</v>
      </c>
      <c r="B122" s="268">
        <f t="shared" ref="B122:Y122" si="22">IF(B$59=0,0,B$59/B$54)</f>
        <v>2.4502012145408312E-3</v>
      </c>
      <c r="C122" s="268">
        <f t="shared" si="22"/>
        <v>2.4487335551691262E-3</v>
      </c>
      <c r="D122" s="268">
        <f t="shared" si="22"/>
        <v>2.4139045187492737E-3</v>
      </c>
      <c r="E122" s="268">
        <f t="shared" si="22"/>
        <v>2.3910750603885135E-3</v>
      </c>
      <c r="F122" s="268">
        <f t="shared" si="22"/>
        <v>2.3885624865474121E-3</v>
      </c>
      <c r="G122" s="268">
        <f t="shared" si="22"/>
        <v>2.3851229422604389E-3</v>
      </c>
      <c r="H122" s="268">
        <f t="shared" si="22"/>
        <v>2.3841111716188662E-3</v>
      </c>
      <c r="I122" s="268">
        <f t="shared" si="22"/>
        <v>2.3839305967811417E-3</v>
      </c>
      <c r="J122" s="268">
        <f t="shared" si="22"/>
        <v>2.3876127120848632E-3</v>
      </c>
      <c r="K122" s="268">
        <f t="shared" si="22"/>
        <v>2.3876017538842307E-3</v>
      </c>
      <c r="L122" s="268">
        <f t="shared" si="22"/>
        <v>2.3912600067847512E-3</v>
      </c>
      <c r="M122" s="268">
        <f t="shared" si="22"/>
        <v>2.3829238840969384E-3</v>
      </c>
      <c r="N122" s="268">
        <f t="shared" si="22"/>
        <v>2.4414715484106725E-3</v>
      </c>
      <c r="O122" s="268">
        <f t="shared" si="22"/>
        <v>2.3577924585312751E-3</v>
      </c>
      <c r="P122" s="268">
        <f t="shared" si="22"/>
        <v>2.258672156626864E-3</v>
      </c>
      <c r="Q122" s="268">
        <f t="shared" si="22"/>
        <v>2.321304875544025E-3</v>
      </c>
      <c r="R122" s="268">
        <f t="shared" si="22"/>
        <v>2.3175570009431267E-3</v>
      </c>
      <c r="S122" s="268">
        <f t="shared" si="22"/>
        <v>2.3564599904386096E-3</v>
      </c>
      <c r="T122" s="268">
        <f t="shared" si="22"/>
        <v>2.3655018281130134E-3</v>
      </c>
      <c r="U122" s="268">
        <f t="shared" si="22"/>
        <v>2.3784596327448455E-3</v>
      </c>
      <c r="V122" s="268">
        <f t="shared" si="22"/>
        <v>2.3790219005983553E-3</v>
      </c>
      <c r="W122" s="268">
        <f t="shared" si="22"/>
        <v>2.3605015710323907E-3</v>
      </c>
      <c r="X122" s="268">
        <f t="shared" si="22"/>
        <v>2.3640188122672772E-3</v>
      </c>
      <c r="Y122" s="268">
        <f t="shared" si="22"/>
        <v>2.3732047651606612E-3</v>
      </c>
      <c r="DA122" s="78"/>
    </row>
    <row r="123" spans="1:105" ht="12" customHeight="1" x14ac:dyDescent="0.25">
      <c r="A123" s="174" t="s">
        <v>220</v>
      </c>
      <c r="B123" s="269">
        <f t="shared" ref="B123:Y123" si="23">IF(B$65=0,0,B$65/B$54)</f>
        <v>0.1045759592400634</v>
      </c>
      <c r="C123" s="269">
        <f t="shared" si="23"/>
        <v>0.10435051627455738</v>
      </c>
      <c r="D123" s="269">
        <f t="shared" si="23"/>
        <v>9.9158332965451124E-2</v>
      </c>
      <c r="E123" s="269">
        <f t="shared" si="23"/>
        <v>9.447007027136535E-2</v>
      </c>
      <c r="F123" s="269">
        <f t="shared" si="23"/>
        <v>9.4732371235920154E-2</v>
      </c>
      <c r="G123" s="269">
        <f t="shared" si="23"/>
        <v>9.0537281653343793E-2</v>
      </c>
      <c r="H123" s="269">
        <f t="shared" si="23"/>
        <v>8.895588578317748E-2</v>
      </c>
      <c r="I123" s="269">
        <f t="shared" si="23"/>
        <v>8.9432535063652202E-2</v>
      </c>
      <c r="J123" s="269">
        <f t="shared" si="23"/>
        <v>9.1839943285095149E-2</v>
      </c>
      <c r="K123" s="269">
        <f t="shared" si="23"/>
        <v>9.2001907062447569E-2</v>
      </c>
      <c r="L123" s="269">
        <f t="shared" si="23"/>
        <v>9.3228116745129708E-2</v>
      </c>
      <c r="M123" s="269">
        <f t="shared" si="23"/>
        <v>9.1092374757935413E-2</v>
      </c>
      <c r="N123" s="269">
        <f t="shared" si="23"/>
        <v>0.10237121844608137</v>
      </c>
      <c r="O123" s="269">
        <f t="shared" si="23"/>
        <v>0.10013300900169915</v>
      </c>
      <c r="P123" s="269">
        <f t="shared" si="23"/>
        <v>9.117798756684263E-2</v>
      </c>
      <c r="Q123" s="269">
        <f t="shared" si="23"/>
        <v>6.9045871183316704E-2</v>
      </c>
      <c r="R123" s="269">
        <f t="shared" si="23"/>
        <v>9.1713737724033004E-2</v>
      </c>
      <c r="S123" s="269">
        <f t="shared" si="23"/>
        <v>8.2307995257920527E-2</v>
      </c>
      <c r="T123" s="269">
        <f t="shared" si="23"/>
        <v>7.898113039054018E-2</v>
      </c>
      <c r="U123" s="269">
        <f t="shared" si="23"/>
        <v>7.7148502828084178E-2</v>
      </c>
      <c r="V123" s="269">
        <f t="shared" si="23"/>
        <v>7.5981643100998808E-2</v>
      </c>
      <c r="W123" s="269">
        <f t="shared" si="23"/>
        <v>8.5754083942000639E-2</v>
      </c>
      <c r="X123" s="269">
        <f t="shared" si="23"/>
        <v>8.2019076792287718E-2</v>
      </c>
      <c r="Y123" s="269">
        <f t="shared" si="23"/>
        <v>8.0091105513073191E-2</v>
      </c>
      <c r="DA123" s="79"/>
    </row>
    <row r="124" spans="1:105" ht="12" customHeight="1" x14ac:dyDescent="0.25">
      <c r="A124" s="174" t="s">
        <v>226</v>
      </c>
      <c r="B124" s="269">
        <f t="shared" ref="B124:Y124" si="24">IF(B$71=0,0,B$71/B$54)</f>
        <v>0.35502355310054085</v>
      </c>
      <c r="C124" s="269">
        <f t="shared" si="24"/>
        <v>0.35808872055132768</v>
      </c>
      <c r="D124" s="269">
        <f t="shared" si="24"/>
        <v>0.37515480588016537</v>
      </c>
      <c r="E124" s="269">
        <f t="shared" si="24"/>
        <v>0.38409470625177389</v>
      </c>
      <c r="F124" s="269">
        <f t="shared" si="24"/>
        <v>0.39196391078529769</v>
      </c>
      <c r="G124" s="269">
        <f t="shared" si="24"/>
        <v>0.40258996213392678</v>
      </c>
      <c r="H124" s="269">
        <f t="shared" si="24"/>
        <v>0.40483031971757438</v>
      </c>
      <c r="I124" s="269">
        <f t="shared" si="24"/>
        <v>0.40418906311642389</v>
      </c>
      <c r="J124" s="269">
        <f t="shared" si="24"/>
        <v>0.40061343641929703</v>
      </c>
      <c r="K124" s="269">
        <f t="shared" si="24"/>
        <v>0.4003269799135315</v>
      </c>
      <c r="L124" s="269">
        <f t="shared" si="24"/>
        <v>0.39830597184738759</v>
      </c>
      <c r="M124" s="269">
        <f t="shared" si="24"/>
        <v>0.40189550045591538</v>
      </c>
      <c r="N124" s="269">
        <f t="shared" si="24"/>
        <v>0.37471543498141713</v>
      </c>
      <c r="O124" s="269">
        <f t="shared" si="24"/>
        <v>0.35564566918372209</v>
      </c>
      <c r="P124" s="269">
        <f t="shared" si="24"/>
        <v>0.359083776608561</v>
      </c>
      <c r="Q124" s="269">
        <f t="shared" si="24"/>
        <v>0.397695383991786</v>
      </c>
      <c r="R124" s="269">
        <f t="shared" si="24"/>
        <v>0.38142023022430516</v>
      </c>
      <c r="S124" s="269">
        <f t="shared" si="24"/>
        <v>0.40517449991198812</v>
      </c>
      <c r="T124" s="269">
        <f t="shared" si="24"/>
        <v>0.40986838243961637</v>
      </c>
      <c r="U124" s="269">
        <f t="shared" si="24"/>
        <v>0.41368872796051409</v>
      </c>
      <c r="V124" s="269">
        <f t="shared" si="24"/>
        <v>0.41405816907229342</v>
      </c>
      <c r="W124" s="269">
        <f t="shared" si="24"/>
        <v>0.40395366438969227</v>
      </c>
      <c r="X124" s="269">
        <f t="shared" si="24"/>
        <v>0.40562914589132043</v>
      </c>
      <c r="Y124" s="269">
        <f t="shared" si="24"/>
        <v>0.41018527299035157</v>
      </c>
      <c r="DA124" s="79"/>
    </row>
    <row r="125" spans="1:105" ht="12" customHeight="1" x14ac:dyDescent="0.25">
      <c r="A125" s="174" t="s">
        <v>179</v>
      </c>
      <c r="B125" s="269">
        <f t="shared" ref="B125:Y125" si="25">IF(B$72=0,0,B$72/B$54)</f>
        <v>0.37665925348401658</v>
      </c>
      <c r="C125" s="269">
        <f t="shared" si="25"/>
        <v>0.37420935485003065</v>
      </c>
      <c r="D125" s="269">
        <f t="shared" si="25"/>
        <v>0.36350663111451703</v>
      </c>
      <c r="E125" s="269">
        <f t="shared" si="25"/>
        <v>0.3594738942503497</v>
      </c>
      <c r="F125" s="269">
        <f t="shared" si="25"/>
        <v>0.35312553784169221</v>
      </c>
      <c r="G125" s="269">
        <f t="shared" si="25"/>
        <v>0.34839825908954597</v>
      </c>
      <c r="H125" s="269">
        <f t="shared" si="25"/>
        <v>0.34793579511763401</v>
      </c>
      <c r="I125" s="269">
        <f t="shared" si="25"/>
        <v>0.34805997415462808</v>
      </c>
      <c r="J125" s="269">
        <f t="shared" si="25"/>
        <v>0.34888364252972076</v>
      </c>
      <c r="K125" s="269">
        <f t="shared" si="25"/>
        <v>0.3489854507824805</v>
      </c>
      <c r="L125" s="269">
        <f t="shared" si="25"/>
        <v>0.34957961808549959</v>
      </c>
      <c r="M125" s="269">
        <f t="shared" si="25"/>
        <v>0.34860165601104093</v>
      </c>
      <c r="N125" s="269">
        <f t="shared" si="25"/>
        <v>0.3616598982221268</v>
      </c>
      <c r="O125" s="269">
        <f t="shared" si="25"/>
        <v>0.35339358593522063</v>
      </c>
      <c r="P125" s="269">
        <f t="shared" si="25"/>
        <v>0.33648065822181461</v>
      </c>
      <c r="Q125" s="269">
        <f t="shared" si="25"/>
        <v>0.34238466330450762</v>
      </c>
      <c r="R125" s="269">
        <f t="shared" si="25"/>
        <v>0.34544095302599287</v>
      </c>
      <c r="S125" s="269">
        <f t="shared" si="25"/>
        <v>0.3499287491291232</v>
      </c>
      <c r="T125" s="269">
        <f t="shared" si="25"/>
        <v>0.34958048100120714</v>
      </c>
      <c r="U125" s="269">
        <f t="shared" si="25"/>
        <v>0.35046952490853661</v>
      </c>
      <c r="V125" s="269">
        <f t="shared" si="25"/>
        <v>0.35032230885530269</v>
      </c>
      <c r="W125" s="269">
        <f t="shared" si="25"/>
        <v>0.34963426150328819</v>
      </c>
      <c r="X125" s="269">
        <f t="shared" si="25"/>
        <v>0.3505750145019928</v>
      </c>
      <c r="Y125" s="269">
        <f t="shared" si="25"/>
        <v>0.35039978480543016</v>
      </c>
      <c r="DA125" s="79"/>
    </row>
    <row r="126" spans="1:105" ht="12" customHeight="1" x14ac:dyDescent="0.25">
      <c r="A126" s="62" t="s">
        <v>181</v>
      </c>
      <c r="B126" s="270">
        <f t="shared" ref="B126:Y126" si="26">IF(B$73=0,0,B$73/B$54)</f>
        <v>0.28527599589472619</v>
      </c>
      <c r="C126" s="270">
        <f t="shared" si="26"/>
        <v>0.27803762665158277</v>
      </c>
      <c r="D126" s="270">
        <f t="shared" si="26"/>
        <v>0.23867340688619995</v>
      </c>
      <c r="E126" s="270">
        <f t="shared" si="26"/>
        <v>0.21628626471133805</v>
      </c>
      <c r="F126" s="270">
        <f t="shared" si="26"/>
        <v>0.18203614105394705</v>
      </c>
      <c r="G126" s="270">
        <f t="shared" si="26"/>
        <v>0.13393377377189111</v>
      </c>
      <c r="H126" s="270">
        <f t="shared" si="26"/>
        <v>0.12486014407733642</v>
      </c>
      <c r="I126" s="270">
        <f t="shared" si="26"/>
        <v>0.12727407583964523</v>
      </c>
      <c r="J126" s="270">
        <f t="shared" si="26"/>
        <v>0.14192499527447783</v>
      </c>
      <c r="K126" s="270">
        <f t="shared" si="26"/>
        <v>0.14299528833134148</v>
      </c>
      <c r="L126" s="270">
        <f t="shared" si="26"/>
        <v>0.15106106103702688</v>
      </c>
      <c r="M126" s="270">
        <f t="shared" si="26"/>
        <v>0.13488626115897925</v>
      </c>
      <c r="N126" s="270">
        <f t="shared" si="26"/>
        <v>0.23465167790976663</v>
      </c>
      <c r="O126" s="270">
        <f t="shared" si="26"/>
        <v>0.23924431995855544</v>
      </c>
      <c r="P126" s="270">
        <f t="shared" si="26"/>
        <v>0.19924318908731042</v>
      </c>
      <c r="Q126" s="270">
        <f t="shared" si="26"/>
        <v>0.11051995608557363</v>
      </c>
      <c r="R126" s="270">
        <f t="shared" si="26"/>
        <v>0.17286286088334524</v>
      </c>
      <c r="S126" s="270">
        <f t="shared" si="26"/>
        <v>0.12814141850423949</v>
      </c>
      <c r="T126" s="270">
        <f t="shared" si="26"/>
        <v>0.10630913269505483</v>
      </c>
      <c r="U126" s="270">
        <f t="shared" si="26"/>
        <v>9.6222739141757413E-2</v>
      </c>
      <c r="V126" s="270">
        <f t="shared" si="26"/>
        <v>9.0583860472260039E-2</v>
      </c>
      <c r="W126" s="270">
        <f t="shared" si="26"/>
        <v>0.13169899452190689</v>
      </c>
      <c r="X126" s="270">
        <f t="shared" si="26"/>
        <v>0.13220533265611825</v>
      </c>
      <c r="Y126" s="270">
        <f t="shared" si="26"/>
        <v>0.1146598193902061</v>
      </c>
      <c r="DA126" s="80"/>
    </row>
    <row r="127" spans="1:105" ht="12" customHeight="1" x14ac:dyDescent="0.25">
      <c r="A127" s="62" t="s">
        <v>187</v>
      </c>
      <c r="B127" s="270">
        <f t="shared" ref="B127:Y127" si="27">IF(B$78=0,0,B$78/B$54)</f>
        <v>9.1383257589290501E-2</v>
      </c>
      <c r="C127" s="270">
        <f t="shared" si="27"/>
        <v>9.6171728198447826E-2</v>
      </c>
      <c r="D127" s="270">
        <f t="shared" si="27"/>
        <v>0.12483322422831704</v>
      </c>
      <c r="E127" s="270">
        <f t="shared" si="27"/>
        <v>0.14318762953901162</v>
      </c>
      <c r="F127" s="270">
        <f t="shared" si="27"/>
        <v>0.17108939678774501</v>
      </c>
      <c r="G127" s="270">
        <f t="shared" si="27"/>
        <v>0.21446448531765483</v>
      </c>
      <c r="H127" s="270">
        <f t="shared" si="27"/>
        <v>0.22307565104029761</v>
      </c>
      <c r="I127" s="270">
        <f t="shared" si="27"/>
        <v>0.22078589831498294</v>
      </c>
      <c r="J127" s="270">
        <f t="shared" si="27"/>
        <v>0.20695864725524293</v>
      </c>
      <c r="K127" s="270">
        <f t="shared" si="27"/>
        <v>0.20599016245113896</v>
      </c>
      <c r="L127" s="270">
        <f t="shared" si="27"/>
        <v>0.19851855704847271</v>
      </c>
      <c r="M127" s="270">
        <f t="shared" si="27"/>
        <v>0.2137153948520617</v>
      </c>
      <c r="N127" s="270">
        <f t="shared" si="27"/>
        <v>0.12700822031236017</v>
      </c>
      <c r="O127" s="270">
        <f t="shared" si="27"/>
        <v>0.11414926597666525</v>
      </c>
      <c r="P127" s="270">
        <f t="shared" si="27"/>
        <v>0.13723746913450424</v>
      </c>
      <c r="Q127" s="270">
        <f t="shared" si="27"/>
        <v>0.23186470721893418</v>
      </c>
      <c r="R127" s="270">
        <f t="shared" si="27"/>
        <v>0.1725780921426476</v>
      </c>
      <c r="S127" s="270">
        <f t="shared" si="27"/>
        <v>0.22178733062488365</v>
      </c>
      <c r="T127" s="270">
        <f t="shared" si="27"/>
        <v>0.24327134830615235</v>
      </c>
      <c r="U127" s="270">
        <f t="shared" si="27"/>
        <v>0.25424678576677917</v>
      </c>
      <c r="V127" s="270">
        <f t="shared" si="27"/>
        <v>0.25973844838304266</v>
      </c>
      <c r="W127" s="270">
        <f t="shared" si="27"/>
        <v>0.21793526698138135</v>
      </c>
      <c r="X127" s="270">
        <f t="shared" si="27"/>
        <v>0.21836968184587455</v>
      </c>
      <c r="Y127" s="270">
        <f t="shared" si="27"/>
        <v>0.23573996541522393</v>
      </c>
      <c r="DA127" s="80"/>
    </row>
    <row r="128" spans="1:105" ht="12" customHeight="1" x14ac:dyDescent="0.25">
      <c r="A128" s="174" t="s">
        <v>189</v>
      </c>
      <c r="B128" s="269">
        <f t="shared" ref="B128:Y128" si="28">IF(B$79=0,0,B$79/B$54)</f>
        <v>0.11045494733404441</v>
      </c>
      <c r="C128" s="269">
        <f t="shared" si="28"/>
        <v>0.10962768554367576</v>
      </c>
      <c r="D128" s="269">
        <f t="shared" si="28"/>
        <v>0.10604763089235145</v>
      </c>
      <c r="E128" s="269">
        <f t="shared" si="28"/>
        <v>0.10457144857903564</v>
      </c>
      <c r="F128" s="269">
        <f t="shared" si="28"/>
        <v>0.10166401483553328</v>
      </c>
      <c r="G128" s="269">
        <f t="shared" si="28"/>
        <v>9.8442219199822031E-2</v>
      </c>
      <c r="H128" s="269">
        <f t="shared" si="28"/>
        <v>9.7925934766475556E-2</v>
      </c>
      <c r="I128" s="269">
        <f t="shared" si="28"/>
        <v>9.805836563285944E-2</v>
      </c>
      <c r="J128" s="269">
        <f t="shared" si="28"/>
        <v>9.891123025430533E-2</v>
      </c>
      <c r="K128" s="269">
        <f t="shared" si="28"/>
        <v>9.897494360747329E-2</v>
      </c>
      <c r="L128" s="269">
        <f t="shared" si="28"/>
        <v>9.9461306077493011E-2</v>
      </c>
      <c r="M128" s="269">
        <f t="shared" si="28"/>
        <v>9.8479830392153009E-2</v>
      </c>
      <c r="N128" s="269">
        <f t="shared" si="28"/>
        <v>0.10515619601774642</v>
      </c>
      <c r="O128" s="269">
        <f t="shared" si="28"/>
        <v>0.13754477653111896</v>
      </c>
      <c r="P128" s="269">
        <f t="shared" si="28"/>
        <v>0.15958143340678352</v>
      </c>
      <c r="Q128" s="269">
        <f t="shared" si="28"/>
        <v>0.13160647993460514</v>
      </c>
      <c r="R128" s="269">
        <f t="shared" si="28"/>
        <v>0.12449167664169256</v>
      </c>
      <c r="S128" s="269">
        <f t="shared" si="28"/>
        <v>0.10221505884994798</v>
      </c>
      <c r="T128" s="269">
        <f t="shared" si="28"/>
        <v>0.10051514696283069</v>
      </c>
      <c r="U128" s="269">
        <f t="shared" si="28"/>
        <v>9.707838918656618E-2</v>
      </c>
      <c r="V128" s="269">
        <f t="shared" si="28"/>
        <v>9.7969561040715844E-2</v>
      </c>
      <c r="W128" s="269">
        <f t="shared" si="28"/>
        <v>0.10045506407643337</v>
      </c>
      <c r="X128" s="269">
        <f t="shared" si="28"/>
        <v>0.10133040604689532</v>
      </c>
      <c r="Y128" s="269">
        <f t="shared" si="28"/>
        <v>9.8215898755528636E-2</v>
      </c>
      <c r="DA128" s="79"/>
    </row>
    <row r="129" spans="1:105" ht="12" customHeight="1" x14ac:dyDescent="0.25">
      <c r="A129" s="62" t="s">
        <v>190</v>
      </c>
      <c r="B129" s="270">
        <f t="shared" ref="B129:Y129" si="29">IF(B$80=0,0,B$80/B$54)</f>
        <v>5.5901111043947703E-2</v>
      </c>
      <c r="C129" s="270">
        <f t="shared" si="29"/>
        <v>5.4381003839310063E-2</v>
      </c>
      <c r="D129" s="270">
        <f t="shared" si="29"/>
        <v>4.6139093971151915E-2</v>
      </c>
      <c r="E129" s="270">
        <f t="shared" si="29"/>
        <v>4.199901973688655E-2</v>
      </c>
      <c r="F129" s="270">
        <f t="shared" si="29"/>
        <v>3.4748385739863843E-2</v>
      </c>
      <c r="G129" s="270">
        <f t="shared" si="29"/>
        <v>2.6427590217108183E-2</v>
      </c>
      <c r="H129" s="270">
        <f t="shared" si="29"/>
        <v>2.440416010503987E-2</v>
      </c>
      <c r="I129" s="270">
        <f t="shared" si="29"/>
        <v>2.5005280259994402E-2</v>
      </c>
      <c r="J129" s="270">
        <f t="shared" si="29"/>
        <v>2.8079626070923746E-2</v>
      </c>
      <c r="K129" s="270">
        <f t="shared" si="29"/>
        <v>2.8386135519432948E-2</v>
      </c>
      <c r="L129" s="270">
        <f t="shared" si="29"/>
        <v>2.9991302760136528E-2</v>
      </c>
      <c r="M129" s="270">
        <f t="shared" si="29"/>
        <v>2.7174942762802783E-2</v>
      </c>
      <c r="N129" s="270">
        <f t="shared" si="29"/>
        <v>4.4378957729530287E-2</v>
      </c>
      <c r="O129" s="270">
        <f t="shared" si="29"/>
        <v>4.5811192119777279E-2</v>
      </c>
      <c r="P129" s="270">
        <f t="shared" si="29"/>
        <v>3.6542448153578912E-2</v>
      </c>
      <c r="Q129" s="270">
        <f t="shared" si="29"/>
        <v>2.1269024724263955E-2</v>
      </c>
      <c r="R129" s="270">
        <f t="shared" si="29"/>
        <v>3.4851169052640102E-2</v>
      </c>
      <c r="S129" s="270">
        <f t="shared" si="29"/>
        <v>2.5935935860583806E-2</v>
      </c>
      <c r="T129" s="270">
        <f t="shared" si="29"/>
        <v>2.1498291787542232E-2</v>
      </c>
      <c r="U129" s="270">
        <f t="shared" si="29"/>
        <v>1.9455180071378531E-2</v>
      </c>
      <c r="V129" s="270">
        <f t="shared" si="29"/>
        <v>1.8320311887895846E-2</v>
      </c>
      <c r="W129" s="270">
        <f t="shared" si="29"/>
        <v>2.666813647737765E-2</v>
      </c>
      <c r="X129" s="270">
        <f t="shared" si="29"/>
        <v>2.6019385670741517E-2</v>
      </c>
      <c r="Y129" s="270">
        <f t="shared" si="29"/>
        <v>2.2857797980672567E-2</v>
      </c>
      <c r="DA129" s="80"/>
    </row>
    <row r="130" spans="1:105" ht="12" customHeight="1" x14ac:dyDescent="0.25">
      <c r="A130" s="62" t="s">
        <v>195</v>
      </c>
      <c r="B130" s="270">
        <f t="shared" ref="B130:Y130" si="30">IF(B$84=0,0,B$84/B$54)</f>
        <v>3.3755678764777863E-2</v>
      </c>
      <c r="C130" s="270">
        <f t="shared" si="30"/>
        <v>3.3449907963754744E-2</v>
      </c>
      <c r="D130" s="270">
        <f t="shared" si="30"/>
        <v>3.1885138152346948E-2</v>
      </c>
      <c r="E130" s="270">
        <f t="shared" si="30"/>
        <v>3.1084669822786477E-2</v>
      </c>
      <c r="F130" s="270">
        <f t="shared" si="30"/>
        <v>2.9567035368130462E-2</v>
      </c>
      <c r="G130" s="270">
        <f t="shared" si="30"/>
        <v>2.7493152189289893E-2</v>
      </c>
      <c r="H130" s="270">
        <f t="shared" si="30"/>
        <v>2.7014914851894816E-2</v>
      </c>
      <c r="I130" s="270">
        <f t="shared" si="30"/>
        <v>2.7151807609366321E-2</v>
      </c>
      <c r="J130" s="270">
        <f t="shared" si="30"/>
        <v>2.7882287062007745E-2</v>
      </c>
      <c r="K130" s="270">
        <f t="shared" si="30"/>
        <v>2.7942929085965924E-2</v>
      </c>
      <c r="L130" s="270">
        <f t="shared" si="30"/>
        <v>2.8313591305244072E-2</v>
      </c>
      <c r="M130" s="270">
        <f t="shared" si="30"/>
        <v>2.7605867046778927E-2</v>
      </c>
      <c r="N130" s="270">
        <f t="shared" si="30"/>
        <v>3.158567878477702E-2</v>
      </c>
      <c r="O130" s="270">
        <f t="shared" si="30"/>
        <v>6.5694208084734376E-2</v>
      </c>
      <c r="P130" s="270">
        <f t="shared" si="30"/>
        <v>9.0822744546583359E-2</v>
      </c>
      <c r="Q130" s="270">
        <f t="shared" si="30"/>
        <v>6.1148986222951958E-2</v>
      </c>
      <c r="R130" s="270">
        <f t="shared" si="30"/>
        <v>5.4250950124248756E-2</v>
      </c>
      <c r="S130" s="270">
        <f t="shared" si="30"/>
        <v>3.1076500960534728E-2</v>
      </c>
      <c r="T130" s="270">
        <f t="shared" si="30"/>
        <v>2.9442199109809001E-2</v>
      </c>
      <c r="U130" s="270">
        <f t="shared" si="30"/>
        <v>2.5824409353999513E-2</v>
      </c>
      <c r="V130" s="270">
        <f t="shared" si="30"/>
        <v>2.6749366993054066E-2</v>
      </c>
      <c r="W130" s="270">
        <f t="shared" si="30"/>
        <v>2.9388949002610687E-2</v>
      </c>
      <c r="X130" s="270">
        <f t="shared" si="30"/>
        <v>2.9741803118473173E-2</v>
      </c>
      <c r="Y130" s="270">
        <f t="shared" si="30"/>
        <v>2.6823779349147221E-2</v>
      </c>
      <c r="DA130" s="80"/>
    </row>
    <row r="131" spans="1:105" ht="12" customHeight="1" x14ac:dyDescent="0.25">
      <c r="A131" s="63" t="s">
        <v>207</v>
      </c>
      <c r="B131" s="271">
        <f t="shared" ref="B131:Y131" si="31">IF(B$95=0,0,B$95/B$54)</f>
        <v>2.0798157525318831E-2</v>
      </c>
      <c r="C131" s="271">
        <f t="shared" si="31"/>
        <v>2.179677374061096E-2</v>
      </c>
      <c r="D131" s="271">
        <f t="shared" si="31"/>
        <v>2.8023398768852587E-2</v>
      </c>
      <c r="E131" s="271">
        <f t="shared" si="31"/>
        <v>3.1487759019362613E-2</v>
      </c>
      <c r="F131" s="271">
        <f t="shared" si="31"/>
        <v>3.734859372753898E-2</v>
      </c>
      <c r="G131" s="271">
        <f t="shared" si="31"/>
        <v>4.4521476793423956E-2</v>
      </c>
      <c r="H131" s="271">
        <f t="shared" si="31"/>
        <v>4.6506859809540876E-2</v>
      </c>
      <c r="I131" s="271">
        <f t="shared" si="31"/>
        <v>4.5901277763498706E-2</v>
      </c>
      <c r="J131" s="271">
        <f t="shared" si="31"/>
        <v>4.2949317121373828E-2</v>
      </c>
      <c r="K131" s="271">
        <f t="shared" si="31"/>
        <v>4.2645879002074422E-2</v>
      </c>
      <c r="L131" s="271">
        <f t="shared" si="31"/>
        <v>4.1156412012112419E-2</v>
      </c>
      <c r="M131" s="271">
        <f t="shared" si="31"/>
        <v>4.3699020582571302E-2</v>
      </c>
      <c r="N131" s="271">
        <f t="shared" si="31"/>
        <v>2.9191559503439123E-2</v>
      </c>
      <c r="O131" s="271">
        <f t="shared" si="31"/>
        <v>2.6039376326607327E-2</v>
      </c>
      <c r="P131" s="271">
        <f t="shared" si="31"/>
        <v>3.2216240706621248E-2</v>
      </c>
      <c r="Q131" s="271">
        <f t="shared" si="31"/>
        <v>4.9188468987389225E-2</v>
      </c>
      <c r="R131" s="271">
        <f t="shared" si="31"/>
        <v>3.5389557464803698E-2</v>
      </c>
      <c r="S131" s="271">
        <f t="shared" si="31"/>
        <v>4.5202622028829444E-2</v>
      </c>
      <c r="T131" s="271">
        <f t="shared" si="31"/>
        <v>4.9574656065479457E-2</v>
      </c>
      <c r="U131" s="271">
        <f t="shared" si="31"/>
        <v>5.1798799761188147E-2</v>
      </c>
      <c r="V131" s="271">
        <f t="shared" si="31"/>
        <v>5.2899882159765939E-2</v>
      </c>
      <c r="W131" s="271">
        <f t="shared" si="31"/>
        <v>4.439797859644503E-2</v>
      </c>
      <c r="X131" s="271">
        <f t="shared" si="31"/>
        <v>4.5569217257680636E-2</v>
      </c>
      <c r="Y131" s="271">
        <f t="shared" si="31"/>
        <v>4.8534321425708855E-2</v>
      </c>
      <c r="DA131" s="81"/>
    </row>
    <row r="132" spans="1:105" ht="12" hidden="1" customHeight="1" x14ac:dyDescent="0.25">
      <c r="A132" s="6"/>
    </row>
    <row r="133" spans="1:105" ht="12" customHeight="1" x14ac:dyDescent="0.25">
      <c r="A133" s="6"/>
    </row>
    <row r="134" spans="1:105" ht="15" customHeight="1" x14ac:dyDescent="0.25">
      <c r="A134" s="32" t="s">
        <v>341</v>
      </c>
      <c r="B134" s="257"/>
      <c r="C134" s="257"/>
      <c r="D134" s="257"/>
      <c r="E134" s="257"/>
      <c r="F134" s="257"/>
      <c r="G134" s="257"/>
      <c r="H134" s="257"/>
      <c r="I134" s="257"/>
      <c r="J134" s="257"/>
      <c r="K134" s="257"/>
      <c r="L134" s="257"/>
      <c r="M134" s="257"/>
      <c r="N134" s="257"/>
      <c r="O134" s="257"/>
      <c r="P134" s="257"/>
      <c r="Q134" s="257"/>
      <c r="R134" s="257"/>
      <c r="S134" s="257"/>
      <c r="T134" s="257"/>
      <c r="U134" s="257"/>
      <c r="V134" s="257"/>
      <c r="W134" s="257"/>
      <c r="X134" s="257"/>
      <c r="Y134" s="257"/>
      <c r="DA134" s="88"/>
    </row>
    <row r="136" spans="1:105" ht="12" customHeight="1" x14ac:dyDescent="0.25">
      <c r="A136" s="35" t="s">
        <v>43</v>
      </c>
      <c r="B136" s="272">
        <f>IF(B$5=0,0,B$5/ISI_fec!B$5)</f>
        <v>0</v>
      </c>
      <c r="C136" s="272">
        <f>IF(C$5=0,0,C$5/ISI_fec!C$5)</f>
        <v>0</v>
      </c>
      <c r="D136" s="272">
        <f>IF(D$5=0,0,D$5/ISI_fec!D$5)</f>
        <v>0</v>
      </c>
      <c r="E136" s="272">
        <f>IF(E$5=0,0,E$5/ISI_fec!E$5)</f>
        <v>0</v>
      </c>
      <c r="F136" s="272">
        <f>IF(F$5=0,0,F$5/ISI_fec!F$5)</f>
        <v>0</v>
      </c>
      <c r="G136" s="272">
        <f>IF(G$5=0,0,G$5/ISI_fec!G$5)</f>
        <v>0</v>
      </c>
      <c r="H136" s="272">
        <f>IF(H$5=0,0,H$5/ISI_fec!H$5)</f>
        <v>0</v>
      </c>
      <c r="I136" s="272">
        <f>IF(I$5=0,0,I$5/ISI_fec!I$5)</f>
        <v>0</v>
      </c>
      <c r="J136" s="272">
        <f>IF(J$5=0,0,J$5/ISI_fec!J$5)</f>
        <v>0</v>
      </c>
      <c r="K136" s="272">
        <f>IF(K$5=0,0,K$5/ISI_fec!K$5)</f>
        <v>0</v>
      </c>
      <c r="L136" s="272">
        <f>IF(L$5=0,0,L$5/ISI_fec!L$5)</f>
        <v>0</v>
      </c>
      <c r="M136" s="272">
        <f>IF(M$5=0,0,M$5/ISI_fec!M$5)</f>
        <v>0</v>
      </c>
      <c r="N136" s="272">
        <f>IF(N$5=0,0,N$5/ISI_fec!N$5)</f>
        <v>0</v>
      </c>
      <c r="O136" s="272">
        <f>IF(O$5=0,0,O$5/ISI_fec!O$5)</f>
        <v>0</v>
      </c>
      <c r="P136" s="272">
        <f>IF(P$5=0,0,P$5/ISI_fec!P$5)</f>
        <v>0</v>
      </c>
      <c r="Q136" s="272">
        <f>IF(Q$5=0,0,Q$5/ISI_fec!Q$5)</f>
        <v>0</v>
      </c>
      <c r="R136" s="272">
        <f>IF(R$5=0,0,R$5/ISI_fec!R$5)</f>
        <v>0</v>
      </c>
      <c r="S136" s="272">
        <f>IF(S$5=0,0,S$5/ISI_fec!S$5)</f>
        <v>0</v>
      </c>
      <c r="T136" s="272">
        <f>IF(T$5=0,0,T$5/ISI_fec!T$5)</f>
        <v>0</v>
      </c>
      <c r="U136" s="272">
        <f>IF(U$5=0,0,U$5/ISI_fec!U$5)</f>
        <v>0</v>
      </c>
      <c r="V136" s="272">
        <f>IF(V$5=0,0,V$5/ISI_fec!V$5)</f>
        <v>0</v>
      </c>
      <c r="W136" s="272">
        <f>IF(W$5=0,0,W$5/ISI_fec!W$5)</f>
        <v>0</v>
      </c>
      <c r="X136" s="272">
        <f>IF(X$5=0,0,X$5/ISI_fec!X$5)</f>
        <v>0</v>
      </c>
      <c r="Y136" s="272">
        <f>IF(Y$5=0,0,Y$5/ISI_fec!Y$5)</f>
        <v>0</v>
      </c>
      <c r="DA136" s="111"/>
    </row>
    <row r="137" spans="1:105" ht="12" customHeight="1" x14ac:dyDescent="0.25">
      <c r="A137" s="55" t="s">
        <v>91</v>
      </c>
      <c r="B137" s="273">
        <f>IF(B$6=0,0,B$6/ISI_fec!B$6)</f>
        <v>0</v>
      </c>
      <c r="C137" s="273">
        <f>IF(C$6=0,0,C$6/ISI_fec!C$6)</f>
        <v>0</v>
      </c>
      <c r="D137" s="273">
        <f>IF(D$6=0,0,D$6/ISI_fec!D$6)</f>
        <v>0</v>
      </c>
      <c r="E137" s="273">
        <f>IF(E$6=0,0,E$6/ISI_fec!E$6)</f>
        <v>0</v>
      </c>
      <c r="F137" s="273">
        <f>IF(F$6=0,0,F$6/ISI_fec!F$6)</f>
        <v>0</v>
      </c>
      <c r="G137" s="273">
        <f>IF(G$6=0,0,G$6/ISI_fec!G$6)</f>
        <v>0</v>
      </c>
      <c r="H137" s="273">
        <f>IF(H$6=0,0,H$6/ISI_fec!H$6)</f>
        <v>0</v>
      </c>
      <c r="I137" s="273">
        <f>IF(I$6=0,0,I$6/ISI_fec!I$6)</f>
        <v>0</v>
      </c>
      <c r="J137" s="273">
        <f>IF(J$6=0,0,J$6/ISI_fec!J$6)</f>
        <v>0</v>
      </c>
      <c r="K137" s="273">
        <f>IF(K$6=0,0,K$6/ISI_fec!K$6)</f>
        <v>0</v>
      </c>
      <c r="L137" s="273">
        <f>IF(L$6=0,0,L$6/ISI_fec!L$6)</f>
        <v>0</v>
      </c>
      <c r="M137" s="273">
        <f>IF(M$6=0,0,M$6/ISI_fec!M$6)</f>
        <v>0</v>
      </c>
      <c r="N137" s="273">
        <f>IF(N$6=0,0,N$6/ISI_fec!N$6)</f>
        <v>0</v>
      </c>
      <c r="O137" s="273">
        <f>IF(O$6=0,0,O$6/ISI_fec!O$6)</f>
        <v>0</v>
      </c>
      <c r="P137" s="273">
        <f>IF(P$6=0,0,P$6/ISI_fec!P$6)</f>
        <v>0</v>
      </c>
      <c r="Q137" s="273">
        <f>IF(Q$6=0,0,Q$6/ISI_fec!Q$6)</f>
        <v>0</v>
      </c>
      <c r="R137" s="273">
        <f>IF(R$6=0,0,R$6/ISI_fec!R$6)</f>
        <v>0</v>
      </c>
      <c r="S137" s="273">
        <f>IF(S$6=0,0,S$6/ISI_fec!S$6)</f>
        <v>0</v>
      </c>
      <c r="T137" s="273">
        <f>IF(T$6=0,0,T$6/ISI_fec!T$6)</f>
        <v>0</v>
      </c>
      <c r="U137" s="273">
        <f>IF(U$6=0,0,U$6/ISI_fec!U$6)</f>
        <v>0</v>
      </c>
      <c r="V137" s="273">
        <f>IF(V$6=0,0,V$6/ISI_fec!V$6)</f>
        <v>0</v>
      </c>
      <c r="W137" s="273">
        <f>IF(W$6=0,0,W$6/ISI_fec!W$6)</f>
        <v>0</v>
      </c>
      <c r="X137" s="273">
        <f>IF(X$6=0,0,X$6/ISI_fec!X$6)</f>
        <v>0</v>
      </c>
      <c r="Y137" s="273">
        <f>IF(Y$6=0,0,Y$6/ISI_fec!Y$6)</f>
        <v>0</v>
      </c>
      <c r="DA137" s="76"/>
    </row>
    <row r="138" spans="1:105" ht="12" customHeight="1" x14ac:dyDescent="0.25">
      <c r="A138" s="173" t="s">
        <v>92</v>
      </c>
      <c r="B138" s="274">
        <f>IF(B$7=0,0,B$7/ISI_fec!B$7)</f>
        <v>0</v>
      </c>
      <c r="C138" s="274">
        <f>IF(C$7=0,0,C$7/ISI_fec!C$7)</f>
        <v>0</v>
      </c>
      <c r="D138" s="274">
        <f>IF(D$7=0,0,D$7/ISI_fec!D$7)</f>
        <v>0</v>
      </c>
      <c r="E138" s="274">
        <f>IF(E$7=0,0,E$7/ISI_fec!E$7)</f>
        <v>0</v>
      </c>
      <c r="F138" s="274">
        <f>IF(F$7=0,0,F$7/ISI_fec!F$7)</f>
        <v>0</v>
      </c>
      <c r="G138" s="274">
        <f>IF(G$7=0,0,G$7/ISI_fec!G$7)</f>
        <v>0</v>
      </c>
      <c r="H138" s="274">
        <f>IF(H$7=0,0,H$7/ISI_fec!H$7)</f>
        <v>0</v>
      </c>
      <c r="I138" s="274">
        <f>IF(I$7=0,0,I$7/ISI_fec!I$7)</f>
        <v>0</v>
      </c>
      <c r="J138" s="274">
        <f>IF(J$7=0,0,J$7/ISI_fec!J$7)</f>
        <v>0</v>
      </c>
      <c r="K138" s="274">
        <f>IF(K$7=0,0,K$7/ISI_fec!K$7)</f>
        <v>0</v>
      </c>
      <c r="L138" s="274">
        <f>IF(L$7=0,0,L$7/ISI_fec!L$7)</f>
        <v>0</v>
      </c>
      <c r="M138" s="274">
        <f>IF(M$7=0,0,M$7/ISI_fec!M$7)</f>
        <v>0</v>
      </c>
      <c r="N138" s="274">
        <f>IF(N$7=0,0,N$7/ISI_fec!N$7)</f>
        <v>0</v>
      </c>
      <c r="O138" s="274">
        <f>IF(O$7=0,0,O$7/ISI_fec!O$7)</f>
        <v>0</v>
      </c>
      <c r="P138" s="274">
        <f>IF(P$7=0,0,P$7/ISI_fec!P$7)</f>
        <v>0</v>
      </c>
      <c r="Q138" s="274">
        <f>IF(Q$7=0,0,Q$7/ISI_fec!Q$7)</f>
        <v>0</v>
      </c>
      <c r="R138" s="274">
        <f>IF(R$7=0,0,R$7/ISI_fec!R$7)</f>
        <v>0</v>
      </c>
      <c r="S138" s="274">
        <f>IF(S$7=0,0,S$7/ISI_fec!S$7)</f>
        <v>0</v>
      </c>
      <c r="T138" s="274">
        <f>IF(T$7=0,0,T$7/ISI_fec!T$7)</f>
        <v>0</v>
      </c>
      <c r="U138" s="274">
        <f>IF(U$7=0,0,U$7/ISI_fec!U$7)</f>
        <v>0</v>
      </c>
      <c r="V138" s="274">
        <f>IF(V$7=0,0,V$7/ISI_fec!V$7)</f>
        <v>0</v>
      </c>
      <c r="W138" s="274">
        <f>IF(W$7=0,0,W$7/ISI_fec!W$7)</f>
        <v>0</v>
      </c>
      <c r="X138" s="274">
        <f>IF(X$7=0,0,X$7/ISI_fec!X$7)</f>
        <v>0</v>
      </c>
      <c r="Y138" s="274">
        <f>IF(Y$7=0,0,Y$7/ISI_fec!Y$7)</f>
        <v>0</v>
      </c>
      <c r="DA138" s="77"/>
    </row>
    <row r="139" spans="1:105" ht="12" customHeight="1" x14ac:dyDescent="0.25">
      <c r="A139" s="173" t="s">
        <v>93</v>
      </c>
      <c r="B139" s="274">
        <f>IF(B$8=0,0,B$8/ISI_fec!B$8)</f>
        <v>0</v>
      </c>
      <c r="C139" s="274">
        <f>IF(C$8=0,0,C$8/ISI_fec!C$8)</f>
        <v>0</v>
      </c>
      <c r="D139" s="274">
        <f>IF(D$8=0,0,D$8/ISI_fec!D$8)</f>
        <v>0</v>
      </c>
      <c r="E139" s="274">
        <f>IF(E$8=0,0,E$8/ISI_fec!E$8)</f>
        <v>0</v>
      </c>
      <c r="F139" s="274">
        <f>IF(F$8=0,0,F$8/ISI_fec!F$8)</f>
        <v>0</v>
      </c>
      <c r="G139" s="274">
        <f>IF(G$8=0,0,G$8/ISI_fec!G$8)</f>
        <v>0</v>
      </c>
      <c r="H139" s="274">
        <f>IF(H$8=0,0,H$8/ISI_fec!H$8)</f>
        <v>0</v>
      </c>
      <c r="I139" s="274">
        <f>IF(I$8=0,0,I$8/ISI_fec!I$8)</f>
        <v>0</v>
      </c>
      <c r="J139" s="274">
        <f>IF(J$8=0,0,J$8/ISI_fec!J$8)</f>
        <v>0</v>
      </c>
      <c r="K139" s="274">
        <f>IF(K$8=0,0,K$8/ISI_fec!K$8)</f>
        <v>0</v>
      </c>
      <c r="L139" s="274">
        <f>IF(L$8=0,0,L$8/ISI_fec!L$8)</f>
        <v>0</v>
      </c>
      <c r="M139" s="274">
        <f>IF(M$8=0,0,M$8/ISI_fec!M$8)</f>
        <v>0</v>
      </c>
      <c r="N139" s="274">
        <f>IF(N$8=0,0,N$8/ISI_fec!N$8)</f>
        <v>0</v>
      </c>
      <c r="O139" s="274">
        <f>IF(O$8=0,0,O$8/ISI_fec!O$8)</f>
        <v>0</v>
      </c>
      <c r="P139" s="274">
        <f>IF(P$8=0,0,P$8/ISI_fec!P$8)</f>
        <v>0</v>
      </c>
      <c r="Q139" s="274">
        <f>IF(Q$8=0,0,Q$8/ISI_fec!Q$8)</f>
        <v>0</v>
      </c>
      <c r="R139" s="274">
        <f>IF(R$8=0,0,R$8/ISI_fec!R$8)</f>
        <v>0</v>
      </c>
      <c r="S139" s="274">
        <f>IF(S$8=0,0,S$8/ISI_fec!S$8)</f>
        <v>0</v>
      </c>
      <c r="T139" s="274">
        <f>IF(T$8=0,0,T$8/ISI_fec!T$8)</f>
        <v>0</v>
      </c>
      <c r="U139" s="274">
        <f>IF(U$8=0,0,U$8/ISI_fec!U$8)</f>
        <v>0</v>
      </c>
      <c r="V139" s="274">
        <f>IF(V$8=0,0,V$8/ISI_fec!V$8)</f>
        <v>0</v>
      </c>
      <c r="W139" s="274">
        <f>IF(W$8=0,0,W$8/ISI_fec!W$8)</f>
        <v>0</v>
      </c>
      <c r="X139" s="274">
        <f>IF(X$8=0,0,X$8/ISI_fec!X$8)</f>
        <v>0</v>
      </c>
      <c r="Y139" s="274">
        <f>IF(Y$8=0,0,Y$8/ISI_fec!Y$8)</f>
        <v>0</v>
      </c>
      <c r="DA139" s="77"/>
    </row>
    <row r="140" spans="1:105" ht="12" customHeight="1" x14ac:dyDescent="0.25">
      <c r="A140" s="173" t="s">
        <v>94</v>
      </c>
      <c r="B140" s="274">
        <f>IF(B$9=0,0,B$9/ISI_fec!B$9)</f>
        <v>0</v>
      </c>
      <c r="C140" s="274">
        <f>IF(C$9=0,0,C$9/ISI_fec!C$9)</f>
        <v>0</v>
      </c>
      <c r="D140" s="274">
        <f>IF(D$9=0,0,D$9/ISI_fec!D$9)</f>
        <v>0</v>
      </c>
      <c r="E140" s="274">
        <f>IF(E$9=0,0,E$9/ISI_fec!E$9)</f>
        <v>0</v>
      </c>
      <c r="F140" s="274">
        <f>IF(F$9=0,0,F$9/ISI_fec!F$9)</f>
        <v>0</v>
      </c>
      <c r="G140" s="274">
        <f>IF(G$9=0,0,G$9/ISI_fec!G$9)</f>
        <v>0</v>
      </c>
      <c r="H140" s="274">
        <f>IF(H$9=0,0,H$9/ISI_fec!H$9)</f>
        <v>0</v>
      </c>
      <c r="I140" s="274">
        <f>IF(I$9=0,0,I$9/ISI_fec!I$9)</f>
        <v>0</v>
      </c>
      <c r="J140" s="274">
        <f>IF(J$9=0,0,J$9/ISI_fec!J$9)</f>
        <v>0</v>
      </c>
      <c r="K140" s="274">
        <f>IF(K$9=0,0,K$9/ISI_fec!K$9)</f>
        <v>0</v>
      </c>
      <c r="L140" s="274">
        <f>IF(L$9=0,0,L$9/ISI_fec!L$9)</f>
        <v>0</v>
      </c>
      <c r="M140" s="274">
        <f>IF(M$9=0,0,M$9/ISI_fec!M$9)</f>
        <v>0</v>
      </c>
      <c r="N140" s="274">
        <f>IF(N$9=0,0,N$9/ISI_fec!N$9)</f>
        <v>0</v>
      </c>
      <c r="O140" s="274">
        <f>IF(O$9=0,0,O$9/ISI_fec!O$9)</f>
        <v>0</v>
      </c>
      <c r="P140" s="274">
        <f>IF(P$9=0,0,P$9/ISI_fec!P$9)</f>
        <v>0</v>
      </c>
      <c r="Q140" s="274">
        <f>IF(Q$9=0,0,Q$9/ISI_fec!Q$9)</f>
        <v>0</v>
      </c>
      <c r="R140" s="274">
        <f>IF(R$9=0,0,R$9/ISI_fec!R$9)</f>
        <v>0</v>
      </c>
      <c r="S140" s="274">
        <f>IF(S$9=0,0,S$9/ISI_fec!S$9)</f>
        <v>0</v>
      </c>
      <c r="T140" s="274">
        <f>IF(T$9=0,0,T$9/ISI_fec!T$9)</f>
        <v>0</v>
      </c>
      <c r="U140" s="274">
        <f>IF(U$9=0,0,U$9/ISI_fec!U$9)</f>
        <v>0</v>
      </c>
      <c r="V140" s="274">
        <f>IF(V$9=0,0,V$9/ISI_fec!V$9)</f>
        <v>0</v>
      </c>
      <c r="W140" s="274">
        <f>IF(W$9=0,0,W$9/ISI_fec!W$9)</f>
        <v>0</v>
      </c>
      <c r="X140" s="274">
        <f>IF(X$9=0,0,X$9/ISI_fec!X$9)</f>
        <v>0</v>
      </c>
      <c r="Y140" s="274">
        <f>IF(Y$9=0,0,Y$9/ISI_fec!Y$9)</f>
        <v>0</v>
      </c>
      <c r="DA140" s="77"/>
    </row>
    <row r="141" spans="1:105" ht="12" customHeight="1" x14ac:dyDescent="0.25">
      <c r="A141" s="56" t="s">
        <v>95</v>
      </c>
      <c r="B141" s="275">
        <f>IF(B$10=0,0,B$10/ISI_fec!B$10)</f>
        <v>0</v>
      </c>
      <c r="C141" s="275">
        <f>IF(C$10=0,0,C$10/ISI_fec!C$10)</f>
        <v>0</v>
      </c>
      <c r="D141" s="275">
        <f>IF(D$10=0,0,D$10/ISI_fec!D$10)</f>
        <v>0</v>
      </c>
      <c r="E141" s="275">
        <f>IF(E$10=0,0,E$10/ISI_fec!E$10)</f>
        <v>0</v>
      </c>
      <c r="F141" s="275">
        <f>IF(F$10=0,0,F$10/ISI_fec!F$10)</f>
        <v>0</v>
      </c>
      <c r="G141" s="275">
        <f>IF(G$10=0,0,G$10/ISI_fec!G$10)</f>
        <v>0</v>
      </c>
      <c r="H141" s="275">
        <f>IF(H$10=0,0,H$10/ISI_fec!H$10)</f>
        <v>0</v>
      </c>
      <c r="I141" s="275">
        <f>IF(I$10=0,0,I$10/ISI_fec!I$10)</f>
        <v>0</v>
      </c>
      <c r="J141" s="275">
        <f>IF(J$10=0,0,J$10/ISI_fec!J$10)</f>
        <v>0</v>
      </c>
      <c r="K141" s="275">
        <f>IF(K$10=0,0,K$10/ISI_fec!K$10)</f>
        <v>0</v>
      </c>
      <c r="L141" s="275">
        <f>IF(L$10=0,0,L$10/ISI_fec!L$10)</f>
        <v>0</v>
      </c>
      <c r="M141" s="275">
        <f>IF(M$10=0,0,M$10/ISI_fec!M$10)</f>
        <v>0</v>
      </c>
      <c r="N141" s="275">
        <f>IF(N$10=0,0,N$10/ISI_fec!N$10)</f>
        <v>0</v>
      </c>
      <c r="O141" s="275">
        <f>IF(O$10=0,0,O$10/ISI_fec!O$10)</f>
        <v>0</v>
      </c>
      <c r="P141" s="275">
        <f>IF(P$10=0,0,P$10/ISI_fec!P$10)</f>
        <v>0</v>
      </c>
      <c r="Q141" s="275">
        <f>IF(Q$10=0,0,Q$10/ISI_fec!Q$10)</f>
        <v>0</v>
      </c>
      <c r="R141" s="275">
        <f>IF(R$10=0,0,R$10/ISI_fec!R$10)</f>
        <v>0</v>
      </c>
      <c r="S141" s="275">
        <f>IF(S$10=0,0,S$10/ISI_fec!S$10)</f>
        <v>0</v>
      </c>
      <c r="T141" s="275">
        <f>IF(T$10=0,0,T$10/ISI_fec!T$10)</f>
        <v>0</v>
      </c>
      <c r="U141" s="275">
        <f>IF(U$10=0,0,U$10/ISI_fec!U$10)</f>
        <v>0</v>
      </c>
      <c r="V141" s="275">
        <f>IF(V$10=0,0,V$10/ISI_fec!V$10)</f>
        <v>0</v>
      </c>
      <c r="W141" s="275">
        <f>IF(W$10=0,0,W$10/ISI_fec!W$10)</f>
        <v>0</v>
      </c>
      <c r="X141" s="275">
        <f>IF(X$10=0,0,X$10/ISI_fec!X$10)</f>
        <v>0</v>
      </c>
      <c r="Y141" s="275">
        <f>IF(Y$10=0,0,Y$10/ISI_fec!Y$10)</f>
        <v>0</v>
      </c>
      <c r="DA141" s="78"/>
    </row>
    <row r="142" spans="1:105" ht="12" customHeight="1" x14ac:dyDescent="0.25">
      <c r="A142" s="174" t="s">
        <v>165</v>
      </c>
      <c r="B142" s="276">
        <f>IF(B$16=0,0,B$16/ISI_fec!B$16)</f>
        <v>0</v>
      </c>
      <c r="C142" s="276">
        <f>IF(C$16=0,0,C$16/ISI_fec!C$16)</f>
        <v>0</v>
      </c>
      <c r="D142" s="276">
        <f>IF(D$16=0,0,D$16/ISI_fec!D$16)</f>
        <v>0</v>
      </c>
      <c r="E142" s="276">
        <f>IF(E$16=0,0,E$16/ISI_fec!E$16)</f>
        <v>0</v>
      </c>
      <c r="F142" s="276">
        <f>IF(F$16=0,0,F$16/ISI_fec!F$16)</f>
        <v>0</v>
      </c>
      <c r="G142" s="276">
        <f>IF(G$16=0,0,G$16/ISI_fec!G$16)</f>
        <v>0</v>
      </c>
      <c r="H142" s="276">
        <f>IF(H$16=0,0,H$16/ISI_fec!H$16)</f>
        <v>0</v>
      </c>
      <c r="I142" s="276">
        <f>IF(I$16=0,0,I$16/ISI_fec!I$16)</f>
        <v>0</v>
      </c>
      <c r="J142" s="276">
        <f>IF(J$16=0,0,J$16/ISI_fec!J$16)</f>
        <v>0</v>
      </c>
      <c r="K142" s="276">
        <f>IF(K$16=0,0,K$16/ISI_fec!K$16)</f>
        <v>0</v>
      </c>
      <c r="L142" s="276">
        <f>IF(L$16=0,0,L$16/ISI_fec!L$16)</f>
        <v>0</v>
      </c>
      <c r="M142" s="276">
        <f>IF(M$16=0,0,M$16/ISI_fec!M$16)</f>
        <v>0</v>
      </c>
      <c r="N142" s="276">
        <f>IF(N$16=0,0,N$16/ISI_fec!N$16)</f>
        <v>0</v>
      </c>
      <c r="O142" s="276">
        <f>IF(O$16=0,0,O$16/ISI_fec!O$16)</f>
        <v>0</v>
      </c>
      <c r="P142" s="276">
        <f>IF(P$16=0,0,P$16/ISI_fec!P$16)</f>
        <v>0</v>
      </c>
      <c r="Q142" s="276">
        <f>IF(Q$16=0,0,Q$16/ISI_fec!Q$16)</f>
        <v>0</v>
      </c>
      <c r="R142" s="276">
        <f>IF(R$16=0,0,R$16/ISI_fec!R$16)</f>
        <v>0</v>
      </c>
      <c r="S142" s="276">
        <f>IF(S$16=0,0,S$16/ISI_fec!S$16)</f>
        <v>0</v>
      </c>
      <c r="T142" s="276">
        <f>IF(T$16=0,0,T$16/ISI_fec!T$16)</f>
        <v>0</v>
      </c>
      <c r="U142" s="276">
        <f>IF(U$16=0,0,U$16/ISI_fec!U$16)</f>
        <v>0</v>
      </c>
      <c r="V142" s="276">
        <f>IF(V$16=0,0,V$16/ISI_fec!V$16)</f>
        <v>0</v>
      </c>
      <c r="W142" s="276">
        <f>IF(W$16=0,0,W$16/ISI_fec!W$16)</f>
        <v>0</v>
      </c>
      <c r="X142" s="276">
        <f>IF(X$16=0,0,X$16/ISI_fec!X$16)</f>
        <v>0</v>
      </c>
      <c r="Y142" s="276">
        <f>IF(Y$16=0,0,Y$16/ISI_fec!Y$16)</f>
        <v>0</v>
      </c>
      <c r="DA142" s="79"/>
    </row>
    <row r="143" spans="1:105" ht="12" customHeight="1" x14ac:dyDescent="0.25">
      <c r="A143" s="174" t="s">
        <v>172</v>
      </c>
      <c r="B143" s="276">
        <f>IF(B$22=0,0,B$22/ISI_fec!B$22)</f>
        <v>0</v>
      </c>
      <c r="C143" s="276">
        <f>IF(C$22=0,0,C$22/ISI_fec!C$22)</f>
        <v>0</v>
      </c>
      <c r="D143" s="276">
        <f>IF(D$22=0,0,D$22/ISI_fec!D$22)</f>
        <v>0</v>
      </c>
      <c r="E143" s="276">
        <f>IF(E$22=0,0,E$22/ISI_fec!E$22)</f>
        <v>0</v>
      </c>
      <c r="F143" s="276">
        <f>IF(F$22=0,0,F$22/ISI_fec!F$22)</f>
        <v>0</v>
      </c>
      <c r="G143" s="276">
        <f>IF(G$22=0,0,G$22/ISI_fec!G$22)</f>
        <v>0</v>
      </c>
      <c r="H143" s="276">
        <f>IF(H$22=0,0,H$22/ISI_fec!H$22)</f>
        <v>0</v>
      </c>
      <c r="I143" s="276">
        <f>IF(I$22=0,0,I$22/ISI_fec!I$22)</f>
        <v>0</v>
      </c>
      <c r="J143" s="276">
        <f>IF(J$22=0,0,J$22/ISI_fec!J$22)</f>
        <v>0</v>
      </c>
      <c r="K143" s="276">
        <f>IF(K$22=0,0,K$22/ISI_fec!K$22)</f>
        <v>0</v>
      </c>
      <c r="L143" s="276">
        <f>IF(L$22=0,0,L$22/ISI_fec!L$22)</f>
        <v>0</v>
      </c>
      <c r="M143" s="276">
        <f>IF(M$22=0,0,M$22/ISI_fec!M$22)</f>
        <v>0</v>
      </c>
      <c r="N143" s="276">
        <f>IF(N$22=0,0,N$22/ISI_fec!N$22)</f>
        <v>0</v>
      </c>
      <c r="O143" s="276">
        <f>IF(O$22=0,0,O$22/ISI_fec!O$22)</f>
        <v>0</v>
      </c>
      <c r="P143" s="276">
        <f>IF(P$22=0,0,P$22/ISI_fec!P$22)</f>
        <v>0</v>
      </c>
      <c r="Q143" s="276">
        <f>IF(Q$22=0,0,Q$22/ISI_fec!Q$22)</f>
        <v>0</v>
      </c>
      <c r="R143" s="276">
        <f>IF(R$22=0,0,R$22/ISI_fec!R$22)</f>
        <v>0</v>
      </c>
      <c r="S143" s="276">
        <f>IF(S$22=0,0,S$22/ISI_fec!S$22)</f>
        <v>0</v>
      </c>
      <c r="T143" s="276">
        <f>IF(T$22=0,0,T$22/ISI_fec!T$22)</f>
        <v>0</v>
      </c>
      <c r="U143" s="276">
        <f>IF(U$22=0,0,U$22/ISI_fec!U$22)</f>
        <v>0</v>
      </c>
      <c r="V143" s="276">
        <f>IF(V$22=0,0,V$22/ISI_fec!V$22)</f>
        <v>0</v>
      </c>
      <c r="W143" s="276">
        <f>IF(W$22=0,0,W$22/ISI_fec!W$22)</f>
        <v>0</v>
      </c>
      <c r="X143" s="276">
        <f>IF(X$22=0,0,X$22/ISI_fec!X$22)</f>
        <v>0</v>
      </c>
      <c r="Y143" s="276">
        <f>IF(Y$22=0,0,Y$22/ISI_fec!Y$22)</f>
        <v>0</v>
      </c>
      <c r="DA143" s="79"/>
    </row>
    <row r="144" spans="1:105" ht="12" customHeight="1" x14ac:dyDescent="0.25">
      <c r="A144" s="174" t="s">
        <v>179</v>
      </c>
      <c r="B144" s="276">
        <f>IF(B$28=0,0,B$28/ISI_fec!B$28)</f>
        <v>0</v>
      </c>
      <c r="C144" s="276">
        <f>IF(C$28=0,0,C$28/ISI_fec!C$28)</f>
        <v>0</v>
      </c>
      <c r="D144" s="276">
        <f>IF(D$28=0,0,D$28/ISI_fec!D$28)</f>
        <v>0</v>
      </c>
      <c r="E144" s="276">
        <f>IF(E$28=0,0,E$28/ISI_fec!E$28)</f>
        <v>0</v>
      </c>
      <c r="F144" s="276">
        <f>IF(F$28=0,0,F$28/ISI_fec!F$28)</f>
        <v>0</v>
      </c>
      <c r="G144" s="276">
        <f>IF(G$28=0,0,G$28/ISI_fec!G$28)</f>
        <v>0</v>
      </c>
      <c r="H144" s="276">
        <f>IF(H$28=0,0,H$28/ISI_fec!H$28)</f>
        <v>0</v>
      </c>
      <c r="I144" s="276">
        <f>IF(I$28=0,0,I$28/ISI_fec!I$28)</f>
        <v>0</v>
      </c>
      <c r="J144" s="276">
        <f>IF(J$28=0,0,J$28/ISI_fec!J$28)</f>
        <v>0</v>
      </c>
      <c r="K144" s="276">
        <f>IF(K$28=0,0,K$28/ISI_fec!K$28)</f>
        <v>0</v>
      </c>
      <c r="L144" s="276">
        <f>IF(L$28=0,0,L$28/ISI_fec!L$28)</f>
        <v>0</v>
      </c>
      <c r="M144" s="276">
        <f>IF(M$28=0,0,M$28/ISI_fec!M$28)</f>
        <v>0</v>
      </c>
      <c r="N144" s="276">
        <f>IF(N$28=0,0,N$28/ISI_fec!N$28)</f>
        <v>0</v>
      </c>
      <c r="O144" s="276">
        <f>IF(O$28=0,0,O$28/ISI_fec!O$28)</f>
        <v>0</v>
      </c>
      <c r="P144" s="276">
        <f>IF(P$28=0,0,P$28/ISI_fec!P$28)</f>
        <v>0</v>
      </c>
      <c r="Q144" s="276">
        <f>IF(Q$28=0,0,Q$28/ISI_fec!Q$28)</f>
        <v>0</v>
      </c>
      <c r="R144" s="276">
        <f>IF(R$28=0,0,R$28/ISI_fec!R$28)</f>
        <v>0</v>
      </c>
      <c r="S144" s="276">
        <f>IF(S$28=0,0,S$28/ISI_fec!S$28)</f>
        <v>0</v>
      </c>
      <c r="T144" s="276">
        <f>IF(T$28=0,0,T$28/ISI_fec!T$28)</f>
        <v>0</v>
      </c>
      <c r="U144" s="276">
        <f>IF(U$28=0,0,U$28/ISI_fec!U$28)</f>
        <v>0</v>
      </c>
      <c r="V144" s="276">
        <f>IF(V$28=0,0,V$28/ISI_fec!V$28)</f>
        <v>0</v>
      </c>
      <c r="W144" s="276">
        <f>IF(W$28=0,0,W$28/ISI_fec!W$28)</f>
        <v>0</v>
      </c>
      <c r="X144" s="276">
        <f>IF(X$28=0,0,X$28/ISI_fec!X$28)</f>
        <v>0</v>
      </c>
      <c r="Y144" s="276">
        <f>IF(Y$28=0,0,Y$28/ISI_fec!Y$28)</f>
        <v>0</v>
      </c>
      <c r="DA144" s="79"/>
    </row>
    <row r="145" spans="1:105" ht="12" customHeight="1" x14ac:dyDescent="0.25">
      <c r="A145" s="41" t="s">
        <v>189</v>
      </c>
      <c r="B145" s="277">
        <f>IF(B$35=0,0,B$35/ISI_fec!B$35)</f>
        <v>0</v>
      </c>
      <c r="C145" s="277">
        <f>IF(C$35=0,0,C$35/ISI_fec!C$35)</f>
        <v>0</v>
      </c>
      <c r="D145" s="277">
        <f>IF(D$35=0,0,D$35/ISI_fec!D$35)</f>
        <v>0</v>
      </c>
      <c r="E145" s="277">
        <f>IF(E$35=0,0,E$35/ISI_fec!E$35)</f>
        <v>0</v>
      </c>
      <c r="F145" s="277">
        <f>IF(F$35=0,0,F$35/ISI_fec!F$35)</f>
        <v>0</v>
      </c>
      <c r="G145" s="277">
        <f>IF(G$35=0,0,G$35/ISI_fec!G$35)</f>
        <v>0</v>
      </c>
      <c r="H145" s="277">
        <f>IF(H$35=0,0,H$35/ISI_fec!H$35)</f>
        <v>0</v>
      </c>
      <c r="I145" s="277">
        <f>IF(I$35=0,0,I$35/ISI_fec!I$35)</f>
        <v>0</v>
      </c>
      <c r="J145" s="277">
        <f>IF(J$35=0,0,J$35/ISI_fec!J$35)</f>
        <v>0</v>
      </c>
      <c r="K145" s="277">
        <f>IF(K$35=0,0,K$35/ISI_fec!K$35)</f>
        <v>0</v>
      </c>
      <c r="L145" s="277">
        <f>IF(L$35=0,0,L$35/ISI_fec!L$35)</f>
        <v>0</v>
      </c>
      <c r="M145" s="277">
        <f>IF(M$35=0,0,M$35/ISI_fec!M$35)</f>
        <v>0</v>
      </c>
      <c r="N145" s="277">
        <f>IF(N$35=0,0,N$35/ISI_fec!N$35)</f>
        <v>0</v>
      </c>
      <c r="O145" s="277">
        <f>IF(O$35=0,0,O$35/ISI_fec!O$35)</f>
        <v>0</v>
      </c>
      <c r="P145" s="277">
        <f>IF(P$35=0,0,P$35/ISI_fec!P$35)</f>
        <v>0</v>
      </c>
      <c r="Q145" s="277">
        <f>IF(Q$35=0,0,Q$35/ISI_fec!Q$35)</f>
        <v>0</v>
      </c>
      <c r="R145" s="277">
        <f>IF(R$35=0,0,R$35/ISI_fec!R$35)</f>
        <v>0</v>
      </c>
      <c r="S145" s="277">
        <f>IF(S$35=0,0,S$35/ISI_fec!S$35)</f>
        <v>0</v>
      </c>
      <c r="T145" s="277">
        <f>IF(T$35=0,0,T$35/ISI_fec!T$35)</f>
        <v>0</v>
      </c>
      <c r="U145" s="277">
        <f>IF(U$35=0,0,U$35/ISI_fec!U$35)</f>
        <v>0</v>
      </c>
      <c r="V145" s="277">
        <f>IF(V$35=0,0,V$35/ISI_fec!V$35)</f>
        <v>0</v>
      </c>
      <c r="W145" s="277">
        <f>IF(W$35=0,0,W$35/ISI_fec!W$35)</f>
        <v>0</v>
      </c>
      <c r="X145" s="277">
        <f>IF(X$35=0,0,X$35/ISI_fec!X$35)</f>
        <v>0</v>
      </c>
      <c r="Y145" s="277">
        <f>IF(Y$35=0,0,Y$35/ISI_fec!Y$35)</f>
        <v>0</v>
      </c>
      <c r="DA145" s="82"/>
    </row>
    <row r="146" spans="1:105" ht="12" customHeight="1" x14ac:dyDescent="0.25">
      <c r="A146" s="172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DA146" s="176"/>
    </row>
    <row r="147" spans="1:105" ht="12" customHeight="1" x14ac:dyDescent="0.25">
      <c r="A147" s="35" t="s">
        <v>44</v>
      </c>
      <c r="B147" s="272">
        <f>IF(B$54=0,0,B$54/ISI_fec!B$54)</f>
        <v>0.49989544103901451</v>
      </c>
      <c r="C147" s="272">
        <f>IF(C$54=0,0,C$54/ISI_fec!C$54)</f>
        <v>0.50300612010966184</v>
      </c>
      <c r="D147" s="272">
        <f>IF(D$54=0,0,D$54/ISI_fec!D$54)</f>
        <v>0.51562754848998604</v>
      </c>
      <c r="E147" s="272">
        <f>IF(E$54=0,0,E$54/ISI_fec!E$54)</f>
        <v>0.52057263974825252</v>
      </c>
      <c r="F147" s="272">
        <f>IF(F$54=0,0,F$54/ISI_fec!F$54)</f>
        <v>0.53276311127861908</v>
      </c>
      <c r="G147" s="272">
        <f>IF(G$54=0,0,G$54/ISI_fec!G$54)</f>
        <v>0.5496306391641127</v>
      </c>
      <c r="H147" s="272">
        <f>IF(H$54=0,0,H$54/ISI_fec!H$54)</f>
        <v>0.55424075328314337</v>
      </c>
      <c r="I147" s="272">
        <f>IF(I$54=0,0,I$54/ISI_fec!I$54)</f>
        <v>0.55730134919662011</v>
      </c>
      <c r="J147" s="272">
        <f>IF(J$54=0,0,J$54/ISI_fec!J$54)</f>
        <v>0.55445420201846662</v>
      </c>
      <c r="K147" s="272">
        <f>IF(K$54=0,0,K$54/ISI_fec!K$54)</f>
        <v>0.55434307715737063</v>
      </c>
      <c r="L147" s="272">
        <f>IF(L$54=0,0,L$54/ISI_fec!L$54)</f>
        <v>0.55266037978350946</v>
      </c>
      <c r="M147" s="272">
        <f>IF(M$54=0,0,M$54/ISI_fec!M$54)</f>
        <v>0.55682266403812952</v>
      </c>
      <c r="N147" s="272">
        <f>IF(N$54=0,0,N$54/ISI_fec!N$54)</f>
        <v>0.53019681426559628</v>
      </c>
      <c r="O147" s="272">
        <f>IF(O$54=0,0,O$54/ISI_fec!O$54)</f>
        <v>0.52150228176663072</v>
      </c>
      <c r="P147" s="272">
        <f>IF(P$54=0,0,P$54/ISI_fec!P$54)</f>
        <v>0.52232688574415354</v>
      </c>
      <c r="Q147" s="272">
        <f>IF(Q$54=0,0,Q$54/ISI_fec!Q$54)</f>
        <v>0.55007681942326125</v>
      </c>
      <c r="R147" s="272">
        <f>IF(R$54=0,0,R$54/ISI_fec!R$54)</f>
        <v>0.54136916268800939</v>
      </c>
      <c r="S147" s="272">
        <f>IF(S$54=0,0,S$54/ISI_fec!S$54)</f>
        <v>0.55596791930467904</v>
      </c>
      <c r="T147" s="272">
        <f>IF(T$54=0,0,T$54/ISI_fec!T$54)</f>
        <v>0.56116205497461435</v>
      </c>
      <c r="U147" s="272">
        <f>IF(U$54=0,0,U$54/ISI_fec!U$54)</f>
        <v>0.56454253204349913</v>
      </c>
      <c r="V147" s="272">
        <f>IF(V$54=0,0,V$54/ISI_fec!V$54)</f>
        <v>0.5654056444165072</v>
      </c>
      <c r="W147" s="272">
        <f>IF(W$54=0,0,W$54/ISI_fec!W$54)</f>
        <v>0.5562410060359807</v>
      </c>
      <c r="X147" s="272">
        <f>IF(X$54=0,0,X$54/ISI_fec!X$54)</f>
        <v>0.55436848998284072</v>
      </c>
      <c r="Y147" s="272">
        <f>IF(Y$54=0,0,Y$54/ISI_fec!Y$54)</f>
        <v>0.55967863408230878</v>
      </c>
      <c r="DA147" s="111"/>
    </row>
    <row r="148" spans="1:105" ht="12" customHeight="1" x14ac:dyDescent="0.25">
      <c r="A148" s="55" t="s">
        <v>91</v>
      </c>
      <c r="B148" s="273">
        <f>IF(B$55=0,0,B$55/ISI_fec!B$55)</f>
        <v>0.4278759366438582</v>
      </c>
      <c r="C148" s="273">
        <f>IF(C$55=0,0,C$55/ISI_fec!C$55)</f>
        <v>0.42888331458041323</v>
      </c>
      <c r="D148" s="273">
        <f>IF(D$55=0,0,D$55/ISI_fec!D$55)</f>
        <v>0.43272469729232432</v>
      </c>
      <c r="E148" s="273">
        <f>IF(E$55=0,0,E$55/ISI_fec!E$55)</f>
        <v>0.43272469729232421</v>
      </c>
      <c r="F148" s="273">
        <f>IF(F$55=0,0,F$55/ISI_fec!F$55)</f>
        <v>0.43491328420236169</v>
      </c>
      <c r="G148" s="273">
        <f>IF(G$55=0,0,G$55/ISI_fec!G$55)</f>
        <v>0.43838588229460046</v>
      </c>
      <c r="H148" s="273">
        <f>IF(H$55=0,0,H$55/ISI_fec!H$55)</f>
        <v>0.44080037610995837</v>
      </c>
      <c r="I148" s="273">
        <f>IF(I$55=0,0,I$55/ISI_fec!I$55)</f>
        <v>0.44348573553001214</v>
      </c>
      <c r="J148" s="273">
        <f>IF(J$55=0,0,J$55/ISI_fec!J$55)</f>
        <v>0.44348573553001208</v>
      </c>
      <c r="K148" s="273">
        <f>IF(K$55=0,0,K$55/ISI_fec!K$55)</f>
        <v>0.44348573553001203</v>
      </c>
      <c r="L148" s="273">
        <f>IF(L$55=0,0,L$55/ISI_fec!L$55)</f>
        <v>0.44348573553001219</v>
      </c>
      <c r="M148" s="273">
        <f>IF(M$55=0,0,M$55/ISI_fec!M$55)</f>
        <v>0.44348573553001219</v>
      </c>
      <c r="N148" s="273">
        <f>IF(N$55=0,0,N$55/ISI_fec!N$55)</f>
        <v>0.44348573553001219</v>
      </c>
      <c r="O148" s="273">
        <f>IF(O$55=0,0,O$55/ISI_fec!O$55)</f>
        <v>0.44348573553001219</v>
      </c>
      <c r="P148" s="273">
        <f>IF(P$55=0,0,P$55/ISI_fec!P$55)</f>
        <v>0.44348573553001197</v>
      </c>
      <c r="Q148" s="273">
        <f>IF(Q$55=0,0,Q$55/ISI_fec!Q$55)</f>
        <v>0.44348573553001225</v>
      </c>
      <c r="R148" s="273">
        <f>IF(R$55=0,0,R$55/ISI_fec!R$55)</f>
        <v>0.44348573553001225</v>
      </c>
      <c r="S148" s="273">
        <f>IF(S$55=0,0,S$55/ISI_fec!S$55)</f>
        <v>0.44348573553001225</v>
      </c>
      <c r="T148" s="273">
        <f>IF(T$55=0,0,T$55/ISI_fec!T$55)</f>
        <v>0.44348573553001214</v>
      </c>
      <c r="U148" s="273">
        <f>IF(U$55=0,0,U$55/ISI_fec!U$55)</f>
        <v>0.44348573553001214</v>
      </c>
      <c r="V148" s="273">
        <f>IF(V$55=0,0,V$55/ISI_fec!V$55)</f>
        <v>0.44348573553001214</v>
      </c>
      <c r="W148" s="273">
        <f>IF(W$55=0,0,W$55/ISI_fec!W$55)</f>
        <v>0.44348573553001208</v>
      </c>
      <c r="X148" s="273">
        <f>IF(X$55=0,0,X$55/ISI_fec!X$55)</f>
        <v>0.44348573553001214</v>
      </c>
      <c r="Y148" s="273">
        <f>IF(Y$55=0,0,Y$55/ISI_fec!Y$55)</f>
        <v>0.4434857355300123</v>
      </c>
      <c r="DA148" s="76"/>
    </row>
    <row r="149" spans="1:105" ht="12" customHeight="1" x14ac:dyDescent="0.25">
      <c r="A149" s="173" t="s">
        <v>92</v>
      </c>
      <c r="B149" s="274">
        <f>IF(B$56=0,0,B$56/ISI_fec!B$56)</f>
        <v>0.11103537022256119</v>
      </c>
      <c r="C149" s="274">
        <f>IF(C$56=0,0,C$56/ISI_fec!C$56)</f>
        <v>0.11129678848089269</v>
      </c>
      <c r="D149" s="274">
        <f>IF(D$56=0,0,D$56/ISI_fec!D$56)</f>
        <v>0.11229364134186259</v>
      </c>
      <c r="E149" s="274">
        <f>IF(E$56=0,0,E$56/ISI_fec!E$56)</f>
        <v>0.11229364134186259</v>
      </c>
      <c r="F149" s="274">
        <f>IF(F$56=0,0,F$56/ISI_fec!F$56)</f>
        <v>0.11286158764827645</v>
      </c>
      <c r="G149" s="274">
        <f>IF(G$56=0,0,G$56/ISI_fec!G$56)</f>
        <v>0.11376273955186392</v>
      </c>
      <c r="H149" s="274">
        <f>IF(H$56=0,0,H$56/ISI_fec!H$56)</f>
        <v>0.11438930952630842</v>
      </c>
      <c r="I149" s="274">
        <f>IF(I$56=0,0,I$56/ISI_fec!I$56)</f>
        <v>0.11508617011567712</v>
      </c>
      <c r="J149" s="274">
        <f>IF(J$56=0,0,J$56/ISI_fec!J$56)</f>
        <v>0.11508617011567715</v>
      </c>
      <c r="K149" s="274">
        <f>IF(K$56=0,0,K$56/ISI_fec!K$56)</f>
        <v>0.11508617011567712</v>
      </c>
      <c r="L149" s="274">
        <f>IF(L$56=0,0,L$56/ISI_fec!L$56)</f>
        <v>0.11508617011567708</v>
      </c>
      <c r="M149" s="274">
        <f>IF(M$56=0,0,M$56/ISI_fec!M$56)</f>
        <v>0.11508617011567708</v>
      </c>
      <c r="N149" s="274">
        <f>IF(N$56=0,0,N$56/ISI_fec!N$56)</f>
        <v>0.11508617011567711</v>
      </c>
      <c r="O149" s="274">
        <f>IF(O$56=0,0,O$56/ISI_fec!O$56)</f>
        <v>0.11508617011567714</v>
      </c>
      <c r="P149" s="274">
        <f>IF(P$56=0,0,P$56/ISI_fec!P$56)</f>
        <v>0.11508617011567714</v>
      </c>
      <c r="Q149" s="274">
        <f>IF(Q$56=0,0,Q$56/ISI_fec!Q$56)</f>
        <v>0.11508617011567707</v>
      </c>
      <c r="R149" s="274">
        <f>IF(R$56=0,0,R$56/ISI_fec!R$56)</f>
        <v>0.11508617011567712</v>
      </c>
      <c r="S149" s="274">
        <f>IF(S$56=0,0,S$56/ISI_fec!S$56)</f>
        <v>0.11508617011567714</v>
      </c>
      <c r="T149" s="274">
        <f>IF(T$56=0,0,T$56/ISI_fec!T$56)</f>
        <v>0.11508617011567714</v>
      </c>
      <c r="U149" s="274">
        <f>IF(U$56=0,0,U$56/ISI_fec!U$56)</f>
        <v>0.11508617011567711</v>
      </c>
      <c r="V149" s="274">
        <f>IF(V$56=0,0,V$56/ISI_fec!V$56)</f>
        <v>0.11508617011567715</v>
      </c>
      <c r="W149" s="274">
        <f>IF(W$56=0,0,W$56/ISI_fec!W$56)</f>
        <v>0.11508617011567709</v>
      </c>
      <c r="X149" s="274">
        <f>IF(X$56=0,0,X$56/ISI_fec!X$56)</f>
        <v>0.11508617011567714</v>
      </c>
      <c r="Y149" s="274">
        <f>IF(Y$56=0,0,Y$56/ISI_fec!Y$56)</f>
        <v>0.11508617011567711</v>
      </c>
      <c r="DA149" s="77"/>
    </row>
    <row r="150" spans="1:105" ht="12" customHeight="1" x14ac:dyDescent="0.25">
      <c r="A150" s="173" t="s">
        <v>93</v>
      </c>
      <c r="B150" s="274">
        <f>IF(B$57=0,0,B$57/ISI_fec!B$57)</f>
        <v>0.61440574918490087</v>
      </c>
      <c r="C150" s="274">
        <f>IF(C$57=0,0,C$57/ISI_fec!C$57)</f>
        <v>0.61585228717129981</v>
      </c>
      <c r="D150" s="274">
        <f>IF(D$57=0,0,D$57/ISI_fec!D$57)</f>
        <v>0.62136829641811642</v>
      </c>
      <c r="E150" s="274">
        <f>IF(E$57=0,0,E$57/ISI_fec!E$57)</f>
        <v>0.62136829641811597</v>
      </c>
      <c r="F150" s="274">
        <f>IF(F$57=0,0,F$57/ISI_fec!F$57)</f>
        <v>0.62451098397064608</v>
      </c>
      <c r="G150" s="274">
        <f>IF(G$57=0,0,G$57/ISI_fec!G$57)</f>
        <v>0.62949743927172108</v>
      </c>
      <c r="H150" s="274">
        <f>IF(H$57=0,0,H$57/ISI_fec!H$57)</f>
        <v>0.6329645164183425</v>
      </c>
      <c r="I150" s="274">
        <f>IF(I$57=0,0,I$57/ISI_fec!I$57)</f>
        <v>0.63682054131950938</v>
      </c>
      <c r="J150" s="274">
        <f>IF(J$57=0,0,J$57/ISI_fec!J$57)</f>
        <v>0.63682054131950949</v>
      </c>
      <c r="K150" s="274">
        <f>IF(K$57=0,0,K$57/ISI_fec!K$57)</f>
        <v>0.63682054131950938</v>
      </c>
      <c r="L150" s="274">
        <f>IF(L$57=0,0,L$57/ISI_fec!L$57)</f>
        <v>0.63682054131950949</v>
      </c>
      <c r="M150" s="274">
        <f>IF(M$57=0,0,M$57/ISI_fec!M$57)</f>
        <v>0.63682054131950949</v>
      </c>
      <c r="N150" s="274">
        <f>IF(N$57=0,0,N$57/ISI_fec!N$57)</f>
        <v>0.63682054131950938</v>
      </c>
      <c r="O150" s="274">
        <f>IF(O$57=0,0,O$57/ISI_fec!O$57)</f>
        <v>0.63682054131950949</v>
      </c>
      <c r="P150" s="274">
        <f>IF(P$57=0,0,P$57/ISI_fec!P$57)</f>
        <v>0.63682054131950949</v>
      </c>
      <c r="Q150" s="274">
        <f>IF(Q$57=0,0,Q$57/ISI_fec!Q$57)</f>
        <v>0.63682054131950938</v>
      </c>
      <c r="R150" s="274">
        <f>IF(R$57=0,0,R$57/ISI_fec!R$57)</f>
        <v>0.63682054131950949</v>
      </c>
      <c r="S150" s="274">
        <f>IF(S$57=0,0,S$57/ISI_fec!S$57)</f>
        <v>0.63682054131950938</v>
      </c>
      <c r="T150" s="274">
        <f>IF(T$57=0,0,T$57/ISI_fec!T$57)</f>
        <v>0.63682054131950938</v>
      </c>
      <c r="U150" s="274">
        <f>IF(U$57=0,0,U$57/ISI_fec!U$57)</f>
        <v>0.63682054131950949</v>
      </c>
      <c r="V150" s="274">
        <f>IF(V$57=0,0,V$57/ISI_fec!V$57)</f>
        <v>0.63682054131950938</v>
      </c>
      <c r="W150" s="274">
        <f>IF(W$57=0,0,W$57/ISI_fec!W$57)</f>
        <v>0.63682054131950949</v>
      </c>
      <c r="X150" s="274">
        <f>IF(X$57=0,0,X$57/ISI_fec!X$57)</f>
        <v>0.63682054131950949</v>
      </c>
      <c r="Y150" s="274">
        <f>IF(Y$57=0,0,Y$57/ISI_fec!Y$57)</f>
        <v>0.63682054131950927</v>
      </c>
      <c r="DA150" s="77"/>
    </row>
    <row r="151" spans="1:105" ht="12" customHeight="1" x14ac:dyDescent="0.25">
      <c r="A151" s="173" t="s">
        <v>94</v>
      </c>
      <c r="B151" s="274">
        <f>IF(B$58=0,0,B$58/ISI_fec!B$58)</f>
        <v>0.42373843169076036</v>
      </c>
      <c r="C151" s="274">
        <f>IF(C$58=0,0,C$58/ISI_fec!C$58)</f>
        <v>0.42473606841299305</v>
      </c>
      <c r="D151" s="274">
        <f>IF(D$58=0,0,D$58/ISI_fec!D$58)</f>
        <v>0.42854030545103888</v>
      </c>
      <c r="E151" s="274">
        <f>IF(E$58=0,0,E$58/ISI_fec!E$58)</f>
        <v>0.42854030545103927</v>
      </c>
      <c r="F151" s="274">
        <f>IF(F$58=0,0,F$58/ISI_fec!F$58)</f>
        <v>0.43070772900879367</v>
      </c>
      <c r="G151" s="274">
        <f>IF(G$58=0,0,G$58/ISI_fec!G$58)</f>
        <v>0.43414674752672999</v>
      </c>
      <c r="H151" s="274">
        <f>IF(H$58=0,0,H$58/ISI_fec!H$58)</f>
        <v>0.43653789349925604</v>
      </c>
      <c r="I151" s="274">
        <f>IF(I$58=0,0,I$58/ISI_fec!I$58)</f>
        <v>0.43919728584112261</v>
      </c>
      <c r="J151" s="274">
        <f>IF(J$58=0,0,J$58/ISI_fec!J$58)</f>
        <v>0.43919728584112233</v>
      </c>
      <c r="K151" s="274">
        <f>IF(K$58=0,0,K$58/ISI_fec!K$58)</f>
        <v>0.43919728584112233</v>
      </c>
      <c r="L151" s="274">
        <f>IF(L$58=0,0,L$58/ISI_fec!L$58)</f>
        <v>0.43919728584112228</v>
      </c>
      <c r="M151" s="274">
        <f>IF(M$58=0,0,M$58/ISI_fec!M$58)</f>
        <v>0.43919728584112233</v>
      </c>
      <c r="N151" s="274">
        <f>IF(N$58=0,0,N$58/ISI_fec!N$58)</f>
        <v>0.43919728584112239</v>
      </c>
      <c r="O151" s="274">
        <f>IF(O$58=0,0,O$58/ISI_fec!O$58)</f>
        <v>0.43919728584112228</v>
      </c>
      <c r="P151" s="274">
        <f>IF(P$58=0,0,P$58/ISI_fec!P$58)</f>
        <v>0.43919728584112239</v>
      </c>
      <c r="Q151" s="274">
        <f>IF(Q$58=0,0,Q$58/ISI_fec!Q$58)</f>
        <v>0.43919728584112239</v>
      </c>
      <c r="R151" s="274">
        <f>IF(R$58=0,0,R$58/ISI_fec!R$58)</f>
        <v>0.43919728584112255</v>
      </c>
      <c r="S151" s="274">
        <f>IF(S$58=0,0,S$58/ISI_fec!S$58)</f>
        <v>0.4391972858411225</v>
      </c>
      <c r="T151" s="274">
        <f>IF(T$58=0,0,T$58/ISI_fec!T$58)</f>
        <v>0.43919728584112255</v>
      </c>
      <c r="U151" s="274">
        <f>IF(U$58=0,0,U$58/ISI_fec!U$58)</f>
        <v>0.43919728584112255</v>
      </c>
      <c r="V151" s="274">
        <f>IF(V$58=0,0,V$58/ISI_fec!V$58)</f>
        <v>0.4391972858411225</v>
      </c>
      <c r="W151" s="274">
        <f>IF(W$58=0,0,W$58/ISI_fec!W$58)</f>
        <v>0.43919728584112239</v>
      </c>
      <c r="X151" s="274">
        <f>IF(X$58=0,0,X$58/ISI_fec!X$58)</f>
        <v>0.43919728584112255</v>
      </c>
      <c r="Y151" s="274">
        <f>IF(Y$58=0,0,Y$58/ISI_fec!Y$58)</f>
        <v>0.43919728584112216</v>
      </c>
      <c r="DA151" s="77"/>
    </row>
    <row r="152" spans="1:105" ht="12" customHeight="1" x14ac:dyDescent="0.25">
      <c r="A152" s="56" t="s">
        <v>95</v>
      </c>
      <c r="B152" s="275">
        <f>IF(B$59=0,0,B$59/ISI_fec!B$59)</f>
        <v>0.64069996808264706</v>
      </c>
      <c r="C152" s="275">
        <f>IF(C$59=0,0,C$59/ISI_fec!C$59)</f>
        <v>0.64486738940805866</v>
      </c>
      <c r="D152" s="275">
        <f>IF(D$59=0,0,D$59/ISI_fec!D$59)</f>
        <v>0.66373878815904286</v>
      </c>
      <c r="E152" s="275">
        <f>IF(E$59=0,0,E$59/ISI_fec!E$59)</f>
        <v>0.6722547215301532</v>
      </c>
      <c r="F152" s="275">
        <f>IF(F$59=0,0,F$59/ISI_fec!F$59)</f>
        <v>0.69601540644619253</v>
      </c>
      <c r="G152" s="275">
        <f>IF(G$59=0,0,G$59/ISI_fec!G$59)</f>
        <v>0.70976737766627573</v>
      </c>
      <c r="H152" s="275">
        <f>IF(H$59=0,0,H$59/ISI_fec!H$59)</f>
        <v>0.71827952043757215</v>
      </c>
      <c r="I152" s="275">
        <f>IF(I$59=0,0,I$59/ISI_fec!I$59)</f>
        <v>0.72133454168862976</v>
      </c>
      <c r="J152" s="275">
        <f>IF(J$59=0,0,J$59/ISI_fec!J$59)</f>
        <v>0.71436361236955526</v>
      </c>
      <c r="K152" s="275">
        <f>IF(K$59=0,0,K$59/ISI_fec!K$59)</f>
        <v>0.71356494871969101</v>
      </c>
      <c r="L152" s="275">
        <f>IF(L$59=0,0,L$59/ISI_fec!L$59)</f>
        <v>0.7100324466280864</v>
      </c>
      <c r="M152" s="275">
        <f>IF(M$59=0,0,M$59/ISI_fec!M$59)</f>
        <v>0.71688889302590664</v>
      </c>
      <c r="N152" s="275">
        <f>IF(N$59=0,0,N$59/ISI_fec!N$59)</f>
        <v>0.68337451654616987</v>
      </c>
      <c r="O152" s="275">
        <f>IF(O$59=0,0,O$59/ISI_fec!O$59)</f>
        <v>0.67866554075228436</v>
      </c>
      <c r="P152" s="275">
        <f>IF(P$59=0,0,P$59/ISI_fec!P$59)</f>
        <v>0.69238376639009935</v>
      </c>
      <c r="Q152" s="275">
        <f>IF(Q$59=0,0,Q$59/ISI_fec!Q$59)</f>
        <v>0.74655306478192129</v>
      </c>
      <c r="R152" s="275">
        <f>IF(R$59=0,0,R$59/ISI_fec!R$59)</f>
        <v>0.70502155944294043</v>
      </c>
      <c r="S152" s="275">
        <f>IF(S$59=0,0,S$59/ISI_fec!S$59)</f>
        <v>0.72962421465709093</v>
      </c>
      <c r="T152" s="275">
        <f>IF(T$59=0,0,T$59/ISI_fec!T$59)</f>
        <v>0.74154813217739612</v>
      </c>
      <c r="U152" s="275">
        <f>IF(U$59=0,0,U$59/ISI_fec!U$59)</f>
        <v>0.74634644238677317</v>
      </c>
      <c r="V152" s="275">
        <f>IF(V$59=0,0,V$59/ISI_fec!V$59)</f>
        <v>0.74887061962466728</v>
      </c>
      <c r="W152" s="275">
        <f>IF(W$59=0,0,W$59/ISI_fec!W$59)</f>
        <v>0.72825762044780817</v>
      </c>
      <c r="X152" s="275">
        <f>IF(X$59=0,0,X$59/ISI_fec!X$59)</f>
        <v>0.73616607054685668</v>
      </c>
      <c r="Y152" s="275">
        <f>IF(Y$59=0,0,Y$59/ISI_fec!Y$59)</f>
        <v>0.73959460322654458</v>
      </c>
      <c r="DA152" s="78"/>
    </row>
    <row r="153" spans="1:105" ht="12" customHeight="1" x14ac:dyDescent="0.25">
      <c r="A153" s="174" t="s">
        <v>220</v>
      </c>
      <c r="B153" s="276">
        <f>IF(B$65=0,0,B$65/ISI_fec!B$65)</f>
        <v>0.41875986635439955</v>
      </c>
      <c r="C153" s="276">
        <f>IF(C$65=0,0,C$65/ISI_fec!C$65)</f>
        <v>0.42072177001638517</v>
      </c>
      <c r="D153" s="276">
        <f>IF(D$65=0,0,D$65/ISI_fec!D$65)</f>
        <v>0.42440510110030544</v>
      </c>
      <c r="E153" s="276">
        <f>IF(E$65=0,0,E$65/ISI_fec!E$65)</f>
        <v>0.42512296757859663</v>
      </c>
      <c r="F153" s="276">
        <f>IF(F$65=0,0,F$65/ISI_fec!F$65)</f>
        <v>0.43096370416876406</v>
      </c>
      <c r="G153" s="276">
        <f>IF(G$65=0,0,G$65/ISI_fec!G$65)</f>
        <v>0.44179606445664443</v>
      </c>
      <c r="H153" s="276">
        <f>IF(H$65=0,0,H$65/ISI_fec!H$65)</f>
        <v>0.44328563193430165</v>
      </c>
      <c r="I153" s="276">
        <f>IF(I$65=0,0,I$65/ISI_fec!I$65)</f>
        <v>0.44654286317412573</v>
      </c>
      <c r="J153" s="276">
        <f>IF(J$65=0,0,J$65/ISI_fec!J$65)</f>
        <v>0.44714956601476669</v>
      </c>
      <c r="K153" s="276">
        <f>IF(K$65=0,0,K$65/ISI_fec!K$65)</f>
        <v>0.44754124837848014</v>
      </c>
      <c r="L153" s="276">
        <f>IF(L$65=0,0,L$65/ISI_fec!L$65)</f>
        <v>0.44745162998734767</v>
      </c>
      <c r="M153" s="276">
        <f>IF(M$65=0,0,M$65/ISI_fec!M$65)</f>
        <v>0.44951157249081414</v>
      </c>
      <c r="N153" s="276">
        <f>IF(N$65=0,0,N$65/ISI_fec!N$65)</f>
        <v>0.4357737432962473</v>
      </c>
      <c r="O153" s="276">
        <f>IF(O$65=0,0,O$65/ISI_fec!O$65)</f>
        <v>0.43555607862218026</v>
      </c>
      <c r="P153" s="276">
        <f>IF(P$65=0,0,P$65/ISI_fec!P$65)</f>
        <v>0.42791012414955654</v>
      </c>
      <c r="Q153" s="276">
        <f>IF(Q$65=0,0,Q$65/ISI_fec!Q$65)</f>
        <v>0.43141573675857353</v>
      </c>
      <c r="R153" s="276">
        <f>IF(R$65=0,0,R$65/ISI_fec!R$65)</f>
        <v>0.4488316537829235</v>
      </c>
      <c r="S153" s="276">
        <f>IF(S$65=0,0,S$65/ISI_fec!S$65)</f>
        <v>0.44967452775499728</v>
      </c>
      <c r="T153" s="276">
        <f>IF(T$65=0,0,T$65/ISI_fec!T$65)</f>
        <v>0.44962538072993335</v>
      </c>
      <c r="U153" s="276">
        <f>IF(U$65=0,0,U$65/ISI_fec!U$65)</f>
        <v>0.44965463240964487</v>
      </c>
      <c r="V153" s="276">
        <f>IF(V$65=0,0,V$65/ISI_fec!V$65)</f>
        <v>0.44972818909943557</v>
      </c>
      <c r="W153" s="276">
        <f>IF(W$65=0,0,W$65/ISI_fec!W$65)</f>
        <v>0.44993554502104832</v>
      </c>
      <c r="X153" s="276">
        <f>IF(X$65=0,0,X$65/ISI_fec!X$65)</f>
        <v>0.44305779289264841</v>
      </c>
      <c r="Y153" s="276">
        <f>IF(Y$65=0,0,Y$65/ISI_fec!Y$65)</f>
        <v>0.44661447200667365</v>
      </c>
      <c r="DA153" s="79"/>
    </row>
    <row r="154" spans="1:105" ht="12" customHeight="1" x14ac:dyDescent="0.25">
      <c r="A154" s="174" t="s">
        <v>226</v>
      </c>
      <c r="B154" s="276">
        <f>IF(B$71=0,0,B$71/ISI_fec!B$71)</f>
        <v>0.61364581673908902</v>
      </c>
      <c r="C154" s="276">
        <f>IF(C$71=0,0,C$71/ISI_fec!C$71)</f>
        <v>0.61509056556392594</v>
      </c>
      <c r="D154" s="276">
        <f>IF(D$71=0,0,D$71/ISI_fec!D$71)</f>
        <v>0.62059975229255515</v>
      </c>
      <c r="E154" s="276">
        <f>IF(E$71=0,0,E$71/ISI_fec!E$71)</f>
        <v>0.62059975229255504</v>
      </c>
      <c r="F154" s="276">
        <f>IF(F$71=0,0,F$71/ISI_fec!F$71)</f>
        <v>0.62373855278797108</v>
      </c>
      <c r="G154" s="276">
        <f>IF(G$71=0,0,G$71/ISI_fec!G$71)</f>
        <v>0.62871884055370297</v>
      </c>
      <c r="H154" s="276">
        <f>IF(H$71=0,0,H$71/ISI_fec!H$71)</f>
        <v>0.63218162941946265</v>
      </c>
      <c r="I154" s="276">
        <f>IF(I$71=0,0,I$71/ISI_fec!I$71)</f>
        <v>0.63603288496676502</v>
      </c>
      <c r="J154" s="276">
        <f>IF(J$71=0,0,J$71/ISI_fec!J$71)</f>
        <v>0.63603288496676513</v>
      </c>
      <c r="K154" s="276">
        <f>IF(K$71=0,0,K$71/ISI_fec!K$71)</f>
        <v>0.63603288496676491</v>
      </c>
      <c r="L154" s="276">
        <f>IF(L$71=0,0,L$71/ISI_fec!L$71)</f>
        <v>0.63603288496676513</v>
      </c>
      <c r="M154" s="276">
        <f>IF(M$71=0,0,M$71/ISI_fec!M$71)</f>
        <v>0.63603288496676491</v>
      </c>
      <c r="N154" s="276">
        <f>IF(N$71=0,0,N$71/ISI_fec!N$71)</f>
        <v>0.63603288496676524</v>
      </c>
      <c r="O154" s="276">
        <f>IF(O$71=0,0,O$71/ISI_fec!O$71)</f>
        <v>0.63603288496676513</v>
      </c>
      <c r="P154" s="276">
        <f>IF(P$71=0,0,P$71/ISI_fec!P$71)</f>
        <v>0.63603288496676513</v>
      </c>
      <c r="Q154" s="276">
        <f>IF(Q$71=0,0,Q$71/ISI_fec!Q$71)</f>
        <v>0.63603288496676536</v>
      </c>
      <c r="R154" s="276">
        <f>IF(R$71=0,0,R$71/ISI_fec!R$71)</f>
        <v>0.63603288496676513</v>
      </c>
      <c r="S154" s="276">
        <f>IF(S$71=0,0,S$71/ISI_fec!S$71)</f>
        <v>0.63603288496676513</v>
      </c>
      <c r="T154" s="276">
        <f>IF(T$71=0,0,T$71/ISI_fec!T$71)</f>
        <v>0.63603288496676491</v>
      </c>
      <c r="U154" s="276">
        <f>IF(U$71=0,0,U$71/ISI_fec!U$71)</f>
        <v>0.63603288496676502</v>
      </c>
      <c r="V154" s="276">
        <f>IF(V$71=0,0,V$71/ISI_fec!V$71)</f>
        <v>0.63603288496676513</v>
      </c>
      <c r="W154" s="276">
        <f>IF(W$71=0,0,W$71/ISI_fec!W$71)</f>
        <v>0.63603288496676536</v>
      </c>
      <c r="X154" s="276">
        <f>IF(X$71=0,0,X$71/ISI_fec!X$71)</f>
        <v>0.63603288496676513</v>
      </c>
      <c r="Y154" s="276">
        <f>IF(Y$71=0,0,Y$71/ISI_fec!Y$71)</f>
        <v>0.6360328849667648</v>
      </c>
      <c r="DA154" s="79"/>
    </row>
    <row r="155" spans="1:105" ht="12" customHeight="1" x14ac:dyDescent="0.25">
      <c r="A155" s="174" t="s">
        <v>179</v>
      </c>
      <c r="B155" s="276">
        <f>IF(B$72=0,0,B$72/ISI_fec!B$72)</f>
        <v>0.45232856609348115</v>
      </c>
      <c r="C155" s="276">
        <f>IF(C$72=0,0,C$72/ISI_fec!C$72)</f>
        <v>0.45564024901003108</v>
      </c>
      <c r="D155" s="276">
        <f>IF(D$72=0,0,D$72/ISI_fec!D$72)</f>
        <v>0.46914216695750782</v>
      </c>
      <c r="E155" s="276">
        <f>IF(E$72=0,0,E$72/ISI_fec!E$72)</f>
        <v>0.47544092442629987</v>
      </c>
      <c r="F155" s="276">
        <f>IF(F$72=0,0,F$72/ISI_fec!F$72)</f>
        <v>0.49269717580685707</v>
      </c>
      <c r="G155" s="276">
        <f>IF(G$72=0,0,G$72/ISI_fec!G$72)</f>
        <v>0.51697479884142694</v>
      </c>
      <c r="H155" s="276">
        <f>IF(H$72=0,0,H$72/ISI_fec!H$72)</f>
        <v>0.52245027910778918</v>
      </c>
      <c r="I155" s="276">
        <f>IF(I$72=0,0,I$72/ISI_fec!I$72)</f>
        <v>0.52510396345733512</v>
      </c>
      <c r="J155" s="276">
        <f>IF(J$72=0,0,J$72/ISI_fec!J$72)</f>
        <v>0.52043985814759708</v>
      </c>
      <c r="K155" s="276">
        <f>IF(K$72=0,0,K$72/ISI_fec!K$72)</f>
        <v>0.52023980607920373</v>
      </c>
      <c r="L155" s="276">
        <f>IF(L$72=0,0,L$72/ISI_fec!L$72)</f>
        <v>0.51754114057106848</v>
      </c>
      <c r="M155" s="276">
        <f>IF(M$72=0,0,M$72/ISI_fec!M$72)</f>
        <v>0.52433627014677697</v>
      </c>
      <c r="N155" s="276">
        <f>IF(N$72=0,0,N$72/ISI_fec!N$72)</f>
        <v>0.48364657885357742</v>
      </c>
      <c r="O155" s="276">
        <f>IF(O$72=0,0,O$72/ISI_fec!O$72)</f>
        <v>0.47970864678698322</v>
      </c>
      <c r="P155" s="276">
        <f>IF(P$72=0,0,P$72/ISI_fec!P$72)</f>
        <v>0.48495552436949479</v>
      </c>
      <c r="Q155" s="276">
        <f>IF(Q$72=0,0,Q$72/ISI_fec!Q$72)</f>
        <v>0.52329415268911605</v>
      </c>
      <c r="R155" s="276">
        <f>IF(R$72=0,0,R$72/ISI_fec!R$72)</f>
        <v>0.50720512796000239</v>
      </c>
      <c r="S155" s="276">
        <f>IF(S$72=0,0,S$72/ISI_fec!S$72)</f>
        <v>0.522375946807769</v>
      </c>
      <c r="T155" s="276">
        <f>IF(T$72=0,0,T$72/ISI_fec!T$72)</f>
        <v>0.53100393821795777</v>
      </c>
      <c r="U155" s="276">
        <f>IF(U$72=0,0,U$72/ISI_fec!U$72)</f>
        <v>0.53508493101933463</v>
      </c>
      <c r="V155" s="276">
        <f>IF(V$72=0,0,V$72/ISI_fec!V$72)</f>
        <v>0.53723024403027442</v>
      </c>
      <c r="W155" s="276">
        <f>IF(W$72=0,0,W$72/ISI_fec!W$72)</f>
        <v>0.52283349145765379</v>
      </c>
      <c r="X155" s="276">
        <f>IF(X$72=0,0,X$72/ISI_fec!X$72)</f>
        <v>0.51966010188369371</v>
      </c>
      <c r="Y155" s="276">
        <f>IF(Y$72=0,0,Y$72/ISI_fec!Y$72)</f>
        <v>0.52721445069760209</v>
      </c>
      <c r="DA155" s="79"/>
    </row>
    <row r="156" spans="1:105" ht="12" customHeight="1" x14ac:dyDescent="0.25">
      <c r="A156" s="41" t="s">
        <v>189</v>
      </c>
      <c r="B156" s="277">
        <f>IF(B$79=0,0,B$79/ISI_fec!B$79)</f>
        <v>0.44461360279483875</v>
      </c>
      <c r="C156" s="277">
        <f>IF(C$79=0,0,C$79/ISI_fec!C$79)</f>
        <v>0.44737932904719718</v>
      </c>
      <c r="D156" s="277">
        <f>IF(D$79=0,0,D$79/ISI_fec!D$79)</f>
        <v>0.45772958281321635</v>
      </c>
      <c r="E156" s="277">
        <f>IF(E$79=0,0,E$79/ISI_fec!E$79)</f>
        <v>0.46080331451571604</v>
      </c>
      <c r="F156" s="277">
        <f>IF(F$79=0,0,F$79/ISI_fec!F$79)</f>
        <v>0.47520103872370428</v>
      </c>
      <c r="G156" s="277">
        <f>IF(G$79=0,0,G$79/ISI_fec!G$79)</f>
        <v>0.4912916230236099</v>
      </c>
      <c r="H156" s="277">
        <f>IF(H$79=0,0,H$79/ISI_fec!H$79)</f>
        <v>0.49596762694879037</v>
      </c>
      <c r="I156" s="277">
        <f>IF(I$79=0,0,I$79/ISI_fec!I$79)</f>
        <v>0.49852453489265469</v>
      </c>
      <c r="J156" s="277">
        <f>IF(J$79=0,0,J$79/ISI_fec!J$79)</f>
        <v>0.49528002525714515</v>
      </c>
      <c r="K156" s="277">
        <f>IF(K$79=0,0,K$79/ISI_fec!K$79)</f>
        <v>0.49500306805634003</v>
      </c>
      <c r="L156" s="277">
        <f>IF(L$79=0,0,L$79/ISI_fec!L$79)</f>
        <v>0.49324322716602498</v>
      </c>
      <c r="M156" s="277">
        <f>IF(M$79=0,0,M$79/ISI_fec!M$79)</f>
        <v>0.49738129376307011</v>
      </c>
      <c r="N156" s="277">
        <f>IF(N$79=0,0,N$79/ISI_fec!N$79)</f>
        <v>0.4738798947025149</v>
      </c>
      <c r="O156" s="277">
        <f>IF(O$79=0,0,O$79/ISI_fec!O$79)</f>
        <v>0.45235568944263227</v>
      </c>
      <c r="P156" s="277">
        <f>IF(P$79=0,0,P$79/ISI_fec!P$79)</f>
        <v>0.44991407944519457</v>
      </c>
      <c r="Q156" s="277">
        <f>IF(Q$79=0,0,Q$79/ISI_fec!Q$79)</f>
        <v>0.46836211284766749</v>
      </c>
      <c r="R156" s="277">
        <f>IF(R$79=0,0,R$79/ISI_fec!R$79)</f>
        <v>0.46378463247251889</v>
      </c>
      <c r="S156" s="277">
        <f>IF(S$79=0,0,S$79/ISI_fec!S$79)</f>
        <v>0.48791707165500997</v>
      </c>
      <c r="T156" s="277">
        <f>IF(T$79=0,0,T$79/ISI_fec!T$79)</f>
        <v>0.49438987150340713</v>
      </c>
      <c r="U156" s="277">
        <f>IF(U$79=0,0,U$79/ISI_fec!U$79)</f>
        <v>0.50253094838877677</v>
      </c>
      <c r="V156" s="277">
        <f>IF(V$79=0,0,V$79/ISI_fec!V$79)</f>
        <v>0.50156251662616258</v>
      </c>
      <c r="W156" s="277">
        <f>IF(W$79=0,0,W$79/ISI_fec!W$79)</f>
        <v>0.49145519695141121</v>
      </c>
      <c r="X156" s="277">
        <f>IF(X$79=0,0,X$79/ISI_fec!X$79)</f>
        <v>0.48939595129938734</v>
      </c>
      <c r="Y156" s="277">
        <f>IF(Y$79=0,0,Y$79/ISI_fec!Y$79)</f>
        <v>0.49732836673612318</v>
      </c>
      <c r="DA156" s="82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>
    <tabColor theme="4" tint="0.39997558519241921"/>
    <pageSetUpPr fitToPage="1"/>
  </sheetPr>
  <dimension ref="A1:DA156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Iron and steel / CO2 emissions"</f>
        <v>EL: Iron and steel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2"/>
    </row>
    <row r="3" spans="1:105" ht="15" customHeight="1" x14ac:dyDescent="0.25">
      <c r="A3" s="32" t="s">
        <v>342</v>
      </c>
      <c r="B3" s="257"/>
      <c r="C3" s="257"/>
      <c r="D3" s="257"/>
      <c r="E3" s="257"/>
      <c r="F3" s="257"/>
      <c r="G3" s="257"/>
      <c r="H3" s="257"/>
      <c r="I3" s="257"/>
      <c r="J3" s="257"/>
      <c r="K3" s="257"/>
      <c r="L3" s="257"/>
      <c r="M3" s="257"/>
      <c r="N3" s="257"/>
      <c r="O3" s="257"/>
      <c r="P3" s="257"/>
      <c r="Q3" s="257"/>
      <c r="R3" s="257"/>
      <c r="S3" s="257"/>
      <c r="T3" s="257"/>
      <c r="U3" s="257"/>
      <c r="V3" s="257"/>
      <c r="W3" s="257"/>
      <c r="X3" s="257"/>
      <c r="Y3" s="257"/>
      <c r="DA3" s="88"/>
    </row>
    <row r="4" spans="1:105" ht="12" customHeight="1" x14ac:dyDescent="0.25">
      <c r="A4" s="2"/>
      <c r="B4" s="258"/>
      <c r="C4" s="258"/>
      <c r="D4" s="258"/>
      <c r="E4" s="258"/>
      <c r="F4" s="258"/>
      <c r="G4" s="258"/>
      <c r="H4" s="258"/>
      <c r="I4" s="258"/>
      <c r="J4" s="258"/>
      <c r="K4" s="258"/>
      <c r="L4" s="258"/>
      <c r="M4" s="258"/>
      <c r="N4" s="258"/>
      <c r="O4" s="258"/>
      <c r="P4" s="258"/>
      <c r="Q4" s="258"/>
      <c r="R4" s="258"/>
      <c r="S4" s="258"/>
      <c r="T4" s="258"/>
      <c r="U4" s="258"/>
      <c r="V4" s="258"/>
      <c r="W4" s="258"/>
      <c r="X4" s="258"/>
      <c r="Y4" s="258"/>
    </row>
    <row r="5" spans="1:105" ht="15" customHeight="1" x14ac:dyDescent="0.25">
      <c r="A5" s="34" t="s">
        <v>43</v>
      </c>
      <c r="B5" s="223">
        <f t="shared" ref="B5:Y5" si="0">SUM(B6:B10)+B16+B22+B28+B35+B52</f>
        <v>0</v>
      </c>
      <c r="C5" s="223">
        <f t="shared" si="0"/>
        <v>0</v>
      </c>
      <c r="D5" s="223">
        <f t="shared" si="0"/>
        <v>0</v>
      </c>
      <c r="E5" s="223">
        <f t="shared" si="0"/>
        <v>0</v>
      </c>
      <c r="F5" s="223">
        <f t="shared" si="0"/>
        <v>0</v>
      </c>
      <c r="G5" s="223">
        <f t="shared" si="0"/>
        <v>0</v>
      </c>
      <c r="H5" s="223">
        <f t="shared" si="0"/>
        <v>0</v>
      </c>
      <c r="I5" s="223">
        <f t="shared" si="0"/>
        <v>0</v>
      </c>
      <c r="J5" s="223">
        <f t="shared" si="0"/>
        <v>0</v>
      </c>
      <c r="K5" s="223">
        <f t="shared" si="0"/>
        <v>0</v>
      </c>
      <c r="L5" s="223">
        <f t="shared" si="0"/>
        <v>0</v>
      </c>
      <c r="M5" s="223">
        <f t="shared" si="0"/>
        <v>0</v>
      </c>
      <c r="N5" s="223">
        <f t="shared" si="0"/>
        <v>0</v>
      </c>
      <c r="O5" s="223">
        <f t="shared" si="0"/>
        <v>0</v>
      </c>
      <c r="P5" s="223">
        <f t="shared" si="0"/>
        <v>0</v>
      </c>
      <c r="Q5" s="223">
        <f t="shared" si="0"/>
        <v>0</v>
      </c>
      <c r="R5" s="223">
        <f t="shared" si="0"/>
        <v>0</v>
      </c>
      <c r="S5" s="223">
        <f t="shared" si="0"/>
        <v>0</v>
      </c>
      <c r="T5" s="223">
        <f t="shared" si="0"/>
        <v>0</v>
      </c>
      <c r="U5" s="223">
        <f t="shared" si="0"/>
        <v>0</v>
      </c>
      <c r="V5" s="223">
        <f t="shared" si="0"/>
        <v>0</v>
      </c>
      <c r="W5" s="223">
        <f t="shared" si="0"/>
        <v>0</v>
      </c>
      <c r="X5" s="223">
        <f t="shared" si="0"/>
        <v>0</v>
      </c>
      <c r="Y5" s="223">
        <f t="shared" si="0"/>
        <v>0</v>
      </c>
      <c r="DA5" s="89"/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343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344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345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346</v>
      </c>
    </row>
    <row r="10" spans="1:105" ht="12" customHeight="1" x14ac:dyDescent="0.25">
      <c r="A10" s="56" t="s">
        <v>95</v>
      </c>
      <c r="B10" s="260">
        <v>0</v>
      </c>
      <c r="C10" s="260">
        <v>0</v>
      </c>
      <c r="D10" s="260">
        <v>0</v>
      </c>
      <c r="E10" s="260">
        <v>0</v>
      </c>
      <c r="F10" s="260">
        <v>0</v>
      </c>
      <c r="G10" s="260">
        <v>0</v>
      </c>
      <c r="H10" s="260">
        <v>0</v>
      </c>
      <c r="I10" s="260">
        <v>0</v>
      </c>
      <c r="J10" s="260">
        <v>0</v>
      </c>
      <c r="K10" s="260">
        <v>0</v>
      </c>
      <c r="L10" s="260">
        <v>0</v>
      </c>
      <c r="M10" s="260">
        <v>0</v>
      </c>
      <c r="N10" s="260">
        <v>0</v>
      </c>
      <c r="O10" s="260">
        <v>0</v>
      </c>
      <c r="P10" s="260">
        <v>0</v>
      </c>
      <c r="Q10" s="260">
        <v>0</v>
      </c>
      <c r="R10" s="260">
        <v>0</v>
      </c>
      <c r="S10" s="260">
        <v>0</v>
      </c>
      <c r="T10" s="260">
        <v>0</v>
      </c>
      <c r="U10" s="260">
        <v>0</v>
      </c>
      <c r="V10" s="260">
        <v>0</v>
      </c>
      <c r="W10" s="260">
        <v>0</v>
      </c>
      <c r="X10" s="260">
        <v>0</v>
      </c>
      <c r="Y10" s="260">
        <v>0</v>
      </c>
      <c r="DA10" s="68" t="s">
        <v>347</v>
      </c>
    </row>
    <row r="11" spans="1:105" ht="12" customHeight="1" x14ac:dyDescent="0.25">
      <c r="A11" s="37" t="s">
        <v>159</v>
      </c>
      <c r="B11" s="226">
        <v>0</v>
      </c>
      <c r="C11" s="226">
        <v>0</v>
      </c>
      <c r="D11" s="226">
        <v>0</v>
      </c>
      <c r="E11" s="226">
        <v>0</v>
      </c>
      <c r="F11" s="226">
        <v>0</v>
      </c>
      <c r="G11" s="226">
        <v>0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0</v>
      </c>
      <c r="T11" s="226">
        <v>0</v>
      </c>
      <c r="U11" s="226">
        <v>0</v>
      </c>
      <c r="V11" s="226">
        <v>0</v>
      </c>
      <c r="W11" s="226">
        <v>0</v>
      </c>
      <c r="X11" s="226">
        <v>0</v>
      </c>
      <c r="Y11" s="226">
        <v>0</v>
      </c>
      <c r="DA11" s="69" t="s">
        <v>348</v>
      </c>
    </row>
    <row r="12" spans="1:105" ht="12" customHeight="1" x14ac:dyDescent="0.25">
      <c r="A12" s="37" t="s">
        <v>35</v>
      </c>
      <c r="B12" s="226">
        <v>0</v>
      </c>
      <c r="C12" s="226">
        <v>0</v>
      </c>
      <c r="D12" s="226">
        <v>0</v>
      </c>
      <c r="E12" s="226">
        <v>0</v>
      </c>
      <c r="F12" s="226">
        <v>0</v>
      </c>
      <c r="G12" s="226">
        <v>0</v>
      </c>
      <c r="H12" s="226">
        <v>0</v>
      </c>
      <c r="I12" s="226">
        <v>0</v>
      </c>
      <c r="J12" s="226">
        <v>0</v>
      </c>
      <c r="K12" s="226">
        <v>0</v>
      </c>
      <c r="L12" s="226">
        <v>0</v>
      </c>
      <c r="M12" s="226">
        <v>0</v>
      </c>
      <c r="N12" s="226">
        <v>0</v>
      </c>
      <c r="O12" s="226">
        <v>0</v>
      </c>
      <c r="P12" s="226">
        <v>0</v>
      </c>
      <c r="Q12" s="226">
        <v>0</v>
      </c>
      <c r="R12" s="226">
        <v>0</v>
      </c>
      <c r="S12" s="226">
        <v>0</v>
      </c>
      <c r="T12" s="226">
        <v>0</v>
      </c>
      <c r="U12" s="226">
        <v>0</v>
      </c>
      <c r="V12" s="226">
        <v>0</v>
      </c>
      <c r="W12" s="226">
        <v>0</v>
      </c>
      <c r="X12" s="226">
        <v>0</v>
      </c>
      <c r="Y12" s="226">
        <v>0</v>
      </c>
      <c r="DA12" s="69" t="s">
        <v>349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350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351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352</v>
      </c>
    </row>
    <row r="16" spans="1:105" ht="12" customHeight="1" x14ac:dyDescent="0.25">
      <c r="A16" s="57" t="s">
        <v>165</v>
      </c>
      <c r="B16" s="261">
        <v>0</v>
      </c>
      <c r="C16" s="261">
        <v>0</v>
      </c>
      <c r="D16" s="261">
        <v>0</v>
      </c>
      <c r="E16" s="261">
        <v>0</v>
      </c>
      <c r="F16" s="261">
        <v>0</v>
      </c>
      <c r="G16" s="261">
        <v>0</v>
      </c>
      <c r="H16" s="261">
        <v>0</v>
      </c>
      <c r="I16" s="261">
        <v>0</v>
      </c>
      <c r="J16" s="261">
        <v>0</v>
      </c>
      <c r="K16" s="261">
        <v>0</v>
      </c>
      <c r="L16" s="261">
        <v>0</v>
      </c>
      <c r="M16" s="261">
        <v>0</v>
      </c>
      <c r="N16" s="261">
        <v>0</v>
      </c>
      <c r="O16" s="261">
        <v>0</v>
      </c>
      <c r="P16" s="261">
        <v>0</v>
      </c>
      <c r="Q16" s="261">
        <v>0</v>
      </c>
      <c r="R16" s="261">
        <v>0</v>
      </c>
      <c r="S16" s="261">
        <v>0</v>
      </c>
      <c r="T16" s="261">
        <v>0</v>
      </c>
      <c r="U16" s="261">
        <v>0</v>
      </c>
      <c r="V16" s="261">
        <v>0</v>
      </c>
      <c r="W16" s="261">
        <v>0</v>
      </c>
      <c r="X16" s="261">
        <v>0</v>
      </c>
      <c r="Y16" s="261">
        <v>0</v>
      </c>
      <c r="DA16" s="70" t="s">
        <v>353</v>
      </c>
    </row>
    <row r="17" spans="1:105" ht="12" customHeight="1" x14ac:dyDescent="0.25">
      <c r="A17" s="18" t="s">
        <v>28</v>
      </c>
      <c r="B17" s="230">
        <v>0</v>
      </c>
      <c r="C17" s="230">
        <v>0</v>
      </c>
      <c r="D17" s="230">
        <v>0</v>
      </c>
      <c r="E17" s="230">
        <v>0</v>
      </c>
      <c r="F17" s="230">
        <v>0</v>
      </c>
      <c r="G17" s="230">
        <v>0</v>
      </c>
      <c r="H17" s="230">
        <v>0</v>
      </c>
      <c r="I17" s="230">
        <v>0</v>
      </c>
      <c r="J17" s="230">
        <v>0</v>
      </c>
      <c r="K17" s="230">
        <v>0</v>
      </c>
      <c r="L17" s="230">
        <v>0</v>
      </c>
      <c r="M17" s="230">
        <v>0</v>
      </c>
      <c r="N17" s="230">
        <v>0</v>
      </c>
      <c r="O17" s="230">
        <v>0</v>
      </c>
      <c r="P17" s="230">
        <v>0</v>
      </c>
      <c r="Q17" s="230">
        <v>0</v>
      </c>
      <c r="R17" s="230">
        <v>0</v>
      </c>
      <c r="S17" s="230">
        <v>0</v>
      </c>
      <c r="T17" s="230">
        <v>0</v>
      </c>
      <c r="U17" s="230">
        <v>0</v>
      </c>
      <c r="V17" s="230">
        <v>0</v>
      </c>
      <c r="W17" s="230">
        <v>0</v>
      </c>
      <c r="X17" s="230">
        <v>0</v>
      </c>
      <c r="Y17" s="230">
        <v>0</v>
      </c>
      <c r="DA17" s="71" t="s">
        <v>354</v>
      </c>
    </row>
    <row r="18" spans="1:105" ht="12" customHeight="1" x14ac:dyDescent="0.25">
      <c r="A18" s="18" t="s">
        <v>32</v>
      </c>
      <c r="B18" s="230">
        <v>0</v>
      </c>
      <c r="C18" s="230">
        <v>0</v>
      </c>
      <c r="D18" s="230">
        <v>0</v>
      </c>
      <c r="E18" s="230">
        <v>0</v>
      </c>
      <c r="F18" s="230">
        <v>0</v>
      </c>
      <c r="G18" s="230">
        <v>0</v>
      </c>
      <c r="H18" s="230">
        <v>0</v>
      </c>
      <c r="I18" s="230">
        <v>0</v>
      </c>
      <c r="J18" s="230">
        <v>0</v>
      </c>
      <c r="K18" s="230">
        <v>0</v>
      </c>
      <c r="L18" s="230">
        <v>0</v>
      </c>
      <c r="M18" s="230">
        <v>0</v>
      </c>
      <c r="N18" s="230">
        <v>0</v>
      </c>
      <c r="O18" s="230">
        <v>0</v>
      </c>
      <c r="P18" s="230">
        <v>0</v>
      </c>
      <c r="Q18" s="230">
        <v>0</v>
      </c>
      <c r="R18" s="230">
        <v>0</v>
      </c>
      <c r="S18" s="230">
        <v>0</v>
      </c>
      <c r="T18" s="230">
        <v>0</v>
      </c>
      <c r="U18" s="230">
        <v>0</v>
      </c>
      <c r="V18" s="230">
        <v>0</v>
      </c>
      <c r="W18" s="230">
        <v>0</v>
      </c>
      <c r="X18" s="230">
        <v>0</v>
      </c>
      <c r="Y18" s="230">
        <v>0</v>
      </c>
      <c r="DA18" s="71" t="s">
        <v>355</v>
      </c>
    </row>
    <row r="19" spans="1:105" ht="12" customHeight="1" x14ac:dyDescent="0.25">
      <c r="A19" s="18" t="s">
        <v>35</v>
      </c>
      <c r="B19" s="230">
        <v>0</v>
      </c>
      <c r="C19" s="230">
        <v>0</v>
      </c>
      <c r="D19" s="230">
        <v>0</v>
      </c>
      <c r="E19" s="230">
        <v>0</v>
      </c>
      <c r="F19" s="230">
        <v>0</v>
      </c>
      <c r="G19" s="230">
        <v>0</v>
      </c>
      <c r="H19" s="230">
        <v>0</v>
      </c>
      <c r="I19" s="230">
        <v>0</v>
      </c>
      <c r="J19" s="230">
        <v>0</v>
      </c>
      <c r="K19" s="230">
        <v>0</v>
      </c>
      <c r="L19" s="230">
        <v>0</v>
      </c>
      <c r="M19" s="230">
        <v>0</v>
      </c>
      <c r="N19" s="230">
        <v>0</v>
      </c>
      <c r="O19" s="230">
        <v>0</v>
      </c>
      <c r="P19" s="230">
        <v>0</v>
      </c>
      <c r="Q19" s="230">
        <v>0</v>
      </c>
      <c r="R19" s="230">
        <v>0</v>
      </c>
      <c r="S19" s="230">
        <v>0</v>
      </c>
      <c r="T19" s="230">
        <v>0</v>
      </c>
      <c r="U19" s="230">
        <v>0</v>
      </c>
      <c r="V19" s="230">
        <v>0</v>
      </c>
      <c r="W19" s="230">
        <v>0</v>
      </c>
      <c r="X19" s="230">
        <v>0</v>
      </c>
      <c r="Y19" s="230">
        <v>0</v>
      </c>
      <c r="DA19" s="71" t="s">
        <v>356</v>
      </c>
    </row>
    <row r="20" spans="1:105" ht="12" customHeight="1" x14ac:dyDescent="0.25">
      <c r="A20" s="18" t="s">
        <v>36</v>
      </c>
      <c r="B20" s="230">
        <v>0</v>
      </c>
      <c r="C20" s="230">
        <v>0</v>
      </c>
      <c r="D20" s="230">
        <v>0</v>
      </c>
      <c r="E20" s="230">
        <v>0</v>
      </c>
      <c r="F20" s="230">
        <v>0</v>
      </c>
      <c r="G20" s="230">
        <v>0</v>
      </c>
      <c r="H20" s="230">
        <v>0</v>
      </c>
      <c r="I20" s="230">
        <v>0</v>
      </c>
      <c r="J20" s="230">
        <v>0</v>
      </c>
      <c r="K20" s="230">
        <v>0</v>
      </c>
      <c r="L20" s="230">
        <v>0</v>
      </c>
      <c r="M20" s="230">
        <v>0</v>
      </c>
      <c r="N20" s="230">
        <v>0</v>
      </c>
      <c r="O20" s="230">
        <v>0</v>
      </c>
      <c r="P20" s="230">
        <v>0</v>
      </c>
      <c r="Q20" s="230">
        <v>0</v>
      </c>
      <c r="R20" s="230">
        <v>0</v>
      </c>
      <c r="S20" s="230">
        <v>0</v>
      </c>
      <c r="T20" s="230">
        <v>0</v>
      </c>
      <c r="U20" s="230">
        <v>0</v>
      </c>
      <c r="V20" s="230">
        <v>0</v>
      </c>
      <c r="W20" s="230">
        <v>0</v>
      </c>
      <c r="X20" s="230">
        <v>0</v>
      </c>
      <c r="Y20" s="230">
        <v>0</v>
      </c>
      <c r="DA20" s="71" t="s">
        <v>357</v>
      </c>
    </row>
    <row r="21" spans="1:105" ht="12" customHeight="1" x14ac:dyDescent="0.25">
      <c r="A21" s="18" t="s">
        <v>40</v>
      </c>
      <c r="B21" s="230">
        <v>0</v>
      </c>
      <c r="C21" s="230">
        <v>0</v>
      </c>
      <c r="D21" s="230">
        <v>0</v>
      </c>
      <c r="E21" s="230">
        <v>0</v>
      </c>
      <c r="F21" s="230">
        <v>0</v>
      </c>
      <c r="G21" s="230">
        <v>0</v>
      </c>
      <c r="H21" s="230">
        <v>0</v>
      </c>
      <c r="I21" s="230">
        <v>0</v>
      </c>
      <c r="J21" s="230">
        <v>0</v>
      </c>
      <c r="K21" s="230">
        <v>0</v>
      </c>
      <c r="L21" s="230">
        <v>0</v>
      </c>
      <c r="M21" s="230">
        <v>0</v>
      </c>
      <c r="N21" s="230">
        <v>0</v>
      </c>
      <c r="O21" s="230">
        <v>0</v>
      </c>
      <c r="P21" s="230">
        <v>0</v>
      </c>
      <c r="Q21" s="230">
        <v>0</v>
      </c>
      <c r="R21" s="230">
        <v>0</v>
      </c>
      <c r="S21" s="230">
        <v>0</v>
      </c>
      <c r="T21" s="230">
        <v>0</v>
      </c>
      <c r="U21" s="230">
        <v>0</v>
      </c>
      <c r="V21" s="230">
        <v>0</v>
      </c>
      <c r="W21" s="230">
        <v>0</v>
      </c>
      <c r="X21" s="230">
        <v>0</v>
      </c>
      <c r="Y21" s="230">
        <v>0</v>
      </c>
      <c r="DA21" s="71" t="s">
        <v>358</v>
      </c>
    </row>
    <row r="22" spans="1:105" ht="12" customHeight="1" x14ac:dyDescent="0.25">
      <c r="A22" s="57" t="s">
        <v>172</v>
      </c>
      <c r="B22" s="261">
        <v>0</v>
      </c>
      <c r="C22" s="261">
        <v>0</v>
      </c>
      <c r="D22" s="261">
        <v>0</v>
      </c>
      <c r="E22" s="261">
        <v>0</v>
      </c>
      <c r="F22" s="261">
        <v>0</v>
      </c>
      <c r="G22" s="261">
        <v>0</v>
      </c>
      <c r="H22" s="261">
        <v>0</v>
      </c>
      <c r="I22" s="261">
        <v>0</v>
      </c>
      <c r="J22" s="261">
        <v>0</v>
      </c>
      <c r="K22" s="261">
        <v>0</v>
      </c>
      <c r="L22" s="261">
        <v>0</v>
      </c>
      <c r="M22" s="261">
        <v>0</v>
      </c>
      <c r="N22" s="261">
        <v>0</v>
      </c>
      <c r="O22" s="261">
        <v>0</v>
      </c>
      <c r="P22" s="261">
        <v>0</v>
      </c>
      <c r="Q22" s="261">
        <v>0</v>
      </c>
      <c r="R22" s="261">
        <v>0</v>
      </c>
      <c r="S22" s="261">
        <v>0</v>
      </c>
      <c r="T22" s="261">
        <v>0</v>
      </c>
      <c r="U22" s="261">
        <v>0</v>
      </c>
      <c r="V22" s="261">
        <v>0</v>
      </c>
      <c r="W22" s="261">
        <v>0</v>
      </c>
      <c r="X22" s="261">
        <v>0</v>
      </c>
      <c r="Y22" s="261">
        <v>0</v>
      </c>
      <c r="DA22" s="70" t="s">
        <v>359</v>
      </c>
    </row>
    <row r="23" spans="1:105" ht="12" customHeight="1" x14ac:dyDescent="0.25">
      <c r="A23" s="18" t="s">
        <v>28</v>
      </c>
      <c r="B23" s="230">
        <v>0</v>
      </c>
      <c r="C23" s="230">
        <v>0</v>
      </c>
      <c r="D23" s="230">
        <v>0</v>
      </c>
      <c r="E23" s="230">
        <v>0</v>
      </c>
      <c r="F23" s="230">
        <v>0</v>
      </c>
      <c r="G23" s="230">
        <v>0</v>
      </c>
      <c r="H23" s="230">
        <v>0</v>
      </c>
      <c r="I23" s="230">
        <v>0</v>
      </c>
      <c r="J23" s="230">
        <v>0</v>
      </c>
      <c r="K23" s="230">
        <v>0</v>
      </c>
      <c r="L23" s="230">
        <v>0</v>
      </c>
      <c r="M23" s="230">
        <v>0</v>
      </c>
      <c r="N23" s="230">
        <v>0</v>
      </c>
      <c r="O23" s="230">
        <v>0</v>
      </c>
      <c r="P23" s="230">
        <v>0</v>
      </c>
      <c r="Q23" s="230">
        <v>0</v>
      </c>
      <c r="R23" s="230">
        <v>0</v>
      </c>
      <c r="S23" s="230">
        <v>0</v>
      </c>
      <c r="T23" s="230">
        <v>0</v>
      </c>
      <c r="U23" s="230">
        <v>0</v>
      </c>
      <c r="V23" s="230">
        <v>0</v>
      </c>
      <c r="W23" s="230">
        <v>0</v>
      </c>
      <c r="X23" s="230">
        <v>0</v>
      </c>
      <c r="Y23" s="230">
        <v>0</v>
      </c>
      <c r="DA23" s="71" t="s">
        <v>360</v>
      </c>
    </row>
    <row r="24" spans="1:105" ht="12" customHeight="1" x14ac:dyDescent="0.25">
      <c r="A24" s="18" t="s">
        <v>42</v>
      </c>
      <c r="B24" s="230">
        <v>0</v>
      </c>
      <c r="C24" s="230">
        <v>0</v>
      </c>
      <c r="D24" s="230">
        <v>0</v>
      </c>
      <c r="E24" s="230">
        <v>0</v>
      </c>
      <c r="F24" s="230">
        <v>0</v>
      </c>
      <c r="G24" s="230">
        <v>0</v>
      </c>
      <c r="H24" s="230">
        <v>0</v>
      </c>
      <c r="I24" s="230">
        <v>0</v>
      </c>
      <c r="J24" s="230">
        <v>0</v>
      </c>
      <c r="K24" s="230">
        <v>0</v>
      </c>
      <c r="L24" s="230">
        <v>0</v>
      </c>
      <c r="M24" s="230">
        <v>0</v>
      </c>
      <c r="N24" s="230">
        <v>0</v>
      </c>
      <c r="O24" s="230">
        <v>0</v>
      </c>
      <c r="P24" s="230">
        <v>0</v>
      </c>
      <c r="Q24" s="230">
        <v>0</v>
      </c>
      <c r="R24" s="230">
        <v>0</v>
      </c>
      <c r="S24" s="230">
        <v>0</v>
      </c>
      <c r="T24" s="230">
        <v>0</v>
      </c>
      <c r="U24" s="230">
        <v>0</v>
      </c>
      <c r="V24" s="230">
        <v>0</v>
      </c>
      <c r="W24" s="230">
        <v>0</v>
      </c>
      <c r="X24" s="230">
        <v>0</v>
      </c>
      <c r="Y24" s="230">
        <v>0</v>
      </c>
      <c r="DA24" s="71" t="s">
        <v>361</v>
      </c>
    </row>
    <row r="25" spans="1:105" ht="12" customHeight="1" x14ac:dyDescent="0.25">
      <c r="A25" s="18" t="s">
        <v>32</v>
      </c>
      <c r="B25" s="230">
        <v>0</v>
      </c>
      <c r="C25" s="230">
        <v>0</v>
      </c>
      <c r="D25" s="230">
        <v>0</v>
      </c>
      <c r="E25" s="230">
        <v>0</v>
      </c>
      <c r="F25" s="230">
        <v>0</v>
      </c>
      <c r="G25" s="230">
        <v>0</v>
      </c>
      <c r="H25" s="230">
        <v>0</v>
      </c>
      <c r="I25" s="230">
        <v>0</v>
      </c>
      <c r="J25" s="230">
        <v>0</v>
      </c>
      <c r="K25" s="230">
        <v>0</v>
      </c>
      <c r="L25" s="230">
        <v>0</v>
      </c>
      <c r="M25" s="230">
        <v>0</v>
      </c>
      <c r="N25" s="230">
        <v>0</v>
      </c>
      <c r="O25" s="230">
        <v>0</v>
      </c>
      <c r="P25" s="230">
        <v>0</v>
      </c>
      <c r="Q25" s="230">
        <v>0</v>
      </c>
      <c r="R25" s="230">
        <v>0</v>
      </c>
      <c r="S25" s="230">
        <v>0</v>
      </c>
      <c r="T25" s="230">
        <v>0</v>
      </c>
      <c r="U25" s="230">
        <v>0</v>
      </c>
      <c r="V25" s="230">
        <v>0</v>
      </c>
      <c r="W25" s="230">
        <v>0</v>
      </c>
      <c r="X25" s="230">
        <v>0</v>
      </c>
      <c r="Y25" s="230">
        <v>0</v>
      </c>
      <c r="DA25" s="71" t="s">
        <v>362</v>
      </c>
    </row>
    <row r="26" spans="1:105" ht="12" customHeight="1" x14ac:dyDescent="0.25">
      <c r="A26" s="18" t="s">
        <v>35</v>
      </c>
      <c r="B26" s="230">
        <v>0</v>
      </c>
      <c r="C26" s="230">
        <v>0</v>
      </c>
      <c r="D26" s="230">
        <v>0</v>
      </c>
      <c r="E26" s="230">
        <v>0</v>
      </c>
      <c r="F26" s="230">
        <v>0</v>
      </c>
      <c r="G26" s="230">
        <v>0</v>
      </c>
      <c r="H26" s="230">
        <v>0</v>
      </c>
      <c r="I26" s="230">
        <v>0</v>
      </c>
      <c r="J26" s="230">
        <v>0</v>
      </c>
      <c r="K26" s="230">
        <v>0</v>
      </c>
      <c r="L26" s="230">
        <v>0</v>
      </c>
      <c r="M26" s="230">
        <v>0</v>
      </c>
      <c r="N26" s="230">
        <v>0</v>
      </c>
      <c r="O26" s="230">
        <v>0</v>
      </c>
      <c r="P26" s="230">
        <v>0</v>
      </c>
      <c r="Q26" s="230">
        <v>0</v>
      </c>
      <c r="R26" s="230">
        <v>0</v>
      </c>
      <c r="S26" s="230">
        <v>0</v>
      </c>
      <c r="T26" s="230">
        <v>0</v>
      </c>
      <c r="U26" s="230">
        <v>0</v>
      </c>
      <c r="V26" s="230">
        <v>0</v>
      </c>
      <c r="W26" s="230">
        <v>0</v>
      </c>
      <c r="X26" s="230">
        <v>0</v>
      </c>
      <c r="Y26" s="230">
        <v>0</v>
      </c>
      <c r="DA26" s="71" t="s">
        <v>363</v>
      </c>
    </row>
    <row r="27" spans="1:105" ht="12" customHeight="1" x14ac:dyDescent="0.25">
      <c r="A27" s="18" t="s">
        <v>36</v>
      </c>
      <c r="B27" s="230">
        <v>0</v>
      </c>
      <c r="C27" s="230">
        <v>0</v>
      </c>
      <c r="D27" s="230">
        <v>0</v>
      </c>
      <c r="E27" s="230">
        <v>0</v>
      </c>
      <c r="F27" s="230">
        <v>0</v>
      </c>
      <c r="G27" s="230">
        <v>0</v>
      </c>
      <c r="H27" s="230">
        <v>0</v>
      </c>
      <c r="I27" s="230">
        <v>0</v>
      </c>
      <c r="J27" s="230">
        <v>0</v>
      </c>
      <c r="K27" s="230">
        <v>0</v>
      </c>
      <c r="L27" s="230">
        <v>0</v>
      </c>
      <c r="M27" s="230">
        <v>0</v>
      </c>
      <c r="N27" s="230">
        <v>0</v>
      </c>
      <c r="O27" s="230">
        <v>0</v>
      </c>
      <c r="P27" s="230">
        <v>0</v>
      </c>
      <c r="Q27" s="230">
        <v>0</v>
      </c>
      <c r="R27" s="230">
        <v>0</v>
      </c>
      <c r="S27" s="230">
        <v>0</v>
      </c>
      <c r="T27" s="230">
        <v>0</v>
      </c>
      <c r="U27" s="230">
        <v>0</v>
      </c>
      <c r="V27" s="230">
        <v>0</v>
      </c>
      <c r="W27" s="230">
        <v>0</v>
      </c>
      <c r="X27" s="230">
        <v>0</v>
      </c>
      <c r="Y27" s="230">
        <v>0</v>
      </c>
      <c r="DA27" s="71" t="s">
        <v>364</v>
      </c>
    </row>
    <row r="28" spans="1:105" ht="12" customHeight="1" x14ac:dyDescent="0.25">
      <c r="A28" s="57" t="s">
        <v>179</v>
      </c>
      <c r="B28" s="261">
        <v>0</v>
      </c>
      <c r="C28" s="261">
        <v>0</v>
      </c>
      <c r="D28" s="261">
        <v>0</v>
      </c>
      <c r="E28" s="261">
        <v>0</v>
      </c>
      <c r="F28" s="261">
        <v>0</v>
      </c>
      <c r="G28" s="261">
        <v>0</v>
      </c>
      <c r="H28" s="261">
        <v>0</v>
      </c>
      <c r="I28" s="261">
        <v>0</v>
      </c>
      <c r="J28" s="261">
        <v>0</v>
      </c>
      <c r="K28" s="261">
        <v>0</v>
      </c>
      <c r="L28" s="261">
        <v>0</v>
      </c>
      <c r="M28" s="261">
        <v>0</v>
      </c>
      <c r="N28" s="261">
        <v>0</v>
      </c>
      <c r="O28" s="261">
        <v>0</v>
      </c>
      <c r="P28" s="261">
        <v>0</v>
      </c>
      <c r="Q28" s="261">
        <v>0</v>
      </c>
      <c r="R28" s="261">
        <v>0</v>
      </c>
      <c r="S28" s="261">
        <v>0</v>
      </c>
      <c r="T28" s="261">
        <v>0</v>
      </c>
      <c r="U28" s="261">
        <v>0</v>
      </c>
      <c r="V28" s="261">
        <v>0</v>
      </c>
      <c r="W28" s="261">
        <v>0</v>
      </c>
      <c r="X28" s="261">
        <v>0</v>
      </c>
      <c r="Y28" s="261">
        <v>0</v>
      </c>
      <c r="DA28" s="70" t="s">
        <v>365</v>
      </c>
    </row>
    <row r="29" spans="1:105" ht="12" customHeight="1" x14ac:dyDescent="0.25">
      <c r="A29" s="60" t="s">
        <v>181</v>
      </c>
      <c r="B29" s="262">
        <v>0</v>
      </c>
      <c r="C29" s="262">
        <v>0</v>
      </c>
      <c r="D29" s="262">
        <v>0</v>
      </c>
      <c r="E29" s="262">
        <v>0</v>
      </c>
      <c r="F29" s="262">
        <v>0</v>
      </c>
      <c r="G29" s="262">
        <v>0</v>
      </c>
      <c r="H29" s="262">
        <v>0</v>
      </c>
      <c r="I29" s="262">
        <v>0</v>
      </c>
      <c r="J29" s="262">
        <v>0</v>
      </c>
      <c r="K29" s="262">
        <v>0</v>
      </c>
      <c r="L29" s="262">
        <v>0</v>
      </c>
      <c r="M29" s="262">
        <v>0</v>
      </c>
      <c r="N29" s="262">
        <v>0</v>
      </c>
      <c r="O29" s="262">
        <v>0</v>
      </c>
      <c r="P29" s="262">
        <v>0</v>
      </c>
      <c r="Q29" s="262">
        <v>0</v>
      </c>
      <c r="R29" s="262">
        <v>0</v>
      </c>
      <c r="S29" s="262">
        <v>0</v>
      </c>
      <c r="T29" s="262">
        <v>0</v>
      </c>
      <c r="U29" s="262">
        <v>0</v>
      </c>
      <c r="V29" s="262">
        <v>0</v>
      </c>
      <c r="W29" s="262">
        <v>0</v>
      </c>
      <c r="X29" s="262">
        <v>0</v>
      </c>
      <c r="Y29" s="262">
        <v>0</v>
      </c>
      <c r="DA29" s="72" t="s">
        <v>366</v>
      </c>
    </row>
    <row r="30" spans="1:105" ht="12" customHeight="1" x14ac:dyDescent="0.25">
      <c r="A30" s="59" t="s">
        <v>31</v>
      </c>
      <c r="B30" s="230">
        <v>0</v>
      </c>
      <c r="C30" s="230">
        <v>0</v>
      </c>
      <c r="D30" s="230">
        <v>0</v>
      </c>
      <c r="E30" s="230">
        <v>0</v>
      </c>
      <c r="F30" s="230">
        <v>0</v>
      </c>
      <c r="G30" s="230">
        <v>0</v>
      </c>
      <c r="H30" s="230">
        <v>0</v>
      </c>
      <c r="I30" s="230">
        <v>0</v>
      </c>
      <c r="J30" s="230">
        <v>0</v>
      </c>
      <c r="K30" s="230">
        <v>0</v>
      </c>
      <c r="L30" s="230">
        <v>0</v>
      </c>
      <c r="M30" s="230">
        <v>0</v>
      </c>
      <c r="N30" s="230">
        <v>0</v>
      </c>
      <c r="O30" s="230">
        <v>0</v>
      </c>
      <c r="P30" s="230">
        <v>0</v>
      </c>
      <c r="Q30" s="230">
        <v>0</v>
      </c>
      <c r="R30" s="230">
        <v>0</v>
      </c>
      <c r="S30" s="230">
        <v>0</v>
      </c>
      <c r="T30" s="230">
        <v>0</v>
      </c>
      <c r="U30" s="230">
        <v>0</v>
      </c>
      <c r="V30" s="230">
        <v>0</v>
      </c>
      <c r="W30" s="230">
        <v>0</v>
      </c>
      <c r="X30" s="230">
        <v>0</v>
      </c>
      <c r="Y30" s="230">
        <v>0</v>
      </c>
      <c r="DA30" s="71" t="s">
        <v>367</v>
      </c>
    </row>
    <row r="31" spans="1:105" ht="12" customHeight="1" x14ac:dyDescent="0.25">
      <c r="A31" s="59" t="s">
        <v>159</v>
      </c>
      <c r="B31" s="230">
        <v>0</v>
      </c>
      <c r="C31" s="230">
        <v>0</v>
      </c>
      <c r="D31" s="230">
        <v>0</v>
      </c>
      <c r="E31" s="230">
        <v>0</v>
      </c>
      <c r="F31" s="230">
        <v>0</v>
      </c>
      <c r="G31" s="230">
        <v>0</v>
      </c>
      <c r="H31" s="230">
        <v>0</v>
      </c>
      <c r="I31" s="230">
        <v>0</v>
      </c>
      <c r="J31" s="230">
        <v>0</v>
      </c>
      <c r="K31" s="230">
        <v>0</v>
      </c>
      <c r="L31" s="230">
        <v>0</v>
      </c>
      <c r="M31" s="230">
        <v>0</v>
      </c>
      <c r="N31" s="230">
        <v>0</v>
      </c>
      <c r="O31" s="230">
        <v>0</v>
      </c>
      <c r="P31" s="230">
        <v>0</v>
      </c>
      <c r="Q31" s="230">
        <v>0</v>
      </c>
      <c r="R31" s="230">
        <v>0</v>
      </c>
      <c r="S31" s="230">
        <v>0</v>
      </c>
      <c r="T31" s="230">
        <v>0</v>
      </c>
      <c r="U31" s="230">
        <v>0</v>
      </c>
      <c r="V31" s="230">
        <v>0</v>
      </c>
      <c r="W31" s="230">
        <v>0</v>
      </c>
      <c r="X31" s="230">
        <v>0</v>
      </c>
      <c r="Y31" s="230">
        <v>0</v>
      </c>
      <c r="DA31" s="71" t="s">
        <v>368</v>
      </c>
    </row>
    <row r="32" spans="1:105" ht="12" customHeight="1" x14ac:dyDescent="0.25">
      <c r="A32" s="59" t="s">
        <v>32</v>
      </c>
      <c r="B32" s="230">
        <v>0</v>
      </c>
      <c r="C32" s="230">
        <v>0</v>
      </c>
      <c r="D32" s="230">
        <v>0</v>
      </c>
      <c r="E32" s="230">
        <v>0</v>
      </c>
      <c r="F32" s="230">
        <v>0</v>
      </c>
      <c r="G32" s="230">
        <v>0</v>
      </c>
      <c r="H32" s="230">
        <v>0</v>
      </c>
      <c r="I32" s="230">
        <v>0</v>
      </c>
      <c r="J32" s="230">
        <v>0</v>
      </c>
      <c r="K32" s="230">
        <v>0</v>
      </c>
      <c r="L32" s="230">
        <v>0</v>
      </c>
      <c r="M32" s="230">
        <v>0</v>
      </c>
      <c r="N32" s="230">
        <v>0</v>
      </c>
      <c r="O32" s="230">
        <v>0</v>
      </c>
      <c r="P32" s="230">
        <v>0</v>
      </c>
      <c r="Q32" s="230">
        <v>0</v>
      </c>
      <c r="R32" s="230">
        <v>0</v>
      </c>
      <c r="S32" s="230">
        <v>0</v>
      </c>
      <c r="T32" s="230">
        <v>0</v>
      </c>
      <c r="U32" s="230">
        <v>0</v>
      </c>
      <c r="V32" s="230">
        <v>0</v>
      </c>
      <c r="W32" s="230">
        <v>0</v>
      </c>
      <c r="X32" s="230">
        <v>0</v>
      </c>
      <c r="Y32" s="230">
        <v>0</v>
      </c>
      <c r="DA32" s="71" t="s">
        <v>369</v>
      </c>
    </row>
    <row r="33" spans="1:105" ht="12" customHeight="1" x14ac:dyDescent="0.25">
      <c r="A33" s="59" t="s">
        <v>35</v>
      </c>
      <c r="B33" s="230">
        <v>0</v>
      </c>
      <c r="C33" s="230">
        <v>0</v>
      </c>
      <c r="D33" s="230">
        <v>0</v>
      </c>
      <c r="E33" s="230">
        <v>0</v>
      </c>
      <c r="F33" s="230">
        <v>0</v>
      </c>
      <c r="G33" s="230">
        <v>0</v>
      </c>
      <c r="H33" s="230">
        <v>0</v>
      </c>
      <c r="I33" s="230">
        <v>0</v>
      </c>
      <c r="J33" s="230">
        <v>0</v>
      </c>
      <c r="K33" s="230">
        <v>0</v>
      </c>
      <c r="L33" s="230">
        <v>0</v>
      </c>
      <c r="M33" s="230">
        <v>0</v>
      </c>
      <c r="N33" s="230">
        <v>0</v>
      </c>
      <c r="O33" s="230">
        <v>0</v>
      </c>
      <c r="P33" s="230">
        <v>0</v>
      </c>
      <c r="Q33" s="230">
        <v>0</v>
      </c>
      <c r="R33" s="230">
        <v>0</v>
      </c>
      <c r="S33" s="230">
        <v>0</v>
      </c>
      <c r="T33" s="230">
        <v>0</v>
      </c>
      <c r="U33" s="230">
        <v>0</v>
      </c>
      <c r="V33" s="230">
        <v>0</v>
      </c>
      <c r="W33" s="230">
        <v>0</v>
      </c>
      <c r="X33" s="230">
        <v>0</v>
      </c>
      <c r="Y33" s="230">
        <v>0</v>
      </c>
      <c r="DA33" s="71" t="s">
        <v>370</v>
      </c>
    </row>
    <row r="34" spans="1:105" ht="12" customHeight="1" x14ac:dyDescent="0.25">
      <c r="A34" s="60" t="s">
        <v>187</v>
      </c>
      <c r="B34" s="262">
        <v>0</v>
      </c>
      <c r="C34" s="262">
        <v>0</v>
      </c>
      <c r="D34" s="262">
        <v>0</v>
      </c>
      <c r="E34" s="262">
        <v>0</v>
      </c>
      <c r="F34" s="262">
        <v>0</v>
      </c>
      <c r="G34" s="262">
        <v>0</v>
      </c>
      <c r="H34" s="262">
        <v>0</v>
      </c>
      <c r="I34" s="262">
        <v>0</v>
      </c>
      <c r="J34" s="262">
        <v>0</v>
      </c>
      <c r="K34" s="262">
        <v>0</v>
      </c>
      <c r="L34" s="262">
        <v>0</v>
      </c>
      <c r="M34" s="262">
        <v>0</v>
      </c>
      <c r="N34" s="262">
        <v>0</v>
      </c>
      <c r="O34" s="262">
        <v>0</v>
      </c>
      <c r="P34" s="262">
        <v>0</v>
      </c>
      <c r="Q34" s="262">
        <v>0</v>
      </c>
      <c r="R34" s="262">
        <v>0</v>
      </c>
      <c r="S34" s="262">
        <v>0</v>
      </c>
      <c r="T34" s="262">
        <v>0</v>
      </c>
      <c r="U34" s="262">
        <v>0</v>
      </c>
      <c r="V34" s="262">
        <v>0</v>
      </c>
      <c r="W34" s="262">
        <v>0</v>
      </c>
      <c r="X34" s="262">
        <v>0</v>
      </c>
      <c r="Y34" s="262">
        <v>0</v>
      </c>
      <c r="DA34" s="72" t="s">
        <v>371</v>
      </c>
    </row>
    <row r="35" spans="1:105" ht="12" customHeight="1" x14ac:dyDescent="0.25">
      <c r="A35" s="57" t="s">
        <v>189</v>
      </c>
      <c r="B35" s="261">
        <f t="shared" ref="B35:Y35" si="1">B36+B40+B51</f>
        <v>0</v>
      </c>
      <c r="C35" s="261">
        <f t="shared" si="1"/>
        <v>0</v>
      </c>
      <c r="D35" s="261">
        <f t="shared" si="1"/>
        <v>0</v>
      </c>
      <c r="E35" s="261">
        <f t="shared" si="1"/>
        <v>0</v>
      </c>
      <c r="F35" s="261">
        <f t="shared" si="1"/>
        <v>0</v>
      </c>
      <c r="G35" s="261">
        <f t="shared" si="1"/>
        <v>0</v>
      </c>
      <c r="H35" s="261">
        <f t="shared" si="1"/>
        <v>0</v>
      </c>
      <c r="I35" s="261">
        <f t="shared" si="1"/>
        <v>0</v>
      </c>
      <c r="J35" s="261">
        <f t="shared" si="1"/>
        <v>0</v>
      </c>
      <c r="K35" s="261">
        <f t="shared" si="1"/>
        <v>0</v>
      </c>
      <c r="L35" s="261">
        <f t="shared" si="1"/>
        <v>0</v>
      </c>
      <c r="M35" s="261">
        <f t="shared" si="1"/>
        <v>0</v>
      </c>
      <c r="N35" s="261">
        <f t="shared" si="1"/>
        <v>0</v>
      </c>
      <c r="O35" s="261">
        <f t="shared" si="1"/>
        <v>0</v>
      </c>
      <c r="P35" s="261">
        <f t="shared" si="1"/>
        <v>0</v>
      </c>
      <c r="Q35" s="261">
        <f t="shared" si="1"/>
        <v>0</v>
      </c>
      <c r="R35" s="261">
        <f t="shared" si="1"/>
        <v>0</v>
      </c>
      <c r="S35" s="261">
        <f t="shared" si="1"/>
        <v>0</v>
      </c>
      <c r="T35" s="261">
        <f t="shared" si="1"/>
        <v>0</v>
      </c>
      <c r="U35" s="261">
        <f t="shared" si="1"/>
        <v>0</v>
      </c>
      <c r="V35" s="261">
        <f t="shared" si="1"/>
        <v>0</v>
      </c>
      <c r="W35" s="261">
        <f t="shared" si="1"/>
        <v>0</v>
      </c>
      <c r="X35" s="261">
        <f t="shared" si="1"/>
        <v>0</v>
      </c>
      <c r="Y35" s="261">
        <f t="shared" si="1"/>
        <v>0</v>
      </c>
      <c r="DA35" s="70"/>
    </row>
    <row r="36" spans="1:105" ht="12" customHeight="1" x14ac:dyDescent="0.25">
      <c r="A36" s="60" t="s">
        <v>190</v>
      </c>
      <c r="B36" s="262">
        <v>0</v>
      </c>
      <c r="C36" s="262">
        <v>0</v>
      </c>
      <c r="D36" s="262">
        <v>0</v>
      </c>
      <c r="E36" s="262">
        <v>0</v>
      </c>
      <c r="F36" s="262">
        <v>0</v>
      </c>
      <c r="G36" s="262">
        <v>0</v>
      </c>
      <c r="H36" s="262">
        <v>0</v>
      </c>
      <c r="I36" s="262">
        <v>0</v>
      </c>
      <c r="J36" s="262">
        <v>0</v>
      </c>
      <c r="K36" s="262">
        <v>0</v>
      </c>
      <c r="L36" s="262">
        <v>0</v>
      </c>
      <c r="M36" s="262">
        <v>0</v>
      </c>
      <c r="N36" s="262">
        <v>0</v>
      </c>
      <c r="O36" s="262">
        <v>0</v>
      </c>
      <c r="P36" s="262">
        <v>0</v>
      </c>
      <c r="Q36" s="262">
        <v>0</v>
      </c>
      <c r="R36" s="262">
        <v>0</v>
      </c>
      <c r="S36" s="262">
        <v>0</v>
      </c>
      <c r="T36" s="262">
        <v>0</v>
      </c>
      <c r="U36" s="262">
        <v>0</v>
      </c>
      <c r="V36" s="262">
        <v>0</v>
      </c>
      <c r="W36" s="262">
        <v>0</v>
      </c>
      <c r="X36" s="262">
        <v>0</v>
      </c>
      <c r="Y36" s="262">
        <v>0</v>
      </c>
      <c r="DA36" s="72" t="s">
        <v>372</v>
      </c>
    </row>
    <row r="37" spans="1:105" ht="12" customHeight="1" x14ac:dyDescent="0.25">
      <c r="A37" s="59" t="s">
        <v>31</v>
      </c>
      <c r="B37" s="230">
        <v>0</v>
      </c>
      <c r="C37" s="230">
        <v>0</v>
      </c>
      <c r="D37" s="230">
        <v>0</v>
      </c>
      <c r="E37" s="230">
        <v>0</v>
      </c>
      <c r="F37" s="230">
        <v>0</v>
      </c>
      <c r="G37" s="230">
        <v>0</v>
      </c>
      <c r="H37" s="230">
        <v>0</v>
      </c>
      <c r="I37" s="230">
        <v>0</v>
      </c>
      <c r="J37" s="230">
        <v>0</v>
      </c>
      <c r="K37" s="230">
        <v>0</v>
      </c>
      <c r="L37" s="230">
        <v>0</v>
      </c>
      <c r="M37" s="230">
        <v>0</v>
      </c>
      <c r="N37" s="230">
        <v>0</v>
      </c>
      <c r="O37" s="230">
        <v>0</v>
      </c>
      <c r="P37" s="230">
        <v>0</v>
      </c>
      <c r="Q37" s="230">
        <v>0</v>
      </c>
      <c r="R37" s="230">
        <v>0</v>
      </c>
      <c r="S37" s="230">
        <v>0</v>
      </c>
      <c r="T37" s="230">
        <v>0</v>
      </c>
      <c r="U37" s="230">
        <v>0</v>
      </c>
      <c r="V37" s="230">
        <v>0</v>
      </c>
      <c r="W37" s="230">
        <v>0</v>
      </c>
      <c r="X37" s="230">
        <v>0</v>
      </c>
      <c r="Y37" s="230">
        <v>0</v>
      </c>
      <c r="DA37" s="71" t="s">
        <v>373</v>
      </c>
    </row>
    <row r="38" spans="1:105" ht="12" customHeight="1" x14ac:dyDescent="0.25">
      <c r="A38" s="59" t="s">
        <v>159</v>
      </c>
      <c r="B38" s="230">
        <v>0</v>
      </c>
      <c r="C38" s="230">
        <v>0</v>
      </c>
      <c r="D38" s="230">
        <v>0</v>
      </c>
      <c r="E38" s="230">
        <v>0</v>
      </c>
      <c r="F38" s="230">
        <v>0</v>
      </c>
      <c r="G38" s="230">
        <v>0</v>
      </c>
      <c r="H38" s="230">
        <v>0</v>
      </c>
      <c r="I38" s="230">
        <v>0</v>
      </c>
      <c r="J38" s="230">
        <v>0</v>
      </c>
      <c r="K38" s="230">
        <v>0</v>
      </c>
      <c r="L38" s="230">
        <v>0</v>
      </c>
      <c r="M38" s="230">
        <v>0</v>
      </c>
      <c r="N38" s="230">
        <v>0</v>
      </c>
      <c r="O38" s="230">
        <v>0</v>
      </c>
      <c r="P38" s="230">
        <v>0</v>
      </c>
      <c r="Q38" s="230">
        <v>0</v>
      </c>
      <c r="R38" s="230">
        <v>0</v>
      </c>
      <c r="S38" s="230">
        <v>0</v>
      </c>
      <c r="T38" s="230">
        <v>0</v>
      </c>
      <c r="U38" s="230">
        <v>0</v>
      </c>
      <c r="V38" s="230">
        <v>0</v>
      </c>
      <c r="W38" s="230">
        <v>0</v>
      </c>
      <c r="X38" s="230">
        <v>0</v>
      </c>
      <c r="Y38" s="230">
        <v>0</v>
      </c>
      <c r="DA38" s="71" t="s">
        <v>374</v>
      </c>
    </row>
    <row r="39" spans="1:105" ht="12" customHeight="1" x14ac:dyDescent="0.25">
      <c r="A39" s="59" t="s">
        <v>35</v>
      </c>
      <c r="B39" s="230">
        <v>0</v>
      </c>
      <c r="C39" s="230">
        <v>0</v>
      </c>
      <c r="D39" s="230">
        <v>0</v>
      </c>
      <c r="E39" s="230">
        <v>0</v>
      </c>
      <c r="F39" s="230">
        <v>0</v>
      </c>
      <c r="G39" s="230">
        <v>0</v>
      </c>
      <c r="H39" s="230">
        <v>0</v>
      </c>
      <c r="I39" s="230">
        <v>0</v>
      </c>
      <c r="J39" s="230">
        <v>0</v>
      </c>
      <c r="K39" s="230">
        <v>0</v>
      </c>
      <c r="L39" s="230">
        <v>0</v>
      </c>
      <c r="M39" s="230">
        <v>0</v>
      </c>
      <c r="N39" s="230">
        <v>0</v>
      </c>
      <c r="O39" s="230">
        <v>0</v>
      </c>
      <c r="P39" s="230">
        <v>0</v>
      </c>
      <c r="Q39" s="230">
        <v>0</v>
      </c>
      <c r="R39" s="230">
        <v>0</v>
      </c>
      <c r="S39" s="230">
        <v>0</v>
      </c>
      <c r="T39" s="230">
        <v>0</v>
      </c>
      <c r="U39" s="230">
        <v>0</v>
      </c>
      <c r="V39" s="230">
        <v>0</v>
      </c>
      <c r="W39" s="230">
        <v>0</v>
      </c>
      <c r="X39" s="230">
        <v>0</v>
      </c>
      <c r="Y39" s="230">
        <v>0</v>
      </c>
      <c r="DA39" s="71" t="s">
        <v>375</v>
      </c>
    </row>
    <row r="40" spans="1:105" ht="12" customHeight="1" x14ac:dyDescent="0.25">
      <c r="A40" s="60" t="s">
        <v>195</v>
      </c>
      <c r="B40" s="262">
        <v>0</v>
      </c>
      <c r="C40" s="262">
        <v>0</v>
      </c>
      <c r="D40" s="262">
        <v>0</v>
      </c>
      <c r="E40" s="262">
        <v>0</v>
      </c>
      <c r="F40" s="262">
        <v>0</v>
      </c>
      <c r="G40" s="262">
        <v>0</v>
      </c>
      <c r="H40" s="262">
        <v>0</v>
      </c>
      <c r="I40" s="262">
        <v>0</v>
      </c>
      <c r="J40" s="262">
        <v>0</v>
      </c>
      <c r="K40" s="262">
        <v>0</v>
      </c>
      <c r="L40" s="262">
        <v>0</v>
      </c>
      <c r="M40" s="262">
        <v>0</v>
      </c>
      <c r="N40" s="262">
        <v>0</v>
      </c>
      <c r="O40" s="262">
        <v>0</v>
      </c>
      <c r="P40" s="262">
        <v>0</v>
      </c>
      <c r="Q40" s="262">
        <v>0</v>
      </c>
      <c r="R40" s="262">
        <v>0</v>
      </c>
      <c r="S40" s="262">
        <v>0</v>
      </c>
      <c r="T40" s="262">
        <v>0</v>
      </c>
      <c r="U40" s="262">
        <v>0</v>
      </c>
      <c r="V40" s="262">
        <v>0</v>
      </c>
      <c r="W40" s="262">
        <v>0</v>
      </c>
      <c r="X40" s="262">
        <v>0</v>
      </c>
      <c r="Y40" s="262">
        <v>0</v>
      </c>
      <c r="DA40" s="72" t="s">
        <v>376</v>
      </c>
    </row>
    <row r="41" spans="1:105" ht="12" customHeight="1" x14ac:dyDescent="0.25">
      <c r="A41" s="64" t="s">
        <v>28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0</v>
      </c>
      <c r="T41" s="229">
        <v>0</v>
      </c>
      <c r="U41" s="229">
        <v>0</v>
      </c>
      <c r="V41" s="229">
        <v>0</v>
      </c>
      <c r="W41" s="229">
        <v>0</v>
      </c>
      <c r="X41" s="229">
        <v>0</v>
      </c>
      <c r="Y41" s="229">
        <v>0</v>
      </c>
      <c r="DA41" s="73" t="s">
        <v>377</v>
      </c>
    </row>
    <row r="42" spans="1:105" ht="12" customHeight="1" x14ac:dyDescent="0.25">
      <c r="A42" s="64" t="s">
        <v>30</v>
      </c>
      <c r="B42" s="229">
        <v>0</v>
      </c>
      <c r="C42" s="229">
        <v>0</v>
      </c>
      <c r="D42" s="229">
        <v>0</v>
      </c>
      <c r="E42" s="229">
        <v>0</v>
      </c>
      <c r="F42" s="229">
        <v>0</v>
      </c>
      <c r="G42" s="229">
        <v>0</v>
      </c>
      <c r="H42" s="229">
        <v>0</v>
      </c>
      <c r="I42" s="229">
        <v>0</v>
      </c>
      <c r="J42" s="229">
        <v>0</v>
      </c>
      <c r="K42" s="229">
        <v>0</v>
      </c>
      <c r="L42" s="229">
        <v>0</v>
      </c>
      <c r="M42" s="229">
        <v>0</v>
      </c>
      <c r="N42" s="229">
        <v>0</v>
      </c>
      <c r="O42" s="229">
        <v>0</v>
      </c>
      <c r="P42" s="229">
        <v>0</v>
      </c>
      <c r="Q42" s="229">
        <v>0</v>
      </c>
      <c r="R42" s="229">
        <v>0</v>
      </c>
      <c r="S42" s="229">
        <v>0</v>
      </c>
      <c r="T42" s="229">
        <v>0</v>
      </c>
      <c r="U42" s="229">
        <v>0</v>
      </c>
      <c r="V42" s="229">
        <v>0</v>
      </c>
      <c r="W42" s="229">
        <v>0</v>
      </c>
      <c r="X42" s="229">
        <v>0</v>
      </c>
      <c r="Y42" s="229">
        <v>0</v>
      </c>
      <c r="DA42" s="73" t="s">
        <v>378</v>
      </c>
    </row>
    <row r="43" spans="1:105" ht="12" customHeight="1" x14ac:dyDescent="0.25">
      <c r="A43" s="64" t="s">
        <v>31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379</v>
      </c>
    </row>
    <row r="44" spans="1:105" ht="12" customHeight="1" x14ac:dyDescent="0.25">
      <c r="A44" s="64" t="s">
        <v>159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380</v>
      </c>
    </row>
    <row r="45" spans="1:105" ht="12" customHeight="1" x14ac:dyDescent="0.25">
      <c r="A45" s="64" t="s">
        <v>32</v>
      </c>
      <c r="B45" s="229">
        <v>0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0</v>
      </c>
      <c r="Y45" s="229">
        <v>0</v>
      </c>
      <c r="DA45" s="73" t="s">
        <v>381</v>
      </c>
    </row>
    <row r="46" spans="1:105" ht="12" customHeight="1" x14ac:dyDescent="0.25">
      <c r="A46" s="64" t="s">
        <v>33</v>
      </c>
      <c r="B46" s="229">
        <v>0</v>
      </c>
      <c r="C46" s="229">
        <v>0</v>
      </c>
      <c r="D46" s="229">
        <v>0</v>
      </c>
      <c r="E46" s="229">
        <v>0</v>
      </c>
      <c r="F46" s="229">
        <v>0</v>
      </c>
      <c r="G46" s="229">
        <v>0</v>
      </c>
      <c r="H46" s="229">
        <v>0</v>
      </c>
      <c r="I46" s="229">
        <v>0</v>
      </c>
      <c r="J46" s="229">
        <v>0</v>
      </c>
      <c r="K46" s="229">
        <v>0</v>
      </c>
      <c r="L46" s="229">
        <v>0</v>
      </c>
      <c r="M46" s="229">
        <v>0</v>
      </c>
      <c r="N46" s="229">
        <v>0</v>
      </c>
      <c r="O46" s="229">
        <v>0</v>
      </c>
      <c r="P46" s="229">
        <v>0</v>
      </c>
      <c r="Q46" s="229">
        <v>0</v>
      </c>
      <c r="R46" s="229">
        <v>0</v>
      </c>
      <c r="S46" s="229">
        <v>0</v>
      </c>
      <c r="T46" s="229">
        <v>0</v>
      </c>
      <c r="U46" s="229">
        <v>0</v>
      </c>
      <c r="V46" s="229">
        <v>0</v>
      </c>
      <c r="W46" s="229">
        <v>0</v>
      </c>
      <c r="X46" s="229">
        <v>0</v>
      </c>
      <c r="Y46" s="229">
        <v>0</v>
      </c>
      <c r="DA46" s="73" t="s">
        <v>382</v>
      </c>
    </row>
    <row r="47" spans="1:105" ht="12" customHeight="1" x14ac:dyDescent="0.25">
      <c r="A47" s="64" t="s">
        <v>35</v>
      </c>
      <c r="B47" s="229">
        <v>0</v>
      </c>
      <c r="C47" s="229">
        <v>0</v>
      </c>
      <c r="D47" s="229">
        <v>0</v>
      </c>
      <c r="E47" s="229">
        <v>0</v>
      </c>
      <c r="F47" s="229">
        <v>0</v>
      </c>
      <c r="G47" s="229">
        <v>0</v>
      </c>
      <c r="H47" s="229">
        <v>0</v>
      </c>
      <c r="I47" s="229">
        <v>0</v>
      </c>
      <c r="J47" s="229">
        <v>0</v>
      </c>
      <c r="K47" s="229">
        <v>0</v>
      </c>
      <c r="L47" s="229">
        <v>0</v>
      </c>
      <c r="M47" s="229">
        <v>0</v>
      </c>
      <c r="N47" s="229">
        <v>0</v>
      </c>
      <c r="O47" s="229">
        <v>0</v>
      </c>
      <c r="P47" s="229">
        <v>0</v>
      </c>
      <c r="Q47" s="229">
        <v>0</v>
      </c>
      <c r="R47" s="229">
        <v>0</v>
      </c>
      <c r="S47" s="229">
        <v>0</v>
      </c>
      <c r="T47" s="229">
        <v>0</v>
      </c>
      <c r="U47" s="229">
        <v>0</v>
      </c>
      <c r="V47" s="229">
        <v>0</v>
      </c>
      <c r="W47" s="229">
        <v>0</v>
      </c>
      <c r="X47" s="229">
        <v>0</v>
      </c>
      <c r="Y47" s="229">
        <v>0</v>
      </c>
      <c r="DA47" s="73" t="s">
        <v>383</v>
      </c>
    </row>
    <row r="48" spans="1:105" ht="12" customHeight="1" x14ac:dyDescent="0.25">
      <c r="A48" s="64" t="s">
        <v>36</v>
      </c>
      <c r="B48" s="229">
        <v>0</v>
      </c>
      <c r="C48" s="229">
        <v>0</v>
      </c>
      <c r="D48" s="229">
        <v>0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0</v>
      </c>
      <c r="X48" s="229">
        <v>0</v>
      </c>
      <c r="Y48" s="229">
        <v>0</v>
      </c>
      <c r="DA48" s="73" t="s">
        <v>384</v>
      </c>
    </row>
    <row r="49" spans="1:105" ht="12" customHeight="1" x14ac:dyDescent="0.25">
      <c r="A49" s="64" t="s">
        <v>38</v>
      </c>
      <c r="B49" s="229">
        <v>0</v>
      </c>
      <c r="C49" s="229">
        <v>0</v>
      </c>
      <c r="D49" s="229">
        <v>0</v>
      </c>
      <c r="E49" s="229">
        <v>0</v>
      </c>
      <c r="F49" s="229">
        <v>0</v>
      </c>
      <c r="G49" s="229">
        <v>0</v>
      </c>
      <c r="H49" s="229">
        <v>0</v>
      </c>
      <c r="I49" s="229">
        <v>0</v>
      </c>
      <c r="J49" s="229">
        <v>0</v>
      </c>
      <c r="K49" s="229">
        <v>0</v>
      </c>
      <c r="L49" s="229">
        <v>0</v>
      </c>
      <c r="M49" s="229">
        <v>0</v>
      </c>
      <c r="N49" s="229">
        <v>0</v>
      </c>
      <c r="O49" s="229">
        <v>0</v>
      </c>
      <c r="P49" s="229">
        <v>0</v>
      </c>
      <c r="Q49" s="229">
        <v>0</v>
      </c>
      <c r="R49" s="229">
        <v>0</v>
      </c>
      <c r="S49" s="229">
        <v>0</v>
      </c>
      <c r="T49" s="229">
        <v>0</v>
      </c>
      <c r="U49" s="229">
        <v>0</v>
      </c>
      <c r="V49" s="229">
        <v>0</v>
      </c>
      <c r="W49" s="229">
        <v>0</v>
      </c>
      <c r="X49" s="229">
        <v>0</v>
      </c>
      <c r="Y49" s="229">
        <v>0</v>
      </c>
      <c r="DA49" s="73" t="s">
        <v>385</v>
      </c>
    </row>
    <row r="50" spans="1:105" ht="12" customHeight="1" x14ac:dyDescent="0.25">
      <c r="A50" s="64" t="s">
        <v>39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0</v>
      </c>
      <c r="T50" s="229">
        <v>0</v>
      </c>
      <c r="U50" s="229">
        <v>0</v>
      </c>
      <c r="V50" s="229">
        <v>0</v>
      </c>
      <c r="W50" s="229">
        <v>0</v>
      </c>
      <c r="X50" s="229">
        <v>0</v>
      </c>
      <c r="Y50" s="229">
        <v>0</v>
      </c>
      <c r="DA50" s="73" t="s">
        <v>386</v>
      </c>
    </row>
    <row r="51" spans="1:105" ht="12" customHeight="1" x14ac:dyDescent="0.25">
      <c r="A51" s="101" t="s">
        <v>207</v>
      </c>
      <c r="B51" s="278">
        <v>0</v>
      </c>
      <c r="C51" s="278">
        <v>0</v>
      </c>
      <c r="D51" s="278">
        <v>0</v>
      </c>
      <c r="E51" s="278">
        <v>0</v>
      </c>
      <c r="F51" s="278">
        <v>0</v>
      </c>
      <c r="G51" s="278">
        <v>0</v>
      </c>
      <c r="H51" s="278">
        <v>0</v>
      </c>
      <c r="I51" s="278">
        <v>0</v>
      </c>
      <c r="J51" s="278">
        <v>0</v>
      </c>
      <c r="K51" s="278">
        <v>0</v>
      </c>
      <c r="L51" s="278">
        <v>0</v>
      </c>
      <c r="M51" s="278">
        <v>0</v>
      </c>
      <c r="N51" s="278">
        <v>0</v>
      </c>
      <c r="O51" s="278">
        <v>0</v>
      </c>
      <c r="P51" s="278">
        <v>0</v>
      </c>
      <c r="Q51" s="278">
        <v>0</v>
      </c>
      <c r="R51" s="278">
        <v>0</v>
      </c>
      <c r="S51" s="278">
        <v>0</v>
      </c>
      <c r="T51" s="278">
        <v>0</v>
      </c>
      <c r="U51" s="278">
        <v>0</v>
      </c>
      <c r="V51" s="278">
        <v>0</v>
      </c>
      <c r="W51" s="278">
        <v>0</v>
      </c>
      <c r="X51" s="278">
        <v>0</v>
      </c>
      <c r="Y51" s="278">
        <v>0</v>
      </c>
      <c r="DA51" s="102" t="s">
        <v>387</v>
      </c>
    </row>
    <row r="52" spans="1:105" ht="12" customHeight="1" x14ac:dyDescent="0.25">
      <c r="A52" s="100" t="s">
        <v>105</v>
      </c>
      <c r="B52" s="279">
        <v>0</v>
      </c>
      <c r="C52" s="279">
        <v>0</v>
      </c>
      <c r="D52" s="279">
        <v>0</v>
      </c>
      <c r="E52" s="279">
        <v>0</v>
      </c>
      <c r="F52" s="279">
        <v>0</v>
      </c>
      <c r="G52" s="279">
        <v>0</v>
      </c>
      <c r="H52" s="279">
        <v>0</v>
      </c>
      <c r="I52" s="279">
        <v>0</v>
      </c>
      <c r="J52" s="279">
        <v>0</v>
      </c>
      <c r="K52" s="279">
        <v>0</v>
      </c>
      <c r="L52" s="279">
        <v>0</v>
      </c>
      <c r="M52" s="279">
        <v>0</v>
      </c>
      <c r="N52" s="279">
        <v>0</v>
      </c>
      <c r="O52" s="279">
        <v>0</v>
      </c>
      <c r="P52" s="279">
        <v>0</v>
      </c>
      <c r="Q52" s="279">
        <v>0</v>
      </c>
      <c r="R52" s="279">
        <v>0</v>
      </c>
      <c r="S52" s="279">
        <v>0</v>
      </c>
      <c r="T52" s="279">
        <v>0</v>
      </c>
      <c r="U52" s="279">
        <v>0</v>
      </c>
      <c r="V52" s="279">
        <v>0</v>
      </c>
      <c r="W52" s="279">
        <v>0</v>
      </c>
      <c r="X52" s="279">
        <v>0</v>
      </c>
      <c r="Y52" s="279">
        <v>0</v>
      </c>
      <c r="DA52" s="105" t="s">
        <v>388</v>
      </c>
    </row>
    <row r="54" spans="1:105" ht="15" customHeight="1" x14ac:dyDescent="0.25">
      <c r="A54" s="34" t="s">
        <v>44</v>
      </c>
      <c r="B54" s="223">
        <f t="shared" ref="B54:Y54" si="2">SUM(B55:B59)+B65+B71+B72+B79+B96</f>
        <v>408.95288146581788</v>
      </c>
      <c r="C54" s="223">
        <f t="shared" si="2"/>
        <v>453.05371330482899</v>
      </c>
      <c r="D54" s="223">
        <f t="shared" si="2"/>
        <v>524.25383965263097</v>
      </c>
      <c r="E54" s="223">
        <f t="shared" si="2"/>
        <v>496.17074268454235</v>
      </c>
      <c r="F54" s="223">
        <f t="shared" si="2"/>
        <v>451.02264522345968</v>
      </c>
      <c r="G54" s="223">
        <f t="shared" si="2"/>
        <v>433.33832176657506</v>
      </c>
      <c r="H54" s="223">
        <f t="shared" si="2"/>
        <v>448.89996884785387</v>
      </c>
      <c r="I54" s="223">
        <f t="shared" si="2"/>
        <v>488.21442481504266</v>
      </c>
      <c r="J54" s="223">
        <f t="shared" si="2"/>
        <v>468.19684263526534</v>
      </c>
      <c r="K54" s="223">
        <f t="shared" si="2"/>
        <v>384.17758930642299</v>
      </c>
      <c r="L54" s="223">
        <f t="shared" si="2"/>
        <v>360.01569858030894</v>
      </c>
      <c r="M54" s="223">
        <f t="shared" si="2"/>
        <v>363.96447302152052</v>
      </c>
      <c r="N54" s="223">
        <f t="shared" si="2"/>
        <v>338.21859788306153</v>
      </c>
      <c r="O54" s="223">
        <f t="shared" si="2"/>
        <v>324.35369601511098</v>
      </c>
      <c r="P54" s="223">
        <f t="shared" si="2"/>
        <v>316.89273170099978</v>
      </c>
      <c r="Q54" s="223">
        <f t="shared" si="2"/>
        <v>190.87710795846206</v>
      </c>
      <c r="R54" s="223">
        <f t="shared" si="2"/>
        <v>278.08489942908489</v>
      </c>
      <c r="S54" s="223">
        <f t="shared" si="2"/>
        <v>259.78752306440197</v>
      </c>
      <c r="T54" s="223">
        <f t="shared" si="2"/>
        <v>259.53623688615937</v>
      </c>
      <c r="U54" s="223">
        <f t="shared" si="2"/>
        <v>246.62621196784437</v>
      </c>
      <c r="V54" s="223">
        <f t="shared" si="2"/>
        <v>245.29799028220395</v>
      </c>
      <c r="W54" s="223">
        <f t="shared" si="2"/>
        <v>299.74613485296584</v>
      </c>
      <c r="X54" s="223">
        <f t="shared" si="2"/>
        <v>299.64546381868377</v>
      </c>
      <c r="Y54" s="223">
        <f t="shared" si="2"/>
        <v>153.19240223896054</v>
      </c>
      <c r="DA54" s="89"/>
    </row>
    <row r="55" spans="1:105" ht="12" customHeight="1" x14ac:dyDescent="0.25">
      <c r="A55" s="55" t="s">
        <v>91</v>
      </c>
      <c r="B55" s="259">
        <v>0</v>
      </c>
      <c r="C55" s="259">
        <v>0</v>
      </c>
      <c r="D55" s="259">
        <v>0</v>
      </c>
      <c r="E55" s="259">
        <v>0</v>
      </c>
      <c r="F55" s="259">
        <v>0</v>
      </c>
      <c r="G55" s="259">
        <v>0</v>
      </c>
      <c r="H55" s="259">
        <v>0</v>
      </c>
      <c r="I55" s="259">
        <v>0</v>
      </c>
      <c r="J55" s="259">
        <v>0</v>
      </c>
      <c r="K55" s="259">
        <v>0</v>
      </c>
      <c r="L55" s="259">
        <v>0</v>
      </c>
      <c r="M55" s="259">
        <v>0</v>
      </c>
      <c r="N55" s="259">
        <v>0</v>
      </c>
      <c r="O55" s="259">
        <v>0</v>
      </c>
      <c r="P55" s="259">
        <v>0</v>
      </c>
      <c r="Q55" s="259">
        <v>0</v>
      </c>
      <c r="R55" s="259">
        <v>0</v>
      </c>
      <c r="S55" s="259">
        <v>0</v>
      </c>
      <c r="T55" s="259">
        <v>0</v>
      </c>
      <c r="U55" s="259">
        <v>0</v>
      </c>
      <c r="V55" s="259">
        <v>0</v>
      </c>
      <c r="W55" s="259">
        <v>0</v>
      </c>
      <c r="X55" s="259">
        <v>0</v>
      </c>
      <c r="Y55" s="259">
        <v>0</v>
      </c>
      <c r="DA55" s="67" t="s">
        <v>389</v>
      </c>
    </row>
    <row r="56" spans="1:105" ht="12" customHeight="1" x14ac:dyDescent="0.25">
      <c r="A56" s="173" t="s">
        <v>92</v>
      </c>
      <c r="B56" s="224">
        <v>0</v>
      </c>
      <c r="C56" s="224">
        <v>0</v>
      </c>
      <c r="D56" s="224">
        <v>0</v>
      </c>
      <c r="E56" s="224">
        <v>0</v>
      </c>
      <c r="F56" s="224">
        <v>0</v>
      </c>
      <c r="G56" s="224">
        <v>0</v>
      </c>
      <c r="H56" s="224">
        <v>0</v>
      </c>
      <c r="I56" s="224">
        <v>0</v>
      </c>
      <c r="J56" s="224">
        <v>0</v>
      </c>
      <c r="K56" s="224">
        <v>0</v>
      </c>
      <c r="L56" s="224">
        <v>0</v>
      </c>
      <c r="M56" s="224">
        <v>0</v>
      </c>
      <c r="N56" s="224">
        <v>0</v>
      </c>
      <c r="O56" s="224">
        <v>0</v>
      </c>
      <c r="P56" s="224">
        <v>0</v>
      </c>
      <c r="Q56" s="224">
        <v>0</v>
      </c>
      <c r="R56" s="224">
        <v>0</v>
      </c>
      <c r="S56" s="224">
        <v>0</v>
      </c>
      <c r="T56" s="224">
        <v>0</v>
      </c>
      <c r="U56" s="224">
        <v>0</v>
      </c>
      <c r="V56" s="224">
        <v>0</v>
      </c>
      <c r="W56" s="224">
        <v>0</v>
      </c>
      <c r="X56" s="224">
        <v>0</v>
      </c>
      <c r="Y56" s="224">
        <v>0</v>
      </c>
      <c r="DA56" s="177" t="s">
        <v>390</v>
      </c>
    </row>
    <row r="57" spans="1:105" ht="12" customHeight="1" x14ac:dyDescent="0.25">
      <c r="A57" s="173" t="s">
        <v>93</v>
      </c>
      <c r="B57" s="224">
        <v>0</v>
      </c>
      <c r="C57" s="224">
        <v>0</v>
      </c>
      <c r="D57" s="224">
        <v>0</v>
      </c>
      <c r="E57" s="224">
        <v>0</v>
      </c>
      <c r="F57" s="224">
        <v>0</v>
      </c>
      <c r="G57" s="224">
        <v>0</v>
      </c>
      <c r="H57" s="224">
        <v>0</v>
      </c>
      <c r="I57" s="224">
        <v>0</v>
      </c>
      <c r="J57" s="224">
        <v>0</v>
      </c>
      <c r="K57" s="224">
        <v>0</v>
      </c>
      <c r="L57" s="224">
        <v>0</v>
      </c>
      <c r="M57" s="224">
        <v>0</v>
      </c>
      <c r="N57" s="224">
        <v>0</v>
      </c>
      <c r="O57" s="224">
        <v>0</v>
      </c>
      <c r="P57" s="224">
        <v>0</v>
      </c>
      <c r="Q57" s="224">
        <v>0</v>
      </c>
      <c r="R57" s="224">
        <v>0</v>
      </c>
      <c r="S57" s="224">
        <v>0</v>
      </c>
      <c r="T57" s="224">
        <v>0</v>
      </c>
      <c r="U57" s="224">
        <v>0</v>
      </c>
      <c r="V57" s="224">
        <v>0</v>
      </c>
      <c r="W57" s="224">
        <v>0</v>
      </c>
      <c r="X57" s="224">
        <v>0</v>
      </c>
      <c r="Y57" s="224">
        <v>0</v>
      </c>
      <c r="DA57" s="177" t="s">
        <v>391</v>
      </c>
    </row>
    <row r="58" spans="1:105" ht="12" customHeight="1" x14ac:dyDescent="0.25">
      <c r="A58" s="173" t="s">
        <v>94</v>
      </c>
      <c r="B58" s="224">
        <v>0</v>
      </c>
      <c r="C58" s="224">
        <v>0</v>
      </c>
      <c r="D58" s="224">
        <v>0</v>
      </c>
      <c r="E58" s="224">
        <v>0</v>
      </c>
      <c r="F58" s="224">
        <v>0</v>
      </c>
      <c r="G58" s="224">
        <v>0</v>
      </c>
      <c r="H58" s="224">
        <v>0</v>
      </c>
      <c r="I58" s="224">
        <v>0</v>
      </c>
      <c r="J58" s="224">
        <v>0</v>
      </c>
      <c r="K58" s="224">
        <v>0</v>
      </c>
      <c r="L58" s="224">
        <v>0</v>
      </c>
      <c r="M58" s="224">
        <v>0</v>
      </c>
      <c r="N58" s="224">
        <v>0</v>
      </c>
      <c r="O58" s="224">
        <v>0</v>
      </c>
      <c r="P58" s="224">
        <v>0</v>
      </c>
      <c r="Q58" s="224">
        <v>0</v>
      </c>
      <c r="R58" s="224">
        <v>0</v>
      </c>
      <c r="S58" s="224">
        <v>0</v>
      </c>
      <c r="T58" s="224">
        <v>0</v>
      </c>
      <c r="U58" s="224">
        <v>0</v>
      </c>
      <c r="V58" s="224">
        <v>0</v>
      </c>
      <c r="W58" s="224">
        <v>0</v>
      </c>
      <c r="X58" s="224">
        <v>0</v>
      </c>
      <c r="Y58" s="224">
        <v>0</v>
      </c>
      <c r="DA58" s="177" t="s">
        <v>392</v>
      </c>
    </row>
    <row r="59" spans="1:105" ht="12" customHeight="1" x14ac:dyDescent="0.25">
      <c r="A59" s="56" t="s">
        <v>95</v>
      </c>
      <c r="B59" s="260">
        <v>0.65840784174802192</v>
      </c>
      <c r="C59" s="260">
        <v>0.71109570752691131</v>
      </c>
      <c r="D59" s="260">
        <v>0.70534178269342918</v>
      </c>
      <c r="E59" s="260">
        <v>0.65151623587609653</v>
      </c>
      <c r="F59" s="260">
        <v>0.45690918211234949</v>
      </c>
      <c r="G59" s="260">
        <v>0.40717888288858028</v>
      </c>
      <c r="H59" s="260">
        <v>0.38943799183621858</v>
      </c>
      <c r="I59" s="260">
        <v>0.44779812539314362</v>
      </c>
      <c r="J59" s="260">
        <v>0.44223966815085491</v>
      </c>
      <c r="K59" s="260">
        <v>0.3745187520420824</v>
      </c>
      <c r="L59" s="260">
        <v>0.37087628177030479</v>
      </c>
      <c r="M59" s="260">
        <v>0.34603190953266111</v>
      </c>
      <c r="N59" s="260">
        <v>0.44982040934729212</v>
      </c>
      <c r="O59" s="260">
        <v>0.40422870146673362</v>
      </c>
      <c r="P59" s="260">
        <v>0.31356714511720069</v>
      </c>
      <c r="Q59" s="260">
        <v>8.6289625981234075E-2</v>
      </c>
      <c r="R59" s="260">
        <v>0.27734216242032972</v>
      </c>
      <c r="S59" s="260">
        <v>0.18879744069063001</v>
      </c>
      <c r="T59" s="260">
        <v>0.14842518580708169</v>
      </c>
      <c r="U59" s="260">
        <v>0.1463814567771699</v>
      </c>
      <c r="V59" s="260">
        <v>0.14180850576843271</v>
      </c>
      <c r="W59" s="260">
        <v>0.22084413427771099</v>
      </c>
      <c r="X59" s="260">
        <v>0.19070168878991459</v>
      </c>
      <c r="Y59" s="260">
        <v>0.14027389124595041</v>
      </c>
      <c r="DA59" s="68" t="s">
        <v>393</v>
      </c>
    </row>
    <row r="60" spans="1:105" ht="12" customHeight="1" x14ac:dyDescent="0.25">
      <c r="A60" s="37" t="s">
        <v>159</v>
      </c>
      <c r="B60" s="226">
        <v>0.21019812794832129</v>
      </c>
      <c r="C60" s="226">
        <v>0.20478722988437051</v>
      </c>
      <c r="D60" s="226">
        <v>0.22300133709448439</v>
      </c>
      <c r="E60" s="226">
        <v>0.2494051188967624</v>
      </c>
      <c r="F60" s="226">
        <v>1.3544391674698319E-2</v>
      </c>
      <c r="G60" s="226">
        <v>1.151297299578386E-2</v>
      </c>
      <c r="H60" s="226">
        <v>1.147035713007917E-2</v>
      </c>
      <c r="I60" s="226">
        <v>1.146618384946199E-2</v>
      </c>
      <c r="J60" s="226">
        <v>1.157711151058731E-2</v>
      </c>
      <c r="K60" s="226">
        <v>1.145452509151867E-2</v>
      </c>
      <c r="L60" s="226">
        <v>1.1529027659903881E-2</v>
      </c>
      <c r="M60" s="226">
        <v>0</v>
      </c>
      <c r="N60" s="226">
        <v>5.5203674036149862E-2</v>
      </c>
      <c r="O60" s="226">
        <v>7.5863983053040054E-2</v>
      </c>
      <c r="P60" s="226">
        <v>0.1096649772064596</v>
      </c>
      <c r="Q60" s="226">
        <v>4.4396105328255393E-2</v>
      </c>
      <c r="R60" s="226">
        <v>4.099779048113187E-2</v>
      </c>
      <c r="S60" s="226">
        <v>4.5563789121743102E-2</v>
      </c>
      <c r="T60" s="226">
        <v>2.3435238986147629E-2</v>
      </c>
      <c r="U60" s="226">
        <v>1.834640059012093E-2</v>
      </c>
      <c r="V60" s="226">
        <v>1.71826697979627E-2</v>
      </c>
      <c r="W60" s="226">
        <v>1.9006745993630659E-2</v>
      </c>
      <c r="X60" s="226">
        <v>3.1890351261906237E-2</v>
      </c>
      <c r="Y60" s="226">
        <v>2.3193457561890701E-2</v>
      </c>
      <c r="DA60" s="69" t="s">
        <v>394</v>
      </c>
    </row>
    <row r="61" spans="1:105" ht="12" customHeight="1" x14ac:dyDescent="0.25">
      <c r="A61" s="37" t="s">
        <v>35</v>
      </c>
      <c r="B61" s="226">
        <v>0.44820971379970048</v>
      </c>
      <c r="C61" s="226">
        <v>0.50630847764254083</v>
      </c>
      <c r="D61" s="226">
        <v>0.48234044559894468</v>
      </c>
      <c r="E61" s="226">
        <v>0.4021111169793341</v>
      </c>
      <c r="F61" s="226">
        <v>0.4433647904376512</v>
      </c>
      <c r="G61" s="226">
        <v>0.39566590989279649</v>
      </c>
      <c r="H61" s="226">
        <v>0.37796763470613942</v>
      </c>
      <c r="I61" s="226">
        <v>0.43633194154368171</v>
      </c>
      <c r="J61" s="226">
        <v>0.43066255664026759</v>
      </c>
      <c r="K61" s="226">
        <v>0.36306422695056367</v>
      </c>
      <c r="L61" s="226">
        <v>0.35934725411040103</v>
      </c>
      <c r="M61" s="226">
        <v>0.34603190953266111</v>
      </c>
      <c r="N61" s="226">
        <v>0.39461673531114227</v>
      </c>
      <c r="O61" s="226">
        <v>0.32836471841369358</v>
      </c>
      <c r="P61" s="226">
        <v>0.20390216791074109</v>
      </c>
      <c r="Q61" s="226">
        <v>4.1893520652978682E-2</v>
      </c>
      <c r="R61" s="226">
        <v>0.2363443719391978</v>
      </c>
      <c r="S61" s="226">
        <v>0.1432336515688869</v>
      </c>
      <c r="T61" s="226">
        <v>0.1249899468209341</v>
      </c>
      <c r="U61" s="226">
        <v>0.128035056187049</v>
      </c>
      <c r="V61" s="226">
        <v>0.12462583597047</v>
      </c>
      <c r="W61" s="226">
        <v>0.20183738828408029</v>
      </c>
      <c r="X61" s="226">
        <v>0.1588113375280083</v>
      </c>
      <c r="Y61" s="226">
        <v>0.1170804336840597</v>
      </c>
      <c r="DA61" s="69" t="s">
        <v>395</v>
      </c>
    </row>
    <row r="62" spans="1:105" ht="12" customHeight="1" x14ac:dyDescent="0.25">
      <c r="A62" s="37" t="s">
        <v>96</v>
      </c>
      <c r="B62" s="226">
        <v>0</v>
      </c>
      <c r="C62" s="226">
        <v>0</v>
      </c>
      <c r="D62" s="226">
        <v>0</v>
      </c>
      <c r="E62" s="226">
        <v>0</v>
      </c>
      <c r="F62" s="226">
        <v>0</v>
      </c>
      <c r="G62" s="226">
        <v>0</v>
      </c>
      <c r="H62" s="226">
        <v>0</v>
      </c>
      <c r="I62" s="226">
        <v>0</v>
      </c>
      <c r="J62" s="226">
        <v>0</v>
      </c>
      <c r="K62" s="226">
        <v>0</v>
      </c>
      <c r="L62" s="226">
        <v>0</v>
      </c>
      <c r="M62" s="226">
        <v>0</v>
      </c>
      <c r="N62" s="226">
        <v>0</v>
      </c>
      <c r="O62" s="226">
        <v>0</v>
      </c>
      <c r="P62" s="226">
        <v>0</v>
      </c>
      <c r="Q62" s="226">
        <v>0</v>
      </c>
      <c r="R62" s="226">
        <v>0</v>
      </c>
      <c r="S62" s="226">
        <v>0</v>
      </c>
      <c r="T62" s="226">
        <v>0</v>
      </c>
      <c r="U62" s="226">
        <v>0</v>
      </c>
      <c r="V62" s="226">
        <v>0</v>
      </c>
      <c r="W62" s="226">
        <v>0</v>
      </c>
      <c r="X62" s="226">
        <v>0</v>
      </c>
      <c r="Y62" s="226">
        <v>0</v>
      </c>
      <c r="DA62" s="69" t="s">
        <v>396</v>
      </c>
    </row>
    <row r="63" spans="1:105" ht="12" customHeight="1" x14ac:dyDescent="0.25">
      <c r="A63" s="37" t="s">
        <v>78</v>
      </c>
      <c r="B63" s="226">
        <v>0</v>
      </c>
      <c r="C63" s="226">
        <v>0</v>
      </c>
      <c r="D63" s="226">
        <v>0</v>
      </c>
      <c r="E63" s="226">
        <v>0</v>
      </c>
      <c r="F63" s="226">
        <v>0</v>
      </c>
      <c r="G63" s="226">
        <v>0</v>
      </c>
      <c r="H63" s="226">
        <v>0</v>
      </c>
      <c r="I63" s="226">
        <v>0</v>
      </c>
      <c r="J63" s="226">
        <v>0</v>
      </c>
      <c r="K63" s="226">
        <v>0</v>
      </c>
      <c r="L63" s="226">
        <v>0</v>
      </c>
      <c r="M63" s="226">
        <v>0</v>
      </c>
      <c r="N63" s="226">
        <v>0</v>
      </c>
      <c r="O63" s="226">
        <v>0</v>
      </c>
      <c r="P63" s="226">
        <v>0</v>
      </c>
      <c r="Q63" s="226">
        <v>0</v>
      </c>
      <c r="R63" s="226">
        <v>0</v>
      </c>
      <c r="S63" s="226">
        <v>0</v>
      </c>
      <c r="T63" s="226">
        <v>0</v>
      </c>
      <c r="U63" s="226">
        <v>0</v>
      </c>
      <c r="V63" s="226">
        <v>0</v>
      </c>
      <c r="W63" s="226">
        <v>0</v>
      </c>
      <c r="X63" s="226">
        <v>0</v>
      </c>
      <c r="Y63" s="226">
        <v>0</v>
      </c>
      <c r="DA63" s="69" t="s">
        <v>397</v>
      </c>
    </row>
    <row r="64" spans="1:105" ht="12" customHeight="1" x14ac:dyDescent="0.25">
      <c r="A64" s="37" t="s">
        <v>40</v>
      </c>
      <c r="B64" s="226">
        <v>0</v>
      </c>
      <c r="C64" s="226">
        <v>0</v>
      </c>
      <c r="D64" s="226">
        <v>0</v>
      </c>
      <c r="E64" s="226">
        <v>0</v>
      </c>
      <c r="F64" s="226">
        <v>0</v>
      </c>
      <c r="G64" s="226">
        <v>0</v>
      </c>
      <c r="H64" s="226">
        <v>0</v>
      </c>
      <c r="I64" s="226">
        <v>0</v>
      </c>
      <c r="J64" s="226">
        <v>0</v>
      </c>
      <c r="K64" s="226">
        <v>0</v>
      </c>
      <c r="L64" s="226">
        <v>0</v>
      </c>
      <c r="M64" s="226">
        <v>0</v>
      </c>
      <c r="N64" s="226">
        <v>0</v>
      </c>
      <c r="O64" s="226">
        <v>0</v>
      </c>
      <c r="P64" s="226">
        <v>0</v>
      </c>
      <c r="Q64" s="226">
        <v>0</v>
      </c>
      <c r="R64" s="226">
        <v>0</v>
      </c>
      <c r="S64" s="226">
        <v>0</v>
      </c>
      <c r="T64" s="226">
        <v>0</v>
      </c>
      <c r="U64" s="226">
        <v>0</v>
      </c>
      <c r="V64" s="226">
        <v>0</v>
      </c>
      <c r="W64" s="226">
        <v>0</v>
      </c>
      <c r="X64" s="226">
        <v>0</v>
      </c>
      <c r="Y64" s="226">
        <v>0</v>
      </c>
      <c r="DA64" s="69" t="s">
        <v>398</v>
      </c>
    </row>
    <row r="65" spans="1:105" ht="12" customHeight="1" x14ac:dyDescent="0.25">
      <c r="A65" s="57" t="s">
        <v>220</v>
      </c>
      <c r="B65" s="261">
        <v>62.079899780249178</v>
      </c>
      <c r="C65" s="261">
        <v>68.125249938103423</v>
      </c>
      <c r="D65" s="261">
        <v>75.192458143778083</v>
      </c>
      <c r="E65" s="261">
        <v>73.716536855517916</v>
      </c>
      <c r="F65" s="261">
        <v>64.94438846050015</v>
      </c>
      <c r="G65" s="261">
        <v>59.353653307271067</v>
      </c>
      <c r="H65" s="261">
        <v>60.84798439011611</v>
      </c>
      <c r="I65" s="261">
        <v>68.419715735536343</v>
      </c>
      <c r="J65" s="261">
        <v>61.476286220093357</v>
      </c>
      <c r="K65" s="261">
        <v>51.35733065301752</v>
      </c>
      <c r="L65" s="261">
        <v>48.805775819509691</v>
      </c>
      <c r="M65" s="261">
        <v>48.73666381794726</v>
      </c>
      <c r="N65" s="261">
        <v>49.79460867225535</v>
      </c>
      <c r="O65" s="261">
        <v>43.246837521080018</v>
      </c>
      <c r="P65" s="261">
        <v>40.05291286647666</v>
      </c>
      <c r="Q65" s="261">
        <v>20.939889501518469</v>
      </c>
      <c r="R65" s="261">
        <v>34.31407637032077</v>
      </c>
      <c r="S65" s="261">
        <v>30.886444462166629</v>
      </c>
      <c r="T65" s="261">
        <v>30.132439822164251</v>
      </c>
      <c r="U65" s="261">
        <v>32.82600095989369</v>
      </c>
      <c r="V65" s="261">
        <v>33.595552254974287</v>
      </c>
      <c r="W65" s="261">
        <v>36.384398303229922</v>
      </c>
      <c r="X65" s="261">
        <v>37.312295078394811</v>
      </c>
      <c r="Y65" s="261">
        <v>28.052263217730001</v>
      </c>
      <c r="DA65" s="70" t="s">
        <v>399</v>
      </c>
    </row>
    <row r="66" spans="1:105" ht="12" customHeight="1" x14ac:dyDescent="0.25">
      <c r="A66" s="18" t="s">
        <v>28</v>
      </c>
      <c r="B66" s="230">
        <v>0</v>
      </c>
      <c r="C66" s="230">
        <v>0</v>
      </c>
      <c r="D66" s="230">
        <v>0</v>
      </c>
      <c r="E66" s="230">
        <v>0</v>
      </c>
      <c r="F66" s="230">
        <v>0</v>
      </c>
      <c r="G66" s="230">
        <v>0</v>
      </c>
      <c r="H66" s="230">
        <v>0</v>
      </c>
      <c r="I66" s="230">
        <v>0</v>
      </c>
      <c r="J66" s="230">
        <v>0</v>
      </c>
      <c r="K66" s="230">
        <v>0</v>
      </c>
      <c r="L66" s="230">
        <v>0</v>
      </c>
      <c r="M66" s="230">
        <v>0</v>
      </c>
      <c r="N66" s="230">
        <v>0</v>
      </c>
      <c r="O66" s="230">
        <v>0</v>
      </c>
      <c r="P66" s="230">
        <v>0</v>
      </c>
      <c r="Q66" s="230">
        <v>0</v>
      </c>
      <c r="R66" s="230">
        <v>0</v>
      </c>
      <c r="S66" s="230">
        <v>0</v>
      </c>
      <c r="T66" s="230">
        <v>0</v>
      </c>
      <c r="U66" s="230">
        <v>0</v>
      </c>
      <c r="V66" s="230">
        <v>0</v>
      </c>
      <c r="W66" s="230">
        <v>0</v>
      </c>
      <c r="X66" s="230">
        <v>0</v>
      </c>
      <c r="Y66" s="230">
        <v>0</v>
      </c>
      <c r="DA66" s="71" t="s">
        <v>400</v>
      </c>
    </row>
    <row r="67" spans="1:105" ht="12" customHeight="1" x14ac:dyDescent="0.25">
      <c r="A67" s="18" t="s">
        <v>32</v>
      </c>
      <c r="B67" s="230">
        <v>20.543086472958642</v>
      </c>
      <c r="C67" s="230">
        <v>21.286547294714879</v>
      </c>
      <c r="D67" s="230">
        <v>23.615082868383119</v>
      </c>
      <c r="E67" s="230">
        <v>22.151320357730629</v>
      </c>
      <c r="F67" s="230">
        <v>14.89274275886468</v>
      </c>
      <c r="G67" s="230">
        <v>4.6577333705662962</v>
      </c>
      <c r="H67" s="230">
        <v>5.9852888675507634</v>
      </c>
      <c r="I67" s="230">
        <v>5.9339475401945556</v>
      </c>
      <c r="J67" s="230">
        <v>4.5468270307824756</v>
      </c>
      <c r="K67" s="230">
        <v>3.3725762678861262</v>
      </c>
      <c r="L67" s="230">
        <v>3.2977792299110371</v>
      </c>
      <c r="M67" s="230">
        <v>1.138716717917774</v>
      </c>
      <c r="N67" s="230">
        <v>14.89026987246465</v>
      </c>
      <c r="O67" s="230">
        <v>13.106523269126081</v>
      </c>
      <c r="P67" s="230">
        <v>17.570299397081939</v>
      </c>
      <c r="Q67" s="230">
        <v>7.9131037617642708</v>
      </c>
      <c r="R67" s="230">
        <v>1.3065385357896051</v>
      </c>
      <c r="S67" s="230">
        <v>0.6121992941208575</v>
      </c>
      <c r="T67" s="230">
        <v>0.62948114171228398</v>
      </c>
      <c r="U67" s="230">
        <v>0.66485775307551653</v>
      </c>
      <c r="V67" s="230">
        <v>0.62664098913159838</v>
      </c>
      <c r="W67" s="230">
        <v>0.51411990114131756</v>
      </c>
      <c r="X67" s="230">
        <v>5.9077678810322052</v>
      </c>
      <c r="Y67" s="230">
        <v>2.390793238214612</v>
      </c>
      <c r="DA67" s="71" t="s">
        <v>401</v>
      </c>
    </row>
    <row r="68" spans="1:105" ht="12" customHeight="1" x14ac:dyDescent="0.25">
      <c r="A68" s="18" t="s">
        <v>35</v>
      </c>
      <c r="B68" s="230">
        <v>41.536813307290537</v>
      </c>
      <c r="C68" s="230">
        <v>46.838702643388551</v>
      </c>
      <c r="D68" s="230">
        <v>51.577375275394957</v>
      </c>
      <c r="E68" s="230">
        <v>51.565216497787283</v>
      </c>
      <c r="F68" s="230">
        <v>50.051645701635479</v>
      </c>
      <c r="G68" s="230">
        <v>54.695919936704783</v>
      </c>
      <c r="H68" s="230">
        <v>54.862695522565353</v>
      </c>
      <c r="I68" s="230">
        <v>62.485768195341791</v>
      </c>
      <c r="J68" s="230">
        <v>56.929459189310883</v>
      </c>
      <c r="K68" s="230">
        <v>47.984754385131403</v>
      </c>
      <c r="L68" s="230">
        <v>45.507996589598648</v>
      </c>
      <c r="M68" s="230">
        <v>47.597947100029486</v>
      </c>
      <c r="N68" s="230">
        <v>34.904338799790708</v>
      </c>
      <c r="O68" s="230">
        <v>30.140314251953939</v>
      </c>
      <c r="P68" s="230">
        <v>22.48261346939471</v>
      </c>
      <c r="Q68" s="230">
        <v>13.0267857397542</v>
      </c>
      <c r="R68" s="230">
        <v>33.007537834531163</v>
      </c>
      <c r="S68" s="230">
        <v>30.27424516804578</v>
      </c>
      <c r="T68" s="230">
        <v>29.502958680451972</v>
      </c>
      <c r="U68" s="230">
        <v>32.161143206818167</v>
      </c>
      <c r="V68" s="230">
        <v>32.968911265842692</v>
      </c>
      <c r="W68" s="230">
        <v>35.870278402088601</v>
      </c>
      <c r="X68" s="230">
        <v>31.404527197362601</v>
      </c>
      <c r="Y68" s="230">
        <v>25.661469979515392</v>
      </c>
      <c r="DA68" s="71" t="s">
        <v>402</v>
      </c>
    </row>
    <row r="69" spans="1:105" ht="12" customHeight="1" x14ac:dyDescent="0.25">
      <c r="A69" s="18" t="s">
        <v>36</v>
      </c>
      <c r="B69" s="230">
        <v>0</v>
      </c>
      <c r="C69" s="230">
        <v>0</v>
      </c>
      <c r="D69" s="230">
        <v>0</v>
      </c>
      <c r="E69" s="230">
        <v>0</v>
      </c>
      <c r="F69" s="230">
        <v>0</v>
      </c>
      <c r="G69" s="230">
        <v>0</v>
      </c>
      <c r="H69" s="230">
        <v>0</v>
      </c>
      <c r="I69" s="230">
        <v>0</v>
      </c>
      <c r="J69" s="230">
        <v>0</v>
      </c>
      <c r="K69" s="230">
        <v>0</v>
      </c>
      <c r="L69" s="230">
        <v>0</v>
      </c>
      <c r="M69" s="230">
        <v>0</v>
      </c>
      <c r="N69" s="230">
        <v>0</v>
      </c>
      <c r="O69" s="230">
        <v>0</v>
      </c>
      <c r="P69" s="230">
        <v>0</v>
      </c>
      <c r="Q69" s="230">
        <v>0</v>
      </c>
      <c r="R69" s="230">
        <v>0</v>
      </c>
      <c r="S69" s="230">
        <v>0</v>
      </c>
      <c r="T69" s="230">
        <v>0</v>
      </c>
      <c r="U69" s="230">
        <v>0</v>
      </c>
      <c r="V69" s="230">
        <v>0</v>
      </c>
      <c r="W69" s="230">
        <v>0</v>
      </c>
      <c r="X69" s="230">
        <v>0</v>
      </c>
      <c r="Y69" s="230">
        <v>0</v>
      </c>
      <c r="DA69" s="71" t="s">
        <v>403</v>
      </c>
    </row>
    <row r="70" spans="1:105" ht="12" hidden="1" customHeight="1" x14ac:dyDescent="0.25">
      <c r="A70" s="54"/>
      <c r="B70" s="265"/>
      <c r="C70" s="265"/>
      <c r="D70" s="265"/>
      <c r="E70" s="265"/>
      <c r="F70" s="265"/>
      <c r="G70" s="265"/>
      <c r="H70" s="265"/>
      <c r="I70" s="265"/>
      <c r="J70" s="265"/>
      <c r="K70" s="265"/>
      <c r="L70" s="265"/>
      <c r="M70" s="265"/>
      <c r="N70" s="265"/>
      <c r="O70" s="265"/>
      <c r="P70" s="265"/>
      <c r="Q70" s="265"/>
      <c r="R70" s="265"/>
      <c r="S70" s="265"/>
      <c r="T70" s="265"/>
      <c r="U70" s="265"/>
      <c r="V70" s="265"/>
      <c r="W70" s="265"/>
      <c r="X70" s="265"/>
      <c r="Y70" s="265"/>
      <c r="DA70" s="176"/>
    </row>
    <row r="71" spans="1:105" ht="12" customHeight="1" x14ac:dyDescent="0.25">
      <c r="A71" s="57" t="s">
        <v>226</v>
      </c>
      <c r="B71" s="261">
        <v>0</v>
      </c>
      <c r="C71" s="261">
        <v>0</v>
      </c>
      <c r="D71" s="261">
        <v>0</v>
      </c>
      <c r="E71" s="261">
        <v>0</v>
      </c>
      <c r="F71" s="261">
        <v>0</v>
      </c>
      <c r="G71" s="261">
        <v>0</v>
      </c>
      <c r="H71" s="261">
        <v>0</v>
      </c>
      <c r="I71" s="261">
        <v>0</v>
      </c>
      <c r="J71" s="261">
        <v>0</v>
      </c>
      <c r="K71" s="261">
        <v>0</v>
      </c>
      <c r="L71" s="261">
        <v>0</v>
      </c>
      <c r="M71" s="261">
        <v>0</v>
      </c>
      <c r="N71" s="261">
        <v>0</v>
      </c>
      <c r="O71" s="261">
        <v>0</v>
      </c>
      <c r="P71" s="261">
        <v>0</v>
      </c>
      <c r="Q71" s="261">
        <v>0</v>
      </c>
      <c r="R71" s="261">
        <v>0</v>
      </c>
      <c r="S71" s="261">
        <v>0</v>
      </c>
      <c r="T71" s="261">
        <v>0</v>
      </c>
      <c r="U71" s="261">
        <v>0</v>
      </c>
      <c r="V71" s="261">
        <v>0</v>
      </c>
      <c r="W71" s="261">
        <v>0</v>
      </c>
      <c r="X71" s="261">
        <v>0</v>
      </c>
      <c r="Y71" s="261">
        <v>0</v>
      </c>
      <c r="DA71" s="70" t="s">
        <v>404</v>
      </c>
    </row>
    <row r="72" spans="1:105" ht="12" customHeight="1" x14ac:dyDescent="0.25">
      <c r="A72" s="57" t="s">
        <v>179</v>
      </c>
      <c r="B72" s="261">
        <v>172.04392327966579</v>
      </c>
      <c r="C72" s="261">
        <v>184.4310299120759</v>
      </c>
      <c r="D72" s="261">
        <v>184.66741225064169</v>
      </c>
      <c r="E72" s="261">
        <v>174.23662470700879</v>
      </c>
      <c r="F72" s="261">
        <v>123.5948101123501</v>
      </c>
      <c r="G72" s="261">
        <v>86.204026051003524</v>
      </c>
      <c r="H72" s="261">
        <v>83.85155619569224</v>
      </c>
      <c r="I72" s="261">
        <v>95.519515853427336</v>
      </c>
      <c r="J72" s="261">
        <v>93.227181845477929</v>
      </c>
      <c r="K72" s="261">
        <v>78.432790754413574</v>
      </c>
      <c r="L72" s="261">
        <v>77.712638581908379</v>
      </c>
      <c r="M72" s="261">
        <v>70.335809835530497</v>
      </c>
      <c r="N72" s="261">
        <v>113.53402892342579</v>
      </c>
      <c r="O72" s="261">
        <v>103.76246828723799</v>
      </c>
      <c r="P72" s="261">
        <v>87.709827501552624</v>
      </c>
      <c r="Q72" s="261">
        <v>33.995074461982078</v>
      </c>
      <c r="R72" s="261">
        <v>67.205729968537923</v>
      </c>
      <c r="S72" s="261">
        <v>51.61800698140275</v>
      </c>
      <c r="T72" s="261">
        <v>42.800974840360283</v>
      </c>
      <c r="U72" s="261">
        <v>42.846741444216157</v>
      </c>
      <c r="V72" s="261">
        <v>41.928568768870257</v>
      </c>
      <c r="W72" s="261">
        <v>57.677155761800108</v>
      </c>
      <c r="X72" s="261">
        <v>62.166722967811339</v>
      </c>
      <c r="Y72" s="261">
        <v>42.003677483904603</v>
      </c>
      <c r="DA72" s="70" t="s">
        <v>405</v>
      </c>
    </row>
    <row r="73" spans="1:105" ht="12" customHeight="1" x14ac:dyDescent="0.25">
      <c r="A73" s="60" t="s">
        <v>181</v>
      </c>
      <c r="B73" s="262">
        <v>172.04392327966579</v>
      </c>
      <c r="C73" s="262">
        <v>184.4310299120759</v>
      </c>
      <c r="D73" s="262">
        <v>184.66741225064169</v>
      </c>
      <c r="E73" s="262">
        <v>174.23662470700879</v>
      </c>
      <c r="F73" s="262">
        <v>123.5948101123501</v>
      </c>
      <c r="G73" s="262">
        <v>86.204026051003524</v>
      </c>
      <c r="H73" s="262">
        <v>83.85155619569224</v>
      </c>
      <c r="I73" s="262">
        <v>95.519515853427336</v>
      </c>
      <c r="J73" s="262">
        <v>93.227181845477929</v>
      </c>
      <c r="K73" s="262">
        <v>78.432790754413574</v>
      </c>
      <c r="L73" s="262">
        <v>77.712638581908379</v>
      </c>
      <c r="M73" s="262">
        <v>70.335809835530497</v>
      </c>
      <c r="N73" s="262">
        <v>113.53402892342579</v>
      </c>
      <c r="O73" s="262">
        <v>103.76246828723799</v>
      </c>
      <c r="P73" s="262">
        <v>87.709827501552624</v>
      </c>
      <c r="Q73" s="262">
        <v>33.995074461982078</v>
      </c>
      <c r="R73" s="262">
        <v>67.205729968537923</v>
      </c>
      <c r="S73" s="262">
        <v>51.61800698140275</v>
      </c>
      <c r="T73" s="262">
        <v>42.800974840360283</v>
      </c>
      <c r="U73" s="262">
        <v>42.846741444216157</v>
      </c>
      <c r="V73" s="262">
        <v>41.928568768870257</v>
      </c>
      <c r="W73" s="262">
        <v>57.677155761800108</v>
      </c>
      <c r="X73" s="262">
        <v>62.166722967811339</v>
      </c>
      <c r="Y73" s="262">
        <v>42.003677483904603</v>
      </c>
      <c r="DA73" s="72" t="s">
        <v>406</v>
      </c>
    </row>
    <row r="74" spans="1:105" ht="12" customHeight="1" x14ac:dyDescent="0.25">
      <c r="A74" s="59" t="s">
        <v>31</v>
      </c>
      <c r="B74" s="230">
        <v>44.21993359745845</v>
      </c>
      <c r="C74" s="230">
        <v>44.191311744884842</v>
      </c>
      <c r="D74" s="230">
        <v>39.478351897783448</v>
      </c>
      <c r="E74" s="230">
        <v>43.721375828974168</v>
      </c>
      <c r="F74" s="230">
        <v>23.762990081219211</v>
      </c>
      <c r="G74" s="230">
        <v>0</v>
      </c>
      <c r="H74" s="230">
        <v>0</v>
      </c>
      <c r="I74" s="230">
        <v>0</v>
      </c>
      <c r="J74" s="230">
        <v>0</v>
      </c>
      <c r="K74" s="230">
        <v>0</v>
      </c>
      <c r="L74" s="230">
        <v>0</v>
      </c>
      <c r="M74" s="230">
        <v>0</v>
      </c>
      <c r="N74" s="230">
        <v>10.61091310796628</v>
      </c>
      <c r="O74" s="230">
        <v>15.78302989046519</v>
      </c>
      <c r="P74" s="230">
        <v>13.61048294416978</v>
      </c>
      <c r="Q74" s="230">
        <v>15.68354484893646</v>
      </c>
      <c r="R74" s="230">
        <v>15.830893337329281</v>
      </c>
      <c r="S74" s="230">
        <v>17.489865008889641</v>
      </c>
      <c r="T74" s="230">
        <v>15.55658178316669</v>
      </c>
      <c r="U74" s="230">
        <v>15.743250042655671</v>
      </c>
      <c r="V74" s="230">
        <v>15.584613767691209</v>
      </c>
      <c r="W74" s="230">
        <v>17.207896746935361</v>
      </c>
      <c r="X74" s="230">
        <v>25.066116384048701</v>
      </c>
      <c r="Y74" s="230">
        <v>15.32165450052047</v>
      </c>
      <c r="DA74" s="71" t="s">
        <v>407</v>
      </c>
    </row>
    <row r="75" spans="1:105" ht="12" customHeight="1" x14ac:dyDescent="0.25">
      <c r="A75" s="59" t="s">
        <v>159</v>
      </c>
      <c r="B75" s="230">
        <v>30.52940901306771</v>
      </c>
      <c r="C75" s="230">
        <v>30.51365427171751</v>
      </c>
      <c r="D75" s="230">
        <v>34.957764631427338</v>
      </c>
      <c r="E75" s="230">
        <v>39.491645393176412</v>
      </c>
      <c r="F75" s="230">
        <v>2.296347584154212</v>
      </c>
      <c r="G75" s="230">
        <v>2.2511372415749289</v>
      </c>
      <c r="H75" s="230">
        <v>2.2332675538263498</v>
      </c>
      <c r="I75" s="230">
        <v>2.2386908328628001</v>
      </c>
      <c r="J75" s="230">
        <v>2.264415891846653</v>
      </c>
      <c r="K75" s="230">
        <v>2.2458211185708992</v>
      </c>
      <c r="L75" s="230">
        <v>2.2572774782352432</v>
      </c>
      <c r="M75" s="230">
        <v>0</v>
      </c>
      <c r="N75" s="230">
        <v>9.1912935290077531</v>
      </c>
      <c r="O75" s="230">
        <v>12.20155168537207</v>
      </c>
      <c r="P75" s="230">
        <v>17.182902971956711</v>
      </c>
      <c r="Q75" s="230">
        <v>7.2756101566628271</v>
      </c>
      <c r="R75" s="230">
        <v>7.3466130539380936</v>
      </c>
      <c r="S75" s="230">
        <v>8.1119306303367154</v>
      </c>
      <c r="T75" s="230">
        <v>4.2257622896340434</v>
      </c>
      <c r="U75" s="230">
        <v>3.3366250072957131</v>
      </c>
      <c r="V75" s="230">
        <v>3.139603575514434</v>
      </c>
      <c r="W75" s="230">
        <v>3.437915309978719</v>
      </c>
      <c r="X75" s="230">
        <v>5.3638923883428697</v>
      </c>
      <c r="Y75" s="230">
        <v>4.0934029557908076</v>
      </c>
      <c r="DA75" s="71" t="s">
        <v>408</v>
      </c>
    </row>
    <row r="76" spans="1:105" ht="12" customHeight="1" x14ac:dyDescent="0.25">
      <c r="A76" s="59" t="s">
        <v>32</v>
      </c>
      <c r="B76" s="230">
        <v>32.196105198486272</v>
      </c>
      <c r="C76" s="230">
        <v>34.285218046114203</v>
      </c>
      <c r="D76" s="230">
        <v>34.619445186554742</v>
      </c>
      <c r="E76" s="230">
        <v>27.35197673298206</v>
      </c>
      <c r="F76" s="230">
        <v>22.366377379942922</v>
      </c>
      <c r="G76" s="230">
        <v>6.5881399033480337</v>
      </c>
      <c r="H76" s="230">
        <v>8.0283519543509474</v>
      </c>
      <c r="I76" s="230">
        <v>8.090117245117467</v>
      </c>
      <c r="J76" s="230">
        <v>6.7276666900794231</v>
      </c>
      <c r="K76" s="230">
        <v>5.0031098277283013</v>
      </c>
      <c r="L76" s="230">
        <v>5.0984769416094551</v>
      </c>
      <c r="M76" s="230">
        <v>1.6433739253713531</v>
      </c>
      <c r="N76" s="230">
        <v>28.028980781222941</v>
      </c>
      <c r="O76" s="230">
        <v>22.965485857412361</v>
      </c>
      <c r="P76" s="230">
        <v>24.967944843519021</v>
      </c>
      <c r="Q76" s="230">
        <v>4.1704315468568991</v>
      </c>
      <c r="R76" s="230">
        <v>1.6764132056259879</v>
      </c>
      <c r="S76" s="230">
        <v>0.51566654876344964</v>
      </c>
      <c r="T76" s="230">
        <v>0.48087025351192342</v>
      </c>
      <c r="U76" s="230">
        <v>0.48137406100252728</v>
      </c>
      <c r="V76" s="230">
        <v>0.43281913091286423</v>
      </c>
      <c r="W76" s="230">
        <v>0.52326138819220369</v>
      </c>
      <c r="X76" s="230">
        <v>5.0249693935810784</v>
      </c>
      <c r="Y76" s="230">
        <v>1.925146630894166</v>
      </c>
      <c r="DA76" s="71" t="s">
        <v>409</v>
      </c>
    </row>
    <row r="77" spans="1:105" ht="12" customHeight="1" x14ac:dyDescent="0.25">
      <c r="A77" s="59" t="s">
        <v>35</v>
      </c>
      <c r="B77" s="230">
        <v>65.098475470653426</v>
      </c>
      <c r="C77" s="230">
        <v>75.440845849359349</v>
      </c>
      <c r="D77" s="230">
        <v>75.61185053487614</v>
      </c>
      <c r="E77" s="230">
        <v>63.671626751876133</v>
      </c>
      <c r="F77" s="230">
        <v>75.169095067033766</v>
      </c>
      <c r="G77" s="230">
        <v>77.364748906080564</v>
      </c>
      <c r="H77" s="230">
        <v>73.589936687514935</v>
      </c>
      <c r="I77" s="230">
        <v>85.190707775447066</v>
      </c>
      <c r="J77" s="230">
        <v>84.235099263551859</v>
      </c>
      <c r="K77" s="230">
        <v>71.183859808114377</v>
      </c>
      <c r="L77" s="230">
        <v>70.356884162063679</v>
      </c>
      <c r="M77" s="230">
        <v>68.692435910159148</v>
      </c>
      <c r="N77" s="230">
        <v>65.702841505228804</v>
      </c>
      <c r="O77" s="230">
        <v>52.812400853988343</v>
      </c>
      <c r="P77" s="230">
        <v>31.94849674190711</v>
      </c>
      <c r="Q77" s="230">
        <v>6.8654879095258954</v>
      </c>
      <c r="R77" s="230">
        <v>42.351810371644561</v>
      </c>
      <c r="S77" s="230">
        <v>25.500544793412939</v>
      </c>
      <c r="T77" s="230">
        <v>22.53776051404763</v>
      </c>
      <c r="U77" s="230">
        <v>23.285492333262251</v>
      </c>
      <c r="V77" s="230">
        <v>22.771532294751751</v>
      </c>
      <c r="W77" s="230">
        <v>36.508082316693823</v>
      </c>
      <c r="X77" s="230">
        <v>26.711744801838691</v>
      </c>
      <c r="Y77" s="230">
        <v>20.66347339669916</v>
      </c>
      <c r="DA77" s="71" t="s">
        <v>410</v>
      </c>
    </row>
    <row r="78" spans="1:105" ht="12" customHeight="1" x14ac:dyDescent="0.25">
      <c r="A78" s="60" t="s">
        <v>187</v>
      </c>
      <c r="B78" s="262">
        <v>0</v>
      </c>
      <c r="C78" s="262">
        <v>0</v>
      </c>
      <c r="D78" s="262">
        <v>0</v>
      </c>
      <c r="E78" s="262">
        <v>0</v>
      </c>
      <c r="F78" s="262">
        <v>0</v>
      </c>
      <c r="G78" s="262">
        <v>0</v>
      </c>
      <c r="H78" s="262">
        <v>0</v>
      </c>
      <c r="I78" s="262">
        <v>0</v>
      </c>
      <c r="J78" s="262">
        <v>0</v>
      </c>
      <c r="K78" s="262">
        <v>0</v>
      </c>
      <c r="L78" s="262">
        <v>0</v>
      </c>
      <c r="M78" s="262">
        <v>0</v>
      </c>
      <c r="N78" s="262">
        <v>0</v>
      </c>
      <c r="O78" s="262">
        <v>0</v>
      </c>
      <c r="P78" s="262">
        <v>0</v>
      </c>
      <c r="Q78" s="262">
        <v>0</v>
      </c>
      <c r="R78" s="262">
        <v>0</v>
      </c>
      <c r="S78" s="262">
        <v>0</v>
      </c>
      <c r="T78" s="262">
        <v>0</v>
      </c>
      <c r="U78" s="262">
        <v>0</v>
      </c>
      <c r="V78" s="262">
        <v>0</v>
      </c>
      <c r="W78" s="262">
        <v>0</v>
      </c>
      <c r="X78" s="262">
        <v>0</v>
      </c>
      <c r="Y78" s="262">
        <v>0</v>
      </c>
      <c r="DA78" s="72" t="s">
        <v>411</v>
      </c>
    </row>
    <row r="79" spans="1:105" ht="12" customHeight="1" x14ac:dyDescent="0.25">
      <c r="A79" s="57" t="s">
        <v>189</v>
      </c>
      <c r="B79" s="261">
        <f t="shared" ref="B79:Y79" si="3">B80+B84+B95</f>
        <v>52.479352576336581</v>
      </c>
      <c r="C79" s="261">
        <f t="shared" si="3"/>
        <v>56.508256200803501</v>
      </c>
      <c r="D79" s="261">
        <f t="shared" si="3"/>
        <v>58.446410740548473</v>
      </c>
      <c r="E79" s="261">
        <f t="shared" si="3"/>
        <v>57.311563160699322</v>
      </c>
      <c r="F79" s="261">
        <f t="shared" si="3"/>
        <v>42.020302962946872</v>
      </c>
      <c r="G79" s="261">
        <f t="shared" si="3"/>
        <v>33.924491797106384</v>
      </c>
      <c r="H79" s="261">
        <f t="shared" si="3"/>
        <v>33.584725620789172</v>
      </c>
      <c r="I79" s="261">
        <f t="shared" si="3"/>
        <v>38.166020963840197</v>
      </c>
      <c r="J79" s="261">
        <f t="shared" si="3"/>
        <v>36.002104464203114</v>
      </c>
      <c r="K79" s="261">
        <f t="shared" si="3"/>
        <v>30.315710198754381</v>
      </c>
      <c r="L79" s="261">
        <f t="shared" si="3"/>
        <v>29.450071834788641</v>
      </c>
      <c r="M79" s="261">
        <f t="shared" si="3"/>
        <v>28.230737395605111</v>
      </c>
      <c r="N79" s="261">
        <f t="shared" si="3"/>
        <v>34.964911393833333</v>
      </c>
      <c r="O79" s="261">
        <f t="shared" si="3"/>
        <v>61.736083447005655</v>
      </c>
      <c r="P79" s="261">
        <f t="shared" si="3"/>
        <v>74.507135085325416</v>
      </c>
      <c r="Q79" s="261">
        <f t="shared" si="3"/>
        <v>34.073610647551384</v>
      </c>
      <c r="R79" s="261">
        <f t="shared" si="3"/>
        <v>46.767049576800659</v>
      </c>
      <c r="S79" s="261">
        <f t="shared" si="3"/>
        <v>25.09200031484313</v>
      </c>
      <c r="T79" s="261">
        <f t="shared" si="3"/>
        <v>22.372472269326355</v>
      </c>
      <c r="U79" s="261">
        <f t="shared" si="3"/>
        <v>19.811451816925448</v>
      </c>
      <c r="V79" s="261">
        <f t="shared" si="3"/>
        <v>21.606005309596391</v>
      </c>
      <c r="W79" s="261">
        <f t="shared" si="3"/>
        <v>25.802417678609689</v>
      </c>
      <c r="X79" s="261">
        <f t="shared" si="3"/>
        <v>27.261342864175489</v>
      </c>
      <c r="Y79" s="261">
        <f t="shared" si="3"/>
        <v>17.849537646080002</v>
      </c>
      <c r="DA79" s="70"/>
    </row>
    <row r="80" spans="1:105" ht="12" customHeight="1" x14ac:dyDescent="0.25">
      <c r="A80" s="60" t="s">
        <v>190</v>
      </c>
      <c r="B80" s="262">
        <v>33.530385162330447</v>
      </c>
      <c r="C80" s="262">
        <v>35.849461621744823</v>
      </c>
      <c r="D80" s="262">
        <v>35.485044517419539</v>
      </c>
      <c r="E80" s="262">
        <v>34.028067058923817</v>
      </c>
      <c r="F80" s="262">
        <v>23.279748898710171</v>
      </c>
      <c r="G80" s="262">
        <v>17.411593924214401</v>
      </c>
      <c r="H80" s="262">
        <v>16.652966196110999</v>
      </c>
      <c r="I80" s="262">
        <v>19.148535071509059</v>
      </c>
      <c r="J80" s="262">
        <v>18.910846909339998</v>
      </c>
      <c r="K80" s="262">
        <v>16.014996606159141</v>
      </c>
      <c r="L80" s="262">
        <v>15.8592389872883</v>
      </c>
      <c r="M80" s="262">
        <v>14.79685550208618</v>
      </c>
      <c r="N80" s="262">
        <v>20.703408050422372</v>
      </c>
      <c r="O80" s="262">
        <v>19.41678026648589</v>
      </c>
      <c r="P80" s="262">
        <v>15.516162770410761</v>
      </c>
      <c r="Q80" s="262">
        <v>6.6654354808350638</v>
      </c>
      <c r="R80" s="262">
        <v>14.156299030557211</v>
      </c>
      <c r="S80" s="262">
        <v>10.972164340665691</v>
      </c>
      <c r="T80" s="262">
        <v>9.0853173046298856</v>
      </c>
      <c r="U80" s="262">
        <v>9.0928457125819069</v>
      </c>
      <c r="V80" s="262">
        <v>8.903211637920279</v>
      </c>
      <c r="W80" s="262">
        <v>12.266089525844709</v>
      </c>
      <c r="X80" s="262">
        <v>12.561960138890941</v>
      </c>
      <c r="Y80" s="262">
        <v>8.69264931728015</v>
      </c>
      <c r="DA80" s="72" t="s">
        <v>412</v>
      </c>
    </row>
    <row r="81" spans="1:105" ht="12" customHeight="1" x14ac:dyDescent="0.25">
      <c r="A81" s="59" t="s">
        <v>31</v>
      </c>
      <c r="B81" s="230">
        <v>10.60232062051027</v>
      </c>
      <c r="C81" s="230">
        <v>10.55130818984874</v>
      </c>
      <c r="D81" s="230">
        <v>9.3362882681967001</v>
      </c>
      <c r="E81" s="230">
        <v>10.1287229750506</v>
      </c>
      <c r="F81" s="230">
        <v>5.4648326289479714</v>
      </c>
      <c r="G81" s="230">
        <v>0</v>
      </c>
      <c r="H81" s="230">
        <v>0</v>
      </c>
      <c r="I81" s="230">
        <v>0</v>
      </c>
      <c r="J81" s="230">
        <v>0</v>
      </c>
      <c r="K81" s="230">
        <v>0</v>
      </c>
      <c r="L81" s="230">
        <v>0</v>
      </c>
      <c r="M81" s="230">
        <v>0</v>
      </c>
      <c r="N81" s="230">
        <v>2.5692291699134491</v>
      </c>
      <c r="O81" s="230">
        <v>3.792909265995255</v>
      </c>
      <c r="P81" s="230">
        <v>3.365893081287664</v>
      </c>
      <c r="Q81" s="230">
        <v>3.5050765435435989</v>
      </c>
      <c r="R81" s="230">
        <v>3.4199480640843229</v>
      </c>
      <c r="S81" s="230">
        <v>3.7552423538517048</v>
      </c>
      <c r="T81" s="230">
        <v>3.3397006707638641</v>
      </c>
      <c r="U81" s="230">
        <v>3.3789614606100891</v>
      </c>
      <c r="V81" s="230">
        <v>3.3437910118408731</v>
      </c>
      <c r="W81" s="230">
        <v>3.6930747128032819</v>
      </c>
      <c r="X81" s="230">
        <v>5.5104986311659996</v>
      </c>
      <c r="Y81" s="230">
        <v>3.3231200520302391</v>
      </c>
      <c r="DA81" s="71" t="s">
        <v>413</v>
      </c>
    </row>
    <row r="82" spans="1:105" ht="12" customHeight="1" x14ac:dyDescent="0.25">
      <c r="A82" s="59" t="s">
        <v>159</v>
      </c>
      <c r="B82" s="230">
        <v>7.3198342100143563</v>
      </c>
      <c r="C82" s="230">
        <v>7.2855716996600144</v>
      </c>
      <c r="D82" s="230">
        <v>8.2672085363599308</v>
      </c>
      <c r="E82" s="230">
        <v>9.1488414632948736</v>
      </c>
      <c r="F82" s="230">
        <v>0.52809663945489127</v>
      </c>
      <c r="G82" s="230">
        <v>0.49231239410293309</v>
      </c>
      <c r="H82" s="230">
        <v>0.49049007428341068</v>
      </c>
      <c r="I82" s="230">
        <v>0.49031161839954301</v>
      </c>
      <c r="J82" s="230">
        <v>0.49505505542843609</v>
      </c>
      <c r="K82" s="230">
        <v>0.48981307201734942</v>
      </c>
      <c r="L82" s="230">
        <v>0.49299891617957992</v>
      </c>
      <c r="M82" s="230">
        <v>0</v>
      </c>
      <c r="N82" s="230">
        <v>2.2254955067188829</v>
      </c>
      <c r="O82" s="230">
        <v>2.9322239625818591</v>
      </c>
      <c r="P82" s="230">
        <v>4.2493579740696159</v>
      </c>
      <c r="Q82" s="230">
        <v>1.626008070606294</v>
      </c>
      <c r="R82" s="230">
        <v>1.5870888999136461</v>
      </c>
      <c r="S82" s="230">
        <v>1.741709582038754</v>
      </c>
      <c r="T82" s="230">
        <v>0.90719036803126474</v>
      </c>
      <c r="U82" s="230">
        <v>0.71613721929161722</v>
      </c>
      <c r="V82" s="230">
        <v>0.67362453590685845</v>
      </c>
      <c r="W82" s="230">
        <v>0.73782858432729959</v>
      </c>
      <c r="X82" s="230">
        <v>1.1791903145592479</v>
      </c>
      <c r="Y82" s="230">
        <v>0.88781987891491754</v>
      </c>
      <c r="DA82" s="71" t="s">
        <v>414</v>
      </c>
    </row>
    <row r="83" spans="1:105" ht="12" customHeight="1" x14ac:dyDescent="0.25">
      <c r="A83" s="59" t="s">
        <v>35</v>
      </c>
      <c r="B83" s="230">
        <v>15.60823033180583</v>
      </c>
      <c r="C83" s="230">
        <v>18.012581732236072</v>
      </c>
      <c r="D83" s="230">
        <v>17.881547712862911</v>
      </c>
      <c r="E83" s="230">
        <v>14.75050262057834</v>
      </c>
      <c r="F83" s="230">
        <v>17.286819630307299</v>
      </c>
      <c r="G83" s="230">
        <v>16.919281530111469</v>
      </c>
      <c r="H83" s="230">
        <v>16.162476121827591</v>
      </c>
      <c r="I83" s="230">
        <v>18.658223453109521</v>
      </c>
      <c r="J83" s="230">
        <v>18.415791853911561</v>
      </c>
      <c r="K83" s="230">
        <v>15.525183534141799</v>
      </c>
      <c r="L83" s="230">
        <v>15.36624007110872</v>
      </c>
      <c r="M83" s="230">
        <v>14.79685550208618</v>
      </c>
      <c r="N83" s="230">
        <v>15.908683373790041</v>
      </c>
      <c r="O83" s="230">
        <v>12.69164703790878</v>
      </c>
      <c r="P83" s="230">
        <v>7.900911715053482</v>
      </c>
      <c r="Q83" s="230">
        <v>1.53435086668517</v>
      </c>
      <c r="R83" s="230">
        <v>9.1492620665592366</v>
      </c>
      <c r="S83" s="230">
        <v>5.4752124047752311</v>
      </c>
      <c r="T83" s="230">
        <v>4.838426265834757</v>
      </c>
      <c r="U83" s="230">
        <v>4.9977470326802012</v>
      </c>
      <c r="V83" s="230">
        <v>4.8857960901725486</v>
      </c>
      <c r="W83" s="230">
        <v>7.8351862287141296</v>
      </c>
      <c r="X83" s="230">
        <v>5.872271193165691</v>
      </c>
      <c r="Y83" s="230">
        <v>4.4817093863349946</v>
      </c>
      <c r="DA83" s="71" t="s">
        <v>415</v>
      </c>
    </row>
    <row r="84" spans="1:105" ht="12" customHeight="1" x14ac:dyDescent="0.25">
      <c r="A84" s="60" t="s">
        <v>195</v>
      </c>
      <c r="B84" s="262">
        <v>18.94896741400613</v>
      </c>
      <c r="C84" s="262">
        <v>20.658794579058679</v>
      </c>
      <c r="D84" s="262">
        <v>22.96136622312893</v>
      </c>
      <c r="E84" s="262">
        <v>23.283496101775501</v>
      </c>
      <c r="F84" s="262">
        <v>18.740554064236701</v>
      </c>
      <c r="G84" s="262">
        <v>16.51289787289198</v>
      </c>
      <c r="H84" s="262">
        <v>16.93175942467817</v>
      </c>
      <c r="I84" s="262">
        <v>19.017485892331141</v>
      </c>
      <c r="J84" s="262">
        <v>17.09125755486312</v>
      </c>
      <c r="K84" s="262">
        <v>14.30071359259524</v>
      </c>
      <c r="L84" s="262">
        <v>13.590832847500341</v>
      </c>
      <c r="M84" s="262">
        <v>13.433881893518929</v>
      </c>
      <c r="N84" s="262">
        <v>14.261503343410959</v>
      </c>
      <c r="O84" s="262">
        <v>42.319303180519768</v>
      </c>
      <c r="P84" s="262">
        <v>58.99097231491465</v>
      </c>
      <c r="Q84" s="262">
        <v>27.408175166716319</v>
      </c>
      <c r="R84" s="262">
        <v>32.610750546243452</v>
      </c>
      <c r="S84" s="262">
        <v>14.119835974177439</v>
      </c>
      <c r="T84" s="262">
        <v>13.28715496469647</v>
      </c>
      <c r="U84" s="262">
        <v>10.718606104343539</v>
      </c>
      <c r="V84" s="262">
        <v>12.70279367167611</v>
      </c>
      <c r="W84" s="262">
        <v>13.53632815276498</v>
      </c>
      <c r="X84" s="262">
        <v>14.699382725284551</v>
      </c>
      <c r="Y84" s="262">
        <v>9.1568883287998517</v>
      </c>
      <c r="DA84" s="72" t="s">
        <v>416</v>
      </c>
    </row>
    <row r="85" spans="1:105" ht="12" customHeight="1" x14ac:dyDescent="0.25">
      <c r="A85" s="64" t="s">
        <v>28</v>
      </c>
      <c r="B85" s="229">
        <v>0</v>
      </c>
      <c r="C85" s="229">
        <v>0</v>
      </c>
      <c r="D85" s="229">
        <v>0</v>
      </c>
      <c r="E85" s="229">
        <v>0</v>
      </c>
      <c r="F85" s="229">
        <v>0</v>
      </c>
      <c r="G85" s="229">
        <v>0</v>
      </c>
      <c r="H85" s="229">
        <v>0</v>
      </c>
      <c r="I85" s="229">
        <v>0</v>
      </c>
      <c r="J85" s="229">
        <v>0</v>
      </c>
      <c r="K85" s="229">
        <v>0</v>
      </c>
      <c r="L85" s="229">
        <v>0</v>
      </c>
      <c r="M85" s="229">
        <v>0</v>
      </c>
      <c r="N85" s="229">
        <v>0</v>
      </c>
      <c r="O85" s="229">
        <v>0</v>
      </c>
      <c r="P85" s="229">
        <v>0</v>
      </c>
      <c r="Q85" s="229">
        <v>0</v>
      </c>
      <c r="R85" s="229">
        <v>0</v>
      </c>
      <c r="S85" s="229">
        <v>0</v>
      </c>
      <c r="T85" s="229">
        <v>0</v>
      </c>
      <c r="U85" s="229">
        <v>0</v>
      </c>
      <c r="V85" s="229">
        <v>0</v>
      </c>
      <c r="W85" s="229">
        <v>0</v>
      </c>
      <c r="X85" s="229">
        <v>0</v>
      </c>
      <c r="Y85" s="229">
        <v>0</v>
      </c>
      <c r="DA85" s="73" t="s">
        <v>417</v>
      </c>
    </row>
    <row r="86" spans="1:105" ht="12" customHeight="1" x14ac:dyDescent="0.25">
      <c r="A86" s="64" t="s">
        <v>30</v>
      </c>
      <c r="B86" s="229">
        <v>0</v>
      </c>
      <c r="C86" s="229">
        <v>0</v>
      </c>
      <c r="D86" s="229">
        <v>0</v>
      </c>
      <c r="E86" s="229">
        <v>0</v>
      </c>
      <c r="F86" s="229">
        <v>0</v>
      </c>
      <c r="G86" s="229">
        <v>0</v>
      </c>
      <c r="H86" s="229">
        <v>0</v>
      </c>
      <c r="I86" s="229">
        <v>0</v>
      </c>
      <c r="J86" s="229">
        <v>0</v>
      </c>
      <c r="K86" s="229">
        <v>0</v>
      </c>
      <c r="L86" s="229">
        <v>0</v>
      </c>
      <c r="M86" s="229">
        <v>0</v>
      </c>
      <c r="N86" s="229">
        <v>0</v>
      </c>
      <c r="O86" s="229">
        <v>0</v>
      </c>
      <c r="P86" s="229">
        <v>0</v>
      </c>
      <c r="Q86" s="229">
        <v>0</v>
      </c>
      <c r="R86" s="229">
        <v>0</v>
      </c>
      <c r="S86" s="229">
        <v>0</v>
      </c>
      <c r="T86" s="229">
        <v>0</v>
      </c>
      <c r="U86" s="229">
        <v>0</v>
      </c>
      <c r="V86" s="229">
        <v>0</v>
      </c>
      <c r="W86" s="229">
        <v>0</v>
      </c>
      <c r="X86" s="229">
        <v>0</v>
      </c>
      <c r="Y86" s="229">
        <v>0</v>
      </c>
      <c r="DA86" s="73" t="s">
        <v>418</v>
      </c>
    </row>
    <row r="87" spans="1:105" ht="12" customHeight="1" x14ac:dyDescent="0.25">
      <c r="A87" s="64" t="s">
        <v>31</v>
      </c>
      <c r="B87" s="229">
        <v>4.8703962616899394</v>
      </c>
      <c r="C87" s="229">
        <v>4.9500305450332611</v>
      </c>
      <c r="D87" s="229">
        <v>4.9086998337326468</v>
      </c>
      <c r="E87" s="229">
        <v>5.8425516758603333</v>
      </c>
      <c r="F87" s="229">
        <v>3.6031577696522552</v>
      </c>
      <c r="G87" s="229">
        <v>0</v>
      </c>
      <c r="H87" s="229">
        <v>0</v>
      </c>
      <c r="I87" s="229">
        <v>0</v>
      </c>
      <c r="J87" s="229">
        <v>0</v>
      </c>
      <c r="K87" s="229">
        <v>0</v>
      </c>
      <c r="L87" s="229">
        <v>0</v>
      </c>
      <c r="M87" s="229">
        <v>0</v>
      </c>
      <c r="N87" s="229">
        <v>1.332882962058616</v>
      </c>
      <c r="O87" s="229">
        <v>0.742159883573563</v>
      </c>
      <c r="P87" s="229">
        <v>0.43929969459385398</v>
      </c>
      <c r="Q87" s="229">
        <v>1.1294776475565049</v>
      </c>
      <c r="R87" s="229">
        <v>1.06725763857824</v>
      </c>
      <c r="S87" s="229">
        <v>2.9131314771823069</v>
      </c>
      <c r="T87" s="229">
        <v>3.0387414658903489</v>
      </c>
      <c r="U87" s="229">
        <v>3.9215803765713511</v>
      </c>
      <c r="V87" s="229">
        <v>3.7698767404126929</v>
      </c>
      <c r="W87" s="229">
        <v>3.0512332600802972</v>
      </c>
      <c r="X87" s="229">
        <v>4.3824003447002262</v>
      </c>
      <c r="Y87" s="229">
        <v>3.3279579273603481</v>
      </c>
      <c r="DA87" s="73" t="s">
        <v>419</v>
      </c>
    </row>
    <row r="88" spans="1:105" ht="12" customHeight="1" x14ac:dyDescent="0.25">
      <c r="A88" s="64" t="s">
        <v>159</v>
      </c>
      <c r="B88" s="229">
        <v>3.3625179287332529</v>
      </c>
      <c r="C88" s="229">
        <v>3.417946078576628</v>
      </c>
      <c r="D88" s="229">
        <v>4.3466144148633239</v>
      </c>
      <c r="E88" s="229">
        <v>5.2773265845279864</v>
      </c>
      <c r="F88" s="229">
        <v>0.34819282469872193</v>
      </c>
      <c r="G88" s="229">
        <v>0.43121883131069633</v>
      </c>
      <c r="H88" s="229">
        <v>0.45095345474661441</v>
      </c>
      <c r="I88" s="229">
        <v>0.44571280487422749</v>
      </c>
      <c r="J88" s="229">
        <v>0.41513338119587823</v>
      </c>
      <c r="K88" s="229">
        <v>0.40948236430152812</v>
      </c>
      <c r="L88" s="229">
        <v>0.3947656579024485</v>
      </c>
      <c r="M88" s="229">
        <v>0</v>
      </c>
      <c r="N88" s="229">
        <v>1.1545583701836659</v>
      </c>
      <c r="O88" s="229">
        <v>0.57374928901979316</v>
      </c>
      <c r="P88" s="229">
        <v>0.55460515683243106</v>
      </c>
      <c r="Q88" s="229">
        <v>0.52396566742007999</v>
      </c>
      <c r="R88" s="229">
        <v>0.49528025566349959</v>
      </c>
      <c r="S88" s="229">
        <v>1.351132238467371</v>
      </c>
      <c r="T88" s="229">
        <v>0.82543834329991317</v>
      </c>
      <c r="U88" s="229">
        <v>0.83113989278803746</v>
      </c>
      <c r="V88" s="229">
        <v>0.75946177876962695</v>
      </c>
      <c r="W88" s="229">
        <v>0.60959695966414473</v>
      </c>
      <c r="X88" s="229">
        <v>0.93778882581777456</v>
      </c>
      <c r="Y88" s="229">
        <v>0.88911238770862144</v>
      </c>
      <c r="DA88" s="73" t="s">
        <v>420</v>
      </c>
    </row>
    <row r="89" spans="1:105" ht="12" customHeight="1" x14ac:dyDescent="0.25">
      <c r="A89" s="64" t="s">
        <v>32</v>
      </c>
      <c r="B89" s="229">
        <v>3.546088328108572</v>
      </c>
      <c r="C89" s="229">
        <v>3.8404127388464602</v>
      </c>
      <c r="D89" s="229">
        <v>4.3045481045195046</v>
      </c>
      <c r="E89" s="229">
        <v>3.65508482908889</v>
      </c>
      <c r="F89" s="229">
        <v>3.391390820770857</v>
      </c>
      <c r="G89" s="229">
        <v>1.2619976859542981</v>
      </c>
      <c r="H89" s="229">
        <v>1.62112821794831</v>
      </c>
      <c r="I89" s="229">
        <v>1.6107042545359169</v>
      </c>
      <c r="J89" s="229">
        <v>1.233377238990286</v>
      </c>
      <c r="K89" s="229">
        <v>0.91222102427376373</v>
      </c>
      <c r="L89" s="229">
        <v>0.8916509483488344</v>
      </c>
      <c r="M89" s="229">
        <v>0.31387839667945477</v>
      </c>
      <c r="N89" s="229">
        <v>3.5208422260203438</v>
      </c>
      <c r="O89" s="229">
        <v>1.0798979935052959</v>
      </c>
      <c r="P89" s="229">
        <v>0.80587959952534616</v>
      </c>
      <c r="Q89" s="229">
        <v>0.30034085139615579</v>
      </c>
      <c r="R89" s="229">
        <v>0.11301729858155971</v>
      </c>
      <c r="S89" s="229">
        <v>8.588999710227832E-2</v>
      </c>
      <c r="T89" s="229">
        <v>9.3930684736993494E-2</v>
      </c>
      <c r="U89" s="229">
        <v>0.1199083458817716</v>
      </c>
      <c r="V89" s="229">
        <v>0.1046977999427038</v>
      </c>
      <c r="W89" s="229">
        <v>9.278255064217443E-2</v>
      </c>
      <c r="X89" s="229">
        <v>0.87853368528008424</v>
      </c>
      <c r="Y89" s="229">
        <v>0.41815373081266621</v>
      </c>
      <c r="DA89" s="73" t="s">
        <v>421</v>
      </c>
    </row>
    <row r="90" spans="1:105" ht="12" customHeight="1" x14ac:dyDescent="0.25">
      <c r="A90" s="64" t="s">
        <v>33</v>
      </c>
      <c r="B90" s="229">
        <v>0</v>
      </c>
      <c r="C90" s="229">
        <v>0</v>
      </c>
      <c r="D90" s="229">
        <v>0</v>
      </c>
      <c r="E90" s="229">
        <v>0</v>
      </c>
      <c r="F90" s="229">
        <v>0</v>
      </c>
      <c r="G90" s="229">
        <v>0</v>
      </c>
      <c r="H90" s="229">
        <v>0</v>
      </c>
      <c r="I90" s="229">
        <v>0</v>
      </c>
      <c r="J90" s="229">
        <v>0</v>
      </c>
      <c r="K90" s="229">
        <v>0</v>
      </c>
      <c r="L90" s="229">
        <v>0</v>
      </c>
      <c r="M90" s="229">
        <v>0</v>
      </c>
      <c r="N90" s="229">
        <v>0</v>
      </c>
      <c r="O90" s="229">
        <v>37.440116996510568</v>
      </c>
      <c r="P90" s="229">
        <v>56.159999998034671</v>
      </c>
      <c r="Q90" s="229">
        <v>24.95996099691838</v>
      </c>
      <c r="R90" s="229">
        <v>28.07999999813515</v>
      </c>
      <c r="S90" s="229">
        <v>5.5222829998971177</v>
      </c>
      <c r="T90" s="229">
        <v>4.926635999748294</v>
      </c>
      <c r="U90" s="229">
        <v>4.5654839998333439E-2</v>
      </c>
      <c r="V90" s="229">
        <v>2.5603840799641282</v>
      </c>
      <c r="W90" s="229">
        <v>3.309252839881164</v>
      </c>
      <c r="X90" s="229">
        <v>3.830548319951943</v>
      </c>
      <c r="Y90" s="229">
        <v>3.3430319999351553E-2</v>
      </c>
      <c r="DA90" s="73" t="s">
        <v>422</v>
      </c>
    </row>
    <row r="91" spans="1:105" ht="12" customHeight="1" x14ac:dyDescent="0.25">
      <c r="A91" s="64" t="s">
        <v>35</v>
      </c>
      <c r="B91" s="229">
        <v>7.1699648954743678</v>
      </c>
      <c r="C91" s="229">
        <v>8.4504052166023307</v>
      </c>
      <c r="D91" s="229">
        <v>9.4015038700134603</v>
      </c>
      <c r="E91" s="229">
        <v>8.5085330122982921</v>
      </c>
      <c r="F91" s="229">
        <v>11.39781264911487</v>
      </c>
      <c r="G91" s="229">
        <v>14.81968135562698</v>
      </c>
      <c r="H91" s="229">
        <v>14.85967775198325</v>
      </c>
      <c r="I91" s="229">
        <v>16.961068832921001</v>
      </c>
      <c r="J91" s="229">
        <v>15.442746934676959</v>
      </c>
      <c r="K91" s="229">
        <v>12.97901020401995</v>
      </c>
      <c r="L91" s="229">
        <v>12.304416241249051</v>
      </c>
      <c r="M91" s="229">
        <v>13.12000349683947</v>
      </c>
      <c r="N91" s="229">
        <v>8.2532197851483389</v>
      </c>
      <c r="O91" s="229">
        <v>2.4833790179105519</v>
      </c>
      <c r="P91" s="229">
        <v>1.031187865928342</v>
      </c>
      <c r="Q91" s="229">
        <v>0.49443000342520071</v>
      </c>
      <c r="R91" s="229">
        <v>2.8551953552849971</v>
      </c>
      <c r="S91" s="229">
        <v>4.2473992615283622</v>
      </c>
      <c r="T91" s="229">
        <v>4.4024084710209204</v>
      </c>
      <c r="U91" s="229">
        <v>5.8003226491040438</v>
      </c>
      <c r="V91" s="229">
        <v>5.5083732725869581</v>
      </c>
      <c r="W91" s="229">
        <v>6.4734625424971997</v>
      </c>
      <c r="X91" s="229">
        <v>4.670111549534524</v>
      </c>
      <c r="Y91" s="229">
        <v>4.4882339629188648</v>
      </c>
      <c r="DA91" s="73" t="s">
        <v>423</v>
      </c>
    </row>
    <row r="92" spans="1:105" ht="12" customHeight="1" x14ac:dyDescent="0.25">
      <c r="A92" s="64" t="s">
        <v>36</v>
      </c>
      <c r="B92" s="229">
        <v>0</v>
      </c>
      <c r="C92" s="229">
        <v>0</v>
      </c>
      <c r="D92" s="229">
        <v>0</v>
      </c>
      <c r="E92" s="229">
        <v>0</v>
      </c>
      <c r="F92" s="229">
        <v>0</v>
      </c>
      <c r="G92" s="229">
        <v>0</v>
      </c>
      <c r="H92" s="229">
        <v>0</v>
      </c>
      <c r="I92" s="229">
        <v>0</v>
      </c>
      <c r="J92" s="229">
        <v>0</v>
      </c>
      <c r="K92" s="229">
        <v>0</v>
      </c>
      <c r="L92" s="229">
        <v>0</v>
      </c>
      <c r="M92" s="229">
        <v>0</v>
      </c>
      <c r="N92" s="229">
        <v>0</v>
      </c>
      <c r="O92" s="229">
        <v>0</v>
      </c>
      <c r="P92" s="229">
        <v>0</v>
      </c>
      <c r="Q92" s="229">
        <v>0</v>
      </c>
      <c r="R92" s="229">
        <v>0</v>
      </c>
      <c r="S92" s="229">
        <v>0</v>
      </c>
      <c r="T92" s="229">
        <v>0</v>
      </c>
      <c r="U92" s="229">
        <v>0</v>
      </c>
      <c r="V92" s="229">
        <v>0</v>
      </c>
      <c r="W92" s="229">
        <v>0</v>
      </c>
      <c r="X92" s="229">
        <v>0</v>
      </c>
      <c r="Y92" s="229">
        <v>0</v>
      </c>
      <c r="DA92" s="73" t="s">
        <v>424</v>
      </c>
    </row>
    <row r="93" spans="1:105" ht="12" customHeight="1" x14ac:dyDescent="0.25">
      <c r="A93" s="64" t="s">
        <v>38</v>
      </c>
      <c r="B93" s="229">
        <v>0</v>
      </c>
      <c r="C93" s="229">
        <v>0</v>
      </c>
      <c r="D93" s="229">
        <v>0</v>
      </c>
      <c r="E93" s="229">
        <v>0</v>
      </c>
      <c r="F93" s="229">
        <v>0</v>
      </c>
      <c r="G93" s="229">
        <v>0</v>
      </c>
      <c r="H93" s="229">
        <v>0</v>
      </c>
      <c r="I93" s="229">
        <v>0</v>
      </c>
      <c r="J93" s="229">
        <v>0</v>
      </c>
      <c r="K93" s="229">
        <v>0</v>
      </c>
      <c r="L93" s="229">
        <v>0</v>
      </c>
      <c r="M93" s="229">
        <v>0</v>
      </c>
      <c r="N93" s="229">
        <v>0</v>
      </c>
      <c r="O93" s="229">
        <v>0</v>
      </c>
      <c r="P93" s="229">
        <v>0</v>
      </c>
      <c r="Q93" s="229">
        <v>0</v>
      </c>
      <c r="R93" s="229">
        <v>0</v>
      </c>
      <c r="S93" s="229">
        <v>0</v>
      </c>
      <c r="T93" s="229">
        <v>0</v>
      </c>
      <c r="U93" s="229">
        <v>0</v>
      </c>
      <c r="V93" s="229">
        <v>0</v>
      </c>
      <c r="W93" s="229">
        <v>0</v>
      </c>
      <c r="X93" s="229">
        <v>0</v>
      </c>
      <c r="Y93" s="229">
        <v>0</v>
      </c>
      <c r="DA93" s="73" t="s">
        <v>425</v>
      </c>
    </row>
    <row r="94" spans="1:105" ht="12" customHeight="1" x14ac:dyDescent="0.25">
      <c r="A94" s="64" t="s">
        <v>39</v>
      </c>
      <c r="B94" s="229">
        <v>0</v>
      </c>
      <c r="C94" s="229">
        <v>0</v>
      </c>
      <c r="D94" s="229">
        <v>0</v>
      </c>
      <c r="E94" s="229">
        <v>0</v>
      </c>
      <c r="F94" s="229">
        <v>0</v>
      </c>
      <c r="G94" s="229">
        <v>0</v>
      </c>
      <c r="H94" s="229">
        <v>0</v>
      </c>
      <c r="I94" s="229">
        <v>0</v>
      </c>
      <c r="J94" s="229">
        <v>0</v>
      </c>
      <c r="K94" s="229">
        <v>0</v>
      </c>
      <c r="L94" s="229">
        <v>0</v>
      </c>
      <c r="M94" s="229">
        <v>0</v>
      </c>
      <c r="N94" s="229">
        <v>0</v>
      </c>
      <c r="O94" s="229">
        <v>0</v>
      </c>
      <c r="P94" s="229">
        <v>0</v>
      </c>
      <c r="Q94" s="229">
        <v>0</v>
      </c>
      <c r="R94" s="229">
        <v>0</v>
      </c>
      <c r="S94" s="229">
        <v>0</v>
      </c>
      <c r="T94" s="229">
        <v>0</v>
      </c>
      <c r="U94" s="229">
        <v>0</v>
      </c>
      <c r="V94" s="229">
        <v>0</v>
      </c>
      <c r="W94" s="229">
        <v>0</v>
      </c>
      <c r="X94" s="229">
        <v>0</v>
      </c>
      <c r="Y94" s="229">
        <v>0</v>
      </c>
      <c r="DA94" s="73" t="s">
        <v>426</v>
      </c>
    </row>
    <row r="95" spans="1:105" ht="12" customHeight="1" x14ac:dyDescent="0.25">
      <c r="A95" s="101" t="s">
        <v>207</v>
      </c>
      <c r="B95" s="278">
        <v>0</v>
      </c>
      <c r="C95" s="278">
        <v>0</v>
      </c>
      <c r="D95" s="278">
        <v>0</v>
      </c>
      <c r="E95" s="278">
        <v>0</v>
      </c>
      <c r="F95" s="278">
        <v>0</v>
      </c>
      <c r="G95" s="278">
        <v>0</v>
      </c>
      <c r="H95" s="278">
        <v>0</v>
      </c>
      <c r="I95" s="278">
        <v>0</v>
      </c>
      <c r="J95" s="278">
        <v>0</v>
      </c>
      <c r="K95" s="278">
        <v>0</v>
      </c>
      <c r="L95" s="278">
        <v>0</v>
      </c>
      <c r="M95" s="278">
        <v>0</v>
      </c>
      <c r="N95" s="278">
        <v>0</v>
      </c>
      <c r="O95" s="278">
        <v>0</v>
      </c>
      <c r="P95" s="278">
        <v>0</v>
      </c>
      <c r="Q95" s="278">
        <v>0</v>
      </c>
      <c r="R95" s="278">
        <v>0</v>
      </c>
      <c r="S95" s="278">
        <v>0</v>
      </c>
      <c r="T95" s="278">
        <v>0</v>
      </c>
      <c r="U95" s="278">
        <v>0</v>
      </c>
      <c r="V95" s="278">
        <v>0</v>
      </c>
      <c r="W95" s="278">
        <v>0</v>
      </c>
      <c r="X95" s="278">
        <v>0</v>
      </c>
      <c r="Y95" s="278">
        <v>0</v>
      </c>
      <c r="DA95" s="102" t="s">
        <v>427</v>
      </c>
    </row>
    <row r="96" spans="1:105" ht="12" customHeight="1" x14ac:dyDescent="0.25">
      <c r="A96" s="100" t="s">
        <v>105</v>
      </c>
      <c r="B96" s="279">
        <v>121.6912979878183</v>
      </c>
      <c r="C96" s="279">
        <v>143.27808154631921</v>
      </c>
      <c r="D96" s="279">
        <v>205.2422167349693</v>
      </c>
      <c r="E96" s="279">
        <v>190.25450172544021</v>
      </c>
      <c r="F96" s="279">
        <v>220.0062345055502</v>
      </c>
      <c r="G96" s="279">
        <v>253.44897172830551</v>
      </c>
      <c r="H96" s="279">
        <v>270.2262646494201</v>
      </c>
      <c r="I96" s="279">
        <v>285.66137413684561</v>
      </c>
      <c r="J96" s="279">
        <v>277.04903043734009</v>
      </c>
      <c r="K96" s="279">
        <v>223.69723894819541</v>
      </c>
      <c r="L96" s="279">
        <v>203.6763360623319</v>
      </c>
      <c r="M96" s="279">
        <v>216.31523006290499</v>
      </c>
      <c r="N96" s="279">
        <v>139.47522848419979</v>
      </c>
      <c r="O96" s="279">
        <v>115.2040780583206</v>
      </c>
      <c r="P96" s="279">
        <v>114.3092891025279</v>
      </c>
      <c r="Q96" s="279">
        <v>101.7822437214289</v>
      </c>
      <c r="R96" s="279">
        <v>129.52070135100519</v>
      </c>
      <c r="S96" s="279">
        <v>152.0022738652988</v>
      </c>
      <c r="T96" s="279">
        <v>164.08192476850141</v>
      </c>
      <c r="U96" s="279">
        <v>150.99563629003191</v>
      </c>
      <c r="V96" s="279">
        <v>148.02605544299459</v>
      </c>
      <c r="W96" s="279">
        <v>179.6613189750484</v>
      </c>
      <c r="X96" s="279">
        <v>172.71440121951221</v>
      </c>
      <c r="Y96" s="279">
        <v>65.146649999999994</v>
      </c>
      <c r="DA96" s="105" t="s">
        <v>428</v>
      </c>
    </row>
    <row r="98" spans="1:105" ht="15" customHeight="1" x14ac:dyDescent="0.25">
      <c r="A98" s="32" t="s">
        <v>429</v>
      </c>
      <c r="B98" s="257"/>
      <c r="C98" s="257"/>
      <c r="D98" s="257"/>
      <c r="E98" s="257"/>
      <c r="F98" s="257"/>
      <c r="G98" s="257"/>
      <c r="H98" s="257"/>
      <c r="I98" s="257"/>
      <c r="J98" s="257"/>
      <c r="K98" s="257"/>
      <c r="L98" s="257"/>
      <c r="M98" s="257"/>
      <c r="N98" s="257"/>
      <c r="O98" s="257"/>
      <c r="P98" s="257"/>
      <c r="Q98" s="257"/>
      <c r="R98" s="257"/>
      <c r="S98" s="257"/>
      <c r="T98" s="257"/>
      <c r="U98" s="257"/>
      <c r="V98" s="257"/>
      <c r="W98" s="257"/>
      <c r="X98" s="257"/>
      <c r="Y98" s="257"/>
      <c r="DA98" s="88"/>
    </row>
    <row r="100" spans="1:105" ht="12" customHeight="1" x14ac:dyDescent="0.25">
      <c r="A100" s="35" t="s">
        <v>43</v>
      </c>
      <c r="B100" s="232">
        <f t="shared" ref="B100:Y100" si="4">SUM(B$101:B$105,B$109:B$110,B$112:B$114,B$107,B$106,B115)</f>
        <v>0</v>
      </c>
      <c r="C100" s="232">
        <f t="shared" si="4"/>
        <v>0</v>
      </c>
      <c r="D100" s="232">
        <f t="shared" si="4"/>
        <v>0</v>
      </c>
      <c r="E100" s="232">
        <f t="shared" si="4"/>
        <v>0</v>
      </c>
      <c r="F100" s="232">
        <f t="shared" si="4"/>
        <v>0</v>
      </c>
      <c r="G100" s="232">
        <f t="shared" si="4"/>
        <v>0</v>
      </c>
      <c r="H100" s="232">
        <f t="shared" si="4"/>
        <v>0</v>
      </c>
      <c r="I100" s="232">
        <f t="shared" si="4"/>
        <v>0</v>
      </c>
      <c r="J100" s="232">
        <f t="shared" si="4"/>
        <v>0</v>
      </c>
      <c r="K100" s="232">
        <f t="shared" si="4"/>
        <v>0</v>
      </c>
      <c r="L100" s="232">
        <f t="shared" si="4"/>
        <v>0</v>
      </c>
      <c r="M100" s="232">
        <f t="shared" si="4"/>
        <v>0</v>
      </c>
      <c r="N100" s="232">
        <f t="shared" si="4"/>
        <v>0</v>
      </c>
      <c r="O100" s="232">
        <f t="shared" si="4"/>
        <v>0</v>
      </c>
      <c r="P100" s="232">
        <f t="shared" si="4"/>
        <v>0</v>
      </c>
      <c r="Q100" s="232">
        <f t="shared" si="4"/>
        <v>0</v>
      </c>
      <c r="R100" s="232">
        <f t="shared" si="4"/>
        <v>0</v>
      </c>
      <c r="S100" s="232">
        <f t="shared" si="4"/>
        <v>0</v>
      </c>
      <c r="T100" s="232">
        <f t="shared" si="4"/>
        <v>0</v>
      </c>
      <c r="U100" s="232">
        <f t="shared" si="4"/>
        <v>0</v>
      </c>
      <c r="V100" s="232">
        <f t="shared" si="4"/>
        <v>0</v>
      </c>
      <c r="W100" s="232">
        <f t="shared" si="4"/>
        <v>0</v>
      </c>
      <c r="X100" s="232">
        <f t="shared" si="4"/>
        <v>0</v>
      </c>
      <c r="Y100" s="232">
        <f t="shared" si="4"/>
        <v>0</v>
      </c>
      <c r="DA100" s="95"/>
    </row>
    <row r="101" spans="1:105" ht="12" customHeight="1" x14ac:dyDescent="0.25">
      <c r="A101" s="55" t="s">
        <v>91</v>
      </c>
      <c r="B101" s="266">
        <f t="shared" ref="B101:Y101" si="5">IF(B$6=0,0,B$6/B$5)</f>
        <v>0</v>
      </c>
      <c r="C101" s="266">
        <f t="shared" si="5"/>
        <v>0</v>
      </c>
      <c r="D101" s="266">
        <f t="shared" si="5"/>
        <v>0</v>
      </c>
      <c r="E101" s="266">
        <f t="shared" si="5"/>
        <v>0</v>
      </c>
      <c r="F101" s="266">
        <f t="shared" si="5"/>
        <v>0</v>
      </c>
      <c r="G101" s="266">
        <f t="shared" si="5"/>
        <v>0</v>
      </c>
      <c r="H101" s="266">
        <f t="shared" si="5"/>
        <v>0</v>
      </c>
      <c r="I101" s="266">
        <f t="shared" si="5"/>
        <v>0</v>
      </c>
      <c r="J101" s="266">
        <f t="shared" si="5"/>
        <v>0</v>
      </c>
      <c r="K101" s="266">
        <f t="shared" si="5"/>
        <v>0</v>
      </c>
      <c r="L101" s="266">
        <f t="shared" si="5"/>
        <v>0</v>
      </c>
      <c r="M101" s="266">
        <f t="shared" si="5"/>
        <v>0</v>
      </c>
      <c r="N101" s="266">
        <f t="shared" si="5"/>
        <v>0</v>
      </c>
      <c r="O101" s="266">
        <f t="shared" si="5"/>
        <v>0</v>
      </c>
      <c r="P101" s="266">
        <f t="shared" si="5"/>
        <v>0</v>
      </c>
      <c r="Q101" s="266">
        <f t="shared" si="5"/>
        <v>0</v>
      </c>
      <c r="R101" s="266">
        <f t="shared" si="5"/>
        <v>0</v>
      </c>
      <c r="S101" s="266">
        <f t="shared" si="5"/>
        <v>0</v>
      </c>
      <c r="T101" s="266">
        <f t="shared" si="5"/>
        <v>0</v>
      </c>
      <c r="U101" s="266">
        <f t="shared" si="5"/>
        <v>0</v>
      </c>
      <c r="V101" s="266">
        <f t="shared" si="5"/>
        <v>0</v>
      </c>
      <c r="W101" s="266">
        <f t="shared" si="5"/>
        <v>0</v>
      </c>
      <c r="X101" s="266">
        <f t="shared" si="5"/>
        <v>0</v>
      </c>
      <c r="Y101" s="266">
        <f t="shared" si="5"/>
        <v>0</v>
      </c>
      <c r="DA101" s="76"/>
    </row>
    <row r="102" spans="1:105" ht="12" customHeight="1" x14ac:dyDescent="0.25">
      <c r="A102" s="173" t="s">
        <v>92</v>
      </c>
      <c r="B102" s="267">
        <f t="shared" ref="B102:Y102" si="6">IF(B$7=0,0,B$7/B$5)</f>
        <v>0</v>
      </c>
      <c r="C102" s="267">
        <f t="shared" si="6"/>
        <v>0</v>
      </c>
      <c r="D102" s="267">
        <f t="shared" si="6"/>
        <v>0</v>
      </c>
      <c r="E102" s="267">
        <f t="shared" si="6"/>
        <v>0</v>
      </c>
      <c r="F102" s="267">
        <f t="shared" si="6"/>
        <v>0</v>
      </c>
      <c r="G102" s="267">
        <f t="shared" si="6"/>
        <v>0</v>
      </c>
      <c r="H102" s="267">
        <f t="shared" si="6"/>
        <v>0</v>
      </c>
      <c r="I102" s="267">
        <f t="shared" si="6"/>
        <v>0</v>
      </c>
      <c r="J102" s="267">
        <f t="shared" si="6"/>
        <v>0</v>
      </c>
      <c r="K102" s="267">
        <f t="shared" si="6"/>
        <v>0</v>
      </c>
      <c r="L102" s="267">
        <f t="shared" si="6"/>
        <v>0</v>
      </c>
      <c r="M102" s="267">
        <f t="shared" si="6"/>
        <v>0</v>
      </c>
      <c r="N102" s="267">
        <f t="shared" si="6"/>
        <v>0</v>
      </c>
      <c r="O102" s="267">
        <f t="shared" si="6"/>
        <v>0</v>
      </c>
      <c r="P102" s="267">
        <f t="shared" si="6"/>
        <v>0</v>
      </c>
      <c r="Q102" s="267">
        <f t="shared" si="6"/>
        <v>0</v>
      </c>
      <c r="R102" s="267">
        <f t="shared" si="6"/>
        <v>0</v>
      </c>
      <c r="S102" s="267">
        <f t="shared" si="6"/>
        <v>0</v>
      </c>
      <c r="T102" s="267">
        <f t="shared" si="6"/>
        <v>0</v>
      </c>
      <c r="U102" s="267">
        <f t="shared" si="6"/>
        <v>0</v>
      </c>
      <c r="V102" s="267">
        <f t="shared" si="6"/>
        <v>0</v>
      </c>
      <c r="W102" s="267">
        <f t="shared" si="6"/>
        <v>0</v>
      </c>
      <c r="X102" s="267">
        <f t="shared" si="6"/>
        <v>0</v>
      </c>
      <c r="Y102" s="267">
        <f t="shared" si="6"/>
        <v>0</v>
      </c>
      <c r="DA102" s="77"/>
    </row>
    <row r="103" spans="1:105" ht="12" customHeight="1" x14ac:dyDescent="0.25">
      <c r="A103" s="173" t="s">
        <v>93</v>
      </c>
      <c r="B103" s="267">
        <f t="shared" ref="B103:Y103" si="7">IF(B$8=0,0,B$8/B$5)</f>
        <v>0</v>
      </c>
      <c r="C103" s="267">
        <f t="shared" si="7"/>
        <v>0</v>
      </c>
      <c r="D103" s="267">
        <f t="shared" si="7"/>
        <v>0</v>
      </c>
      <c r="E103" s="267">
        <f t="shared" si="7"/>
        <v>0</v>
      </c>
      <c r="F103" s="267">
        <f t="shared" si="7"/>
        <v>0</v>
      </c>
      <c r="G103" s="267">
        <f t="shared" si="7"/>
        <v>0</v>
      </c>
      <c r="H103" s="267">
        <f t="shared" si="7"/>
        <v>0</v>
      </c>
      <c r="I103" s="267">
        <f t="shared" si="7"/>
        <v>0</v>
      </c>
      <c r="J103" s="267">
        <f t="shared" si="7"/>
        <v>0</v>
      </c>
      <c r="K103" s="267">
        <f t="shared" si="7"/>
        <v>0</v>
      </c>
      <c r="L103" s="267">
        <f t="shared" si="7"/>
        <v>0</v>
      </c>
      <c r="M103" s="267">
        <f t="shared" si="7"/>
        <v>0</v>
      </c>
      <c r="N103" s="267">
        <f t="shared" si="7"/>
        <v>0</v>
      </c>
      <c r="O103" s="267">
        <f t="shared" si="7"/>
        <v>0</v>
      </c>
      <c r="P103" s="267">
        <f t="shared" si="7"/>
        <v>0</v>
      </c>
      <c r="Q103" s="267">
        <f t="shared" si="7"/>
        <v>0</v>
      </c>
      <c r="R103" s="267">
        <f t="shared" si="7"/>
        <v>0</v>
      </c>
      <c r="S103" s="267">
        <f t="shared" si="7"/>
        <v>0</v>
      </c>
      <c r="T103" s="267">
        <f t="shared" si="7"/>
        <v>0</v>
      </c>
      <c r="U103" s="267">
        <f t="shared" si="7"/>
        <v>0</v>
      </c>
      <c r="V103" s="267">
        <f t="shared" si="7"/>
        <v>0</v>
      </c>
      <c r="W103" s="267">
        <f t="shared" si="7"/>
        <v>0</v>
      </c>
      <c r="X103" s="267">
        <f t="shared" si="7"/>
        <v>0</v>
      </c>
      <c r="Y103" s="267">
        <f t="shared" si="7"/>
        <v>0</v>
      </c>
      <c r="DA103" s="77"/>
    </row>
    <row r="104" spans="1:105" ht="12" customHeight="1" x14ac:dyDescent="0.25">
      <c r="A104" s="173" t="s">
        <v>94</v>
      </c>
      <c r="B104" s="267">
        <f t="shared" ref="B104:Y104" si="8">IF(B$9=0,0,B$9/B$5)</f>
        <v>0</v>
      </c>
      <c r="C104" s="267">
        <f t="shared" si="8"/>
        <v>0</v>
      </c>
      <c r="D104" s="267">
        <f t="shared" si="8"/>
        <v>0</v>
      </c>
      <c r="E104" s="267">
        <f t="shared" si="8"/>
        <v>0</v>
      </c>
      <c r="F104" s="267">
        <f t="shared" si="8"/>
        <v>0</v>
      </c>
      <c r="G104" s="267">
        <f t="shared" si="8"/>
        <v>0</v>
      </c>
      <c r="H104" s="267">
        <f t="shared" si="8"/>
        <v>0</v>
      </c>
      <c r="I104" s="267">
        <f t="shared" si="8"/>
        <v>0</v>
      </c>
      <c r="J104" s="267">
        <f t="shared" si="8"/>
        <v>0</v>
      </c>
      <c r="K104" s="267">
        <f t="shared" si="8"/>
        <v>0</v>
      </c>
      <c r="L104" s="267">
        <f t="shared" si="8"/>
        <v>0</v>
      </c>
      <c r="M104" s="267">
        <f t="shared" si="8"/>
        <v>0</v>
      </c>
      <c r="N104" s="267">
        <f t="shared" si="8"/>
        <v>0</v>
      </c>
      <c r="O104" s="267">
        <f t="shared" si="8"/>
        <v>0</v>
      </c>
      <c r="P104" s="267">
        <f t="shared" si="8"/>
        <v>0</v>
      </c>
      <c r="Q104" s="267">
        <f t="shared" si="8"/>
        <v>0</v>
      </c>
      <c r="R104" s="267">
        <f t="shared" si="8"/>
        <v>0</v>
      </c>
      <c r="S104" s="267">
        <f t="shared" si="8"/>
        <v>0</v>
      </c>
      <c r="T104" s="267">
        <f t="shared" si="8"/>
        <v>0</v>
      </c>
      <c r="U104" s="267">
        <f t="shared" si="8"/>
        <v>0</v>
      </c>
      <c r="V104" s="267">
        <f t="shared" si="8"/>
        <v>0</v>
      </c>
      <c r="W104" s="267">
        <f t="shared" si="8"/>
        <v>0</v>
      </c>
      <c r="X104" s="267">
        <f t="shared" si="8"/>
        <v>0</v>
      </c>
      <c r="Y104" s="267">
        <f t="shared" si="8"/>
        <v>0</v>
      </c>
      <c r="DA104" s="77"/>
    </row>
    <row r="105" spans="1:105" ht="12" customHeight="1" x14ac:dyDescent="0.25">
      <c r="A105" s="56" t="s">
        <v>95</v>
      </c>
      <c r="B105" s="268">
        <f t="shared" ref="B105:Y105" si="9">IF(B$10=0,0,B$10/B$5)</f>
        <v>0</v>
      </c>
      <c r="C105" s="268">
        <f t="shared" si="9"/>
        <v>0</v>
      </c>
      <c r="D105" s="268">
        <f t="shared" si="9"/>
        <v>0</v>
      </c>
      <c r="E105" s="268">
        <f t="shared" si="9"/>
        <v>0</v>
      </c>
      <c r="F105" s="268">
        <f t="shared" si="9"/>
        <v>0</v>
      </c>
      <c r="G105" s="268">
        <f t="shared" si="9"/>
        <v>0</v>
      </c>
      <c r="H105" s="268">
        <f t="shared" si="9"/>
        <v>0</v>
      </c>
      <c r="I105" s="268">
        <f t="shared" si="9"/>
        <v>0</v>
      </c>
      <c r="J105" s="268">
        <f t="shared" si="9"/>
        <v>0</v>
      </c>
      <c r="K105" s="268">
        <f t="shared" si="9"/>
        <v>0</v>
      </c>
      <c r="L105" s="268">
        <f t="shared" si="9"/>
        <v>0</v>
      </c>
      <c r="M105" s="268">
        <f t="shared" si="9"/>
        <v>0</v>
      </c>
      <c r="N105" s="268">
        <f t="shared" si="9"/>
        <v>0</v>
      </c>
      <c r="O105" s="268">
        <f t="shared" si="9"/>
        <v>0</v>
      </c>
      <c r="P105" s="268">
        <f t="shared" si="9"/>
        <v>0</v>
      </c>
      <c r="Q105" s="268">
        <f t="shared" si="9"/>
        <v>0</v>
      </c>
      <c r="R105" s="268">
        <f t="shared" si="9"/>
        <v>0</v>
      </c>
      <c r="S105" s="268">
        <f t="shared" si="9"/>
        <v>0</v>
      </c>
      <c r="T105" s="268">
        <f t="shared" si="9"/>
        <v>0</v>
      </c>
      <c r="U105" s="268">
        <f t="shared" si="9"/>
        <v>0</v>
      </c>
      <c r="V105" s="268">
        <f t="shared" si="9"/>
        <v>0</v>
      </c>
      <c r="W105" s="268">
        <f t="shared" si="9"/>
        <v>0</v>
      </c>
      <c r="X105" s="268">
        <f t="shared" si="9"/>
        <v>0</v>
      </c>
      <c r="Y105" s="268">
        <f t="shared" si="9"/>
        <v>0</v>
      </c>
      <c r="DA105" s="78"/>
    </row>
    <row r="106" spans="1:105" ht="12" customHeight="1" x14ac:dyDescent="0.25">
      <c r="A106" s="174" t="s">
        <v>165</v>
      </c>
      <c r="B106" s="269">
        <f t="shared" ref="B106:Y106" si="10">IF(B$16=0,0,B$16/B$5)</f>
        <v>0</v>
      </c>
      <c r="C106" s="269">
        <f t="shared" si="10"/>
        <v>0</v>
      </c>
      <c r="D106" s="269">
        <f t="shared" si="10"/>
        <v>0</v>
      </c>
      <c r="E106" s="269">
        <f t="shared" si="10"/>
        <v>0</v>
      </c>
      <c r="F106" s="269">
        <f t="shared" si="10"/>
        <v>0</v>
      </c>
      <c r="G106" s="269">
        <f t="shared" si="10"/>
        <v>0</v>
      </c>
      <c r="H106" s="269">
        <f t="shared" si="10"/>
        <v>0</v>
      </c>
      <c r="I106" s="269">
        <f t="shared" si="10"/>
        <v>0</v>
      </c>
      <c r="J106" s="269">
        <f t="shared" si="10"/>
        <v>0</v>
      </c>
      <c r="K106" s="269">
        <f t="shared" si="10"/>
        <v>0</v>
      </c>
      <c r="L106" s="269">
        <f t="shared" si="10"/>
        <v>0</v>
      </c>
      <c r="M106" s="269">
        <f t="shared" si="10"/>
        <v>0</v>
      </c>
      <c r="N106" s="269">
        <f t="shared" si="10"/>
        <v>0</v>
      </c>
      <c r="O106" s="269">
        <f t="shared" si="10"/>
        <v>0</v>
      </c>
      <c r="P106" s="269">
        <f t="shared" si="10"/>
        <v>0</v>
      </c>
      <c r="Q106" s="269">
        <f t="shared" si="10"/>
        <v>0</v>
      </c>
      <c r="R106" s="269">
        <f t="shared" si="10"/>
        <v>0</v>
      </c>
      <c r="S106" s="269">
        <f t="shared" si="10"/>
        <v>0</v>
      </c>
      <c r="T106" s="269">
        <f t="shared" si="10"/>
        <v>0</v>
      </c>
      <c r="U106" s="269">
        <f t="shared" si="10"/>
        <v>0</v>
      </c>
      <c r="V106" s="269">
        <f t="shared" si="10"/>
        <v>0</v>
      </c>
      <c r="W106" s="269">
        <f t="shared" si="10"/>
        <v>0</v>
      </c>
      <c r="X106" s="269">
        <f t="shared" si="10"/>
        <v>0</v>
      </c>
      <c r="Y106" s="269">
        <f t="shared" si="10"/>
        <v>0</v>
      </c>
      <c r="DA106" s="79"/>
    </row>
    <row r="107" spans="1:105" ht="12" customHeight="1" x14ac:dyDescent="0.25">
      <c r="A107" s="174" t="s">
        <v>172</v>
      </c>
      <c r="B107" s="269">
        <f t="shared" ref="B107:Y107" si="11">IF(B$22=0,0,B$22/B$5)</f>
        <v>0</v>
      </c>
      <c r="C107" s="269">
        <f t="shared" si="11"/>
        <v>0</v>
      </c>
      <c r="D107" s="269">
        <f t="shared" si="11"/>
        <v>0</v>
      </c>
      <c r="E107" s="269">
        <f t="shared" si="11"/>
        <v>0</v>
      </c>
      <c r="F107" s="269">
        <f t="shared" si="11"/>
        <v>0</v>
      </c>
      <c r="G107" s="269">
        <f t="shared" si="11"/>
        <v>0</v>
      </c>
      <c r="H107" s="269">
        <f t="shared" si="11"/>
        <v>0</v>
      </c>
      <c r="I107" s="269">
        <f t="shared" si="11"/>
        <v>0</v>
      </c>
      <c r="J107" s="269">
        <f t="shared" si="11"/>
        <v>0</v>
      </c>
      <c r="K107" s="269">
        <f t="shared" si="11"/>
        <v>0</v>
      </c>
      <c r="L107" s="269">
        <f t="shared" si="11"/>
        <v>0</v>
      </c>
      <c r="M107" s="269">
        <f t="shared" si="11"/>
        <v>0</v>
      </c>
      <c r="N107" s="269">
        <f t="shared" si="11"/>
        <v>0</v>
      </c>
      <c r="O107" s="269">
        <f t="shared" si="11"/>
        <v>0</v>
      </c>
      <c r="P107" s="269">
        <f t="shared" si="11"/>
        <v>0</v>
      </c>
      <c r="Q107" s="269">
        <f t="shared" si="11"/>
        <v>0</v>
      </c>
      <c r="R107" s="269">
        <f t="shared" si="11"/>
        <v>0</v>
      </c>
      <c r="S107" s="269">
        <f t="shared" si="11"/>
        <v>0</v>
      </c>
      <c r="T107" s="269">
        <f t="shared" si="11"/>
        <v>0</v>
      </c>
      <c r="U107" s="269">
        <f t="shared" si="11"/>
        <v>0</v>
      </c>
      <c r="V107" s="269">
        <f t="shared" si="11"/>
        <v>0</v>
      </c>
      <c r="W107" s="269">
        <f t="shared" si="11"/>
        <v>0</v>
      </c>
      <c r="X107" s="269">
        <f t="shared" si="11"/>
        <v>0</v>
      </c>
      <c r="Y107" s="269">
        <f t="shared" si="11"/>
        <v>0</v>
      </c>
      <c r="DA107" s="79"/>
    </row>
    <row r="108" spans="1:105" ht="12" customHeight="1" x14ac:dyDescent="0.25">
      <c r="A108" s="174" t="s">
        <v>179</v>
      </c>
      <c r="B108" s="269">
        <f t="shared" ref="B108:Y108" si="12">IF(B$28=0,0,B$28/B$5)</f>
        <v>0</v>
      </c>
      <c r="C108" s="269">
        <f t="shared" si="12"/>
        <v>0</v>
      </c>
      <c r="D108" s="269">
        <f t="shared" si="12"/>
        <v>0</v>
      </c>
      <c r="E108" s="269">
        <f t="shared" si="12"/>
        <v>0</v>
      </c>
      <c r="F108" s="269">
        <f t="shared" si="12"/>
        <v>0</v>
      </c>
      <c r="G108" s="269">
        <f t="shared" si="12"/>
        <v>0</v>
      </c>
      <c r="H108" s="269">
        <f t="shared" si="12"/>
        <v>0</v>
      </c>
      <c r="I108" s="269">
        <f t="shared" si="12"/>
        <v>0</v>
      </c>
      <c r="J108" s="269">
        <f t="shared" si="12"/>
        <v>0</v>
      </c>
      <c r="K108" s="269">
        <f t="shared" si="12"/>
        <v>0</v>
      </c>
      <c r="L108" s="269">
        <f t="shared" si="12"/>
        <v>0</v>
      </c>
      <c r="M108" s="269">
        <f t="shared" si="12"/>
        <v>0</v>
      </c>
      <c r="N108" s="269">
        <f t="shared" si="12"/>
        <v>0</v>
      </c>
      <c r="O108" s="269">
        <f t="shared" si="12"/>
        <v>0</v>
      </c>
      <c r="P108" s="269">
        <f t="shared" si="12"/>
        <v>0</v>
      </c>
      <c r="Q108" s="269">
        <f t="shared" si="12"/>
        <v>0</v>
      </c>
      <c r="R108" s="269">
        <f t="shared" si="12"/>
        <v>0</v>
      </c>
      <c r="S108" s="269">
        <f t="shared" si="12"/>
        <v>0</v>
      </c>
      <c r="T108" s="269">
        <f t="shared" si="12"/>
        <v>0</v>
      </c>
      <c r="U108" s="269">
        <f t="shared" si="12"/>
        <v>0</v>
      </c>
      <c r="V108" s="269">
        <f t="shared" si="12"/>
        <v>0</v>
      </c>
      <c r="W108" s="269">
        <f t="shared" si="12"/>
        <v>0</v>
      </c>
      <c r="X108" s="269">
        <f t="shared" si="12"/>
        <v>0</v>
      </c>
      <c r="Y108" s="269">
        <f t="shared" si="12"/>
        <v>0</v>
      </c>
      <c r="DA108" s="79"/>
    </row>
    <row r="109" spans="1:105" ht="12" customHeight="1" x14ac:dyDescent="0.25">
      <c r="A109" s="62" t="s">
        <v>181</v>
      </c>
      <c r="B109" s="270">
        <f t="shared" ref="B109:Y109" si="13">IF(B$29=0,0,B$29/B$5)</f>
        <v>0</v>
      </c>
      <c r="C109" s="270">
        <f t="shared" si="13"/>
        <v>0</v>
      </c>
      <c r="D109" s="270">
        <f t="shared" si="13"/>
        <v>0</v>
      </c>
      <c r="E109" s="270">
        <f t="shared" si="13"/>
        <v>0</v>
      </c>
      <c r="F109" s="270">
        <f t="shared" si="13"/>
        <v>0</v>
      </c>
      <c r="G109" s="270">
        <f t="shared" si="13"/>
        <v>0</v>
      </c>
      <c r="H109" s="270">
        <f t="shared" si="13"/>
        <v>0</v>
      </c>
      <c r="I109" s="270">
        <f t="shared" si="13"/>
        <v>0</v>
      </c>
      <c r="J109" s="270">
        <f t="shared" si="13"/>
        <v>0</v>
      </c>
      <c r="K109" s="270">
        <f t="shared" si="13"/>
        <v>0</v>
      </c>
      <c r="L109" s="270">
        <f t="shared" si="13"/>
        <v>0</v>
      </c>
      <c r="M109" s="270">
        <f t="shared" si="13"/>
        <v>0</v>
      </c>
      <c r="N109" s="270">
        <f t="shared" si="13"/>
        <v>0</v>
      </c>
      <c r="O109" s="270">
        <f t="shared" si="13"/>
        <v>0</v>
      </c>
      <c r="P109" s="270">
        <f t="shared" si="13"/>
        <v>0</v>
      </c>
      <c r="Q109" s="270">
        <f t="shared" si="13"/>
        <v>0</v>
      </c>
      <c r="R109" s="270">
        <f t="shared" si="13"/>
        <v>0</v>
      </c>
      <c r="S109" s="270">
        <f t="shared" si="13"/>
        <v>0</v>
      </c>
      <c r="T109" s="270">
        <f t="shared" si="13"/>
        <v>0</v>
      </c>
      <c r="U109" s="270">
        <f t="shared" si="13"/>
        <v>0</v>
      </c>
      <c r="V109" s="270">
        <f t="shared" si="13"/>
        <v>0</v>
      </c>
      <c r="W109" s="270">
        <f t="shared" si="13"/>
        <v>0</v>
      </c>
      <c r="X109" s="270">
        <f t="shared" si="13"/>
        <v>0</v>
      </c>
      <c r="Y109" s="270">
        <f t="shared" si="13"/>
        <v>0</v>
      </c>
      <c r="DA109" s="80"/>
    </row>
    <row r="110" spans="1:105" ht="12" customHeight="1" x14ac:dyDescent="0.25">
      <c r="A110" s="62" t="s">
        <v>187</v>
      </c>
      <c r="B110" s="270">
        <f t="shared" ref="B110:Y110" si="14">IF(B$34=0,0,B$34/B$5)</f>
        <v>0</v>
      </c>
      <c r="C110" s="270">
        <f t="shared" si="14"/>
        <v>0</v>
      </c>
      <c r="D110" s="270">
        <f t="shared" si="14"/>
        <v>0</v>
      </c>
      <c r="E110" s="270">
        <f t="shared" si="14"/>
        <v>0</v>
      </c>
      <c r="F110" s="270">
        <f t="shared" si="14"/>
        <v>0</v>
      </c>
      <c r="G110" s="270">
        <f t="shared" si="14"/>
        <v>0</v>
      </c>
      <c r="H110" s="270">
        <f t="shared" si="14"/>
        <v>0</v>
      </c>
      <c r="I110" s="270">
        <f t="shared" si="14"/>
        <v>0</v>
      </c>
      <c r="J110" s="270">
        <f t="shared" si="14"/>
        <v>0</v>
      </c>
      <c r="K110" s="270">
        <f t="shared" si="14"/>
        <v>0</v>
      </c>
      <c r="L110" s="270">
        <f t="shared" si="14"/>
        <v>0</v>
      </c>
      <c r="M110" s="270">
        <f t="shared" si="14"/>
        <v>0</v>
      </c>
      <c r="N110" s="270">
        <f t="shared" si="14"/>
        <v>0</v>
      </c>
      <c r="O110" s="270">
        <f t="shared" si="14"/>
        <v>0</v>
      </c>
      <c r="P110" s="270">
        <f t="shared" si="14"/>
        <v>0</v>
      </c>
      <c r="Q110" s="270">
        <f t="shared" si="14"/>
        <v>0</v>
      </c>
      <c r="R110" s="270">
        <f t="shared" si="14"/>
        <v>0</v>
      </c>
      <c r="S110" s="270">
        <f t="shared" si="14"/>
        <v>0</v>
      </c>
      <c r="T110" s="270">
        <f t="shared" si="14"/>
        <v>0</v>
      </c>
      <c r="U110" s="270">
        <f t="shared" si="14"/>
        <v>0</v>
      </c>
      <c r="V110" s="270">
        <f t="shared" si="14"/>
        <v>0</v>
      </c>
      <c r="W110" s="270">
        <f t="shared" si="14"/>
        <v>0</v>
      </c>
      <c r="X110" s="270">
        <f t="shared" si="14"/>
        <v>0</v>
      </c>
      <c r="Y110" s="270">
        <f t="shared" si="14"/>
        <v>0</v>
      </c>
      <c r="DA110" s="80"/>
    </row>
    <row r="111" spans="1:105" ht="12" customHeight="1" x14ac:dyDescent="0.25">
      <c r="A111" s="174" t="s">
        <v>189</v>
      </c>
      <c r="B111" s="269">
        <f t="shared" ref="B111:Y111" si="15">IF(B$35=0,0,B$35/B$5)</f>
        <v>0</v>
      </c>
      <c r="C111" s="269">
        <f t="shared" si="15"/>
        <v>0</v>
      </c>
      <c r="D111" s="269">
        <f t="shared" si="15"/>
        <v>0</v>
      </c>
      <c r="E111" s="269">
        <f t="shared" si="15"/>
        <v>0</v>
      </c>
      <c r="F111" s="269">
        <f t="shared" si="15"/>
        <v>0</v>
      </c>
      <c r="G111" s="269">
        <f t="shared" si="15"/>
        <v>0</v>
      </c>
      <c r="H111" s="269">
        <f t="shared" si="15"/>
        <v>0</v>
      </c>
      <c r="I111" s="269">
        <f t="shared" si="15"/>
        <v>0</v>
      </c>
      <c r="J111" s="269">
        <f t="shared" si="15"/>
        <v>0</v>
      </c>
      <c r="K111" s="269">
        <f t="shared" si="15"/>
        <v>0</v>
      </c>
      <c r="L111" s="269">
        <f t="shared" si="15"/>
        <v>0</v>
      </c>
      <c r="M111" s="269">
        <f t="shared" si="15"/>
        <v>0</v>
      </c>
      <c r="N111" s="269">
        <f t="shared" si="15"/>
        <v>0</v>
      </c>
      <c r="O111" s="269">
        <f t="shared" si="15"/>
        <v>0</v>
      </c>
      <c r="P111" s="269">
        <f t="shared" si="15"/>
        <v>0</v>
      </c>
      <c r="Q111" s="269">
        <f t="shared" si="15"/>
        <v>0</v>
      </c>
      <c r="R111" s="269">
        <f t="shared" si="15"/>
        <v>0</v>
      </c>
      <c r="S111" s="269">
        <f t="shared" si="15"/>
        <v>0</v>
      </c>
      <c r="T111" s="269">
        <f t="shared" si="15"/>
        <v>0</v>
      </c>
      <c r="U111" s="269">
        <f t="shared" si="15"/>
        <v>0</v>
      </c>
      <c r="V111" s="269">
        <f t="shared" si="15"/>
        <v>0</v>
      </c>
      <c r="W111" s="269">
        <f t="shared" si="15"/>
        <v>0</v>
      </c>
      <c r="X111" s="269">
        <f t="shared" si="15"/>
        <v>0</v>
      </c>
      <c r="Y111" s="269">
        <f t="shared" si="15"/>
        <v>0</v>
      </c>
      <c r="DA111" s="79"/>
    </row>
    <row r="112" spans="1:105" ht="12" customHeight="1" x14ac:dyDescent="0.25">
      <c r="A112" s="62" t="s">
        <v>190</v>
      </c>
      <c r="B112" s="270">
        <f t="shared" ref="B112:Y112" si="16">IF(B$36=0,0,B$36/B$5)</f>
        <v>0</v>
      </c>
      <c r="C112" s="270">
        <f t="shared" si="16"/>
        <v>0</v>
      </c>
      <c r="D112" s="270">
        <f t="shared" si="16"/>
        <v>0</v>
      </c>
      <c r="E112" s="270">
        <f t="shared" si="16"/>
        <v>0</v>
      </c>
      <c r="F112" s="270">
        <f t="shared" si="16"/>
        <v>0</v>
      </c>
      <c r="G112" s="270">
        <f t="shared" si="16"/>
        <v>0</v>
      </c>
      <c r="H112" s="270">
        <f t="shared" si="16"/>
        <v>0</v>
      </c>
      <c r="I112" s="270">
        <f t="shared" si="16"/>
        <v>0</v>
      </c>
      <c r="J112" s="270">
        <f t="shared" si="16"/>
        <v>0</v>
      </c>
      <c r="K112" s="270">
        <f t="shared" si="16"/>
        <v>0</v>
      </c>
      <c r="L112" s="270">
        <f t="shared" si="16"/>
        <v>0</v>
      </c>
      <c r="M112" s="270">
        <f t="shared" si="16"/>
        <v>0</v>
      </c>
      <c r="N112" s="270">
        <f t="shared" si="16"/>
        <v>0</v>
      </c>
      <c r="O112" s="270">
        <f t="shared" si="16"/>
        <v>0</v>
      </c>
      <c r="P112" s="270">
        <f t="shared" si="16"/>
        <v>0</v>
      </c>
      <c r="Q112" s="270">
        <f t="shared" si="16"/>
        <v>0</v>
      </c>
      <c r="R112" s="270">
        <f t="shared" si="16"/>
        <v>0</v>
      </c>
      <c r="S112" s="270">
        <f t="shared" si="16"/>
        <v>0</v>
      </c>
      <c r="T112" s="270">
        <f t="shared" si="16"/>
        <v>0</v>
      </c>
      <c r="U112" s="270">
        <f t="shared" si="16"/>
        <v>0</v>
      </c>
      <c r="V112" s="270">
        <f t="shared" si="16"/>
        <v>0</v>
      </c>
      <c r="W112" s="270">
        <f t="shared" si="16"/>
        <v>0</v>
      </c>
      <c r="X112" s="270">
        <f t="shared" si="16"/>
        <v>0</v>
      </c>
      <c r="Y112" s="270">
        <f t="shared" si="16"/>
        <v>0</v>
      </c>
      <c r="DA112" s="80"/>
    </row>
    <row r="113" spans="1:105" ht="12" customHeight="1" x14ac:dyDescent="0.25">
      <c r="A113" s="62" t="s">
        <v>195</v>
      </c>
      <c r="B113" s="270">
        <f t="shared" ref="B113:Y113" si="17">IF(B$40=0,0,B$40/B$5)</f>
        <v>0</v>
      </c>
      <c r="C113" s="270">
        <f t="shared" si="17"/>
        <v>0</v>
      </c>
      <c r="D113" s="270">
        <f t="shared" si="17"/>
        <v>0</v>
      </c>
      <c r="E113" s="270">
        <f t="shared" si="17"/>
        <v>0</v>
      </c>
      <c r="F113" s="270">
        <f t="shared" si="17"/>
        <v>0</v>
      </c>
      <c r="G113" s="270">
        <f t="shared" si="17"/>
        <v>0</v>
      </c>
      <c r="H113" s="270">
        <f t="shared" si="17"/>
        <v>0</v>
      </c>
      <c r="I113" s="270">
        <f t="shared" si="17"/>
        <v>0</v>
      </c>
      <c r="J113" s="270">
        <f t="shared" si="17"/>
        <v>0</v>
      </c>
      <c r="K113" s="270">
        <f t="shared" si="17"/>
        <v>0</v>
      </c>
      <c r="L113" s="270">
        <f t="shared" si="17"/>
        <v>0</v>
      </c>
      <c r="M113" s="270">
        <f t="shared" si="17"/>
        <v>0</v>
      </c>
      <c r="N113" s="270">
        <f t="shared" si="17"/>
        <v>0</v>
      </c>
      <c r="O113" s="270">
        <f t="shared" si="17"/>
        <v>0</v>
      </c>
      <c r="P113" s="270">
        <f t="shared" si="17"/>
        <v>0</v>
      </c>
      <c r="Q113" s="270">
        <f t="shared" si="17"/>
        <v>0</v>
      </c>
      <c r="R113" s="270">
        <f t="shared" si="17"/>
        <v>0</v>
      </c>
      <c r="S113" s="270">
        <f t="shared" si="17"/>
        <v>0</v>
      </c>
      <c r="T113" s="270">
        <f t="shared" si="17"/>
        <v>0</v>
      </c>
      <c r="U113" s="270">
        <f t="shared" si="17"/>
        <v>0</v>
      </c>
      <c r="V113" s="270">
        <f t="shared" si="17"/>
        <v>0</v>
      </c>
      <c r="W113" s="270">
        <f t="shared" si="17"/>
        <v>0</v>
      </c>
      <c r="X113" s="270">
        <f t="shared" si="17"/>
        <v>0</v>
      </c>
      <c r="Y113" s="270">
        <f t="shared" si="17"/>
        <v>0</v>
      </c>
      <c r="DA113" s="80"/>
    </row>
    <row r="114" spans="1:105" ht="12" customHeight="1" x14ac:dyDescent="0.25">
      <c r="A114" s="103" t="s">
        <v>207</v>
      </c>
      <c r="B114" s="280">
        <f t="shared" ref="B114:Y114" si="18">IF(B$51=0,0,B$51/B$5)</f>
        <v>0</v>
      </c>
      <c r="C114" s="280">
        <f t="shared" si="18"/>
        <v>0</v>
      </c>
      <c r="D114" s="280">
        <f t="shared" si="18"/>
        <v>0</v>
      </c>
      <c r="E114" s="280">
        <f t="shared" si="18"/>
        <v>0</v>
      </c>
      <c r="F114" s="280">
        <f t="shared" si="18"/>
        <v>0</v>
      </c>
      <c r="G114" s="280">
        <f t="shared" si="18"/>
        <v>0</v>
      </c>
      <c r="H114" s="280">
        <f t="shared" si="18"/>
        <v>0</v>
      </c>
      <c r="I114" s="280">
        <f t="shared" si="18"/>
        <v>0</v>
      </c>
      <c r="J114" s="280">
        <f t="shared" si="18"/>
        <v>0</v>
      </c>
      <c r="K114" s="280">
        <f t="shared" si="18"/>
        <v>0</v>
      </c>
      <c r="L114" s="280">
        <f t="shared" si="18"/>
        <v>0</v>
      </c>
      <c r="M114" s="280">
        <f t="shared" si="18"/>
        <v>0</v>
      </c>
      <c r="N114" s="280">
        <f t="shared" si="18"/>
        <v>0</v>
      </c>
      <c r="O114" s="280">
        <f t="shared" si="18"/>
        <v>0</v>
      </c>
      <c r="P114" s="280">
        <f t="shared" si="18"/>
        <v>0</v>
      </c>
      <c r="Q114" s="280">
        <f t="shared" si="18"/>
        <v>0</v>
      </c>
      <c r="R114" s="280">
        <f t="shared" si="18"/>
        <v>0</v>
      </c>
      <c r="S114" s="280">
        <f t="shared" si="18"/>
        <v>0</v>
      </c>
      <c r="T114" s="280">
        <f t="shared" si="18"/>
        <v>0</v>
      </c>
      <c r="U114" s="280">
        <f t="shared" si="18"/>
        <v>0</v>
      </c>
      <c r="V114" s="280">
        <f t="shared" si="18"/>
        <v>0</v>
      </c>
      <c r="W114" s="280">
        <f t="shared" si="18"/>
        <v>0</v>
      </c>
      <c r="X114" s="280">
        <f t="shared" si="18"/>
        <v>0</v>
      </c>
      <c r="Y114" s="280">
        <f t="shared" si="18"/>
        <v>0</v>
      </c>
      <c r="DA114" s="104"/>
    </row>
    <row r="115" spans="1:105" ht="12" customHeight="1" x14ac:dyDescent="0.25">
      <c r="A115" s="100" t="s">
        <v>105</v>
      </c>
      <c r="B115" s="281">
        <f t="shared" ref="B115:Y115" si="19">IF(B$52=0,0,B$52/B$5)</f>
        <v>0</v>
      </c>
      <c r="C115" s="281">
        <f t="shared" si="19"/>
        <v>0</v>
      </c>
      <c r="D115" s="281">
        <f t="shared" si="19"/>
        <v>0</v>
      </c>
      <c r="E115" s="281">
        <f t="shared" si="19"/>
        <v>0</v>
      </c>
      <c r="F115" s="281">
        <f t="shared" si="19"/>
        <v>0</v>
      </c>
      <c r="G115" s="281">
        <f t="shared" si="19"/>
        <v>0</v>
      </c>
      <c r="H115" s="281">
        <f t="shared" si="19"/>
        <v>0</v>
      </c>
      <c r="I115" s="281">
        <f t="shared" si="19"/>
        <v>0</v>
      </c>
      <c r="J115" s="281">
        <f t="shared" si="19"/>
        <v>0</v>
      </c>
      <c r="K115" s="281">
        <f t="shared" si="19"/>
        <v>0</v>
      </c>
      <c r="L115" s="281">
        <f t="shared" si="19"/>
        <v>0</v>
      </c>
      <c r="M115" s="281">
        <f t="shared" si="19"/>
        <v>0</v>
      </c>
      <c r="N115" s="281">
        <f t="shared" si="19"/>
        <v>0</v>
      </c>
      <c r="O115" s="281">
        <f t="shared" si="19"/>
        <v>0</v>
      </c>
      <c r="P115" s="281">
        <f t="shared" si="19"/>
        <v>0</v>
      </c>
      <c r="Q115" s="281">
        <f t="shared" si="19"/>
        <v>0</v>
      </c>
      <c r="R115" s="281">
        <f t="shared" si="19"/>
        <v>0</v>
      </c>
      <c r="S115" s="281">
        <f t="shared" si="19"/>
        <v>0</v>
      </c>
      <c r="T115" s="281">
        <f t="shared" si="19"/>
        <v>0</v>
      </c>
      <c r="U115" s="281">
        <f t="shared" si="19"/>
        <v>0</v>
      </c>
      <c r="V115" s="281">
        <f t="shared" si="19"/>
        <v>0</v>
      </c>
      <c r="W115" s="281">
        <f t="shared" si="19"/>
        <v>0</v>
      </c>
      <c r="X115" s="281">
        <f t="shared" si="19"/>
        <v>0</v>
      </c>
      <c r="Y115" s="281">
        <f t="shared" si="19"/>
        <v>0</v>
      </c>
      <c r="DA115" s="106"/>
    </row>
    <row r="116" spans="1:105" ht="12" customHeight="1" x14ac:dyDescent="0.25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 spans="1:105" ht="12" customHeight="1" x14ac:dyDescent="0.25">
      <c r="A117" s="35" t="s">
        <v>44</v>
      </c>
      <c r="B117" s="232">
        <f t="shared" ref="B117:Y117" si="20">SUM(B$118:B$122,B$126:B$127,B$129:B$131,B$124,B$123,B132)</f>
        <v>0.99999999999999989</v>
      </c>
      <c r="C117" s="232">
        <f t="shared" si="20"/>
        <v>0.99999999999999989</v>
      </c>
      <c r="D117" s="232">
        <f t="shared" si="20"/>
        <v>1</v>
      </c>
      <c r="E117" s="232">
        <f t="shared" si="20"/>
        <v>1</v>
      </c>
      <c r="F117" s="232">
        <f t="shared" si="20"/>
        <v>1</v>
      </c>
      <c r="G117" s="232">
        <f t="shared" si="20"/>
        <v>1</v>
      </c>
      <c r="H117" s="232">
        <f t="shared" si="20"/>
        <v>0.99999999999999989</v>
      </c>
      <c r="I117" s="232">
        <f t="shared" si="20"/>
        <v>0.99999999999999989</v>
      </c>
      <c r="J117" s="232">
        <f t="shared" si="20"/>
        <v>1</v>
      </c>
      <c r="K117" s="232">
        <f t="shared" si="20"/>
        <v>0.99999999999999989</v>
      </c>
      <c r="L117" s="232">
        <f t="shared" si="20"/>
        <v>1</v>
      </c>
      <c r="M117" s="232">
        <f t="shared" si="20"/>
        <v>1</v>
      </c>
      <c r="N117" s="232">
        <f t="shared" si="20"/>
        <v>1</v>
      </c>
      <c r="O117" s="232">
        <f t="shared" si="20"/>
        <v>1</v>
      </c>
      <c r="P117" s="232">
        <f t="shared" si="20"/>
        <v>1</v>
      </c>
      <c r="Q117" s="232">
        <f t="shared" si="20"/>
        <v>1</v>
      </c>
      <c r="R117" s="232">
        <f t="shared" si="20"/>
        <v>1</v>
      </c>
      <c r="S117" s="232">
        <f t="shared" si="20"/>
        <v>0.99999999999999989</v>
      </c>
      <c r="T117" s="232">
        <f t="shared" si="20"/>
        <v>1</v>
      </c>
      <c r="U117" s="232">
        <f t="shared" si="20"/>
        <v>1</v>
      </c>
      <c r="V117" s="232">
        <f t="shared" si="20"/>
        <v>1</v>
      </c>
      <c r="W117" s="232">
        <f t="shared" si="20"/>
        <v>1</v>
      </c>
      <c r="X117" s="232">
        <f t="shared" si="20"/>
        <v>1</v>
      </c>
      <c r="Y117" s="232">
        <f t="shared" si="20"/>
        <v>1</v>
      </c>
      <c r="DA117" s="95"/>
    </row>
    <row r="118" spans="1:105" ht="12" customHeight="1" x14ac:dyDescent="0.25">
      <c r="A118" s="55" t="s">
        <v>91</v>
      </c>
      <c r="B118" s="266">
        <f t="shared" ref="B118:Y118" si="21">IF(B$55=0,0,B$55/B$54)</f>
        <v>0</v>
      </c>
      <c r="C118" s="266">
        <f t="shared" si="21"/>
        <v>0</v>
      </c>
      <c r="D118" s="266">
        <f t="shared" si="21"/>
        <v>0</v>
      </c>
      <c r="E118" s="266">
        <f t="shared" si="21"/>
        <v>0</v>
      </c>
      <c r="F118" s="266">
        <f t="shared" si="21"/>
        <v>0</v>
      </c>
      <c r="G118" s="266">
        <f t="shared" si="21"/>
        <v>0</v>
      </c>
      <c r="H118" s="266">
        <f t="shared" si="21"/>
        <v>0</v>
      </c>
      <c r="I118" s="266">
        <f t="shared" si="21"/>
        <v>0</v>
      </c>
      <c r="J118" s="266">
        <f t="shared" si="21"/>
        <v>0</v>
      </c>
      <c r="K118" s="266">
        <f t="shared" si="21"/>
        <v>0</v>
      </c>
      <c r="L118" s="266">
        <f t="shared" si="21"/>
        <v>0</v>
      </c>
      <c r="M118" s="266">
        <f t="shared" si="21"/>
        <v>0</v>
      </c>
      <c r="N118" s="266">
        <f t="shared" si="21"/>
        <v>0</v>
      </c>
      <c r="O118" s="266">
        <f t="shared" si="21"/>
        <v>0</v>
      </c>
      <c r="P118" s="266">
        <f t="shared" si="21"/>
        <v>0</v>
      </c>
      <c r="Q118" s="266">
        <f t="shared" si="21"/>
        <v>0</v>
      </c>
      <c r="R118" s="266">
        <f t="shared" si="21"/>
        <v>0</v>
      </c>
      <c r="S118" s="266">
        <f t="shared" si="21"/>
        <v>0</v>
      </c>
      <c r="T118" s="266">
        <f t="shared" si="21"/>
        <v>0</v>
      </c>
      <c r="U118" s="266">
        <f t="shared" si="21"/>
        <v>0</v>
      </c>
      <c r="V118" s="266">
        <f t="shared" si="21"/>
        <v>0</v>
      </c>
      <c r="W118" s="266">
        <f t="shared" si="21"/>
        <v>0</v>
      </c>
      <c r="X118" s="266">
        <f t="shared" si="21"/>
        <v>0</v>
      </c>
      <c r="Y118" s="266">
        <f t="shared" si="21"/>
        <v>0</v>
      </c>
      <c r="DA118" s="76"/>
    </row>
    <row r="119" spans="1:105" ht="12" customHeight="1" x14ac:dyDescent="0.25">
      <c r="A119" s="173" t="s">
        <v>92</v>
      </c>
      <c r="B119" s="267">
        <f t="shared" ref="B119:Y119" si="22">IF(B$56=0,0,B$56/B$54)</f>
        <v>0</v>
      </c>
      <c r="C119" s="267">
        <f t="shared" si="22"/>
        <v>0</v>
      </c>
      <c r="D119" s="267">
        <f t="shared" si="22"/>
        <v>0</v>
      </c>
      <c r="E119" s="267">
        <f t="shared" si="22"/>
        <v>0</v>
      </c>
      <c r="F119" s="267">
        <f t="shared" si="22"/>
        <v>0</v>
      </c>
      <c r="G119" s="267">
        <f t="shared" si="22"/>
        <v>0</v>
      </c>
      <c r="H119" s="267">
        <f t="shared" si="22"/>
        <v>0</v>
      </c>
      <c r="I119" s="267">
        <f t="shared" si="22"/>
        <v>0</v>
      </c>
      <c r="J119" s="267">
        <f t="shared" si="22"/>
        <v>0</v>
      </c>
      <c r="K119" s="267">
        <f t="shared" si="22"/>
        <v>0</v>
      </c>
      <c r="L119" s="267">
        <f t="shared" si="22"/>
        <v>0</v>
      </c>
      <c r="M119" s="267">
        <f t="shared" si="22"/>
        <v>0</v>
      </c>
      <c r="N119" s="267">
        <f t="shared" si="22"/>
        <v>0</v>
      </c>
      <c r="O119" s="267">
        <f t="shared" si="22"/>
        <v>0</v>
      </c>
      <c r="P119" s="267">
        <f t="shared" si="22"/>
        <v>0</v>
      </c>
      <c r="Q119" s="267">
        <f t="shared" si="22"/>
        <v>0</v>
      </c>
      <c r="R119" s="267">
        <f t="shared" si="22"/>
        <v>0</v>
      </c>
      <c r="S119" s="267">
        <f t="shared" si="22"/>
        <v>0</v>
      </c>
      <c r="T119" s="267">
        <f t="shared" si="22"/>
        <v>0</v>
      </c>
      <c r="U119" s="267">
        <f t="shared" si="22"/>
        <v>0</v>
      </c>
      <c r="V119" s="267">
        <f t="shared" si="22"/>
        <v>0</v>
      </c>
      <c r="W119" s="267">
        <f t="shared" si="22"/>
        <v>0</v>
      </c>
      <c r="X119" s="267">
        <f t="shared" si="22"/>
        <v>0</v>
      </c>
      <c r="Y119" s="267">
        <f t="shared" si="22"/>
        <v>0</v>
      </c>
      <c r="DA119" s="77"/>
    </row>
    <row r="120" spans="1:105" ht="12" customHeight="1" x14ac:dyDescent="0.25">
      <c r="A120" s="173" t="s">
        <v>93</v>
      </c>
      <c r="B120" s="267">
        <f t="shared" ref="B120:Y120" si="23">IF(B$57=0,0,B$57/B$54)</f>
        <v>0</v>
      </c>
      <c r="C120" s="267">
        <f t="shared" si="23"/>
        <v>0</v>
      </c>
      <c r="D120" s="267">
        <f t="shared" si="23"/>
        <v>0</v>
      </c>
      <c r="E120" s="267">
        <f t="shared" si="23"/>
        <v>0</v>
      </c>
      <c r="F120" s="267">
        <f t="shared" si="23"/>
        <v>0</v>
      </c>
      <c r="G120" s="267">
        <f t="shared" si="23"/>
        <v>0</v>
      </c>
      <c r="H120" s="267">
        <f t="shared" si="23"/>
        <v>0</v>
      </c>
      <c r="I120" s="267">
        <f t="shared" si="23"/>
        <v>0</v>
      </c>
      <c r="J120" s="267">
        <f t="shared" si="23"/>
        <v>0</v>
      </c>
      <c r="K120" s="267">
        <f t="shared" si="23"/>
        <v>0</v>
      </c>
      <c r="L120" s="267">
        <f t="shared" si="23"/>
        <v>0</v>
      </c>
      <c r="M120" s="267">
        <f t="shared" si="23"/>
        <v>0</v>
      </c>
      <c r="N120" s="267">
        <f t="shared" si="23"/>
        <v>0</v>
      </c>
      <c r="O120" s="267">
        <f t="shared" si="23"/>
        <v>0</v>
      </c>
      <c r="P120" s="267">
        <f t="shared" si="23"/>
        <v>0</v>
      </c>
      <c r="Q120" s="267">
        <f t="shared" si="23"/>
        <v>0</v>
      </c>
      <c r="R120" s="267">
        <f t="shared" si="23"/>
        <v>0</v>
      </c>
      <c r="S120" s="267">
        <f t="shared" si="23"/>
        <v>0</v>
      </c>
      <c r="T120" s="267">
        <f t="shared" si="23"/>
        <v>0</v>
      </c>
      <c r="U120" s="267">
        <f t="shared" si="23"/>
        <v>0</v>
      </c>
      <c r="V120" s="267">
        <f t="shared" si="23"/>
        <v>0</v>
      </c>
      <c r="W120" s="267">
        <f t="shared" si="23"/>
        <v>0</v>
      </c>
      <c r="X120" s="267">
        <f t="shared" si="23"/>
        <v>0</v>
      </c>
      <c r="Y120" s="267">
        <f t="shared" si="23"/>
        <v>0</v>
      </c>
      <c r="DA120" s="77"/>
    </row>
    <row r="121" spans="1:105" ht="12" customHeight="1" x14ac:dyDescent="0.25">
      <c r="A121" s="173" t="s">
        <v>94</v>
      </c>
      <c r="B121" s="267">
        <f t="shared" ref="B121:Y121" si="24">IF(B$58=0,0,B$58/B$54)</f>
        <v>0</v>
      </c>
      <c r="C121" s="267">
        <f t="shared" si="24"/>
        <v>0</v>
      </c>
      <c r="D121" s="267">
        <f t="shared" si="24"/>
        <v>0</v>
      </c>
      <c r="E121" s="267">
        <f t="shared" si="24"/>
        <v>0</v>
      </c>
      <c r="F121" s="267">
        <f t="shared" si="24"/>
        <v>0</v>
      </c>
      <c r="G121" s="267">
        <f t="shared" si="24"/>
        <v>0</v>
      </c>
      <c r="H121" s="267">
        <f t="shared" si="24"/>
        <v>0</v>
      </c>
      <c r="I121" s="267">
        <f t="shared" si="24"/>
        <v>0</v>
      </c>
      <c r="J121" s="267">
        <f t="shared" si="24"/>
        <v>0</v>
      </c>
      <c r="K121" s="267">
        <f t="shared" si="24"/>
        <v>0</v>
      </c>
      <c r="L121" s="267">
        <f t="shared" si="24"/>
        <v>0</v>
      </c>
      <c r="M121" s="267">
        <f t="shared" si="24"/>
        <v>0</v>
      </c>
      <c r="N121" s="267">
        <f t="shared" si="24"/>
        <v>0</v>
      </c>
      <c r="O121" s="267">
        <f t="shared" si="24"/>
        <v>0</v>
      </c>
      <c r="P121" s="267">
        <f t="shared" si="24"/>
        <v>0</v>
      </c>
      <c r="Q121" s="267">
        <f t="shared" si="24"/>
        <v>0</v>
      </c>
      <c r="R121" s="267">
        <f t="shared" si="24"/>
        <v>0</v>
      </c>
      <c r="S121" s="267">
        <f t="shared" si="24"/>
        <v>0</v>
      </c>
      <c r="T121" s="267">
        <f t="shared" si="24"/>
        <v>0</v>
      </c>
      <c r="U121" s="267">
        <f t="shared" si="24"/>
        <v>0</v>
      </c>
      <c r="V121" s="267">
        <f t="shared" si="24"/>
        <v>0</v>
      </c>
      <c r="W121" s="267">
        <f t="shared" si="24"/>
        <v>0</v>
      </c>
      <c r="X121" s="267">
        <f t="shared" si="24"/>
        <v>0</v>
      </c>
      <c r="Y121" s="267">
        <f t="shared" si="24"/>
        <v>0</v>
      </c>
      <c r="DA121" s="77"/>
    </row>
    <row r="122" spans="1:105" ht="12" customHeight="1" x14ac:dyDescent="0.25">
      <c r="A122" s="56" t="s">
        <v>95</v>
      </c>
      <c r="B122" s="268">
        <f t="shared" ref="B122:Y122" si="25">IF(B$59=0,0,B$59/B$54)</f>
        <v>1.6099846011307652E-3</v>
      </c>
      <c r="C122" s="268">
        <f t="shared" si="25"/>
        <v>1.5695615920235564E-3</v>
      </c>
      <c r="D122" s="268">
        <f t="shared" si="25"/>
        <v>1.3454203466793616E-3</v>
      </c>
      <c r="E122" s="268">
        <f t="shared" si="25"/>
        <v>1.3130887813962067E-3</v>
      </c>
      <c r="F122" s="268">
        <f t="shared" si="25"/>
        <v>1.0130515328913769E-3</v>
      </c>
      <c r="G122" s="268">
        <f t="shared" si="25"/>
        <v>9.3963275906143841E-4</v>
      </c>
      <c r="H122" s="268">
        <f t="shared" si="25"/>
        <v>8.6753846928470425E-4</v>
      </c>
      <c r="I122" s="268">
        <f t="shared" si="25"/>
        <v>9.1721608914523459E-4</v>
      </c>
      <c r="J122" s="268">
        <f t="shared" si="25"/>
        <v>9.4455927054460818E-4</v>
      </c>
      <c r="K122" s="268">
        <f t="shared" si="25"/>
        <v>9.7485840524488116E-4</v>
      </c>
      <c r="L122" s="268">
        <f t="shared" si="25"/>
        <v>1.030166971142713E-3</v>
      </c>
      <c r="M122" s="268">
        <f t="shared" si="25"/>
        <v>9.5072990685055384E-4</v>
      </c>
      <c r="N122" s="268">
        <f t="shared" si="25"/>
        <v>1.3299694699308543E-3</v>
      </c>
      <c r="O122" s="268">
        <f t="shared" si="25"/>
        <v>1.2462589649291415E-3</v>
      </c>
      <c r="P122" s="268">
        <f t="shared" si="25"/>
        <v>9.8950563944477936E-4</v>
      </c>
      <c r="Q122" s="268">
        <f t="shared" si="25"/>
        <v>4.5206901395431918E-4</v>
      </c>
      <c r="R122" s="268">
        <f t="shared" si="25"/>
        <v>9.9732909981707011E-4</v>
      </c>
      <c r="S122" s="268">
        <f t="shared" si="25"/>
        <v>7.2673790666931556E-4</v>
      </c>
      <c r="T122" s="268">
        <f t="shared" si="25"/>
        <v>5.7188617507845571E-4</v>
      </c>
      <c r="U122" s="268">
        <f t="shared" si="25"/>
        <v>5.9353568142325199E-4</v>
      </c>
      <c r="V122" s="268">
        <f t="shared" si="25"/>
        <v>5.7810708357328405E-4</v>
      </c>
      <c r="W122" s="268">
        <f t="shared" si="25"/>
        <v>7.3677058216627697E-4</v>
      </c>
      <c r="X122" s="268">
        <f t="shared" si="25"/>
        <v>6.3642441423811659E-4</v>
      </c>
      <c r="Y122" s="268">
        <f t="shared" si="25"/>
        <v>9.1567133353742365E-4</v>
      </c>
      <c r="DA122" s="78"/>
    </row>
    <row r="123" spans="1:105" ht="12" customHeight="1" x14ac:dyDescent="0.25">
      <c r="A123" s="174" t="s">
        <v>220</v>
      </c>
      <c r="B123" s="269">
        <f t="shared" ref="B123:Y123" si="26">IF(B$65=0,0,B$65/B$54)</f>
        <v>0.15180208428348754</v>
      </c>
      <c r="C123" s="269">
        <f t="shared" si="26"/>
        <v>0.15036903558555889</v>
      </c>
      <c r="D123" s="269">
        <f t="shared" si="26"/>
        <v>0.1434275773613797</v>
      </c>
      <c r="E123" s="269">
        <f t="shared" si="26"/>
        <v>0.14857090616966456</v>
      </c>
      <c r="F123" s="269">
        <f t="shared" si="26"/>
        <v>0.14399363124732548</v>
      </c>
      <c r="G123" s="269">
        <f t="shared" si="26"/>
        <v>0.13696839242212902</v>
      </c>
      <c r="H123" s="269">
        <f t="shared" si="26"/>
        <v>0.13554909470430232</v>
      </c>
      <c r="I123" s="269">
        <f t="shared" si="26"/>
        <v>0.14014275748090968</v>
      </c>
      <c r="J123" s="269">
        <f t="shared" si="26"/>
        <v>0.13130435881214306</v>
      </c>
      <c r="K123" s="269">
        <f t="shared" si="26"/>
        <v>0.13368122473186358</v>
      </c>
      <c r="L123" s="269">
        <f t="shared" si="26"/>
        <v>0.13556568786297676</v>
      </c>
      <c r="M123" s="269">
        <f t="shared" si="26"/>
        <v>0.13390500290687865</v>
      </c>
      <c r="N123" s="269">
        <f t="shared" si="26"/>
        <v>0.14722611052119536</v>
      </c>
      <c r="O123" s="269">
        <f t="shared" si="26"/>
        <v>0.13333234075145312</v>
      </c>
      <c r="P123" s="269">
        <f t="shared" si="26"/>
        <v>0.12639265233848307</v>
      </c>
      <c r="Q123" s="269">
        <f t="shared" si="26"/>
        <v>0.10970351408548859</v>
      </c>
      <c r="R123" s="269">
        <f t="shared" si="26"/>
        <v>0.12339424557309084</v>
      </c>
      <c r="S123" s="269">
        <f t="shared" si="26"/>
        <v>0.11889117728917953</v>
      </c>
      <c r="T123" s="269">
        <f t="shared" si="26"/>
        <v>0.11610108932642524</v>
      </c>
      <c r="U123" s="269">
        <f t="shared" si="26"/>
        <v>0.1331002114413273</v>
      </c>
      <c r="V123" s="269">
        <f t="shared" si="26"/>
        <v>0.13695812271565766</v>
      </c>
      <c r="W123" s="269">
        <f t="shared" si="26"/>
        <v>0.12138404493881973</v>
      </c>
      <c r="X123" s="269">
        <f t="shared" si="26"/>
        <v>0.12452147482190011</v>
      </c>
      <c r="Y123" s="269">
        <f t="shared" si="26"/>
        <v>0.18311784923884189</v>
      </c>
      <c r="DA123" s="79"/>
    </row>
    <row r="124" spans="1:105" ht="12" customHeight="1" x14ac:dyDescent="0.25">
      <c r="A124" s="174" t="s">
        <v>226</v>
      </c>
      <c r="B124" s="269">
        <f t="shared" ref="B124:Y124" si="27">IF(B$71=0,0,B$71/B$54)</f>
        <v>0</v>
      </c>
      <c r="C124" s="269">
        <f t="shared" si="27"/>
        <v>0</v>
      </c>
      <c r="D124" s="269">
        <f t="shared" si="27"/>
        <v>0</v>
      </c>
      <c r="E124" s="269">
        <f t="shared" si="27"/>
        <v>0</v>
      </c>
      <c r="F124" s="269">
        <f t="shared" si="27"/>
        <v>0</v>
      </c>
      <c r="G124" s="269">
        <f t="shared" si="27"/>
        <v>0</v>
      </c>
      <c r="H124" s="269">
        <f t="shared" si="27"/>
        <v>0</v>
      </c>
      <c r="I124" s="269">
        <f t="shared" si="27"/>
        <v>0</v>
      </c>
      <c r="J124" s="269">
        <f t="shared" si="27"/>
        <v>0</v>
      </c>
      <c r="K124" s="269">
        <f t="shared" si="27"/>
        <v>0</v>
      </c>
      <c r="L124" s="269">
        <f t="shared" si="27"/>
        <v>0</v>
      </c>
      <c r="M124" s="269">
        <f t="shared" si="27"/>
        <v>0</v>
      </c>
      <c r="N124" s="269">
        <f t="shared" si="27"/>
        <v>0</v>
      </c>
      <c r="O124" s="269">
        <f t="shared" si="27"/>
        <v>0</v>
      </c>
      <c r="P124" s="269">
        <f t="shared" si="27"/>
        <v>0</v>
      </c>
      <c r="Q124" s="269">
        <f t="shared" si="27"/>
        <v>0</v>
      </c>
      <c r="R124" s="269">
        <f t="shared" si="27"/>
        <v>0</v>
      </c>
      <c r="S124" s="269">
        <f t="shared" si="27"/>
        <v>0</v>
      </c>
      <c r="T124" s="269">
        <f t="shared" si="27"/>
        <v>0</v>
      </c>
      <c r="U124" s="269">
        <f t="shared" si="27"/>
        <v>0</v>
      </c>
      <c r="V124" s="269">
        <f t="shared" si="27"/>
        <v>0</v>
      </c>
      <c r="W124" s="269">
        <f t="shared" si="27"/>
        <v>0</v>
      </c>
      <c r="X124" s="269">
        <f t="shared" si="27"/>
        <v>0</v>
      </c>
      <c r="Y124" s="269">
        <f t="shared" si="27"/>
        <v>0</v>
      </c>
      <c r="DA124" s="79"/>
    </row>
    <row r="125" spans="1:105" ht="12" customHeight="1" x14ac:dyDescent="0.25">
      <c r="A125" s="174" t="s">
        <v>179</v>
      </c>
      <c r="B125" s="269">
        <f t="shared" ref="B125:Y125" si="28">IF(B$72=0,0,B$72/B$54)</f>
        <v>0.42069375489666527</v>
      </c>
      <c r="C125" s="269">
        <f t="shared" si="28"/>
        <v>0.40708424739912641</v>
      </c>
      <c r="D125" s="269">
        <f t="shared" si="28"/>
        <v>0.35224808724911155</v>
      </c>
      <c r="E125" s="269">
        <f t="shared" si="28"/>
        <v>0.35116263358112942</v>
      </c>
      <c r="F125" s="269">
        <f t="shared" si="28"/>
        <v>0.27403238267806912</v>
      </c>
      <c r="G125" s="269">
        <f t="shared" si="28"/>
        <v>0.19893007777290181</v>
      </c>
      <c r="H125" s="269">
        <f t="shared" si="28"/>
        <v>0.18679341059190879</v>
      </c>
      <c r="I125" s="269">
        <f t="shared" si="28"/>
        <v>0.19565074483330636</v>
      </c>
      <c r="J125" s="269">
        <f t="shared" si="28"/>
        <v>0.19911962951468204</v>
      </c>
      <c r="K125" s="269">
        <f t="shared" si="28"/>
        <v>0.20415764203219824</v>
      </c>
      <c r="L125" s="269">
        <f t="shared" si="28"/>
        <v>0.21585902750452693</v>
      </c>
      <c r="M125" s="269">
        <f t="shared" si="28"/>
        <v>0.19324910822098748</v>
      </c>
      <c r="N125" s="269">
        <f t="shared" si="28"/>
        <v>0.3356823948595517</v>
      </c>
      <c r="O125" s="269">
        <f t="shared" si="28"/>
        <v>0.31990530572651132</v>
      </c>
      <c r="P125" s="269">
        <f t="shared" si="28"/>
        <v>0.27678081169848401</v>
      </c>
      <c r="Q125" s="269">
        <f t="shared" si="28"/>
        <v>0.17809927458341393</v>
      </c>
      <c r="R125" s="269">
        <f t="shared" si="28"/>
        <v>0.24167342457829583</v>
      </c>
      <c r="S125" s="269">
        <f t="shared" si="28"/>
        <v>0.19869317191421282</v>
      </c>
      <c r="T125" s="269">
        <f t="shared" si="28"/>
        <v>0.16491329054421835</v>
      </c>
      <c r="U125" s="269">
        <f t="shared" si="28"/>
        <v>0.17373149878246763</v>
      </c>
      <c r="V125" s="269">
        <f t="shared" si="28"/>
        <v>0.1709291165436512</v>
      </c>
      <c r="W125" s="269">
        <f t="shared" si="28"/>
        <v>0.19242001499066008</v>
      </c>
      <c r="X125" s="269">
        <f t="shared" si="28"/>
        <v>0.20746759245262122</v>
      </c>
      <c r="Y125" s="269">
        <f t="shared" si="28"/>
        <v>0.27418903855547772</v>
      </c>
      <c r="DA125" s="79"/>
    </row>
    <row r="126" spans="1:105" ht="12" customHeight="1" x14ac:dyDescent="0.25">
      <c r="A126" s="62" t="s">
        <v>181</v>
      </c>
      <c r="B126" s="270">
        <f t="shared" ref="B126:Y126" si="29">IF(B$73=0,0,B$73/B$54)</f>
        <v>0.42069375489666527</v>
      </c>
      <c r="C126" s="270">
        <f t="shared" si="29"/>
        <v>0.40708424739912641</v>
      </c>
      <c r="D126" s="270">
        <f t="shared" si="29"/>
        <v>0.35224808724911155</v>
      </c>
      <c r="E126" s="270">
        <f t="shared" si="29"/>
        <v>0.35116263358112942</v>
      </c>
      <c r="F126" s="270">
        <f t="shared" si="29"/>
        <v>0.27403238267806912</v>
      </c>
      <c r="G126" s="270">
        <f t="shared" si="29"/>
        <v>0.19893007777290181</v>
      </c>
      <c r="H126" s="270">
        <f t="shared" si="29"/>
        <v>0.18679341059190879</v>
      </c>
      <c r="I126" s="270">
        <f t="shared" si="29"/>
        <v>0.19565074483330636</v>
      </c>
      <c r="J126" s="270">
        <f t="shared" si="29"/>
        <v>0.19911962951468204</v>
      </c>
      <c r="K126" s="270">
        <f t="shared" si="29"/>
        <v>0.20415764203219824</v>
      </c>
      <c r="L126" s="270">
        <f t="shared" si="29"/>
        <v>0.21585902750452693</v>
      </c>
      <c r="M126" s="270">
        <f t="shared" si="29"/>
        <v>0.19324910822098748</v>
      </c>
      <c r="N126" s="270">
        <f t="shared" si="29"/>
        <v>0.3356823948595517</v>
      </c>
      <c r="O126" s="270">
        <f t="shared" si="29"/>
        <v>0.31990530572651132</v>
      </c>
      <c r="P126" s="270">
        <f t="shared" si="29"/>
        <v>0.27678081169848401</v>
      </c>
      <c r="Q126" s="270">
        <f t="shared" si="29"/>
        <v>0.17809927458341393</v>
      </c>
      <c r="R126" s="270">
        <f t="shared" si="29"/>
        <v>0.24167342457829583</v>
      </c>
      <c r="S126" s="270">
        <f t="shared" si="29"/>
        <v>0.19869317191421282</v>
      </c>
      <c r="T126" s="270">
        <f t="shared" si="29"/>
        <v>0.16491329054421835</v>
      </c>
      <c r="U126" s="270">
        <f t="shared" si="29"/>
        <v>0.17373149878246763</v>
      </c>
      <c r="V126" s="270">
        <f t="shared" si="29"/>
        <v>0.1709291165436512</v>
      </c>
      <c r="W126" s="270">
        <f t="shared" si="29"/>
        <v>0.19242001499066008</v>
      </c>
      <c r="X126" s="270">
        <f t="shared" si="29"/>
        <v>0.20746759245262122</v>
      </c>
      <c r="Y126" s="270">
        <f t="shared" si="29"/>
        <v>0.27418903855547772</v>
      </c>
      <c r="DA126" s="80"/>
    </row>
    <row r="127" spans="1:105" ht="12" customHeight="1" x14ac:dyDescent="0.25">
      <c r="A127" s="62" t="s">
        <v>187</v>
      </c>
      <c r="B127" s="270">
        <f t="shared" ref="B127:Y127" si="30">IF(B$78=0,0,B$78/B$54)</f>
        <v>0</v>
      </c>
      <c r="C127" s="270">
        <f t="shared" si="30"/>
        <v>0</v>
      </c>
      <c r="D127" s="270">
        <f t="shared" si="30"/>
        <v>0</v>
      </c>
      <c r="E127" s="270">
        <f t="shared" si="30"/>
        <v>0</v>
      </c>
      <c r="F127" s="270">
        <f t="shared" si="30"/>
        <v>0</v>
      </c>
      <c r="G127" s="270">
        <f t="shared" si="30"/>
        <v>0</v>
      </c>
      <c r="H127" s="270">
        <f t="shared" si="30"/>
        <v>0</v>
      </c>
      <c r="I127" s="270">
        <f t="shared" si="30"/>
        <v>0</v>
      </c>
      <c r="J127" s="270">
        <f t="shared" si="30"/>
        <v>0</v>
      </c>
      <c r="K127" s="270">
        <f t="shared" si="30"/>
        <v>0</v>
      </c>
      <c r="L127" s="270">
        <f t="shared" si="30"/>
        <v>0</v>
      </c>
      <c r="M127" s="270">
        <f t="shared" si="30"/>
        <v>0</v>
      </c>
      <c r="N127" s="270">
        <f t="shared" si="30"/>
        <v>0</v>
      </c>
      <c r="O127" s="270">
        <f t="shared" si="30"/>
        <v>0</v>
      </c>
      <c r="P127" s="270">
        <f t="shared" si="30"/>
        <v>0</v>
      </c>
      <c r="Q127" s="270">
        <f t="shared" si="30"/>
        <v>0</v>
      </c>
      <c r="R127" s="270">
        <f t="shared" si="30"/>
        <v>0</v>
      </c>
      <c r="S127" s="270">
        <f t="shared" si="30"/>
        <v>0</v>
      </c>
      <c r="T127" s="270">
        <f t="shared" si="30"/>
        <v>0</v>
      </c>
      <c r="U127" s="270">
        <f t="shared" si="30"/>
        <v>0</v>
      </c>
      <c r="V127" s="270">
        <f t="shared" si="30"/>
        <v>0</v>
      </c>
      <c r="W127" s="270">
        <f t="shared" si="30"/>
        <v>0</v>
      </c>
      <c r="X127" s="270">
        <f t="shared" si="30"/>
        <v>0</v>
      </c>
      <c r="Y127" s="270">
        <f t="shared" si="30"/>
        <v>0</v>
      </c>
      <c r="DA127" s="80"/>
    </row>
    <row r="128" spans="1:105" ht="12" customHeight="1" x14ac:dyDescent="0.25">
      <c r="A128" s="174" t="s">
        <v>189</v>
      </c>
      <c r="B128" s="269">
        <f t="shared" ref="B128:Y128" si="31">IF(B$79=0,0,B$79/B$54)</f>
        <v>0.1283261592099163</v>
      </c>
      <c r="C128" s="269">
        <f t="shared" si="31"/>
        <v>0.12472749817808676</v>
      </c>
      <c r="D128" s="269">
        <f t="shared" si="31"/>
        <v>0.11148494549753778</v>
      </c>
      <c r="E128" s="269">
        <f t="shared" si="31"/>
        <v>0.11550774406933768</v>
      </c>
      <c r="F128" s="269">
        <f t="shared" si="31"/>
        <v>9.316672545815935E-2</v>
      </c>
      <c r="G128" s="269">
        <f t="shared" si="31"/>
        <v>7.8286387547742378E-2</v>
      </c>
      <c r="H128" s="269">
        <f t="shared" si="31"/>
        <v>7.4815611386625153E-2</v>
      </c>
      <c r="I128" s="269">
        <f t="shared" si="31"/>
        <v>7.8174709766716102E-2</v>
      </c>
      <c r="J128" s="269">
        <f t="shared" si="31"/>
        <v>7.6895231205669337E-2</v>
      </c>
      <c r="K128" s="269">
        <f t="shared" si="31"/>
        <v>7.8910667989470717E-2</v>
      </c>
      <c r="L128" s="269">
        <f t="shared" si="31"/>
        <v>8.1802187934921944E-2</v>
      </c>
      <c r="M128" s="269">
        <f t="shared" si="31"/>
        <v>7.7564541289544708E-2</v>
      </c>
      <c r="N128" s="269">
        <f t="shared" si="31"/>
        <v>0.10337962374831436</v>
      </c>
      <c r="O128" s="269">
        <f t="shared" si="31"/>
        <v>0.19033568664538816</v>
      </c>
      <c r="P128" s="269">
        <f t="shared" si="31"/>
        <v>0.23511784156547239</v>
      </c>
      <c r="Q128" s="269">
        <f t="shared" si="31"/>
        <v>0.17851072353299879</v>
      </c>
      <c r="R128" s="269">
        <f t="shared" si="31"/>
        <v>0.16817543733160109</v>
      </c>
      <c r="S128" s="269">
        <f t="shared" si="31"/>
        <v>9.6586625942858551E-2</v>
      </c>
      <c r="T128" s="269">
        <f t="shared" si="31"/>
        <v>8.6201728659337909E-2</v>
      </c>
      <c r="U128" s="269">
        <f t="shared" si="31"/>
        <v>8.0329871098650724E-2</v>
      </c>
      <c r="V128" s="269">
        <f t="shared" si="31"/>
        <v>8.8080645441651131E-2</v>
      </c>
      <c r="W128" s="269">
        <f t="shared" si="31"/>
        <v>8.6080902064897422E-2</v>
      </c>
      <c r="X128" s="269">
        <f t="shared" si="31"/>
        <v>9.0978660303268927E-2</v>
      </c>
      <c r="Y128" s="269">
        <f t="shared" si="31"/>
        <v>0.11651712085718852</v>
      </c>
      <c r="DA128" s="79"/>
    </row>
    <row r="129" spans="1:105" ht="12" customHeight="1" x14ac:dyDescent="0.25">
      <c r="A129" s="62" t="s">
        <v>190</v>
      </c>
      <c r="B129" s="270">
        <f t="shared" ref="B129:Y129" si="32">IF(B$80=0,0,B$80/B$54)</f>
        <v>8.1990827505963093E-2</v>
      </c>
      <c r="C129" s="270">
        <f t="shared" si="32"/>
        <v>7.9128501916999328E-2</v>
      </c>
      <c r="D129" s="270">
        <f t="shared" si="32"/>
        <v>6.7686761323354008E-2</v>
      </c>
      <c r="E129" s="270">
        <f t="shared" si="32"/>
        <v>6.8581365509006509E-2</v>
      </c>
      <c r="F129" s="270">
        <f t="shared" si="32"/>
        <v>5.1615476839696584E-2</v>
      </c>
      <c r="G129" s="270">
        <f t="shared" si="32"/>
        <v>4.0180138819094442E-2</v>
      </c>
      <c r="H129" s="270">
        <f t="shared" si="32"/>
        <v>3.7097276346114441E-2</v>
      </c>
      <c r="I129" s="270">
        <f t="shared" si="32"/>
        <v>3.9221567610918863E-2</v>
      </c>
      <c r="J129" s="270">
        <f t="shared" si="32"/>
        <v>4.039080401076503E-2</v>
      </c>
      <c r="K129" s="270">
        <f t="shared" si="32"/>
        <v>4.1686441510219004E-2</v>
      </c>
      <c r="L129" s="270">
        <f t="shared" si="32"/>
        <v>4.4051520669314843E-2</v>
      </c>
      <c r="M129" s="270">
        <f t="shared" si="32"/>
        <v>4.0654669889198969E-2</v>
      </c>
      <c r="N129" s="270">
        <f t="shared" si="32"/>
        <v>6.1213097623864364E-2</v>
      </c>
      <c r="O129" s="270">
        <f t="shared" si="32"/>
        <v>5.9862984467367687E-2</v>
      </c>
      <c r="P129" s="270">
        <f t="shared" si="32"/>
        <v>4.8963454248773505E-2</v>
      </c>
      <c r="Q129" s="270">
        <f t="shared" si="32"/>
        <v>3.4920035996593005E-2</v>
      </c>
      <c r="R129" s="270">
        <f t="shared" si="32"/>
        <v>5.0906392470862101E-2</v>
      </c>
      <c r="S129" s="270">
        <f t="shared" si="32"/>
        <v>4.2235147443727174E-2</v>
      </c>
      <c r="T129" s="270">
        <f t="shared" si="32"/>
        <v>3.500596839051414E-2</v>
      </c>
      <c r="U129" s="270">
        <f t="shared" si="32"/>
        <v>3.6868934733374777E-2</v>
      </c>
      <c r="V129" s="270">
        <f t="shared" si="32"/>
        <v>3.6295493606276784E-2</v>
      </c>
      <c r="W129" s="270">
        <f t="shared" si="32"/>
        <v>4.0921593640770651E-2</v>
      </c>
      <c r="X129" s="270">
        <f t="shared" si="32"/>
        <v>4.192274422846666E-2</v>
      </c>
      <c r="Y129" s="270">
        <f t="shared" si="32"/>
        <v>5.6743344906366372E-2</v>
      </c>
      <c r="DA129" s="80"/>
    </row>
    <row r="130" spans="1:105" ht="12" customHeight="1" x14ac:dyDescent="0.25">
      <c r="A130" s="62" t="s">
        <v>195</v>
      </c>
      <c r="B130" s="270">
        <f t="shared" ref="B130:Y130" si="33">IF(B$84=0,0,B$84/B$54)</f>
        <v>4.6335331703953209E-2</v>
      </c>
      <c r="C130" s="270">
        <f t="shared" si="33"/>
        <v>4.5598996261087439E-2</v>
      </c>
      <c r="D130" s="270">
        <f t="shared" si="33"/>
        <v>4.3798184174183755E-2</v>
      </c>
      <c r="E130" s="270">
        <f t="shared" si="33"/>
        <v>4.6926378560331168E-2</v>
      </c>
      <c r="F130" s="270">
        <f t="shared" si="33"/>
        <v>4.1551248618462766E-2</v>
      </c>
      <c r="G130" s="270">
        <f t="shared" si="33"/>
        <v>3.8106248728647936E-2</v>
      </c>
      <c r="H130" s="270">
        <f t="shared" si="33"/>
        <v>3.7718335040510705E-2</v>
      </c>
      <c r="I130" s="270">
        <f t="shared" si="33"/>
        <v>3.8953142155797239E-2</v>
      </c>
      <c r="J130" s="270">
        <f t="shared" si="33"/>
        <v>3.6504427194904321E-2</v>
      </c>
      <c r="K130" s="270">
        <f t="shared" si="33"/>
        <v>3.7224226479251714E-2</v>
      </c>
      <c r="L130" s="270">
        <f t="shared" si="33"/>
        <v>3.77506672656071E-2</v>
      </c>
      <c r="M130" s="270">
        <f t="shared" si="33"/>
        <v>3.690987140034574E-2</v>
      </c>
      <c r="N130" s="270">
        <f t="shared" si="33"/>
        <v>4.2166526124449988E-2</v>
      </c>
      <c r="O130" s="270">
        <f t="shared" si="33"/>
        <v>0.13047270217802048</v>
      </c>
      <c r="P130" s="270">
        <f t="shared" si="33"/>
        <v>0.18615438731669887</v>
      </c>
      <c r="Q130" s="270">
        <f t="shared" si="33"/>
        <v>0.14359068753640578</v>
      </c>
      <c r="R130" s="270">
        <f t="shared" si="33"/>
        <v>0.11726904486073901</v>
      </c>
      <c r="S130" s="270">
        <f t="shared" si="33"/>
        <v>5.4351478499131377E-2</v>
      </c>
      <c r="T130" s="270">
        <f t="shared" si="33"/>
        <v>5.1195760268823762E-2</v>
      </c>
      <c r="U130" s="270">
        <f t="shared" si="33"/>
        <v>4.346093636527594E-2</v>
      </c>
      <c r="V130" s="270">
        <f t="shared" si="33"/>
        <v>5.1785151835374334E-2</v>
      </c>
      <c r="W130" s="270">
        <f t="shared" si="33"/>
        <v>4.5159308424126778E-2</v>
      </c>
      <c r="X130" s="270">
        <f t="shared" si="33"/>
        <v>4.9055916074802267E-2</v>
      </c>
      <c r="Y130" s="270">
        <f t="shared" si="33"/>
        <v>5.9773775950822144E-2</v>
      </c>
      <c r="DA130" s="80"/>
    </row>
    <row r="131" spans="1:105" ht="12" customHeight="1" x14ac:dyDescent="0.25">
      <c r="A131" s="103" t="s">
        <v>207</v>
      </c>
      <c r="B131" s="280">
        <f t="shared" ref="B131:Y131" si="34">IF(B$95=0,0,B$95/B$54)</f>
        <v>0</v>
      </c>
      <c r="C131" s="280">
        <f t="shared" si="34"/>
        <v>0</v>
      </c>
      <c r="D131" s="280">
        <f t="shared" si="34"/>
        <v>0</v>
      </c>
      <c r="E131" s="280">
        <f t="shared" si="34"/>
        <v>0</v>
      </c>
      <c r="F131" s="280">
        <f t="shared" si="34"/>
        <v>0</v>
      </c>
      <c r="G131" s="280">
        <f t="shared" si="34"/>
        <v>0</v>
      </c>
      <c r="H131" s="280">
        <f t="shared" si="34"/>
        <v>0</v>
      </c>
      <c r="I131" s="280">
        <f t="shared" si="34"/>
        <v>0</v>
      </c>
      <c r="J131" s="280">
        <f t="shared" si="34"/>
        <v>0</v>
      </c>
      <c r="K131" s="280">
        <f t="shared" si="34"/>
        <v>0</v>
      </c>
      <c r="L131" s="280">
        <f t="shared" si="34"/>
        <v>0</v>
      </c>
      <c r="M131" s="280">
        <f t="shared" si="34"/>
        <v>0</v>
      </c>
      <c r="N131" s="280">
        <f t="shared" si="34"/>
        <v>0</v>
      </c>
      <c r="O131" s="280">
        <f t="shared" si="34"/>
        <v>0</v>
      </c>
      <c r="P131" s="280">
        <f t="shared" si="34"/>
        <v>0</v>
      </c>
      <c r="Q131" s="280">
        <f t="shared" si="34"/>
        <v>0</v>
      </c>
      <c r="R131" s="280">
        <f t="shared" si="34"/>
        <v>0</v>
      </c>
      <c r="S131" s="280">
        <f t="shared" si="34"/>
        <v>0</v>
      </c>
      <c r="T131" s="280">
        <f t="shared" si="34"/>
        <v>0</v>
      </c>
      <c r="U131" s="280">
        <f t="shared" si="34"/>
        <v>0</v>
      </c>
      <c r="V131" s="280">
        <f t="shared" si="34"/>
        <v>0</v>
      </c>
      <c r="W131" s="280">
        <f t="shared" si="34"/>
        <v>0</v>
      </c>
      <c r="X131" s="280">
        <f t="shared" si="34"/>
        <v>0</v>
      </c>
      <c r="Y131" s="280">
        <f t="shared" si="34"/>
        <v>0</v>
      </c>
      <c r="DA131" s="104"/>
    </row>
    <row r="132" spans="1:105" ht="12" customHeight="1" x14ac:dyDescent="0.25">
      <c r="A132" s="100" t="s">
        <v>105</v>
      </c>
      <c r="B132" s="281">
        <f t="shared" ref="B132:Y132" si="35">IF(B$96=0,0,B$96/B$54)</f>
        <v>0.29756801700880009</v>
      </c>
      <c r="C132" s="281">
        <f t="shared" si="35"/>
        <v>0.31624965724520426</v>
      </c>
      <c r="D132" s="281">
        <f t="shared" si="35"/>
        <v>0.39149396954529164</v>
      </c>
      <c r="E132" s="281">
        <f t="shared" si="35"/>
        <v>0.3834456273984721</v>
      </c>
      <c r="F132" s="281">
        <f t="shared" si="35"/>
        <v>0.4877942090835547</v>
      </c>
      <c r="G132" s="281">
        <f t="shared" si="35"/>
        <v>0.58487550949816536</v>
      </c>
      <c r="H132" s="281">
        <f t="shared" si="35"/>
        <v>0.60197434484787893</v>
      </c>
      <c r="I132" s="281">
        <f t="shared" si="35"/>
        <v>0.58511457182992255</v>
      </c>
      <c r="J132" s="281">
        <f t="shared" si="35"/>
        <v>0.59173622119696101</v>
      </c>
      <c r="K132" s="281">
        <f t="shared" si="35"/>
        <v>0.58227560684122248</v>
      </c>
      <c r="L132" s="281">
        <f t="shared" si="35"/>
        <v>0.56574292972643159</v>
      </c>
      <c r="M132" s="281">
        <f t="shared" si="35"/>
        <v>0.59433061767573858</v>
      </c>
      <c r="N132" s="281">
        <f t="shared" si="35"/>
        <v>0.41238190140100783</v>
      </c>
      <c r="O132" s="281">
        <f t="shared" si="35"/>
        <v>0.35518040791171834</v>
      </c>
      <c r="P132" s="281">
        <f t="shared" si="35"/>
        <v>0.36071918875811587</v>
      </c>
      <c r="Q132" s="281">
        <f t="shared" si="35"/>
        <v>0.53323441878414435</v>
      </c>
      <c r="R132" s="281">
        <f t="shared" si="35"/>
        <v>0.4657595634171951</v>
      </c>
      <c r="S132" s="281">
        <f t="shared" si="35"/>
        <v>0.58510228694707966</v>
      </c>
      <c r="T132" s="281">
        <f t="shared" si="35"/>
        <v>0.63221200529494004</v>
      </c>
      <c r="U132" s="281">
        <f t="shared" si="35"/>
        <v>0.61224488299613111</v>
      </c>
      <c r="V132" s="281">
        <f t="shared" si="35"/>
        <v>0.6034540082154668</v>
      </c>
      <c r="W132" s="281">
        <f t="shared" si="35"/>
        <v>0.59937826742345646</v>
      </c>
      <c r="X132" s="281">
        <f t="shared" si="35"/>
        <v>0.57639584800797161</v>
      </c>
      <c r="Y132" s="281">
        <f t="shared" si="35"/>
        <v>0.42526032001495451</v>
      </c>
      <c r="DA132" s="106"/>
    </row>
    <row r="133" spans="1:105" ht="12" customHeight="1" x14ac:dyDescent="0.25">
      <c r="A133" s="6"/>
    </row>
    <row r="134" spans="1:105" ht="15" customHeight="1" x14ac:dyDescent="0.25">
      <c r="A134" s="32" t="s">
        <v>430</v>
      </c>
      <c r="B134" s="257"/>
      <c r="C134" s="257"/>
      <c r="D134" s="257"/>
      <c r="E134" s="257"/>
      <c r="F134" s="257"/>
      <c r="G134" s="257"/>
      <c r="H134" s="257"/>
      <c r="I134" s="257"/>
      <c r="J134" s="257"/>
      <c r="K134" s="257"/>
      <c r="L134" s="257"/>
      <c r="M134" s="257"/>
      <c r="N134" s="257"/>
      <c r="O134" s="257"/>
      <c r="P134" s="257"/>
      <c r="Q134" s="257"/>
      <c r="R134" s="257"/>
      <c r="S134" s="257"/>
      <c r="T134" s="257"/>
      <c r="U134" s="257"/>
      <c r="V134" s="257"/>
      <c r="W134" s="257"/>
      <c r="X134" s="257"/>
      <c r="Y134" s="257"/>
      <c r="DA134" s="88"/>
    </row>
    <row r="136" spans="1:105" ht="12" customHeight="1" x14ac:dyDescent="0.25">
      <c r="A136" s="35" t="s">
        <v>431</v>
      </c>
      <c r="B136" s="272">
        <f>IF(B$5=0,0,(B$5-B$52)/ISI_fec!B$5)</f>
        <v>0</v>
      </c>
      <c r="C136" s="272">
        <f>IF(C$5=0,0,(C$5-C$52)/ISI_fec!C$5)</f>
        <v>0</v>
      </c>
      <c r="D136" s="272">
        <f>IF(D$5=0,0,(D$5-D$52)/ISI_fec!D$5)</f>
        <v>0</v>
      </c>
      <c r="E136" s="272">
        <f>IF(E$5=0,0,(E$5-E$52)/ISI_fec!E$5)</f>
        <v>0</v>
      </c>
      <c r="F136" s="272">
        <f>IF(F$5=0,0,(F$5-F$52)/ISI_fec!F$5)</f>
        <v>0</v>
      </c>
      <c r="G136" s="272">
        <f>IF(G$5=0,0,(G$5-G$52)/ISI_fec!G$5)</f>
        <v>0</v>
      </c>
      <c r="H136" s="272">
        <f>IF(H$5=0,0,(H$5-H$52)/ISI_fec!H$5)</f>
        <v>0</v>
      </c>
      <c r="I136" s="272">
        <f>IF(I$5=0,0,(I$5-I$52)/ISI_fec!I$5)</f>
        <v>0</v>
      </c>
      <c r="J136" s="272">
        <f>IF(J$5=0,0,(J$5-J$52)/ISI_fec!J$5)</f>
        <v>0</v>
      </c>
      <c r="K136" s="272">
        <f>IF(K$5=0,0,(K$5-K$52)/ISI_fec!K$5)</f>
        <v>0</v>
      </c>
      <c r="L136" s="272">
        <f>IF(L$5=0,0,(L$5-L$52)/ISI_fec!L$5)</f>
        <v>0</v>
      </c>
      <c r="M136" s="272">
        <f>IF(M$5=0,0,(M$5-M$52)/ISI_fec!M$5)</f>
        <v>0</v>
      </c>
      <c r="N136" s="272">
        <f>IF(N$5=0,0,(N$5-N$52)/ISI_fec!N$5)</f>
        <v>0</v>
      </c>
      <c r="O136" s="272">
        <f>IF(O$5=0,0,(O$5-O$52)/ISI_fec!O$5)</f>
        <v>0</v>
      </c>
      <c r="P136" s="272">
        <f>IF(P$5=0,0,(P$5-P$52)/ISI_fec!P$5)</f>
        <v>0</v>
      </c>
      <c r="Q136" s="272">
        <f>IF(Q$5=0,0,(Q$5-Q$52)/ISI_fec!Q$5)</f>
        <v>0</v>
      </c>
      <c r="R136" s="272">
        <f>IF(R$5=0,0,(R$5-R$52)/ISI_fec!R$5)</f>
        <v>0</v>
      </c>
      <c r="S136" s="272">
        <f>IF(S$5=0,0,(S$5-S$52)/ISI_fec!S$5)</f>
        <v>0</v>
      </c>
      <c r="T136" s="272">
        <f>IF(T$5=0,0,(T$5-T$52)/ISI_fec!T$5)</f>
        <v>0</v>
      </c>
      <c r="U136" s="272">
        <f>IF(U$5=0,0,(U$5-U$52)/ISI_fec!U$5)</f>
        <v>0</v>
      </c>
      <c r="V136" s="272">
        <f>IF(V$5=0,0,(V$5-V$52)/ISI_fec!V$5)</f>
        <v>0</v>
      </c>
      <c r="W136" s="272">
        <f>IF(W$5=0,0,(W$5-W$52)/ISI_fec!W$5)</f>
        <v>0</v>
      </c>
      <c r="X136" s="272">
        <f>IF(X$5=0,0,(X$5-X$52)/ISI_fec!X$5)</f>
        <v>0</v>
      </c>
      <c r="Y136" s="272">
        <f>IF(Y$5=0,0,(Y$5-Y$52)/ISI_fec!Y$5)</f>
        <v>0</v>
      </c>
      <c r="DA136" s="111"/>
    </row>
    <row r="137" spans="1:105" ht="12" customHeight="1" x14ac:dyDescent="0.25">
      <c r="A137" s="55" t="s">
        <v>91</v>
      </c>
      <c r="B137" s="273">
        <f>IF(B$6=0,0,B$6/ISI_fec!B$6)</f>
        <v>0</v>
      </c>
      <c r="C137" s="273">
        <f>IF(C$6=0,0,C$6/ISI_fec!C$6)</f>
        <v>0</v>
      </c>
      <c r="D137" s="273">
        <f>IF(D$6=0,0,D$6/ISI_fec!D$6)</f>
        <v>0</v>
      </c>
      <c r="E137" s="273">
        <f>IF(E$6=0,0,E$6/ISI_fec!E$6)</f>
        <v>0</v>
      </c>
      <c r="F137" s="273">
        <f>IF(F$6=0,0,F$6/ISI_fec!F$6)</f>
        <v>0</v>
      </c>
      <c r="G137" s="273">
        <f>IF(G$6=0,0,G$6/ISI_fec!G$6)</f>
        <v>0</v>
      </c>
      <c r="H137" s="273">
        <f>IF(H$6=0,0,H$6/ISI_fec!H$6)</f>
        <v>0</v>
      </c>
      <c r="I137" s="273">
        <f>IF(I$6=0,0,I$6/ISI_fec!I$6)</f>
        <v>0</v>
      </c>
      <c r="J137" s="273">
        <f>IF(J$6=0,0,J$6/ISI_fec!J$6)</f>
        <v>0</v>
      </c>
      <c r="K137" s="273">
        <f>IF(K$6=0,0,K$6/ISI_fec!K$6)</f>
        <v>0</v>
      </c>
      <c r="L137" s="273">
        <f>IF(L$6=0,0,L$6/ISI_fec!L$6)</f>
        <v>0</v>
      </c>
      <c r="M137" s="273">
        <f>IF(M$6=0,0,M$6/ISI_fec!M$6)</f>
        <v>0</v>
      </c>
      <c r="N137" s="273">
        <f>IF(N$6=0,0,N$6/ISI_fec!N$6)</f>
        <v>0</v>
      </c>
      <c r="O137" s="273">
        <f>IF(O$6=0,0,O$6/ISI_fec!O$6)</f>
        <v>0</v>
      </c>
      <c r="P137" s="273">
        <f>IF(P$6=0,0,P$6/ISI_fec!P$6)</f>
        <v>0</v>
      </c>
      <c r="Q137" s="273">
        <f>IF(Q$6=0,0,Q$6/ISI_fec!Q$6)</f>
        <v>0</v>
      </c>
      <c r="R137" s="273">
        <f>IF(R$6=0,0,R$6/ISI_fec!R$6)</f>
        <v>0</v>
      </c>
      <c r="S137" s="273">
        <f>IF(S$6=0,0,S$6/ISI_fec!S$6)</f>
        <v>0</v>
      </c>
      <c r="T137" s="273">
        <f>IF(T$6=0,0,T$6/ISI_fec!T$6)</f>
        <v>0</v>
      </c>
      <c r="U137" s="273">
        <f>IF(U$6=0,0,U$6/ISI_fec!U$6)</f>
        <v>0</v>
      </c>
      <c r="V137" s="273">
        <f>IF(V$6=0,0,V$6/ISI_fec!V$6)</f>
        <v>0</v>
      </c>
      <c r="W137" s="273">
        <f>IF(W$6=0,0,W$6/ISI_fec!W$6)</f>
        <v>0</v>
      </c>
      <c r="X137" s="273">
        <f>IF(X$6=0,0,X$6/ISI_fec!X$6)</f>
        <v>0</v>
      </c>
      <c r="Y137" s="273">
        <f>IF(Y$6=0,0,Y$6/ISI_fec!Y$6)</f>
        <v>0</v>
      </c>
      <c r="DA137" s="76"/>
    </row>
    <row r="138" spans="1:105" ht="12" customHeight="1" x14ac:dyDescent="0.25">
      <c r="A138" s="173" t="s">
        <v>92</v>
      </c>
      <c r="B138" s="274">
        <f>IF(B$7=0,0,B$7/ISI_fec!B$7)</f>
        <v>0</v>
      </c>
      <c r="C138" s="274">
        <f>IF(C$7=0,0,C$7/ISI_fec!C$7)</f>
        <v>0</v>
      </c>
      <c r="D138" s="274">
        <f>IF(D$7=0,0,D$7/ISI_fec!D$7)</f>
        <v>0</v>
      </c>
      <c r="E138" s="274">
        <f>IF(E$7=0,0,E$7/ISI_fec!E$7)</f>
        <v>0</v>
      </c>
      <c r="F138" s="274">
        <f>IF(F$7=0,0,F$7/ISI_fec!F$7)</f>
        <v>0</v>
      </c>
      <c r="G138" s="274">
        <f>IF(G$7=0,0,G$7/ISI_fec!G$7)</f>
        <v>0</v>
      </c>
      <c r="H138" s="274">
        <f>IF(H$7=0,0,H$7/ISI_fec!H$7)</f>
        <v>0</v>
      </c>
      <c r="I138" s="274">
        <f>IF(I$7=0,0,I$7/ISI_fec!I$7)</f>
        <v>0</v>
      </c>
      <c r="J138" s="274">
        <f>IF(J$7=0,0,J$7/ISI_fec!J$7)</f>
        <v>0</v>
      </c>
      <c r="K138" s="274">
        <f>IF(K$7=0,0,K$7/ISI_fec!K$7)</f>
        <v>0</v>
      </c>
      <c r="L138" s="274">
        <f>IF(L$7=0,0,L$7/ISI_fec!L$7)</f>
        <v>0</v>
      </c>
      <c r="M138" s="274">
        <f>IF(M$7=0,0,M$7/ISI_fec!M$7)</f>
        <v>0</v>
      </c>
      <c r="N138" s="274">
        <f>IF(N$7=0,0,N$7/ISI_fec!N$7)</f>
        <v>0</v>
      </c>
      <c r="O138" s="274">
        <f>IF(O$7=0,0,O$7/ISI_fec!O$7)</f>
        <v>0</v>
      </c>
      <c r="P138" s="274">
        <f>IF(P$7=0,0,P$7/ISI_fec!P$7)</f>
        <v>0</v>
      </c>
      <c r="Q138" s="274">
        <f>IF(Q$7=0,0,Q$7/ISI_fec!Q$7)</f>
        <v>0</v>
      </c>
      <c r="R138" s="274">
        <f>IF(R$7=0,0,R$7/ISI_fec!R$7)</f>
        <v>0</v>
      </c>
      <c r="S138" s="274">
        <f>IF(S$7=0,0,S$7/ISI_fec!S$7)</f>
        <v>0</v>
      </c>
      <c r="T138" s="274">
        <f>IF(T$7=0,0,T$7/ISI_fec!T$7)</f>
        <v>0</v>
      </c>
      <c r="U138" s="274">
        <f>IF(U$7=0,0,U$7/ISI_fec!U$7)</f>
        <v>0</v>
      </c>
      <c r="V138" s="274">
        <f>IF(V$7=0,0,V$7/ISI_fec!V$7)</f>
        <v>0</v>
      </c>
      <c r="W138" s="274">
        <f>IF(W$7=0,0,W$7/ISI_fec!W$7)</f>
        <v>0</v>
      </c>
      <c r="X138" s="274">
        <f>IF(X$7=0,0,X$7/ISI_fec!X$7)</f>
        <v>0</v>
      </c>
      <c r="Y138" s="274">
        <f>IF(Y$7=0,0,Y$7/ISI_fec!Y$7)</f>
        <v>0</v>
      </c>
      <c r="DA138" s="77"/>
    </row>
    <row r="139" spans="1:105" ht="12" customHeight="1" x14ac:dyDescent="0.25">
      <c r="A139" s="173" t="s">
        <v>93</v>
      </c>
      <c r="B139" s="274">
        <f>IF(B$8=0,0,B$8/ISI_fec!B$8)</f>
        <v>0</v>
      </c>
      <c r="C139" s="274">
        <f>IF(C$8=0,0,C$8/ISI_fec!C$8)</f>
        <v>0</v>
      </c>
      <c r="D139" s="274">
        <f>IF(D$8=0,0,D$8/ISI_fec!D$8)</f>
        <v>0</v>
      </c>
      <c r="E139" s="274">
        <f>IF(E$8=0,0,E$8/ISI_fec!E$8)</f>
        <v>0</v>
      </c>
      <c r="F139" s="274">
        <f>IF(F$8=0,0,F$8/ISI_fec!F$8)</f>
        <v>0</v>
      </c>
      <c r="G139" s="274">
        <f>IF(G$8=0,0,G$8/ISI_fec!G$8)</f>
        <v>0</v>
      </c>
      <c r="H139" s="274">
        <f>IF(H$8=0,0,H$8/ISI_fec!H$8)</f>
        <v>0</v>
      </c>
      <c r="I139" s="274">
        <f>IF(I$8=0,0,I$8/ISI_fec!I$8)</f>
        <v>0</v>
      </c>
      <c r="J139" s="274">
        <f>IF(J$8=0,0,J$8/ISI_fec!J$8)</f>
        <v>0</v>
      </c>
      <c r="K139" s="274">
        <f>IF(K$8=0,0,K$8/ISI_fec!K$8)</f>
        <v>0</v>
      </c>
      <c r="L139" s="274">
        <f>IF(L$8=0,0,L$8/ISI_fec!L$8)</f>
        <v>0</v>
      </c>
      <c r="M139" s="274">
        <f>IF(M$8=0,0,M$8/ISI_fec!M$8)</f>
        <v>0</v>
      </c>
      <c r="N139" s="274">
        <f>IF(N$8=0,0,N$8/ISI_fec!N$8)</f>
        <v>0</v>
      </c>
      <c r="O139" s="274">
        <f>IF(O$8=0,0,O$8/ISI_fec!O$8)</f>
        <v>0</v>
      </c>
      <c r="P139" s="274">
        <f>IF(P$8=0,0,P$8/ISI_fec!P$8)</f>
        <v>0</v>
      </c>
      <c r="Q139" s="274">
        <f>IF(Q$8=0,0,Q$8/ISI_fec!Q$8)</f>
        <v>0</v>
      </c>
      <c r="R139" s="274">
        <f>IF(R$8=0,0,R$8/ISI_fec!R$8)</f>
        <v>0</v>
      </c>
      <c r="S139" s="274">
        <f>IF(S$8=0,0,S$8/ISI_fec!S$8)</f>
        <v>0</v>
      </c>
      <c r="T139" s="274">
        <f>IF(T$8=0,0,T$8/ISI_fec!T$8)</f>
        <v>0</v>
      </c>
      <c r="U139" s="274">
        <f>IF(U$8=0,0,U$8/ISI_fec!U$8)</f>
        <v>0</v>
      </c>
      <c r="V139" s="274">
        <f>IF(V$8=0,0,V$8/ISI_fec!V$8)</f>
        <v>0</v>
      </c>
      <c r="W139" s="274">
        <f>IF(W$8=0,0,W$8/ISI_fec!W$8)</f>
        <v>0</v>
      </c>
      <c r="X139" s="274">
        <f>IF(X$8=0,0,X$8/ISI_fec!X$8)</f>
        <v>0</v>
      </c>
      <c r="Y139" s="274">
        <f>IF(Y$8=0,0,Y$8/ISI_fec!Y$8)</f>
        <v>0</v>
      </c>
      <c r="DA139" s="77"/>
    </row>
    <row r="140" spans="1:105" ht="12" customHeight="1" x14ac:dyDescent="0.25">
      <c r="A140" s="173" t="s">
        <v>94</v>
      </c>
      <c r="B140" s="274">
        <f>IF(B$9=0,0,B$9/ISI_fec!B$9)</f>
        <v>0</v>
      </c>
      <c r="C140" s="274">
        <f>IF(C$9=0,0,C$9/ISI_fec!C$9)</f>
        <v>0</v>
      </c>
      <c r="D140" s="274">
        <f>IF(D$9=0,0,D$9/ISI_fec!D$9)</f>
        <v>0</v>
      </c>
      <c r="E140" s="274">
        <f>IF(E$9=0,0,E$9/ISI_fec!E$9)</f>
        <v>0</v>
      </c>
      <c r="F140" s="274">
        <f>IF(F$9=0,0,F$9/ISI_fec!F$9)</f>
        <v>0</v>
      </c>
      <c r="G140" s="274">
        <f>IF(G$9=0,0,G$9/ISI_fec!G$9)</f>
        <v>0</v>
      </c>
      <c r="H140" s="274">
        <f>IF(H$9=0,0,H$9/ISI_fec!H$9)</f>
        <v>0</v>
      </c>
      <c r="I140" s="274">
        <f>IF(I$9=0,0,I$9/ISI_fec!I$9)</f>
        <v>0</v>
      </c>
      <c r="J140" s="274">
        <f>IF(J$9=0,0,J$9/ISI_fec!J$9)</f>
        <v>0</v>
      </c>
      <c r="K140" s="274">
        <f>IF(K$9=0,0,K$9/ISI_fec!K$9)</f>
        <v>0</v>
      </c>
      <c r="L140" s="274">
        <f>IF(L$9=0,0,L$9/ISI_fec!L$9)</f>
        <v>0</v>
      </c>
      <c r="M140" s="274">
        <f>IF(M$9=0,0,M$9/ISI_fec!M$9)</f>
        <v>0</v>
      </c>
      <c r="N140" s="274">
        <f>IF(N$9=0,0,N$9/ISI_fec!N$9)</f>
        <v>0</v>
      </c>
      <c r="O140" s="274">
        <f>IF(O$9=0,0,O$9/ISI_fec!O$9)</f>
        <v>0</v>
      </c>
      <c r="P140" s="274">
        <f>IF(P$9=0,0,P$9/ISI_fec!P$9)</f>
        <v>0</v>
      </c>
      <c r="Q140" s="274">
        <f>IF(Q$9=0,0,Q$9/ISI_fec!Q$9)</f>
        <v>0</v>
      </c>
      <c r="R140" s="274">
        <f>IF(R$9=0,0,R$9/ISI_fec!R$9)</f>
        <v>0</v>
      </c>
      <c r="S140" s="274">
        <f>IF(S$9=0,0,S$9/ISI_fec!S$9)</f>
        <v>0</v>
      </c>
      <c r="T140" s="274">
        <f>IF(T$9=0,0,T$9/ISI_fec!T$9)</f>
        <v>0</v>
      </c>
      <c r="U140" s="274">
        <f>IF(U$9=0,0,U$9/ISI_fec!U$9)</f>
        <v>0</v>
      </c>
      <c r="V140" s="274">
        <f>IF(V$9=0,0,V$9/ISI_fec!V$9)</f>
        <v>0</v>
      </c>
      <c r="W140" s="274">
        <f>IF(W$9=0,0,W$9/ISI_fec!W$9)</f>
        <v>0</v>
      </c>
      <c r="X140" s="274">
        <f>IF(X$9=0,0,X$9/ISI_fec!X$9)</f>
        <v>0</v>
      </c>
      <c r="Y140" s="274">
        <f>IF(Y$9=0,0,Y$9/ISI_fec!Y$9)</f>
        <v>0</v>
      </c>
      <c r="DA140" s="77"/>
    </row>
    <row r="141" spans="1:105" ht="12" customHeight="1" x14ac:dyDescent="0.25">
      <c r="A141" s="56" t="s">
        <v>95</v>
      </c>
      <c r="B141" s="275">
        <f>IF(B$10=0,0,B$10/ISI_fec!B$10)</f>
        <v>0</v>
      </c>
      <c r="C141" s="275">
        <f>IF(C$10=0,0,C$10/ISI_fec!C$10)</f>
        <v>0</v>
      </c>
      <c r="D141" s="275">
        <f>IF(D$10=0,0,D$10/ISI_fec!D$10)</f>
        <v>0</v>
      </c>
      <c r="E141" s="275">
        <f>IF(E$10=0,0,E$10/ISI_fec!E$10)</f>
        <v>0</v>
      </c>
      <c r="F141" s="275">
        <f>IF(F$10=0,0,F$10/ISI_fec!F$10)</f>
        <v>0</v>
      </c>
      <c r="G141" s="275">
        <f>IF(G$10=0,0,G$10/ISI_fec!G$10)</f>
        <v>0</v>
      </c>
      <c r="H141" s="275">
        <f>IF(H$10=0,0,H$10/ISI_fec!H$10)</f>
        <v>0</v>
      </c>
      <c r="I141" s="275">
        <f>IF(I$10=0,0,I$10/ISI_fec!I$10)</f>
        <v>0</v>
      </c>
      <c r="J141" s="275">
        <f>IF(J$10=0,0,J$10/ISI_fec!J$10)</f>
        <v>0</v>
      </c>
      <c r="K141" s="275">
        <f>IF(K$10=0,0,K$10/ISI_fec!K$10)</f>
        <v>0</v>
      </c>
      <c r="L141" s="275">
        <f>IF(L$10=0,0,L$10/ISI_fec!L$10)</f>
        <v>0</v>
      </c>
      <c r="M141" s="275">
        <f>IF(M$10=0,0,M$10/ISI_fec!M$10)</f>
        <v>0</v>
      </c>
      <c r="N141" s="275">
        <f>IF(N$10=0,0,N$10/ISI_fec!N$10)</f>
        <v>0</v>
      </c>
      <c r="O141" s="275">
        <f>IF(O$10=0,0,O$10/ISI_fec!O$10)</f>
        <v>0</v>
      </c>
      <c r="P141" s="275">
        <f>IF(P$10=0,0,P$10/ISI_fec!P$10)</f>
        <v>0</v>
      </c>
      <c r="Q141" s="275">
        <f>IF(Q$10=0,0,Q$10/ISI_fec!Q$10)</f>
        <v>0</v>
      </c>
      <c r="R141" s="275">
        <f>IF(R$10=0,0,R$10/ISI_fec!R$10)</f>
        <v>0</v>
      </c>
      <c r="S141" s="275">
        <f>IF(S$10=0,0,S$10/ISI_fec!S$10)</f>
        <v>0</v>
      </c>
      <c r="T141" s="275">
        <f>IF(T$10=0,0,T$10/ISI_fec!T$10)</f>
        <v>0</v>
      </c>
      <c r="U141" s="275">
        <f>IF(U$10=0,0,U$10/ISI_fec!U$10)</f>
        <v>0</v>
      </c>
      <c r="V141" s="275">
        <f>IF(V$10=0,0,V$10/ISI_fec!V$10)</f>
        <v>0</v>
      </c>
      <c r="W141" s="275">
        <f>IF(W$10=0,0,W$10/ISI_fec!W$10)</f>
        <v>0</v>
      </c>
      <c r="X141" s="275">
        <f>IF(X$10=0,0,X$10/ISI_fec!X$10)</f>
        <v>0</v>
      </c>
      <c r="Y141" s="275">
        <f>IF(Y$10=0,0,Y$10/ISI_fec!Y$10)</f>
        <v>0</v>
      </c>
      <c r="DA141" s="78"/>
    </row>
    <row r="142" spans="1:105" ht="12" customHeight="1" x14ac:dyDescent="0.25">
      <c r="A142" s="174" t="s">
        <v>165</v>
      </c>
      <c r="B142" s="276">
        <f>IF(B$16=0,0,B$16/ISI_fec!B$16)</f>
        <v>0</v>
      </c>
      <c r="C142" s="276">
        <f>IF(C$16=0,0,C$16/ISI_fec!C$16)</f>
        <v>0</v>
      </c>
      <c r="D142" s="276">
        <f>IF(D$16=0,0,D$16/ISI_fec!D$16)</f>
        <v>0</v>
      </c>
      <c r="E142" s="276">
        <f>IF(E$16=0,0,E$16/ISI_fec!E$16)</f>
        <v>0</v>
      </c>
      <c r="F142" s="276">
        <f>IF(F$16=0,0,F$16/ISI_fec!F$16)</f>
        <v>0</v>
      </c>
      <c r="G142" s="276">
        <f>IF(G$16=0,0,G$16/ISI_fec!G$16)</f>
        <v>0</v>
      </c>
      <c r="H142" s="276">
        <f>IF(H$16=0,0,H$16/ISI_fec!H$16)</f>
        <v>0</v>
      </c>
      <c r="I142" s="276">
        <f>IF(I$16=0,0,I$16/ISI_fec!I$16)</f>
        <v>0</v>
      </c>
      <c r="J142" s="276">
        <f>IF(J$16=0,0,J$16/ISI_fec!J$16)</f>
        <v>0</v>
      </c>
      <c r="K142" s="276">
        <f>IF(K$16=0,0,K$16/ISI_fec!K$16)</f>
        <v>0</v>
      </c>
      <c r="L142" s="276">
        <f>IF(L$16=0,0,L$16/ISI_fec!L$16)</f>
        <v>0</v>
      </c>
      <c r="M142" s="276">
        <f>IF(M$16=0,0,M$16/ISI_fec!M$16)</f>
        <v>0</v>
      </c>
      <c r="N142" s="276">
        <f>IF(N$16=0,0,N$16/ISI_fec!N$16)</f>
        <v>0</v>
      </c>
      <c r="O142" s="276">
        <f>IF(O$16=0,0,O$16/ISI_fec!O$16)</f>
        <v>0</v>
      </c>
      <c r="P142" s="276">
        <f>IF(P$16=0,0,P$16/ISI_fec!P$16)</f>
        <v>0</v>
      </c>
      <c r="Q142" s="276">
        <f>IF(Q$16=0,0,Q$16/ISI_fec!Q$16)</f>
        <v>0</v>
      </c>
      <c r="R142" s="276">
        <f>IF(R$16=0,0,R$16/ISI_fec!R$16)</f>
        <v>0</v>
      </c>
      <c r="S142" s="276">
        <f>IF(S$16=0,0,S$16/ISI_fec!S$16)</f>
        <v>0</v>
      </c>
      <c r="T142" s="276">
        <f>IF(T$16=0,0,T$16/ISI_fec!T$16)</f>
        <v>0</v>
      </c>
      <c r="U142" s="276">
        <f>IF(U$16=0,0,U$16/ISI_fec!U$16)</f>
        <v>0</v>
      </c>
      <c r="V142" s="276">
        <f>IF(V$16=0,0,V$16/ISI_fec!V$16)</f>
        <v>0</v>
      </c>
      <c r="W142" s="276">
        <f>IF(W$16=0,0,W$16/ISI_fec!W$16)</f>
        <v>0</v>
      </c>
      <c r="X142" s="276">
        <f>IF(X$16=0,0,X$16/ISI_fec!X$16)</f>
        <v>0</v>
      </c>
      <c r="Y142" s="276">
        <f>IF(Y$16=0,0,Y$16/ISI_fec!Y$16)</f>
        <v>0</v>
      </c>
      <c r="DA142" s="79"/>
    </row>
    <row r="143" spans="1:105" ht="12" customHeight="1" x14ac:dyDescent="0.25">
      <c r="A143" s="174" t="s">
        <v>172</v>
      </c>
      <c r="B143" s="276">
        <f>IF(B$22=0,0,B$22/ISI_fec!B$22)</f>
        <v>0</v>
      </c>
      <c r="C143" s="276">
        <f>IF(C$22=0,0,C$22/ISI_fec!C$22)</f>
        <v>0</v>
      </c>
      <c r="D143" s="276">
        <f>IF(D$22=0,0,D$22/ISI_fec!D$22)</f>
        <v>0</v>
      </c>
      <c r="E143" s="276">
        <f>IF(E$22=0,0,E$22/ISI_fec!E$22)</f>
        <v>0</v>
      </c>
      <c r="F143" s="276">
        <f>IF(F$22=0,0,F$22/ISI_fec!F$22)</f>
        <v>0</v>
      </c>
      <c r="G143" s="276">
        <f>IF(G$22=0,0,G$22/ISI_fec!G$22)</f>
        <v>0</v>
      </c>
      <c r="H143" s="276">
        <f>IF(H$22=0,0,H$22/ISI_fec!H$22)</f>
        <v>0</v>
      </c>
      <c r="I143" s="276">
        <f>IF(I$22=0,0,I$22/ISI_fec!I$22)</f>
        <v>0</v>
      </c>
      <c r="J143" s="276">
        <f>IF(J$22=0,0,J$22/ISI_fec!J$22)</f>
        <v>0</v>
      </c>
      <c r="K143" s="276">
        <f>IF(K$22=0,0,K$22/ISI_fec!K$22)</f>
        <v>0</v>
      </c>
      <c r="L143" s="276">
        <f>IF(L$22=0,0,L$22/ISI_fec!L$22)</f>
        <v>0</v>
      </c>
      <c r="M143" s="276">
        <f>IF(M$22=0,0,M$22/ISI_fec!M$22)</f>
        <v>0</v>
      </c>
      <c r="N143" s="276">
        <f>IF(N$22=0,0,N$22/ISI_fec!N$22)</f>
        <v>0</v>
      </c>
      <c r="O143" s="276">
        <f>IF(O$22=0,0,O$22/ISI_fec!O$22)</f>
        <v>0</v>
      </c>
      <c r="P143" s="276">
        <f>IF(P$22=0,0,P$22/ISI_fec!P$22)</f>
        <v>0</v>
      </c>
      <c r="Q143" s="276">
        <f>IF(Q$22=0,0,Q$22/ISI_fec!Q$22)</f>
        <v>0</v>
      </c>
      <c r="R143" s="276">
        <f>IF(R$22=0,0,R$22/ISI_fec!R$22)</f>
        <v>0</v>
      </c>
      <c r="S143" s="276">
        <f>IF(S$22=0,0,S$22/ISI_fec!S$22)</f>
        <v>0</v>
      </c>
      <c r="T143" s="276">
        <f>IF(T$22=0,0,T$22/ISI_fec!T$22)</f>
        <v>0</v>
      </c>
      <c r="U143" s="276">
        <f>IF(U$22=0,0,U$22/ISI_fec!U$22)</f>
        <v>0</v>
      </c>
      <c r="V143" s="276">
        <f>IF(V$22=0,0,V$22/ISI_fec!V$22)</f>
        <v>0</v>
      </c>
      <c r="W143" s="276">
        <f>IF(W$22=0,0,W$22/ISI_fec!W$22)</f>
        <v>0</v>
      </c>
      <c r="X143" s="276">
        <f>IF(X$22=0,0,X$22/ISI_fec!X$22)</f>
        <v>0</v>
      </c>
      <c r="Y143" s="276">
        <f>IF(Y$22=0,0,Y$22/ISI_fec!Y$22)</f>
        <v>0</v>
      </c>
      <c r="DA143" s="79"/>
    </row>
    <row r="144" spans="1:105" ht="12" customHeight="1" x14ac:dyDescent="0.25">
      <c r="A144" s="174" t="s">
        <v>179</v>
      </c>
      <c r="B144" s="276">
        <f>IF(B$28=0,0,B$28/ISI_fec!B$28)</f>
        <v>0</v>
      </c>
      <c r="C144" s="276">
        <f>IF(C$28=0,0,C$28/ISI_fec!C$28)</f>
        <v>0</v>
      </c>
      <c r="D144" s="276">
        <f>IF(D$28=0,0,D$28/ISI_fec!D$28)</f>
        <v>0</v>
      </c>
      <c r="E144" s="276">
        <f>IF(E$28=0,0,E$28/ISI_fec!E$28)</f>
        <v>0</v>
      </c>
      <c r="F144" s="276">
        <f>IF(F$28=0,0,F$28/ISI_fec!F$28)</f>
        <v>0</v>
      </c>
      <c r="G144" s="276">
        <f>IF(G$28=0,0,G$28/ISI_fec!G$28)</f>
        <v>0</v>
      </c>
      <c r="H144" s="276">
        <f>IF(H$28=0,0,H$28/ISI_fec!H$28)</f>
        <v>0</v>
      </c>
      <c r="I144" s="276">
        <f>IF(I$28=0,0,I$28/ISI_fec!I$28)</f>
        <v>0</v>
      </c>
      <c r="J144" s="276">
        <f>IF(J$28=0,0,J$28/ISI_fec!J$28)</f>
        <v>0</v>
      </c>
      <c r="K144" s="276">
        <f>IF(K$28=0,0,K$28/ISI_fec!K$28)</f>
        <v>0</v>
      </c>
      <c r="L144" s="276">
        <f>IF(L$28=0,0,L$28/ISI_fec!L$28)</f>
        <v>0</v>
      </c>
      <c r="M144" s="276">
        <f>IF(M$28=0,0,M$28/ISI_fec!M$28)</f>
        <v>0</v>
      </c>
      <c r="N144" s="276">
        <f>IF(N$28=0,0,N$28/ISI_fec!N$28)</f>
        <v>0</v>
      </c>
      <c r="O144" s="276">
        <f>IF(O$28=0,0,O$28/ISI_fec!O$28)</f>
        <v>0</v>
      </c>
      <c r="P144" s="276">
        <f>IF(P$28=0,0,P$28/ISI_fec!P$28)</f>
        <v>0</v>
      </c>
      <c r="Q144" s="276">
        <f>IF(Q$28=0,0,Q$28/ISI_fec!Q$28)</f>
        <v>0</v>
      </c>
      <c r="R144" s="276">
        <f>IF(R$28=0,0,R$28/ISI_fec!R$28)</f>
        <v>0</v>
      </c>
      <c r="S144" s="276">
        <f>IF(S$28=0,0,S$28/ISI_fec!S$28)</f>
        <v>0</v>
      </c>
      <c r="T144" s="276">
        <f>IF(T$28=0,0,T$28/ISI_fec!T$28)</f>
        <v>0</v>
      </c>
      <c r="U144" s="276">
        <f>IF(U$28=0,0,U$28/ISI_fec!U$28)</f>
        <v>0</v>
      </c>
      <c r="V144" s="276">
        <f>IF(V$28=0,0,V$28/ISI_fec!V$28)</f>
        <v>0</v>
      </c>
      <c r="W144" s="276">
        <f>IF(W$28=0,0,W$28/ISI_fec!W$28)</f>
        <v>0</v>
      </c>
      <c r="X144" s="276">
        <f>IF(X$28=0,0,X$28/ISI_fec!X$28)</f>
        <v>0</v>
      </c>
      <c r="Y144" s="276">
        <f>IF(Y$28=0,0,Y$28/ISI_fec!Y$28)</f>
        <v>0</v>
      </c>
      <c r="DA144" s="79"/>
    </row>
    <row r="145" spans="1:105" ht="12" customHeight="1" x14ac:dyDescent="0.25">
      <c r="A145" s="41" t="s">
        <v>189</v>
      </c>
      <c r="B145" s="277">
        <f>IF(B$35=0,0,B$35/ISI_fec!B$35)</f>
        <v>0</v>
      </c>
      <c r="C145" s="277">
        <f>IF(C$35=0,0,C$35/ISI_fec!C$35)</f>
        <v>0</v>
      </c>
      <c r="D145" s="277">
        <f>IF(D$35=0,0,D$35/ISI_fec!D$35)</f>
        <v>0</v>
      </c>
      <c r="E145" s="277">
        <f>IF(E$35=0,0,E$35/ISI_fec!E$35)</f>
        <v>0</v>
      </c>
      <c r="F145" s="277">
        <f>IF(F$35=0,0,F$35/ISI_fec!F$35)</f>
        <v>0</v>
      </c>
      <c r="G145" s="277">
        <f>IF(G$35=0,0,G$35/ISI_fec!G$35)</f>
        <v>0</v>
      </c>
      <c r="H145" s="277">
        <f>IF(H$35=0,0,H$35/ISI_fec!H$35)</f>
        <v>0</v>
      </c>
      <c r="I145" s="277">
        <f>IF(I$35=0,0,I$35/ISI_fec!I$35)</f>
        <v>0</v>
      </c>
      <c r="J145" s="277">
        <f>IF(J$35=0,0,J$35/ISI_fec!J$35)</f>
        <v>0</v>
      </c>
      <c r="K145" s="277">
        <f>IF(K$35=0,0,K$35/ISI_fec!K$35)</f>
        <v>0</v>
      </c>
      <c r="L145" s="277">
        <f>IF(L$35=0,0,L$35/ISI_fec!L$35)</f>
        <v>0</v>
      </c>
      <c r="M145" s="277">
        <f>IF(M$35=0,0,M$35/ISI_fec!M$35)</f>
        <v>0</v>
      </c>
      <c r="N145" s="277">
        <f>IF(N$35=0,0,N$35/ISI_fec!N$35)</f>
        <v>0</v>
      </c>
      <c r="O145" s="277">
        <f>IF(O$35=0,0,O$35/ISI_fec!O$35)</f>
        <v>0</v>
      </c>
      <c r="P145" s="277">
        <f>IF(P$35=0,0,P$35/ISI_fec!P$35)</f>
        <v>0</v>
      </c>
      <c r="Q145" s="277">
        <f>IF(Q$35=0,0,Q$35/ISI_fec!Q$35)</f>
        <v>0</v>
      </c>
      <c r="R145" s="277">
        <f>IF(R$35=0,0,R$35/ISI_fec!R$35)</f>
        <v>0</v>
      </c>
      <c r="S145" s="277">
        <f>IF(S$35=0,0,S$35/ISI_fec!S$35)</f>
        <v>0</v>
      </c>
      <c r="T145" s="277">
        <f>IF(T$35=0,0,T$35/ISI_fec!T$35)</f>
        <v>0</v>
      </c>
      <c r="U145" s="277">
        <f>IF(U$35=0,0,U$35/ISI_fec!U$35)</f>
        <v>0</v>
      </c>
      <c r="V145" s="277">
        <f>IF(V$35=0,0,V$35/ISI_fec!V$35)</f>
        <v>0</v>
      </c>
      <c r="W145" s="277">
        <f>IF(W$35=0,0,W$35/ISI_fec!W$35)</f>
        <v>0</v>
      </c>
      <c r="X145" s="277">
        <f>IF(X$35=0,0,X$35/ISI_fec!X$35)</f>
        <v>0</v>
      </c>
      <c r="Y145" s="277">
        <f>IF(Y$35=0,0,Y$35/ISI_fec!Y$35)</f>
        <v>0</v>
      </c>
      <c r="DA145" s="82"/>
    </row>
    <row r="146" spans="1:105" ht="12" customHeight="1" x14ac:dyDescent="0.25">
      <c r="A146" s="172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DA146" s="176"/>
    </row>
    <row r="147" spans="1:105" ht="12" customHeight="1" x14ac:dyDescent="0.25">
      <c r="A147" s="35" t="s">
        <v>432</v>
      </c>
      <c r="B147" s="272">
        <f>IF(B$54=0,0,(B$54-B$96)/ISI_fec!B$54)</f>
        <v>1.4927427046732544</v>
      </c>
      <c r="C147" s="272">
        <f>IF(C$54=0,0,(C$54-C$96)/ISI_fec!C$54)</f>
        <v>1.4578237178107982</v>
      </c>
      <c r="D147" s="272">
        <f>IF(D$54=0,0,(D$54-D$96)/ISI_fec!D$54)</f>
        <v>1.314072099970216</v>
      </c>
      <c r="E147" s="272">
        <f>IF(E$54=0,0,(E$54-E$96)/ISI_fec!E$54)</f>
        <v>1.2292193866400811</v>
      </c>
      <c r="F147" s="272">
        <f>IF(F$54=0,0,(F$54-F$96)/ISI_fec!F$54)</f>
        <v>1.0443540353489691</v>
      </c>
      <c r="G147" s="272">
        <f>IF(G$54=0,0,(G$54-G$96)/ISI_fec!G$54)</f>
        <v>0.81952315926527175</v>
      </c>
      <c r="H147" s="272">
        <f>IF(H$54=0,0,(H$54-H$96)/ISI_fec!H$54)</f>
        <v>0.7884372212938966</v>
      </c>
      <c r="I147" s="272">
        <f>IF(I$54=0,0,(I$54-I$96)/ISI_fec!I$54)</f>
        <v>0.7950897729807721</v>
      </c>
      <c r="J147" s="272">
        <f>IF(J$54=0,0,(J$54-J$96)/ISI_fec!J$54)</f>
        <v>0.84894953152686503</v>
      </c>
      <c r="K147" s="272">
        <f>IF(K$54=0,0,(K$54-K$96)/ISI_fec!K$54)</f>
        <v>0.85177931830973153</v>
      </c>
      <c r="L147" s="272">
        <f>IF(L$54=0,0,(L$54-L$96)/ISI_fec!L$54)</f>
        <v>0.88278092095098948</v>
      </c>
      <c r="M147" s="272">
        <f>IF(M$54=0,0,(M$54-M$96)/ISI_fec!M$54)</f>
        <v>0.8081277219325198</v>
      </c>
      <c r="N147" s="272">
        <f>IF(N$54=0,0,(N$54-N$96)/ISI_fec!N$54)</f>
        <v>1.2723451097517517</v>
      </c>
      <c r="O147" s="272">
        <f>IF(O$54=0,0,(O$54-O$96)/ISI_fec!O$54)</f>
        <v>1.4857914945675572</v>
      </c>
      <c r="P147" s="272">
        <f>IF(P$54=0,0,(P$54-P$96)/ISI_fec!P$54)</f>
        <v>1.5037240945567836</v>
      </c>
      <c r="Q147" s="272">
        <f>IF(Q$54=0,0,(Q$54-Q$96)/ISI_fec!Q$54)</f>
        <v>0.98192393738409878</v>
      </c>
      <c r="R147" s="272">
        <f>IF(R$54=0,0,(R$54-R$96)/ISI_fec!R$54)</f>
        <v>1.1368574413481118</v>
      </c>
      <c r="S147" s="272">
        <f>IF(S$54=0,0,(S$54-S$96)/ISI_fec!S$54)</f>
        <v>0.83869750251605424</v>
      </c>
      <c r="T147" s="272">
        <f>IF(T$54=0,0,(T$54-T$96)/ISI_fec!T$54)</f>
        <v>0.73768522968377837</v>
      </c>
      <c r="U147" s="272">
        <f>IF(U$54=0,0,(U$54-U$96)/ISI_fec!U$54)</f>
        <v>0.66649423483748771</v>
      </c>
      <c r="V147" s="272">
        <f>IF(V$54=0,0,(V$54-V$96)/ISI_fec!V$54)</f>
        <v>0.65298702893807814</v>
      </c>
      <c r="W147" s="272">
        <f>IF(W$54=0,0,(W$54-W$96)/ISI_fec!W$54)</f>
        <v>0.82504484366186159</v>
      </c>
      <c r="X147" s="272">
        <f>IF(X$54=0,0,(X$54-X$96)/ISI_fec!X$54)</f>
        <v>0.85735739908210984</v>
      </c>
      <c r="Y147" s="272">
        <f>IF(Y$54=0,0,(Y$54-Y$96)/ISI_fec!Y$54)</f>
        <v>0.75767507176585391</v>
      </c>
      <c r="DA147" s="111"/>
    </row>
    <row r="148" spans="1:105" ht="12" customHeight="1" x14ac:dyDescent="0.25">
      <c r="A148" s="55" t="s">
        <v>91</v>
      </c>
      <c r="B148" s="273">
        <f>IF(B$55=0,0,B$55/ISI_fec!B$55)</f>
        <v>0</v>
      </c>
      <c r="C148" s="273">
        <f>IF(C$55=0,0,C$55/ISI_fec!C$55)</f>
        <v>0</v>
      </c>
      <c r="D148" s="273">
        <f>IF(D$55=0,0,D$55/ISI_fec!D$55)</f>
        <v>0</v>
      </c>
      <c r="E148" s="273">
        <f>IF(E$55=0,0,E$55/ISI_fec!E$55)</f>
        <v>0</v>
      </c>
      <c r="F148" s="273">
        <f>IF(F$55=0,0,F$55/ISI_fec!F$55)</f>
        <v>0</v>
      </c>
      <c r="G148" s="273">
        <f>IF(G$55=0,0,G$55/ISI_fec!G$55)</f>
        <v>0</v>
      </c>
      <c r="H148" s="273">
        <f>IF(H$55=0,0,H$55/ISI_fec!H$55)</f>
        <v>0</v>
      </c>
      <c r="I148" s="273">
        <f>IF(I$55=0,0,I$55/ISI_fec!I$55)</f>
        <v>0</v>
      </c>
      <c r="J148" s="273">
        <f>IF(J$55=0,0,J$55/ISI_fec!J$55)</f>
        <v>0</v>
      </c>
      <c r="K148" s="273">
        <f>IF(K$55=0,0,K$55/ISI_fec!K$55)</f>
        <v>0</v>
      </c>
      <c r="L148" s="273">
        <f>IF(L$55=0,0,L$55/ISI_fec!L$55)</f>
        <v>0</v>
      </c>
      <c r="M148" s="273">
        <f>IF(M$55=0,0,M$55/ISI_fec!M$55)</f>
        <v>0</v>
      </c>
      <c r="N148" s="273">
        <f>IF(N$55=0,0,N$55/ISI_fec!N$55)</f>
        <v>0</v>
      </c>
      <c r="O148" s="273">
        <f>IF(O$55=0,0,O$55/ISI_fec!O$55)</f>
        <v>0</v>
      </c>
      <c r="P148" s="273">
        <f>IF(P$55=0,0,P$55/ISI_fec!P$55)</f>
        <v>0</v>
      </c>
      <c r="Q148" s="273">
        <f>IF(Q$55=0,0,Q$55/ISI_fec!Q$55)</f>
        <v>0</v>
      </c>
      <c r="R148" s="273">
        <f>IF(R$55=0,0,R$55/ISI_fec!R$55)</f>
        <v>0</v>
      </c>
      <c r="S148" s="273">
        <f>IF(S$55=0,0,S$55/ISI_fec!S$55)</f>
        <v>0</v>
      </c>
      <c r="T148" s="273">
        <f>IF(T$55=0,0,T$55/ISI_fec!T$55)</f>
        <v>0</v>
      </c>
      <c r="U148" s="273">
        <f>IF(U$55=0,0,U$55/ISI_fec!U$55)</f>
        <v>0</v>
      </c>
      <c r="V148" s="273">
        <f>IF(V$55=0,0,V$55/ISI_fec!V$55)</f>
        <v>0</v>
      </c>
      <c r="W148" s="273">
        <f>IF(W$55=0,0,W$55/ISI_fec!W$55)</f>
        <v>0</v>
      </c>
      <c r="X148" s="273">
        <f>IF(X$55=0,0,X$55/ISI_fec!X$55)</f>
        <v>0</v>
      </c>
      <c r="Y148" s="273">
        <f>IF(Y$55=0,0,Y$55/ISI_fec!Y$55)</f>
        <v>0</v>
      </c>
      <c r="DA148" s="76"/>
    </row>
    <row r="149" spans="1:105" ht="12" customHeight="1" x14ac:dyDescent="0.25">
      <c r="A149" s="173" t="s">
        <v>92</v>
      </c>
      <c r="B149" s="274">
        <f>IF(B$56=0,0,B$56/ISI_fec!B$56)</f>
        <v>0</v>
      </c>
      <c r="C149" s="274">
        <f>IF(C$56=0,0,C$56/ISI_fec!C$56)</f>
        <v>0</v>
      </c>
      <c r="D149" s="274">
        <f>IF(D$56=0,0,D$56/ISI_fec!D$56)</f>
        <v>0</v>
      </c>
      <c r="E149" s="274">
        <f>IF(E$56=0,0,E$56/ISI_fec!E$56)</f>
        <v>0</v>
      </c>
      <c r="F149" s="274">
        <f>IF(F$56=0,0,F$56/ISI_fec!F$56)</f>
        <v>0</v>
      </c>
      <c r="G149" s="274">
        <f>IF(G$56=0,0,G$56/ISI_fec!G$56)</f>
        <v>0</v>
      </c>
      <c r="H149" s="274">
        <f>IF(H$56=0,0,H$56/ISI_fec!H$56)</f>
        <v>0</v>
      </c>
      <c r="I149" s="274">
        <f>IF(I$56=0,0,I$56/ISI_fec!I$56)</f>
        <v>0</v>
      </c>
      <c r="J149" s="274">
        <f>IF(J$56=0,0,J$56/ISI_fec!J$56)</f>
        <v>0</v>
      </c>
      <c r="K149" s="274">
        <f>IF(K$56=0,0,K$56/ISI_fec!K$56)</f>
        <v>0</v>
      </c>
      <c r="L149" s="274">
        <f>IF(L$56=0,0,L$56/ISI_fec!L$56)</f>
        <v>0</v>
      </c>
      <c r="M149" s="274">
        <f>IF(M$56=0,0,M$56/ISI_fec!M$56)</f>
        <v>0</v>
      </c>
      <c r="N149" s="274">
        <f>IF(N$56=0,0,N$56/ISI_fec!N$56)</f>
        <v>0</v>
      </c>
      <c r="O149" s="274">
        <f>IF(O$56=0,0,O$56/ISI_fec!O$56)</f>
        <v>0</v>
      </c>
      <c r="P149" s="274">
        <f>IF(P$56=0,0,P$56/ISI_fec!P$56)</f>
        <v>0</v>
      </c>
      <c r="Q149" s="274">
        <f>IF(Q$56=0,0,Q$56/ISI_fec!Q$56)</f>
        <v>0</v>
      </c>
      <c r="R149" s="274">
        <f>IF(R$56=0,0,R$56/ISI_fec!R$56)</f>
        <v>0</v>
      </c>
      <c r="S149" s="274">
        <f>IF(S$56=0,0,S$56/ISI_fec!S$56)</f>
        <v>0</v>
      </c>
      <c r="T149" s="274">
        <f>IF(T$56=0,0,T$56/ISI_fec!T$56)</f>
        <v>0</v>
      </c>
      <c r="U149" s="274">
        <f>IF(U$56=0,0,U$56/ISI_fec!U$56)</f>
        <v>0</v>
      </c>
      <c r="V149" s="274">
        <f>IF(V$56=0,0,V$56/ISI_fec!V$56)</f>
        <v>0</v>
      </c>
      <c r="W149" s="274">
        <f>IF(W$56=0,0,W$56/ISI_fec!W$56)</f>
        <v>0</v>
      </c>
      <c r="X149" s="274">
        <f>IF(X$56=0,0,X$56/ISI_fec!X$56)</f>
        <v>0</v>
      </c>
      <c r="Y149" s="274">
        <f>IF(Y$56=0,0,Y$56/ISI_fec!Y$56)</f>
        <v>0</v>
      </c>
      <c r="DA149" s="77"/>
    </row>
    <row r="150" spans="1:105" ht="12" customHeight="1" x14ac:dyDescent="0.25">
      <c r="A150" s="173" t="s">
        <v>93</v>
      </c>
      <c r="B150" s="274">
        <f>IF(B$57=0,0,B$57/ISI_fec!B$57)</f>
        <v>0</v>
      </c>
      <c r="C150" s="274">
        <f>IF(C$57=0,0,C$57/ISI_fec!C$57)</f>
        <v>0</v>
      </c>
      <c r="D150" s="274">
        <f>IF(D$57=0,0,D$57/ISI_fec!D$57)</f>
        <v>0</v>
      </c>
      <c r="E150" s="274">
        <f>IF(E$57=0,0,E$57/ISI_fec!E$57)</f>
        <v>0</v>
      </c>
      <c r="F150" s="274">
        <f>IF(F$57=0,0,F$57/ISI_fec!F$57)</f>
        <v>0</v>
      </c>
      <c r="G150" s="274">
        <f>IF(G$57=0,0,G$57/ISI_fec!G$57)</f>
        <v>0</v>
      </c>
      <c r="H150" s="274">
        <f>IF(H$57=0,0,H$57/ISI_fec!H$57)</f>
        <v>0</v>
      </c>
      <c r="I150" s="274">
        <f>IF(I$57=0,0,I$57/ISI_fec!I$57)</f>
        <v>0</v>
      </c>
      <c r="J150" s="274">
        <f>IF(J$57=0,0,J$57/ISI_fec!J$57)</f>
        <v>0</v>
      </c>
      <c r="K150" s="274">
        <f>IF(K$57=0,0,K$57/ISI_fec!K$57)</f>
        <v>0</v>
      </c>
      <c r="L150" s="274">
        <f>IF(L$57=0,0,L$57/ISI_fec!L$57)</f>
        <v>0</v>
      </c>
      <c r="M150" s="274">
        <f>IF(M$57=0,0,M$57/ISI_fec!M$57)</f>
        <v>0</v>
      </c>
      <c r="N150" s="274">
        <f>IF(N$57=0,0,N$57/ISI_fec!N$57)</f>
        <v>0</v>
      </c>
      <c r="O150" s="274">
        <f>IF(O$57=0,0,O$57/ISI_fec!O$57)</f>
        <v>0</v>
      </c>
      <c r="P150" s="274">
        <f>IF(P$57=0,0,P$57/ISI_fec!P$57)</f>
        <v>0</v>
      </c>
      <c r="Q150" s="274">
        <f>IF(Q$57=0,0,Q$57/ISI_fec!Q$57)</f>
        <v>0</v>
      </c>
      <c r="R150" s="274">
        <f>IF(R$57=0,0,R$57/ISI_fec!R$57)</f>
        <v>0</v>
      </c>
      <c r="S150" s="274">
        <f>IF(S$57=0,0,S$57/ISI_fec!S$57)</f>
        <v>0</v>
      </c>
      <c r="T150" s="274">
        <f>IF(T$57=0,0,T$57/ISI_fec!T$57)</f>
        <v>0</v>
      </c>
      <c r="U150" s="274">
        <f>IF(U$57=0,0,U$57/ISI_fec!U$57)</f>
        <v>0</v>
      </c>
      <c r="V150" s="274">
        <f>IF(V$57=0,0,V$57/ISI_fec!V$57)</f>
        <v>0</v>
      </c>
      <c r="W150" s="274">
        <f>IF(W$57=0,0,W$57/ISI_fec!W$57)</f>
        <v>0</v>
      </c>
      <c r="X150" s="274">
        <f>IF(X$57=0,0,X$57/ISI_fec!X$57)</f>
        <v>0</v>
      </c>
      <c r="Y150" s="274">
        <f>IF(Y$57=0,0,Y$57/ISI_fec!Y$57)</f>
        <v>0</v>
      </c>
      <c r="DA150" s="77"/>
    </row>
    <row r="151" spans="1:105" ht="12" customHeight="1" x14ac:dyDescent="0.25">
      <c r="A151" s="173" t="s">
        <v>94</v>
      </c>
      <c r="B151" s="274">
        <f>IF(B$58=0,0,B$58/ISI_fec!B$58)</f>
        <v>0</v>
      </c>
      <c r="C151" s="274">
        <f>IF(C$58=0,0,C$58/ISI_fec!C$58)</f>
        <v>0</v>
      </c>
      <c r="D151" s="274">
        <f>IF(D$58=0,0,D$58/ISI_fec!D$58)</f>
        <v>0</v>
      </c>
      <c r="E151" s="274">
        <f>IF(E$58=0,0,E$58/ISI_fec!E$58)</f>
        <v>0</v>
      </c>
      <c r="F151" s="274">
        <f>IF(F$58=0,0,F$58/ISI_fec!F$58)</f>
        <v>0</v>
      </c>
      <c r="G151" s="274">
        <f>IF(G$58=0,0,G$58/ISI_fec!G$58)</f>
        <v>0</v>
      </c>
      <c r="H151" s="274">
        <f>IF(H$58=0,0,H$58/ISI_fec!H$58)</f>
        <v>0</v>
      </c>
      <c r="I151" s="274">
        <f>IF(I$58=0,0,I$58/ISI_fec!I$58)</f>
        <v>0</v>
      </c>
      <c r="J151" s="274">
        <f>IF(J$58=0,0,J$58/ISI_fec!J$58)</f>
        <v>0</v>
      </c>
      <c r="K151" s="274">
        <f>IF(K$58=0,0,K$58/ISI_fec!K$58)</f>
        <v>0</v>
      </c>
      <c r="L151" s="274">
        <f>IF(L$58=0,0,L$58/ISI_fec!L$58)</f>
        <v>0</v>
      </c>
      <c r="M151" s="274">
        <f>IF(M$58=0,0,M$58/ISI_fec!M$58)</f>
        <v>0</v>
      </c>
      <c r="N151" s="274">
        <f>IF(N$58=0,0,N$58/ISI_fec!N$58)</f>
        <v>0</v>
      </c>
      <c r="O151" s="274">
        <f>IF(O$58=0,0,O$58/ISI_fec!O$58)</f>
        <v>0</v>
      </c>
      <c r="P151" s="274">
        <f>IF(P$58=0,0,P$58/ISI_fec!P$58)</f>
        <v>0</v>
      </c>
      <c r="Q151" s="274">
        <f>IF(Q$58=0,0,Q$58/ISI_fec!Q$58)</f>
        <v>0</v>
      </c>
      <c r="R151" s="274">
        <f>IF(R$58=0,0,R$58/ISI_fec!R$58)</f>
        <v>0</v>
      </c>
      <c r="S151" s="274">
        <f>IF(S$58=0,0,S$58/ISI_fec!S$58)</f>
        <v>0</v>
      </c>
      <c r="T151" s="274">
        <f>IF(T$58=0,0,T$58/ISI_fec!T$58)</f>
        <v>0</v>
      </c>
      <c r="U151" s="274">
        <f>IF(U$58=0,0,U$58/ISI_fec!U$58)</f>
        <v>0</v>
      </c>
      <c r="V151" s="274">
        <f>IF(V$58=0,0,V$58/ISI_fec!V$58)</f>
        <v>0</v>
      </c>
      <c r="W151" s="274">
        <f>IF(W$58=0,0,W$58/ISI_fec!W$58)</f>
        <v>0</v>
      </c>
      <c r="X151" s="274">
        <f>IF(X$58=0,0,X$58/ISI_fec!X$58)</f>
        <v>0</v>
      </c>
      <c r="Y151" s="274">
        <f>IF(Y$58=0,0,Y$58/ISI_fec!Y$58)</f>
        <v>0</v>
      </c>
      <c r="DA151" s="77"/>
    </row>
    <row r="152" spans="1:105" ht="12" customHeight="1" x14ac:dyDescent="0.25">
      <c r="A152" s="56" t="s">
        <v>95</v>
      </c>
      <c r="B152" s="275">
        <f>IF(B$59=0,0,B$59/ISI_fec!B$59)</f>
        <v>1.7896832665796043</v>
      </c>
      <c r="C152" s="275">
        <f>IF(C$59=0,0,C$59/ISI_fec!C$59)</f>
        <v>1.7520295677609676</v>
      </c>
      <c r="D152" s="275">
        <f>IF(D$59=0,0,D$59/ISI_fec!D$59)</f>
        <v>1.5493634163221923</v>
      </c>
      <c r="E152" s="275">
        <f>IF(E$59=0,0,E$59/ISI_fec!E$59)</f>
        <v>1.4138763257920914</v>
      </c>
      <c r="F152" s="275">
        <f>IF(F$59=0,0,F$59/ISI_fec!F$59)</f>
        <v>1.1297514364259531</v>
      </c>
      <c r="G152" s="275">
        <f>IF(G$59=0,0,G$59/ISI_fec!G$59)</f>
        <v>1.0043275011281261</v>
      </c>
      <c r="H152" s="275">
        <f>IF(H$59=0,0,H$59/ISI_fec!H$59)</f>
        <v>0.93414290500477482</v>
      </c>
      <c r="I152" s="275">
        <f>IF(I$59=0,0,I$59/ISI_fec!I$59)</f>
        <v>0.95436098562879301</v>
      </c>
      <c r="J152" s="275">
        <f>IF(J$59=0,0,J$59/ISI_fec!J$59)</f>
        <v>1.0598880604974585</v>
      </c>
      <c r="K152" s="275">
        <f>IF(K$59=0,0,K$59/ISI_fec!K$59)</f>
        <v>1.0716964347806719</v>
      </c>
      <c r="L152" s="275">
        <f>IF(L$59=0,0,L$59/ISI_fec!L$59)</f>
        <v>1.1251404171999158</v>
      </c>
      <c r="M152" s="275">
        <f>IF(M$59=0,0,M$59/ISI_fec!M$59)</f>
        <v>1.0232687413393633</v>
      </c>
      <c r="N152" s="275">
        <f>IF(N$59=0,0,N$59/ISI_fec!N$59)</f>
        <v>1.52027247015349</v>
      </c>
      <c r="O152" s="275">
        <f>IF(O$59=0,0,O$59/ISI_fec!O$59)</f>
        <v>1.5849732977587423</v>
      </c>
      <c r="P152" s="275">
        <f>IF(P$59=0,0,P$59/ISI_fec!P$59)</f>
        <v>1.3659854119544925</v>
      </c>
      <c r="Q152" s="275">
        <f>IF(Q$59=0,0,Q$59/ISI_fec!Q$59)</f>
        <v>0.55601808647984985</v>
      </c>
      <c r="R152" s="275">
        <f>IF(R$59=0,0,R$59/ISI_fec!R$59)</f>
        <v>1.1925763771796123</v>
      </c>
      <c r="S152" s="275">
        <f>IF(S$59=0,0,S$59/ISI_fec!S$59)</f>
        <v>0.81814740716346668</v>
      </c>
      <c r="T152" s="275">
        <f>IF(T$59=0,0,T$59/ISI_fec!T$59)</f>
        <v>0.64078287585628491</v>
      </c>
      <c r="U152" s="275">
        <f>IF(U$59=0,0,U$59/ISI_fec!U$59)</f>
        <v>0.56706612846864524</v>
      </c>
      <c r="V152" s="275">
        <f>IF(V$59=0,0,V$59/ISI_fec!V$59)</f>
        <v>0.52998977796556557</v>
      </c>
      <c r="W152" s="275">
        <f>IF(W$59=0,0,W$59/ISI_fec!W$59)</f>
        <v>0.84157547067991412</v>
      </c>
      <c r="X152" s="275">
        <f>IF(X$59=0,0,X$59/ISI_fec!X$59)</f>
        <v>0.72356050838048136</v>
      </c>
      <c r="Y152" s="275">
        <f>IF(Y$59=0,0,Y$59/ISI_fec!Y$59)</f>
        <v>0.67215777877688032</v>
      </c>
      <c r="DA152" s="78"/>
    </row>
    <row r="153" spans="1:105" ht="12" customHeight="1" x14ac:dyDescent="0.25">
      <c r="A153" s="174" t="s">
        <v>220</v>
      </c>
      <c r="B153" s="276">
        <f>IF(B$65=0,0,B$65/ISI_fec!B$65)</f>
        <v>2.5841185518103713</v>
      </c>
      <c r="C153" s="276">
        <f>IF(C$65=0,0,C$65/ISI_fec!C$65)</f>
        <v>2.5697624722657384</v>
      </c>
      <c r="D153" s="276">
        <f>IF(D$65=0,0,D$65/ISI_fec!D$65)</f>
        <v>2.5710009479325313</v>
      </c>
      <c r="E153" s="276">
        <f>IF(E$65=0,0,E$65/ISI_fec!E$65)</f>
        <v>2.5605353902181922</v>
      </c>
      <c r="F153" s="276">
        <f>IF(F$65=0,0,F$65/ISI_fec!F$65)</f>
        <v>2.5070020525710697</v>
      </c>
      <c r="G153" s="276">
        <f>IF(G$65=0,0,G$65/ISI_fec!G$65)</f>
        <v>2.4006380838317423</v>
      </c>
      <c r="H153" s="276">
        <f>IF(H$65=0,0,H$65/ISI_fec!H$65)</f>
        <v>2.4141440708119757</v>
      </c>
      <c r="I153" s="276">
        <f>IF(I$65=0,0,I$65/ISI_fec!I$65)</f>
        <v>2.4062245916647762</v>
      </c>
      <c r="J153" s="276">
        <f>IF(J$65=0,0,J$65/ISI_fec!J$65)</f>
        <v>2.3975942744520085</v>
      </c>
      <c r="K153" s="276">
        <f>IF(K$65=0,0,K$65/ISI_fec!K$65)</f>
        <v>2.3920226126448529</v>
      </c>
      <c r="L153" s="276">
        <f>IF(L$65=0,0,L$65/ISI_fec!L$65)</f>
        <v>2.3932974297245844</v>
      </c>
      <c r="M153" s="276">
        <f>IF(M$65=0,0,M$65/ISI_fec!M$65)</f>
        <v>2.3639948518329152</v>
      </c>
      <c r="N153" s="276">
        <f>IF(N$65=0,0,N$65/ISI_fec!N$65)</f>
        <v>2.5594147770778282</v>
      </c>
      <c r="O153" s="276">
        <f>IF(O$65=0,0,O$65/ISI_fec!O$65)</f>
        <v>2.5625110460539635</v>
      </c>
      <c r="P153" s="276">
        <f>IF(P$65=0,0,P$65/ISI_fec!P$65)</f>
        <v>2.6712743615898038</v>
      </c>
      <c r="Q153" s="276">
        <f>IF(Q$65=0,0,Q$65/ISI_fec!Q$65)</f>
        <v>2.6214071995884991</v>
      </c>
      <c r="R153" s="276">
        <f>IF(R$65=0,0,R$65/ISI_fec!R$65)</f>
        <v>2.3736666610530461</v>
      </c>
      <c r="S153" s="276">
        <f>IF(S$65=0,0,S$65/ISI_fec!S$65)</f>
        <v>2.3616768214444215</v>
      </c>
      <c r="T153" s="276">
        <f>IF(T$65=0,0,T$65/ISI_fec!T$65)</f>
        <v>2.3623759353894251</v>
      </c>
      <c r="U153" s="276">
        <f>IF(U$65=0,0,U$65/ISI_fec!U$65)</f>
        <v>2.3619598317254797</v>
      </c>
      <c r="V153" s="276">
        <f>IF(V$65=0,0,V$65/ISI_fec!V$65)</f>
        <v>2.3609134915347174</v>
      </c>
      <c r="W153" s="276">
        <f>IF(W$65=0,0,W$65/ISI_fec!W$65)</f>
        <v>2.3579638640406775</v>
      </c>
      <c r="X153" s="276">
        <f>IF(X$65=0,0,X$65/ISI_fec!X$65)</f>
        <v>2.4557995400961428</v>
      </c>
      <c r="Y153" s="276">
        <f>IF(Y$65=0,0,Y$65/ISI_fec!Y$65)</f>
        <v>2.4052059596447397</v>
      </c>
      <c r="DA153" s="79"/>
    </row>
    <row r="154" spans="1:105" ht="12" customHeight="1" x14ac:dyDescent="0.25">
      <c r="A154" s="174" t="s">
        <v>226</v>
      </c>
      <c r="B154" s="276">
        <f>IF(B$71=0,0,B$71/ISI_fec!B$71)</f>
        <v>0</v>
      </c>
      <c r="C154" s="276">
        <f>IF(C$71=0,0,C$71/ISI_fec!C$71)</f>
        <v>0</v>
      </c>
      <c r="D154" s="276">
        <f>IF(D$71=0,0,D$71/ISI_fec!D$71)</f>
        <v>0</v>
      </c>
      <c r="E154" s="276">
        <f>IF(E$71=0,0,E$71/ISI_fec!E$71)</f>
        <v>0</v>
      </c>
      <c r="F154" s="276">
        <f>IF(F$71=0,0,F$71/ISI_fec!F$71)</f>
        <v>0</v>
      </c>
      <c r="G154" s="276">
        <f>IF(G$71=0,0,G$71/ISI_fec!G$71)</f>
        <v>0</v>
      </c>
      <c r="H154" s="276">
        <f>IF(H$71=0,0,H$71/ISI_fec!H$71)</f>
        <v>0</v>
      </c>
      <c r="I154" s="276">
        <f>IF(I$71=0,0,I$71/ISI_fec!I$71)</f>
        <v>0</v>
      </c>
      <c r="J154" s="276">
        <f>IF(J$71=0,0,J$71/ISI_fec!J$71)</f>
        <v>0</v>
      </c>
      <c r="K154" s="276">
        <f>IF(K$71=0,0,K$71/ISI_fec!K$71)</f>
        <v>0</v>
      </c>
      <c r="L154" s="276">
        <f>IF(L$71=0,0,L$71/ISI_fec!L$71)</f>
        <v>0</v>
      </c>
      <c r="M154" s="276">
        <f>IF(M$71=0,0,M$71/ISI_fec!M$71)</f>
        <v>0</v>
      </c>
      <c r="N154" s="276">
        <f>IF(N$71=0,0,N$71/ISI_fec!N$71)</f>
        <v>0</v>
      </c>
      <c r="O154" s="276">
        <f>IF(O$71=0,0,O$71/ISI_fec!O$71)</f>
        <v>0</v>
      </c>
      <c r="P154" s="276">
        <f>IF(P$71=0,0,P$71/ISI_fec!P$71)</f>
        <v>0</v>
      </c>
      <c r="Q154" s="276">
        <f>IF(Q$71=0,0,Q$71/ISI_fec!Q$71)</f>
        <v>0</v>
      </c>
      <c r="R154" s="276">
        <f>IF(R$71=0,0,R$71/ISI_fec!R$71)</f>
        <v>0</v>
      </c>
      <c r="S154" s="276">
        <f>IF(S$71=0,0,S$71/ISI_fec!S$71)</f>
        <v>0</v>
      </c>
      <c r="T154" s="276">
        <f>IF(T$71=0,0,T$71/ISI_fec!T$71)</f>
        <v>0</v>
      </c>
      <c r="U154" s="276">
        <f>IF(U$71=0,0,U$71/ISI_fec!U$71)</f>
        <v>0</v>
      </c>
      <c r="V154" s="276">
        <f>IF(V$71=0,0,V$71/ISI_fec!V$71)</f>
        <v>0</v>
      </c>
      <c r="W154" s="276">
        <f>IF(W$71=0,0,W$71/ISI_fec!W$71)</f>
        <v>0</v>
      </c>
      <c r="X154" s="276">
        <f>IF(X$71=0,0,X$71/ISI_fec!X$71)</f>
        <v>0</v>
      </c>
      <c r="Y154" s="276">
        <f>IF(Y$71=0,0,Y$71/ISI_fec!Y$71)</f>
        <v>0</v>
      </c>
      <c r="DA154" s="79"/>
    </row>
    <row r="155" spans="1:105" ht="12" customHeight="1" x14ac:dyDescent="0.25">
      <c r="A155" s="174" t="s">
        <v>179</v>
      </c>
      <c r="B155" s="276">
        <f>IF(B$72=0,0,B$72/ISI_fec!B$72)</f>
        <v>2.1476966675549942</v>
      </c>
      <c r="C155" s="276">
        <f>IF(C$72=0,0,C$72/ISI_fec!C$72)</f>
        <v>2.1009993734388379</v>
      </c>
      <c r="D155" s="276">
        <f>IF(D$72=0,0,D$72/ISI_fec!D$72)</f>
        <v>1.9039650452396568</v>
      </c>
      <c r="E155" s="276">
        <f>IF(E$72=0,0,E$72/ISI_fec!E$72)</f>
        <v>1.7787470091864688</v>
      </c>
      <c r="F155" s="276">
        <f>IF(F$72=0,0,F$72/ISI_fec!F$72)</f>
        <v>1.4632615187570028</v>
      </c>
      <c r="G155" s="276">
        <f>IF(G$72=0,0,G$72/ISI_fec!G$72)</f>
        <v>1.0602439184933936</v>
      </c>
      <c r="H155" s="276">
        <f>IF(H$72=0,0,H$72/ISI_fec!H$72)</f>
        <v>1.0024552698575337</v>
      </c>
      <c r="I155" s="276">
        <f>IF(I$72=0,0,I$72/ISI_fec!I$72)</f>
        <v>1.0150106744255079</v>
      </c>
      <c r="J155" s="276">
        <f>IF(J$72=0,0,J$72/ISI_fec!J$72)</f>
        <v>1.1139850441688439</v>
      </c>
      <c r="K155" s="276">
        <f>IF(K$72=0,0,K$72/ISI_fec!K$72)</f>
        <v>1.1194907887237595</v>
      </c>
      <c r="L155" s="276">
        <f>IF(L$72=0,0,L$72/ISI_fec!L$72)</f>
        <v>1.175483941164541</v>
      </c>
      <c r="M155" s="276">
        <f>IF(M$72=0,0,M$72/ISI_fec!M$72)</f>
        <v>1.0398934037832617</v>
      </c>
      <c r="N155" s="276">
        <f>IF(N$72=0,0,N$72/ISI_fec!N$72)</f>
        <v>1.8332807435220115</v>
      </c>
      <c r="O155" s="276">
        <f>IF(O$72=0,0,O$72/ISI_fec!O$72)</f>
        <v>1.9186853403227078</v>
      </c>
      <c r="P155" s="276">
        <f>IF(P$72=0,0,P$72/ISI_fec!P$72)</f>
        <v>1.7964365957799082</v>
      </c>
      <c r="Q155" s="276">
        <f>IF(Q$72=0,0,Q$72/ISI_fec!Q$72)</f>
        <v>1.0409968349421046</v>
      </c>
      <c r="R155" s="276">
        <f>IF(R$72=0,0,R$72/ISI_fec!R$72)</f>
        <v>1.3948080557040112</v>
      </c>
      <c r="S155" s="276">
        <f>IF(S$72=0,0,S$72/ISI_fec!S$72)</f>
        <v>1.0784526108510104</v>
      </c>
      <c r="T155" s="276">
        <f>IF(T$72=0,0,T$72/ISI_fec!T$72)</f>
        <v>0.89534717114071116</v>
      </c>
      <c r="U155" s="276">
        <f>IF(U$72=0,0,U$72/ISI_fec!U$72)</f>
        <v>0.80759425298415599</v>
      </c>
      <c r="V155" s="276">
        <f>IF(V$72=0,0,V$72/ISI_fec!V$72)</f>
        <v>0.76341301121972838</v>
      </c>
      <c r="W155" s="276">
        <f>IF(W$72=0,0,W$72/ISI_fec!W$72)</f>
        <v>1.0653190862688289</v>
      </c>
      <c r="X155" s="276">
        <f>IF(X$72=0,0,X$72/ISI_fec!X$72)</f>
        <v>1.1227726770628799</v>
      </c>
      <c r="Y155" s="276">
        <f>IF(Y$72=0,0,Y$72/ISI_fec!Y$72)</f>
        <v>0.97173233088736888</v>
      </c>
      <c r="DA155" s="79"/>
    </row>
    <row r="156" spans="1:105" ht="12" customHeight="1" x14ac:dyDescent="0.25">
      <c r="A156" s="41" t="s">
        <v>189</v>
      </c>
      <c r="B156" s="277">
        <f>IF(B$79=0,0,B$79/ISI_fec!B$79)</f>
        <v>2.1959086655634841</v>
      </c>
      <c r="C156" s="277">
        <f>IF(C$79=0,0,C$79/ISI_fec!C$79)</f>
        <v>2.1575062629172779</v>
      </c>
      <c r="D156" s="277">
        <f>IF(D$79=0,0,D$79/ISI_fec!D$79)</f>
        <v>2.0153126559387364</v>
      </c>
      <c r="E156" s="277">
        <f>IF(E$79=0,0,E$79/ISI_fec!E$79)</f>
        <v>1.94935192973131</v>
      </c>
      <c r="F156" s="277">
        <f>IF(F$79=0,0,F$79/ISI_fec!F$79)</f>
        <v>1.6666333760993595</v>
      </c>
      <c r="G156" s="277">
        <f>IF(G$79=0,0,G$79/ISI_fec!G$79)</f>
        <v>1.4033182006161951</v>
      </c>
      <c r="H156" s="277">
        <f>IF(H$79=0,0,H$79/ISI_fec!H$79)</f>
        <v>1.3542705360310157</v>
      </c>
      <c r="I156" s="277">
        <f>IF(I$79=0,0,I$79/ISI_fec!I$79)</f>
        <v>1.3666775338520376</v>
      </c>
      <c r="J156" s="277">
        <f>IF(J$79=0,0,J$79/ISI_fec!J$79)</f>
        <v>1.4440424474012168</v>
      </c>
      <c r="K156" s="277">
        <f>IF(K$79=0,0,K$79/ISI_fec!K$79)</f>
        <v>1.4517003228163423</v>
      </c>
      <c r="L156" s="277">
        <f>IF(L$79=0,0,L$79/ISI_fec!L$79)</f>
        <v>1.4921744577024669</v>
      </c>
      <c r="M156" s="277">
        <f>IF(M$79=0,0,M$79/ISI_fec!M$79)</f>
        <v>1.4015101733005568</v>
      </c>
      <c r="N156" s="277">
        <f>IF(N$79=0,0,N$79/ISI_fec!N$79)</f>
        <v>1.9025716043501197</v>
      </c>
      <c r="O156" s="277">
        <f>IF(O$79=0,0,O$79/ISI_fec!O$79)</f>
        <v>2.7657925883899837</v>
      </c>
      <c r="P156" s="277">
        <f>IF(P$79=0,0,P$79/ISI_fec!P$79)</f>
        <v>2.9851552147959137</v>
      </c>
      <c r="Q156" s="277">
        <f>IF(Q$79=0,0,Q$79/ISI_fec!Q$79)</f>
        <v>2.429542344938854</v>
      </c>
      <c r="R156" s="277">
        <f>IF(R$79=0,0,R$79/ISI_fec!R$79)</f>
        <v>2.462716057478985</v>
      </c>
      <c r="S156" s="277">
        <f>IF(S$79=0,0,S$79/ISI_fec!S$79)</f>
        <v>1.6763422937284127</v>
      </c>
      <c r="T156" s="277">
        <f>IF(T$79=0,0,T$79/ISI_fec!T$79)</f>
        <v>1.5154418274511534</v>
      </c>
      <c r="U156" s="277">
        <f>IF(U$79=0,0,U$79/ISI_fec!U$79)</f>
        <v>1.2660752358939837</v>
      </c>
      <c r="V156" s="277">
        <f>IF(V$79=0,0,V$79/ISI_fec!V$79)</f>
        <v>1.3133039465352239</v>
      </c>
      <c r="W156" s="277">
        <f>IF(W$79=0,0,W$79/ISI_fec!W$79)</f>
        <v>1.5591896888579264</v>
      </c>
      <c r="X156" s="277">
        <f>IF(X$79=0,0,X$79/ISI_fec!X$79)</f>
        <v>1.6042176172011777</v>
      </c>
      <c r="Y156" s="277">
        <f>IF(Y$79=0,0,Y$79/ISI_fec!Y$79)</f>
        <v>1.3897102793679621</v>
      </c>
      <c r="DA156" s="82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theme="4" tint="0.79998168889431442"/>
    <pageSetUpPr fitToPage="1"/>
  </sheetPr>
  <dimension ref="A1:DA101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Non-ferrous metals"</f>
        <v>EL: Non-ferrous metals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0.15" customHeight="1" x14ac:dyDescent="0.25"/>
    <row r="3" spans="1:105" ht="12" customHeight="1" x14ac:dyDescent="0.25">
      <c r="A3" s="30" t="s">
        <v>57</v>
      </c>
      <c r="B3" s="203">
        <f t="shared" ref="B3:Y3" si="0">SUM(B4:B5,B8)</f>
        <v>1034.4463525159292</v>
      </c>
      <c r="C3" s="203">
        <f t="shared" si="0"/>
        <v>959.00588447573671</v>
      </c>
      <c r="D3" s="203">
        <f t="shared" si="0"/>
        <v>886.04000167174559</v>
      </c>
      <c r="E3" s="203">
        <f t="shared" si="0"/>
        <v>985.44454762709415</v>
      </c>
      <c r="F3" s="203">
        <f t="shared" si="0"/>
        <v>960.07263153359395</v>
      </c>
      <c r="G3" s="203">
        <f t="shared" si="0"/>
        <v>960.45105174438049</v>
      </c>
      <c r="H3" s="203">
        <f t="shared" si="0"/>
        <v>1051.8769072160885</v>
      </c>
      <c r="I3" s="203">
        <f t="shared" si="0"/>
        <v>1279.8740315392524</v>
      </c>
      <c r="J3" s="203">
        <f t="shared" si="0"/>
        <v>1073.7808453380383</v>
      </c>
      <c r="K3" s="203">
        <f t="shared" si="0"/>
        <v>725.86560561731994</v>
      </c>
      <c r="L3" s="203">
        <f t="shared" si="0"/>
        <v>942.89345161442384</v>
      </c>
      <c r="M3" s="203">
        <f t="shared" si="0"/>
        <v>1033.1591546352583</v>
      </c>
      <c r="N3" s="203">
        <f t="shared" si="0"/>
        <v>907.1125506780179</v>
      </c>
      <c r="O3" s="203">
        <f t="shared" si="0"/>
        <v>909.43016041258579</v>
      </c>
      <c r="P3" s="203">
        <f t="shared" si="0"/>
        <v>685.411619172428</v>
      </c>
      <c r="Q3" s="203">
        <f t="shared" si="0"/>
        <v>654.38801553777716</v>
      </c>
      <c r="R3" s="203">
        <f t="shared" si="0"/>
        <v>753.35005405577942</v>
      </c>
      <c r="S3" s="203">
        <f t="shared" si="0"/>
        <v>524.42717388568383</v>
      </c>
      <c r="T3" s="203">
        <f t="shared" si="0"/>
        <v>674.04109120542716</v>
      </c>
      <c r="U3" s="203">
        <f t="shared" si="0"/>
        <v>617.30732347283049</v>
      </c>
      <c r="V3" s="203">
        <f t="shared" si="0"/>
        <v>824.25631740920039</v>
      </c>
      <c r="W3" s="203">
        <f t="shared" si="0"/>
        <v>860.29855843066116</v>
      </c>
      <c r="X3" s="203">
        <f t="shared" si="0"/>
        <v>1091.587016372162</v>
      </c>
      <c r="Y3" s="203">
        <f t="shared" si="0"/>
        <v>1041.3025123899133</v>
      </c>
      <c r="DA3" s="112"/>
    </row>
    <row r="4" spans="1:105" ht="12" customHeight="1" x14ac:dyDescent="0.25">
      <c r="A4" s="50" t="s">
        <v>45</v>
      </c>
      <c r="B4" s="241">
        <v>236.589973903762</v>
      </c>
      <c r="C4" s="241">
        <v>233.24193164970291</v>
      </c>
      <c r="D4" s="241">
        <v>229.3544649667528</v>
      </c>
      <c r="E4" s="241">
        <v>255.08566943814901</v>
      </c>
      <c r="F4" s="241">
        <v>248.518062750159</v>
      </c>
      <c r="G4" s="241">
        <v>248.6160181074948</v>
      </c>
      <c r="H4" s="241">
        <v>272.28191143768061</v>
      </c>
      <c r="I4" s="241">
        <v>331.29974174380072</v>
      </c>
      <c r="J4" s="241">
        <v>286.34155875681029</v>
      </c>
      <c r="K4" s="241">
        <v>193.564161497952</v>
      </c>
      <c r="L4" s="241">
        <v>251.4382537638464</v>
      </c>
      <c r="M4" s="241">
        <v>275.50910790273559</v>
      </c>
      <c r="N4" s="241">
        <v>205.08235620278199</v>
      </c>
      <c r="O4" s="241">
        <v>173.2462550527564</v>
      </c>
      <c r="P4" s="241">
        <v>127.9738981890121</v>
      </c>
      <c r="Q4" s="241">
        <v>158.9572368</v>
      </c>
      <c r="R4" s="241">
        <v>151.3667037491756</v>
      </c>
      <c r="S4" s="241">
        <v>185.57870954200419</v>
      </c>
      <c r="T4" s="241">
        <v>247.53355150869581</v>
      </c>
      <c r="U4" s="241">
        <v>224.2634797448296</v>
      </c>
      <c r="V4" s="241">
        <v>260.03275040956282</v>
      </c>
      <c r="W4" s="241">
        <v>291.41856245724932</v>
      </c>
      <c r="X4" s="241">
        <v>350.61735531150362</v>
      </c>
      <c r="Y4" s="241">
        <v>330.70525800047301</v>
      </c>
      <c r="DA4" s="83" t="s">
        <v>433</v>
      </c>
    </row>
    <row r="5" spans="1:105" ht="12" customHeight="1" x14ac:dyDescent="0.25">
      <c r="A5" s="107" t="s">
        <v>58</v>
      </c>
      <c r="B5" s="282">
        <f t="shared" ref="B5:Y5" si="1">SUM(B6:B7)</f>
        <v>458.87684855141373</v>
      </c>
      <c r="C5" s="282">
        <f t="shared" si="1"/>
        <v>402.23492488189373</v>
      </c>
      <c r="D5" s="282">
        <f t="shared" si="1"/>
        <v>353.15261247484176</v>
      </c>
      <c r="E5" s="282">
        <f t="shared" si="1"/>
        <v>392.77269173737182</v>
      </c>
      <c r="F5" s="282">
        <f t="shared" si="1"/>
        <v>382.66010264996441</v>
      </c>
      <c r="G5" s="282">
        <f t="shared" si="1"/>
        <v>372.80698957285415</v>
      </c>
      <c r="H5" s="282">
        <f t="shared" si="1"/>
        <v>422.53216573315899</v>
      </c>
      <c r="I5" s="282">
        <f t="shared" si="1"/>
        <v>501.94961261570103</v>
      </c>
      <c r="J5" s="282">
        <f t="shared" si="1"/>
        <v>429.51233813521537</v>
      </c>
      <c r="K5" s="282">
        <f t="shared" si="1"/>
        <v>290.346242246928</v>
      </c>
      <c r="L5" s="282">
        <f t="shared" si="1"/>
        <v>377.15738064576948</v>
      </c>
      <c r="M5" s="282">
        <f t="shared" si="1"/>
        <v>413.2636618541033</v>
      </c>
      <c r="N5" s="282">
        <f t="shared" si="1"/>
        <v>307.62353430417289</v>
      </c>
      <c r="O5" s="282">
        <f t="shared" si="1"/>
        <v>259.86938257913459</v>
      </c>
      <c r="P5" s="282">
        <f t="shared" si="1"/>
        <v>191.96084728351821</v>
      </c>
      <c r="Q5" s="282">
        <f t="shared" si="1"/>
        <v>238.43585519999999</v>
      </c>
      <c r="R5" s="282">
        <f t="shared" si="1"/>
        <v>227.0500556237634</v>
      </c>
      <c r="S5" s="282">
        <f t="shared" si="1"/>
        <v>278.36806431300619</v>
      </c>
      <c r="T5" s="282">
        <f t="shared" si="1"/>
        <v>371.30032726304358</v>
      </c>
      <c r="U5" s="282">
        <f t="shared" si="1"/>
        <v>336.39521961724432</v>
      </c>
      <c r="V5" s="282">
        <f t="shared" si="1"/>
        <v>390.04912561434412</v>
      </c>
      <c r="W5" s="282">
        <f t="shared" si="1"/>
        <v>437.12784368587393</v>
      </c>
      <c r="X5" s="282">
        <f t="shared" si="1"/>
        <v>525.92603296725508</v>
      </c>
      <c r="Y5" s="282">
        <f t="shared" si="1"/>
        <v>496.0578870007094</v>
      </c>
      <c r="DA5" s="94"/>
    </row>
    <row r="6" spans="1:105" ht="12" customHeight="1" x14ac:dyDescent="0.25">
      <c r="A6" s="99" t="s">
        <v>46</v>
      </c>
      <c r="B6" s="282">
        <v>452.17947206391023</v>
      </c>
      <c r="C6" s="282">
        <v>396.34415782629151</v>
      </c>
      <c r="D6" s="282">
        <v>349.75089901278949</v>
      </c>
      <c r="E6" s="282">
        <v>387.11082254058238</v>
      </c>
      <c r="F6" s="282">
        <v>377.13629575726941</v>
      </c>
      <c r="G6" s="282">
        <v>367.2932734963253</v>
      </c>
      <c r="H6" s="282">
        <v>416.2923653283184</v>
      </c>
      <c r="I6" s="282">
        <v>501.94961261570103</v>
      </c>
      <c r="J6" s="282">
        <v>429.51233813521537</v>
      </c>
      <c r="K6" s="282">
        <v>290.346242246928</v>
      </c>
      <c r="L6" s="282">
        <v>377.15738064576948</v>
      </c>
      <c r="M6" s="282">
        <v>413.2636618541033</v>
      </c>
      <c r="N6" s="282">
        <v>307.62353430417289</v>
      </c>
      <c r="O6" s="282">
        <v>259.86938257913459</v>
      </c>
      <c r="P6" s="282">
        <v>191.96084728351821</v>
      </c>
      <c r="Q6" s="282">
        <v>238.43585519999999</v>
      </c>
      <c r="R6" s="282">
        <v>227.0500556237634</v>
      </c>
      <c r="S6" s="282">
        <v>278.36806431300619</v>
      </c>
      <c r="T6" s="282">
        <v>371.30032726304358</v>
      </c>
      <c r="U6" s="282">
        <v>336.39521961724432</v>
      </c>
      <c r="V6" s="282">
        <v>390.04912561434412</v>
      </c>
      <c r="W6" s="282">
        <v>437.12784368587393</v>
      </c>
      <c r="X6" s="282">
        <v>525.92603296725508</v>
      </c>
      <c r="Y6" s="282">
        <v>496.0578870007094</v>
      </c>
      <c r="DA6" s="94" t="s">
        <v>434</v>
      </c>
    </row>
    <row r="7" spans="1:105" ht="12" customHeight="1" x14ac:dyDescent="0.25">
      <c r="A7" s="99" t="s">
        <v>80</v>
      </c>
      <c r="B7" s="282">
        <v>6.6973764875035036</v>
      </c>
      <c r="C7" s="282">
        <v>5.8907670556022254</v>
      </c>
      <c r="D7" s="282">
        <v>3.4017134620522711</v>
      </c>
      <c r="E7" s="282">
        <v>5.6618691967894392</v>
      </c>
      <c r="F7" s="282">
        <v>5.5238068926950064</v>
      </c>
      <c r="G7" s="282">
        <v>5.5137160765288513</v>
      </c>
      <c r="H7" s="282">
        <v>6.2398004048405937</v>
      </c>
      <c r="I7" s="282">
        <v>0</v>
      </c>
      <c r="J7" s="282">
        <v>0</v>
      </c>
      <c r="K7" s="282">
        <v>0</v>
      </c>
      <c r="L7" s="282">
        <v>0</v>
      </c>
      <c r="M7" s="282">
        <v>0</v>
      </c>
      <c r="N7" s="282">
        <v>0</v>
      </c>
      <c r="O7" s="282">
        <v>0</v>
      </c>
      <c r="P7" s="282">
        <v>0</v>
      </c>
      <c r="Q7" s="282">
        <v>0</v>
      </c>
      <c r="R7" s="282">
        <v>0</v>
      </c>
      <c r="S7" s="282">
        <v>0</v>
      </c>
      <c r="T7" s="282">
        <v>0</v>
      </c>
      <c r="U7" s="282">
        <v>0</v>
      </c>
      <c r="V7" s="282">
        <v>0</v>
      </c>
      <c r="W7" s="282">
        <v>0</v>
      </c>
      <c r="X7" s="282">
        <v>0</v>
      </c>
      <c r="Y7" s="282">
        <v>0</v>
      </c>
      <c r="DA7" s="94" t="s">
        <v>435</v>
      </c>
    </row>
    <row r="8" spans="1:105" ht="12" customHeight="1" x14ac:dyDescent="0.25">
      <c r="A8" s="49" t="s">
        <v>47</v>
      </c>
      <c r="B8" s="242">
        <v>338.97953006075352</v>
      </c>
      <c r="C8" s="242">
        <v>323.52902794414001</v>
      </c>
      <c r="D8" s="242">
        <v>303.53292423015108</v>
      </c>
      <c r="E8" s="242">
        <v>337.58618645157338</v>
      </c>
      <c r="F8" s="242">
        <v>328.89446613347059</v>
      </c>
      <c r="G8" s="242">
        <v>339.02804406403158</v>
      </c>
      <c r="H8" s="242">
        <v>357.06283004524897</v>
      </c>
      <c r="I8" s="242">
        <v>446.62467717975068</v>
      </c>
      <c r="J8" s="242">
        <v>357.9269484460126</v>
      </c>
      <c r="K8" s="242">
        <v>241.95520187243989</v>
      </c>
      <c r="L8" s="242">
        <v>314.29781720480793</v>
      </c>
      <c r="M8" s="242">
        <v>344.38638487841939</v>
      </c>
      <c r="N8" s="242">
        <v>394.40666017106298</v>
      </c>
      <c r="O8" s="242">
        <v>476.3145227806948</v>
      </c>
      <c r="P8" s="242">
        <v>365.47687369989768</v>
      </c>
      <c r="Q8" s="242">
        <v>256.99492353777708</v>
      </c>
      <c r="R8" s="242">
        <v>374.93329468284043</v>
      </c>
      <c r="S8" s="242">
        <v>60.480400030673422</v>
      </c>
      <c r="T8" s="242">
        <v>55.207212433687793</v>
      </c>
      <c r="U8" s="242">
        <v>56.648624110756607</v>
      </c>
      <c r="V8" s="242">
        <v>174.17444138529339</v>
      </c>
      <c r="W8" s="242">
        <v>131.75215228753791</v>
      </c>
      <c r="X8" s="242">
        <v>215.04362809340341</v>
      </c>
      <c r="Y8" s="242">
        <v>214.53936738873091</v>
      </c>
      <c r="DA8" s="84" t="s">
        <v>436</v>
      </c>
    </row>
    <row r="9" spans="1:105" ht="12" customHeight="1" x14ac:dyDescent="0.25">
      <c r="A9" s="4"/>
      <c r="B9" s="243"/>
      <c r="C9" s="243"/>
      <c r="D9" s="243"/>
      <c r="E9" s="243"/>
      <c r="F9" s="243"/>
      <c r="G9" s="243"/>
      <c r="H9" s="243"/>
      <c r="I9" s="243"/>
      <c r="J9" s="243"/>
      <c r="K9" s="243"/>
      <c r="L9" s="243"/>
      <c r="M9" s="243"/>
      <c r="N9" s="243"/>
      <c r="O9" s="243"/>
      <c r="P9" s="243"/>
      <c r="Q9" s="243"/>
      <c r="R9" s="243"/>
      <c r="S9" s="243"/>
      <c r="T9" s="243"/>
      <c r="U9" s="243"/>
      <c r="V9" s="243"/>
      <c r="W9" s="243"/>
      <c r="X9" s="243"/>
      <c r="Y9" s="243"/>
    </row>
    <row r="10" spans="1:105" ht="12" customHeight="1" x14ac:dyDescent="0.25">
      <c r="A10" s="30" t="s">
        <v>437</v>
      </c>
      <c r="B10" s="203"/>
      <c r="C10" s="203"/>
      <c r="D10" s="203"/>
      <c r="E10" s="203"/>
      <c r="F10" s="203"/>
      <c r="G10" s="203"/>
      <c r="H10" s="203"/>
      <c r="I10" s="203"/>
      <c r="J10" s="203"/>
      <c r="K10" s="203"/>
      <c r="L10" s="203"/>
      <c r="M10" s="203"/>
      <c r="N10" s="203"/>
      <c r="O10" s="203"/>
      <c r="P10" s="203"/>
      <c r="Q10" s="203"/>
      <c r="R10" s="203"/>
      <c r="S10" s="203"/>
      <c r="T10" s="203"/>
      <c r="U10" s="203"/>
      <c r="V10" s="203"/>
      <c r="W10" s="203"/>
      <c r="X10" s="203"/>
      <c r="Y10" s="203"/>
      <c r="DA10" s="112"/>
    </row>
    <row r="11" spans="1:105" ht="12" customHeight="1" x14ac:dyDescent="0.25">
      <c r="A11" s="50" t="s">
        <v>438</v>
      </c>
      <c r="B11" s="241">
        <v>667</v>
      </c>
      <c r="C11" s="241">
        <v>679</v>
      </c>
      <c r="D11" s="241">
        <v>750</v>
      </c>
      <c r="E11" s="241">
        <v>750</v>
      </c>
      <c r="F11" s="241">
        <v>750</v>
      </c>
      <c r="G11" s="241">
        <v>750</v>
      </c>
      <c r="H11" s="241">
        <v>750</v>
      </c>
      <c r="I11" s="241">
        <v>750</v>
      </c>
      <c r="J11" s="241">
        <v>772</v>
      </c>
      <c r="K11" s="241">
        <v>719</v>
      </c>
      <c r="L11" s="241">
        <v>725</v>
      </c>
      <c r="M11" s="241">
        <v>810</v>
      </c>
      <c r="N11" s="241">
        <v>784</v>
      </c>
      <c r="O11" s="241">
        <v>812</v>
      </c>
      <c r="P11" s="241">
        <v>814</v>
      </c>
      <c r="Q11" s="241">
        <v>806.5</v>
      </c>
      <c r="R11" s="241">
        <v>821</v>
      </c>
      <c r="S11" s="241">
        <v>821</v>
      </c>
      <c r="T11" s="241">
        <v>827</v>
      </c>
      <c r="U11" s="241">
        <v>820</v>
      </c>
      <c r="V11" s="241">
        <v>827</v>
      </c>
      <c r="W11" s="241">
        <v>871</v>
      </c>
      <c r="X11" s="241">
        <v>861</v>
      </c>
      <c r="Y11" s="241">
        <v>712.58</v>
      </c>
      <c r="DA11" s="83" t="s">
        <v>439</v>
      </c>
    </row>
    <row r="12" spans="1:105" ht="12" customHeight="1" x14ac:dyDescent="0.25">
      <c r="A12" s="107" t="s">
        <v>440</v>
      </c>
      <c r="B12" s="282">
        <f t="shared" ref="B12:Y12" si="2">SUM(B13:B14)</f>
        <v>170.50700000000001</v>
      </c>
      <c r="C12" s="282">
        <f t="shared" si="2"/>
        <v>168.58099999999999</v>
      </c>
      <c r="D12" s="282">
        <f t="shared" si="2"/>
        <v>167.262</v>
      </c>
      <c r="E12" s="282">
        <f t="shared" si="2"/>
        <v>170.797</v>
      </c>
      <c r="F12" s="282">
        <f t="shared" si="2"/>
        <v>170.3</v>
      </c>
      <c r="G12" s="282">
        <f t="shared" si="2"/>
        <v>166.286</v>
      </c>
      <c r="H12" s="282">
        <f t="shared" si="2"/>
        <v>167.8</v>
      </c>
      <c r="I12" s="282">
        <f t="shared" si="2"/>
        <v>166.3</v>
      </c>
      <c r="J12" s="282">
        <f t="shared" si="2"/>
        <v>162.339</v>
      </c>
      <c r="K12" s="282">
        <f t="shared" si="2"/>
        <v>130.40299999999999</v>
      </c>
      <c r="L12" s="282">
        <f t="shared" si="2"/>
        <v>130</v>
      </c>
      <c r="M12" s="282">
        <f t="shared" si="2"/>
        <v>165.15</v>
      </c>
      <c r="N12" s="282">
        <f t="shared" si="2"/>
        <v>165</v>
      </c>
      <c r="O12" s="282">
        <f t="shared" si="2"/>
        <v>169</v>
      </c>
      <c r="P12" s="282">
        <f t="shared" si="2"/>
        <v>173</v>
      </c>
      <c r="Q12" s="282">
        <f t="shared" si="2"/>
        <v>179</v>
      </c>
      <c r="R12" s="282">
        <f t="shared" si="2"/>
        <v>181</v>
      </c>
      <c r="S12" s="282">
        <f t="shared" si="2"/>
        <v>182</v>
      </c>
      <c r="T12" s="282">
        <f t="shared" si="2"/>
        <v>187</v>
      </c>
      <c r="U12" s="282">
        <f t="shared" si="2"/>
        <v>182</v>
      </c>
      <c r="V12" s="282">
        <f t="shared" si="2"/>
        <v>182</v>
      </c>
      <c r="W12" s="282">
        <f t="shared" si="2"/>
        <v>184</v>
      </c>
      <c r="X12" s="282">
        <f t="shared" si="2"/>
        <v>187.1</v>
      </c>
      <c r="Y12" s="282">
        <f t="shared" si="2"/>
        <v>182.875</v>
      </c>
      <c r="DA12" s="94"/>
    </row>
    <row r="13" spans="1:105" ht="12" customHeight="1" x14ac:dyDescent="0.25">
      <c r="A13" s="99" t="s">
        <v>46</v>
      </c>
      <c r="B13" s="282">
        <v>167.50700000000001</v>
      </c>
      <c r="C13" s="282">
        <v>165.58099999999999</v>
      </c>
      <c r="D13" s="282">
        <v>165.262</v>
      </c>
      <c r="E13" s="282">
        <v>167.797</v>
      </c>
      <c r="F13" s="282">
        <v>167.3</v>
      </c>
      <c r="G13" s="282">
        <v>163.286</v>
      </c>
      <c r="H13" s="282">
        <v>164.8</v>
      </c>
      <c r="I13" s="282">
        <v>166.3</v>
      </c>
      <c r="J13" s="282">
        <v>162.339</v>
      </c>
      <c r="K13" s="282">
        <v>130.40299999999999</v>
      </c>
      <c r="L13" s="282">
        <v>130</v>
      </c>
      <c r="M13" s="282">
        <v>165.15</v>
      </c>
      <c r="N13" s="282">
        <v>165</v>
      </c>
      <c r="O13" s="282">
        <v>169</v>
      </c>
      <c r="P13" s="282">
        <v>173</v>
      </c>
      <c r="Q13" s="282">
        <v>179</v>
      </c>
      <c r="R13" s="282">
        <v>181</v>
      </c>
      <c r="S13" s="282">
        <v>182</v>
      </c>
      <c r="T13" s="282">
        <v>187</v>
      </c>
      <c r="U13" s="282">
        <v>182</v>
      </c>
      <c r="V13" s="282">
        <v>182</v>
      </c>
      <c r="W13" s="282">
        <v>184</v>
      </c>
      <c r="X13" s="282">
        <v>187.1</v>
      </c>
      <c r="Y13" s="282">
        <v>182.875</v>
      </c>
      <c r="DA13" s="94" t="s">
        <v>441</v>
      </c>
    </row>
    <row r="14" spans="1:105" ht="12" customHeight="1" x14ac:dyDescent="0.25">
      <c r="A14" s="99" t="s">
        <v>80</v>
      </c>
      <c r="B14" s="282">
        <v>3</v>
      </c>
      <c r="C14" s="282">
        <v>3</v>
      </c>
      <c r="D14" s="282">
        <v>2</v>
      </c>
      <c r="E14" s="282">
        <v>3</v>
      </c>
      <c r="F14" s="282">
        <v>3</v>
      </c>
      <c r="G14" s="282">
        <v>3</v>
      </c>
      <c r="H14" s="282">
        <v>3</v>
      </c>
      <c r="I14" s="282">
        <v>0</v>
      </c>
      <c r="J14" s="282">
        <v>0</v>
      </c>
      <c r="K14" s="282">
        <v>0</v>
      </c>
      <c r="L14" s="282">
        <v>0</v>
      </c>
      <c r="M14" s="282">
        <v>0</v>
      </c>
      <c r="N14" s="282">
        <v>0</v>
      </c>
      <c r="O14" s="282">
        <v>0</v>
      </c>
      <c r="P14" s="282">
        <v>0</v>
      </c>
      <c r="Q14" s="282">
        <v>0</v>
      </c>
      <c r="R14" s="282">
        <v>0</v>
      </c>
      <c r="S14" s="282">
        <v>0</v>
      </c>
      <c r="T14" s="282">
        <v>0</v>
      </c>
      <c r="U14" s="282">
        <v>0</v>
      </c>
      <c r="V14" s="282">
        <v>0</v>
      </c>
      <c r="W14" s="282">
        <v>0</v>
      </c>
      <c r="X14" s="282">
        <v>0</v>
      </c>
      <c r="Y14" s="282">
        <v>0</v>
      </c>
      <c r="DA14" s="94" t="s">
        <v>442</v>
      </c>
    </row>
    <row r="15" spans="1:105" ht="12" customHeight="1" x14ac:dyDescent="0.25">
      <c r="A15" s="49" t="s">
        <v>443</v>
      </c>
      <c r="B15" s="242">
        <v>544.07333333333327</v>
      </c>
      <c r="C15" s="242">
        <v>560.9666666666667</v>
      </c>
      <c r="D15" s="242">
        <v>635.66833333333329</v>
      </c>
      <c r="E15" s="242">
        <v>591.16666666666663</v>
      </c>
      <c r="F15" s="242">
        <v>594.80833333333328</v>
      </c>
      <c r="G15" s="242">
        <v>630.27499999999986</v>
      </c>
      <c r="H15" s="242">
        <v>587.93333333333328</v>
      </c>
      <c r="I15" s="242">
        <v>617.38333333333333</v>
      </c>
      <c r="J15" s="242">
        <v>553.125</v>
      </c>
      <c r="K15" s="242">
        <v>317.72666666666669</v>
      </c>
      <c r="L15" s="242">
        <v>597.16800000000001</v>
      </c>
      <c r="M15" s="242">
        <v>560.04449999999997</v>
      </c>
      <c r="N15" s="242">
        <v>496.47733333333332</v>
      </c>
      <c r="O15" s="242">
        <v>684.52</v>
      </c>
      <c r="P15" s="242">
        <v>540.65199999999993</v>
      </c>
      <c r="Q15" s="242">
        <v>529.99599999999987</v>
      </c>
      <c r="R15" s="242">
        <v>681.16499999999985</v>
      </c>
      <c r="S15" s="242">
        <v>134.3963333333333</v>
      </c>
      <c r="T15" s="242">
        <v>129.6766666666667</v>
      </c>
      <c r="U15" s="242">
        <v>103.492</v>
      </c>
      <c r="V15" s="242">
        <v>269.87466666666671</v>
      </c>
      <c r="W15" s="242">
        <v>286.66666666666657</v>
      </c>
      <c r="X15" s="242">
        <v>272</v>
      </c>
      <c r="Y15" s="242">
        <v>264.68096557392261</v>
      </c>
      <c r="DA15" s="84" t="s">
        <v>444</v>
      </c>
    </row>
    <row r="16" spans="1:105" ht="12" customHeight="1" x14ac:dyDescent="0.25">
      <c r="A16" s="4"/>
      <c r="B16" s="243"/>
      <c r="C16" s="243"/>
      <c r="D16" s="243"/>
      <c r="E16" s="243"/>
      <c r="F16" s="243"/>
      <c r="G16" s="243"/>
      <c r="H16" s="243"/>
      <c r="I16" s="243"/>
      <c r="J16" s="243"/>
      <c r="K16" s="243"/>
      <c r="L16" s="243"/>
      <c r="M16" s="243"/>
      <c r="N16" s="243"/>
      <c r="O16" s="243"/>
      <c r="P16" s="243"/>
      <c r="Q16" s="243"/>
      <c r="R16" s="243"/>
      <c r="S16" s="243"/>
      <c r="T16" s="243"/>
      <c r="U16" s="243"/>
      <c r="V16" s="243"/>
      <c r="W16" s="243"/>
      <c r="X16" s="243"/>
      <c r="Y16" s="243"/>
    </row>
    <row r="17" spans="1:105" ht="12" customHeight="1" x14ac:dyDescent="0.25">
      <c r="A17" s="30" t="s">
        <v>445</v>
      </c>
      <c r="B17" s="203"/>
      <c r="C17" s="203"/>
      <c r="D17" s="203"/>
      <c r="E17" s="203"/>
      <c r="F17" s="203"/>
      <c r="G17" s="203"/>
      <c r="H17" s="203"/>
      <c r="I17" s="203"/>
      <c r="J17" s="203"/>
      <c r="K17" s="203"/>
      <c r="L17" s="203"/>
      <c r="M17" s="203"/>
      <c r="N17" s="203"/>
      <c r="O17" s="203"/>
      <c r="P17" s="203"/>
      <c r="Q17" s="203"/>
      <c r="R17" s="203"/>
      <c r="S17" s="203"/>
      <c r="T17" s="203"/>
      <c r="U17" s="203"/>
      <c r="V17" s="203"/>
      <c r="W17" s="203"/>
      <c r="X17" s="203"/>
      <c r="Y17" s="203"/>
      <c r="DA17" s="112"/>
    </row>
    <row r="18" spans="1:105" ht="12" customHeight="1" x14ac:dyDescent="0.25">
      <c r="A18" s="50" t="s">
        <v>438</v>
      </c>
      <c r="B18" s="241">
        <v>804.59770114942535</v>
      </c>
      <c r="C18" s="241">
        <v>804.59770114942535</v>
      </c>
      <c r="D18" s="241">
        <v>804.59770114942535</v>
      </c>
      <c r="E18" s="241">
        <v>804.59770114942535</v>
      </c>
      <c r="F18" s="241">
        <v>804.59770114942535</v>
      </c>
      <c r="G18" s="241">
        <v>804.59770114942535</v>
      </c>
      <c r="H18" s="241">
        <v>804.59770114942535</v>
      </c>
      <c r="I18" s="241">
        <v>804.59770114942535</v>
      </c>
      <c r="J18" s="241">
        <v>867.31606348419405</v>
      </c>
      <c r="K18" s="241">
        <v>804.59770114942535</v>
      </c>
      <c r="L18" s="241">
        <v>804.59770114942535</v>
      </c>
      <c r="M18" s="241">
        <v>867.31606348419405</v>
      </c>
      <c r="N18" s="241">
        <v>867.31606348419405</v>
      </c>
      <c r="O18" s="241">
        <v>867.31606348419405</v>
      </c>
      <c r="P18" s="241">
        <v>867.31606348419405</v>
      </c>
      <c r="Q18" s="241">
        <v>867.31606348419405</v>
      </c>
      <c r="R18" s="241">
        <v>867.31606348419405</v>
      </c>
      <c r="S18" s="241">
        <v>867.31606348419405</v>
      </c>
      <c r="T18" s="241">
        <v>930.03442581896275</v>
      </c>
      <c r="U18" s="241">
        <v>867.31606348419405</v>
      </c>
      <c r="V18" s="241">
        <v>930.03442581896275</v>
      </c>
      <c r="W18" s="241">
        <v>930.03442581896275</v>
      </c>
      <c r="X18" s="241">
        <v>930.03442581896275</v>
      </c>
      <c r="Y18" s="241">
        <v>867.31606348419405</v>
      </c>
      <c r="DA18" s="83" t="s">
        <v>446</v>
      </c>
    </row>
    <row r="19" spans="1:105" ht="12" customHeight="1" x14ac:dyDescent="0.25">
      <c r="A19" s="107" t="s">
        <v>440</v>
      </c>
      <c r="B19" s="282">
        <f t="shared" ref="B19:Y19" si="3">SUM(B20:B21)</f>
        <v>180.53160919540224</v>
      </c>
      <c r="C19" s="282">
        <f t="shared" si="3"/>
        <v>180.53160919540224</v>
      </c>
      <c r="D19" s="282">
        <f t="shared" si="3"/>
        <v>180.53160919540224</v>
      </c>
      <c r="E19" s="282">
        <f t="shared" si="3"/>
        <v>180.53160919540224</v>
      </c>
      <c r="F19" s="282">
        <f t="shared" si="3"/>
        <v>180.53160919540224</v>
      </c>
      <c r="G19" s="282">
        <f t="shared" si="3"/>
        <v>180.53160919540224</v>
      </c>
      <c r="H19" s="282">
        <f t="shared" si="3"/>
        <v>180.53160919540224</v>
      </c>
      <c r="I19" s="282">
        <f t="shared" si="3"/>
        <v>180.53160919540224</v>
      </c>
      <c r="J19" s="282">
        <f t="shared" si="3"/>
        <v>180.23214495496421</v>
      </c>
      <c r="K19" s="282">
        <f t="shared" si="3"/>
        <v>180.23214495496421</v>
      </c>
      <c r="L19" s="282">
        <f t="shared" si="3"/>
        <v>163.93099108868691</v>
      </c>
      <c r="M19" s="282">
        <f t="shared" si="3"/>
        <v>179.93268071452619</v>
      </c>
      <c r="N19" s="282">
        <f t="shared" si="3"/>
        <v>179.63321647408816</v>
      </c>
      <c r="O19" s="282">
        <f t="shared" si="3"/>
        <v>179.63321647408816</v>
      </c>
      <c r="P19" s="282">
        <f t="shared" si="3"/>
        <v>179.33375223365016</v>
      </c>
      <c r="Q19" s="282">
        <f t="shared" si="3"/>
        <v>195.33544185948955</v>
      </c>
      <c r="R19" s="282">
        <f t="shared" si="3"/>
        <v>195.03597761905155</v>
      </c>
      <c r="S19" s="282">
        <f t="shared" si="3"/>
        <v>195.03597761905155</v>
      </c>
      <c r="T19" s="282">
        <f t="shared" si="3"/>
        <v>194.73651337861352</v>
      </c>
      <c r="U19" s="282">
        <f t="shared" si="3"/>
        <v>194.73651337861352</v>
      </c>
      <c r="V19" s="282">
        <f t="shared" si="3"/>
        <v>194.73651337861352</v>
      </c>
      <c r="W19" s="282">
        <f t="shared" si="3"/>
        <v>194.4370491381755</v>
      </c>
      <c r="X19" s="282">
        <f t="shared" si="3"/>
        <v>194.4370491381755</v>
      </c>
      <c r="Y19" s="282">
        <f t="shared" si="3"/>
        <v>194.13758489773747</v>
      </c>
      <c r="DA19" s="94"/>
    </row>
    <row r="20" spans="1:105" ht="12" customHeight="1" x14ac:dyDescent="0.25">
      <c r="A20" s="99" t="s">
        <v>46</v>
      </c>
      <c r="B20" s="282">
        <v>177.08333333333329</v>
      </c>
      <c r="C20" s="282">
        <v>177.08333333333329</v>
      </c>
      <c r="D20" s="282">
        <v>177.08333333333329</v>
      </c>
      <c r="E20" s="282">
        <v>177.08333333333329</v>
      </c>
      <c r="F20" s="282">
        <v>177.08333333333329</v>
      </c>
      <c r="G20" s="282">
        <v>177.08333333333329</v>
      </c>
      <c r="H20" s="282">
        <v>177.08333333333329</v>
      </c>
      <c r="I20" s="282">
        <v>177.08333333333329</v>
      </c>
      <c r="J20" s="282">
        <v>177.08333333333329</v>
      </c>
      <c r="K20" s="282">
        <v>177.08333333333329</v>
      </c>
      <c r="L20" s="282">
        <v>161.08164370749401</v>
      </c>
      <c r="M20" s="282">
        <v>177.08333333333329</v>
      </c>
      <c r="N20" s="282">
        <v>177.08333333333329</v>
      </c>
      <c r="O20" s="282">
        <v>177.08333333333329</v>
      </c>
      <c r="P20" s="282">
        <v>177.08333333333329</v>
      </c>
      <c r="Q20" s="282">
        <v>193.0850229591727</v>
      </c>
      <c r="R20" s="282">
        <v>193.0850229591727</v>
      </c>
      <c r="S20" s="282">
        <v>193.0850229591727</v>
      </c>
      <c r="T20" s="282">
        <v>193.0850229591727</v>
      </c>
      <c r="U20" s="282">
        <v>193.0850229591727</v>
      </c>
      <c r="V20" s="282">
        <v>193.0850229591727</v>
      </c>
      <c r="W20" s="282">
        <v>193.0850229591727</v>
      </c>
      <c r="X20" s="282">
        <v>193.0850229591727</v>
      </c>
      <c r="Y20" s="282">
        <v>193.0850229591727</v>
      </c>
      <c r="DA20" s="94" t="s">
        <v>447</v>
      </c>
    </row>
    <row r="21" spans="1:105" ht="12" customHeight="1" x14ac:dyDescent="0.25">
      <c r="A21" s="99" t="s">
        <v>80</v>
      </c>
      <c r="B21" s="282">
        <v>3.4482758620689662</v>
      </c>
      <c r="C21" s="282">
        <v>3.4482758620689662</v>
      </c>
      <c r="D21" s="282">
        <v>3.4482758620689662</v>
      </c>
      <c r="E21" s="282">
        <v>3.4482758620689662</v>
      </c>
      <c r="F21" s="282">
        <v>3.4482758620689662</v>
      </c>
      <c r="G21" s="282">
        <v>3.4482758620689662</v>
      </c>
      <c r="H21" s="282">
        <v>3.4482758620689662</v>
      </c>
      <c r="I21" s="282">
        <v>3.4482758620689662</v>
      </c>
      <c r="J21" s="282">
        <v>3.148811621630939</v>
      </c>
      <c r="K21" s="282">
        <v>3.148811621630939</v>
      </c>
      <c r="L21" s="282">
        <v>2.8493473811929122</v>
      </c>
      <c r="M21" s="282">
        <v>2.8493473811929122</v>
      </c>
      <c r="N21" s="282">
        <v>2.549883140754885</v>
      </c>
      <c r="O21" s="282">
        <v>2.549883140754885</v>
      </c>
      <c r="P21" s="282">
        <v>2.2504189003168591</v>
      </c>
      <c r="Q21" s="282">
        <v>2.2504189003168591</v>
      </c>
      <c r="R21" s="282">
        <v>1.9509546598788321</v>
      </c>
      <c r="S21" s="282">
        <v>1.9509546598788321</v>
      </c>
      <c r="T21" s="282">
        <v>1.6514904194408051</v>
      </c>
      <c r="U21" s="282">
        <v>1.6514904194408051</v>
      </c>
      <c r="V21" s="282">
        <v>1.6514904194408051</v>
      </c>
      <c r="W21" s="282">
        <v>1.3520261790027781</v>
      </c>
      <c r="X21" s="282">
        <v>1.3520261790027781</v>
      </c>
      <c r="Y21" s="282">
        <v>1.0525619385647511</v>
      </c>
      <c r="DA21" s="94" t="s">
        <v>448</v>
      </c>
    </row>
    <row r="22" spans="1:105" ht="12" customHeight="1" x14ac:dyDescent="0.25">
      <c r="A22" s="49" t="s">
        <v>443</v>
      </c>
      <c r="B22" s="242">
        <v>1045.977011494253</v>
      </c>
      <c r="C22" s="242">
        <v>962.79379745140432</v>
      </c>
      <c r="D22" s="242">
        <v>962.79379745140432</v>
      </c>
      <c r="E22" s="242">
        <v>879.61058340855584</v>
      </c>
      <c r="F22" s="242">
        <v>879.61058340855584</v>
      </c>
      <c r="G22" s="242">
        <v>796.42736936570736</v>
      </c>
      <c r="H22" s="242">
        <v>796.42736936570736</v>
      </c>
      <c r="I22" s="242">
        <v>713.24415532285889</v>
      </c>
      <c r="J22" s="242">
        <v>713.24415532285889</v>
      </c>
      <c r="K22" s="242">
        <v>630.06094128001041</v>
      </c>
      <c r="L22" s="242">
        <v>630.06094128001041</v>
      </c>
      <c r="M22" s="242">
        <v>630.06094128001041</v>
      </c>
      <c r="N22" s="242">
        <v>630.06094128001041</v>
      </c>
      <c r="O22" s="242">
        <v>796.42736936570736</v>
      </c>
      <c r="P22" s="242">
        <v>796.42736936570736</v>
      </c>
      <c r="Q22" s="242">
        <v>713.24415532285889</v>
      </c>
      <c r="R22" s="242">
        <v>796.42736936570736</v>
      </c>
      <c r="S22" s="242">
        <v>713.24415532285889</v>
      </c>
      <c r="T22" s="242">
        <v>713.24415532285889</v>
      </c>
      <c r="U22" s="242">
        <v>630.06094128001041</v>
      </c>
      <c r="V22" s="242">
        <v>630.06094128001041</v>
      </c>
      <c r="W22" s="242">
        <v>546.87772723716193</v>
      </c>
      <c r="X22" s="242">
        <v>546.87772723716193</v>
      </c>
      <c r="Y22" s="242">
        <v>463.69451319431352</v>
      </c>
      <c r="DA22" s="84" t="s">
        <v>449</v>
      </c>
    </row>
    <row r="23" spans="1:105" ht="12" customHeight="1" x14ac:dyDescent="0.25">
      <c r="A23" s="108" t="s">
        <v>450</v>
      </c>
      <c r="B23" s="245"/>
      <c r="C23" s="210"/>
      <c r="D23" s="210"/>
      <c r="E23" s="210"/>
      <c r="F23" s="210"/>
      <c r="G23" s="210"/>
      <c r="H23" s="210"/>
      <c r="I23" s="210"/>
      <c r="J23" s="210"/>
      <c r="K23" s="210"/>
      <c r="L23" s="210"/>
      <c r="M23" s="210"/>
      <c r="N23" s="210"/>
      <c r="O23" s="210"/>
      <c r="P23" s="210"/>
      <c r="Q23" s="210"/>
      <c r="R23" s="210"/>
      <c r="S23" s="210"/>
      <c r="T23" s="210"/>
      <c r="U23" s="210"/>
      <c r="V23" s="210"/>
      <c r="W23" s="210"/>
      <c r="X23" s="210"/>
      <c r="Y23" s="210"/>
      <c r="DA23" s="109"/>
    </row>
    <row r="24" spans="1:105" ht="12" customHeight="1" x14ac:dyDescent="0.25">
      <c r="A24" s="51" t="s">
        <v>438</v>
      </c>
      <c r="B24" s="246">
        <v>0</v>
      </c>
      <c r="C24" s="241">
        <v>0</v>
      </c>
      <c r="D24" s="241">
        <v>62.718362334768663</v>
      </c>
      <c r="E24" s="241">
        <v>0</v>
      </c>
      <c r="F24" s="241">
        <v>0</v>
      </c>
      <c r="G24" s="241">
        <v>62.718362334768663</v>
      </c>
      <c r="H24" s="241">
        <v>0</v>
      </c>
      <c r="I24" s="241">
        <v>62.718362334768663</v>
      </c>
      <c r="J24" s="241">
        <v>62.718362334768663</v>
      </c>
      <c r="K24" s="241">
        <v>0</v>
      </c>
      <c r="L24" s="241">
        <v>0</v>
      </c>
      <c r="M24" s="241">
        <v>62.718362334768663</v>
      </c>
      <c r="N24" s="241">
        <v>62.718362334768663</v>
      </c>
      <c r="O24" s="241">
        <v>0</v>
      </c>
      <c r="P24" s="241">
        <v>62.718362334768663</v>
      </c>
      <c r="Q24" s="241">
        <v>0</v>
      </c>
      <c r="R24" s="241">
        <v>62.718362334768663</v>
      </c>
      <c r="S24" s="241">
        <v>0</v>
      </c>
      <c r="T24" s="241">
        <v>62.718362334768663</v>
      </c>
      <c r="U24" s="241">
        <v>0</v>
      </c>
      <c r="V24" s="241">
        <v>62.718362334768663</v>
      </c>
      <c r="W24" s="241">
        <v>62.718362334768663</v>
      </c>
      <c r="X24" s="241">
        <v>0</v>
      </c>
      <c r="Y24" s="241">
        <v>0</v>
      </c>
      <c r="DA24" s="83" t="s">
        <v>451</v>
      </c>
    </row>
    <row r="25" spans="1:105" ht="12" customHeight="1" x14ac:dyDescent="0.25">
      <c r="A25" s="99" t="s">
        <v>440</v>
      </c>
      <c r="B25" s="283"/>
      <c r="C25" s="282">
        <f t="shared" ref="C25:Y25" si="4">SUM(C26:C27)</f>
        <v>16.301153866277417</v>
      </c>
      <c r="D25" s="282">
        <f t="shared" si="4"/>
        <v>0</v>
      </c>
      <c r="E25" s="282">
        <f t="shared" si="4"/>
        <v>16.301153866277417</v>
      </c>
      <c r="F25" s="282">
        <f t="shared" si="4"/>
        <v>0</v>
      </c>
      <c r="G25" s="282">
        <f t="shared" si="4"/>
        <v>16.301153866277417</v>
      </c>
      <c r="H25" s="282">
        <f t="shared" si="4"/>
        <v>0</v>
      </c>
      <c r="I25" s="282">
        <f t="shared" si="4"/>
        <v>16.00168962583939</v>
      </c>
      <c r="J25" s="282">
        <f t="shared" si="4"/>
        <v>0</v>
      </c>
      <c r="K25" s="282">
        <f t="shared" si="4"/>
        <v>0</v>
      </c>
      <c r="L25" s="282">
        <f t="shared" si="4"/>
        <v>0</v>
      </c>
      <c r="M25" s="282">
        <f t="shared" si="4"/>
        <v>16.00168962583939</v>
      </c>
      <c r="N25" s="282">
        <f t="shared" si="4"/>
        <v>16.00168962583939</v>
      </c>
      <c r="O25" s="282">
        <f t="shared" si="4"/>
        <v>0</v>
      </c>
      <c r="P25" s="282">
        <f t="shared" si="4"/>
        <v>16.00168962583939</v>
      </c>
      <c r="Q25" s="282">
        <f t="shared" si="4"/>
        <v>16.00168962583939</v>
      </c>
      <c r="R25" s="282">
        <f t="shared" si="4"/>
        <v>16.00168962583939</v>
      </c>
      <c r="S25" s="282">
        <f t="shared" si="4"/>
        <v>0</v>
      </c>
      <c r="T25" s="282">
        <f t="shared" si="4"/>
        <v>0</v>
      </c>
      <c r="U25" s="282">
        <f t="shared" si="4"/>
        <v>16.00168962583939</v>
      </c>
      <c r="V25" s="282">
        <f t="shared" si="4"/>
        <v>0</v>
      </c>
      <c r="W25" s="282">
        <f t="shared" si="4"/>
        <v>16.00168962583939</v>
      </c>
      <c r="X25" s="282">
        <f t="shared" si="4"/>
        <v>0</v>
      </c>
      <c r="Y25" s="282">
        <f t="shared" si="4"/>
        <v>16.00168962583939</v>
      </c>
      <c r="DA25" s="94"/>
    </row>
    <row r="26" spans="1:105" ht="12" customHeight="1" x14ac:dyDescent="0.25">
      <c r="A26" s="44" t="s">
        <v>46</v>
      </c>
      <c r="B26" s="283">
        <v>0</v>
      </c>
      <c r="C26" s="282">
        <v>16.00168962583939</v>
      </c>
      <c r="D26" s="282">
        <v>0</v>
      </c>
      <c r="E26" s="282">
        <v>16.00168962583939</v>
      </c>
      <c r="F26" s="282">
        <v>0</v>
      </c>
      <c r="G26" s="282">
        <v>16.00168962583939</v>
      </c>
      <c r="H26" s="282">
        <v>0</v>
      </c>
      <c r="I26" s="282">
        <v>16.00168962583939</v>
      </c>
      <c r="J26" s="282">
        <v>0</v>
      </c>
      <c r="K26" s="282">
        <v>0</v>
      </c>
      <c r="L26" s="282">
        <v>0</v>
      </c>
      <c r="M26" s="282">
        <v>16.00168962583939</v>
      </c>
      <c r="N26" s="282">
        <v>16.00168962583939</v>
      </c>
      <c r="O26" s="282">
        <v>0</v>
      </c>
      <c r="P26" s="282">
        <v>16.00168962583939</v>
      </c>
      <c r="Q26" s="282">
        <v>16.00168962583939</v>
      </c>
      <c r="R26" s="282">
        <v>16.00168962583939</v>
      </c>
      <c r="S26" s="282">
        <v>0</v>
      </c>
      <c r="T26" s="282">
        <v>0</v>
      </c>
      <c r="U26" s="282">
        <v>16.00168962583939</v>
      </c>
      <c r="V26" s="282">
        <v>0</v>
      </c>
      <c r="W26" s="282">
        <v>16.00168962583939</v>
      </c>
      <c r="X26" s="282">
        <v>0</v>
      </c>
      <c r="Y26" s="282">
        <v>16.00168962583939</v>
      </c>
      <c r="DA26" s="94" t="s">
        <v>452</v>
      </c>
    </row>
    <row r="27" spans="1:105" ht="12" customHeight="1" x14ac:dyDescent="0.25">
      <c r="A27" s="44" t="s">
        <v>80</v>
      </c>
      <c r="B27" s="283">
        <v>0</v>
      </c>
      <c r="C27" s="282">
        <v>0.29946424043802689</v>
      </c>
      <c r="D27" s="282">
        <v>0</v>
      </c>
      <c r="E27" s="282">
        <v>0.29946424043802689</v>
      </c>
      <c r="F27" s="282">
        <v>0</v>
      </c>
      <c r="G27" s="282">
        <v>0.29946424043802689</v>
      </c>
      <c r="H27" s="282">
        <v>0</v>
      </c>
      <c r="I27" s="282">
        <v>0</v>
      </c>
      <c r="J27" s="282">
        <v>0</v>
      </c>
      <c r="K27" s="282">
        <v>0</v>
      </c>
      <c r="L27" s="282">
        <v>0</v>
      </c>
      <c r="M27" s="282">
        <v>0</v>
      </c>
      <c r="N27" s="282">
        <v>0</v>
      </c>
      <c r="O27" s="282">
        <v>0</v>
      </c>
      <c r="P27" s="282">
        <v>0</v>
      </c>
      <c r="Q27" s="282">
        <v>0</v>
      </c>
      <c r="R27" s="282">
        <v>0</v>
      </c>
      <c r="S27" s="282">
        <v>0</v>
      </c>
      <c r="T27" s="282">
        <v>0</v>
      </c>
      <c r="U27" s="282">
        <v>0</v>
      </c>
      <c r="V27" s="282">
        <v>0</v>
      </c>
      <c r="W27" s="282">
        <v>0</v>
      </c>
      <c r="X27" s="282">
        <v>0</v>
      </c>
      <c r="Y27" s="282">
        <v>0</v>
      </c>
      <c r="DA27" s="94" t="s">
        <v>453</v>
      </c>
    </row>
    <row r="28" spans="1:105" ht="12" customHeight="1" x14ac:dyDescent="0.25">
      <c r="A28" s="52" t="s">
        <v>443</v>
      </c>
      <c r="B28" s="247">
        <v>0</v>
      </c>
      <c r="C28" s="242">
        <v>0</v>
      </c>
      <c r="D28" s="242">
        <v>0</v>
      </c>
      <c r="E28" s="242">
        <v>0</v>
      </c>
      <c r="F28" s="242">
        <v>0</v>
      </c>
      <c r="G28" s="242">
        <v>0</v>
      </c>
      <c r="H28" s="242">
        <v>0</v>
      </c>
      <c r="I28" s="242">
        <v>0</v>
      </c>
      <c r="J28" s="242">
        <v>0</v>
      </c>
      <c r="K28" s="242">
        <v>0</v>
      </c>
      <c r="L28" s="242">
        <v>0</v>
      </c>
      <c r="M28" s="242">
        <v>83.183214042848462</v>
      </c>
      <c r="N28" s="242">
        <v>0</v>
      </c>
      <c r="O28" s="242">
        <v>249.5496421285454</v>
      </c>
      <c r="P28" s="242">
        <v>0</v>
      </c>
      <c r="Q28" s="242">
        <v>0</v>
      </c>
      <c r="R28" s="242">
        <v>83.183214042848462</v>
      </c>
      <c r="S28" s="242">
        <v>0</v>
      </c>
      <c r="T28" s="242">
        <v>0</v>
      </c>
      <c r="U28" s="242">
        <v>0</v>
      </c>
      <c r="V28" s="242">
        <v>0</v>
      </c>
      <c r="W28" s="242">
        <v>0</v>
      </c>
      <c r="X28" s="242">
        <v>0</v>
      </c>
      <c r="Y28" s="242">
        <v>0</v>
      </c>
      <c r="DA28" s="84" t="s">
        <v>454</v>
      </c>
    </row>
    <row r="29" spans="1:105" ht="12" customHeight="1" x14ac:dyDescent="0.25">
      <c r="A29" s="108" t="s">
        <v>455</v>
      </c>
      <c r="B29" s="245"/>
      <c r="C29" s="210"/>
      <c r="D29" s="210"/>
      <c r="E29" s="210"/>
      <c r="F29" s="210"/>
      <c r="G29" s="210"/>
      <c r="H29" s="210"/>
      <c r="I29" s="210"/>
      <c r="J29" s="210"/>
      <c r="K29" s="210"/>
      <c r="L29" s="210"/>
      <c r="M29" s="210"/>
      <c r="N29" s="210"/>
      <c r="O29" s="210"/>
      <c r="P29" s="210"/>
      <c r="Q29" s="210"/>
      <c r="R29" s="210"/>
      <c r="S29" s="210"/>
      <c r="T29" s="210"/>
      <c r="U29" s="210"/>
      <c r="V29" s="210"/>
      <c r="W29" s="210"/>
      <c r="X29" s="210"/>
      <c r="Y29" s="210"/>
      <c r="DA29" s="109"/>
    </row>
    <row r="30" spans="1:105" ht="12" customHeight="1" x14ac:dyDescent="0.25">
      <c r="A30" s="51" t="s">
        <v>438</v>
      </c>
      <c r="B30" s="246"/>
      <c r="C30" s="241">
        <f t="shared" ref="C30:Y30" si="5">B18+C24-C18</f>
        <v>0</v>
      </c>
      <c r="D30" s="241">
        <f t="shared" si="5"/>
        <v>62.718362334768699</v>
      </c>
      <c r="E30" s="241">
        <f t="shared" si="5"/>
        <v>0</v>
      </c>
      <c r="F30" s="241">
        <f t="shared" si="5"/>
        <v>0</v>
      </c>
      <c r="G30" s="241">
        <f t="shared" si="5"/>
        <v>62.718362334768699</v>
      </c>
      <c r="H30" s="241">
        <f t="shared" si="5"/>
        <v>0</v>
      </c>
      <c r="I30" s="241">
        <f t="shared" si="5"/>
        <v>62.718362334768699</v>
      </c>
      <c r="J30" s="241">
        <f t="shared" si="5"/>
        <v>0</v>
      </c>
      <c r="K30" s="241">
        <f t="shared" si="5"/>
        <v>62.718362334768699</v>
      </c>
      <c r="L30" s="241">
        <f t="shared" si="5"/>
        <v>0</v>
      </c>
      <c r="M30" s="241">
        <f t="shared" si="5"/>
        <v>0</v>
      </c>
      <c r="N30" s="241">
        <f t="shared" si="5"/>
        <v>62.718362334768699</v>
      </c>
      <c r="O30" s="241">
        <f t="shared" si="5"/>
        <v>0</v>
      </c>
      <c r="P30" s="241">
        <f t="shared" si="5"/>
        <v>62.718362334768699</v>
      </c>
      <c r="Q30" s="241">
        <f t="shared" si="5"/>
        <v>0</v>
      </c>
      <c r="R30" s="241">
        <f t="shared" si="5"/>
        <v>62.718362334768699</v>
      </c>
      <c r="S30" s="241">
        <f t="shared" si="5"/>
        <v>0</v>
      </c>
      <c r="T30" s="241">
        <f t="shared" si="5"/>
        <v>0</v>
      </c>
      <c r="U30" s="241">
        <f t="shared" si="5"/>
        <v>62.718362334768699</v>
      </c>
      <c r="V30" s="241">
        <f t="shared" si="5"/>
        <v>0</v>
      </c>
      <c r="W30" s="241">
        <f t="shared" si="5"/>
        <v>62.718362334768699</v>
      </c>
      <c r="X30" s="241">
        <f t="shared" si="5"/>
        <v>0</v>
      </c>
      <c r="Y30" s="241">
        <f t="shared" si="5"/>
        <v>62.718362334768699</v>
      </c>
      <c r="DA30" s="83"/>
    </row>
    <row r="31" spans="1:105" ht="12" customHeight="1" x14ac:dyDescent="0.25">
      <c r="A31" s="99" t="s">
        <v>440</v>
      </c>
      <c r="B31" s="283"/>
      <c r="C31" s="282">
        <f t="shared" ref="C31:Y31" si="6">SUM(C32:C33)</f>
        <v>16.301153866277417</v>
      </c>
      <c r="D31" s="282">
        <f t="shared" si="6"/>
        <v>0</v>
      </c>
      <c r="E31" s="282">
        <f t="shared" si="6"/>
        <v>16.301153866277417</v>
      </c>
      <c r="F31" s="282">
        <f t="shared" si="6"/>
        <v>0</v>
      </c>
      <c r="G31" s="282">
        <f t="shared" si="6"/>
        <v>16.301153866277417</v>
      </c>
      <c r="H31" s="282">
        <f t="shared" si="6"/>
        <v>0</v>
      </c>
      <c r="I31" s="282">
        <f t="shared" si="6"/>
        <v>16.00168962583939</v>
      </c>
      <c r="J31" s="282">
        <f t="shared" si="6"/>
        <v>0.29946424043802722</v>
      </c>
      <c r="K31" s="282">
        <f t="shared" si="6"/>
        <v>0</v>
      </c>
      <c r="L31" s="282">
        <f t="shared" si="6"/>
        <v>16.301153866277303</v>
      </c>
      <c r="M31" s="282">
        <f t="shared" si="6"/>
        <v>0</v>
      </c>
      <c r="N31" s="282">
        <f t="shared" si="6"/>
        <v>16.301153866277417</v>
      </c>
      <c r="O31" s="282">
        <f t="shared" si="6"/>
        <v>0</v>
      </c>
      <c r="P31" s="282">
        <f t="shared" si="6"/>
        <v>16.301153866277417</v>
      </c>
      <c r="Q31" s="282">
        <f t="shared" si="6"/>
        <v>0</v>
      </c>
      <c r="R31" s="282">
        <f t="shared" si="6"/>
        <v>16.301153866277417</v>
      </c>
      <c r="S31" s="282">
        <f t="shared" si="6"/>
        <v>0</v>
      </c>
      <c r="T31" s="282">
        <f t="shared" si="6"/>
        <v>0.299464240438027</v>
      </c>
      <c r="U31" s="282">
        <f t="shared" si="6"/>
        <v>16.00168962583939</v>
      </c>
      <c r="V31" s="282">
        <f t="shared" si="6"/>
        <v>0</v>
      </c>
      <c r="W31" s="282">
        <f t="shared" si="6"/>
        <v>16.301153866277417</v>
      </c>
      <c r="X31" s="282">
        <f t="shared" si="6"/>
        <v>0</v>
      </c>
      <c r="Y31" s="282">
        <f t="shared" si="6"/>
        <v>16.301153866277417</v>
      </c>
      <c r="DA31" s="94"/>
    </row>
    <row r="32" spans="1:105" ht="12" customHeight="1" x14ac:dyDescent="0.25">
      <c r="A32" s="44" t="s">
        <v>46</v>
      </c>
      <c r="B32" s="283"/>
      <c r="C32" s="282">
        <f t="shared" ref="C32:Y32" si="7">B20+C26-C20</f>
        <v>16.00168962583939</v>
      </c>
      <c r="D32" s="282">
        <f t="shared" si="7"/>
        <v>0</v>
      </c>
      <c r="E32" s="282">
        <f t="shared" si="7"/>
        <v>16.00168962583939</v>
      </c>
      <c r="F32" s="282">
        <f t="shared" si="7"/>
        <v>0</v>
      </c>
      <c r="G32" s="282">
        <f t="shared" si="7"/>
        <v>16.00168962583939</v>
      </c>
      <c r="H32" s="282">
        <f t="shared" si="7"/>
        <v>0</v>
      </c>
      <c r="I32" s="282">
        <f t="shared" si="7"/>
        <v>16.00168962583939</v>
      </c>
      <c r="J32" s="282">
        <f t="shared" si="7"/>
        <v>0</v>
      </c>
      <c r="K32" s="282">
        <f t="shared" si="7"/>
        <v>0</v>
      </c>
      <c r="L32" s="282">
        <f t="shared" si="7"/>
        <v>16.001689625839276</v>
      </c>
      <c r="M32" s="282">
        <f t="shared" si="7"/>
        <v>0</v>
      </c>
      <c r="N32" s="282">
        <f t="shared" si="7"/>
        <v>16.00168962583939</v>
      </c>
      <c r="O32" s="282">
        <f t="shared" si="7"/>
        <v>0</v>
      </c>
      <c r="P32" s="282">
        <f t="shared" si="7"/>
        <v>16.00168962583939</v>
      </c>
      <c r="Q32" s="282">
        <f t="shared" si="7"/>
        <v>0</v>
      </c>
      <c r="R32" s="282">
        <f t="shared" si="7"/>
        <v>16.00168962583939</v>
      </c>
      <c r="S32" s="282">
        <f t="shared" si="7"/>
        <v>0</v>
      </c>
      <c r="T32" s="282">
        <f t="shared" si="7"/>
        <v>0</v>
      </c>
      <c r="U32" s="282">
        <f t="shared" si="7"/>
        <v>16.00168962583939</v>
      </c>
      <c r="V32" s="282">
        <f t="shared" si="7"/>
        <v>0</v>
      </c>
      <c r="W32" s="282">
        <f t="shared" si="7"/>
        <v>16.00168962583939</v>
      </c>
      <c r="X32" s="282">
        <f t="shared" si="7"/>
        <v>0</v>
      </c>
      <c r="Y32" s="282">
        <f t="shared" si="7"/>
        <v>16.00168962583939</v>
      </c>
      <c r="DA32" s="94"/>
    </row>
    <row r="33" spans="1:105" ht="12" customHeight="1" x14ac:dyDescent="0.25">
      <c r="A33" s="44" t="s">
        <v>80</v>
      </c>
      <c r="B33" s="283"/>
      <c r="C33" s="282">
        <f t="shared" ref="C33:Y33" si="8">B21+C27-C21</f>
        <v>0.29946424043802677</v>
      </c>
      <c r="D33" s="282">
        <f t="shared" si="8"/>
        <v>0</v>
      </c>
      <c r="E33" s="282">
        <f t="shared" si="8"/>
        <v>0.29946424043802677</v>
      </c>
      <c r="F33" s="282">
        <f t="shared" si="8"/>
        <v>0</v>
      </c>
      <c r="G33" s="282">
        <f t="shared" si="8"/>
        <v>0.29946424043802677</v>
      </c>
      <c r="H33" s="282">
        <f t="shared" si="8"/>
        <v>0</v>
      </c>
      <c r="I33" s="282">
        <f t="shared" si="8"/>
        <v>0</v>
      </c>
      <c r="J33" s="282">
        <f t="shared" si="8"/>
        <v>0.29946424043802722</v>
      </c>
      <c r="K33" s="282">
        <f t="shared" si="8"/>
        <v>0</v>
      </c>
      <c r="L33" s="282">
        <f t="shared" si="8"/>
        <v>0.29946424043802677</v>
      </c>
      <c r="M33" s="282">
        <f t="shared" si="8"/>
        <v>0</v>
      </c>
      <c r="N33" s="282">
        <f t="shared" si="8"/>
        <v>0.29946424043802722</v>
      </c>
      <c r="O33" s="282">
        <f t="shared" si="8"/>
        <v>0</v>
      </c>
      <c r="P33" s="282">
        <f t="shared" si="8"/>
        <v>0.29946424043802589</v>
      </c>
      <c r="Q33" s="282">
        <f t="shared" si="8"/>
        <v>0</v>
      </c>
      <c r="R33" s="282">
        <f t="shared" si="8"/>
        <v>0.299464240438027</v>
      </c>
      <c r="S33" s="282">
        <f t="shared" si="8"/>
        <v>0</v>
      </c>
      <c r="T33" s="282">
        <f t="shared" si="8"/>
        <v>0.299464240438027</v>
      </c>
      <c r="U33" s="282">
        <f t="shared" si="8"/>
        <v>0</v>
      </c>
      <c r="V33" s="282">
        <f t="shared" si="8"/>
        <v>0</v>
      </c>
      <c r="W33" s="282">
        <f t="shared" si="8"/>
        <v>0.299464240438027</v>
      </c>
      <c r="X33" s="282">
        <f t="shared" si="8"/>
        <v>0</v>
      </c>
      <c r="Y33" s="282">
        <f t="shared" si="8"/>
        <v>0.299464240438027</v>
      </c>
      <c r="DA33" s="94"/>
    </row>
    <row r="34" spans="1:105" ht="12" customHeight="1" x14ac:dyDescent="0.25">
      <c r="A34" s="52" t="s">
        <v>443</v>
      </c>
      <c r="B34" s="247"/>
      <c r="C34" s="242">
        <f t="shared" ref="C34:Y34" si="9">B22+C28-C22</f>
        <v>83.183214042848704</v>
      </c>
      <c r="D34" s="242">
        <f t="shared" si="9"/>
        <v>0</v>
      </c>
      <c r="E34" s="242">
        <f t="shared" si="9"/>
        <v>83.183214042848476</v>
      </c>
      <c r="F34" s="242">
        <f t="shared" si="9"/>
        <v>0</v>
      </c>
      <c r="G34" s="242">
        <f t="shared" si="9"/>
        <v>83.183214042848476</v>
      </c>
      <c r="H34" s="242">
        <f t="shared" si="9"/>
        <v>0</v>
      </c>
      <c r="I34" s="242">
        <f t="shared" si="9"/>
        <v>83.183214042848476</v>
      </c>
      <c r="J34" s="242">
        <f t="shared" si="9"/>
        <v>0</v>
      </c>
      <c r="K34" s="242">
        <f t="shared" si="9"/>
        <v>83.183214042848476</v>
      </c>
      <c r="L34" s="242">
        <f t="shared" si="9"/>
        <v>0</v>
      </c>
      <c r="M34" s="242">
        <f t="shared" si="9"/>
        <v>83.183214042848476</v>
      </c>
      <c r="N34" s="242">
        <f t="shared" si="9"/>
        <v>0</v>
      </c>
      <c r="O34" s="242">
        <f t="shared" si="9"/>
        <v>83.183214042848476</v>
      </c>
      <c r="P34" s="242">
        <f t="shared" si="9"/>
        <v>0</v>
      </c>
      <c r="Q34" s="242">
        <f t="shared" si="9"/>
        <v>83.183214042848476</v>
      </c>
      <c r="R34" s="242">
        <f t="shared" si="9"/>
        <v>0</v>
      </c>
      <c r="S34" s="242">
        <f t="shared" si="9"/>
        <v>83.183214042848476</v>
      </c>
      <c r="T34" s="242">
        <f t="shared" si="9"/>
        <v>0</v>
      </c>
      <c r="U34" s="242">
        <f t="shared" si="9"/>
        <v>83.183214042848476</v>
      </c>
      <c r="V34" s="242">
        <f t="shared" si="9"/>
        <v>0</v>
      </c>
      <c r="W34" s="242">
        <f t="shared" si="9"/>
        <v>83.183214042848476</v>
      </c>
      <c r="X34" s="242">
        <f t="shared" si="9"/>
        <v>0</v>
      </c>
      <c r="Y34" s="242">
        <f t="shared" si="9"/>
        <v>83.183214042848419</v>
      </c>
      <c r="DA34" s="84"/>
    </row>
    <row r="35" spans="1:105" ht="12" customHeight="1" x14ac:dyDescent="0.25">
      <c r="A35" s="30" t="s">
        <v>456</v>
      </c>
      <c r="B35" s="203"/>
      <c r="C35" s="203"/>
      <c r="D35" s="203"/>
      <c r="E35" s="203"/>
      <c r="F35" s="203"/>
      <c r="G35" s="203"/>
      <c r="H35" s="203"/>
      <c r="I35" s="203"/>
      <c r="J35" s="203"/>
      <c r="K35" s="203"/>
      <c r="L35" s="203"/>
      <c r="M35" s="203"/>
      <c r="N35" s="203"/>
      <c r="O35" s="203"/>
      <c r="P35" s="203"/>
      <c r="Q35" s="203"/>
      <c r="R35" s="203"/>
      <c r="S35" s="203"/>
      <c r="T35" s="203"/>
      <c r="U35" s="203"/>
      <c r="V35" s="203"/>
      <c r="W35" s="203"/>
      <c r="X35" s="203"/>
      <c r="Y35" s="203"/>
      <c r="DA35" s="112"/>
    </row>
    <row r="36" spans="1:105" ht="12" customHeight="1" x14ac:dyDescent="0.25">
      <c r="A36" s="50" t="s">
        <v>438</v>
      </c>
      <c r="B36" s="241">
        <f t="shared" ref="B36:Y36" si="10">B18-B11</f>
        <v>137.59770114942535</v>
      </c>
      <c r="C36" s="241">
        <f t="shared" si="10"/>
        <v>125.59770114942535</v>
      </c>
      <c r="D36" s="241">
        <f t="shared" si="10"/>
        <v>54.597701149425347</v>
      </c>
      <c r="E36" s="241">
        <f t="shared" si="10"/>
        <v>54.597701149425347</v>
      </c>
      <c r="F36" s="241">
        <f t="shared" si="10"/>
        <v>54.597701149425347</v>
      </c>
      <c r="G36" s="241">
        <f t="shared" si="10"/>
        <v>54.597701149425347</v>
      </c>
      <c r="H36" s="241">
        <f t="shared" si="10"/>
        <v>54.597701149425347</v>
      </c>
      <c r="I36" s="241">
        <f t="shared" si="10"/>
        <v>54.597701149425347</v>
      </c>
      <c r="J36" s="241">
        <f t="shared" si="10"/>
        <v>95.316063484194046</v>
      </c>
      <c r="K36" s="241">
        <f t="shared" si="10"/>
        <v>85.597701149425347</v>
      </c>
      <c r="L36" s="241">
        <f t="shared" si="10"/>
        <v>79.597701149425347</v>
      </c>
      <c r="M36" s="241">
        <f t="shared" si="10"/>
        <v>57.316063484194046</v>
      </c>
      <c r="N36" s="241">
        <f t="shared" si="10"/>
        <v>83.316063484194046</v>
      </c>
      <c r="O36" s="241">
        <f t="shared" si="10"/>
        <v>55.316063484194046</v>
      </c>
      <c r="P36" s="241">
        <f t="shared" si="10"/>
        <v>53.316063484194046</v>
      </c>
      <c r="Q36" s="241">
        <f t="shared" si="10"/>
        <v>60.816063484194046</v>
      </c>
      <c r="R36" s="241">
        <f t="shared" si="10"/>
        <v>46.316063484194046</v>
      </c>
      <c r="S36" s="241">
        <f t="shared" si="10"/>
        <v>46.316063484194046</v>
      </c>
      <c r="T36" s="241">
        <f t="shared" si="10"/>
        <v>103.03442581896275</v>
      </c>
      <c r="U36" s="241">
        <f t="shared" si="10"/>
        <v>47.316063484194046</v>
      </c>
      <c r="V36" s="241">
        <f t="shared" si="10"/>
        <v>103.03442581896275</v>
      </c>
      <c r="W36" s="241">
        <f t="shared" si="10"/>
        <v>59.034425818962745</v>
      </c>
      <c r="X36" s="241">
        <f t="shared" si="10"/>
        <v>69.034425818962745</v>
      </c>
      <c r="Y36" s="241">
        <f t="shared" si="10"/>
        <v>154.73606348419401</v>
      </c>
      <c r="DA36" s="83"/>
    </row>
    <row r="37" spans="1:105" ht="12" customHeight="1" x14ac:dyDescent="0.25">
      <c r="A37" s="107" t="s">
        <v>440</v>
      </c>
      <c r="B37" s="282">
        <f t="shared" ref="B37:Y37" si="11">SUM(B38:B39)</f>
        <v>10.024609195402247</v>
      </c>
      <c r="C37" s="282">
        <f t="shared" si="11"/>
        <v>11.950609195402263</v>
      </c>
      <c r="D37" s="282">
        <f t="shared" si="11"/>
        <v>13.269609195402252</v>
      </c>
      <c r="E37" s="282">
        <f t="shared" si="11"/>
        <v>9.7346091954022551</v>
      </c>
      <c r="F37" s="282">
        <f t="shared" si="11"/>
        <v>10.231609195402241</v>
      </c>
      <c r="G37" s="282">
        <f t="shared" si="11"/>
        <v>14.245609195402251</v>
      </c>
      <c r="H37" s="282">
        <f t="shared" si="11"/>
        <v>12.731609195402241</v>
      </c>
      <c r="I37" s="282">
        <f t="shared" si="11"/>
        <v>14.231609195402241</v>
      </c>
      <c r="J37" s="282">
        <f t="shared" si="11"/>
        <v>17.893144954964228</v>
      </c>
      <c r="K37" s="282">
        <f t="shared" si="11"/>
        <v>49.829144954964235</v>
      </c>
      <c r="L37" s="282">
        <f t="shared" si="11"/>
        <v>33.930991088686923</v>
      </c>
      <c r="M37" s="282">
        <f t="shared" si="11"/>
        <v>14.782680714526192</v>
      </c>
      <c r="N37" s="282">
        <f t="shared" si="11"/>
        <v>14.633216474088171</v>
      </c>
      <c r="O37" s="282">
        <f t="shared" si="11"/>
        <v>10.633216474088171</v>
      </c>
      <c r="P37" s="282">
        <f t="shared" si="11"/>
        <v>6.3337522336501451</v>
      </c>
      <c r="Q37" s="282">
        <f t="shared" si="11"/>
        <v>16.335441859489563</v>
      </c>
      <c r="R37" s="282">
        <f t="shared" si="11"/>
        <v>14.035977619051536</v>
      </c>
      <c r="S37" s="282">
        <f t="shared" si="11"/>
        <v>13.035977619051536</v>
      </c>
      <c r="T37" s="282">
        <f t="shared" si="11"/>
        <v>7.736513378613509</v>
      </c>
      <c r="U37" s="282">
        <f t="shared" si="11"/>
        <v>12.736513378613509</v>
      </c>
      <c r="V37" s="282">
        <f t="shared" si="11"/>
        <v>12.736513378613509</v>
      </c>
      <c r="W37" s="282">
        <f t="shared" si="11"/>
        <v>10.437049138175482</v>
      </c>
      <c r="X37" s="282">
        <f t="shared" si="11"/>
        <v>7.3370491381754883</v>
      </c>
      <c r="Y37" s="282">
        <f t="shared" si="11"/>
        <v>11.262584897737455</v>
      </c>
      <c r="DA37" s="94"/>
    </row>
    <row r="38" spans="1:105" ht="12" customHeight="1" x14ac:dyDescent="0.25">
      <c r="A38" s="99" t="s">
        <v>46</v>
      </c>
      <c r="B38" s="282">
        <f t="shared" ref="B38:Y38" si="12">B20-B13</f>
        <v>9.576333333333281</v>
      </c>
      <c r="C38" s="282">
        <f t="shared" si="12"/>
        <v>11.502333333333297</v>
      </c>
      <c r="D38" s="282">
        <f t="shared" si="12"/>
        <v>11.821333333333286</v>
      </c>
      <c r="E38" s="282">
        <f t="shared" si="12"/>
        <v>9.2863333333332889</v>
      </c>
      <c r="F38" s="282">
        <f t="shared" si="12"/>
        <v>9.7833333333332746</v>
      </c>
      <c r="G38" s="282">
        <f t="shared" si="12"/>
        <v>13.797333333333285</v>
      </c>
      <c r="H38" s="282">
        <f t="shared" si="12"/>
        <v>12.283333333333275</v>
      </c>
      <c r="I38" s="282">
        <f t="shared" si="12"/>
        <v>10.783333333333275</v>
      </c>
      <c r="J38" s="282">
        <f t="shared" si="12"/>
        <v>14.744333333333287</v>
      </c>
      <c r="K38" s="282">
        <f t="shared" si="12"/>
        <v>46.680333333333294</v>
      </c>
      <c r="L38" s="282">
        <f t="shared" si="12"/>
        <v>31.08164370749401</v>
      </c>
      <c r="M38" s="282">
        <f t="shared" si="12"/>
        <v>11.93333333333328</v>
      </c>
      <c r="N38" s="282">
        <f t="shared" si="12"/>
        <v>12.083333333333286</v>
      </c>
      <c r="O38" s="282">
        <f t="shared" si="12"/>
        <v>8.083333333333286</v>
      </c>
      <c r="P38" s="282">
        <f t="shared" si="12"/>
        <v>4.083333333333286</v>
      </c>
      <c r="Q38" s="282">
        <f t="shared" si="12"/>
        <v>14.085022959172704</v>
      </c>
      <c r="R38" s="282">
        <f t="shared" si="12"/>
        <v>12.085022959172704</v>
      </c>
      <c r="S38" s="282">
        <f t="shared" si="12"/>
        <v>11.085022959172704</v>
      </c>
      <c r="T38" s="282">
        <f t="shared" si="12"/>
        <v>6.0850229591727043</v>
      </c>
      <c r="U38" s="282">
        <f t="shared" si="12"/>
        <v>11.085022959172704</v>
      </c>
      <c r="V38" s="282">
        <f t="shared" si="12"/>
        <v>11.085022959172704</v>
      </c>
      <c r="W38" s="282">
        <f t="shared" si="12"/>
        <v>9.0850229591727043</v>
      </c>
      <c r="X38" s="282">
        <f t="shared" si="12"/>
        <v>5.98502295917271</v>
      </c>
      <c r="Y38" s="282">
        <f t="shared" si="12"/>
        <v>10.210022959172704</v>
      </c>
      <c r="DA38" s="94"/>
    </row>
    <row r="39" spans="1:105" ht="12" customHeight="1" x14ac:dyDescent="0.25">
      <c r="A39" s="99" t="s">
        <v>80</v>
      </c>
      <c r="B39" s="282">
        <f t="shared" ref="B39:Y39" si="13">B21-B14</f>
        <v>0.44827586206896619</v>
      </c>
      <c r="C39" s="282">
        <f t="shared" si="13"/>
        <v>0.44827586206896619</v>
      </c>
      <c r="D39" s="282">
        <f t="shared" si="13"/>
        <v>1.4482758620689662</v>
      </c>
      <c r="E39" s="282">
        <f t="shared" si="13"/>
        <v>0.44827586206896619</v>
      </c>
      <c r="F39" s="282">
        <f t="shared" si="13"/>
        <v>0.44827586206896619</v>
      </c>
      <c r="G39" s="282">
        <f t="shared" si="13"/>
        <v>0.44827586206896619</v>
      </c>
      <c r="H39" s="282">
        <f t="shared" si="13"/>
        <v>0.44827586206896619</v>
      </c>
      <c r="I39" s="282">
        <f t="shared" si="13"/>
        <v>3.4482758620689662</v>
      </c>
      <c r="J39" s="282">
        <f t="shared" si="13"/>
        <v>3.148811621630939</v>
      </c>
      <c r="K39" s="282">
        <f t="shared" si="13"/>
        <v>3.148811621630939</v>
      </c>
      <c r="L39" s="282">
        <f t="shared" si="13"/>
        <v>2.8493473811929122</v>
      </c>
      <c r="M39" s="282">
        <f t="shared" si="13"/>
        <v>2.8493473811929122</v>
      </c>
      <c r="N39" s="282">
        <f t="shared" si="13"/>
        <v>2.549883140754885</v>
      </c>
      <c r="O39" s="282">
        <f t="shared" si="13"/>
        <v>2.549883140754885</v>
      </c>
      <c r="P39" s="282">
        <f t="shared" si="13"/>
        <v>2.2504189003168591</v>
      </c>
      <c r="Q39" s="282">
        <f t="shared" si="13"/>
        <v>2.2504189003168591</v>
      </c>
      <c r="R39" s="282">
        <f t="shared" si="13"/>
        <v>1.9509546598788321</v>
      </c>
      <c r="S39" s="282">
        <f t="shared" si="13"/>
        <v>1.9509546598788321</v>
      </c>
      <c r="T39" s="282">
        <f t="shared" si="13"/>
        <v>1.6514904194408051</v>
      </c>
      <c r="U39" s="282">
        <f t="shared" si="13"/>
        <v>1.6514904194408051</v>
      </c>
      <c r="V39" s="282">
        <f t="shared" si="13"/>
        <v>1.6514904194408051</v>
      </c>
      <c r="W39" s="282">
        <f t="shared" si="13"/>
        <v>1.3520261790027781</v>
      </c>
      <c r="X39" s="282">
        <f t="shared" si="13"/>
        <v>1.3520261790027781</v>
      </c>
      <c r="Y39" s="282">
        <f t="shared" si="13"/>
        <v>1.0525619385647511</v>
      </c>
      <c r="DA39" s="94"/>
    </row>
    <row r="40" spans="1:105" ht="12" customHeight="1" x14ac:dyDescent="0.25">
      <c r="A40" s="49" t="s">
        <v>443</v>
      </c>
      <c r="B40" s="242">
        <f t="shared" ref="B40:Y40" si="14">B22-B15</f>
        <v>501.90367816091975</v>
      </c>
      <c r="C40" s="242">
        <f t="shared" si="14"/>
        <v>401.82713078473762</v>
      </c>
      <c r="D40" s="242">
        <f t="shared" si="14"/>
        <v>327.12546411807102</v>
      </c>
      <c r="E40" s="242">
        <f t="shared" si="14"/>
        <v>288.44391674188921</v>
      </c>
      <c r="F40" s="242">
        <f t="shared" si="14"/>
        <v>284.80225007522256</v>
      </c>
      <c r="G40" s="242">
        <f t="shared" si="14"/>
        <v>166.1523693657075</v>
      </c>
      <c r="H40" s="242">
        <f t="shared" si="14"/>
        <v>208.49403603237408</v>
      </c>
      <c r="I40" s="242">
        <f t="shared" si="14"/>
        <v>95.860821989525562</v>
      </c>
      <c r="J40" s="242">
        <f t="shared" si="14"/>
        <v>160.11915532285889</v>
      </c>
      <c r="K40" s="242">
        <f t="shared" si="14"/>
        <v>312.33427461334372</v>
      </c>
      <c r="L40" s="242">
        <f t="shared" si="14"/>
        <v>32.892941280010405</v>
      </c>
      <c r="M40" s="242">
        <f t="shared" si="14"/>
        <v>70.01644128001044</v>
      </c>
      <c r="N40" s="242">
        <f t="shared" si="14"/>
        <v>133.58360794667709</v>
      </c>
      <c r="O40" s="242">
        <f t="shared" si="14"/>
        <v>111.90736936570738</v>
      </c>
      <c r="P40" s="242">
        <f t="shared" si="14"/>
        <v>255.77536936570743</v>
      </c>
      <c r="Q40" s="242">
        <f t="shared" si="14"/>
        <v>183.24815532285902</v>
      </c>
      <c r="R40" s="242">
        <f t="shared" si="14"/>
        <v>115.26236936570751</v>
      </c>
      <c r="S40" s="242">
        <f t="shared" si="14"/>
        <v>578.84782198952553</v>
      </c>
      <c r="T40" s="242">
        <f t="shared" si="14"/>
        <v>583.56748865619215</v>
      </c>
      <c r="U40" s="242">
        <f t="shared" si="14"/>
        <v>526.56894128001045</v>
      </c>
      <c r="V40" s="242">
        <f t="shared" si="14"/>
        <v>360.1862746133437</v>
      </c>
      <c r="W40" s="242">
        <f t="shared" si="14"/>
        <v>260.21106057049536</v>
      </c>
      <c r="X40" s="242">
        <f t="shared" si="14"/>
        <v>274.87772723716193</v>
      </c>
      <c r="Y40" s="242">
        <f t="shared" si="14"/>
        <v>199.01354762039091</v>
      </c>
      <c r="DA40" s="84"/>
    </row>
    <row r="41" spans="1:105" ht="12" customHeight="1" x14ac:dyDescent="0.25">
      <c r="A41" s="4"/>
      <c r="B41" s="243"/>
      <c r="C41" s="243"/>
      <c r="D41" s="243"/>
      <c r="E41" s="243"/>
      <c r="F41" s="243"/>
      <c r="G41" s="243"/>
      <c r="H41" s="243"/>
      <c r="I41" s="243"/>
      <c r="J41" s="243"/>
      <c r="K41" s="243"/>
      <c r="L41" s="243"/>
      <c r="M41" s="243"/>
      <c r="N41" s="243"/>
      <c r="O41" s="243"/>
      <c r="P41" s="243"/>
      <c r="Q41" s="243"/>
      <c r="R41" s="243"/>
      <c r="S41" s="243"/>
      <c r="T41" s="243"/>
      <c r="U41" s="243"/>
      <c r="V41" s="243"/>
      <c r="W41" s="243"/>
      <c r="X41" s="243"/>
      <c r="Y41" s="243"/>
    </row>
    <row r="42" spans="1:105" ht="12" customHeight="1" x14ac:dyDescent="0.25">
      <c r="A42" s="30" t="s">
        <v>69</v>
      </c>
      <c r="B42" s="113"/>
      <c r="C42" s="113"/>
      <c r="D42" s="113"/>
      <c r="E42" s="113"/>
      <c r="F42" s="113"/>
      <c r="G42" s="113"/>
      <c r="H42" s="113"/>
      <c r="I42" s="113"/>
      <c r="J42" s="113"/>
      <c r="K42" s="113"/>
      <c r="L42" s="113"/>
      <c r="M42" s="113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DA42" s="112"/>
    </row>
    <row r="43" spans="1:105" ht="12" customHeight="1" x14ac:dyDescent="0.25">
      <c r="A43" s="31" t="s">
        <v>70</v>
      </c>
      <c r="B43" s="210">
        <v>813.33129836629405</v>
      </c>
      <c r="C43" s="210">
        <v>801.41934651762676</v>
      </c>
      <c r="D43" s="210">
        <v>826.00137575236454</v>
      </c>
      <c r="E43" s="210">
        <v>834.64368013757507</v>
      </c>
      <c r="F43" s="210">
        <v>851.32656921754074</v>
      </c>
      <c r="G43" s="210">
        <v>839.21977644024071</v>
      </c>
      <c r="H43" s="210">
        <v>797.700773860705</v>
      </c>
      <c r="I43" s="210">
        <v>851.13817712811692</v>
      </c>
      <c r="J43" s="210">
        <v>744.37669819432494</v>
      </c>
      <c r="K43" s="210">
        <v>607.36259673258792</v>
      </c>
      <c r="L43" s="210">
        <v>764.52914875322438</v>
      </c>
      <c r="M43" s="210">
        <v>801.50214961306961</v>
      </c>
      <c r="N43" s="210">
        <v>789.86990541702494</v>
      </c>
      <c r="O43" s="210">
        <v>867.76878761822854</v>
      </c>
      <c r="P43" s="210">
        <v>786.87351676698199</v>
      </c>
      <c r="Q43" s="210">
        <v>784.98478073946683</v>
      </c>
      <c r="R43" s="210">
        <v>773.9089423903697</v>
      </c>
      <c r="S43" s="210">
        <v>528.82837489251926</v>
      </c>
      <c r="T43" s="210">
        <v>555.26147893379198</v>
      </c>
      <c r="U43" s="210">
        <v>503.00533104041273</v>
      </c>
      <c r="V43" s="210">
        <v>576.60782459157349</v>
      </c>
      <c r="W43" s="210">
        <v>613.14471195184854</v>
      </c>
      <c r="X43" s="210">
        <v>570.80447119518476</v>
      </c>
      <c r="Y43" s="210">
        <v>555.44514187446248</v>
      </c>
      <c r="DA43" s="109" t="s">
        <v>457</v>
      </c>
    </row>
    <row r="44" spans="1:105" ht="12" customHeight="1" x14ac:dyDescent="0.25">
      <c r="A44" s="24" t="s">
        <v>28</v>
      </c>
      <c r="B44" s="213">
        <v>172.3472914875322</v>
      </c>
      <c r="C44" s="213">
        <v>161.431728288908</v>
      </c>
      <c r="D44" s="213">
        <v>174.75434221840069</v>
      </c>
      <c r="E44" s="213">
        <v>184.36904557179699</v>
      </c>
      <c r="F44" s="213">
        <v>167.98581255374029</v>
      </c>
      <c r="G44" s="213">
        <v>170.07325881341359</v>
      </c>
      <c r="H44" s="213">
        <v>165.09544282029231</v>
      </c>
      <c r="I44" s="213">
        <v>178.13284608770419</v>
      </c>
      <c r="J44" s="213">
        <v>150.76784178847811</v>
      </c>
      <c r="K44" s="213">
        <v>73.563800515907133</v>
      </c>
      <c r="L44" s="213">
        <v>122.1179707652623</v>
      </c>
      <c r="M44" s="213">
        <v>141.66595012897679</v>
      </c>
      <c r="N44" s="213">
        <v>164.46087704213241</v>
      </c>
      <c r="O44" s="213">
        <v>132.60877042132421</v>
      </c>
      <c r="P44" s="213">
        <v>116.1911435941531</v>
      </c>
      <c r="Q44" s="213">
        <v>123.82252794496991</v>
      </c>
      <c r="R44" s="213">
        <v>158.61564918314701</v>
      </c>
      <c r="S44" s="213">
        <v>0</v>
      </c>
      <c r="T44" s="213">
        <v>0</v>
      </c>
      <c r="U44" s="213">
        <v>0</v>
      </c>
      <c r="V44" s="213">
        <v>0</v>
      </c>
      <c r="W44" s="213">
        <v>0</v>
      </c>
      <c r="X44" s="213">
        <v>0</v>
      </c>
      <c r="Y44" s="213">
        <v>0</v>
      </c>
      <c r="DA44" s="85" t="s">
        <v>458</v>
      </c>
    </row>
    <row r="45" spans="1:105" ht="12" customHeight="1" x14ac:dyDescent="0.25">
      <c r="A45" s="14" t="s">
        <v>29</v>
      </c>
      <c r="B45" s="204">
        <f t="shared" ref="B45:Y45" si="15">B46+B47+B48+B49+B50</f>
        <v>269.65941530524503</v>
      </c>
      <c r="C45" s="204">
        <f t="shared" si="15"/>
        <v>269.32975064488386</v>
      </c>
      <c r="D45" s="204">
        <f t="shared" si="15"/>
        <v>273.4737747205503</v>
      </c>
      <c r="E45" s="204">
        <f t="shared" si="15"/>
        <v>275.91951848667236</v>
      </c>
      <c r="F45" s="204">
        <f t="shared" si="15"/>
        <v>265.06870163370593</v>
      </c>
      <c r="G45" s="204">
        <f t="shared" si="15"/>
        <v>208.99965606190884</v>
      </c>
      <c r="H45" s="204">
        <f t="shared" si="15"/>
        <v>228.13370593293203</v>
      </c>
      <c r="I45" s="204">
        <f t="shared" si="15"/>
        <v>221.04952708512468</v>
      </c>
      <c r="J45" s="204">
        <f t="shared" si="15"/>
        <v>193.86646603611348</v>
      </c>
      <c r="K45" s="204">
        <f t="shared" si="15"/>
        <v>129.43542562338777</v>
      </c>
      <c r="L45" s="204">
        <f t="shared" si="15"/>
        <v>114.53138435081685</v>
      </c>
      <c r="M45" s="204">
        <f t="shared" si="15"/>
        <v>100.3773860705073</v>
      </c>
      <c r="N45" s="204">
        <f t="shared" si="15"/>
        <v>9.482201203783319</v>
      </c>
      <c r="O45" s="204">
        <f t="shared" si="15"/>
        <v>6.2673258813413577</v>
      </c>
      <c r="P45" s="204">
        <f t="shared" si="15"/>
        <v>10.557007738607048</v>
      </c>
      <c r="Q45" s="204">
        <f t="shared" si="15"/>
        <v>3.2960447119518479</v>
      </c>
      <c r="R45" s="204">
        <f t="shared" si="15"/>
        <v>4.3947549441100593</v>
      </c>
      <c r="S45" s="204">
        <f t="shared" si="15"/>
        <v>7.8355975924333627</v>
      </c>
      <c r="T45" s="204">
        <f t="shared" si="15"/>
        <v>6.4060189165950119</v>
      </c>
      <c r="U45" s="204">
        <f t="shared" si="15"/>
        <v>8.2290627687016347</v>
      </c>
      <c r="V45" s="204">
        <f t="shared" si="15"/>
        <v>7.4910576096302668</v>
      </c>
      <c r="W45" s="204">
        <f t="shared" si="15"/>
        <v>7.1758383490971624</v>
      </c>
      <c r="X45" s="204">
        <f t="shared" si="15"/>
        <v>30.609716251074808</v>
      </c>
      <c r="Y45" s="204">
        <f t="shared" si="15"/>
        <v>5.8067927773000845</v>
      </c>
      <c r="DA45" s="71"/>
    </row>
    <row r="46" spans="1:105" ht="12" customHeight="1" x14ac:dyDescent="0.25">
      <c r="A46" s="18" t="s">
        <v>30</v>
      </c>
      <c r="B46" s="204">
        <v>0</v>
      </c>
      <c r="C46" s="204">
        <v>0</v>
      </c>
      <c r="D46" s="204">
        <v>0</v>
      </c>
      <c r="E46" s="204">
        <v>0</v>
      </c>
      <c r="F46" s="204">
        <v>0</v>
      </c>
      <c r="G46" s="204">
        <v>0</v>
      </c>
      <c r="H46" s="204">
        <v>0</v>
      </c>
      <c r="I46" s="204">
        <v>0</v>
      </c>
      <c r="J46" s="204">
        <v>0</v>
      </c>
      <c r="K46" s="204">
        <v>0</v>
      </c>
      <c r="L46" s="204">
        <v>0</v>
      </c>
      <c r="M46" s="204">
        <v>0</v>
      </c>
      <c r="N46" s="204">
        <v>0</v>
      </c>
      <c r="O46" s="204">
        <v>0</v>
      </c>
      <c r="P46" s="204">
        <v>0</v>
      </c>
      <c r="Q46" s="204">
        <v>0</v>
      </c>
      <c r="R46" s="204">
        <v>0</v>
      </c>
      <c r="S46" s="204">
        <v>0</v>
      </c>
      <c r="T46" s="204">
        <v>0</v>
      </c>
      <c r="U46" s="204">
        <v>0</v>
      </c>
      <c r="V46" s="204">
        <v>0</v>
      </c>
      <c r="W46" s="204">
        <v>0</v>
      </c>
      <c r="X46" s="204">
        <v>0</v>
      </c>
      <c r="Y46" s="204">
        <v>0</v>
      </c>
      <c r="DA46" s="71" t="s">
        <v>459</v>
      </c>
    </row>
    <row r="47" spans="1:105" ht="12" customHeight="1" x14ac:dyDescent="0.25">
      <c r="A47" s="18" t="s">
        <v>31</v>
      </c>
      <c r="B47" s="204">
        <v>39.540928632846082</v>
      </c>
      <c r="C47" s="204">
        <v>37.281427343078249</v>
      </c>
      <c r="D47" s="204">
        <v>33.892261392949273</v>
      </c>
      <c r="E47" s="204">
        <v>36.151676698194322</v>
      </c>
      <c r="F47" s="204">
        <v>37.281427343078249</v>
      </c>
      <c r="G47" s="204">
        <v>36.151676698194322</v>
      </c>
      <c r="H47" s="204">
        <v>35.022012037833193</v>
      </c>
      <c r="I47" s="204">
        <v>32.762510748065353</v>
      </c>
      <c r="J47" s="204">
        <v>31.632760103181429</v>
      </c>
      <c r="K47" s="204">
        <v>31.862080825451411</v>
      </c>
      <c r="L47" s="204">
        <v>27.467239896818569</v>
      </c>
      <c r="M47" s="204">
        <v>21.97386070507309</v>
      </c>
      <c r="N47" s="204">
        <v>4.3947549441100593</v>
      </c>
      <c r="O47" s="204">
        <v>2.1974204643164228</v>
      </c>
      <c r="P47" s="204">
        <v>3.2960447119518479</v>
      </c>
      <c r="Q47" s="204">
        <v>3.2960447119518479</v>
      </c>
      <c r="R47" s="204">
        <v>4.3947549441100593</v>
      </c>
      <c r="S47" s="204">
        <v>4.6957867583834911</v>
      </c>
      <c r="T47" s="204">
        <v>6.3394668959587266</v>
      </c>
      <c r="U47" s="204">
        <v>8.0611349957007743</v>
      </c>
      <c r="V47" s="204">
        <v>7.3007738607050729</v>
      </c>
      <c r="W47" s="204">
        <v>7.0272570937231293</v>
      </c>
      <c r="X47" s="204">
        <v>5.9823731728288907</v>
      </c>
      <c r="Y47" s="204">
        <v>5.6857265692175396</v>
      </c>
      <c r="DA47" s="71" t="s">
        <v>460</v>
      </c>
    </row>
    <row r="48" spans="1:105" ht="12" customHeight="1" x14ac:dyDescent="0.25">
      <c r="A48" s="18" t="s">
        <v>71</v>
      </c>
      <c r="B48" s="204">
        <v>23.62184006878762</v>
      </c>
      <c r="C48" s="204">
        <v>23.62184006878762</v>
      </c>
      <c r="D48" s="204">
        <v>20.540756663800519</v>
      </c>
      <c r="E48" s="204">
        <v>23.62184006878762</v>
      </c>
      <c r="F48" s="204">
        <v>1.026999140154772</v>
      </c>
      <c r="G48" s="204">
        <v>2.0540842648323299</v>
      </c>
      <c r="H48" s="204">
        <v>2.0540842648323299</v>
      </c>
      <c r="I48" s="204">
        <v>2.0540842648323299</v>
      </c>
      <c r="J48" s="204">
        <v>2.0540842648323299</v>
      </c>
      <c r="K48" s="204">
        <v>2.034995700773861</v>
      </c>
      <c r="L48" s="204">
        <v>2.034995700773861</v>
      </c>
      <c r="M48" s="204">
        <v>1.0174548581255369</v>
      </c>
      <c r="N48" s="204">
        <v>5.0874462596732588</v>
      </c>
      <c r="O48" s="204">
        <v>4.0699054170249349</v>
      </c>
      <c r="P48" s="204">
        <v>0</v>
      </c>
      <c r="Q48" s="204">
        <v>0</v>
      </c>
      <c r="R48" s="204">
        <v>0</v>
      </c>
      <c r="S48" s="204">
        <v>0.27368873602751498</v>
      </c>
      <c r="T48" s="204">
        <v>5.7007738607050731E-2</v>
      </c>
      <c r="U48" s="204">
        <v>0.16792777300085979</v>
      </c>
      <c r="V48" s="204">
        <v>0.19028374892519351</v>
      </c>
      <c r="W48" s="204">
        <v>0.14858125537403269</v>
      </c>
      <c r="X48" s="204">
        <v>0.1190885640584695</v>
      </c>
      <c r="Y48" s="204">
        <v>0.1210662080825451</v>
      </c>
      <c r="DA48" s="71" t="s">
        <v>461</v>
      </c>
    </row>
    <row r="49" spans="1:105" ht="12" customHeight="1" x14ac:dyDescent="0.25">
      <c r="A49" s="18" t="s">
        <v>32</v>
      </c>
      <c r="B49" s="204">
        <v>206.49664660361131</v>
      </c>
      <c r="C49" s="204">
        <v>208.42648323301799</v>
      </c>
      <c r="D49" s="204">
        <v>219.04075666380049</v>
      </c>
      <c r="E49" s="204">
        <v>216.14600171969039</v>
      </c>
      <c r="F49" s="204">
        <v>226.76027515047289</v>
      </c>
      <c r="G49" s="204">
        <v>170.79389509888219</v>
      </c>
      <c r="H49" s="204">
        <v>191.05760963026651</v>
      </c>
      <c r="I49" s="204">
        <v>186.23293207222699</v>
      </c>
      <c r="J49" s="204">
        <v>160.17962166809971</v>
      </c>
      <c r="K49" s="204">
        <v>95.538349097162509</v>
      </c>
      <c r="L49" s="204">
        <v>85.029148753224419</v>
      </c>
      <c r="M49" s="204">
        <v>77.386070507308673</v>
      </c>
      <c r="N49" s="204">
        <v>0</v>
      </c>
      <c r="O49" s="204">
        <v>0</v>
      </c>
      <c r="P49" s="204">
        <v>5.732330180567498</v>
      </c>
      <c r="Q49" s="204">
        <v>0</v>
      </c>
      <c r="R49" s="204">
        <v>0</v>
      </c>
      <c r="S49" s="204">
        <v>2.8661220980223558</v>
      </c>
      <c r="T49" s="204">
        <v>9.5442820292347373E-3</v>
      </c>
      <c r="U49" s="204">
        <v>0</v>
      </c>
      <c r="V49" s="204">
        <v>0</v>
      </c>
      <c r="W49" s="204">
        <v>0</v>
      </c>
      <c r="X49" s="204">
        <v>0</v>
      </c>
      <c r="Y49" s="204">
        <v>0</v>
      </c>
      <c r="DA49" s="71" t="s">
        <v>462</v>
      </c>
    </row>
    <row r="50" spans="1:105" ht="12" customHeight="1" x14ac:dyDescent="0.25">
      <c r="A50" s="18" t="s">
        <v>33</v>
      </c>
      <c r="B50" s="204">
        <v>0</v>
      </c>
      <c r="C50" s="204">
        <v>0</v>
      </c>
      <c r="D50" s="204">
        <v>0</v>
      </c>
      <c r="E50" s="204">
        <v>0</v>
      </c>
      <c r="F50" s="204">
        <v>0</v>
      </c>
      <c r="G50" s="204">
        <v>0</v>
      </c>
      <c r="H50" s="204">
        <v>0</v>
      </c>
      <c r="I50" s="204">
        <v>0</v>
      </c>
      <c r="J50" s="204">
        <v>0</v>
      </c>
      <c r="K50" s="204">
        <v>0</v>
      </c>
      <c r="L50" s="204">
        <v>0</v>
      </c>
      <c r="M50" s="204">
        <v>0</v>
      </c>
      <c r="N50" s="204">
        <v>0</v>
      </c>
      <c r="O50" s="204">
        <v>0</v>
      </c>
      <c r="P50" s="204">
        <v>1.5286328460877039</v>
      </c>
      <c r="Q50" s="204">
        <v>0</v>
      </c>
      <c r="R50" s="204">
        <v>0</v>
      </c>
      <c r="S50" s="204">
        <v>0</v>
      </c>
      <c r="T50" s="204">
        <v>0</v>
      </c>
      <c r="U50" s="204">
        <v>0</v>
      </c>
      <c r="V50" s="204">
        <v>0</v>
      </c>
      <c r="W50" s="204">
        <v>0</v>
      </c>
      <c r="X50" s="204">
        <v>24.508254514187449</v>
      </c>
      <c r="Y50" s="204">
        <v>0</v>
      </c>
      <c r="DA50" s="71" t="s">
        <v>463</v>
      </c>
    </row>
    <row r="51" spans="1:105" ht="12" customHeight="1" x14ac:dyDescent="0.25">
      <c r="A51" s="14" t="s">
        <v>34</v>
      </c>
      <c r="B51" s="204">
        <f t="shared" ref="B51:Y51" si="16">B52+B53</f>
        <v>39.338349097162506</v>
      </c>
      <c r="C51" s="204">
        <f t="shared" si="16"/>
        <v>35.490197764402403</v>
      </c>
      <c r="D51" s="204">
        <f t="shared" si="16"/>
        <v>39.940068787618223</v>
      </c>
      <c r="E51" s="204">
        <f t="shared" si="16"/>
        <v>51.741186586414443</v>
      </c>
      <c r="F51" s="204">
        <f t="shared" si="16"/>
        <v>53.955631986242473</v>
      </c>
      <c r="G51" s="204">
        <f t="shared" si="16"/>
        <v>63.328288907996559</v>
      </c>
      <c r="H51" s="204">
        <f t="shared" si="16"/>
        <v>50.989251934651762</v>
      </c>
      <c r="I51" s="204">
        <f t="shared" si="16"/>
        <v>56.942906276870161</v>
      </c>
      <c r="J51" s="204">
        <f t="shared" si="16"/>
        <v>59.587618228718831</v>
      </c>
      <c r="K51" s="204">
        <f t="shared" si="16"/>
        <v>56.040068787618218</v>
      </c>
      <c r="L51" s="204">
        <f t="shared" si="16"/>
        <v>63.907308684436792</v>
      </c>
      <c r="M51" s="204">
        <f t="shared" si="16"/>
        <v>192.99277730008589</v>
      </c>
      <c r="N51" s="204">
        <f t="shared" si="16"/>
        <v>216.61470335339641</v>
      </c>
      <c r="O51" s="204">
        <f t="shared" si="16"/>
        <v>323.90558899398098</v>
      </c>
      <c r="P51" s="204">
        <f t="shared" si="16"/>
        <v>255.13826311263969</v>
      </c>
      <c r="Q51" s="204">
        <f t="shared" si="16"/>
        <v>247.7200343938091</v>
      </c>
      <c r="R51" s="204">
        <f t="shared" si="16"/>
        <v>235.49011177987961</v>
      </c>
      <c r="S51" s="204">
        <f t="shared" si="16"/>
        <v>127.99733447979359</v>
      </c>
      <c r="T51" s="204">
        <f t="shared" si="16"/>
        <v>130.343766122098</v>
      </c>
      <c r="U51" s="204">
        <f t="shared" si="16"/>
        <v>143.6900257953568</v>
      </c>
      <c r="V51" s="204">
        <f t="shared" si="16"/>
        <v>252.76741186586409</v>
      </c>
      <c r="W51" s="204">
        <f t="shared" si="16"/>
        <v>280.95064488392092</v>
      </c>
      <c r="X51" s="204">
        <f t="shared" si="16"/>
        <v>231.92768701633699</v>
      </c>
      <c r="Y51" s="204">
        <f t="shared" si="16"/>
        <v>258.83869303525358</v>
      </c>
      <c r="DA51" s="71"/>
    </row>
    <row r="52" spans="1:105" ht="12" customHeight="1" x14ac:dyDescent="0.25">
      <c r="A52" s="18" t="s">
        <v>73</v>
      </c>
      <c r="B52" s="204">
        <v>39.338349097162506</v>
      </c>
      <c r="C52" s="204">
        <v>35.490197764402403</v>
      </c>
      <c r="D52" s="204">
        <v>39.940068787618223</v>
      </c>
      <c r="E52" s="204">
        <v>51.741186586414443</v>
      </c>
      <c r="F52" s="204">
        <v>53.955631986242473</v>
      </c>
      <c r="G52" s="204">
        <v>63.328288907996559</v>
      </c>
      <c r="H52" s="204">
        <v>50.989251934651762</v>
      </c>
      <c r="I52" s="204">
        <v>56.942906276870161</v>
      </c>
      <c r="J52" s="204">
        <v>59.587618228718831</v>
      </c>
      <c r="K52" s="204">
        <v>56.040068787618218</v>
      </c>
      <c r="L52" s="204">
        <v>63.907308684436792</v>
      </c>
      <c r="M52" s="204">
        <v>192.99277730008589</v>
      </c>
      <c r="N52" s="204">
        <v>216.61470335339641</v>
      </c>
      <c r="O52" s="204">
        <v>323.90558899398098</v>
      </c>
      <c r="P52" s="204">
        <v>255.13826311263969</v>
      </c>
      <c r="Q52" s="204">
        <v>247.7200343938091</v>
      </c>
      <c r="R52" s="204">
        <v>235.49011177987961</v>
      </c>
      <c r="S52" s="204">
        <v>127.99733447979359</v>
      </c>
      <c r="T52" s="204">
        <v>130.343766122098</v>
      </c>
      <c r="U52" s="204">
        <v>143.6900257953568</v>
      </c>
      <c r="V52" s="204">
        <v>252.76741186586409</v>
      </c>
      <c r="W52" s="204">
        <v>280.95064488392092</v>
      </c>
      <c r="X52" s="204">
        <v>231.92768701633699</v>
      </c>
      <c r="Y52" s="204">
        <v>258.83869303525358</v>
      </c>
      <c r="DA52" s="71" t="s">
        <v>464</v>
      </c>
    </row>
    <row r="53" spans="1:105" ht="12" customHeight="1" x14ac:dyDescent="0.25">
      <c r="A53" s="18" t="s">
        <v>36</v>
      </c>
      <c r="B53" s="204">
        <v>0</v>
      </c>
      <c r="C53" s="204">
        <v>0</v>
      </c>
      <c r="D53" s="204">
        <v>0</v>
      </c>
      <c r="E53" s="204">
        <v>0</v>
      </c>
      <c r="F53" s="204">
        <v>0</v>
      </c>
      <c r="G53" s="204">
        <v>0</v>
      </c>
      <c r="H53" s="204">
        <v>0</v>
      </c>
      <c r="I53" s="204">
        <v>0</v>
      </c>
      <c r="J53" s="204">
        <v>0</v>
      </c>
      <c r="K53" s="204">
        <v>0</v>
      </c>
      <c r="L53" s="204">
        <v>0</v>
      </c>
      <c r="M53" s="204">
        <v>0</v>
      </c>
      <c r="N53" s="204">
        <v>0</v>
      </c>
      <c r="O53" s="204">
        <v>0</v>
      </c>
      <c r="P53" s="204">
        <v>0</v>
      </c>
      <c r="Q53" s="204">
        <v>0</v>
      </c>
      <c r="R53" s="204">
        <v>0</v>
      </c>
      <c r="S53" s="204">
        <v>0</v>
      </c>
      <c r="T53" s="204">
        <v>0</v>
      </c>
      <c r="U53" s="204">
        <v>0</v>
      </c>
      <c r="V53" s="204">
        <v>0</v>
      </c>
      <c r="W53" s="204">
        <v>0</v>
      </c>
      <c r="X53" s="204">
        <v>0</v>
      </c>
      <c r="Y53" s="204">
        <v>0</v>
      </c>
      <c r="DA53" s="71" t="s">
        <v>465</v>
      </c>
    </row>
    <row r="54" spans="1:105" ht="12" customHeight="1" x14ac:dyDescent="0.25">
      <c r="A54" s="14" t="s">
        <v>37</v>
      </c>
      <c r="B54" s="204">
        <f t="shared" ref="B54:Y54" si="17">B55+B56+B57+B58+B59+B60</f>
        <v>0</v>
      </c>
      <c r="C54" s="204">
        <f t="shared" si="17"/>
        <v>0</v>
      </c>
      <c r="D54" s="204">
        <f t="shared" si="17"/>
        <v>0</v>
      </c>
      <c r="E54" s="204">
        <f t="shared" si="17"/>
        <v>0</v>
      </c>
      <c r="F54" s="204">
        <f t="shared" si="17"/>
        <v>0</v>
      </c>
      <c r="G54" s="204">
        <f t="shared" si="17"/>
        <v>0</v>
      </c>
      <c r="H54" s="204">
        <f t="shared" si="17"/>
        <v>0</v>
      </c>
      <c r="I54" s="204">
        <f t="shared" si="17"/>
        <v>0</v>
      </c>
      <c r="J54" s="204">
        <f t="shared" si="17"/>
        <v>0</v>
      </c>
      <c r="K54" s="204">
        <f t="shared" si="17"/>
        <v>0</v>
      </c>
      <c r="L54" s="204">
        <f t="shared" si="17"/>
        <v>0</v>
      </c>
      <c r="M54" s="204">
        <f t="shared" si="17"/>
        <v>0</v>
      </c>
      <c r="N54" s="204">
        <f t="shared" si="17"/>
        <v>0</v>
      </c>
      <c r="O54" s="204">
        <f t="shared" si="17"/>
        <v>0</v>
      </c>
      <c r="P54" s="204">
        <f t="shared" si="17"/>
        <v>0</v>
      </c>
      <c r="Q54" s="204">
        <f t="shared" si="17"/>
        <v>0</v>
      </c>
      <c r="R54" s="204">
        <f t="shared" si="17"/>
        <v>0</v>
      </c>
      <c r="S54" s="204">
        <f t="shared" si="17"/>
        <v>0</v>
      </c>
      <c r="T54" s="204">
        <f t="shared" si="17"/>
        <v>3.5253654342218398E-3</v>
      </c>
      <c r="U54" s="204">
        <f t="shared" si="17"/>
        <v>1.143594153052451E-2</v>
      </c>
      <c r="V54" s="204">
        <f t="shared" si="17"/>
        <v>1.2295786758383489E-2</v>
      </c>
      <c r="W54" s="204">
        <f t="shared" si="17"/>
        <v>9.630266552020636E-3</v>
      </c>
      <c r="X54" s="204">
        <f t="shared" si="17"/>
        <v>0</v>
      </c>
      <c r="Y54" s="204">
        <f t="shared" si="17"/>
        <v>0</v>
      </c>
      <c r="DA54" s="71"/>
    </row>
    <row r="55" spans="1:105" ht="12" customHeight="1" x14ac:dyDescent="0.25">
      <c r="A55" s="18" t="s">
        <v>38</v>
      </c>
      <c r="B55" s="204">
        <v>0</v>
      </c>
      <c r="C55" s="204">
        <v>0</v>
      </c>
      <c r="D55" s="204">
        <v>0</v>
      </c>
      <c r="E55" s="204">
        <v>0</v>
      </c>
      <c r="F55" s="204">
        <v>0</v>
      </c>
      <c r="G55" s="204">
        <v>0</v>
      </c>
      <c r="H55" s="204">
        <v>0</v>
      </c>
      <c r="I55" s="204">
        <v>0</v>
      </c>
      <c r="J55" s="204">
        <v>0</v>
      </c>
      <c r="K55" s="204">
        <v>0</v>
      </c>
      <c r="L55" s="204">
        <v>0</v>
      </c>
      <c r="M55" s="204">
        <v>0</v>
      </c>
      <c r="N55" s="204">
        <v>0</v>
      </c>
      <c r="O55" s="204">
        <v>0</v>
      </c>
      <c r="P55" s="204">
        <v>0</v>
      </c>
      <c r="Q55" s="204">
        <v>0</v>
      </c>
      <c r="R55" s="204">
        <v>0</v>
      </c>
      <c r="S55" s="204">
        <v>0</v>
      </c>
      <c r="T55" s="204">
        <v>0</v>
      </c>
      <c r="U55" s="204">
        <v>0</v>
      </c>
      <c r="V55" s="204">
        <v>0</v>
      </c>
      <c r="W55" s="204">
        <v>0</v>
      </c>
      <c r="X55" s="204">
        <v>0</v>
      </c>
      <c r="Y55" s="204">
        <v>0</v>
      </c>
      <c r="DA55" s="71" t="s">
        <v>466</v>
      </c>
    </row>
    <row r="56" spans="1:105" ht="12" customHeight="1" x14ac:dyDescent="0.25">
      <c r="A56" s="18" t="s">
        <v>74</v>
      </c>
      <c r="B56" s="204">
        <v>0</v>
      </c>
      <c r="C56" s="204">
        <v>0</v>
      </c>
      <c r="D56" s="204">
        <v>0</v>
      </c>
      <c r="E56" s="204">
        <v>0</v>
      </c>
      <c r="F56" s="204">
        <v>0</v>
      </c>
      <c r="G56" s="204">
        <v>0</v>
      </c>
      <c r="H56" s="204">
        <v>0</v>
      </c>
      <c r="I56" s="204">
        <v>0</v>
      </c>
      <c r="J56" s="204">
        <v>0</v>
      </c>
      <c r="K56" s="204">
        <v>0</v>
      </c>
      <c r="L56" s="204">
        <v>0</v>
      </c>
      <c r="M56" s="204">
        <v>0</v>
      </c>
      <c r="N56" s="204">
        <v>0</v>
      </c>
      <c r="O56" s="204">
        <v>0</v>
      </c>
      <c r="P56" s="204">
        <v>0</v>
      </c>
      <c r="Q56" s="204">
        <v>0</v>
      </c>
      <c r="R56" s="204">
        <v>0</v>
      </c>
      <c r="S56" s="204">
        <v>0</v>
      </c>
      <c r="T56" s="204">
        <v>0</v>
      </c>
      <c r="U56" s="204">
        <v>0</v>
      </c>
      <c r="V56" s="204">
        <v>0</v>
      </c>
      <c r="W56" s="204">
        <v>0</v>
      </c>
      <c r="X56" s="204">
        <v>0</v>
      </c>
      <c r="Y56" s="204">
        <v>0</v>
      </c>
      <c r="DA56" s="71" t="s">
        <v>467</v>
      </c>
    </row>
    <row r="57" spans="1:105" ht="12" customHeight="1" x14ac:dyDescent="0.25">
      <c r="A57" s="18" t="s">
        <v>75</v>
      </c>
      <c r="B57" s="204">
        <v>0</v>
      </c>
      <c r="C57" s="204">
        <v>0</v>
      </c>
      <c r="D57" s="204">
        <v>0</v>
      </c>
      <c r="E57" s="204">
        <v>0</v>
      </c>
      <c r="F57" s="204">
        <v>0</v>
      </c>
      <c r="G57" s="204">
        <v>0</v>
      </c>
      <c r="H57" s="204">
        <v>0</v>
      </c>
      <c r="I57" s="204">
        <v>0</v>
      </c>
      <c r="J57" s="204">
        <v>0</v>
      </c>
      <c r="K57" s="204">
        <v>0</v>
      </c>
      <c r="L57" s="204">
        <v>0</v>
      </c>
      <c r="M57" s="204">
        <v>0</v>
      </c>
      <c r="N57" s="204">
        <v>0</v>
      </c>
      <c r="O57" s="204">
        <v>0</v>
      </c>
      <c r="P57" s="204">
        <v>0</v>
      </c>
      <c r="Q57" s="204">
        <v>0</v>
      </c>
      <c r="R57" s="204">
        <v>0</v>
      </c>
      <c r="S57" s="204">
        <v>0</v>
      </c>
      <c r="T57" s="204">
        <v>3.5253654342218398E-3</v>
      </c>
      <c r="U57" s="204">
        <v>1.143594153052451E-2</v>
      </c>
      <c r="V57" s="204">
        <v>1.2295786758383489E-2</v>
      </c>
      <c r="W57" s="204">
        <v>9.630266552020636E-3</v>
      </c>
      <c r="X57" s="204">
        <v>0</v>
      </c>
      <c r="Y57" s="204">
        <v>0</v>
      </c>
      <c r="DA57" s="71" t="s">
        <v>468</v>
      </c>
    </row>
    <row r="58" spans="1:105" ht="12" customHeight="1" x14ac:dyDescent="0.25">
      <c r="A58" s="18" t="s">
        <v>76</v>
      </c>
      <c r="B58" s="204">
        <v>0</v>
      </c>
      <c r="C58" s="204">
        <v>0</v>
      </c>
      <c r="D58" s="204">
        <v>0</v>
      </c>
      <c r="E58" s="204">
        <v>0</v>
      </c>
      <c r="F58" s="204">
        <v>0</v>
      </c>
      <c r="G58" s="204">
        <v>0</v>
      </c>
      <c r="H58" s="204">
        <v>0</v>
      </c>
      <c r="I58" s="204">
        <v>0</v>
      </c>
      <c r="J58" s="204">
        <v>0</v>
      </c>
      <c r="K58" s="204">
        <v>0</v>
      </c>
      <c r="L58" s="204">
        <v>0</v>
      </c>
      <c r="M58" s="204">
        <v>0</v>
      </c>
      <c r="N58" s="204">
        <v>0</v>
      </c>
      <c r="O58" s="204">
        <v>0</v>
      </c>
      <c r="P58" s="204">
        <v>0</v>
      </c>
      <c r="Q58" s="204">
        <v>0</v>
      </c>
      <c r="R58" s="204">
        <v>0</v>
      </c>
      <c r="S58" s="204">
        <v>0</v>
      </c>
      <c r="T58" s="204">
        <v>0</v>
      </c>
      <c r="U58" s="204">
        <v>0</v>
      </c>
      <c r="V58" s="204">
        <v>0</v>
      </c>
      <c r="W58" s="204">
        <v>0</v>
      </c>
      <c r="X58" s="204">
        <v>0</v>
      </c>
      <c r="Y58" s="204">
        <v>0</v>
      </c>
      <c r="DA58" s="71" t="s">
        <v>469</v>
      </c>
    </row>
    <row r="59" spans="1:105" ht="12" customHeight="1" x14ac:dyDescent="0.25">
      <c r="A59" s="18" t="s">
        <v>77</v>
      </c>
      <c r="B59" s="204">
        <v>0</v>
      </c>
      <c r="C59" s="204">
        <v>0</v>
      </c>
      <c r="D59" s="204">
        <v>0</v>
      </c>
      <c r="E59" s="204">
        <v>0</v>
      </c>
      <c r="F59" s="204">
        <v>0</v>
      </c>
      <c r="G59" s="204">
        <v>0</v>
      </c>
      <c r="H59" s="204">
        <v>0</v>
      </c>
      <c r="I59" s="204">
        <v>0</v>
      </c>
      <c r="J59" s="204">
        <v>0</v>
      </c>
      <c r="K59" s="204">
        <v>0</v>
      </c>
      <c r="L59" s="204">
        <v>0</v>
      </c>
      <c r="M59" s="204">
        <v>0</v>
      </c>
      <c r="N59" s="204">
        <v>0</v>
      </c>
      <c r="O59" s="204">
        <v>0</v>
      </c>
      <c r="P59" s="204">
        <v>0</v>
      </c>
      <c r="Q59" s="204">
        <v>0</v>
      </c>
      <c r="R59" s="204">
        <v>0</v>
      </c>
      <c r="S59" s="204">
        <v>0</v>
      </c>
      <c r="T59" s="204">
        <v>0</v>
      </c>
      <c r="U59" s="204">
        <v>0</v>
      </c>
      <c r="V59" s="204">
        <v>0</v>
      </c>
      <c r="W59" s="204">
        <v>0</v>
      </c>
      <c r="X59" s="204">
        <v>0</v>
      </c>
      <c r="Y59" s="204">
        <v>0</v>
      </c>
      <c r="DA59" s="71" t="s">
        <v>470</v>
      </c>
    </row>
    <row r="60" spans="1:105" ht="12" customHeight="1" x14ac:dyDescent="0.25">
      <c r="A60" s="18" t="s">
        <v>78</v>
      </c>
      <c r="B60" s="204">
        <v>0</v>
      </c>
      <c r="C60" s="204">
        <v>0</v>
      </c>
      <c r="D60" s="204">
        <v>0</v>
      </c>
      <c r="E60" s="204">
        <v>0</v>
      </c>
      <c r="F60" s="204">
        <v>0</v>
      </c>
      <c r="G60" s="204">
        <v>0</v>
      </c>
      <c r="H60" s="204">
        <v>0</v>
      </c>
      <c r="I60" s="204">
        <v>0</v>
      </c>
      <c r="J60" s="204">
        <v>0</v>
      </c>
      <c r="K60" s="204">
        <v>0</v>
      </c>
      <c r="L60" s="204">
        <v>0</v>
      </c>
      <c r="M60" s="204">
        <v>0</v>
      </c>
      <c r="N60" s="204">
        <v>0</v>
      </c>
      <c r="O60" s="204">
        <v>0</v>
      </c>
      <c r="P60" s="204">
        <v>0</v>
      </c>
      <c r="Q60" s="204">
        <v>0</v>
      </c>
      <c r="R60" s="204">
        <v>0</v>
      </c>
      <c r="S60" s="204">
        <v>0</v>
      </c>
      <c r="T60" s="204">
        <v>0</v>
      </c>
      <c r="U60" s="204">
        <v>0</v>
      </c>
      <c r="V60" s="204">
        <v>0</v>
      </c>
      <c r="W60" s="204">
        <v>0</v>
      </c>
      <c r="X60" s="204">
        <v>0</v>
      </c>
      <c r="Y60" s="204">
        <v>0</v>
      </c>
      <c r="DA60" s="71" t="s">
        <v>471</v>
      </c>
    </row>
    <row r="61" spans="1:105" ht="12" customHeight="1" x14ac:dyDescent="0.25">
      <c r="A61" s="14" t="s">
        <v>39</v>
      </c>
      <c r="B61" s="204">
        <v>0</v>
      </c>
      <c r="C61" s="204">
        <v>0</v>
      </c>
      <c r="D61" s="204">
        <v>0</v>
      </c>
      <c r="E61" s="204">
        <v>0</v>
      </c>
      <c r="F61" s="204">
        <v>0</v>
      </c>
      <c r="G61" s="204">
        <v>0</v>
      </c>
      <c r="H61" s="204">
        <v>0</v>
      </c>
      <c r="I61" s="204">
        <v>0</v>
      </c>
      <c r="J61" s="204">
        <v>0</v>
      </c>
      <c r="K61" s="204">
        <v>0</v>
      </c>
      <c r="L61" s="204">
        <v>0</v>
      </c>
      <c r="M61" s="204">
        <v>0</v>
      </c>
      <c r="N61" s="204">
        <v>0</v>
      </c>
      <c r="O61" s="204">
        <v>0</v>
      </c>
      <c r="P61" s="204">
        <v>0</v>
      </c>
      <c r="Q61" s="204">
        <v>0</v>
      </c>
      <c r="R61" s="204">
        <v>0</v>
      </c>
      <c r="S61" s="204">
        <v>0</v>
      </c>
      <c r="T61" s="204">
        <v>0</v>
      </c>
      <c r="U61" s="204">
        <v>0</v>
      </c>
      <c r="V61" s="204">
        <v>0</v>
      </c>
      <c r="W61" s="204">
        <v>0</v>
      </c>
      <c r="X61" s="204">
        <v>0</v>
      </c>
      <c r="Y61" s="204">
        <v>0</v>
      </c>
      <c r="DA61" s="71" t="s">
        <v>472</v>
      </c>
    </row>
    <row r="62" spans="1:105" ht="12" customHeight="1" x14ac:dyDescent="0.25">
      <c r="A62" s="21" t="s">
        <v>40</v>
      </c>
      <c r="B62" s="207">
        <v>331.98624247635422</v>
      </c>
      <c r="C62" s="207">
        <v>335.16766981943249</v>
      </c>
      <c r="D62" s="207">
        <v>337.83319002579532</v>
      </c>
      <c r="E62" s="207">
        <v>322.61392949269128</v>
      </c>
      <c r="F62" s="207">
        <v>364.31642304385213</v>
      </c>
      <c r="G62" s="207">
        <v>396.81857265692167</v>
      </c>
      <c r="H62" s="207">
        <v>353.48237317282889</v>
      </c>
      <c r="I62" s="207">
        <v>395.01289767841791</v>
      </c>
      <c r="J62" s="207">
        <v>340.15477214101458</v>
      </c>
      <c r="K62" s="207">
        <v>348.32330180567487</v>
      </c>
      <c r="L62" s="207">
        <v>463.9724849527085</v>
      </c>
      <c r="M62" s="207">
        <v>366.46603611349963</v>
      </c>
      <c r="N62" s="207">
        <v>399.3121238177128</v>
      </c>
      <c r="O62" s="207">
        <v>404.98710232158209</v>
      </c>
      <c r="P62" s="207">
        <v>404.98710232158209</v>
      </c>
      <c r="Q62" s="207">
        <v>410.14617368873598</v>
      </c>
      <c r="R62" s="207">
        <v>375.40842648323297</v>
      </c>
      <c r="S62" s="207">
        <v>392.99544282029228</v>
      </c>
      <c r="T62" s="207">
        <v>418.50816852966472</v>
      </c>
      <c r="U62" s="207">
        <v>351.07480653482372</v>
      </c>
      <c r="V62" s="207">
        <v>316.33705932932071</v>
      </c>
      <c r="W62" s="207">
        <v>325.00859845227848</v>
      </c>
      <c r="X62" s="207">
        <v>308.26706792777298</v>
      </c>
      <c r="Y62" s="207">
        <v>290.79965606190882</v>
      </c>
      <c r="DA62" s="86" t="s">
        <v>473</v>
      </c>
    </row>
    <row r="63" spans="1:105" ht="12" customHeight="1" x14ac:dyDescent="0.25">
      <c r="A63" s="114" t="s">
        <v>144</v>
      </c>
      <c r="B63" s="284">
        <f t="shared" ref="B63:Y63" si="18">SUM(B64:B65,B68)</f>
        <v>813.33129836629405</v>
      </c>
      <c r="C63" s="284">
        <f t="shared" si="18"/>
        <v>801.41934651762676</v>
      </c>
      <c r="D63" s="284">
        <f t="shared" si="18"/>
        <v>826.00137575236442</v>
      </c>
      <c r="E63" s="284">
        <f t="shared" si="18"/>
        <v>834.64368013757496</v>
      </c>
      <c r="F63" s="284">
        <f t="shared" si="18"/>
        <v>851.32656921754085</v>
      </c>
      <c r="G63" s="284">
        <f t="shared" si="18"/>
        <v>839.21977644024071</v>
      </c>
      <c r="H63" s="284">
        <f t="shared" si="18"/>
        <v>797.70077386070511</v>
      </c>
      <c r="I63" s="284">
        <f t="shared" si="18"/>
        <v>851.13817712811692</v>
      </c>
      <c r="J63" s="284">
        <f t="shared" si="18"/>
        <v>744.37669819432517</v>
      </c>
      <c r="K63" s="284">
        <f t="shared" si="18"/>
        <v>607.36259673258769</v>
      </c>
      <c r="L63" s="284">
        <f t="shared" si="18"/>
        <v>764.52914875322449</v>
      </c>
      <c r="M63" s="284">
        <f t="shared" si="18"/>
        <v>801.50214961306938</v>
      </c>
      <c r="N63" s="284">
        <f t="shared" si="18"/>
        <v>789.86990541702494</v>
      </c>
      <c r="O63" s="284">
        <f t="shared" si="18"/>
        <v>867.76878761822866</v>
      </c>
      <c r="P63" s="284">
        <f t="shared" si="18"/>
        <v>786.87351676698177</v>
      </c>
      <c r="Q63" s="284">
        <f t="shared" si="18"/>
        <v>784.98478073946683</v>
      </c>
      <c r="R63" s="284">
        <f t="shared" si="18"/>
        <v>773.90894239036959</v>
      </c>
      <c r="S63" s="284">
        <f t="shared" si="18"/>
        <v>528.82837489251926</v>
      </c>
      <c r="T63" s="284">
        <f t="shared" si="18"/>
        <v>555.26147893379209</v>
      </c>
      <c r="U63" s="284">
        <f t="shared" si="18"/>
        <v>503.00533104041273</v>
      </c>
      <c r="V63" s="284">
        <f t="shared" si="18"/>
        <v>576.60782459157338</v>
      </c>
      <c r="W63" s="284">
        <f t="shared" si="18"/>
        <v>613.14471195184831</v>
      </c>
      <c r="X63" s="284">
        <f t="shared" si="18"/>
        <v>570.80447119518465</v>
      </c>
      <c r="Y63" s="284">
        <f t="shared" si="18"/>
        <v>555.44514187446248</v>
      </c>
      <c r="DA63" s="118"/>
    </row>
    <row r="64" spans="1:105" ht="12" customHeight="1" x14ac:dyDescent="0.25">
      <c r="A64" s="51" t="s">
        <v>45</v>
      </c>
      <c r="B64" s="241">
        <f>NFM_fec!B5</f>
        <v>313.57178166567991</v>
      </c>
      <c r="C64" s="241">
        <f>NFM_fec!C5</f>
        <v>314.01462236309118</v>
      </c>
      <c r="D64" s="241">
        <f>NFM_fec!D5</f>
        <v>325.55223800528938</v>
      </c>
      <c r="E64" s="241">
        <f>NFM_fec!E5</f>
        <v>335.21732831446519</v>
      </c>
      <c r="F64" s="241">
        <f>NFM_fec!F5</f>
        <v>341.78195860465001</v>
      </c>
      <c r="G64" s="241">
        <f>NFM_fec!G5</f>
        <v>329.21696403600407</v>
      </c>
      <c r="H64" s="241">
        <f>NFM_fec!H5</f>
        <v>317.41294678597149</v>
      </c>
      <c r="I64" s="241">
        <f>NFM_fec!I5</f>
        <v>327.9766269454326</v>
      </c>
      <c r="J64" s="241">
        <f>NFM_fec!J5</f>
        <v>294.90512100248361</v>
      </c>
      <c r="K64" s="241">
        <f>NFM_fec!K5</f>
        <v>280.62234242575778</v>
      </c>
      <c r="L64" s="241">
        <f>NFM_fec!L5</f>
        <v>308.13976216591283</v>
      </c>
      <c r="M64" s="241">
        <f>NFM_fec!M5</f>
        <v>324.14086307534387</v>
      </c>
      <c r="N64" s="241">
        <f>NFM_fec!N5</f>
        <v>317.86212023552031</v>
      </c>
      <c r="O64" s="241">
        <f>NFM_fec!O5</f>
        <v>339.94720495806462</v>
      </c>
      <c r="P64" s="241">
        <f>NFM_fec!P5</f>
        <v>318.96522882600681</v>
      </c>
      <c r="Q64" s="241">
        <f>NFM_fec!Q5</f>
        <v>317.56329275462679</v>
      </c>
      <c r="R64" s="241">
        <f>NFM_fec!R5</f>
        <v>296.5287853594798</v>
      </c>
      <c r="S64" s="241">
        <f>NFM_fec!S5</f>
        <v>252.4972911748886</v>
      </c>
      <c r="T64" s="241">
        <f>NFM_fec!T5</f>
        <v>258.61231163046182</v>
      </c>
      <c r="U64" s="241">
        <f>NFM_fec!U5</f>
        <v>241.8397843552689</v>
      </c>
      <c r="V64" s="241">
        <f>NFM_fec!V5</f>
        <v>253.2713718919486</v>
      </c>
      <c r="W64" s="241">
        <f>NFM_fec!W5</f>
        <v>271.61940109919209</v>
      </c>
      <c r="X64" s="241">
        <f>NFM_fec!X5</f>
        <v>251.03927092819299</v>
      </c>
      <c r="Y64" s="241">
        <f>NFM_fec!Y5</f>
        <v>224.60568400936361</v>
      </c>
      <c r="DA64" s="83"/>
    </row>
    <row r="65" spans="1:105" ht="12" customHeight="1" x14ac:dyDescent="0.25">
      <c r="A65" s="99" t="s">
        <v>58</v>
      </c>
      <c r="B65" s="282">
        <f t="shared" ref="B65:Y65" si="19">SUM(B66:B67)</f>
        <v>315.59706987469889</v>
      </c>
      <c r="C65" s="282">
        <f t="shared" si="19"/>
        <v>300.61643267594479</v>
      </c>
      <c r="D65" s="282">
        <f t="shared" si="19"/>
        <v>293.36286147241452</v>
      </c>
      <c r="E65" s="282">
        <f t="shared" si="19"/>
        <v>301.12007756633494</v>
      </c>
      <c r="F65" s="282">
        <f t="shared" si="19"/>
        <v>306.1093473584292</v>
      </c>
      <c r="G65" s="282">
        <f t="shared" si="19"/>
        <v>293.16785061203819</v>
      </c>
      <c r="H65" s="282">
        <f t="shared" si="19"/>
        <v>285.27205280821664</v>
      </c>
      <c r="I65" s="282">
        <f t="shared" si="19"/>
        <v>302.48369635123771</v>
      </c>
      <c r="J65" s="282">
        <f t="shared" si="19"/>
        <v>269.21433284102261</v>
      </c>
      <c r="K65" s="282">
        <f t="shared" si="19"/>
        <v>220.9485905110547</v>
      </c>
      <c r="L65" s="282">
        <f t="shared" si="19"/>
        <v>239.8630691607961</v>
      </c>
      <c r="M65" s="282">
        <f t="shared" si="19"/>
        <v>289.30453759111799</v>
      </c>
      <c r="N65" s="282">
        <f t="shared" si="19"/>
        <v>295.88870885027228</v>
      </c>
      <c r="O65" s="282">
        <f t="shared" si="19"/>
        <v>312.94202278044338</v>
      </c>
      <c r="P65" s="282">
        <f t="shared" si="19"/>
        <v>302.05414578661998</v>
      </c>
      <c r="Q65" s="282">
        <f t="shared" si="19"/>
        <v>304.04555233068658</v>
      </c>
      <c r="R65" s="282">
        <f t="shared" si="19"/>
        <v>284.98381617655411</v>
      </c>
      <c r="S65" s="282">
        <f t="shared" si="19"/>
        <v>244.00733155318841</v>
      </c>
      <c r="T65" s="282">
        <f t="shared" si="19"/>
        <v>263.82867516146001</v>
      </c>
      <c r="U65" s="282">
        <f t="shared" si="19"/>
        <v>236.46194716609469</v>
      </c>
      <c r="V65" s="282">
        <f t="shared" si="19"/>
        <v>254.1094996761538</v>
      </c>
      <c r="W65" s="282">
        <f t="shared" si="19"/>
        <v>264.00776051126849</v>
      </c>
      <c r="X65" s="282">
        <f t="shared" si="19"/>
        <v>250.9970047287546</v>
      </c>
      <c r="Y65" s="282">
        <f t="shared" si="19"/>
        <v>258.49753716544762</v>
      </c>
      <c r="DA65" s="94"/>
    </row>
    <row r="66" spans="1:105" ht="12" customHeight="1" x14ac:dyDescent="0.25">
      <c r="A66" s="44" t="s">
        <v>46</v>
      </c>
      <c r="B66" s="282">
        <f>NFM_fec!B34</f>
        <v>314.99531293237197</v>
      </c>
      <c r="C66" s="282">
        <f>NFM_fec!C34</f>
        <v>300.0366010653596</v>
      </c>
      <c r="D66" s="282">
        <f>NFM_fec!D34</f>
        <v>292.98466386515372</v>
      </c>
      <c r="E66" s="282">
        <f>NFM_fec!E34</f>
        <v>300.54709036376909</v>
      </c>
      <c r="F66" s="282">
        <f>NFM_fec!F34</f>
        <v>305.52513922893581</v>
      </c>
      <c r="G66" s="282">
        <f>NFM_fec!G34</f>
        <v>292.5944203495016</v>
      </c>
      <c r="H66" s="282">
        <f>NFM_fec!H34</f>
        <v>284.71918278846857</v>
      </c>
      <c r="I66" s="282">
        <f>NFM_fec!I34</f>
        <v>302.48369635123771</v>
      </c>
      <c r="J66" s="282">
        <f>NFM_fec!J34</f>
        <v>269.21433284102261</v>
      </c>
      <c r="K66" s="282">
        <f>NFM_fec!K34</f>
        <v>220.9485905110547</v>
      </c>
      <c r="L66" s="282">
        <f>NFM_fec!L34</f>
        <v>239.8630691607961</v>
      </c>
      <c r="M66" s="282">
        <f>NFM_fec!M34</f>
        <v>289.30453759111799</v>
      </c>
      <c r="N66" s="282">
        <f>NFM_fec!N34</f>
        <v>295.88870885027228</v>
      </c>
      <c r="O66" s="282">
        <f>NFM_fec!O34</f>
        <v>312.94202278044338</v>
      </c>
      <c r="P66" s="282">
        <f>NFM_fec!P34</f>
        <v>302.05414578661998</v>
      </c>
      <c r="Q66" s="282">
        <f>NFM_fec!Q34</f>
        <v>304.04555233068658</v>
      </c>
      <c r="R66" s="282">
        <f>NFM_fec!R34</f>
        <v>284.98381617655411</v>
      </c>
      <c r="S66" s="282">
        <f>NFM_fec!S34</f>
        <v>244.00733155318841</v>
      </c>
      <c r="T66" s="282">
        <f>NFM_fec!T34</f>
        <v>263.82867516146001</v>
      </c>
      <c r="U66" s="282">
        <f>NFM_fec!U34</f>
        <v>236.46194716609469</v>
      </c>
      <c r="V66" s="282">
        <f>NFM_fec!V34</f>
        <v>254.1094996761538</v>
      </c>
      <c r="W66" s="282">
        <f>NFM_fec!W34</f>
        <v>264.00776051126849</v>
      </c>
      <c r="X66" s="282">
        <f>NFM_fec!X34</f>
        <v>250.9970047287546</v>
      </c>
      <c r="Y66" s="282">
        <f>NFM_fec!Y34</f>
        <v>258.49753716544762</v>
      </c>
      <c r="DA66" s="94"/>
    </row>
    <row r="67" spans="1:105" ht="12" customHeight="1" x14ac:dyDescent="0.25">
      <c r="A67" s="44" t="s">
        <v>80</v>
      </c>
      <c r="B67" s="282">
        <f>NFM_fec!B72</f>
        <v>0.60175694232694166</v>
      </c>
      <c r="C67" s="282">
        <f>NFM_fec!C72</f>
        <v>0.57983161058520283</v>
      </c>
      <c r="D67" s="282">
        <f>NFM_fec!D72</f>
        <v>0.37819760726079449</v>
      </c>
      <c r="E67" s="282">
        <f>NFM_fec!E72</f>
        <v>0.57298720256586289</v>
      </c>
      <c r="F67" s="282">
        <f>NFM_fec!F72</f>
        <v>0.58420812949337408</v>
      </c>
      <c r="G67" s="282">
        <f>NFM_fec!G72</f>
        <v>0.57343026253658691</v>
      </c>
      <c r="H67" s="282">
        <f>NFM_fec!H72</f>
        <v>0.55287001974808814</v>
      </c>
      <c r="I67" s="282">
        <f>NFM_fec!I72</f>
        <v>0</v>
      </c>
      <c r="J67" s="282">
        <f>NFM_fec!J72</f>
        <v>0</v>
      </c>
      <c r="K67" s="282">
        <f>NFM_fec!K72</f>
        <v>0</v>
      </c>
      <c r="L67" s="282">
        <f>NFM_fec!L72</f>
        <v>0</v>
      </c>
      <c r="M67" s="282">
        <f>NFM_fec!M72</f>
        <v>0</v>
      </c>
      <c r="N67" s="282">
        <f>NFM_fec!N72</f>
        <v>0</v>
      </c>
      <c r="O67" s="282">
        <f>NFM_fec!O72</f>
        <v>0</v>
      </c>
      <c r="P67" s="282">
        <f>NFM_fec!P72</f>
        <v>0</v>
      </c>
      <c r="Q67" s="282">
        <f>NFM_fec!Q72</f>
        <v>0</v>
      </c>
      <c r="R67" s="282">
        <f>NFM_fec!R72</f>
        <v>0</v>
      </c>
      <c r="S67" s="282">
        <f>NFM_fec!S72</f>
        <v>0</v>
      </c>
      <c r="T67" s="282">
        <f>NFM_fec!T72</f>
        <v>0</v>
      </c>
      <c r="U67" s="282">
        <f>NFM_fec!U72</f>
        <v>0</v>
      </c>
      <c r="V67" s="282">
        <f>NFM_fec!V72</f>
        <v>0</v>
      </c>
      <c r="W67" s="282">
        <f>NFM_fec!W72</f>
        <v>0</v>
      </c>
      <c r="X67" s="282">
        <f>NFM_fec!X72</f>
        <v>0</v>
      </c>
      <c r="Y67" s="282">
        <f>NFM_fec!Y72</f>
        <v>0</v>
      </c>
      <c r="DA67" s="94"/>
    </row>
    <row r="68" spans="1:105" ht="12" customHeight="1" x14ac:dyDescent="0.25">
      <c r="A68" s="52" t="s">
        <v>47</v>
      </c>
      <c r="B68" s="242">
        <f>NFM_fec!B115</f>
        <v>184.1624468259152</v>
      </c>
      <c r="C68" s="242">
        <f>NFM_fec!C115</f>
        <v>186.78829147859071</v>
      </c>
      <c r="D68" s="242">
        <f>NFM_fec!D115</f>
        <v>207.08627627466049</v>
      </c>
      <c r="E68" s="242">
        <f>NFM_fec!E115</f>
        <v>198.3062742567748</v>
      </c>
      <c r="F68" s="242">
        <f>NFM_fec!F115</f>
        <v>203.4352632544616</v>
      </c>
      <c r="G68" s="242">
        <f>NFM_fec!G115</f>
        <v>216.83496179219841</v>
      </c>
      <c r="H68" s="242">
        <f>NFM_fec!H115</f>
        <v>195.0157742665169</v>
      </c>
      <c r="I68" s="242">
        <f>NFM_fec!I115</f>
        <v>220.67785383144661</v>
      </c>
      <c r="J68" s="242">
        <f>NFM_fec!J115</f>
        <v>180.25724435081889</v>
      </c>
      <c r="K68" s="242">
        <f>NFM_fec!K115</f>
        <v>105.79166379577519</v>
      </c>
      <c r="L68" s="242">
        <f>NFM_fec!L115</f>
        <v>216.5263174265155</v>
      </c>
      <c r="M68" s="242">
        <f>NFM_fec!M115</f>
        <v>188.05674894660751</v>
      </c>
      <c r="N68" s="242">
        <f>NFM_fec!N115</f>
        <v>176.11907633123241</v>
      </c>
      <c r="O68" s="242">
        <f>NFM_fec!O115</f>
        <v>214.87955987972069</v>
      </c>
      <c r="P68" s="242">
        <f>NFM_fec!P115</f>
        <v>165.85414215435509</v>
      </c>
      <c r="Q68" s="242">
        <f>NFM_fec!Q115</f>
        <v>163.37593565415349</v>
      </c>
      <c r="R68" s="242">
        <f>NFM_fec!R115</f>
        <v>192.3963408543357</v>
      </c>
      <c r="S68" s="242">
        <f>NFM_fec!S115</f>
        <v>32.323752164442247</v>
      </c>
      <c r="T68" s="242">
        <f>NFM_fec!T115</f>
        <v>32.820492141870197</v>
      </c>
      <c r="U68" s="242">
        <f>NFM_fec!U115</f>
        <v>24.70359951904916</v>
      </c>
      <c r="V68" s="242">
        <f>NFM_fec!V115</f>
        <v>69.226953023470998</v>
      </c>
      <c r="W68" s="242">
        <f>NFM_fec!W115</f>
        <v>77.517550341387732</v>
      </c>
      <c r="X68" s="242">
        <f>NFM_fec!X115</f>
        <v>68.768195538237052</v>
      </c>
      <c r="Y68" s="242">
        <f>NFM_fec!Y115</f>
        <v>72.341920699651226</v>
      </c>
      <c r="DA68" s="84"/>
    </row>
    <row r="69" spans="1:105" ht="12" customHeight="1" x14ac:dyDescent="0.25">
      <c r="A69" s="4"/>
      <c r="B69" s="243"/>
      <c r="C69" s="243"/>
      <c r="D69" s="243"/>
      <c r="E69" s="243"/>
      <c r="F69" s="243"/>
      <c r="G69" s="243"/>
      <c r="H69" s="243"/>
      <c r="I69" s="243"/>
      <c r="J69" s="243"/>
      <c r="K69" s="243"/>
      <c r="L69" s="243"/>
      <c r="M69" s="243"/>
      <c r="N69" s="243"/>
      <c r="O69" s="243"/>
      <c r="P69" s="243"/>
      <c r="Q69" s="243"/>
      <c r="R69" s="285"/>
      <c r="S69" s="285"/>
      <c r="T69" s="285"/>
      <c r="U69" s="285"/>
      <c r="V69" s="285"/>
      <c r="W69" s="285"/>
      <c r="X69" s="285"/>
      <c r="Y69" s="285"/>
    </row>
    <row r="70" spans="1:105" ht="12" customHeight="1" x14ac:dyDescent="0.25">
      <c r="A70" s="30" t="s">
        <v>84</v>
      </c>
      <c r="B70" s="203">
        <f t="shared" ref="B70:Y70" si="20">SUM(B71:B72)</f>
        <v>2017.8985350671724</v>
      </c>
      <c r="C70" s="203">
        <f t="shared" si="20"/>
        <v>1910.1020294591344</v>
      </c>
      <c r="D70" s="203">
        <f t="shared" si="20"/>
        <v>2001.0401764236726</v>
      </c>
      <c r="E70" s="203">
        <f t="shared" si="20"/>
        <v>2073.9875315272971</v>
      </c>
      <c r="F70" s="203">
        <f t="shared" si="20"/>
        <v>1932.0464645825716</v>
      </c>
      <c r="G70" s="203">
        <f t="shared" si="20"/>
        <v>1789.0655933925677</v>
      </c>
      <c r="H70" s="203">
        <f t="shared" si="20"/>
        <v>1859.0668387814408</v>
      </c>
      <c r="I70" s="203">
        <f t="shared" si="20"/>
        <v>1902.9433312607409</v>
      </c>
      <c r="J70" s="203">
        <f t="shared" si="20"/>
        <v>1716.2286440230914</v>
      </c>
      <c r="K70" s="203">
        <f t="shared" si="20"/>
        <v>1068.9865492445283</v>
      </c>
      <c r="L70" s="203">
        <f t="shared" si="20"/>
        <v>1259.844831459015</v>
      </c>
      <c r="M70" s="203">
        <f t="shared" si="20"/>
        <v>1629.0753201907555</v>
      </c>
      <c r="N70" s="203">
        <f t="shared" si="20"/>
        <v>1528.2288900790318</v>
      </c>
      <c r="O70" s="203">
        <f t="shared" si="20"/>
        <v>1622.4233704661331</v>
      </c>
      <c r="P70" s="203">
        <f t="shared" si="20"/>
        <v>1412.2211982152839</v>
      </c>
      <c r="Q70" s="203">
        <f t="shared" si="20"/>
        <v>1395.9327981363053</v>
      </c>
      <c r="R70" s="203">
        <f t="shared" si="20"/>
        <v>1518.4761257013417</v>
      </c>
      <c r="S70" s="203">
        <f t="shared" si="20"/>
        <v>649.30213976215691</v>
      </c>
      <c r="T70" s="203">
        <f t="shared" si="20"/>
        <v>654.63860348171784</v>
      </c>
      <c r="U70" s="203">
        <f t="shared" si="20"/>
        <v>695.63184484142585</v>
      </c>
      <c r="V70" s="203">
        <f t="shared" si="20"/>
        <v>965.16482375808141</v>
      </c>
      <c r="W70" s="203">
        <f t="shared" si="20"/>
        <v>1027.7154803580506</v>
      </c>
      <c r="X70" s="203">
        <f t="shared" si="20"/>
        <v>1010.9277458376114</v>
      </c>
      <c r="Y70" s="203">
        <f t="shared" si="20"/>
        <v>971.93246931821636</v>
      </c>
      <c r="DA70" s="112"/>
    </row>
    <row r="71" spans="1:105" ht="12" customHeight="1" x14ac:dyDescent="0.25">
      <c r="A71" s="24" t="s">
        <v>145</v>
      </c>
      <c r="B71" s="213">
        <f>NFM_emi!B5+(NFM_emi!B34-NFM_emi!B70)+NFM_emi!B72+(NFM_emi!B115-NFM_emi!B158)</f>
        <v>1728.5784150671723</v>
      </c>
      <c r="C71" s="213">
        <f>NFM_emi!C5+(NFM_emi!C34-NFM_emi!C70)+NFM_emi!C72+(NFM_emi!C115-NFM_emi!C158)</f>
        <v>1615.9772294591344</v>
      </c>
      <c r="D71" s="213">
        <f>NFM_emi!D5+(NFM_emi!D34-NFM_emi!D70)+NFM_emi!D72+(NFM_emi!D115-NFM_emi!D158)</f>
        <v>1687.3541764236725</v>
      </c>
      <c r="E71" s="213">
        <f>NFM_emi!E5+(NFM_emi!E34-NFM_emi!E70)+NFM_emi!E72+(NFM_emi!E115-NFM_emi!E158)</f>
        <v>1769.0095315272972</v>
      </c>
      <c r="F71" s="213">
        <f>NFM_emi!F5+(NFM_emi!F34-NFM_emi!F70)+NFM_emi!F72+(NFM_emi!F115-NFM_emi!F158)</f>
        <v>1680.2764645825716</v>
      </c>
      <c r="G71" s="213">
        <f>NFM_emi!G5+(NFM_emi!G34-NFM_emi!G70)+NFM_emi!G72+(NFM_emi!G115-NFM_emi!G158)</f>
        <v>1535.3895933925678</v>
      </c>
      <c r="H71" s="213">
        <f>NFM_emi!H5+(NFM_emi!H34-NFM_emi!H70)+NFM_emi!H72+(NFM_emi!H115-NFM_emi!H158)</f>
        <v>1576.9147587814407</v>
      </c>
      <c r="I71" s="213">
        <f>NFM_emi!I5+(NFM_emi!I34-NFM_emi!I70)+NFM_emi!I72+(NFM_emi!I115-NFM_emi!I158)</f>
        <v>1614.2233312607409</v>
      </c>
      <c r="J71" s="213">
        <f>NFM_emi!J5+(NFM_emi!J34-NFM_emi!J70)+NFM_emi!J72+(NFM_emi!J115-NFM_emi!J158)</f>
        <v>1416.6693640230915</v>
      </c>
      <c r="K71" s="213">
        <f>NFM_emi!K5+(NFM_emi!K34-NFM_emi!K70)+NFM_emi!K72+(NFM_emi!K115-NFM_emi!K158)</f>
        <v>834.56578924452822</v>
      </c>
      <c r="L71" s="213">
        <f>NFM_emi!L5+(NFM_emi!L34-NFM_emi!L70)+NFM_emi!L72+(NFM_emi!L115-NFM_emi!L158)</f>
        <v>1009.937591459015</v>
      </c>
      <c r="M71" s="213">
        <f>NFM_emi!M5+(NFM_emi!M34-NFM_emi!M70)+NFM_emi!M72+(NFM_emi!M115-NFM_emi!M158)</f>
        <v>1345.1552401907554</v>
      </c>
      <c r="N71" s="213">
        <f>NFM_emi!N5+(NFM_emi!N34-NFM_emi!N70)+NFM_emi!N72+(NFM_emi!N115-NFM_emi!N158)</f>
        <v>1212.8882500790319</v>
      </c>
      <c r="O71" s="213">
        <f>NFM_emi!O5+(NFM_emi!O34-NFM_emi!O70)+NFM_emi!O72+(NFM_emi!O115-NFM_emi!O158)</f>
        <v>1300.9133704661331</v>
      </c>
      <c r="P71" s="213">
        <f>NFM_emi!P5+(NFM_emi!P34-NFM_emi!P70)+NFM_emi!P72+(NFM_emi!P115-NFM_emi!P158)</f>
        <v>1088.171198215284</v>
      </c>
      <c r="Q71" s="213">
        <f>NFM_emi!Q5+(NFM_emi!Q34-NFM_emi!Q70)+NFM_emi!Q72+(NFM_emi!Q115-NFM_emi!Q158)</f>
        <v>1076.8107981363053</v>
      </c>
      <c r="R71" s="213">
        <f>NFM_emi!R5+(NFM_emi!R34-NFM_emi!R70)+NFM_emi!R72+(NFM_emi!R115-NFM_emi!R158)</f>
        <v>1186.8121257013418</v>
      </c>
      <c r="S71" s="213">
        <f>NFM_emi!S5+(NFM_emi!S34-NFM_emi!S70)+NFM_emi!S72+(NFM_emi!S115-NFM_emi!S158)</f>
        <v>323.18213976215696</v>
      </c>
      <c r="T71" s="213">
        <f>NFM_emi!T5+(NFM_emi!T34-NFM_emi!T70)+NFM_emi!T72+(NFM_emi!T115-NFM_emi!T158)</f>
        <v>323.10660348171791</v>
      </c>
      <c r="U71" s="213">
        <f>NFM_emi!U5+(NFM_emi!U34-NFM_emi!U70)+NFM_emi!U72+(NFM_emi!U115-NFM_emi!U158)</f>
        <v>359.31584484142581</v>
      </c>
      <c r="V71" s="213">
        <f>NFM_emi!V5+(NFM_emi!V34-NFM_emi!V70)+NFM_emi!V72+(NFM_emi!V115-NFM_emi!V158)</f>
        <v>613.57682375808145</v>
      </c>
      <c r="W71" s="213">
        <f>NFM_emi!W5+(NFM_emi!W34-NFM_emi!W70)+NFM_emi!W72+(NFM_emi!W115-NFM_emi!W158)</f>
        <v>678.92148035805053</v>
      </c>
      <c r="X71" s="213">
        <f>NFM_emi!X5+(NFM_emi!X34-NFM_emi!X70)+NFM_emi!X72+(NFM_emi!X115-NFM_emi!X158)</f>
        <v>660.97054583761144</v>
      </c>
      <c r="Y71" s="213">
        <f>NFM_emi!Y5+(NFM_emi!Y34-NFM_emi!Y70)+NFM_emi!Y72+(NFM_emi!Y115-NFM_emi!Y158)</f>
        <v>623.35552931821633</v>
      </c>
      <c r="DA71" s="85"/>
    </row>
    <row r="72" spans="1:105" ht="12" customHeight="1" x14ac:dyDescent="0.25">
      <c r="A72" s="14" t="s">
        <v>146</v>
      </c>
      <c r="B72" s="204">
        <f>NFM_emi!B70+NFM_emi!B158</f>
        <v>289.32012000000003</v>
      </c>
      <c r="C72" s="204">
        <f>NFM_emi!C70+NFM_emi!C158</f>
        <v>294.12480000000005</v>
      </c>
      <c r="D72" s="204">
        <f>NFM_emi!D70+NFM_emi!D158</f>
        <v>313.68600000000004</v>
      </c>
      <c r="E72" s="204">
        <f>NFM_emi!E70+NFM_emi!E158</f>
        <v>304.97800000000001</v>
      </c>
      <c r="F72" s="204">
        <f>NFM_emi!F70+NFM_emi!F158</f>
        <v>251.77</v>
      </c>
      <c r="G72" s="204">
        <f>NFM_emi!G70+NFM_emi!G158</f>
        <v>253.67600000000002</v>
      </c>
      <c r="H72" s="204">
        <f>NFM_emi!H70+NFM_emi!H158</f>
        <v>282.15208000000001</v>
      </c>
      <c r="I72" s="204">
        <f>NFM_emi!I70+NFM_emi!I158</f>
        <v>288.71999999999997</v>
      </c>
      <c r="J72" s="204">
        <f>NFM_emi!J70+NFM_emi!J158</f>
        <v>299.55928</v>
      </c>
      <c r="K72" s="204">
        <f>NFM_emi!K70+NFM_emi!K158</f>
        <v>234.42075999999997</v>
      </c>
      <c r="L72" s="204">
        <f>NFM_emi!L70+NFM_emi!L158</f>
        <v>249.90724</v>
      </c>
      <c r="M72" s="204">
        <f>NFM_emi!M70+NFM_emi!M158</f>
        <v>283.92007999999998</v>
      </c>
      <c r="N72" s="204">
        <f>NFM_emi!N70+NFM_emi!N158</f>
        <v>315.34064000000001</v>
      </c>
      <c r="O72" s="204">
        <f>NFM_emi!O70+NFM_emi!O158</f>
        <v>321.51</v>
      </c>
      <c r="P72" s="204">
        <f>NFM_emi!P70+NFM_emi!P158</f>
        <v>324.05</v>
      </c>
      <c r="Q72" s="204">
        <f>NFM_emi!Q70+NFM_emi!Q158</f>
        <v>319.12199999999996</v>
      </c>
      <c r="R72" s="204">
        <f>NFM_emi!R70+NFM_emi!R158</f>
        <v>331.66399999999993</v>
      </c>
      <c r="S72" s="204">
        <f>NFM_emi!S70+NFM_emi!S158</f>
        <v>326.12</v>
      </c>
      <c r="T72" s="204">
        <f>NFM_emi!T70+NFM_emi!T158</f>
        <v>331.53199999999998</v>
      </c>
      <c r="U72" s="204">
        <f>NFM_emi!U70+NFM_emi!U158</f>
        <v>336.31599999999997</v>
      </c>
      <c r="V72" s="204">
        <f>NFM_emi!V70+NFM_emi!V158</f>
        <v>351.58799999999997</v>
      </c>
      <c r="W72" s="204">
        <f>NFM_emi!W70+NFM_emi!W158</f>
        <v>348.79399999999998</v>
      </c>
      <c r="X72" s="204">
        <f>NFM_emi!X70+NFM_emi!X158</f>
        <v>349.9572</v>
      </c>
      <c r="Y72" s="204">
        <f>NFM_emi!Y70+NFM_emi!Y158</f>
        <v>348.57694000000004</v>
      </c>
      <c r="DA72" s="71"/>
    </row>
    <row r="73" spans="1:105" ht="12" customHeight="1" x14ac:dyDescent="0.25">
      <c r="A73" s="31" t="s">
        <v>144</v>
      </c>
      <c r="B73" s="210">
        <f t="shared" ref="B73:Y73" si="21">SUM(B74:B75,B78)</f>
        <v>2017.8985350671721</v>
      </c>
      <c r="C73" s="210">
        <f t="shared" si="21"/>
        <v>1910.1020294591347</v>
      </c>
      <c r="D73" s="210">
        <f t="shared" si="21"/>
        <v>2001.0401764236724</v>
      </c>
      <c r="E73" s="210">
        <f t="shared" si="21"/>
        <v>2073.9875315272971</v>
      </c>
      <c r="F73" s="210">
        <f t="shared" si="21"/>
        <v>1932.0464645825716</v>
      </c>
      <c r="G73" s="210">
        <f t="shared" si="21"/>
        <v>1789.065593392568</v>
      </c>
      <c r="H73" s="210">
        <f t="shared" si="21"/>
        <v>1859.0668387814408</v>
      </c>
      <c r="I73" s="210">
        <f t="shared" si="21"/>
        <v>1902.9433312607409</v>
      </c>
      <c r="J73" s="210">
        <f t="shared" si="21"/>
        <v>1716.2286440230914</v>
      </c>
      <c r="K73" s="210">
        <f t="shared" si="21"/>
        <v>1068.9865492445281</v>
      </c>
      <c r="L73" s="210">
        <f t="shared" si="21"/>
        <v>1259.844831459015</v>
      </c>
      <c r="M73" s="210">
        <f t="shared" si="21"/>
        <v>1629.0753201907555</v>
      </c>
      <c r="N73" s="210">
        <f t="shared" si="21"/>
        <v>1528.2288900790318</v>
      </c>
      <c r="O73" s="210">
        <f t="shared" si="21"/>
        <v>1622.4233704661333</v>
      </c>
      <c r="P73" s="210">
        <f t="shared" si="21"/>
        <v>1412.2211982152842</v>
      </c>
      <c r="Q73" s="210">
        <f t="shared" si="21"/>
        <v>1395.9327981363053</v>
      </c>
      <c r="R73" s="210">
        <f t="shared" si="21"/>
        <v>1518.4761257013417</v>
      </c>
      <c r="S73" s="210">
        <f t="shared" si="21"/>
        <v>649.30213976215703</v>
      </c>
      <c r="T73" s="210">
        <f t="shared" si="21"/>
        <v>654.63860348171795</v>
      </c>
      <c r="U73" s="210">
        <f t="shared" si="21"/>
        <v>695.63184484142573</v>
      </c>
      <c r="V73" s="210">
        <f t="shared" si="21"/>
        <v>965.16482375808141</v>
      </c>
      <c r="W73" s="210">
        <f t="shared" si="21"/>
        <v>1027.7154803580504</v>
      </c>
      <c r="X73" s="210">
        <f t="shared" si="21"/>
        <v>1010.9277458376115</v>
      </c>
      <c r="Y73" s="210">
        <f t="shared" si="21"/>
        <v>971.93246931821636</v>
      </c>
      <c r="DA73" s="109"/>
    </row>
    <row r="74" spans="1:105" ht="12" customHeight="1" x14ac:dyDescent="0.25">
      <c r="A74" s="51" t="s">
        <v>45</v>
      </c>
      <c r="B74" s="241">
        <f>NFM_emi!B$5</f>
        <v>1014.287810887011</v>
      </c>
      <c r="C74" s="241">
        <f>NFM_emi!C$5</f>
        <v>961.09857698130963</v>
      </c>
      <c r="D74" s="241">
        <f>NFM_emi!D$5</f>
        <v>989.06354006907827</v>
      </c>
      <c r="E74" s="241">
        <f>NFM_emi!E$5</f>
        <v>1043.3327883352761</v>
      </c>
      <c r="F74" s="241">
        <f>NFM_emi!F$5</f>
        <v>1020.163580299053</v>
      </c>
      <c r="G74" s="241">
        <f>NFM_emi!G$5</f>
        <v>933.67168590898677</v>
      </c>
      <c r="H74" s="241">
        <f>NFM_emi!H$5</f>
        <v>957.75765931158867</v>
      </c>
      <c r="I74" s="241">
        <f>NFM_emi!I$5</f>
        <v>963.58319222976729</v>
      </c>
      <c r="J74" s="241">
        <f>NFM_emi!J$5</f>
        <v>867.96491043775052</v>
      </c>
      <c r="K74" s="241">
        <f>NFM_emi!K$5</f>
        <v>639.88947932607766</v>
      </c>
      <c r="L74" s="241">
        <f>NFM_emi!L$5</f>
        <v>689.51979425414095</v>
      </c>
      <c r="M74" s="241">
        <f>NFM_emi!M$5</f>
        <v>839.94189798378056</v>
      </c>
      <c r="N74" s="241">
        <f>NFM_emi!N$5</f>
        <v>786.19110861327999</v>
      </c>
      <c r="O74" s="241">
        <f>NFM_emi!O$5</f>
        <v>793.68922170152496</v>
      </c>
      <c r="P74" s="241">
        <f>NFM_emi!P$5</f>
        <v>722.52733636622202</v>
      </c>
      <c r="Q74" s="241">
        <f>NFM_emi!Q$5</f>
        <v>718.9041462338987</v>
      </c>
      <c r="R74" s="241">
        <f>NFM_emi!R$5</f>
        <v>720.37107667040891</v>
      </c>
      <c r="S74" s="241">
        <f>NFM_emi!S$5</f>
        <v>296.61237353500519</v>
      </c>
      <c r="T74" s="241">
        <f>NFM_emi!T$5</f>
        <v>296.60612379989959</v>
      </c>
      <c r="U74" s="241">
        <f>NFM_emi!U$5</f>
        <v>325.41293757808143</v>
      </c>
      <c r="V74" s="241">
        <f>NFM_emi!V$5</f>
        <v>466.64162743920912</v>
      </c>
      <c r="W74" s="241">
        <f>NFM_emi!W$5</f>
        <v>509.76696383582572</v>
      </c>
      <c r="X74" s="241">
        <f>NFM_emi!X$5</f>
        <v>507.21826730516722</v>
      </c>
      <c r="Y74" s="241">
        <f>NFM_emi!Y$5</f>
        <v>439.95336530957678</v>
      </c>
      <c r="DA74" s="83"/>
    </row>
    <row r="75" spans="1:105" ht="12" customHeight="1" x14ac:dyDescent="0.25">
      <c r="A75" s="99" t="s">
        <v>58</v>
      </c>
      <c r="B75" s="282">
        <f t="shared" ref="B75:Y75" si="22">SUM(B76:B77)</f>
        <v>409.97341278469128</v>
      </c>
      <c r="C75" s="282">
        <f t="shared" si="22"/>
        <v>384.31686012663829</v>
      </c>
      <c r="D75" s="282">
        <f t="shared" si="22"/>
        <v>379.58773653672591</v>
      </c>
      <c r="E75" s="282">
        <f t="shared" si="22"/>
        <v>405.4300549527623</v>
      </c>
      <c r="F75" s="282">
        <f t="shared" si="22"/>
        <v>378.14883000608239</v>
      </c>
      <c r="G75" s="282">
        <f t="shared" si="22"/>
        <v>345.32359316939045</v>
      </c>
      <c r="H75" s="282">
        <f t="shared" si="22"/>
        <v>358.74749230792395</v>
      </c>
      <c r="I75" s="282">
        <f t="shared" si="22"/>
        <v>355.16514943464352</v>
      </c>
      <c r="J75" s="282">
        <f t="shared" si="22"/>
        <v>348.26905559902417</v>
      </c>
      <c r="K75" s="282">
        <f t="shared" si="22"/>
        <v>234.97882443979893</v>
      </c>
      <c r="L75" s="282">
        <f t="shared" si="22"/>
        <v>246.12034179532665</v>
      </c>
      <c r="M75" s="282">
        <f t="shared" si="22"/>
        <v>336.14961311386168</v>
      </c>
      <c r="N75" s="282">
        <f t="shared" si="22"/>
        <v>348.09698086411902</v>
      </c>
      <c r="O75" s="282">
        <f t="shared" si="22"/>
        <v>367.44035994555702</v>
      </c>
      <c r="P75" s="282">
        <f t="shared" si="22"/>
        <v>352.34675447520357</v>
      </c>
      <c r="Q75" s="282">
        <f t="shared" si="22"/>
        <v>360.59666493097097</v>
      </c>
      <c r="R75" s="282">
        <f t="shared" si="22"/>
        <v>370.87043973868742</v>
      </c>
      <c r="S75" s="282">
        <f t="shared" si="22"/>
        <v>303.09453899644234</v>
      </c>
      <c r="T75" s="282">
        <f t="shared" si="22"/>
        <v>304.94612350206359</v>
      </c>
      <c r="U75" s="282">
        <f t="shared" si="22"/>
        <v>312.10410778845687</v>
      </c>
      <c r="V75" s="282">
        <f t="shared" si="22"/>
        <v>350.66150950640071</v>
      </c>
      <c r="W75" s="282">
        <f t="shared" si="22"/>
        <v>361.10212347310147</v>
      </c>
      <c r="X75" s="282">
        <f t="shared" si="22"/>
        <v>362.19393708798867</v>
      </c>
      <c r="Y75" s="282">
        <f t="shared" si="22"/>
        <v>371.15696814765749</v>
      </c>
      <c r="DA75" s="94"/>
    </row>
    <row r="76" spans="1:105" ht="12" customHeight="1" x14ac:dyDescent="0.25">
      <c r="A76" s="44" t="s">
        <v>46</v>
      </c>
      <c r="B76" s="282">
        <f>NFM_emi!B$34</f>
        <v>408.5023406923587</v>
      </c>
      <c r="C76" s="282">
        <f>NFM_emi!C$34</f>
        <v>382.97823554572415</v>
      </c>
      <c r="D76" s="282">
        <f>NFM_emi!D$34</f>
        <v>378.72554511017006</v>
      </c>
      <c r="E76" s="282">
        <f>NFM_emi!E$34</f>
        <v>404.04582735830945</v>
      </c>
      <c r="F76" s="282">
        <f>NFM_emi!F$34</f>
        <v>376.8827438060581</v>
      </c>
      <c r="G76" s="282">
        <f>NFM_emi!G$34</f>
        <v>344.25461127395823</v>
      </c>
      <c r="H76" s="282">
        <f>NFM_emi!H$34</f>
        <v>357.59273740604908</v>
      </c>
      <c r="I76" s="282">
        <f>NFM_emi!I$34</f>
        <v>355.16514943464352</v>
      </c>
      <c r="J76" s="282">
        <f>NFM_emi!J$34</f>
        <v>348.26905559902417</v>
      </c>
      <c r="K76" s="282">
        <f>NFM_emi!K$34</f>
        <v>234.97882443979893</v>
      </c>
      <c r="L76" s="282">
        <f>NFM_emi!L$34</f>
        <v>246.12034179532665</v>
      </c>
      <c r="M76" s="282">
        <f>NFM_emi!M$34</f>
        <v>336.14961311386168</v>
      </c>
      <c r="N76" s="282">
        <f>NFM_emi!N$34</f>
        <v>348.09698086411902</v>
      </c>
      <c r="O76" s="282">
        <f>NFM_emi!O$34</f>
        <v>367.44035994555702</v>
      </c>
      <c r="P76" s="282">
        <f>NFM_emi!P$34</f>
        <v>352.34675447520357</v>
      </c>
      <c r="Q76" s="282">
        <f>NFM_emi!Q$34</f>
        <v>360.59666493097097</v>
      </c>
      <c r="R76" s="282">
        <f>NFM_emi!R$34</f>
        <v>370.87043973868742</v>
      </c>
      <c r="S76" s="282">
        <f>NFM_emi!S$34</f>
        <v>303.09453899644234</v>
      </c>
      <c r="T76" s="282">
        <f>NFM_emi!T$34</f>
        <v>304.94612350206359</v>
      </c>
      <c r="U76" s="282">
        <f>NFM_emi!U$34</f>
        <v>312.10410778845687</v>
      </c>
      <c r="V76" s="282">
        <f>NFM_emi!V$34</f>
        <v>350.66150950640071</v>
      </c>
      <c r="W76" s="282">
        <f>NFM_emi!W$34</f>
        <v>361.10212347310147</v>
      </c>
      <c r="X76" s="282">
        <f>NFM_emi!X$34</f>
        <v>362.19393708798867</v>
      </c>
      <c r="Y76" s="282">
        <f>NFM_emi!Y$34</f>
        <v>371.15696814765749</v>
      </c>
      <c r="DA76" s="94"/>
    </row>
    <row r="77" spans="1:105" ht="12" customHeight="1" x14ac:dyDescent="0.25">
      <c r="A77" s="44" t="s">
        <v>80</v>
      </c>
      <c r="B77" s="282">
        <f>NFM_emi!B$72</f>
        <v>1.4710720923325671</v>
      </c>
      <c r="C77" s="282">
        <f>NFM_emi!C$72</f>
        <v>1.338624580914116</v>
      </c>
      <c r="D77" s="282">
        <f>NFM_emi!D$72</f>
        <v>0.86219142655586989</v>
      </c>
      <c r="E77" s="282">
        <f>NFM_emi!E$72</f>
        <v>1.3842275944528251</v>
      </c>
      <c r="F77" s="282">
        <f>NFM_emi!F$72</f>
        <v>1.266086200024314</v>
      </c>
      <c r="G77" s="282">
        <f>NFM_emi!G$72</f>
        <v>1.0689818954321899</v>
      </c>
      <c r="H77" s="282">
        <f>NFM_emi!H$72</f>
        <v>1.154754901874866</v>
      </c>
      <c r="I77" s="282">
        <f>NFM_emi!I$72</f>
        <v>0</v>
      </c>
      <c r="J77" s="282">
        <f>NFM_emi!J$72</f>
        <v>0</v>
      </c>
      <c r="K77" s="282">
        <f>NFM_emi!K$72</f>
        <v>0</v>
      </c>
      <c r="L77" s="282">
        <f>NFM_emi!L$72</f>
        <v>0</v>
      </c>
      <c r="M77" s="282">
        <f>NFM_emi!M$72</f>
        <v>0</v>
      </c>
      <c r="N77" s="282">
        <f>NFM_emi!N$72</f>
        <v>0</v>
      </c>
      <c r="O77" s="282">
        <f>NFM_emi!O$72</f>
        <v>0</v>
      </c>
      <c r="P77" s="282">
        <f>NFM_emi!P$72</f>
        <v>0</v>
      </c>
      <c r="Q77" s="282">
        <f>NFM_emi!Q$72</f>
        <v>0</v>
      </c>
      <c r="R77" s="282">
        <f>NFM_emi!R$72</f>
        <v>0</v>
      </c>
      <c r="S77" s="282">
        <f>NFM_emi!S$72</f>
        <v>0</v>
      </c>
      <c r="T77" s="282">
        <f>NFM_emi!T$72</f>
        <v>0</v>
      </c>
      <c r="U77" s="282">
        <f>NFM_emi!U$72</f>
        <v>0</v>
      </c>
      <c r="V77" s="282">
        <f>NFM_emi!V$72</f>
        <v>0</v>
      </c>
      <c r="W77" s="282">
        <f>NFM_emi!W$72</f>
        <v>0</v>
      </c>
      <c r="X77" s="282">
        <f>NFM_emi!X$72</f>
        <v>0</v>
      </c>
      <c r="Y77" s="282">
        <f>NFM_emi!Y$72</f>
        <v>0</v>
      </c>
      <c r="DA77" s="94"/>
    </row>
    <row r="78" spans="1:105" ht="12" customHeight="1" x14ac:dyDescent="0.25">
      <c r="A78" s="52" t="s">
        <v>47</v>
      </c>
      <c r="B78" s="242">
        <f>NFM_emi!B$115</f>
        <v>593.63731139546985</v>
      </c>
      <c r="C78" s="242">
        <f>NFM_emi!C$115</f>
        <v>564.68659235118662</v>
      </c>
      <c r="D78" s="242">
        <f>NFM_emi!D$115</f>
        <v>632.38889981786815</v>
      </c>
      <c r="E78" s="242">
        <f>NFM_emi!E$115</f>
        <v>625.22468823925885</v>
      </c>
      <c r="F78" s="242">
        <f>NFM_emi!F$115</f>
        <v>533.73405427743614</v>
      </c>
      <c r="G78" s="242">
        <f>NFM_emi!G$115</f>
        <v>510.07031431419063</v>
      </c>
      <c r="H78" s="242">
        <f>NFM_emi!H$115</f>
        <v>542.56168716192815</v>
      </c>
      <c r="I78" s="242">
        <f>NFM_emi!I$115</f>
        <v>584.19498959633006</v>
      </c>
      <c r="J78" s="242">
        <f>NFM_emi!J$115</f>
        <v>499.99467798631673</v>
      </c>
      <c r="K78" s="242">
        <f>NFM_emi!K$115</f>
        <v>194.11824547865157</v>
      </c>
      <c r="L78" s="242">
        <f>NFM_emi!L$115</f>
        <v>324.20469540954741</v>
      </c>
      <c r="M78" s="242">
        <f>NFM_emi!M$115</f>
        <v>452.98380909311322</v>
      </c>
      <c r="N78" s="242">
        <f>NFM_emi!N$115</f>
        <v>393.94080060163293</v>
      </c>
      <c r="O78" s="242">
        <f>NFM_emi!O$115</f>
        <v>461.2937888190512</v>
      </c>
      <c r="P78" s="242">
        <f>NFM_emi!P$115</f>
        <v>337.34710737385848</v>
      </c>
      <c r="Q78" s="242">
        <f>NFM_emi!Q$115</f>
        <v>316.43198697143561</v>
      </c>
      <c r="R78" s="242">
        <f>NFM_emi!R$115</f>
        <v>427.23460929224547</v>
      </c>
      <c r="S78" s="242">
        <f>NFM_emi!S$115</f>
        <v>49.595227230709447</v>
      </c>
      <c r="T78" s="242">
        <f>NFM_emi!T$115</f>
        <v>53.086356179754716</v>
      </c>
      <c r="U78" s="242">
        <f>NFM_emi!U$115</f>
        <v>58.114799474887462</v>
      </c>
      <c r="V78" s="242">
        <f>NFM_emi!V$115</f>
        <v>147.86168681247156</v>
      </c>
      <c r="W78" s="242">
        <f>NFM_emi!W$115</f>
        <v>156.84639304912321</v>
      </c>
      <c r="X78" s="242">
        <f>NFM_emi!X$115</f>
        <v>141.51554144445564</v>
      </c>
      <c r="Y78" s="242">
        <f>NFM_emi!Y$115</f>
        <v>160.82213586098212</v>
      </c>
      <c r="DA78" s="84"/>
    </row>
    <row r="79" spans="1:105" ht="12" customHeight="1" x14ac:dyDescent="0.25">
      <c r="A79" s="3"/>
      <c r="B79" s="248"/>
      <c r="C79" s="248"/>
      <c r="D79" s="248"/>
      <c r="E79" s="248"/>
      <c r="F79" s="248"/>
      <c r="G79" s="248"/>
      <c r="H79" s="248"/>
      <c r="I79" s="248"/>
      <c r="J79" s="248"/>
      <c r="K79" s="248"/>
      <c r="L79" s="248"/>
      <c r="M79" s="248"/>
      <c r="N79" s="248"/>
      <c r="O79" s="248"/>
      <c r="P79" s="248"/>
      <c r="Q79" s="248"/>
      <c r="R79" s="248"/>
      <c r="S79" s="248"/>
      <c r="T79" s="248"/>
      <c r="U79" s="248"/>
      <c r="V79" s="248"/>
      <c r="W79" s="248"/>
      <c r="X79" s="248"/>
      <c r="Y79" s="248"/>
      <c r="DA79" s="87"/>
    </row>
    <row r="80" spans="1:105" ht="12" customHeight="1" x14ac:dyDescent="0.25">
      <c r="A80" s="110" t="s">
        <v>147</v>
      </c>
      <c r="B80" s="286"/>
      <c r="C80" s="286"/>
      <c r="D80" s="286"/>
      <c r="E80" s="286"/>
      <c r="F80" s="286"/>
      <c r="G80" s="286"/>
      <c r="H80" s="286"/>
      <c r="I80" s="286"/>
      <c r="J80" s="286"/>
      <c r="K80" s="286"/>
      <c r="L80" s="286"/>
      <c r="M80" s="286"/>
      <c r="N80" s="286"/>
      <c r="O80" s="286"/>
      <c r="P80" s="286"/>
      <c r="Q80" s="286"/>
      <c r="R80" s="286"/>
      <c r="S80" s="286"/>
      <c r="T80" s="286"/>
      <c r="U80" s="286"/>
      <c r="V80" s="286"/>
      <c r="W80" s="286"/>
      <c r="X80" s="286"/>
      <c r="Y80" s="286"/>
      <c r="DA80" s="118"/>
    </row>
    <row r="81" spans="1:105" ht="12" customHeight="1" x14ac:dyDescent="0.25">
      <c r="A81" s="50" t="s">
        <v>45</v>
      </c>
      <c r="B81" s="287">
        <f t="shared" ref="B81:Y81" si="23">IF(B$4=0,"",B$4/B$11*1000)</f>
        <v>354.70760705211694</v>
      </c>
      <c r="C81" s="287">
        <f t="shared" si="23"/>
        <v>343.50799948409855</v>
      </c>
      <c r="D81" s="287">
        <f t="shared" si="23"/>
        <v>305.80595328900375</v>
      </c>
      <c r="E81" s="287">
        <f t="shared" si="23"/>
        <v>340.11422591753205</v>
      </c>
      <c r="F81" s="287">
        <f t="shared" si="23"/>
        <v>331.35741700021197</v>
      </c>
      <c r="G81" s="287">
        <f t="shared" si="23"/>
        <v>331.48802414332641</v>
      </c>
      <c r="H81" s="287">
        <f t="shared" si="23"/>
        <v>363.04254858357416</v>
      </c>
      <c r="I81" s="287">
        <f t="shared" si="23"/>
        <v>441.73298899173432</v>
      </c>
      <c r="J81" s="287">
        <f t="shared" si="23"/>
        <v>370.90875486633456</v>
      </c>
      <c r="K81" s="287">
        <f t="shared" si="23"/>
        <v>269.21302016405008</v>
      </c>
      <c r="L81" s="287">
        <f t="shared" si="23"/>
        <v>346.81138450185711</v>
      </c>
      <c r="M81" s="287">
        <f t="shared" si="23"/>
        <v>340.13470111448839</v>
      </c>
      <c r="N81" s="287">
        <f t="shared" si="23"/>
        <v>261.58463801375251</v>
      </c>
      <c r="O81" s="287">
        <f t="shared" si="23"/>
        <v>213.35745696152267</v>
      </c>
      <c r="P81" s="287">
        <f t="shared" si="23"/>
        <v>157.21609114129251</v>
      </c>
      <c r="Q81" s="287">
        <f t="shared" si="23"/>
        <v>197.09514792312464</v>
      </c>
      <c r="R81" s="287">
        <f t="shared" si="23"/>
        <v>184.36870127792398</v>
      </c>
      <c r="S81" s="287">
        <f t="shared" si="23"/>
        <v>226.03984109866525</v>
      </c>
      <c r="T81" s="287">
        <f t="shared" si="23"/>
        <v>299.31505623784255</v>
      </c>
      <c r="U81" s="287">
        <f t="shared" si="23"/>
        <v>273.49204846930434</v>
      </c>
      <c r="V81" s="287">
        <f t="shared" si="23"/>
        <v>314.42896059197437</v>
      </c>
      <c r="W81" s="287">
        <f t="shared" si="23"/>
        <v>334.57929099569384</v>
      </c>
      <c r="X81" s="287">
        <f t="shared" si="23"/>
        <v>407.22108630836658</v>
      </c>
      <c r="Y81" s="287">
        <f t="shared" si="23"/>
        <v>464.09562154491141</v>
      </c>
      <c r="DA81" s="83"/>
    </row>
    <row r="82" spans="1:105" ht="12" customHeight="1" x14ac:dyDescent="0.25">
      <c r="A82" s="107" t="s">
        <v>58</v>
      </c>
      <c r="B82" s="288">
        <f t="shared" ref="B82:Y82" si="24">IF(B$5=0,"",B$5/B$12*1000)</f>
        <v>2691.249324376206</v>
      </c>
      <c r="C82" s="288">
        <f t="shared" si="24"/>
        <v>2386.0039083994861</v>
      </c>
      <c r="D82" s="288">
        <f t="shared" si="24"/>
        <v>2111.3738474659021</v>
      </c>
      <c r="E82" s="288">
        <f t="shared" si="24"/>
        <v>2299.6463154351177</v>
      </c>
      <c r="F82" s="288">
        <f t="shared" si="24"/>
        <v>2246.9765275981467</v>
      </c>
      <c r="G82" s="288">
        <f t="shared" si="24"/>
        <v>2241.9625799697756</v>
      </c>
      <c r="H82" s="288">
        <f t="shared" si="24"/>
        <v>2518.0701175992785</v>
      </c>
      <c r="I82" s="288">
        <f t="shared" si="24"/>
        <v>3018.338019336747</v>
      </c>
      <c r="J82" s="288">
        <f t="shared" si="24"/>
        <v>2645.7742017335045</v>
      </c>
      <c r="K82" s="288">
        <f t="shared" si="24"/>
        <v>2226.5303884644372</v>
      </c>
      <c r="L82" s="288">
        <f t="shared" si="24"/>
        <v>2901.210620352073</v>
      </c>
      <c r="M82" s="288">
        <f t="shared" si="24"/>
        <v>2502.353386945827</v>
      </c>
      <c r="N82" s="288">
        <f t="shared" si="24"/>
        <v>1864.3850563889266</v>
      </c>
      <c r="O82" s="288">
        <f t="shared" si="24"/>
        <v>1537.688654314406</v>
      </c>
      <c r="P82" s="288">
        <f t="shared" si="24"/>
        <v>1109.6002733151342</v>
      </c>
      <c r="Q82" s="288">
        <f t="shared" si="24"/>
        <v>1332.0438837988827</v>
      </c>
      <c r="R82" s="288">
        <f t="shared" si="24"/>
        <v>1254.4201968163725</v>
      </c>
      <c r="S82" s="288">
        <f t="shared" si="24"/>
        <v>1529.4948588626714</v>
      </c>
      <c r="T82" s="288">
        <f t="shared" si="24"/>
        <v>1985.5632473959549</v>
      </c>
      <c r="U82" s="288">
        <f t="shared" si="24"/>
        <v>1848.3253825123313</v>
      </c>
      <c r="V82" s="288">
        <f t="shared" si="24"/>
        <v>2143.1270638150772</v>
      </c>
      <c r="W82" s="288">
        <f t="shared" si="24"/>
        <v>2375.6948026406189</v>
      </c>
      <c r="X82" s="288">
        <f t="shared" si="24"/>
        <v>2810.9355049024857</v>
      </c>
      <c r="Y82" s="288">
        <f t="shared" si="24"/>
        <v>2712.5516719109191</v>
      </c>
      <c r="DA82" s="94"/>
    </row>
    <row r="83" spans="1:105" ht="12" customHeight="1" x14ac:dyDescent="0.25">
      <c r="A83" s="49" t="s">
        <v>47</v>
      </c>
      <c r="B83" s="289">
        <f t="shared" ref="B83:Y83" si="25">IF(B$8=0,"",B$8/B$15*1000)</f>
        <v>623.04014788586142</v>
      </c>
      <c r="C83" s="289">
        <f t="shared" si="25"/>
        <v>576.73485283285993</v>
      </c>
      <c r="D83" s="289">
        <f t="shared" si="25"/>
        <v>477.50203732578223</v>
      </c>
      <c r="E83" s="289">
        <f t="shared" si="25"/>
        <v>571.05078057779542</v>
      </c>
      <c r="F83" s="289">
        <f t="shared" si="25"/>
        <v>552.94192717565147</v>
      </c>
      <c r="G83" s="289">
        <f t="shared" si="25"/>
        <v>537.90495270164877</v>
      </c>
      <c r="H83" s="289">
        <f t="shared" si="25"/>
        <v>607.3185679418001</v>
      </c>
      <c r="I83" s="289">
        <f t="shared" si="25"/>
        <v>723.41550713454751</v>
      </c>
      <c r="J83" s="289">
        <f t="shared" si="25"/>
        <v>647.09956781200015</v>
      </c>
      <c r="K83" s="289">
        <f t="shared" si="25"/>
        <v>761.51997064281625</v>
      </c>
      <c r="L83" s="289">
        <f t="shared" si="25"/>
        <v>526.31389693487915</v>
      </c>
      <c r="M83" s="289">
        <f t="shared" si="25"/>
        <v>614.9268225621704</v>
      </c>
      <c r="N83" s="289">
        <f t="shared" si="25"/>
        <v>794.41020504003473</v>
      </c>
      <c r="O83" s="289">
        <f t="shared" si="25"/>
        <v>695.83726228699652</v>
      </c>
      <c r="P83" s="289">
        <f t="shared" si="25"/>
        <v>675.99282662396104</v>
      </c>
      <c r="Q83" s="289">
        <f t="shared" si="25"/>
        <v>484.89974176744192</v>
      </c>
      <c r="R83" s="289">
        <f t="shared" si="25"/>
        <v>550.4294769737736</v>
      </c>
      <c r="S83" s="289">
        <f t="shared" si="25"/>
        <v>450.01525362056083</v>
      </c>
      <c r="T83" s="289">
        <f t="shared" si="25"/>
        <v>425.72973112886751</v>
      </c>
      <c r="U83" s="289">
        <f t="shared" si="25"/>
        <v>547.37201050087549</v>
      </c>
      <c r="V83" s="289">
        <f t="shared" si="25"/>
        <v>645.39011214573691</v>
      </c>
      <c r="W83" s="289">
        <f t="shared" si="25"/>
        <v>459.60053123559754</v>
      </c>
      <c r="X83" s="289">
        <f t="shared" si="25"/>
        <v>790.60157387280674</v>
      </c>
      <c r="Y83" s="289">
        <f t="shared" si="25"/>
        <v>810.55835248119615</v>
      </c>
      <c r="DA83" s="84"/>
    </row>
    <row r="84" spans="1:105" ht="12" customHeight="1" x14ac:dyDescent="0.25">
      <c r="A84" s="115" t="s">
        <v>148</v>
      </c>
      <c r="B84" s="290"/>
      <c r="C84" s="290"/>
      <c r="D84" s="290"/>
      <c r="E84" s="290"/>
      <c r="F84" s="290"/>
      <c r="G84" s="290"/>
      <c r="H84" s="290"/>
      <c r="I84" s="290"/>
      <c r="J84" s="290"/>
      <c r="K84" s="290"/>
      <c r="L84" s="290"/>
      <c r="M84" s="290"/>
      <c r="N84" s="290"/>
      <c r="O84" s="290"/>
      <c r="P84" s="290"/>
      <c r="Q84" s="290"/>
      <c r="R84" s="290"/>
      <c r="S84" s="290"/>
      <c r="T84" s="290"/>
      <c r="U84" s="290"/>
      <c r="V84" s="290"/>
      <c r="W84" s="290"/>
      <c r="X84" s="290"/>
      <c r="Y84" s="290"/>
      <c r="DA84" s="119"/>
    </row>
    <row r="85" spans="1:105" ht="12" customHeight="1" x14ac:dyDescent="0.25">
      <c r="A85" s="50" t="s">
        <v>45</v>
      </c>
      <c r="B85" s="252">
        <f t="shared" ref="B85:Y85" si="26">IF(B$64=0,"",B$64/B$11)</f>
        <v>0.47012261119292342</v>
      </c>
      <c r="C85" s="252">
        <f t="shared" si="26"/>
        <v>0.46246630686758644</v>
      </c>
      <c r="D85" s="252">
        <f t="shared" si="26"/>
        <v>0.43406965067371917</v>
      </c>
      <c r="E85" s="252">
        <f t="shared" si="26"/>
        <v>0.44695643775262023</v>
      </c>
      <c r="F85" s="252">
        <f t="shared" si="26"/>
        <v>0.45570927813953338</v>
      </c>
      <c r="G85" s="252">
        <f t="shared" si="26"/>
        <v>0.43895595204800542</v>
      </c>
      <c r="H85" s="252">
        <f t="shared" si="26"/>
        <v>0.42321726238129531</v>
      </c>
      <c r="I85" s="252">
        <f t="shared" si="26"/>
        <v>0.4373021692605768</v>
      </c>
      <c r="J85" s="252">
        <f t="shared" si="26"/>
        <v>0.38200145207575598</v>
      </c>
      <c r="K85" s="252">
        <f t="shared" si="26"/>
        <v>0.3902953302166311</v>
      </c>
      <c r="L85" s="252">
        <f t="shared" si="26"/>
        <v>0.42502036160815565</v>
      </c>
      <c r="M85" s="252">
        <f t="shared" si="26"/>
        <v>0.40017390503128875</v>
      </c>
      <c r="N85" s="252">
        <f t="shared" si="26"/>
        <v>0.40543637785142894</v>
      </c>
      <c r="O85" s="252">
        <f t="shared" si="26"/>
        <v>0.41865419329810916</v>
      </c>
      <c r="P85" s="252">
        <f t="shared" si="26"/>
        <v>0.39184917546192483</v>
      </c>
      <c r="Q85" s="252">
        <f t="shared" si="26"/>
        <v>0.39375485772427377</v>
      </c>
      <c r="R85" s="252">
        <f t="shared" si="26"/>
        <v>0.36118000652798998</v>
      </c>
      <c r="S85" s="252">
        <f t="shared" si="26"/>
        <v>0.30754846671728209</v>
      </c>
      <c r="T85" s="252">
        <f t="shared" si="26"/>
        <v>0.31271138044795865</v>
      </c>
      <c r="U85" s="252">
        <f t="shared" si="26"/>
        <v>0.29492656628691327</v>
      </c>
      <c r="V85" s="252">
        <f t="shared" si="26"/>
        <v>0.30625317036511318</v>
      </c>
      <c r="W85" s="252">
        <f t="shared" si="26"/>
        <v>0.31184776245601847</v>
      </c>
      <c r="X85" s="252">
        <f t="shared" si="26"/>
        <v>0.29156709747757609</v>
      </c>
      <c r="Y85" s="252">
        <f t="shared" si="26"/>
        <v>0.31520065678150327</v>
      </c>
      <c r="DA85" s="83"/>
    </row>
    <row r="86" spans="1:105" ht="12" customHeight="1" x14ac:dyDescent="0.25">
      <c r="A86" s="107" t="s">
        <v>58</v>
      </c>
      <c r="B86" s="291">
        <f t="shared" ref="B86:Y86" si="27">IF(B$65=0,"",B$65/B$12)</f>
        <v>1.8509332160832042</v>
      </c>
      <c r="C86" s="291">
        <f t="shared" si="27"/>
        <v>1.7832165705266003</v>
      </c>
      <c r="D86" s="291">
        <f t="shared" si="27"/>
        <v>1.7539121944758196</v>
      </c>
      <c r="E86" s="291">
        <f t="shared" si="27"/>
        <v>1.7630290787679816</v>
      </c>
      <c r="F86" s="291">
        <f t="shared" si="27"/>
        <v>1.7974712117347573</v>
      </c>
      <c r="G86" s="291">
        <f t="shared" si="27"/>
        <v>1.7630338730382484</v>
      </c>
      <c r="H86" s="291">
        <f t="shared" si="27"/>
        <v>1.7000718284160705</v>
      </c>
      <c r="I86" s="291">
        <f t="shared" si="27"/>
        <v>1.8189037663934917</v>
      </c>
      <c r="J86" s="291">
        <f t="shared" si="27"/>
        <v>1.658346625524505</v>
      </c>
      <c r="K86" s="291">
        <f t="shared" si="27"/>
        <v>1.6943520510345216</v>
      </c>
      <c r="L86" s="291">
        <f t="shared" si="27"/>
        <v>1.8451005320061238</v>
      </c>
      <c r="M86" s="291">
        <f t="shared" si="27"/>
        <v>1.751768317233533</v>
      </c>
      <c r="N86" s="291">
        <f t="shared" si="27"/>
        <v>1.7932649021228624</v>
      </c>
      <c r="O86" s="291">
        <f t="shared" si="27"/>
        <v>1.8517279454464106</v>
      </c>
      <c r="P86" s="291">
        <f t="shared" si="27"/>
        <v>1.7459777213099421</v>
      </c>
      <c r="Q86" s="291">
        <f t="shared" si="27"/>
        <v>1.6985785046407071</v>
      </c>
      <c r="R86" s="291">
        <f t="shared" si="27"/>
        <v>1.5744962219699121</v>
      </c>
      <c r="S86" s="291">
        <f t="shared" si="27"/>
        <v>1.3406996239186175</v>
      </c>
      <c r="T86" s="291">
        <f t="shared" si="27"/>
        <v>1.4108485302751872</v>
      </c>
      <c r="U86" s="291">
        <f t="shared" si="27"/>
        <v>1.2992414679455753</v>
      </c>
      <c r="V86" s="291">
        <f t="shared" si="27"/>
        <v>1.3962060421766693</v>
      </c>
      <c r="W86" s="291">
        <f t="shared" si="27"/>
        <v>1.4348247853873288</v>
      </c>
      <c r="X86" s="291">
        <f t="shared" si="27"/>
        <v>1.3415125854022161</v>
      </c>
      <c r="Y86" s="291">
        <f t="shared" si="27"/>
        <v>1.413520367275175</v>
      </c>
      <c r="DA86" s="94"/>
    </row>
    <row r="87" spans="1:105" ht="12" customHeight="1" x14ac:dyDescent="0.25">
      <c r="A87" s="99" t="s">
        <v>46</v>
      </c>
      <c r="B87" s="291">
        <f t="shared" ref="B87:Y87" si="28">IF(B$66=0,"",B$66/B$13)</f>
        <v>1.8804904447716928</v>
      </c>
      <c r="C87" s="291">
        <f t="shared" si="28"/>
        <v>1.8120231250285941</v>
      </c>
      <c r="D87" s="291">
        <f t="shared" si="28"/>
        <v>1.7728495592765048</v>
      </c>
      <c r="E87" s="291">
        <f t="shared" si="28"/>
        <v>1.7911350641773636</v>
      </c>
      <c r="F87" s="291">
        <f t="shared" si="28"/>
        <v>1.8262112326893951</v>
      </c>
      <c r="G87" s="291">
        <f t="shared" si="28"/>
        <v>1.7919136995792757</v>
      </c>
      <c r="H87" s="291">
        <f t="shared" si="28"/>
        <v>1.7276649441047849</v>
      </c>
      <c r="I87" s="291">
        <f t="shared" si="28"/>
        <v>1.8189037663934917</v>
      </c>
      <c r="J87" s="291">
        <f t="shared" si="28"/>
        <v>1.658346625524505</v>
      </c>
      <c r="K87" s="291">
        <f t="shared" si="28"/>
        <v>1.6943520510345216</v>
      </c>
      <c r="L87" s="291">
        <f t="shared" si="28"/>
        <v>1.8451005320061238</v>
      </c>
      <c r="M87" s="291">
        <f t="shared" si="28"/>
        <v>1.751768317233533</v>
      </c>
      <c r="N87" s="291">
        <f t="shared" si="28"/>
        <v>1.7932649021228624</v>
      </c>
      <c r="O87" s="291">
        <f t="shared" si="28"/>
        <v>1.8517279454464106</v>
      </c>
      <c r="P87" s="291">
        <f t="shared" si="28"/>
        <v>1.7459777213099421</v>
      </c>
      <c r="Q87" s="291">
        <f t="shared" si="28"/>
        <v>1.6985785046407071</v>
      </c>
      <c r="R87" s="291">
        <f t="shared" si="28"/>
        <v>1.5744962219699121</v>
      </c>
      <c r="S87" s="291">
        <f t="shared" si="28"/>
        <v>1.3406996239186175</v>
      </c>
      <c r="T87" s="291">
        <f t="shared" si="28"/>
        <v>1.4108485302751872</v>
      </c>
      <c r="U87" s="291">
        <f t="shared" si="28"/>
        <v>1.2992414679455753</v>
      </c>
      <c r="V87" s="291">
        <f t="shared" si="28"/>
        <v>1.3962060421766693</v>
      </c>
      <c r="W87" s="291">
        <f t="shared" si="28"/>
        <v>1.4348247853873288</v>
      </c>
      <c r="X87" s="291">
        <f t="shared" si="28"/>
        <v>1.3415125854022161</v>
      </c>
      <c r="Y87" s="291">
        <f t="shared" si="28"/>
        <v>1.413520367275175</v>
      </c>
      <c r="DA87" s="94"/>
    </row>
    <row r="88" spans="1:105" ht="12" customHeight="1" x14ac:dyDescent="0.25">
      <c r="A88" s="99" t="s">
        <v>80</v>
      </c>
      <c r="B88" s="291">
        <f t="shared" ref="B88:Y88" si="29">IF(B$67=0,"",B$67/B$14)</f>
        <v>0.20058564744231389</v>
      </c>
      <c r="C88" s="291">
        <f t="shared" si="29"/>
        <v>0.19327720352840094</v>
      </c>
      <c r="D88" s="291">
        <f t="shared" si="29"/>
        <v>0.18909880363039724</v>
      </c>
      <c r="E88" s="291">
        <f t="shared" si="29"/>
        <v>0.19099573418862095</v>
      </c>
      <c r="F88" s="291">
        <f t="shared" si="29"/>
        <v>0.19473604316445803</v>
      </c>
      <c r="G88" s="291">
        <f t="shared" si="29"/>
        <v>0.19114342084552896</v>
      </c>
      <c r="H88" s="291">
        <f t="shared" si="29"/>
        <v>0.18429000658269604</v>
      </c>
      <c r="I88" s="291" t="str">
        <f t="shared" si="29"/>
        <v/>
      </c>
      <c r="J88" s="291" t="str">
        <f t="shared" si="29"/>
        <v/>
      </c>
      <c r="K88" s="291" t="str">
        <f t="shared" si="29"/>
        <v/>
      </c>
      <c r="L88" s="291" t="str">
        <f t="shared" si="29"/>
        <v/>
      </c>
      <c r="M88" s="291" t="str">
        <f t="shared" si="29"/>
        <v/>
      </c>
      <c r="N88" s="291" t="str">
        <f t="shared" si="29"/>
        <v/>
      </c>
      <c r="O88" s="291" t="str">
        <f t="shared" si="29"/>
        <v/>
      </c>
      <c r="P88" s="291" t="str">
        <f t="shared" si="29"/>
        <v/>
      </c>
      <c r="Q88" s="291" t="str">
        <f t="shared" si="29"/>
        <v/>
      </c>
      <c r="R88" s="291" t="str">
        <f t="shared" si="29"/>
        <v/>
      </c>
      <c r="S88" s="291" t="str">
        <f t="shared" si="29"/>
        <v/>
      </c>
      <c r="T88" s="291" t="str">
        <f t="shared" si="29"/>
        <v/>
      </c>
      <c r="U88" s="291" t="str">
        <f t="shared" si="29"/>
        <v/>
      </c>
      <c r="V88" s="291" t="str">
        <f t="shared" si="29"/>
        <v/>
      </c>
      <c r="W88" s="291" t="str">
        <f t="shared" si="29"/>
        <v/>
      </c>
      <c r="X88" s="291" t="str">
        <f t="shared" si="29"/>
        <v/>
      </c>
      <c r="Y88" s="291" t="str">
        <f t="shared" si="29"/>
        <v/>
      </c>
      <c r="DA88" s="94"/>
    </row>
    <row r="89" spans="1:105" ht="12" customHeight="1" x14ac:dyDescent="0.25">
      <c r="A89" s="49" t="s">
        <v>47</v>
      </c>
      <c r="B89" s="253">
        <f t="shared" ref="B89:Y89" si="30">IF(B$68=0,"",B$68/B$15)</f>
        <v>0.33848828005890486</v>
      </c>
      <c r="C89" s="253">
        <f t="shared" si="30"/>
        <v>0.33297574094466226</v>
      </c>
      <c r="D89" s="253">
        <f t="shared" si="30"/>
        <v>0.32577724170832351</v>
      </c>
      <c r="E89" s="253">
        <f t="shared" si="30"/>
        <v>0.33544901199341665</v>
      </c>
      <c r="F89" s="253">
        <f t="shared" si="30"/>
        <v>0.34201817939301726</v>
      </c>
      <c r="G89" s="253">
        <f t="shared" si="30"/>
        <v>0.34403230620316283</v>
      </c>
      <c r="H89" s="253">
        <f t="shared" si="30"/>
        <v>0.33169708742462339</v>
      </c>
      <c r="I89" s="253">
        <f t="shared" si="30"/>
        <v>0.35744057527432432</v>
      </c>
      <c r="J89" s="253">
        <f t="shared" si="30"/>
        <v>0.32588880334611325</v>
      </c>
      <c r="K89" s="253">
        <f t="shared" si="30"/>
        <v>0.33296438383865123</v>
      </c>
      <c r="L89" s="253">
        <f t="shared" si="30"/>
        <v>0.36258861396879188</v>
      </c>
      <c r="M89" s="253">
        <f t="shared" si="30"/>
        <v>0.33578893989068281</v>
      </c>
      <c r="N89" s="253">
        <f t="shared" si="30"/>
        <v>0.354737395862112</v>
      </c>
      <c r="O89" s="253">
        <f t="shared" si="30"/>
        <v>0.31391275620832215</v>
      </c>
      <c r="P89" s="253">
        <f t="shared" si="30"/>
        <v>0.30676690764919967</v>
      </c>
      <c r="Q89" s="253">
        <f t="shared" si="30"/>
        <v>0.30825880884790363</v>
      </c>
      <c r="R89" s="253">
        <f t="shared" si="30"/>
        <v>0.28245188882919081</v>
      </c>
      <c r="S89" s="253">
        <f t="shared" si="30"/>
        <v>0.24051066991740044</v>
      </c>
      <c r="T89" s="253">
        <f t="shared" si="30"/>
        <v>0.25309481640390347</v>
      </c>
      <c r="U89" s="253">
        <f t="shared" si="30"/>
        <v>0.23870057124269661</v>
      </c>
      <c r="V89" s="253">
        <f t="shared" si="30"/>
        <v>0.25651519602977796</v>
      </c>
      <c r="W89" s="253">
        <f t="shared" si="30"/>
        <v>0.27041005933042239</v>
      </c>
      <c r="X89" s="253">
        <f t="shared" si="30"/>
        <v>0.25282424830234212</v>
      </c>
      <c r="Y89" s="253">
        <f t="shared" si="30"/>
        <v>0.27331742780516227</v>
      </c>
      <c r="DA89" s="84"/>
    </row>
    <row r="90" spans="1:105" ht="12" customHeight="1" x14ac:dyDescent="0.25">
      <c r="A90" s="115" t="s">
        <v>149</v>
      </c>
      <c r="B90" s="290"/>
      <c r="C90" s="290"/>
      <c r="D90" s="290"/>
      <c r="E90" s="290"/>
      <c r="F90" s="290"/>
      <c r="G90" s="290"/>
      <c r="H90" s="290"/>
      <c r="I90" s="290"/>
      <c r="J90" s="290"/>
      <c r="K90" s="290"/>
      <c r="L90" s="290"/>
      <c r="M90" s="290"/>
      <c r="N90" s="290"/>
      <c r="O90" s="290"/>
      <c r="P90" s="290"/>
      <c r="Q90" s="290"/>
      <c r="R90" s="290"/>
      <c r="S90" s="290"/>
      <c r="T90" s="290"/>
      <c r="U90" s="290"/>
      <c r="V90" s="290"/>
      <c r="W90" s="290"/>
      <c r="X90" s="290"/>
      <c r="Y90" s="290"/>
      <c r="DA90" s="119"/>
    </row>
    <row r="91" spans="1:105" ht="12" customHeight="1" x14ac:dyDescent="0.25">
      <c r="A91" s="50" t="s">
        <v>45</v>
      </c>
      <c r="B91" s="252">
        <f>IF(NFM_ued!B$5=0,"",NFM_ued!B$5/B$11)</f>
        <v>0.18601835164964797</v>
      </c>
      <c r="C91" s="252">
        <f>IF(NFM_ued!C$5=0,"",NFM_ued!C$5/C$11)</f>
        <v>0.18355512366222343</v>
      </c>
      <c r="D91" s="252">
        <f>IF(NFM_ued!D$5=0,"",NFM_ued!D$5/D$11)</f>
        <v>0.17261387926316749</v>
      </c>
      <c r="E91" s="252">
        <f>IF(NFM_ued!E$5=0,"",NFM_ued!E$5/E$11)</f>
        <v>0.17721779947706121</v>
      </c>
      <c r="F91" s="252">
        <f>IF(NFM_ued!F$5=0,"",NFM_ued!F$5/F$11)</f>
        <v>0.18223681738260772</v>
      </c>
      <c r="G91" s="252">
        <f>IF(NFM_ued!G$5=0,"",NFM_ued!G$5/G$11)</f>
        <v>0.17973194575161558</v>
      </c>
      <c r="H91" s="252">
        <f>IF(NFM_ued!H$5=0,"",NFM_ued!H$5/H$11)</f>
        <v>0.17117861719242386</v>
      </c>
      <c r="I91" s="252">
        <f>IF(NFM_ued!I$5=0,"",NFM_ued!I$5/I$11)</f>
        <v>0.17936414734121109</v>
      </c>
      <c r="J91" s="252">
        <f>IF(NFM_ued!J$5=0,"",NFM_ued!J$5/J$11)</f>
        <v>0.15808636591913525</v>
      </c>
      <c r="K91" s="252">
        <f>IF(NFM_ued!K$5=0,"",NFM_ued!K$5/K$11)</f>
        <v>0.16843696773601655</v>
      </c>
      <c r="L91" s="252">
        <f>IF(NFM_ued!L$5=0,"",NFM_ued!L$5/L$11)</f>
        <v>0.18439702657929244</v>
      </c>
      <c r="M91" s="252">
        <f>IF(NFM_ued!M$5=0,"",NFM_ued!M$5/M$11)</f>
        <v>0.17323344159081591</v>
      </c>
      <c r="N91" s="252">
        <f>IF(NFM_ued!N$5=0,"",NFM_ued!N$5/N$11)</f>
        <v>0.18105565698283405</v>
      </c>
      <c r="O91" s="252">
        <f>IF(NFM_ued!O$5=0,"",NFM_ued!O$5/O$11)</f>
        <v>0.18868682122411723</v>
      </c>
      <c r="P91" s="252">
        <f>IF(NFM_ued!P$5=0,"",NFM_ued!P$5/P$11)</f>
        <v>0.17948122336322483</v>
      </c>
      <c r="Q91" s="252">
        <f>IF(NFM_ued!Q$5=0,"",NFM_ued!Q$5/Q$11)</f>
        <v>0.18040960721375807</v>
      </c>
      <c r="R91" s="252">
        <f>IF(NFM_ued!R$5=0,"",NFM_ued!R$5/R$11)</f>
        <v>0.1656433387218737</v>
      </c>
      <c r="S91" s="252">
        <f>IF(NFM_ued!S$5=0,"",NFM_ued!S$5/S$11)</f>
        <v>0.15201090132652581</v>
      </c>
      <c r="T91" s="252">
        <f>IF(NFM_ued!T$5=0,"",NFM_ued!T$5/T$11)</f>
        <v>0.15712953472462166</v>
      </c>
      <c r="U91" s="252">
        <f>IF(NFM_ued!U$5=0,"",NFM_ued!U$5/U$11)</f>
        <v>0.14769871765063841</v>
      </c>
      <c r="V91" s="252">
        <f>IF(NFM_ued!V$5=0,"",NFM_ued!V$5/V$11)</f>
        <v>0.1529934433623531</v>
      </c>
      <c r="W91" s="252">
        <f>IF(NFM_ued!W$5=0,"",NFM_ued!W$5/W$11)</f>
        <v>0.15792496474094891</v>
      </c>
      <c r="X91" s="252">
        <f>IF(NFM_ued!X$5=0,"",NFM_ued!X$5/X$11)</f>
        <v>0.14640764983266202</v>
      </c>
      <c r="Y91" s="252">
        <f>IF(NFM_ued!Y$5=0,"",NFM_ued!Y$5/Y$11)</f>
        <v>0.15914661825514301</v>
      </c>
      <c r="DA91" s="83"/>
    </row>
    <row r="92" spans="1:105" ht="12" customHeight="1" x14ac:dyDescent="0.25">
      <c r="A92" s="107" t="s">
        <v>58</v>
      </c>
      <c r="B92" s="291">
        <f>IF(SUM(NFM_ued!B$34,NFM_ued!B$72)=0,"",SUM(NFM_ued!B$34,NFM_ued!B$72)/B$12)</f>
        <v>0.92231253811857838</v>
      </c>
      <c r="C92" s="291">
        <f>IF(SUM(NFM_ued!C$34,NFM_ued!C$72)=0,"",SUM(NFM_ued!C$34,NFM_ued!C$72)/C$12)</f>
        <v>0.89362911147883706</v>
      </c>
      <c r="D92" s="291">
        <f>IF(SUM(NFM_ued!D$34,NFM_ued!D$72)=0,"",SUM(NFM_ued!D$34,NFM_ued!D$72)/D$12)</f>
        <v>0.87993000705401037</v>
      </c>
      <c r="E92" s="291">
        <f>IF(SUM(NFM_ued!E$34,NFM_ued!E$72)=0,"",SUM(NFM_ued!E$34,NFM_ued!E$72)/E$12)</f>
        <v>0.88336404948668246</v>
      </c>
      <c r="F92" s="291">
        <f>IF(SUM(NFM_ued!F$34,NFM_ued!F$72)=0,"",SUM(NFM_ued!F$34,NFM_ued!F$72)/F$12)</f>
        <v>0.90853095658730709</v>
      </c>
      <c r="G92" s="291">
        <f>IF(SUM(NFM_ued!G$34,NFM_ued!G$72)=0,"",SUM(NFM_ued!G$34,NFM_ued!G$72)/G$12)</f>
        <v>0.90449628751123623</v>
      </c>
      <c r="H92" s="291">
        <f>IF(SUM(NFM_ued!H$34,NFM_ued!H$72)=0,"",SUM(NFM_ued!H$34,NFM_ued!H$72)/H$12)</f>
        <v>0.86753541365199904</v>
      </c>
      <c r="I92" s="291">
        <f>IF(SUM(NFM_ued!I$34,NFM_ued!I$72)=0,"",SUM(NFM_ued!I$34,NFM_ued!I$72)/I$12)</f>
        <v>0.93966084290724339</v>
      </c>
      <c r="J92" s="291">
        <f>IF(SUM(NFM_ued!J$34,NFM_ued!J$72)=0,"",SUM(NFM_ued!J$34,NFM_ued!J$72)/J$12)</f>
        <v>0.85576723886987349</v>
      </c>
      <c r="K92" s="291">
        <f>IF(SUM(NFM_ued!K$34,NFM_ued!K$72)=0,"",SUM(NFM_ued!K$34,NFM_ued!K$72)/K$12)</f>
        <v>0.8870503520394003</v>
      </c>
      <c r="L92" s="291">
        <f>IF(SUM(NFM_ued!L$34,NFM_ued!L$72)=0,"",SUM(NFM_ued!L$34,NFM_ued!L$72)/L$12)</f>
        <v>0.96861622395648772</v>
      </c>
      <c r="M92" s="291">
        <f>IF(SUM(NFM_ued!M$34,NFM_ued!M$72)=0,"",SUM(NFM_ued!M$34,NFM_ued!M$72)/M$12)</f>
        <v>0.92032869498028824</v>
      </c>
      <c r="N92" s="291">
        <f>IF(SUM(NFM_ued!N$34,NFM_ued!N$72)=0,"",SUM(NFM_ued!N$34,NFM_ued!N$72)/N$12)</f>
        <v>0.96163466724334479</v>
      </c>
      <c r="O92" s="291">
        <f>IF(SUM(NFM_ued!O$34,NFM_ued!O$72)=0,"",SUM(NFM_ued!O$34,NFM_ued!O$72)/O$12)</f>
        <v>0.99033457366170952</v>
      </c>
      <c r="P92" s="291">
        <f>IF(SUM(NFM_ued!P$34,NFM_ued!P$72)=0,"",SUM(NFM_ued!P$34,NFM_ued!P$72)/P$12)</f>
        <v>0.95177530227646712</v>
      </c>
      <c r="Q92" s="291">
        <f>IF(SUM(NFM_ued!Q$34,NFM_ued!Q$72)=0,"",SUM(NFM_ued!Q$34,NFM_ued!Q$72)/Q$12)</f>
        <v>0.94000662450969774</v>
      </c>
      <c r="R92" s="291">
        <f>IF(SUM(NFM_ued!R$34,NFM_ued!R$72)=0,"",SUM(NFM_ued!R$34,NFM_ued!R$72)/R$12)</f>
        <v>0.88148444008455351</v>
      </c>
      <c r="S92" s="291">
        <f>IF(SUM(NFM_ued!S$34,NFM_ued!S$72)=0,"",SUM(NFM_ued!S$34,NFM_ued!S$72)/S$12)</f>
        <v>0.76336830488191154</v>
      </c>
      <c r="T92" s="291">
        <f>IF(SUM(NFM_ued!T$34,NFM_ued!T$72)=0,"",SUM(NFM_ued!T$34,NFM_ued!T$72)/T$12)</f>
        <v>0.80347777153327227</v>
      </c>
      <c r="U92" s="291">
        <f>IF(SUM(NFM_ued!U$34,NFM_ued!U$72)=0,"",SUM(NFM_ued!U$34,NFM_ued!U$72)/U$12)</f>
        <v>0.751453872171856</v>
      </c>
      <c r="V92" s="291">
        <f>IF(SUM(NFM_ued!V$34,NFM_ued!V$72)=0,"",SUM(NFM_ued!V$34,NFM_ued!V$72)/V$12)</f>
        <v>0.79922178724434234</v>
      </c>
      <c r="W92" s="291">
        <f>IF(SUM(NFM_ued!W$34,NFM_ued!W$72)=0,"",SUM(NFM_ued!W$34,NFM_ued!W$72)/W$12)</f>
        <v>0.83580881565546905</v>
      </c>
      <c r="X92" s="291">
        <f>IF(SUM(NFM_ued!X$34,NFM_ued!X$72)=0,"",SUM(NFM_ued!X$34,NFM_ued!X$72)/X$12)</f>
        <v>0.78145541363389159</v>
      </c>
      <c r="Y92" s="291">
        <f>IF(SUM(NFM_ued!Y$34,NFM_ued!Y$72)=0,"",SUM(NFM_ued!Y$34,NFM_ued!Y$72)/Y$12)</f>
        <v>0.83689422775576916</v>
      </c>
      <c r="DA92" s="94"/>
    </row>
    <row r="93" spans="1:105" ht="12" customHeight="1" x14ac:dyDescent="0.25">
      <c r="A93" s="99" t="s">
        <v>46</v>
      </c>
      <c r="B93" s="291">
        <f>IF(NFM_ued!B$34=0,"",NFM_ued!B$34/B$13)</f>
        <v>0.93731048184348054</v>
      </c>
      <c r="C93" s="291">
        <f>IF(NFM_ued!C$34=0,"",NFM_ued!C$34/C$13)</f>
        <v>0.90832188414022264</v>
      </c>
      <c r="D93" s="291">
        <f>IF(NFM_ued!D$34=0,"",NFM_ued!D$34/D$13)</f>
        <v>0.8895980356750397</v>
      </c>
      <c r="E93" s="291">
        <f>IF(NFM_ued!E$34=0,"",NFM_ued!E$34/E$13)</f>
        <v>0.89770648710918899</v>
      </c>
      <c r="F93" s="291">
        <f>IF(NFM_ued!F$34=0,"",NFM_ued!F$34/F$13)</f>
        <v>0.9233023795768045</v>
      </c>
      <c r="G93" s="291">
        <f>IF(NFM_ued!G$34=0,"",NFM_ued!G$34/G$13)</f>
        <v>0.9195227883668049</v>
      </c>
      <c r="H93" s="291">
        <f>IF(NFM_ued!H$34=0,"",NFM_ued!H$34/H$13)</f>
        <v>0.8818408222154035</v>
      </c>
      <c r="I93" s="291">
        <f>IF(NFM_ued!I$34=0,"",NFM_ued!I$34/I$13)</f>
        <v>0.93966084290724339</v>
      </c>
      <c r="J93" s="291">
        <f>IF(NFM_ued!J$34=0,"",NFM_ued!J$34/J$13)</f>
        <v>0.85576723886987349</v>
      </c>
      <c r="K93" s="291">
        <f>IF(NFM_ued!K$34=0,"",NFM_ued!K$34/K$13)</f>
        <v>0.8870503520394003</v>
      </c>
      <c r="L93" s="291">
        <f>IF(NFM_ued!L$34=0,"",NFM_ued!L$34/L$13)</f>
        <v>0.96861622395648772</v>
      </c>
      <c r="M93" s="291">
        <f>IF(NFM_ued!M$34=0,"",NFM_ued!M$34/M$13)</f>
        <v>0.92032869498028824</v>
      </c>
      <c r="N93" s="291">
        <f>IF(NFM_ued!N$34=0,"",NFM_ued!N$34/N$13)</f>
        <v>0.96163466724334479</v>
      </c>
      <c r="O93" s="291">
        <f>IF(NFM_ued!O$34=0,"",NFM_ued!O$34/O$13)</f>
        <v>0.99033457366170952</v>
      </c>
      <c r="P93" s="291">
        <f>IF(NFM_ued!P$34=0,"",NFM_ued!P$34/P$13)</f>
        <v>0.95177530227646712</v>
      </c>
      <c r="Q93" s="291">
        <f>IF(NFM_ued!Q$34=0,"",NFM_ued!Q$34/Q$13)</f>
        <v>0.94000662450969774</v>
      </c>
      <c r="R93" s="291">
        <f>IF(NFM_ued!R$34=0,"",NFM_ued!R$34/R$13)</f>
        <v>0.88148444008455351</v>
      </c>
      <c r="S93" s="291">
        <f>IF(NFM_ued!S$34=0,"",NFM_ued!S$34/S$13)</f>
        <v>0.76336830488191154</v>
      </c>
      <c r="T93" s="291">
        <f>IF(NFM_ued!T$34=0,"",NFM_ued!T$34/T$13)</f>
        <v>0.80347777153327227</v>
      </c>
      <c r="U93" s="291">
        <f>IF(NFM_ued!U$34=0,"",NFM_ued!U$34/U$13)</f>
        <v>0.751453872171856</v>
      </c>
      <c r="V93" s="291">
        <f>IF(NFM_ued!V$34=0,"",NFM_ued!V$34/V$13)</f>
        <v>0.79922178724434234</v>
      </c>
      <c r="W93" s="291">
        <f>IF(NFM_ued!W$34=0,"",NFM_ued!W$34/W$13)</f>
        <v>0.83580881565546905</v>
      </c>
      <c r="X93" s="291">
        <f>IF(NFM_ued!X$34=0,"",NFM_ued!X$34/X$13)</f>
        <v>0.78145541363389159</v>
      </c>
      <c r="Y93" s="291">
        <f>IF(NFM_ued!Y$34=0,"",NFM_ued!Y$34/Y$13)</f>
        <v>0.83689422775576916</v>
      </c>
      <c r="DA93" s="94"/>
    </row>
    <row r="94" spans="1:105" ht="12" customHeight="1" x14ac:dyDescent="0.25">
      <c r="A94" s="99" t="s">
        <v>80</v>
      </c>
      <c r="B94" s="291">
        <f>IF(NFM_ued!B$72=0,"",NFM_ued!B$72/B$14)</f>
        <v>8.4892351609525407E-2</v>
      </c>
      <c r="C94" s="291">
        <f>IF(NFM_ued!C$72=0,"",NFM_ued!C$72/C$14)</f>
        <v>8.2681114797210797E-2</v>
      </c>
      <c r="D94" s="291">
        <f>IF(NFM_ued!D$72=0,"",NFM_ued!D$72/D$14)</f>
        <v>8.1051134069745803E-2</v>
      </c>
      <c r="E94" s="291">
        <f>IF(NFM_ued!E$72=0,"",NFM_ued!E$72/E$14)</f>
        <v>8.1158047572099337E-2</v>
      </c>
      <c r="F94" s="291">
        <f>IF(NFM_ued!F$72=0,"",NFM_ued!F$72/F$14)</f>
        <v>8.4777934539669988E-2</v>
      </c>
      <c r="G94" s="291">
        <f>IF(NFM_ued!G$72=0,"",NFM_ued!G$72/G$14)</f>
        <v>8.6623881277110279E-2</v>
      </c>
      <c r="H94" s="291">
        <f>IF(NFM_ued!H$72=0,"",NFM_ued!H$72/H$14)</f>
        <v>8.1691636568982026E-2</v>
      </c>
      <c r="I94" s="291" t="str">
        <f>IF(NFM_ued!I$72=0,"",NFM_ued!I$72/I$14)</f>
        <v/>
      </c>
      <c r="J94" s="291" t="str">
        <f>IF(NFM_ued!J$72=0,"",NFM_ued!J$72/J$14)</f>
        <v/>
      </c>
      <c r="K94" s="291" t="str">
        <f>IF(NFM_ued!K$72=0,"",NFM_ued!K$72/K$14)</f>
        <v/>
      </c>
      <c r="L94" s="291" t="str">
        <f>IF(NFM_ued!L$72=0,"",NFM_ued!L$72/L$14)</f>
        <v/>
      </c>
      <c r="M94" s="291" t="str">
        <f>IF(NFM_ued!M$72=0,"",NFM_ued!M$72/M$14)</f>
        <v/>
      </c>
      <c r="N94" s="291" t="str">
        <f>IF(NFM_ued!N$72=0,"",NFM_ued!N$72/N$14)</f>
        <v/>
      </c>
      <c r="O94" s="291" t="str">
        <f>IF(NFM_ued!O$72=0,"",NFM_ued!O$72/O$14)</f>
        <v/>
      </c>
      <c r="P94" s="291" t="str">
        <f>IF(NFM_ued!P$72=0,"",NFM_ued!P$72/P$14)</f>
        <v/>
      </c>
      <c r="Q94" s="291" t="str">
        <f>IF(NFM_ued!Q$72=0,"",NFM_ued!Q$72/Q$14)</f>
        <v/>
      </c>
      <c r="R94" s="291" t="str">
        <f>IF(NFM_ued!R$72=0,"",NFM_ued!R$72/R$14)</f>
        <v/>
      </c>
      <c r="S94" s="291" t="str">
        <f>IF(NFM_ued!S$72=0,"",NFM_ued!S$72/S$14)</f>
        <v/>
      </c>
      <c r="T94" s="291" t="str">
        <f>IF(NFM_ued!T$72=0,"",NFM_ued!T$72/T$14)</f>
        <v/>
      </c>
      <c r="U94" s="291" t="str">
        <f>IF(NFM_ued!U$72=0,"",NFM_ued!U$72/U$14)</f>
        <v/>
      </c>
      <c r="V94" s="291" t="str">
        <f>IF(NFM_ued!V$72=0,"",NFM_ued!V$72/V$14)</f>
        <v/>
      </c>
      <c r="W94" s="291" t="str">
        <f>IF(NFM_ued!W$72=0,"",NFM_ued!W$72/W$14)</f>
        <v/>
      </c>
      <c r="X94" s="291" t="str">
        <f>IF(NFM_ued!X$72=0,"",NFM_ued!X$72/X$14)</f>
        <v/>
      </c>
      <c r="Y94" s="291" t="str">
        <f>IF(NFM_ued!Y$72=0,"",NFM_ued!Y$72/Y$14)</f>
        <v/>
      </c>
      <c r="DA94" s="94"/>
    </row>
    <row r="95" spans="1:105" ht="12" customHeight="1" x14ac:dyDescent="0.25">
      <c r="A95" s="49" t="s">
        <v>47</v>
      </c>
      <c r="B95" s="253">
        <f>IF(NFM_ued!B$115=0,"",NFM_ued!B$115/B$15)</f>
        <v>0.13985901072658519</v>
      </c>
      <c r="C95" s="253">
        <f>IF(NFM_ued!C$115=0,"",NFM_ued!C$115/C$15)</f>
        <v>0.13930288524202553</v>
      </c>
      <c r="D95" s="253">
        <f>IF(NFM_ued!D$115=0,"",NFM_ued!D$115/D$15)</f>
        <v>0.13634304498988056</v>
      </c>
      <c r="E95" s="253">
        <f>IF(NFM_ued!E$115=0,"",NFM_ued!E$115/E$15)</f>
        <v>0.13838898816403589</v>
      </c>
      <c r="F95" s="253">
        <f>IF(NFM_ued!F$115=0,"",NFM_ued!F$115/F$15)</f>
        <v>0.14520646471977014</v>
      </c>
      <c r="G95" s="253">
        <f>IF(NFM_ued!G$115=0,"",NFM_ued!G$115/G$15)</f>
        <v>0.15125445492732106</v>
      </c>
      <c r="H95" s="253">
        <f>IF(NFM_ued!H$115=0,"",NFM_ued!H$115/H$15)</f>
        <v>0.14222714042212212</v>
      </c>
      <c r="I95" s="253">
        <f>IF(NFM_ued!I$115=0,"",NFM_ued!I$115/I$15)</f>
        <v>0.15532565245813384</v>
      </c>
      <c r="J95" s="253">
        <f>IF(NFM_ued!J$115=0,"",NFM_ued!J$115/J$15)</f>
        <v>0.14124913832970717</v>
      </c>
      <c r="K95" s="253">
        <f>IF(NFM_ued!K$115=0,"",NFM_ued!K$115/K$15)</f>
        <v>0.15878728222475003</v>
      </c>
      <c r="L95" s="253">
        <f>IF(NFM_ued!L$115=0,"",NFM_ued!L$115/L$15)</f>
        <v>0.17557333174431736</v>
      </c>
      <c r="M95" s="253">
        <f>IF(NFM_ued!M$115=0,"",NFM_ued!M$115/M$15)</f>
        <v>0.15336625605489493</v>
      </c>
      <c r="N95" s="253">
        <f>IF(NFM_ued!N$115=0,"",NFM_ued!N$115/N$15)</f>
        <v>0.16649131469816217</v>
      </c>
      <c r="O95" s="253">
        <f>IF(NFM_ued!O$115=0,"",NFM_ued!O$115/O$15)</f>
        <v>0.15093649401952083</v>
      </c>
      <c r="P95" s="253">
        <f>IF(NFM_ued!P$115=0,"",NFM_ued!P$115/P$15)</f>
        <v>0.15286093212017077</v>
      </c>
      <c r="Q95" s="253">
        <f>IF(NFM_ued!Q$115=0,"",NFM_ued!Q$115/Q$15)</f>
        <v>0.15549951993655134</v>
      </c>
      <c r="R95" s="253">
        <f>IF(NFM_ued!R$115=0,"",NFM_ued!R$115/R$15)</f>
        <v>0.14090330370154536</v>
      </c>
      <c r="S95" s="253">
        <f>IF(NFM_ued!S$115=0,"",NFM_ued!S$115/S$15)</f>
        <v>0.13776078608793196</v>
      </c>
      <c r="T95" s="253">
        <f>IF(NFM_ued!T$115=0,"",NFM_ued!T$115/T$15)</f>
        <v>0.14526965656816745</v>
      </c>
      <c r="U95" s="253">
        <f>IF(NFM_ued!U$115=0,"",NFM_ued!U$115/U$15)</f>
        <v>0.13541170093965493</v>
      </c>
      <c r="V95" s="253">
        <f>IF(NFM_ued!V$115=0,"",NFM_ued!V$115/V$15)</f>
        <v>0.13746477228723133</v>
      </c>
      <c r="W95" s="253">
        <f>IF(NFM_ued!W$115=0,"",NFM_ued!W$115/W$15)</f>
        <v>0.14405886267322998</v>
      </c>
      <c r="X95" s="253">
        <f>IF(NFM_ued!X$115=0,"",NFM_ued!X$115/X$15)</f>
        <v>0.13512579232841473</v>
      </c>
      <c r="Y95" s="253">
        <f>IF(NFM_ued!Y$115=0,"",NFM_ued!Y$115/Y$15)</f>
        <v>0.14382785632419184</v>
      </c>
      <c r="DA95" s="84"/>
    </row>
    <row r="96" spans="1:105" ht="12" customHeight="1" x14ac:dyDescent="0.25">
      <c r="A96" s="110" t="s">
        <v>87</v>
      </c>
      <c r="B96" s="292">
        <f t="shared" ref="B96:Y96" si="31">IF(B$63=0,"",B$73/B$63)</f>
        <v>2.4810289965730372</v>
      </c>
      <c r="C96" s="292">
        <f t="shared" si="31"/>
        <v>2.3833989505731541</v>
      </c>
      <c r="D96" s="292">
        <f t="shared" si="31"/>
        <v>2.422562764621333</v>
      </c>
      <c r="E96" s="292">
        <f t="shared" si="31"/>
        <v>2.4848777758497373</v>
      </c>
      <c r="F96" s="292">
        <f t="shared" si="31"/>
        <v>2.269453972707943</v>
      </c>
      <c r="G96" s="292">
        <f t="shared" si="31"/>
        <v>2.1318201067440694</v>
      </c>
      <c r="H96" s="292">
        <f t="shared" si="31"/>
        <v>2.3305315723638396</v>
      </c>
      <c r="I96" s="292">
        <f t="shared" si="31"/>
        <v>2.2357631021576205</v>
      </c>
      <c r="J96" s="292">
        <f t="shared" si="31"/>
        <v>2.3055915750536524</v>
      </c>
      <c r="K96" s="292">
        <f t="shared" si="31"/>
        <v>1.7600467249635168</v>
      </c>
      <c r="L96" s="292">
        <f t="shared" si="31"/>
        <v>1.6478702394977867</v>
      </c>
      <c r="M96" s="292">
        <f t="shared" si="31"/>
        <v>2.0325276993669981</v>
      </c>
      <c r="N96" s="292">
        <f t="shared" si="31"/>
        <v>1.9347855635443889</v>
      </c>
      <c r="O96" s="292">
        <f t="shared" si="31"/>
        <v>1.8696493739066262</v>
      </c>
      <c r="P96" s="292">
        <f t="shared" si="31"/>
        <v>1.7947245244924004</v>
      </c>
      <c r="Q96" s="292">
        <f t="shared" si="31"/>
        <v>1.778292818392373</v>
      </c>
      <c r="R96" s="292">
        <f t="shared" si="31"/>
        <v>1.9620862901664249</v>
      </c>
      <c r="S96" s="292">
        <f t="shared" si="31"/>
        <v>1.2278125958996116</v>
      </c>
      <c r="T96" s="292">
        <f t="shared" si="31"/>
        <v>1.1789735616789929</v>
      </c>
      <c r="U96" s="292">
        <f t="shared" si="31"/>
        <v>1.3829512371222501</v>
      </c>
      <c r="V96" s="292">
        <f t="shared" si="31"/>
        <v>1.673867024683082</v>
      </c>
      <c r="W96" s="292">
        <f t="shared" si="31"/>
        <v>1.6761385368333068</v>
      </c>
      <c r="X96" s="292">
        <f t="shared" si="31"/>
        <v>1.7710578610585694</v>
      </c>
      <c r="Y96" s="292">
        <f t="shared" si="31"/>
        <v>1.7498262133290656</v>
      </c>
      <c r="DA96" s="119"/>
    </row>
    <row r="97" spans="1:105" ht="12" customHeight="1" x14ac:dyDescent="0.25">
      <c r="A97" s="50" t="s">
        <v>45</v>
      </c>
      <c r="B97" s="255">
        <f t="shared" ref="B97:Y97" si="32">IF(B$64=0,"",B$74/B$64)</f>
        <v>3.2346271896634242</v>
      </c>
      <c r="C97" s="255">
        <f t="shared" si="32"/>
        <v>3.0606809636718233</v>
      </c>
      <c r="D97" s="255">
        <f t="shared" si="32"/>
        <v>3.038110092958441</v>
      </c>
      <c r="E97" s="255">
        <f t="shared" si="32"/>
        <v>3.1124070870123171</v>
      </c>
      <c r="F97" s="255">
        <f t="shared" si="32"/>
        <v>2.9848374222675353</v>
      </c>
      <c r="G97" s="255">
        <f t="shared" si="32"/>
        <v>2.8360375919355052</v>
      </c>
      <c r="H97" s="255">
        <f t="shared" si="32"/>
        <v>3.0173868741321237</v>
      </c>
      <c r="I97" s="255">
        <f t="shared" si="32"/>
        <v>2.9379629920704207</v>
      </c>
      <c r="J97" s="255">
        <f t="shared" si="32"/>
        <v>2.9432005367938006</v>
      </c>
      <c r="K97" s="255">
        <f t="shared" si="32"/>
        <v>2.2802513648583367</v>
      </c>
      <c r="L97" s="255">
        <f t="shared" si="32"/>
        <v>2.2376852289607476</v>
      </c>
      <c r="M97" s="255">
        <f t="shared" si="32"/>
        <v>2.5912866709080831</v>
      </c>
      <c r="N97" s="255">
        <f t="shared" si="32"/>
        <v>2.473371498405506</v>
      </c>
      <c r="O97" s="255">
        <f t="shared" si="32"/>
        <v>2.3347426015737747</v>
      </c>
      <c r="P97" s="255">
        <f t="shared" si="32"/>
        <v>2.2652228865998287</v>
      </c>
      <c r="Q97" s="255">
        <f t="shared" si="32"/>
        <v>2.2638137424446532</v>
      </c>
      <c r="R97" s="255">
        <f t="shared" si="32"/>
        <v>2.4293461958410143</v>
      </c>
      <c r="S97" s="255">
        <f t="shared" si="32"/>
        <v>1.1747150718126356</v>
      </c>
      <c r="T97" s="255">
        <f t="shared" si="32"/>
        <v>1.1469141663438212</v>
      </c>
      <c r="U97" s="255">
        <f t="shared" si="32"/>
        <v>1.3455723939120017</v>
      </c>
      <c r="V97" s="255">
        <f t="shared" si="32"/>
        <v>1.8424570607936264</v>
      </c>
      <c r="W97" s="255">
        <f t="shared" si="32"/>
        <v>1.8767693389091342</v>
      </c>
      <c r="X97" s="255">
        <f t="shared" si="32"/>
        <v>2.0204737905339574</v>
      </c>
      <c r="Y97" s="255">
        <f t="shared" si="32"/>
        <v>1.9587810845037898</v>
      </c>
      <c r="DA97" s="83"/>
    </row>
    <row r="98" spans="1:105" ht="12" customHeight="1" x14ac:dyDescent="0.25">
      <c r="A98" s="107" t="s">
        <v>58</v>
      </c>
      <c r="B98" s="293">
        <f t="shared" ref="B98:Y98" si="33">IF(B$65=0,"",B$75/B$65)</f>
        <v>1.29904061830315</v>
      </c>
      <c r="C98" s="293">
        <f t="shared" si="33"/>
        <v>1.2784293150764647</v>
      </c>
      <c r="D98" s="293">
        <f t="shared" si="33"/>
        <v>1.2939188506395833</v>
      </c>
      <c r="E98" s="293">
        <f t="shared" si="33"/>
        <v>1.3464065838102359</v>
      </c>
      <c r="F98" s="293">
        <f t="shared" si="33"/>
        <v>1.2353390488376716</v>
      </c>
      <c r="G98" s="293">
        <f t="shared" si="33"/>
        <v>1.1779040315930556</v>
      </c>
      <c r="H98" s="293">
        <f t="shared" si="33"/>
        <v>1.2575626977000216</v>
      </c>
      <c r="I98" s="293">
        <f t="shared" si="33"/>
        <v>1.1741629506610936</v>
      </c>
      <c r="J98" s="293">
        <f t="shared" si="33"/>
        <v>1.2936497545421746</v>
      </c>
      <c r="K98" s="293">
        <f t="shared" si="33"/>
        <v>1.0634999929001232</v>
      </c>
      <c r="L98" s="293">
        <f t="shared" si="33"/>
        <v>1.026086853038372</v>
      </c>
      <c r="M98" s="293">
        <f t="shared" si="33"/>
        <v>1.1619230583550373</v>
      </c>
      <c r="N98" s="293">
        <f t="shared" si="33"/>
        <v>1.1764456380127217</v>
      </c>
      <c r="O98" s="293">
        <f t="shared" si="33"/>
        <v>1.1741483508060184</v>
      </c>
      <c r="P98" s="293">
        <f t="shared" si="33"/>
        <v>1.1665019645984656</v>
      </c>
      <c r="Q98" s="293">
        <f t="shared" si="33"/>
        <v>1.1859955265478712</v>
      </c>
      <c r="R98" s="293">
        <f t="shared" si="33"/>
        <v>1.3013736875111692</v>
      </c>
      <c r="S98" s="293">
        <f t="shared" si="33"/>
        <v>1.2421534101747846</v>
      </c>
      <c r="T98" s="293">
        <f t="shared" si="33"/>
        <v>1.1558490498253846</v>
      </c>
      <c r="U98" s="293">
        <f t="shared" si="33"/>
        <v>1.3198914731478122</v>
      </c>
      <c r="V98" s="293">
        <f t="shared" si="33"/>
        <v>1.3799622208272269</v>
      </c>
      <c r="W98" s="293">
        <f t="shared" si="33"/>
        <v>1.3677708669389239</v>
      </c>
      <c r="X98" s="293">
        <f t="shared" si="33"/>
        <v>1.4430209534946501</v>
      </c>
      <c r="Y98" s="293">
        <f t="shared" si="33"/>
        <v>1.4358240013331494</v>
      </c>
      <c r="DA98" s="94"/>
    </row>
    <row r="99" spans="1:105" ht="12" customHeight="1" x14ac:dyDescent="0.25">
      <c r="A99" s="99" t="s">
        <v>46</v>
      </c>
      <c r="B99" s="293">
        <f t="shared" ref="B99:Y99" si="34">IF(B$66=0,"",B$76/B$66)</f>
        <v>1.2968521242094235</v>
      </c>
      <c r="C99" s="293">
        <f t="shared" si="34"/>
        <v>1.2764383884694677</v>
      </c>
      <c r="D99" s="293">
        <f t="shared" si="34"/>
        <v>1.2926463116324702</v>
      </c>
      <c r="E99" s="293">
        <f t="shared" si="34"/>
        <v>1.3443677889853134</v>
      </c>
      <c r="F99" s="293">
        <f t="shared" si="34"/>
        <v>1.2335572279165306</v>
      </c>
      <c r="G99" s="293">
        <f t="shared" si="34"/>
        <v>1.1765590432748134</v>
      </c>
      <c r="H99" s="293">
        <f t="shared" si="34"/>
        <v>1.2559488753229591</v>
      </c>
      <c r="I99" s="293">
        <f t="shared" si="34"/>
        <v>1.1741629506610936</v>
      </c>
      <c r="J99" s="293">
        <f t="shared" si="34"/>
        <v>1.2936497545421746</v>
      </c>
      <c r="K99" s="293">
        <f t="shared" si="34"/>
        <v>1.0634999929001232</v>
      </c>
      <c r="L99" s="293">
        <f t="shared" si="34"/>
        <v>1.026086853038372</v>
      </c>
      <c r="M99" s="293">
        <f t="shared" si="34"/>
        <v>1.1619230583550373</v>
      </c>
      <c r="N99" s="293">
        <f t="shared" si="34"/>
        <v>1.1764456380127217</v>
      </c>
      <c r="O99" s="293">
        <f t="shared" si="34"/>
        <v>1.1741483508060184</v>
      </c>
      <c r="P99" s="293">
        <f t="shared" si="34"/>
        <v>1.1665019645984656</v>
      </c>
      <c r="Q99" s="293">
        <f t="shared" si="34"/>
        <v>1.1859955265478712</v>
      </c>
      <c r="R99" s="293">
        <f t="shared" si="34"/>
        <v>1.3013736875111692</v>
      </c>
      <c r="S99" s="293">
        <f t="shared" si="34"/>
        <v>1.2421534101747846</v>
      </c>
      <c r="T99" s="293">
        <f t="shared" si="34"/>
        <v>1.1558490498253846</v>
      </c>
      <c r="U99" s="293">
        <f t="shared" si="34"/>
        <v>1.3198914731478122</v>
      </c>
      <c r="V99" s="293">
        <f t="shared" si="34"/>
        <v>1.3799622208272269</v>
      </c>
      <c r="W99" s="293">
        <f t="shared" si="34"/>
        <v>1.3677708669389239</v>
      </c>
      <c r="X99" s="293">
        <f t="shared" si="34"/>
        <v>1.4430209534946501</v>
      </c>
      <c r="Y99" s="293">
        <f t="shared" si="34"/>
        <v>1.4358240013331494</v>
      </c>
      <c r="DA99" s="94"/>
    </row>
    <row r="100" spans="1:105" ht="12" customHeight="1" x14ac:dyDescent="0.25">
      <c r="A100" s="99" t="s">
        <v>80</v>
      </c>
      <c r="B100" s="293">
        <f t="shared" ref="B100:Y100" si="35">IF(B$67=0,"",B$77/B$67)</f>
        <v>2.4446283687963106</v>
      </c>
      <c r="C100" s="293">
        <f t="shared" si="35"/>
        <v>2.3086436759856732</v>
      </c>
      <c r="D100" s="293">
        <f t="shared" si="35"/>
        <v>2.2797379200797714</v>
      </c>
      <c r="E100" s="293">
        <f t="shared" si="35"/>
        <v>2.4158089190372674</v>
      </c>
      <c r="F100" s="293">
        <f t="shared" si="35"/>
        <v>2.1671834678546245</v>
      </c>
      <c r="G100" s="293">
        <f t="shared" si="35"/>
        <v>1.8641881415597332</v>
      </c>
      <c r="H100" s="293">
        <f t="shared" si="35"/>
        <v>2.0886553088934412</v>
      </c>
      <c r="I100" s="293" t="str">
        <f t="shared" si="35"/>
        <v/>
      </c>
      <c r="J100" s="293" t="str">
        <f t="shared" si="35"/>
        <v/>
      </c>
      <c r="K100" s="293" t="str">
        <f t="shared" si="35"/>
        <v/>
      </c>
      <c r="L100" s="293" t="str">
        <f t="shared" si="35"/>
        <v/>
      </c>
      <c r="M100" s="293" t="str">
        <f t="shared" si="35"/>
        <v/>
      </c>
      <c r="N100" s="293" t="str">
        <f t="shared" si="35"/>
        <v/>
      </c>
      <c r="O100" s="293" t="str">
        <f t="shared" si="35"/>
        <v/>
      </c>
      <c r="P100" s="293" t="str">
        <f t="shared" si="35"/>
        <v/>
      </c>
      <c r="Q100" s="293" t="str">
        <f t="shared" si="35"/>
        <v/>
      </c>
      <c r="R100" s="293" t="str">
        <f t="shared" si="35"/>
        <v/>
      </c>
      <c r="S100" s="293" t="str">
        <f t="shared" si="35"/>
        <v/>
      </c>
      <c r="T100" s="293" t="str">
        <f t="shared" si="35"/>
        <v/>
      </c>
      <c r="U100" s="293" t="str">
        <f t="shared" si="35"/>
        <v/>
      </c>
      <c r="V100" s="293" t="str">
        <f t="shared" si="35"/>
        <v/>
      </c>
      <c r="W100" s="293" t="str">
        <f t="shared" si="35"/>
        <v/>
      </c>
      <c r="X100" s="293" t="str">
        <f t="shared" si="35"/>
        <v/>
      </c>
      <c r="Y100" s="293" t="str">
        <f t="shared" si="35"/>
        <v/>
      </c>
      <c r="DA100" s="94"/>
    </row>
    <row r="101" spans="1:105" ht="12" customHeight="1" x14ac:dyDescent="0.25">
      <c r="A101" s="49" t="s">
        <v>47</v>
      </c>
      <c r="B101" s="256">
        <f t="shared" ref="B101:Y101" si="36">IF(B$68=0,"",B$78/B$68)</f>
        <v>3.2234438759201676</v>
      </c>
      <c r="C101" s="256">
        <f t="shared" si="36"/>
        <v>3.0231369850926115</v>
      </c>
      <c r="D101" s="256">
        <f t="shared" si="36"/>
        <v>3.0537460578948492</v>
      </c>
      <c r="E101" s="256">
        <f t="shared" si="36"/>
        <v>3.1528235331056305</v>
      </c>
      <c r="F101" s="256">
        <f t="shared" si="36"/>
        <v>2.6236063784567629</v>
      </c>
      <c r="G101" s="256">
        <f t="shared" si="36"/>
        <v>2.35234350631616</v>
      </c>
      <c r="H101" s="256">
        <f t="shared" si="36"/>
        <v>2.7821425687362096</v>
      </c>
      <c r="I101" s="256">
        <f t="shared" si="36"/>
        <v>2.6472751091848901</v>
      </c>
      <c r="J101" s="256">
        <f t="shared" si="36"/>
        <v>2.7737840983146334</v>
      </c>
      <c r="K101" s="256">
        <f t="shared" si="36"/>
        <v>1.8349106017784713</v>
      </c>
      <c r="L101" s="256">
        <f t="shared" si="36"/>
        <v>1.4972992625692056</v>
      </c>
      <c r="M101" s="256">
        <f t="shared" si="36"/>
        <v>2.4087612469665896</v>
      </c>
      <c r="N101" s="256">
        <f t="shared" si="36"/>
        <v>2.2367866605247051</v>
      </c>
      <c r="O101" s="256">
        <f t="shared" si="36"/>
        <v>2.1467550895825616</v>
      </c>
      <c r="P101" s="256">
        <f t="shared" si="36"/>
        <v>2.033998686990286</v>
      </c>
      <c r="Q101" s="256">
        <f t="shared" si="36"/>
        <v>1.9368335104215268</v>
      </c>
      <c r="R101" s="256">
        <f t="shared" si="36"/>
        <v>2.2205963346034063</v>
      </c>
      <c r="S101" s="256">
        <f t="shared" si="36"/>
        <v>1.5343276664912278</v>
      </c>
      <c r="T101" s="256">
        <f t="shared" si="36"/>
        <v>1.6174759339464835</v>
      </c>
      <c r="U101" s="256">
        <f t="shared" si="36"/>
        <v>2.352483063452945</v>
      </c>
      <c r="V101" s="256">
        <f t="shared" si="36"/>
        <v>2.1358976576990165</v>
      </c>
      <c r="W101" s="256">
        <f t="shared" si="36"/>
        <v>2.023366222982677</v>
      </c>
      <c r="X101" s="256">
        <f t="shared" si="36"/>
        <v>2.0578632365854213</v>
      </c>
      <c r="Y101" s="256">
        <f t="shared" si="36"/>
        <v>2.2230835773449056</v>
      </c>
      <c r="DA101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  <ignoredErrors>
    <ignoredError sqref="B5:Y5 B12:Y12 B19:Y19 C25:Y25" formulaRange="1"/>
    <ignoredError sqref="C31:Y31 B37:Y37" formula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theme="4" tint="0.79998168889431442"/>
    <pageSetUpPr fitToPage="1"/>
  </sheetPr>
  <dimension ref="A1:DA261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Non-ferrous metals / final energy consumption"</f>
        <v>EL: Non-ferrous metals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</row>
    <row r="3" spans="1:105" ht="15" customHeight="1" x14ac:dyDescent="0.25">
      <c r="A3" s="32" t="s">
        <v>152</v>
      </c>
      <c r="B3" s="257"/>
      <c r="C3" s="257"/>
      <c r="D3" s="257"/>
      <c r="E3" s="257"/>
      <c r="F3" s="257"/>
      <c r="G3" s="257"/>
      <c r="H3" s="257"/>
      <c r="I3" s="257"/>
      <c r="J3" s="257"/>
      <c r="K3" s="257"/>
      <c r="L3" s="257"/>
      <c r="M3" s="257"/>
      <c r="N3" s="257"/>
      <c r="O3" s="257"/>
      <c r="P3" s="257"/>
      <c r="Q3" s="257"/>
      <c r="R3" s="257"/>
      <c r="S3" s="257"/>
      <c r="T3" s="257"/>
      <c r="U3" s="257"/>
      <c r="V3" s="257"/>
      <c r="W3" s="257"/>
      <c r="X3" s="257"/>
      <c r="Y3" s="257"/>
      <c r="DA3" s="88"/>
    </row>
    <row r="4" spans="1:105" ht="12" customHeight="1" x14ac:dyDescent="0.25">
      <c r="A4" s="58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</row>
    <row r="5" spans="1:105" ht="15" customHeight="1" x14ac:dyDescent="0.25">
      <c r="A5" s="34" t="s">
        <v>45</v>
      </c>
      <c r="B5" s="223">
        <v>313.57178166567991</v>
      </c>
      <c r="C5" s="223">
        <v>314.01462236309118</v>
      </c>
      <c r="D5" s="223">
        <v>325.55223800528938</v>
      </c>
      <c r="E5" s="223">
        <v>335.21732831446519</v>
      </c>
      <c r="F5" s="223">
        <v>341.78195860465001</v>
      </c>
      <c r="G5" s="223">
        <v>329.21696403600407</v>
      </c>
      <c r="H5" s="223">
        <v>317.41294678597149</v>
      </c>
      <c r="I5" s="223">
        <v>327.9766269454326</v>
      </c>
      <c r="J5" s="223">
        <v>294.90512100248361</v>
      </c>
      <c r="K5" s="223">
        <v>280.62234242575778</v>
      </c>
      <c r="L5" s="223">
        <v>308.13976216591283</v>
      </c>
      <c r="M5" s="223">
        <v>324.14086307534387</v>
      </c>
      <c r="N5" s="223">
        <v>317.86212023552031</v>
      </c>
      <c r="O5" s="223">
        <v>339.94720495806462</v>
      </c>
      <c r="P5" s="223">
        <v>318.96522882600681</v>
      </c>
      <c r="Q5" s="223">
        <v>317.56329275462679</v>
      </c>
      <c r="R5" s="223">
        <v>296.5287853594798</v>
      </c>
      <c r="S5" s="223">
        <v>252.4972911748886</v>
      </c>
      <c r="T5" s="223">
        <v>258.61231163046182</v>
      </c>
      <c r="U5" s="223">
        <v>241.8397843552689</v>
      </c>
      <c r="V5" s="223">
        <v>253.2713718919486</v>
      </c>
      <c r="W5" s="223">
        <v>271.61940109919209</v>
      </c>
      <c r="X5" s="223">
        <v>251.03927092819299</v>
      </c>
      <c r="Y5" s="223">
        <v>224.60568400936361</v>
      </c>
      <c r="DA5" s="89" t="s">
        <v>474</v>
      </c>
    </row>
    <row r="6" spans="1:105" ht="12" customHeight="1" x14ac:dyDescent="0.25">
      <c r="A6" s="55" t="s">
        <v>91</v>
      </c>
      <c r="B6" s="259">
        <v>0.470357672498049</v>
      </c>
      <c r="C6" s="259">
        <v>0.47102193354415622</v>
      </c>
      <c r="D6" s="259">
        <v>0.48832835700742799</v>
      </c>
      <c r="E6" s="259">
        <v>0.50282599247110626</v>
      </c>
      <c r="F6" s="259">
        <v>0.51267293790659074</v>
      </c>
      <c r="G6" s="259">
        <v>0.49382544605355688</v>
      </c>
      <c r="H6" s="259">
        <v>0.476119420178508</v>
      </c>
      <c r="I6" s="259">
        <v>0.49196494041771738</v>
      </c>
      <c r="J6" s="259">
        <v>0.442357681503115</v>
      </c>
      <c r="K6" s="259">
        <v>0.42093351363821702</v>
      </c>
      <c r="L6" s="259">
        <v>0.46220964324849612</v>
      </c>
      <c r="M6" s="259">
        <v>0.48621129461262719</v>
      </c>
      <c r="N6" s="259">
        <v>0.47679318035267659</v>
      </c>
      <c r="O6" s="259">
        <v>0.50992080743671175</v>
      </c>
      <c r="P6" s="259">
        <v>0.47844784323847539</v>
      </c>
      <c r="Q6" s="259">
        <v>0.47634493913141968</v>
      </c>
      <c r="R6" s="259">
        <v>0.44479317803884111</v>
      </c>
      <c r="S6" s="259">
        <v>0.37874593676308638</v>
      </c>
      <c r="T6" s="259">
        <v>0.38791846744629921</v>
      </c>
      <c r="U6" s="259">
        <v>0.36275967653341867</v>
      </c>
      <c r="V6" s="259">
        <v>0.37990705783725542</v>
      </c>
      <c r="W6" s="259">
        <v>0.40742910164811991</v>
      </c>
      <c r="X6" s="259">
        <v>0.3765589063915355</v>
      </c>
      <c r="Y6" s="259">
        <v>0.33690852601347082</v>
      </c>
      <c r="DA6" s="67" t="s">
        <v>475</v>
      </c>
    </row>
    <row r="7" spans="1:105" ht="12" customHeight="1" x14ac:dyDescent="0.25">
      <c r="A7" s="173" t="s">
        <v>92</v>
      </c>
      <c r="B7" s="224">
        <v>0.2351788362490245</v>
      </c>
      <c r="C7" s="224">
        <v>0.2355109667720782</v>
      </c>
      <c r="D7" s="224">
        <v>0.24416417850371411</v>
      </c>
      <c r="E7" s="224">
        <v>0.25141299623555319</v>
      </c>
      <c r="F7" s="224">
        <v>0.25633646895329543</v>
      </c>
      <c r="G7" s="224">
        <v>0.24691272302677841</v>
      </c>
      <c r="H7" s="224">
        <v>0.23805971008925411</v>
      </c>
      <c r="I7" s="224">
        <v>0.24598247020885869</v>
      </c>
      <c r="J7" s="224">
        <v>0.22117884075155761</v>
      </c>
      <c r="K7" s="224">
        <v>0.21046675681910851</v>
      </c>
      <c r="L7" s="224">
        <v>0.23110482162424811</v>
      </c>
      <c r="M7" s="224">
        <v>0.24310564730631359</v>
      </c>
      <c r="N7" s="224">
        <v>0.2383965901763383</v>
      </c>
      <c r="O7" s="224">
        <v>0.25496040371835588</v>
      </c>
      <c r="P7" s="224">
        <v>0.23922392161923781</v>
      </c>
      <c r="Q7" s="224">
        <v>0.23817246956570989</v>
      </c>
      <c r="R7" s="224">
        <v>0.22239658901942061</v>
      </c>
      <c r="S7" s="224">
        <v>0.18937296838154319</v>
      </c>
      <c r="T7" s="224">
        <v>0.1939592337231496</v>
      </c>
      <c r="U7" s="224">
        <v>0.18137983826670939</v>
      </c>
      <c r="V7" s="224">
        <v>0.18995352891862771</v>
      </c>
      <c r="W7" s="224">
        <v>0.20371455082406001</v>
      </c>
      <c r="X7" s="224">
        <v>0.18827945319576769</v>
      </c>
      <c r="Y7" s="224">
        <v>0.16845426300673541</v>
      </c>
      <c r="DA7" s="177" t="s">
        <v>476</v>
      </c>
    </row>
    <row r="8" spans="1:105" ht="12" customHeight="1" x14ac:dyDescent="0.25">
      <c r="A8" s="173" t="s">
        <v>93</v>
      </c>
      <c r="B8" s="224">
        <v>5.9578638516419478</v>
      </c>
      <c r="C8" s="224">
        <v>5.9662778248926411</v>
      </c>
      <c r="D8" s="224">
        <v>6.1854925220940844</v>
      </c>
      <c r="E8" s="224">
        <v>6.3691292379673419</v>
      </c>
      <c r="F8" s="224">
        <v>6.49385721348348</v>
      </c>
      <c r="G8" s="224">
        <v>6.2551223166783849</v>
      </c>
      <c r="H8" s="224">
        <v>6.0308459889277639</v>
      </c>
      <c r="I8" s="224">
        <v>6.2315559119577486</v>
      </c>
      <c r="J8" s="224">
        <v>5.6031972990394534</v>
      </c>
      <c r="K8" s="224">
        <v>5.331824506084077</v>
      </c>
      <c r="L8" s="224">
        <v>5.8546554811476144</v>
      </c>
      <c r="M8" s="224">
        <v>6.1586763984266053</v>
      </c>
      <c r="N8" s="224">
        <v>6.0393802844672324</v>
      </c>
      <c r="O8" s="224">
        <v>6.4589968941983429</v>
      </c>
      <c r="P8" s="224">
        <v>6.0603393476873499</v>
      </c>
      <c r="Q8" s="224">
        <v>6.0337025623313139</v>
      </c>
      <c r="R8" s="224">
        <v>5.6340469218253153</v>
      </c>
      <c r="S8" s="224">
        <v>4.7974485323324236</v>
      </c>
      <c r="T8" s="224">
        <v>4.9136339209864524</v>
      </c>
      <c r="U8" s="224">
        <v>4.5949559027566336</v>
      </c>
      <c r="V8" s="224">
        <v>4.8121560659385647</v>
      </c>
      <c r="W8" s="224">
        <v>5.1607686208761816</v>
      </c>
      <c r="X8" s="224">
        <v>4.7697461476261118</v>
      </c>
      <c r="Y8" s="224">
        <v>4.2675079961706288</v>
      </c>
      <c r="DA8" s="177" t="s">
        <v>477</v>
      </c>
    </row>
    <row r="9" spans="1:105" ht="12" customHeight="1" x14ac:dyDescent="0.25">
      <c r="A9" s="173" t="s">
        <v>94</v>
      </c>
      <c r="B9" s="224">
        <v>0.15678589083268349</v>
      </c>
      <c r="C9" s="224">
        <v>0.157007311181386</v>
      </c>
      <c r="D9" s="224">
        <v>0.1627761190024766</v>
      </c>
      <c r="E9" s="224">
        <v>0.16760866415703601</v>
      </c>
      <c r="F9" s="224">
        <v>0.17089097930219749</v>
      </c>
      <c r="G9" s="224">
        <v>0.16460848201785289</v>
      </c>
      <c r="H9" s="224">
        <v>0.15870647339283661</v>
      </c>
      <c r="I9" s="224">
        <v>0.16398831347257301</v>
      </c>
      <c r="J9" s="224">
        <v>0.14745256050103889</v>
      </c>
      <c r="K9" s="224">
        <v>0.14031117121273939</v>
      </c>
      <c r="L9" s="224">
        <v>0.15406988108283259</v>
      </c>
      <c r="M9" s="224">
        <v>0.16207043153754291</v>
      </c>
      <c r="N9" s="224">
        <v>0.15893106011755939</v>
      </c>
      <c r="O9" s="224">
        <v>0.1699736024789045</v>
      </c>
      <c r="P9" s="224">
        <v>0.15948261441282571</v>
      </c>
      <c r="Q9" s="224">
        <v>0.15878164637714051</v>
      </c>
      <c r="R9" s="224">
        <v>0.14826439267961419</v>
      </c>
      <c r="S9" s="224">
        <v>0.12624864558769591</v>
      </c>
      <c r="T9" s="224">
        <v>0.1293061558154335</v>
      </c>
      <c r="U9" s="224">
        <v>0.1209198921778067</v>
      </c>
      <c r="V9" s="224">
        <v>0.1266356859457522</v>
      </c>
      <c r="W9" s="224">
        <v>0.13580970054937369</v>
      </c>
      <c r="X9" s="224">
        <v>0.12551963546384559</v>
      </c>
      <c r="Y9" s="224">
        <v>0.1123028420044907</v>
      </c>
      <c r="DA9" s="177" t="s">
        <v>478</v>
      </c>
    </row>
    <row r="10" spans="1:105" ht="12" customHeight="1" x14ac:dyDescent="0.25">
      <c r="A10" s="56" t="s">
        <v>95</v>
      </c>
      <c r="B10" s="260">
        <v>0.50027164190022577</v>
      </c>
      <c r="C10" s="260">
        <v>0.52795535067924559</v>
      </c>
      <c r="D10" s="260">
        <v>0.55558187047354957</v>
      </c>
      <c r="E10" s="260">
        <v>0.55026561348401581</v>
      </c>
      <c r="F10" s="260">
        <v>0.60217599695290236</v>
      </c>
      <c r="G10" s="260">
        <v>0.64172237165290569</v>
      </c>
      <c r="H10" s="260">
        <v>0.57499528008208778</v>
      </c>
      <c r="I10" s="260">
        <v>0.61562147236207487</v>
      </c>
      <c r="J10" s="260">
        <v>0.55148613723321482</v>
      </c>
      <c r="K10" s="260">
        <v>0.6815375104542819</v>
      </c>
      <c r="L10" s="260">
        <v>0.76478466704765558</v>
      </c>
      <c r="M10" s="260">
        <v>0.66997359644816523</v>
      </c>
      <c r="N10" s="260">
        <v>0.67239829614830182</v>
      </c>
      <c r="O10" s="260">
        <v>0.74186632584357115</v>
      </c>
      <c r="P10" s="260">
        <v>0.70383629253904734</v>
      </c>
      <c r="Q10" s="260">
        <v>0.69955662060098089</v>
      </c>
      <c r="R10" s="260">
        <v>0.62265442807348481</v>
      </c>
      <c r="S10" s="260">
        <v>0.79930077733703686</v>
      </c>
      <c r="T10" s="260">
        <v>0.824828595563873</v>
      </c>
      <c r="U10" s="260">
        <v>0.70185169606797981</v>
      </c>
      <c r="V10" s="260">
        <v>0.6070213870001987</v>
      </c>
      <c r="W10" s="260">
        <v>0.646796187225265</v>
      </c>
      <c r="X10" s="260">
        <v>0.58047056814089593</v>
      </c>
      <c r="Y10" s="260">
        <v>0.51727038660190239</v>
      </c>
      <c r="DA10" s="68" t="s">
        <v>479</v>
      </c>
    </row>
    <row r="11" spans="1:105" ht="12" customHeight="1" x14ac:dyDescent="0.25">
      <c r="A11" s="37" t="s">
        <v>159</v>
      </c>
      <c r="B11" s="226">
        <v>6.9416785539201442E-2</v>
      </c>
      <c r="C11" s="226">
        <v>6.6537099754568188E-2</v>
      </c>
      <c r="D11" s="226">
        <v>5.7675512896225828E-2</v>
      </c>
      <c r="E11" s="226">
        <v>7.0767867538707077E-2</v>
      </c>
      <c r="F11" s="226">
        <v>2.8157051676359819E-3</v>
      </c>
      <c r="G11" s="226">
        <v>4.3860858034112174E-3</v>
      </c>
      <c r="H11" s="226">
        <v>5.1969891146921247E-3</v>
      </c>
      <c r="I11" s="226">
        <v>4.614251626572731E-3</v>
      </c>
      <c r="J11" s="226">
        <v>4.7601129809528532E-3</v>
      </c>
      <c r="K11" s="226">
        <v>3.300717402553804E-3</v>
      </c>
      <c r="L11" s="226">
        <v>2.5518881525987058E-3</v>
      </c>
      <c r="M11" s="226">
        <v>1.740022163472199E-3</v>
      </c>
      <c r="N11" s="226">
        <v>7.2655823622837616E-3</v>
      </c>
      <c r="O11" s="226">
        <v>5.400181522586092E-3</v>
      </c>
      <c r="P11" s="226">
        <v>0</v>
      </c>
      <c r="Q11" s="226">
        <v>0</v>
      </c>
      <c r="R11" s="226">
        <v>0</v>
      </c>
      <c r="S11" s="226">
        <v>1.662107027806555E-4</v>
      </c>
      <c r="T11" s="226">
        <v>3.4767835638313267E-5</v>
      </c>
      <c r="U11" s="226">
        <v>1.4543325824272949E-4</v>
      </c>
      <c r="V11" s="226">
        <v>2.4999418000573462E-4</v>
      </c>
      <c r="W11" s="226">
        <v>1.997879168251185E-4</v>
      </c>
      <c r="X11" s="226">
        <v>1.562438146012699E-4</v>
      </c>
      <c r="Y11" s="226">
        <v>1.5085634142983039E-4</v>
      </c>
      <c r="DA11" s="69" t="s">
        <v>480</v>
      </c>
    </row>
    <row r="12" spans="1:105" ht="12" customHeight="1" x14ac:dyDescent="0.25">
      <c r="A12" s="37" t="s">
        <v>35</v>
      </c>
      <c r="B12" s="226">
        <v>0.11560241432470759</v>
      </c>
      <c r="C12" s="226">
        <v>9.9967437849163038E-2</v>
      </c>
      <c r="D12" s="226">
        <v>0.11214601244442229</v>
      </c>
      <c r="E12" s="226">
        <v>0.15500966173592559</v>
      </c>
      <c r="F12" s="226">
        <v>0.14792919084998751</v>
      </c>
      <c r="G12" s="226">
        <v>0.13522488521490189</v>
      </c>
      <c r="H12" s="226">
        <v>0.12900667796718171</v>
      </c>
      <c r="I12" s="226">
        <v>0.12791534525058751</v>
      </c>
      <c r="J12" s="226">
        <v>0.13808771134213449</v>
      </c>
      <c r="K12" s="226">
        <v>9.0895735169004482E-2</v>
      </c>
      <c r="L12" s="226">
        <v>8.0139876381196046E-2</v>
      </c>
      <c r="M12" s="226">
        <v>0.33005072137634861</v>
      </c>
      <c r="N12" s="226">
        <v>0.30935598879364778</v>
      </c>
      <c r="O12" s="226">
        <v>0.4297763209510343</v>
      </c>
      <c r="P12" s="226">
        <v>0.34365195396547199</v>
      </c>
      <c r="Q12" s="226">
        <v>0.33155448960142581</v>
      </c>
      <c r="R12" s="226">
        <v>0.32546018099376239</v>
      </c>
      <c r="S12" s="226">
        <v>7.7732563008359679E-2</v>
      </c>
      <c r="T12" s="226">
        <v>7.4864335949499747E-2</v>
      </c>
      <c r="U12" s="226">
        <v>0.11650800544022</v>
      </c>
      <c r="V12" s="226">
        <v>0.3119287525679787</v>
      </c>
      <c r="W12" s="226">
        <v>0.35478164541181229</v>
      </c>
      <c r="X12" s="226">
        <v>0.30428838249565532</v>
      </c>
      <c r="Y12" s="226">
        <v>0.32252978655409797</v>
      </c>
      <c r="DA12" s="69" t="s">
        <v>481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482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483</v>
      </c>
    </row>
    <row r="15" spans="1:105" ht="12" customHeight="1" x14ac:dyDescent="0.25">
      <c r="A15" s="37" t="s">
        <v>40</v>
      </c>
      <c r="B15" s="226">
        <v>0.31525244203631669</v>
      </c>
      <c r="C15" s="226">
        <v>0.36145081307551441</v>
      </c>
      <c r="D15" s="226">
        <v>0.38576034513290142</v>
      </c>
      <c r="E15" s="226">
        <v>0.32448808420938302</v>
      </c>
      <c r="F15" s="226">
        <v>0.45143110093527877</v>
      </c>
      <c r="G15" s="226">
        <v>0.50211140063459259</v>
      </c>
      <c r="H15" s="226">
        <v>0.44079161300021391</v>
      </c>
      <c r="I15" s="226">
        <v>0.48309187548491472</v>
      </c>
      <c r="J15" s="226">
        <v>0.40863831291012748</v>
      </c>
      <c r="K15" s="226">
        <v>0.58734105788272362</v>
      </c>
      <c r="L15" s="226">
        <v>0.68209290251386079</v>
      </c>
      <c r="M15" s="226">
        <v>0.33818285290834449</v>
      </c>
      <c r="N15" s="226">
        <v>0.35577672499237017</v>
      </c>
      <c r="O15" s="226">
        <v>0.30668982336995071</v>
      </c>
      <c r="P15" s="226">
        <v>0.36018433857357518</v>
      </c>
      <c r="Q15" s="226">
        <v>0.36800213099955509</v>
      </c>
      <c r="R15" s="226">
        <v>0.29719424707972242</v>
      </c>
      <c r="S15" s="226">
        <v>0.72140200362589657</v>
      </c>
      <c r="T15" s="226">
        <v>0.74992949177873491</v>
      </c>
      <c r="U15" s="226">
        <v>0.58519825736951714</v>
      </c>
      <c r="V15" s="226">
        <v>0.29484264025221429</v>
      </c>
      <c r="W15" s="226">
        <v>0.29181475389662759</v>
      </c>
      <c r="X15" s="226">
        <v>0.27602594183063928</v>
      </c>
      <c r="Y15" s="226">
        <v>0.19458974370637469</v>
      </c>
      <c r="DA15" s="69" t="s">
        <v>484</v>
      </c>
    </row>
    <row r="16" spans="1:105" ht="12" customHeight="1" x14ac:dyDescent="0.25">
      <c r="A16" s="57" t="s">
        <v>485</v>
      </c>
      <c r="B16" s="294">
        <v>199.79399177290969</v>
      </c>
      <c r="C16" s="294">
        <v>197.64028825564549</v>
      </c>
      <c r="D16" s="294">
        <v>204.3903657767606</v>
      </c>
      <c r="E16" s="294">
        <v>212.4623155650826</v>
      </c>
      <c r="F16" s="294">
        <v>212.78655271410369</v>
      </c>
      <c r="G16" s="294">
        <v>202.39033213470199</v>
      </c>
      <c r="H16" s="294">
        <v>197.69788987676449</v>
      </c>
      <c r="I16" s="294">
        <v>203.52498489448689</v>
      </c>
      <c r="J16" s="294">
        <v>183.06339199306711</v>
      </c>
      <c r="K16" s="294">
        <v>157.97960069411829</v>
      </c>
      <c r="L16" s="294">
        <v>171.7315260290674</v>
      </c>
      <c r="M16" s="294">
        <v>198.3262703807201</v>
      </c>
      <c r="N16" s="294">
        <v>195.6366032395288</v>
      </c>
      <c r="O16" s="294">
        <v>205.41209793536109</v>
      </c>
      <c r="P16" s="294">
        <v>191.22829757765271</v>
      </c>
      <c r="Q16" s="294">
        <v>190.74422529671489</v>
      </c>
      <c r="R16" s="294">
        <v>183.28195531379461</v>
      </c>
      <c r="S16" s="294">
        <v>110.6732189440082</v>
      </c>
      <c r="T16" s="294">
        <v>112.19105270498839</v>
      </c>
      <c r="U16" s="294">
        <v>116.76263852598071</v>
      </c>
      <c r="V16" s="294">
        <v>143.67500725965459</v>
      </c>
      <c r="W16" s="294">
        <v>154.797782185263</v>
      </c>
      <c r="X16" s="294">
        <v>146.02298192666311</v>
      </c>
      <c r="Y16" s="294">
        <v>130.96415726166759</v>
      </c>
      <c r="DA16" s="70" t="s">
        <v>486</v>
      </c>
    </row>
    <row r="17" spans="1:105" ht="12" customHeight="1" x14ac:dyDescent="0.25">
      <c r="A17" s="46" t="s">
        <v>28</v>
      </c>
      <c r="B17" s="229">
        <v>105.0824588368115</v>
      </c>
      <c r="C17" s="229">
        <v>99.413501312241394</v>
      </c>
      <c r="D17" s="229">
        <v>105.41605773819229</v>
      </c>
      <c r="E17" s="229">
        <v>112.3490628117429</v>
      </c>
      <c r="F17" s="229">
        <v>105.01282799320209</v>
      </c>
      <c r="G17" s="229">
        <v>106.20775640426371</v>
      </c>
      <c r="H17" s="229">
        <v>103.050871664403</v>
      </c>
      <c r="I17" s="229">
        <v>109.14595857210669</v>
      </c>
      <c r="J17" s="229">
        <v>95.040774696839335</v>
      </c>
      <c r="K17" s="229">
        <v>58.184586137959961</v>
      </c>
      <c r="L17" s="229">
        <v>85.612463253233017</v>
      </c>
      <c r="M17" s="229">
        <v>91.56895807486984</v>
      </c>
      <c r="N17" s="229">
        <v>110.2216601103752</v>
      </c>
      <c r="O17" s="229">
        <v>84.121772603195978</v>
      </c>
      <c r="P17" s="229">
        <v>80.244784752052041</v>
      </c>
      <c r="Q17" s="229">
        <v>86.073746765310176</v>
      </c>
      <c r="R17" s="229">
        <v>99.708062574279282</v>
      </c>
      <c r="S17" s="229">
        <v>0</v>
      </c>
      <c r="T17" s="229">
        <v>0</v>
      </c>
      <c r="U17" s="229">
        <v>0</v>
      </c>
      <c r="V17" s="229">
        <v>0</v>
      </c>
      <c r="W17" s="229">
        <v>0</v>
      </c>
      <c r="X17" s="229">
        <v>0</v>
      </c>
      <c r="Y17" s="229">
        <v>0</v>
      </c>
      <c r="DA17" s="73" t="s">
        <v>487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488</v>
      </c>
    </row>
    <row r="19" spans="1:105" ht="12" customHeight="1" x14ac:dyDescent="0.25">
      <c r="A19" s="46" t="s">
        <v>31</v>
      </c>
      <c r="B19" s="229">
        <v>11.655787384032029</v>
      </c>
      <c r="C19" s="229">
        <v>11.573113956316879</v>
      </c>
      <c r="D19" s="229">
        <v>10.29569722200196</v>
      </c>
      <c r="E19" s="229">
        <v>10.64183140950697</v>
      </c>
      <c r="F19" s="229">
        <v>12.14245760946817</v>
      </c>
      <c r="G19" s="229">
        <v>12.44640488068837</v>
      </c>
      <c r="H19" s="229">
        <v>11.492255009348129</v>
      </c>
      <c r="I19" s="229">
        <v>10.79031543294367</v>
      </c>
      <c r="J19" s="229">
        <v>10.689862526100759</v>
      </c>
      <c r="K19" s="229">
        <v>16.984747400498978</v>
      </c>
      <c r="L19" s="229">
        <v>13.127923250635799</v>
      </c>
      <c r="M19" s="229">
        <v>7.9506288534679612</v>
      </c>
      <c r="N19" s="229">
        <v>1.6661343008394249</v>
      </c>
      <c r="O19" s="229">
        <v>0.81001180454798516</v>
      </c>
      <c r="P19" s="229">
        <v>1.3716101585566569</v>
      </c>
      <c r="Q19" s="229">
        <v>1.378877088110233</v>
      </c>
      <c r="R19" s="229">
        <v>1.536699592811525</v>
      </c>
      <c r="S19" s="229">
        <v>3.8292509947191449</v>
      </c>
      <c r="T19" s="229">
        <v>5.2056125279354948</v>
      </c>
      <c r="U19" s="229">
        <v>6.2032675337043646</v>
      </c>
      <c r="V19" s="229">
        <v>4.0405398583845846</v>
      </c>
      <c r="W19" s="229">
        <v>3.7853110779495318</v>
      </c>
      <c r="X19" s="229">
        <v>3.116847710502181</v>
      </c>
      <c r="Y19" s="229">
        <v>2.8221200727684579</v>
      </c>
      <c r="DA19" s="73" t="s">
        <v>489</v>
      </c>
    </row>
    <row r="20" spans="1:105" ht="12" customHeight="1" x14ac:dyDescent="0.25">
      <c r="A20" s="46" t="s">
        <v>159</v>
      </c>
      <c r="B20" s="229">
        <v>6.9026364614673081</v>
      </c>
      <c r="C20" s="229">
        <v>7.2746979309867017</v>
      </c>
      <c r="D20" s="229">
        <v>6.1912820207192896</v>
      </c>
      <c r="E20" s="229">
        <v>6.8950062633648814</v>
      </c>
      <c r="F20" s="229">
        <v>0.33204555789304341</v>
      </c>
      <c r="G20" s="229">
        <v>0.70322521035345276</v>
      </c>
      <c r="H20" s="229">
        <v>0.66950047084106612</v>
      </c>
      <c r="I20" s="229">
        <v>0.67239400558614615</v>
      </c>
      <c r="J20" s="229">
        <v>0.68989337126210792</v>
      </c>
      <c r="K20" s="229">
        <v>1.0812565726897569</v>
      </c>
      <c r="L20" s="229">
        <v>0.96978579719043945</v>
      </c>
      <c r="M20" s="229">
        <v>0.36652997943254451</v>
      </c>
      <c r="N20" s="229">
        <v>1.921801682885353</v>
      </c>
      <c r="O20" s="229">
        <v>1.4950613354558511</v>
      </c>
      <c r="P20" s="229">
        <v>0</v>
      </c>
      <c r="Q20" s="229">
        <v>0</v>
      </c>
      <c r="R20" s="229">
        <v>0</v>
      </c>
      <c r="S20" s="229">
        <v>0.2229598957519012</v>
      </c>
      <c r="T20" s="229">
        <v>4.9658517546198391E-2</v>
      </c>
      <c r="U20" s="229">
        <v>0.13783571004911449</v>
      </c>
      <c r="V20" s="229">
        <v>0.1118199254182359</v>
      </c>
      <c r="W20" s="229">
        <v>8.4991676139895805E-2</v>
      </c>
      <c r="X20" s="229">
        <v>6.1867432916722587E-2</v>
      </c>
      <c r="Y20" s="229">
        <v>5.9907649681797862E-2</v>
      </c>
      <c r="DA20" s="73" t="s">
        <v>490</v>
      </c>
    </row>
    <row r="21" spans="1:105" ht="12" customHeight="1" x14ac:dyDescent="0.25">
      <c r="A21" s="46" t="s">
        <v>32</v>
      </c>
      <c r="B21" s="229">
        <v>64.657885940273786</v>
      </c>
      <c r="C21" s="229">
        <v>68.449239375256951</v>
      </c>
      <c r="D21" s="229">
        <v>70.448812696444548</v>
      </c>
      <c r="E21" s="229">
        <v>67.473620186066185</v>
      </c>
      <c r="F21" s="229">
        <v>77.854486476504476</v>
      </c>
      <c r="G21" s="229">
        <v>61.352214205389203</v>
      </c>
      <c r="H21" s="229">
        <v>65.866018447727328</v>
      </c>
      <c r="I21" s="229">
        <v>64.276346997149261</v>
      </c>
      <c r="J21" s="229">
        <v>56.629513587816902</v>
      </c>
      <c r="K21" s="229">
        <v>51.953177303540087</v>
      </c>
      <c r="L21" s="229">
        <v>41.566055824792002</v>
      </c>
      <c r="M21" s="229">
        <v>28.91604817283795</v>
      </c>
      <c r="N21" s="229">
        <v>0</v>
      </c>
      <c r="O21" s="229">
        <v>0</v>
      </c>
      <c r="P21" s="229">
        <v>2.4449452729058101</v>
      </c>
      <c r="Q21" s="229">
        <v>0</v>
      </c>
      <c r="R21" s="229">
        <v>0</v>
      </c>
      <c r="S21" s="229">
        <v>2.348275582490436</v>
      </c>
      <c r="T21" s="229">
        <v>7.8733764853848223E-3</v>
      </c>
      <c r="U21" s="229">
        <v>0</v>
      </c>
      <c r="V21" s="229">
        <v>0</v>
      </c>
      <c r="W21" s="229">
        <v>0</v>
      </c>
      <c r="X21" s="229">
        <v>0</v>
      </c>
      <c r="Y21" s="229">
        <v>0</v>
      </c>
      <c r="DA21" s="73" t="s">
        <v>491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1.3449758012270141</v>
      </c>
      <c r="Q22" s="229">
        <v>0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22.356034084687419</v>
      </c>
      <c r="Y22" s="229">
        <v>0</v>
      </c>
      <c r="DA22" s="73" t="s">
        <v>492</v>
      </c>
    </row>
    <row r="23" spans="1:105" ht="12" customHeight="1" x14ac:dyDescent="0.25">
      <c r="A23" s="46" t="s">
        <v>35</v>
      </c>
      <c r="B23" s="229">
        <v>11.495223150325049</v>
      </c>
      <c r="C23" s="229">
        <v>10.92973568084351</v>
      </c>
      <c r="D23" s="229">
        <v>12.03851609940253</v>
      </c>
      <c r="E23" s="229">
        <v>15.10279489440167</v>
      </c>
      <c r="F23" s="229">
        <v>17.444735077035869</v>
      </c>
      <c r="G23" s="229">
        <v>21.680731434007321</v>
      </c>
      <c r="H23" s="229">
        <v>16.619244284444999</v>
      </c>
      <c r="I23" s="229">
        <v>18.63996988670111</v>
      </c>
      <c r="J23" s="229">
        <v>20.013347811048</v>
      </c>
      <c r="K23" s="229">
        <v>29.775833279429499</v>
      </c>
      <c r="L23" s="229">
        <v>30.455297903216149</v>
      </c>
      <c r="M23" s="229">
        <v>69.524105300111785</v>
      </c>
      <c r="N23" s="229">
        <v>81.827007145428823</v>
      </c>
      <c r="O23" s="229">
        <v>118.9852521921613</v>
      </c>
      <c r="P23" s="229">
        <v>105.8219815929112</v>
      </c>
      <c r="Q23" s="229">
        <v>103.2916014432945</v>
      </c>
      <c r="R23" s="229">
        <v>82.037193146703771</v>
      </c>
      <c r="S23" s="229">
        <v>104.27273247104679</v>
      </c>
      <c r="T23" s="229">
        <v>106.9279082830214</v>
      </c>
      <c r="U23" s="229">
        <v>110.4215352822273</v>
      </c>
      <c r="V23" s="229">
        <v>139.52264747585181</v>
      </c>
      <c r="W23" s="229">
        <v>150.92747943117359</v>
      </c>
      <c r="X23" s="229">
        <v>120.4882326985568</v>
      </c>
      <c r="Y23" s="229">
        <v>128.08212953921739</v>
      </c>
      <c r="DA23" s="73" t="s">
        <v>493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494</v>
      </c>
    </row>
    <row r="25" spans="1:105" ht="12" customHeight="1" x14ac:dyDescent="0.25">
      <c r="A25" s="46" t="s">
        <v>38</v>
      </c>
      <c r="B25" s="229">
        <v>0</v>
      </c>
      <c r="C25" s="229">
        <v>0</v>
      </c>
      <c r="D25" s="229">
        <v>0</v>
      </c>
      <c r="E25" s="229">
        <v>0</v>
      </c>
      <c r="F25" s="229">
        <v>0</v>
      </c>
      <c r="G25" s="229">
        <v>0</v>
      </c>
      <c r="H25" s="229">
        <v>0</v>
      </c>
      <c r="I25" s="229">
        <v>0</v>
      </c>
      <c r="J25" s="229">
        <v>0</v>
      </c>
      <c r="K25" s="229">
        <v>0</v>
      </c>
      <c r="L25" s="229">
        <v>0</v>
      </c>
      <c r="M25" s="229">
        <v>0</v>
      </c>
      <c r="N25" s="229">
        <v>0</v>
      </c>
      <c r="O25" s="229">
        <v>0</v>
      </c>
      <c r="P25" s="229">
        <v>0</v>
      </c>
      <c r="Q25" s="229">
        <v>0</v>
      </c>
      <c r="R25" s="229">
        <v>0</v>
      </c>
      <c r="S25" s="229">
        <v>0</v>
      </c>
      <c r="T25" s="229">
        <v>0</v>
      </c>
      <c r="U25" s="229">
        <v>0</v>
      </c>
      <c r="V25" s="229">
        <v>0</v>
      </c>
      <c r="W25" s="229">
        <v>0</v>
      </c>
      <c r="X25" s="229">
        <v>0</v>
      </c>
      <c r="Y25" s="229">
        <v>0</v>
      </c>
      <c r="DA25" s="73" t="s">
        <v>495</v>
      </c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496</v>
      </c>
    </row>
    <row r="27" spans="1:105" ht="12" customHeight="1" x14ac:dyDescent="0.25">
      <c r="A27" s="57" t="s">
        <v>497</v>
      </c>
      <c r="B27" s="261">
        <v>106.4573319996482</v>
      </c>
      <c r="C27" s="261">
        <v>109.01656072037621</v>
      </c>
      <c r="D27" s="261">
        <v>113.5255291814476</v>
      </c>
      <c r="E27" s="261">
        <v>114.9137702450676</v>
      </c>
      <c r="F27" s="261">
        <v>120.9594722939478</v>
      </c>
      <c r="G27" s="261">
        <v>119.02444056187259</v>
      </c>
      <c r="H27" s="261">
        <v>112.2363300365365</v>
      </c>
      <c r="I27" s="261">
        <v>116.7025289425268</v>
      </c>
      <c r="J27" s="261">
        <v>104.87605649038809</v>
      </c>
      <c r="K27" s="261">
        <v>115.8576682734311</v>
      </c>
      <c r="L27" s="261">
        <v>128.94141164269459</v>
      </c>
      <c r="M27" s="261">
        <v>118.09455532629261</v>
      </c>
      <c r="N27" s="261">
        <v>114.63961758472939</v>
      </c>
      <c r="O27" s="261">
        <v>126.3993889890277</v>
      </c>
      <c r="P27" s="261">
        <v>120.09560122885721</v>
      </c>
      <c r="Q27" s="261">
        <v>119.2125092199053</v>
      </c>
      <c r="R27" s="261">
        <v>106.1746745360486</v>
      </c>
      <c r="S27" s="261">
        <v>135.53295537047859</v>
      </c>
      <c r="T27" s="261">
        <v>139.97161255193811</v>
      </c>
      <c r="U27" s="261">
        <v>119.1152788234856</v>
      </c>
      <c r="V27" s="261">
        <v>103.48069090665361</v>
      </c>
      <c r="W27" s="261">
        <v>110.2671007528062</v>
      </c>
      <c r="X27" s="261">
        <v>98.975714290711778</v>
      </c>
      <c r="Y27" s="261">
        <v>88.23908273389884</v>
      </c>
      <c r="DA27" s="70" t="s">
        <v>498</v>
      </c>
    </row>
    <row r="28" spans="1:105" ht="12" customHeight="1" x14ac:dyDescent="0.25">
      <c r="A28" s="18" t="s">
        <v>31</v>
      </c>
      <c r="B28" s="295">
        <v>9.8433226045009921</v>
      </c>
      <c r="C28" s="295">
        <v>9.1593783823065777</v>
      </c>
      <c r="D28" s="295">
        <v>8.3258828742493112</v>
      </c>
      <c r="E28" s="295">
        <v>9.2834312884503856</v>
      </c>
      <c r="F28" s="295">
        <v>9.1221143188465259</v>
      </c>
      <c r="G28" s="295">
        <v>8.3844880643099167</v>
      </c>
      <c r="H28" s="295">
        <v>8.517682778869915</v>
      </c>
      <c r="I28" s="295">
        <v>7.6422488771876766</v>
      </c>
      <c r="J28" s="295">
        <v>7.613786702248591</v>
      </c>
      <c r="K28" s="295">
        <v>6.7345303419886893</v>
      </c>
      <c r="L28" s="295">
        <v>4.9017464641968784</v>
      </c>
      <c r="M28" s="295">
        <v>5.2750302798912028</v>
      </c>
      <c r="N28" s="295">
        <v>1.063972672525028</v>
      </c>
      <c r="O28" s="295">
        <v>0.49653584982614929</v>
      </c>
      <c r="P28" s="295">
        <v>0.74687510574249727</v>
      </c>
      <c r="Q28" s="295">
        <v>0.74950636198960385</v>
      </c>
      <c r="R28" s="295">
        <v>1.0294811244462869</v>
      </c>
      <c r="S28" s="295">
        <v>0.48126660493524082</v>
      </c>
      <c r="T28" s="295">
        <v>0.61576405423873193</v>
      </c>
      <c r="U28" s="295">
        <v>1.1005589855441751</v>
      </c>
      <c r="V28" s="295">
        <v>1.5173651148085101</v>
      </c>
      <c r="W28" s="295">
        <v>1.496370008914695</v>
      </c>
      <c r="X28" s="295">
        <v>1.3242045571404351</v>
      </c>
      <c r="Y28" s="295">
        <v>1.195843115444752</v>
      </c>
      <c r="DA28" s="122" t="s">
        <v>499</v>
      </c>
    </row>
    <row r="29" spans="1:105" ht="12" customHeight="1" x14ac:dyDescent="0.25">
      <c r="A29" s="18" t="s">
        <v>159</v>
      </c>
      <c r="B29" s="295">
        <v>5.8292825077519614</v>
      </c>
      <c r="C29" s="295">
        <v>5.7574574326662393</v>
      </c>
      <c r="D29" s="295">
        <v>5.0067409554154647</v>
      </c>
      <c r="E29" s="295">
        <v>6.0148779299585247</v>
      </c>
      <c r="F29" s="295">
        <v>0.24945176961570459</v>
      </c>
      <c r="G29" s="295">
        <v>0.47372582197440571</v>
      </c>
      <c r="H29" s="295">
        <v>0.49621180754252281</v>
      </c>
      <c r="I29" s="295">
        <v>0.47622355121611171</v>
      </c>
      <c r="J29" s="295">
        <v>0.49137217277207268</v>
      </c>
      <c r="K29" s="295">
        <v>0.42872319643917373</v>
      </c>
      <c r="L29" s="295">
        <v>0.36210175910164338</v>
      </c>
      <c r="M29" s="295">
        <v>0.2431828696356797</v>
      </c>
      <c r="N29" s="295">
        <v>1.2272386875250409</v>
      </c>
      <c r="O29" s="295">
        <v>0.91647003978793462</v>
      </c>
      <c r="P29" s="295">
        <v>0</v>
      </c>
      <c r="Q29" s="295">
        <v>0</v>
      </c>
      <c r="R29" s="295">
        <v>0</v>
      </c>
      <c r="S29" s="295">
        <v>2.8021968842787449E-2</v>
      </c>
      <c r="T29" s="295">
        <v>5.8740311399740871E-3</v>
      </c>
      <c r="U29" s="295">
        <v>2.4454261951334391E-2</v>
      </c>
      <c r="V29" s="295">
        <v>4.1992322787766191E-2</v>
      </c>
      <c r="W29" s="295">
        <v>3.3598030007093237E-2</v>
      </c>
      <c r="X29" s="295">
        <v>2.628461324268697E-2</v>
      </c>
      <c r="Y29" s="295">
        <v>2.5385224082324759E-2</v>
      </c>
      <c r="DA29" s="122" t="s">
        <v>500</v>
      </c>
    </row>
    <row r="30" spans="1:105" ht="12" customHeight="1" x14ac:dyDescent="0.25">
      <c r="A30" s="18" t="s">
        <v>32</v>
      </c>
      <c r="B30" s="295">
        <v>54.603641029610174</v>
      </c>
      <c r="C30" s="295">
        <v>54.173188459520098</v>
      </c>
      <c r="D30" s="295">
        <v>56.970261507600291</v>
      </c>
      <c r="E30" s="295">
        <v>58.860800615649353</v>
      </c>
      <c r="F30" s="295">
        <v>58.488779513628501</v>
      </c>
      <c r="G30" s="295">
        <v>41.329758484895201</v>
      </c>
      <c r="H30" s="295">
        <v>48.81773425568614</v>
      </c>
      <c r="I30" s="295">
        <v>45.523770247621258</v>
      </c>
      <c r="J30" s="295">
        <v>40.3340114484146</v>
      </c>
      <c r="K30" s="295">
        <v>20.599673381255592</v>
      </c>
      <c r="L30" s="295">
        <v>15.52006842818162</v>
      </c>
      <c r="M30" s="295">
        <v>19.185027058580399</v>
      </c>
      <c r="N30" s="295">
        <v>0</v>
      </c>
      <c r="O30" s="295">
        <v>0</v>
      </c>
      <c r="P30" s="295">
        <v>1.331332192200817</v>
      </c>
      <c r="Q30" s="295">
        <v>0</v>
      </c>
      <c r="R30" s="295">
        <v>0</v>
      </c>
      <c r="S30" s="295">
        <v>0.2951351631418424</v>
      </c>
      <c r="T30" s="295">
        <v>9.3132982894352867E-4</v>
      </c>
      <c r="U30" s="295">
        <v>0</v>
      </c>
      <c r="V30" s="295">
        <v>0</v>
      </c>
      <c r="W30" s="295">
        <v>0</v>
      </c>
      <c r="X30" s="295">
        <v>0</v>
      </c>
      <c r="Y30" s="295">
        <v>0</v>
      </c>
      <c r="DA30" s="122" t="s">
        <v>501</v>
      </c>
    </row>
    <row r="31" spans="1:105" ht="12" customHeight="1" x14ac:dyDescent="0.25">
      <c r="A31" s="18" t="s">
        <v>35</v>
      </c>
      <c r="B31" s="295">
        <v>9.707725969194529</v>
      </c>
      <c r="C31" s="295">
        <v>8.6501856887705468</v>
      </c>
      <c r="D31" s="295">
        <v>9.7352586097030365</v>
      </c>
      <c r="E31" s="295">
        <v>13.17496521702863</v>
      </c>
      <c r="F31" s="295">
        <v>13.10549089425094</v>
      </c>
      <c r="G31" s="295">
        <v>14.605167972318879</v>
      </c>
      <c r="H31" s="295">
        <v>12.317639203472471</v>
      </c>
      <c r="I31" s="295">
        <v>13.2017724433281</v>
      </c>
      <c r="J31" s="295">
        <v>14.254379891152309</v>
      </c>
      <c r="K31" s="295">
        <v>11.80625463246062</v>
      </c>
      <c r="L31" s="295">
        <v>11.37149768192941</v>
      </c>
      <c r="M31" s="295">
        <v>46.127390348559167</v>
      </c>
      <c r="N31" s="295">
        <v>52.253710540250829</v>
      </c>
      <c r="O31" s="295">
        <v>72.937755946633956</v>
      </c>
      <c r="P31" s="295">
        <v>57.6226438678869</v>
      </c>
      <c r="Q31" s="295">
        <v>56.145477424638102</v>
      </c>
      <c r="R31" s="295">
        <v>54.959175002165999</v>
      </c>
      <c r="S31" s="295">
        <v>13.10516965664247</v>
      </c>
      <c r="T31" s="295">
        <v>12.64834099009153</v>
      </c>
      <c r="U31" s="295">
        <v>19.590548399234979</v>
      </c>
      <c r="V31" s="295">
        <v>52.395671228503574</v>
      </c>
      <c r="W31" s="295">
        <v>59.663089529813497</v>
      </c>
      <c r="X31" s="295">
        <v>51.189882099026107</v>
      </c>
      <c r="Y31" s="295">
        <v>54.273428795225662</v>
      </c>
      <c r="DA31" s="122" t="s">
        <v>502</v>
      </c>
    </row>
    <row r="32" spans="1:105" ht="12" customHeight="1" x14ac:dyDescent="0.25">
      <c r="A32" s="47" t="s">
        <v>40</v>
      </c>
      <c r="B32" s="296">
        <v>26.47335988859059</v>
      </c>
      <c r="C32" s="296">
        <v>31.276350757112759</v>
      </c>
      <c r="D32" s="296">
        <v>33.487385234479461</v>
      </c>
      <c r="E32" s="296">
        <v>27.57969519398068</v>
      </c>
      <c r="F32" s="296">
        <v>39.99363579760616</v>
      </c>
      <c r="G32" s="296">
        <v>54.231300218374159</v>
      </c>
      <c r="H32" s="296">
        <v>42.087061990965481</v>
      </c>
      <c r="I32" s="296">
        <v>49.858513823173602</v>
      </c>
      <c r="J32" s="296">
        <v>42.182506275800563</v>
      </c>
      <c r="K32" s="296">
        <v>76.288486721287072</v>
      </c>
      <c r="L32" s="296">
        <v>96.785997309285023</v>
      </c>
      <c r="M32" s="296">
        <v>47.263924769626144</v>
      </c>
      <c r="N32" s="296">
        <v>60.094695684428487</v>
      </c>
      <c r="O32" s="296">
        <v>52.048627152779638</v>
      </c>
      <c r="P32" s="296">
        <v>60.394750063026947</v>
      </c>
      <c r="Q32" s="296">
        <v>62.317525433277623</v>
      </c>
      <c r="R32" s="296">
        <v>50.186018409436272</v>
      </c>
      <c r="S32" s="296">
        <v>121.6233619769162</v>
      </c>
      <c r="T32" s="296">
        <v>126.7007021466389</v>
      </c>
      <c r="U32" s="296">
        <v>98.399717176755146</v>
      </c>
      <c r="V32" s="296">
        <v>49.525662240553757</v>
      </c>
      <c r="W32" s="296">
        <v>49.07404318407086</v>
      </c>
      <c r="X32" s="296">
        <v>46.435343021302543</v>
      </c>
      <c r="Y32" s="296">
        <v>32.744425599146098</v>
      </c>
      <c r="DA32" s="123" t="s">
        <v>503</v>
      </c>
    </row>
    <row r="33" spans="1:105" ht="12" customHeight="1" x14ac:dyDescent="0.25">
      <c r="A33" s="128"/>
      <c r="B33" s="129"/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X33" s="129"/>
      <c r="Y33" s="129"/>
      <c r="DA33" s="124"/>
    </row>
    <row r="34" spans="1:105" ht="15" customHeight="1" x14ac:dyDescent="0.25">
      <c r="A34" s="34" t="s">
        <v>46</v>
      </c>
      <c r="B34" s="223">
        <v>314.99531293237197</v>
      </c>
      <c r="C34" s="223">
        <v>300.0366010653596</v>
      </c>
      <c r="D34" s="223">
        <v>292.98466386515372</v>
      </c>
      <c r="E34" s="223">
        <v>300.54709036376909</v>
      </c>
      <c r="F34" s="223">
        <v>305.52513922893581</v>
      </c>
      <c r="G34" s="223">
        <v>292.5944203495016</v>
      </c>
      <c r="H34" s="223">
        <v>284.71918278846857</v>
      </c>
      <c r="I34" s="223">
        <v>302.48369635123771</v>
      </c>
      <c r="J34" s="223">
        <v>269.21433284102261</v>
      </c>
      <c r="K34" s="223">
        <v>220.9485905110547</v>
      </c>
      <c r="L34" s="223">
        <v>239.8630691607961</v>
      </c>
      <c r="M34" s="223">
        <v>289.30453759111799</v>
      </c>
      <c r="N34" s="223">
        <v>295.88870885027228</v>
      </c>
      <c r="O34" s="223">
        <v>312.94202278044338</v>
      </c>
      <c r="P34" s="223">
        <v>302.05414578661998</v>
      </c>
      <c r="Q34" s="223">
        <v>304.04555233068658</v>
      </c>
      <c r="R34" s="223">
        <v>284.98381617655411</v>
      </c>
      <c r="S34" s="223">
        <v>244.00733155318841</v>
      </c>
      <c r="T34" s="223">
        <v>263.82867516146001</v>
      </c>
      <c r="U34" s="223">
        <v>236.46194716609469</v>
      </c>
      <c r="V34" s="223">
        <v>254.1094996761538</v>
      </c>
      <c r="W34" s="223">
        <v>264.00776051126849</v>
      </c>
      <c r="X34" s="223">
        <v>250.9970047287546</v>
      </c>
      <c r="Y34" s="223">
        <v>258.49753716544762</v>
      </c>
      <c r="DA34" s="89" t="s">
        <v>504</v>
      </c>
    </row>
    <row r="35" spans="1:105" ht="12" customHeight="1" x14ac:dyDescent="0.25">
      <c r="A35" s="55" t="s">
        <v>91</v>
      </c>
      <c r="B35" s="259">
        <v>0.35926238064092197</v>
      </c>
      <c r="C35" s="259">
        <v>0.34220148412589602</v>
      </c>
      <c r="D35" s="259">
        <v>0.33415852080978192</v>
      </c>
      <c r="E35" s="259">
        <v>0.34278371374375838</v>
      </c>
      <c r="F35" s="259">
        <v>0.34846134008531199</v>
      </c>
      <c r="G35" s="259">
        <v>0.33371343541093501</v>
      </c>
      <c r="H35" s="259">
        <v>0.32473147130504582</v>
      </c>
      <c r="I35" s="259">
        <v>0.3449924757436883</v>
      </c>
      <c r="J35" s="259">
        <v>0.30704768657920611</v>
      </c>
      <c r="K35" s="259">
        <v>0.2519990405168035</v>
      </c>
      <c r="L35" s="259">
        <v>0.27357161747042719</v>
      </c>
      <c r="M35" s="259">
        <v>0.32996121731975248</v>
      </c>
      <c r="N35" s="259">
        <v>0.33747067839441097</v>
      </c>
      <c r="O35" s="259">
        <v>0.35692053656299882</v>
      </c>
      <c r="P35" s="259">
        <v>0.34450255937954549</v>
      </c>
      <c r="Q35" s="259">
        <v>0.34677382319353539</v>
      </c>
      <c r="R35" s="259">
        <v>0.32503329427534111</v>
      </c>
      <c r="S35" s="259">
        <v>0.27829828327056982</v>
      </c>
      <c r="T35" s="259">
        <v>0.30090516915067789</v>
      </c>
      <c r="U35" s="259">
        <v>0.2696925274182963</v>
      </c>
      <c r="V35" s="259">
        <v>0.28982013398012729</v>
      </c>
      <c r="W35" s="259">
        <v>0.30110942180705141</v>
      </c>
      <c r="X35" s="259">
        <v>0.28627023244634248</v>
      </c>
      <c r="Y35" s="259">
        <v>0.29482483319312341</v>
      </c>
      <c r="DA35" s="67" t="s">
        <v>505</v>
      </c>
    </row>
    <row r="36" spans="1:105" ht="12" customHeight="1" x14ac:dyDescent="0.25">
      <c r="A36" s="173" t="s">
        <v>92</v>
      </c>
      <c r="B36" s="224">
        <v>0.16695864617823389</v>
      </c>
      <c r="C36" s="224">
        <v>0.1590300003243206</v>
      </c>
      <c r="D36" s="224">
        <v>0.15529222442882051</v>
      </c>
      <c r="E36" s="224">
        <v>0.1593005776906169</v>
      </c>
      <c r="F36" s="224">
        <v>0.16193911948784201</v>
      </c>
      <c r="G36" s="224">
        <v>0.1550853815762718</v>
      </c>
      <c r="H36" s="224">
        <v>0.1509112273982991</v>
      </c>
      <c r="I36" s="224">
        <v>0.16032704729364169</v>
      </c>
      <c r="J36" s="224">
        <v>0.14269310906409899</v>
      </c>
      <c r="K36" s="224">
        <v>0.1171105601645257</v>
      </c>
      <c r="L36" s="224">
        <v>0.12713590218983689</v>
      </c>
      <c r="M36" s="224">
        <v>0.15334162746666621</v>
      </c>
      <c r="N36" s="224">
        <v>0.1568314708850515</v>
      </c>
      <c r="O36" s="224">
        <v>0.16587032984488151</v>
      </c>
      <c r="P36" s="224">
        <v>0.16009937031629731</v>
      </c>
      <c r="Q36" s="224">
        <v>0.1611548861507715</v>
      </c>
      <c r="R36" s="224">
        <v>0.15105149244474261</v>
      </c>
      <c r="S36" s="224">
        <v>0.12933250769448479</v>
      </c>
      <c r="T36" s="224">
        <v>0.1398385201918555</v>
      </c>
      <c r="U36" s="224">
        <v>0.12533318735408969</v>
      </c>
      <c r="V36" s="224">
        <v>0.1346870137591154</v>
      </c>
      <c r="W36" s="224">
        <v>0.13993344175565961</v>
      </c>
      <c r="X36" s="224">
        <v>0.13303728145736601</v>
      </c>
      <c r="Y36" s="224">
        <v>0.13701282867923151</v>
      </c>
      <c r="DA36" s="177" t="s">
        <v>506</v>
      </c>
    </row>
    <row r="37" spans="1:105" ht="12" customHeight="1" x14ac:dyDescent="0.25">
      <c r="A37" s="173" t="s">
        <v>93</v>
      </c>
      <c r="B37" s="224">
        <v>4.8960621105219548</v>
      </c>
      <c r="C37" s="224">
        <v>4.6635545798149121</v>
      </c>
      <c r="D37" s="224">
        <v>4.553944305902867</v>
      </c>
      <c r="E37" s="224">
        <v>4.6714892607758127</v>
      </c>
      <c r="F37" s="224">
        <v>4.7488644959980206</v>
      </c>
      <c r="G37" s="224">
        <v>4.5478786394855986</v>
      </c>
      <c r="H37" s="224">
        <v>4.4254715729331311</v>
      </c>
      <c r="I37" s="224">
        <v>4.7015904807246551</v>
      </c>
      <c r="J37" s="224">
        <v>4.1844752620687666</v>
      </c>
      <c r="K37" s="224">
        <v>3.4342670444957548</v>
      </c>
      <c r="L37" s="224">
        <v>3.7282601880598811</v>
      </c>
      <c r="M37" s="224">
        <v>4.4967430521917704</v>
      </c>
      <c r="N37" s="224">
        <v>4.5990827064925703</v>
      </c>
      <c r="O37" s="224">
        <v>4.864147235276139</v>
      </c>
      <c r="P37" s="224">
        <v>4.6949138536212978</v>
      </c>
      <c r="Q37" s="224">
        <v>4.725866854274571</v>
      </c>
      <c r="R37" s="224">
        <v>4.4295848452615934</v>
      </c>
      <c r="S37" s="224">
        <v>3.792675642001631</v>
      </c>
      <c r="T37" s="224">
        <v>4.1007644466157673</v>
      </c>
      <c r="U37" s="224">
        <v>3.675395577538572</v>
      </c>
      <c r="V37" s="224">
        <v>3.9496965262966039</v>
      </c>
      <c r="W37" s="224">
        <v>4.1035480213670654</v>
      </c>
      <c r="X37" s="224">
        <v>3.9013181284119129</v>
      </c>
      <c r="Y37" s="224">
        <v>4.0179010462009552</v>
      </c>
      <c r="DA37" s="177" t="s">
        <v>507</v>
      </c>
    </row>
    <row r="38" spans="1:105" ht="12" customHeight="1" x14ac:dyDescent="0.25">
      <c r="A38" s="173" t="s">
        <v>94</v>
      </c>
      <c r="B38" s="224">
        <v>0.1197541268803073</v>
      </c>
      <c r="C38" s="224">
        <v>0.1140671613752987</v>
      </c>
      <c r="D38" s="224">
        <v>0.1113861736032606</v>
      </c>
      <c r="E38" s="224">
        <v>0.1142612379145861</v>
      </c>
      <c r="F38" s="224">
        <v>0.11615378002843731</v>
      </c>
      <c r="G38" s="224">
        <v>0.111237811803645</v>
      </c>
      <c r="H38" s="224">
        <v>0.1082438237683486</v>
      </c>
      <c r="I38" s="224">
        <v>0.1149974919145627</v>
      </c>
      <c r="J38" s="224">
        <v>0.1023492288597353</v>
      </c>
      <c r="K38" s="224">
        <v>8.399968017226779E-2</v>
      </c>
      <c r="L38" s="224">
        <v>9.1190539156809039E-2</v>
      </c>
      <c r="M38" s="224">
        <v>0.1099870724399174</v>
      </c>
      <c r="N38" s="224">
        <v>0.11249022613147031</v>
      </c>
      <c r="O38" s="224">
        <v>0.11897351218766621</v>
      </c>
      <c r="P38" s="224">
        <v>0.1148341864598485</v>
      </c>
      <c r="Q38" s="224">
        <v>0.1155912743978451</v>
      </c>
      <c r="R38" s="224">
        <v>0.1083444314251136</v>
      </c>
      <c r="S38" s="224">
        <v>9.2766094423523265E-2</v>
      </c>
      <c r="T38" s="224">
        <v>0.1003017230502259</v>
      </c>
      <c r="U38" s="224">
        <v>8.9897509139432036E-2</v>
      </c>
      <c r="V38" s="224">
        <v>9.6606711326709074E-2</v>
      </c>
      <c r="W38" s="224">
        <v>0.10036980726901711</v>
      </c>
      <c r="X38" s="224">
        <v>9.5423410815447446E-2</v>
      </c>
      <c r="Y38" s="224">
        <v>9.8274944397707759E-2</v>
      </c>
      <c r="DA38" s="177" t="s">
        <v>508</v>
      </c>
    </row>
    <row r="39" spans="1:105" ht="12" customHeight="1" x14ac:dyDescent="0.25">
      <c r="A39" s="56" t="s">
        <v>95</v>
      </c>
      <c r="B39" s="260">
        <v>0.64372428428500073</v>
      </c>
      <c r="C39" s="260">
        <v>0.59982495534718749</v>
      </c>
      <c r="D39" s="260">
        <v>0.58307458414201974</v>
      </c>
      <c r="E39" s="260">
        <v>0.62438169932331156</v>
      </c>
      <c r="F39" s="260">
        <v>0.59733116739652958</v>
      </c>
      <c r="G39" s="260">
        <v>0.56707273479320353</v>
      </c>
      <c r="H39" s="260">
        <v>0.5542886288747555</v>
      </c>
      <c r="I39" s="260">
        <v>0.58626796269608739</v>
      </c>
      <c r="J39" s="260">
        <v>0.52811188829209321</v>
      </c>
      <c r="K39" s="260">
        <v>0.41853090410158988</v>
      </c>
      <c r="L39" s="260">
        <v>0.45255881797597342</v>
      </c>
      <c r="M39" s="260">
        <v>0.60634773592398195</v>
      </c>
      <c r="N39" s="260">
        <v>0.60639820701255387</v>
      </c>
      <c r="O39" s="260">
        <v>0.66890761980531088</v>
      </c>
      <c r="P39" s="260">
        <v>0.61685044207770612</v>
      </c>
      <c r="Q39" s="260">
        <v>0.6179059016227666</v>
      </c>
      <c r="R39" s="260">
        <v>0.59823974619731612</v>
      </c>
      <c r="S39" s="260">
        <v>0.43266073587549603</v>
      </c>
      <c r="T39" s="260">
        <v>0.46869428877646718</v>
      </c>
      <c r="U39" s="260">
        <v>0.42140115991950461</v>
      </c>
      <c r="V39" s="260">
        <v>0.51084579715537204</v>
      </c>
      <c r="W39" s="260">
        <v>0.53931964714455116</v>
      </c>
      <c r="X39" s="260">
        <v>0.51404923758049426</v>
      </c>
      <c r="Y39" s="260">
        <v>0.56611215743929089</v>
      </c>
      <c r="DA39" s="68" t="s">
        <v>509</v>
      </c>
    </row>
    <row r="40" spans="1:105" ht="12" customHeight="1" x14ac:dyDescent="0.25">
      <c r="A40" s="37" t="s">
        <v>159</v>
      </c>
      <c r="B40" s="226">
        <v>8.9322013973959891E-2</v>
      </c>
      <c r="C40" s="226">
        <v>7.5594674507736062E-2</v>
      </c>
      <c r="D40" s="226">
        <v>6.0529559160166307E-2</v>
      </c>
      <c r="E40" s="226">
        <v>8.0299695835143209E-2</v>
      </c>
      <c r="F40" s="226">
        <v>2.7930513061615579E-3</v>
      </c>
      <c r="G40" s="226">
        <v>3.875865610188412E-3</v>
      </c>
      <c r="H40" s="226">
        <v>5.0098358550847242E-3</v>
      </c>
      <c r="I40" s="226">
        <v>4.394239028243087E-3</v>
      </c>
      <c r="J40" s="226">
        <v>4.5583598301613144E-3</v>
      </c>
      <c r="K40" s="226">
        <v>2.026964352635384E-3</v>
      </c>
      <c r="L40" s="226">
        <v>1.5100714432537089E-3</v>
      </c>
      <c r="M40" s="226">
        <v>1.574776237261082E-3</v>
      </c>
      <c r="N40" s="226">
        <v>6.5524201096713837E-3</v>
      </c>
      <c r="O40" s="226">
        <v>4.8691016736502352E-3</v>
      </c>
      <c r="P40" s="226">
        <v>0</v>
      </c>
      <c r="Q40" s="226">
        <v>0</v>
      </c>
      <c r="R40" s="226">
        <v>0</v>
      </c>
      <c r="S40" s="226">
        <v>8.9969692279103948E-5</v>
      </c>
      <c r="T40" s="226">
        <v>1.9756208846828779E-5</v>
      </c>
      <c r="U40" s="226">
        <v>8.7320076388934211E-5</v>
      </c>
      <c r="V40" s="226">
        <v>2.1038546401198091E-4</v>
      </c>
      <c r="W40" s="226">
        <v>1.6658964745619481E-4</v>
      </c>
      <c r="X40" s="226">
        <v>1.3836535076995629E-4</v>
      </c>
      <c r="Y40" s="226">
        <v>1.6510051826331529E-4</v>
      </c>
      <c r="DA40" s="69" t="s">
        <v>510</v>
      </c>
    </row>
    <row r="41" spans="1:105" ht="12" customHeight="1" x14ac:dyDescent="0.25">
      <c r="A41" s="37" t="s">
        <v>35</v>
      </c>
      <c r="B41" s="226">
        <v>0.14875134864756551</v>
      </c>
      <c r="C41" s="226">
        <v>0.113575823915604</v>
      </c>
      <c r="D41" s="226">
        <v>0.1176955063589145</v>
      </c>
      <c r="E41" s="226">
        <v>0.17588814135306749</v>
      </c>
      <c r="F41" s="226">
        <v>0.14673902099979941</v>
      </c>
      <c r="G41" s="226">
        <v>0.119494580301756</v>
      </c>
      <c r="H41" s="226">
        <v>0.12436090716415581</v>
      </c>
      <c r="I41" s="226">
        <v>0.1218162007408377</v>
      </c>
      <c r="J41" s="226">
        <v>0.1322349866357366</v>
      </c>
      <c r="K41" s="226">
        <v>5.58189001129294E-2</v>
      </c>
      <c r="L41" s="226">
        <v>4.7422508962976853E-2</v>
      </c>
      <c r="M41" s="226">
        <v>0.29870655904588223</v>
      </c>
      <c r="N41" s="226">
        <v>0.27899076783455878</v>
      </c>
      <c r="O41" s="226">
        <v>0.38751004848366372</v>
      </c>
      <c r="P41" s="226">
        <v>0.30118063244473658</v>
      </c>
      <c r="Q41" s="226">
        <v>0.29285617461277719</v>
      </c>
      <c r="R41" s="226">
        <v>0.31269867730236778</v>
      </c>
      <c r="S41" s="226">
        <v>4.207656099714252E-2</v>
      </c>
      <c r="T41" s="226">
        <v>4.254033732740066E-2</v>
      </c>
      <c r="U41" s="226">
        <v>6.9952967140313432E-2</v>
      </c>
      <c r="V41" s="226">
        <v>0.26250721255265708</v>
      </c>
      <c r="W41" s="226">
        <v>0.29582844734708069</v>
      </c>
      <c r="X41" s="226">
        <v>0.26946966756207053</v>
      </c>
      <c r="Y41" s="226">
        <v>0.35298373545806011</v>
      </c>
      <c r="DA41" s="69" t="s">
        <v>511</v>
      </c>
    </row>
    <row r="42" spans="1:105" ht="12" customHeight="1" x14ac:dyDescent="0.25">
      <c r="A42" s="37" t="s">
        <v>96</v>
      </c>
      <c r="B42" s="226">
        <v>0</v>
      </c>
      <c r="C42" s="226">
        <v>0</v>
      </c>
      <c r="D42" s="226">
        <v>0</v>
      </c>
      <c r="E42" s="226">
        <v>0</v>
      </c>
      <c r="F42" s="226">
        <v>0</v>
      </c>
      <c r="G42" s="226">
        <v>0</v>
      </c>
      <c r="H42" s="226">
        <v>0</v>
      </c>
      <c r="I42" s="226">
        <v>0</v>
      </c>
      <c r="J42" s="226">
        <v>0</v>
      </c>
      <c r="K42" s="226">
        <v>0</v>
      </c>
      <c r="L42" s="226">
        <v>0</v>
      </c>
      <c r="M42" s="226">
        <v>0</v>
      </c>
      <c r="N42" s="226">
        <v>0</v>
      </c>
      <c r="O42" s="226">
        <v>0</v>
      </c>
      <c r="P42" s="226">
        <v>0</v>
      </c>
      <c r="Q42" s="226">
        <v>0</v>
      </c>
      <c r="R42" s="226">
        <v>0</v>
      </c>
      <c r="S42" s="226">
        <v>0</v>
      </c>
      <c r="T42" s="226">
        <v>0</v>
      </c>
      <c r="U42" s="226">
        <v>0</v>
      </c>
      <c r="V42" s="226">
        <v>0</v>
      </c>
      <c r="W42" s="226">
        <v>0</v>
      </c>
      <c r="X42" s="226">
        <v>0</v>
      </c>
      <c r="Y42" s="226">
        <v>0</v>
      </c>
      <c r="DA42" s="69" t="s">
        <v>512</v>
      </c>
    </row>
    <row r="43" spans="1:105" ht="12" customHeight="1" x14ac:dyDescent="0.25">
      <c r="A43" s="37" t="s">
        <v>78</v>
      </c>
      <c r="B43" s="226">
        <v>0</v>
      </c>
      <c r="C43" s="226">
        <v>0</v>
      </c>
      <c r="D43" s="226">
        <v>0</v>
      </c>
      <c r="E43" s="226">
        <v>0</v>
      </c>
      <c r="F43" s="226">
        <v>0</v>
      </c>
      <c r="G43" s="226">
        <v>0</v>
      </c>
      <c r="H43" s="226">
        <v>0</v>
      </c>
      <c r="I43" s="226">
        <v>0</v>
      </c>
      <c r="J43" s="226">
        <v>0</v>
      </c>
      <c r="K43" s="226">
        <v>0</v>
      </c>
      <c r="L43" s="226">
        <v>0</v>
      </c>
      <c r="M43" s="226">
        <v>0</v>
      </c>
      <c r="N43" s="226">
        <v>0</v>
      </c>
      <c r="O43" s="226">
        <v>0</v>
      </c>
      <c r="P43" s="226">
        <v>0</v>
      </c>
      <c r="Q43" s="226">
        <v>0</v>
      </c>
      <c r="R43" s="226">
        <v>0</v>
      </c>
      <c r="S43" s="226">
        <v>0</v>
      </c>
      <c r="T43" s="226">
        <v>0</v>
      </c>
      <c r="U43" s="226">
        <v>0</v>
      </c>
      <c r="V43" s="226">
        <v>0</v>
      </c>
      <c r="W43" s="226">
        <v>0</v>
      </c>
      <c r="X43" s="226">
        <v>0</v>
      </c>
      <c r="Y43" s="226">
        <v>0</v>
      </c>
      <c r="DA43" s="69" t="s">
        <v>513</v>
      </c>
    </row>
    <row r="44" spans="1:105" ht="12" customHeight="1" x14ac:dyDescent="0.25">
      <c r="A44" s="37" t="s">
        <v>40</v>
      </c>
      <c r="B44" s="226">
        <v>0.40565092166347527</v>
      </c>
      <c r="C44" s="226">
        <v>0.41065445692384739</v>
      </c>
      <c r="D44" s="226">
        <v>0.40484951862293889</v>
      </c>
      <c r="E44" s="226">
        <v>0.36819386213510091</v>
      </c>
      <c r="F44" s="226">
        <v>0.44779909509056859</v>
      </c>
      <c r="G44" s="226">
        <v>0.44370228888125912</v>
      </c>
      <c r="H44" s="226">
        <v>0.42491788585551488</v>
      </c>
      <c r="I44" s="226">
        <v>0.46005752292700669</v>
      </c>
      <c r="J44" s="226">
        <v>0.39131854182619541</v>
      </c>
      <c r="K44" s="226">
        <v>0.36068503963602511</v>
      </c>
      <c r="L44" s="226">
        <v>0.40362623756974281</v>
      </c>
      <c r="M44" s="226">
        <v>0.30606640064083868</v>
      </c>
      <c r="N44" s="226">
        <v>0.3208550190683237</v>
      </c>
      <c r="O44" s="226">
        <v>0.27652846964799688</v>
      </c>
      <c r="P44" s="226">
        <v>0.31566980963296948</v>
      </c>
      <c r="Q44" s="226">
        <v>0.32504972700998941</v>
      </c>
      <c r="R44" s="226">
        <v>0.28554106889494829</v>
      </c>
      <c r="S44" s="226">
        <v>0.39049420518607442</v>
      </c>
      <c r="T44" s="226">
        <v>0.42613419524021973</v>
      </c>
      <c r="U44" s="226">
        <v>0.3513608727028022</v>
      </c>
      <c r="V44" s="226">
        <v>0.24812819913870299</v>
      </c>
      <c r="W44" s="226">
        <v>0.2433246101500143</v>
      </c>
      <c r="X44" s="226">
        <v>0.24444120466765379</v>
      </c>
      <c r="Y44" s="226">
        <v>0.21296332146296751</v>
      </c>
      <c r="DA44" s="69" t="s">
        <v>514</v>
      </c>
    </row>
    <row r="45" spans="1:105" ht="12" customHeight="1" x14ac:dyDescent="0.25">
      <c r="A45" s="57" t="s">
        <v>515</v>
      </c>
      <c r="B45" s="261">
        <v>244.96295396113899</v>
      </c>
      <c r="C45" s="261">
        <v>236.58481432719731</v>
      </c>
      <c r="D45" s="261">
        <v>231.86525952173221</v>
      </c>
      <c r="E45" s="261">
        <v>234.05392967250529</v>
      </c>
      <c r="F45" s="261">
        <v>243.85796044440181</v>
      </c>
      <c r="G45" s="261">
        <v>237.93033395706379</v>
      </c>
      <c r="H45" s="261">
        <v>228.74193701249339</v>
      </c>
      <c r="I45" s="261">
        <v>244.70697252746231</v>
      </c>
      <c r="J45" s="261">
        <v>217.14915255066981</v>
      </c>
      <c r="K45" s="261">
        <v>184.4496007744705</v>
      </c>
      <c r="L45" s="261">
        <v>200.74710651859311</v>
      </c>
      <c r="M45" s="261">
        <v>234.1507934691704</v>
      </c>
      <c r="N45" s="261">
        <v>241.76481275776911</v>
      </c>
      <c r="O45" s="261">
        <v>254.29538800575821</v>
      </c>
      <c r="P45" s="261">
        <v>247.6077622733508</v>
      </c>
      <c r="Q45" s="261">
        <v>249.45987963708359</v>
      </c>
      <c r="R45" s="261">
        <v>231.7232620575767</v>
      </c>
      <c r="S45" s="261">
        <v>208.05700957017831</v>
      </c>
      <c r="T45" s="261">
        <v>224.94833261010419</v>
      </c>
      <c r="U45" s="261">
        <v>200.8019953048331</v>
      </c>
      <c r="V45" s="261">
        <v>209.91641244803279</v>
      </c>
      <c r="W45" s="261">
        <v>217.42640527443021</v>
      </c>
      <c r="X45" s="261">
        <v>206.25962586500211</v>
      </c>
      <c r="Y45" s="261">
        <v>209.82547599642169</v>
      </c>
      <c r="DA45" s="70" t="s">
        <v>516</v>
      </c>
    </row>
    <row r="46" spans="1:105" ht="12" customHeight="1" x14ac:dyDescent="0.25">
      <c r="A46" s="57" t="s">
        <v>517</v>
      </c>
      <c r="B46" s="294">
        <v>43.112803214445087</v>
      </c>
      <c r="C46" s="294">
        <v>38.981315191321627</v>
      </c>
      <c r="D46" s="294">
        <v>37.497840458783273</v>
      </c>
      <c r="E46" s="294">
        <v>41.038033461352647</v>
      </c>
      <c r="F46" s="294">
        <v>37.763157103785218</v>
      </c>
      <c r="G46" s="294">
        <v>33.102775751472187</v>
      </c>
      <c r="H46" s="294">
        <v>34.05193716095858</v>
      </c>
      <c r="I46" s="294">
        <v>34.978352225378153</v>
      </c>
      <c r="J46" s="294">
        <v>31.60853511712796</v>
      </c>
      <c r="K46" s="294">
        <v>22.39232702825802</v>
      </c>
      <c r="L46" s="294">
        <v>24.014024865236149</v>
      </c>
      <c r="M46" s="294">
        <v>33.638035476593053</v>
      </c>
      <c r="N46" s="294">
        <v>32.538888164914511</v>
      </c>
      <c r="O46" s="294">
        <v>35.869236764503817</v>
      </c>
      <c r="P46" s="294">
        <v>33.12622904329649</v>
      </c>
      <c r="Q46" s="294">
        <v>33.140417678280372</v>
      </c>
      <c r="R46" s="294">
        <v>32.105970131418431</v>
      </c>
      <c r="S46" s="294">
        <v>23.08972891323187</v>
      </c>
      <c r="T46" s="294">
        <v>25.032406053261472</v>
      </c>
      <c r="U46" s="294">
        <v>22.508912916370829</v>
      </c>
      <c r="V46" s="294">
        <v>27.40828288276597</v>
      </c>
      <c r="W46" s="294">
        <v>28.937527611989388</v>
      </c>
      <c r="X46" s="294">
        <v>27.586070131063298</v>
      </c>
      <c r="Y46" s="294">
        <v>30.39362681804554</v>
      </c>
      <c r="DA46" s="70" t="s">
        <v>518</v>
      </c>
    </row>
    <row r="47" spans="1:105" ht="12" customHeight="1" x14ac:dyDescent="0.25">
      <c r="A47" s="60" t="s">
        <v>519</v>
      </c>
      <c r="B47" s="262">
        <v>32.391693321274353</v>
      </c>
      <c r="C47" s="262">
        <v>27.797754832776359</v>
      </c>
      <c r="D47" s="262">
        <v>26.436851463987789</v>
      </c>
      <c r="E47" s="262">
        <v>31.188766034039549</v>
      </c>
      <c r="F47" s="262">
        <v>25.27727300446994</v>
      </c>
      <c r="G47" s="262">
        <v>18.02010397948095</v>
      </c>
      <c r="H47" s="262">
        <v>21.28293455957995</v>
      </c>
      <c r="I47" s="262">
        <v>20.03464300379208</v>
      </c>
      <c r="J47" s="262">
        <v>18.895173501845338</v>
      </c>
      <c r="K47" s="262">
        <v>7.6477117722152119</v>
      </c>
      <c r="L47" s="262">
        <v>5.9886184703346821</v>
      </c>
      <c r="M47" s="262">
        <v>20.175386214135969</v>
      </c>
      <c r="N47" s="262">
        <v>15.481830374792739</v>
      </c>
      <c r="O47" s="262">
        <v>21.099034585975112</v>
      </c>
      <c r="P47" s="262">
        <v>16.46741470597545</v>
      </c>
      <c r="Q47" s="262">
        <v>15.81649055813179</v>
      </c>
      <c r="R47" s="262">
        <v>16.93030969159183</v>
      </c>
      <c r="S47" s="262">
        <v>2.3696726738727301</v>
      </c>
      <c r="T47" s="262">
        <v>2.3733585110954838</v>
      </c>
      <c r="U47" s="262">
        <v>3.914567280751156</v>
      </c>
      <c r="V47" s="262">
        <v>14.290730721562349</v>
      </c>
      <c r="W47" s="262">
        <v>16.058967552135169</v>
      </c>
      <c r="X47" s="262">
        <v>14.64381820264409</v>
      </c>
      <c r="Y47" s="262">
        <v>19.114930109094271</v>
      </c>
      <c r="DA47" s="72" t="s">
        <v>520</v>
      </c>
    </row>
    <row r="48" spans="1:105" ht="12" customHeight="1" x14ac:dyDescent="0.25">
      <c r="A48" s="59" t="s">
        <v>31</v>
      </c>
      <c r="B48" s="297">
        <v>3.9863222424694289</v>
      </c>
      <c r="C48" s="297">
        <v>3.2751410732271919</v>
      </c>
      <c r="D48" s="297">
        <v>2.750065381312814</v>
      </c>
      <c r="E48" s="297">
        <v>3.3153012301234419</v>
      </c>
      <c r="F48" s="297">
        <v>2.8478946675970742</v>
      </c>
      <c r="G48" s="297">
        <v>2.3318725706546588</v>
      </c>
      <c r="H48" s="297">
        <v>2.584222048677455</v>
      </c>
      <c r="I48" s="297">
        <v>2.2905525308017678</v>
      </c>
      <c r="J48" s="297">
        <v>2.2947148510909452</v>
      </c>
      <c r="K48" s="297">
        <v>1.3016126428820891</v>
      </c>
      <c r="L48" s="297">
        <v>0.91290036284457232</v>
      </c>
      <c r="M48" s="297">
        <v>1.5025388359761001</v>
      </c>
      <c r="N48" s="297">
        <v>0.30199409707755992</v>
      </c>
      <c r="O48" s="297">
        <v>0.14090544346716999</v>
      </c>
      <c r="P48" s="297">
        <v>0.2060121733552496</v>
      </c>
      <c r="Q48" s="297">
        <v>0.2083586198411839</v>
      </c>
      <c r="R48" s="297">
        <v>0.31130295785469569</v>
      </c>
      <c r="S48" s="297">
        <v>8.1989767083368872E-2</v>
      </c>
      <c r="T48" s="297">
        <v>0.1101227281566603</v>
      </c>
      <c r="U48" s="297">
        <v>0.20796984744209779</v>
      </c>
      <c r="V48" s="297">
        <v>0.40189500030133901</v>
      </c>
      <c r="W48" s="297">
        <v>0.39269417763865389</v>
      </c>
      <c r="X48" s="297">
        <v>0.36907639457751029</v>
      </c>
      <c r="Y48" s="297">
        <v>0.41190375350302311</v>
      </c>
      <c r="DA48" s="71" t="s">
        <v>521</v>
      </c>
    </row>
    <row r="49" spans="1:105" ht="12" customHeight="1" x14ac:dyDescent="0.25">
      <c r="A49" s="59" t="s">
        <v>159</v>
      </c>
      <c r="B49" s="297">
        <v>2.3607271093262758</v>
      </c>
      <c r="C49" s="297">
        <v>2.0587079742778149</v>
      </c>
      <c r="D49" s="297">
        <v>1.6537423337138351</v>
      </c>
      <c r="E49" s="297">
        <v>2.1480346631145761</v>
      </c>
      <c r="F49" s="297">
        <v>7.7878037884647894E-2</v>
      </c>
      <c r="G49" s="297">
        <v>0.13175142498862491</v>
      </c>
      <c r="H49" s="297">
        <v>0.15054816282270769</v>
      </c>
      <c r="I49" s="297">
        <v>0.14273482557229761</v>
      </c>
      <c r="J49" s="297">
        <v>0.14809438015119289</v>
      </c>
      <c r="K49" s="297">
        <v>8.2861239677370663E-2</v>
      </c>
      <c r="L49" s="297">
        <v>6.743776523021551E-2</v>
      </c>
      <c r="M49" s="297">
        <v>6.9268172215924823E-2</v>
      </c>
      <c r="N49" s="297">
        <v>0.34833492335683652</v>
      </c>
      <c r="O49" s="297">
        <v>0.26007309930573541</v>
      </c>
      <c r="P49" s="297">
        <v>0</v>
      </c>
      <c r="Q49" s="297">
        <v>0</v>
      </c>
      <c r="R49" s="297">
        <v>0</v>
      </c>
      <c r="S49" s="297">
        <v>4.7738917994252176E-3</v>
      </c>
      <c r="T49" s="297">
        <v>1.0505068133781219E-3</v>
      </c>
      <c r="U49" s="297">
        <v>4.6210600196167082E-3</v>
      </c>
      <c r="V49" s="297">
        <v>1.1122243693847549E-2</v>
      </c>
      <c r="W49" s="297">
        <v>8.8171713448624983E-3</v>
      </c>
      <c r="X49" s="297">
        <v>7.3259302999410924E-3</v>
      </c>
      <c r="Y49" s="297">
        <v>8.7438468708632092E-3</v>
      </c>
      <c r="DA49" s="71" t="s">
        <v>522</v>
      </c>
    </row>
    <row r="50" spans="1:105" ht="12" customHeight="1" x14ac:dyDescent="0.25">
      <c r="A50" s="59" t="s">
        <v>32</v>
      </c>
      <c r="B50" s="297">
        <v>22.11323528669271</v>
      </c>
      <c r="C50" s="297">
        <v>19.370837974571291</v>
      </c>
      <c r="D50" s="297">
        <v>18.817457115683428</v>
      </c>
      <c r="E50" s="297">
        <v>21.02038337159777</v>
      </c>
      <c r="F50" s="297">
        <v>18.260008312654652</v>
      </c>
      <c r="G50" s="297">
        <v>11.49452768296605</v>
      </c>
      <c r="H50" s="297">
        <v>14.81105466183592</v>
      </c>
      <c r="I50" s="297">
        <v>13.64448983905636</v>
      </c>
      <c r="J50" s="297">
        <v>12.15624480883011</v>
      </c>
      <c r="K50" s="297">
        <v>3.981390527727009</v>
      </c>
      <c r="L50" s="297">
        <v>2.8904546987378672</v>
      </c>
      <c r="M50" s="297">
        <v>5.4646602380003619</v>
      </c>
      <c r="N50" s="297">
        <v>0</v>
      </c>
      <c r="O50" s="297">
        <v>0</v>
      </c>
      <c r="P50" s="297">
        <v>0.36722423369625679</v>
      </c>
      <c r="Q50" s="297">
        <v>0</v>
      </c>
      <c r="R50" s="297">
        <v>0</v>
      </c>
      <c r="S50" s="297">
        <v>5.0279955093430632E-2</v>
      </c>
      <c r="T50" s="297">
        <v>1.665582472230091E-4</v>
      </c>
      <c r="U50" s="297">
        <v>0</v>
      </c>
      <c r="V50" s="297">
        <v>0</v>
      </c>
      <c r="W50" s="297">
        <v>0</v>
      </c>
      <c r="X50" s="297">
        <v>0</v>
      </c>
      <c r="Y50" s="297">
        <v>0</v>
      </c>
      <c r="DA50" s="71" t="s">
        <v>523</v>
      </c>
    </row>
    <row r="51" spans="1:105" ht="12" customHeight="1" x14ac:dyDescent="0.25">
      <c r="A51" s="59" t="s">
        <v>35</v>
      </c>
      <c r="B51" s="297">
        <v>3.9314086827859338</v>
      </c>
      <c r="C51" s="297">
        <v>3.09306781070006</v>
      </c>
      <c r="D51" s="297">
        <v>3.2155866332777041</v>
      </c>
      <c r="E51" s="297">
        <v>4.7050467692037614</v>
      </c>
      <c r="F51" s="297">
        <v>4.0914919863335673</v>
      </c>
      <c r="G51" s="297">
        <v>4.0619523008716234</v>
      </c>
      <c r="H51" s="297">
        <v>3.7371096862438682</v>
      </c>
      <c r="I51" s="297">
        <v>3.9568658083616639</v>
      </c>
      <c r="J51" s="297">
        <v>4.2961194617730918</v>
      </c>
      <c r="K51" s="297">
        <v>2.2818473619287438</v>
      </c>
      <c r="L51" s="297">
        <v>2.1178256435220271</v>
      </c>
      <c r="M51" s="297">
        <v>13.13891896794359</v>
      </c>
      <c r="N51" s="297">
        <v>14.831501354358339</v>
      </c>
      <c r="O51" s="297">
        <v>20.6980560432022</v>
      </c>
      <c r="P51" s="297">
        <v>15.894178298923951</v>
      </c>
      <c r="Q51" s="297">
        <v>15.60813193829061</v>
      </c>
      <c r="R51" s="297">
        <v>16.619006733737141</v>
      </c>
      <c r="S51" s="297">
        <v>2.2326290598965048</v>
      </c>
      <c r="T51" s="297">
        <v>2.262018717878223</v>
      </c>
      <c r="U51" s="297">
        <v>3.7019763732894408</v>
      </c>
      <c r="V51" s="297">
        <v>13.877713477567159</v>
      </c>
      <c r="W51" s="297">
        <v>15.657456203151661</v>
      </c>
      <c r="X51" s="297">
        <v>14.26741587776664</v>
      </c>
      <c r="Y51" s="297">
        <v>18.694282508720381</v>
      </c>
      <c r="DA51" s="71" t="s">
        <v>524</v>
      </c>
    </row>
    <row r="52" spans="1:105" ht="12" customHeight="1" x14ac:dyDescent="0.25">
      <c r="A52" s="60" t="s">
        <v>525</v>
      </c>
      <c r="B52" s="262">
        <v>10.72110989317073</v>
      </c>
      <c r="C52" s="262">
        <v>11.18356035854527</v>
      </c>
      <c r="D52" s="262">
        <v>11.06098899479549</v>
      </c>
      <c r="E52" s="262">
        <v>9.8492674273131087</v>
      </c>
      <c r="F52" s="262">
        <v>12.485884099315269</v>
      </c>
      <c r="G52" s="262">
        <v>15.08267177199124</v>
      </c>
      <c r="H52" s="262">
        <v>12.769002601378631</v>
      </c>
      <c r="I52" s="262">
        <v>14.943709221586071</v>
      </c>
      <c r="J52" s="262">
        <v>12.71336161528262</v>
      </c>
      <c r="K52" s="262">
        <v>14.744615256042801</v>
      </c>
      <c r="L52" s="262">
        <v>18.02540639490147</v>
      </c>
      <c r="M52" s="262">
        <v>13.46264926245707</v>
      </c>
      <c r="N52" s="262">
        <v>17.057057790121771</v>
      </c>
      <c r="O52" s="262">
        <v>14.77020217852872</v>
      </c>
      <c r="P52" s="262">
        <v>16.65881433732104</v>
      </c>
      <c r="Q52" s="262">
        <v>17.323927120148578</v>
      </c>
      <c r="R52" s="262">
        <v>15.175660439826601</v>
      </c>
      <c r="S52" s="262">
        <v>20.720056239359131</v>
      </c>
      <c r="T52" s="262">
        <v>22.65904754216599</v>
      </c>
      <c r="U52" s="262">
        <v>18.594345635619671</v>
      </c>
      <c r="V52" s="262">
        <v>13.11755216120363</v>
      </c>
      <c r="W52" s="262">
        <v>12.878560059854211</v>
      </c>
      <c r="X52" s="262">
        <v>12.9422519284192</v>
      </c>
      <c r="Y52" s="262">
        <v>11.278696708951269</v>
      </c>
      <c r="DA52" s="72" t="s">
        <v>526</v>
      </c>
    </row>
    <row r="53" spans="1:105" ht="12" customHeight="1" x14ac:dyDescent="0.25">
      <c r="A53" s="57" t="s">
        <v>527</v>
      </c>
      <c r="B53" s="294">
        <f t="shared" ref="B53:Y53" si="0">B54+B58+B69</f>
        <v>20.733794208281573</v>
      </c>
      <c r="C53" s="294">
        <f t="shared" si="0"/>
        <v>18.591793365853086</v>
      </c>
      <c r="D53" s="294">
        <f t="shared" si="0"/>
        <v>17.883708075751493</v>
      </c>
      <c r="E53" s="294">
        <f t="shared" si="0"/>
        <v>19.5429107404631</v>
      </c>
      <c r="F53" s="294">
        <f t="shared" si="0"/>
        <v>17.931271777752599</v>
      </c>
      <c r="G53" s="294">
        <f t="shared" si="0"/>
        <v>15.84632263789603</v>
      </c>
      <c r="H53" s="294">
        <f t="shared" si="0"/>
        <v>16.361661890737128</v>
      </c>
      <c r="I53" s="294">
        <f t="shared" si="0"/>
        <v>16.89019614002455</v>
      </c>
      <c r="J53" s="294">
        <f t="shared" si="0"/>
        <v>15.191967998360859</v>
      </c>
      <c r="K53" s="294">
        <f t="shared" si="0"/>
        <v>9.8007554788752529</v>
      </c>
      <c r="L53" s="294">
        <f t="shared" si="0"/>
        <v>10.429220712113979</v>
      </c>
      <c r="M53" s="294">
        <f t="shared" si="0"/>
        <v>15.81932794001251</v>
      </c>
      <c r="N53" s="294">
        <f t="shared" si="0"/>
        <v>15.772734638672695</v>
      </c>
      <c r="O53" s="294">
        <f t="shared" si="0"/>
        <v>16.602578776504334</v>
      </c>
      <c r="P53" s="294">
        <f t="shared" si="0"/>
        <v>15.388954058118035</v>
      </c>
      <c r="Q53" s="294">
        <f t="shared" si="0"/>
        <v>15.477962275683147</v>
      </c>
      <c r="R53" s="294">
        <f t="shared" si="0"/>
        <v>15.542330177954842</v>
      </c>
      <c r="S53" s="294">
        <f t="shared" si="0"/>
        <v>8.1348598065125515</v>
      </c>
      <c r="T53" s="294">
        <f t="shared" si="0"/>
        <v>8.7374323503093301</v>
      </c>
      <c r="U53" s="294">
        <f t="shared" si="0"/>
        <v>8.569318983520871</v>
      </c>
      <c r="V53" s="294">
        <f t="shared" si="0"/>
        <v>11.803148162837191</v>
      </c>
      <c r="W53" s="294">
        <f t="shared" si="0"/>
        <v>12.45954728550562</v>
      </c>
      <c r="X53" s="294">
        <f t="shared" si="0"/>
        <v>12.22121044197768</v>
      </c>
      <c r="Y53" s="294">
        <f t="shared" si="0"/>
        <v>13.164308541070104</v>
      </c>
      <c r="DA53" s="70"/>
    </row>
    <row r="54" spans="1:105" ht="12" customHeight="1" x14ac:dyDescent="0.25">
      <c r="A54" s="60" t="s">
        <v>528</v>
      </c>
      <c r="B54" s="262">
        <v>2.9852764684376418</v>
      </c>
      <c r="C54" s="262">
        <v>2.496419934294805</v>
      </c>
      <c r="D54" s="262">
        <v>2.3138884234712962</v>
      </c>
      <c r="E54" s="262">
        <v>2.9560663238878049</v>
      </c>
      <c r="F54" s="262">
        <v>2.128496464501366</v>
      </c>
      <c r="G54" s="262">
        <v>1.710914129183895</v>
      </c>
      <c r="H54" s="262">
        <v>1.8543215619899009</v>
      </c>
      <c r="I54" s="262">
        <v>1.7543110866361491</v>
      </c>
      <c r="J54" s="262">
        <v>1.8058478414654799</v>
      </c>
      <c r="K54" s="262">
        <v>0.85193944899848095</v>
      </c>
      <c r="L54" s="262">
        <v>0.68118220486203129</v>
      </c>
      <c r="M54" s="262">
        <v>2.9249155375519562</v>
      </c>
      <c r="N54" s="262">
        <v>2.7259058166609251</v>
      </c>
      <c r="O54" s="262">
        <v>3.564242067710075</v>
      </c>
      <c r="P54" s="262">
        <v>2.8744050892071931</v>
      </c>
      <c r="Q54" s="262">
        <v>2.809659307556414</v>
      </c>
      <c r="R54" s="262">
        <v>2.9097934424339051</v>
      </c>
      <c r="S54" s="262">
        <v>0.47562857157246691</v>
      </c>
      <c r="T54" s="262">
        <v>0.48430395586233588</v>
      </c>
      <c r="U54" s="262">
        <v>0.79625717799869333</v>
      </c>
      <c r="V54" s="262">
        <v>2.5654075412351882</v>
      </c>
      <c r="W54" s="262">
        <v>2.836845925084249</v>
      </c>
      <c r="X54" s="262">
        <v>2.5798585185930589</v>
      </c>
      <c r="Y54" s="262">
        <v>3.1478168471953478</v>
      </c>
      <c r="DA54" s="72" t="s">
        <v>529</v>
      </c>
    </row>
    <row r="55" spans="1:105" ht="12" customHeight="1" x14ac:dyDescent="0.25">
      <c r="A55" s="59" t="s">
        <v>31</v>
      </c>
      <c r="B55" s="230">
        <v>1.1577878652629949</v>
      </c>
      <c r="C55" s="230">
        <v>0.97023948383579528</v>
      </c>
      <c r="D55" s="230">
        <v>0.83515095278209595</v>
      </c>
      <c r="E55" s="230">
        <v>0.96379637207303359</v>
      </c>
      <c r="F55" s="230">
        <v>0.8638314211409005</v>
      </c>
      <c r="G55" s="230">
        <v>0.61138412108064055</v>
      </c>
      <c r="H55" s="230">
        <v>0.74043071588870313</v>
      </c>
      <c r="I55" s="230">
        <v>0.62883339345970313</v>
      </c>
      <c r="J55" s="230">
        <v>0.61492056814853135</v>
      </c>
      <c r="K55" s="230">
        <v>0.30245444516175191</v>
      </c>
      <c r="L55" s="230">
        <v>0.20071614279490049</v>
      </c>
      <c r="M55" s="230">
        <v>0.29874794719520731</v>
      </c>
      <c r="N55" s="230">
        <v>5.3172489679341649E-2</v>
      </c>
      <c r="O55" s="230">
        <v>2.380303739152435E-2</v>
      </c>
      <c r="P55" s="230">
        <v>3.6779840620552319E-2</v>
      </c>
      <c r="Q55" s="230">
        <v>3.7013061361163217E-2</v>
      </c>
      <c r="R55" s="230">
        <v>5.350329213562683E-2</v>
      </c>
      <c r="S55" s="230">
        <v>1.681331302184394E-2</v>
      </c>
      <c r="T55" s="230">
        <v>2.247305482922022E-2</v>
      </c>
      <c r="U55" s="230">
        <v>4.230288355173896E-2</v>
      </c>
      <c r="V55" s="230">
        <v>7.2146378281561785E-2</v>
      </c>
      <c r="W55" s="230">
        <v>6.9370143131674E-2</v>
      </c>
      <c r="X55" s="230">
        <v>6.5021626695043216E-2</v>
      </c>
      <c r="Y55" s="230">
        <v>6.7831667042451624E-2</v>
      </c>
      <c r="DA55" s="71" t="s">
        <v>530</v>
      </c>
    </row>
    <row r="56" spans="1:105" ht="12" customHeight="1" x14ac:dyDescent="0.25">
      <c r="A56" s="59" t="s">
        <v>159</v>
      </c>
      <c r="B56" s="230">
        <v>0.68564983815312119</v>
      </c>
      <c r="C56" s="230">
        <v>0.60987899991854244</v>
      </c>
      <c r="D56" s="230">
        <v>0.50221514551696989</v>
      </c>
      <c r="E56" s="230">
        <v>0.62445849462670544</v>
      </c>
      <c r="F56" s="230">
        <v>2.362218550671422E-2</v>
      </c>
      <c r="G56" s="230">
        <v>3.4543366640818723E-2</v>
      </c>
      <c r="H56" s="230">
        <v>4.3135025502779263E-2</v>
      </c>
      <c r="I56" s="230">
        <v>3.9185490628363392E-2</v>
      </c>
      <c r="J56" s="230">
        <v>3.968522726860018E-2</v>
      </c>
      <c r="K56" s="230">
        <v>1.9254384481500769E-2</v>
      </c>
      <c r="L56" s="230">
        <v>1.4827300619686019E-2</v>
      </c>
      <c r="M56" s="230">
        <v>1.377250541549449E-2</v>
      </c>
      <c r="N56" s="230">
        <v>6.1331778655225731E-2</v>
      </c>
      <c r="O56" s="230">
        <v>4.3933928704084427E-2</v>
      </c>
      <c r="P56" s="230">
        <v>0</v>
      </c>
      <c r="Q56" s="230">
        <v>0</v>
      </c>
      <c r="R56" s="230">
        <v>0</v>
      </c>
      <c r="S56" s="230">
        <v>9.7896286343312805E-4</v>
      </c>
      <c r="T56" s="230">
        <v>2.1437987970958331E-4</v>
      </c>
      <c r="U56" s="230">
        <v>9.3996397218047722E-4</v>
      </c>
      <c r="V56" s="230">
        <v>1.9966150369484128E-3</v>
      </c>
      <c r="W56" s="230">
        <v>1.5575694090693339E-3</v>
      </c>
      <c r="X56" s="230">
        <v>1.290637689527548E-3</v>
      </c>
      <c r="Y56" s="230">
        <v>1.4399230513693841E-3</v>
      </c>
      <c r="DA56" s="71" t="s">
        <v>531</v>
      </c>
    </row>
    <row r="57" spans="1:105" ht="12" customHeight="1" x14ac:dyDescent="0.25">
      <c r="A57" s="59" t="s">
        <v>35</v>
      </c>
      <c r="B57" s="230">
        <v>1.141838765021526</v>
      </c>
      <c r="C57" s="230">
        <v>0.91630145054046752</v>
      </c>
      <c r="D57" s="230">
        <v>0.97652232517223048</v>
      </c>
      <c r="E57" s="230">
        <v>1.367811457188066</v>
      </c>
      <c r="F57" s="230">
        <v>1.2410428578537509</v>
      </c>
      <c r="G57" s="230">
        <v>1.064986641462436</v>
      </c>
      <c r="H57" s="230">
        <v>1.070755820598418</v>
      </c>
      <c r="I57" s="230">
        <v>1.0862922025480819</v>
      </c>
      <c r="J57" s="230">
        <v>1.151242046048349</v>
      </c>
      <c r="K57" s="230">
        <v>0.53023061935522831</v>
      </c>
      <c r="L57" s="230">
        <v>0.4656387614474447</v>
      </c>
      <c r="M57" s="230">
        <v>2.6123950849412538</v>
      </c>
      <c r="N57" s="230">
        <v>2.611401548326358</v>
      </c>
      <c r="O57" s="230">
        <v>3.4965051016144661</v>
      </c>
      <c r="P57" s="230">
        <v>2.8376252485866398</v>
      </c>
      <c r="Q57" s="230">
        <v>2.7726462461952508</v>
      </c>
      <c r="R57" s="230">
        <v>2.8562901502982778</v>
      </c>
      <c r="S57" s="230">
        <v>0.45783629568718992</v>
      </c>
      <c r="T57" s="230">
        <v>0.46161652115340612</v>
      </c>
      <c r="U57" s="230">
        <v>0.75301433047477384</v>
      </c>
      <c r="V57" s="230">
        <v>2.491264547916678</v>
      </c>
      <c r="W57" s="230">
        <v>2.765918212543506</v>
      </c>
      <c r="X57" s="230">
        <v>2.5135462542084879</v>
      </c>
      <c r="Y57" s="230">
        <v>3.0785452571015268</v>
      </c>
      <c r="DA57" s="71" t="s">
        <v>532</v>
      </c>
    </row>
    <row r="58" spans="1:105" ht="12" customHeight="1" x14ac:dyDescent="0.25">
      <c r="A58" s="60" t="s">
        <v>533</v>
      </c>
      <c r="B58" s="262">
        <v>14.634677417498409</v>
      </c>
      <c r="C58" s="262">
        <v>12.78231558546387</v>
      </c>
      <c r="D58" s="262">
        <v>12.210773878137211</v>
      </c>
      <c r="E58" s="262">
        <v>13.723548578547319</v>
      </c>
      <c r="F58" s="262">
        <v>12.015521827920409</v>
      </c>
      <c r="G58" s="262">
        <v>10.18094455518751</v>
      </c>
      <c r="H58" s="262">
        <v>10.848768596429521</v>
      </c>
      <c r="I58" s="262">
        <v>11.033336321447409</v>
      </c>
      <c r="J58" s="262">
        <v>9.9792883477794625</v>
      </c>
      <c r="K58" s="262">
        <v>5.5226243354604199</v>
      </c>
      <c r="L58" s="262">
        <v>5.7848567722577791</v>
      </c>
      <c r="M58" s="262">
        <v>10.217650421559521</v>
      </c>
      <c r="N58" s="262">
        <v>10.043570685240139</v>
      </c>
      <c r="O58" s="262">
        <v>10.54321894694705</v>
      </c>
      <c r="P58" s="262">
        <v>9.5404114396810602</v>
      </c>
      <c r="Q58" s="262">
        <v>9.5908609213175993</v>
      </c>
      <c r="R58" s="262">
        <v>10.02431290283219</v>
      </c>
      <c r="S58" s="262">
        <v>3.410252322384776</v>
      </c>
      <c r="T58" s="262">
        <v>3.6290328392715718</v>
      </c>
      <c r="U58" s="262">
        <v>3.9908094847216589</v>
      </c>
      <c r="V58" s="262">
        <v>6.8829368055786118</v>
      </c>
      <c r="W58" s="262">
        <v>7.3476802229701894</v>
      </c>
      <c r="X58" s="262">
        <v>7.3612649661946614</v>
      </c>
      <c r="Y58" s="262">
        <v>8.1591335287014388</v>
      </c>
      <c r="DA58" s="72" t="s">
        <v>534</v>
      </c>
    </row>
    <row r="59" spans="1:105" ht="12" customHeight="1" x14ac:dyDescent="0.25">
      <c r="A59" s="64" t="s">
        <v>28</v>
      </c>
      <c r="B59" s="229">
        <v>7.6971678360690827</v>
      </c>
      <c r="C59" s="229">
        <v>6.4295329583071386</v>
      </c>
      <c r="D59" s="229">
        <v>6.2978097782340736</v>
      </c>
      <c r="E59" s="229">
        <v>7.2569472715688104</v>
      </c>
      <c r="F59" s="229">
        <v>5.9298104643825047</v>
      </c>
      <c r="G59" s="229">
        <v>5.3426231770942856</v>
      </c>
      <c r="H59" s="229">
        <v>5.6549670866206858</v>
      </c>
      <c r="I59" s="229">
        <v>5.9169348160233639</v>
      </c>
      <c r="J59" s="229">
        <v>5.1809336928052812</v>
      </c>
      <c r="K59" s="229">
        <v>2.0340069853471539</v>
      </c>
      <c r="L59" s="229">
        <v>2.8838958652024549</v>
      </c>
      <c r="M59" s="229">
        <v>4.7175777635478298</v>
      </c>
      <c r="N59" s="229">
        <v>5.6585476134426704</v>
      </c>
      <c r="O59" s="229">
        <v>4.3177314076207942</v>
      </c>
      <c r="P59" s="229">
        <v>4.0034256023868267</v>
      </c>
      <c r="Q59" s="229">
        <v>4.327896862506055</v>
      </c>
      <c r="R59" s="229">
        <v>5.4533727363859041</v>
      </c>
      <c r="S59" s="229">
        <v>0</v>
      </c>
      <c r="T59" s="229">
        <v>0</v>
      </c>
      <c r="U59" s="229">
        <v>0</v>
      </c>
      <c r="V59" s="229">
        <v>0</v>
      </c>
      <c r="W59" s="229">
        <v>0</v>
      </c>
      <c r="X59" s="229">
        <v>0</v>
      </c>
      <c r="Y59" s="229">
        <v>0</v>
      </c>
      <c r="DA59" s="73" t="s">
        <v>535</v>
      </c>
    </row>
    <row r="60" spans="1:105" ht="12" customHeight="1" x14ac:dyDescent="0.25">
      <c r="A60" s="64" t="s">
        <v>30</v>
      </c>
      <c r="B60" s="229">
        <v>0</v>
      </c>
      <c r="C60" s="229">
        <v>0</v>
      </c>
      <c r="D60" s="229">
        <v>0</v>
      </c>
      <c r="E60" s="229">
        <v>0</v>
      </c>
      <c r="F60" s="229">
        <v>0</v>
      </c>
      <c r="G60" s="229">
        <v>0</v>
      </c>
      <c r="H60" s="229">
        <v>0</v>
      </c>
      <c r="I60" s="229">
        <v>0</v>
      </c>
      <c r="J60" s="229">
        <v>0</v>
      </c>
      <c r="K60" s="229">
        <v>0</v>
      </c>
      <c r="L60" s="229">
        <v>0</v>
      </c>
      <c r="M60" s="229">
        <v>0</v>
      </c>
      <c r="N60" s="229">
        <v>0</v>
      </c>
      <c r="O60" s="229">
        <v>0</v>
      </c>
      <c r="P60" s="229">
        <v>0</v>
      </c>
      <c r="Q60" s="229">
        <v>0</v>
      </c>
      <c r="R60" s="229">
        <v>0</v>
      </c>
      <c r="S60" s="229">
        <v>0</v>
      </c>
      <c r="T60" s="229">
        <v>0</v>
      </c>
      <c r="U60" s="229">
        <v>0</v>
      </c>
      <c r="V60" s="229">
        <v>0</v>
      </c>
      <c r="W60" s="229">
        <v>0</v>
      </c>
      <c r="X60" s="229">
        <v>0</v>
      </c>
      <c r="Y60" s="229">
        <v>0</v>
      </c>
      <c r="DA60" s="73" t="s">
        <v>536</v>
      </c>
    </row>
    <row r="61" spans="1:105" ht="12" customHeight="1" x14ac:dyDescent="0.25">
      <c r="A61" s="64" t="s">
        <v>31</v>
      </c>
      <c r="B61" s="229">
        <v>0.85377286323074164</v>
      </c>
      <c r="C61" s="229">
        <v>0.74848704280794898</v>
      </c>
      <c r="D61" s="229">
        <v>0.61508980728056206</v>
      </c>
      <c r="E61" s="229">
        <v>0.68738632507440023</v>
      </c>
      <c r="F61" s="229">
        <v>0.68565406314556476</v>
      </c>
      <c r="G61" s="229">
        <v>0.62609788059128679</v>
      </c>
      <c r="H61" s="229">
        <v>0.63064312585882198</v>
      </c>
      <c r="I61" s="229">
        <v>0.58495608904180685</v>
      </c>
      <c r="J61" s="229">
        <v>0.58273376989606784</v>
      </c>
      <c r="K61" s="229">
        <v>0.59374994564811567</v>
      </c>
      <c r="L61" s="229">
        <v>0.44222023456116422</v>
      </c>
      <c r="M61" s="229">
        <v>0.40961162684274138</v>
      </c>
      <c r="N61" s="229">
        <v>8.5535821745461565E-2</v>
      </c>
      <c r="O61" s="229">
        <v>4.1575602852994997E-2</v>
      </c>
      <c r="P61" s="229">
        <v>6.8429857992972631E-2</v>
      </c>
      <c r="Q61" s="229">
        <v>6.933168413924401E-2</v>
      </c>
      <c r="R61" s="229">
        <v>8.4047322223423204E-2</v>
      </c>
      <c r="S61" s="229">
        <v>0.11799342444663</v>
      </c>
      <c r="T61" s="229">
        <v>0.1683854314307672</v>
      </c>
      <c r="U61" s="229">
        <v>0.2120203793122136</v>
      </c>
      <c r="V61" s="229">
        <v>0.19356728101932169</v>
      </c>
      <c r="W61" s="229">
        <v>0.1796747663474445</v>
      </c>
      <c r="X61" s="229">
        <v>0.1571255534817583</v>
      </c>
      <c r="Y61" s="229">
        <v>0.1758195142029601</v>
      </c>
      <c r="DA61" s="73" t="s">
        <v>537</v>
      </c>
    </row>
    <row r="62" spans="1:105" ht="12" customHeight="1" x14ac:dyDescent="0.25">
      <c r="A62" s="64" t="s">
        <v>159</v>
      </c>
      <c r="B62" s="229">
        <v>0.50561008890925951</v>
      </c>
      <c r="C62" s="229">
        <v>0.47048851002744352</v>
      </c>
      <c r="D62" s="229">
        <v>0.36988213452953023</v>
      </c>
      <c r="E62" s="229">
        <v>0.44536817342410212</v>
      </c>
      <c r="F62" s="229">
        <v>1.8749778112568821E-2</v>
      </c>
      <c r="G62" s="229">
        <v>3.5374697995226037E-2</v>
      </c>
      <c r="H62" s="229">
        <v>3.6739166451816498E-2</v>
      </c>
      <c r="I62" s="229">
        <v>3.6451294704693028E-2</v>
      </c>
      <c r="J62" s="229">
        <v>3.7607982710748493E-2</v>
      </c>
      <c r="K62" s="229">
        <v>3.7798385582546293E-2</v>
      </c>
      <c r="L62" s="229">
        <v>3.2667688142286461E-2</v>
      </c>
      <c r="M62" s="229">
        <v>1.8883404561956651E-2</v>
      </c>
      <c r="N62" s="229">
        <v>9.8661246031962038E-2</v>
      </c>
      <c r="O62" s="229">
        <v>7.6737247500321515E-2</v>
      </c>
      <c r="P62" s="229">
        <v>0</v>
      </c>
      <c r="Q62" s="229">
        <v>0</v>
      </c>
      <c r="R62" s="229">
        <v>0</v>
      </c>
      <c r="S62" s="229">
        <v>6.8702212652842808E-3</v>
      </c>
      <c r="T62" s="229">
        <v>1.6062991350885561E-3</v>
      </c>
      <c r="U62" s="229">
        <v>4.711062253658767E-3</v>
      </c>
      <c r="V62" s="229">
        <v>5.3568779632444576E-3</v>
      </c>
      <c r="W62" s="229">
        <v>4.0342416349531673E-3</v>
      </c>
      <c r="X62" s="229">
        <v>3.1188417088139891E-3</v>
      </c>
      <c r="Y62" s="229">
        <v>3.7322770089517018E-3</v>
      </c>
      <c r="DA62" s="73" t="s">
        <v>538</v>
      </c>
    </row>
    <row r="63" spans="1:105" ht="12" customHeight="1" x14ac:dyDescent="0.25">
      <c r="A63" s="64" t="s">
        <v>32</v>
      </c>
      <c r="B63" s="229">
        <v>4.7361149093454147</v>
      </c>
      <c r="C63" s="229">
        <v>4.4269302934215986</v>
      </c>
      <c r="D63" s="229">
        <v>4.2087821436705681</v>
      </c>
      <c r="E63" s="229">
        <v>4.3583140941071044</v>
      </c>
      <c r="F63" s="229">
        <v>4.3962471769390659</v>
      </c>
      <c r="G63" s="229">
        <v>3.086231859866376</v>
      </c>
      <c r="H63" s="229">
        <v>3.6144300424904792</v>
      </c>
      <c r="I63" s="229">
        <v>3.4844987425070419</v>
      </c>
      <c r="J63" s="229">
        <v>3.0870303392429328</v>
      </c>
      <c r="K63" s="229">
        <v>1.8161704423886591</v>
      </c>
      <c r="L63" s="229">
        <v>1.4001720306928009</v>
      </c>
      <c r="M63" s="229">
        <v>1.4897374474690619</v>
      </c>
      <c r="N63" s="229">
        <v>0</v>
      </c>
      <c r="O63" s="229">
        <v>0</v>
      </c>
      <c r="P63" s="229">
        <v>0.1219787246265305</v>
      </c>
      <c r="Q63" s="229">
        <v>0</v>
      </c>
      <c r="R63" s="229">
        <v>0</v>
      </c>
      <c r="S63" s="229">
        <v>7.2359079596654552E-2</v>
      </c>
      <c r="T63" s="229">
        <v>2.5467932720573951E-4</v>
      </c>
      <c r="U63" s="229">
        <v>0</v>
      </c>
      <c r="V63" s="229">
        <v>0</v>
      </c>
      <c r="W63" s="229">
        <v>0</v>
      </c>
      <c r="X63" s="229">
        <v>0</v>
      </c>
      <c r="Y63" s="229">
        <v>0</v>
      </c>
      <c r="DA63" s="73" t="s">
        <v>539</v>
      </c>
    </row>
    <row r="64" spans="1:105" ht="12" customHeight="1" x14ac:dyDescent="0.25">
      <c r="A64" s="64" t="s">
        <v>33</v>
      </c>
      <c r="B64" s="229">
        <v>0</v>
      </c>
      <c r="C64" s="229">
        <v>0</v>
      </c>
      <c r="D64" s="229">
        <v>0</v>
      </c>
      <c r="E64" s="229">
        <v>0</v>
      </c>
      <c r="F64" s="229">
        <v>0</v>
      </c>
      <c r="G64" s="229">
        <v>0</v>
      </c>
      <c r="H64" s="229">
        <v>0</v>
      </c>
      <c r="I64" s="229">
        <v>0</v>
      </c>
      <c r="J64" s="229">
        <v>0</v>
      </c>
      <c r="K64" s="229">
        <v>0</v>
      </c>
      <c r="L64" s="229">
        <v>0</v>
      </c>
      <c r="M64" s="229">
        <v>0</v>
      </c>
      <c r="N64" s="229">
        <v>0</v>
      </c>
      <c r="O64" s="229">
        <v>0</v>
      </c>
      <c r="P64" s="229">
        <v>6.7101065494293913E-2</v>
      </c>
      <c r="Q64" s="229">
        <v>0</v>
      </c>
      <c r="R64" s="229">
        <v>0</v>
      </c>
      <c r="S64" s="229">
        <v>0</v>
      </c>
      <c r="T64" s="229">
        <v>0</v>
      </c>
      <c r="U64" s="229">
        <v>0</v>
      </c>
      <c r="V64" s="229">
        <v>0</v>
      </c>
      <c r="W64" s="229">
        <v>0</v>
      </c>
      <c r="X64" s="229">
        <v>1.1270054091438451</v>
      </c>
      <c r="Y64" s="229">
        <v>0</v>
      </c>
      <c r="DA64" s="73" t="s">
        <v>540</v>
      </c>
    </row>
    <row r="65" spans="1:105" ht="12" customHeight="1" x14ac:dyDescent="0.25">
      <c r="A65" s="64" t="s">
        <v>35</v>
      </c>
      <c r="B65" s="229">
        <v>0.84201171994390911</v>
      </c>
      <c r="C65" s="229">
        <v>0.70687678089973627</v>
      </c>
      <c r="D65" s="229">
        <v>0.71921001442247356</v>
      </c>
      <c r="E65" s="229">
        <v>0.97553271437290556</v>
      </c>
      <c r="F65" s="229">
        <v>0.98506034534070575</v>
      </c>
      <c r="G65" s="229">
        <v>1.090616939640334</v>
      </c>
      <c r="H65" s="229">
        <v>0.91198917500772103</v>
      </c>
      <c r="I65" s="229">
        <v>1.010495379170502</v>
      </c>
      <c r="J65" s="229">
        <v>1.0909825631244321</v>
      </c>
      <c r="K65" s="229">
        <v>1.0408985764939449</v>
      </c>
      <c r="L65" s="229">
        <v>1.025900953659072</v>
      </c>
      <c r="M65" s="229">
        <v>3.5818401791379268</v>
      </c>
      <c r="N65" s="229">
        <v>4.2008260040200422</v>
      </c>
      <c r="O65" s="229">
        <v>6.1071746889729388</v>
      </c>
      <c r="P65" s="229">
        <v>5.2794761891804356</v>
      </c>
      <c r="Q65" s="229">
        <v>5.1936323746723012</v>
      </c>
      <c r="R65" s="229">
        <v>4.4868928442228606</v>
      </c>
      <c r="S65" s="229">
        <v>3.2130295970762068</v>
      </c>
      <c r="T65" s="229">
        <v>3.45878642937851</v>
      </c>
      <c r="U65" s="229">
        <v>3.7740780431557872</v>
      </c>
      <c r="V65" s="229">
        <v>6.6840126465960452</v>
      </c>
      <c r="W65" s="229">
        <v>7.1639712149877921</v>
      </c>
      <c r="X65" s="229">
        <v>6.0740151618602436</v>
      </c>
      <c r="Y65" s="229">
        <v>7.9795817374895268</v>
      </c>
      <c r="DA65" s="73" t="s">
        <v>541</v>
      </c>
    </row>
    <row r="66" spans="1:105" ht="12" customHeight="1" x14ac:dyDescent="0.25">
      <c r="A66" s="64" t="s">
        <v>36</v>
      </c>
      <c r="B66" s="229">
        <v>0</v>
      </c>
      <c r="C66" s="229">
        <v>0</v>
      </c>
      <c r="D66" s="229">
        <v>0</v>
      </c>
      <c r="E66" s="229">
        <v>0</v>
      </c>
      <c r="F66" s="229">
        <v>0</v>
      </c>
      <c r="G66" s="229">
        <v>0</v>
      </c>
      <c r="H66" s="229">
        <v>0</v>
      </c>
      <c r="I66" s="229">
        <v>0</v>
      </c>
      <c r="J66" s="229">
        <v>0</v>
      </c>
      <c r="K66" s="229">
        <v>0</v>
      </c>
      <c r="L66" s="229">
        <v>0</v>
      </c>
      <c r="M66" s="229">
        <v>0</v>
      </c>
      <c r="N66" s="229">
        <v>0</v>
      </c>
      <c r="O66" s="229">
        <v>0</v>
      </c>
      <c r="P66" s="229">
        <v>0</v>
      </c>
      <c r="Q66" s="229">
        <v>0</v>
      </c>
      <c r="R66" s="229">
        <v>0</v>
      </c>
      <c r="S66" s="229">
        <v>0</v>
      </c>
      <c r="T66" s="229">
        <v>0</v>
      </c>
      <c r="U66" s="229">
        <v>0</v>
      </c>
      <c r="V66" s="229">
        <v>0</v>
      </c>
      <c r="W66" s="229">
        <v>0</v>
      </c>
      <c r="X66" s="229">
        <v>0</v>
      </c>
      <c r="Y66" s="229">
        <v>0</v>
      </c>
      <c r="DA66" s="73" t="s">
        <v>542</v>
      </c>
    </row>
    <row r="67" spans="1:105" ht="12" customHeight="1" x14ac:dyDescent="0.25">
      <c r="A67" s="64" t="s">
        <v>38</v>
      </c>
      <c r="B67" s="229">
        <v>0</v>
      </c>
      <c r="C67" s="229">
        <v>0</v>
      </c>
      <c r="D67" s="229">
        <v>0</v>
      </c>
      <c r="E67" s="229">
        <v>0</v>
      </c>
      <c r="F67" s="229">
        <v>0</v>
      </c>
      <c r="G67" s="229">
        <v>0</v>
      </c>
      <c r="H67" s="229">
        <v>0</v>
      </c>
      <c r="I67" s="229">
        <v>0</v>
      </c>
      <c r="J67" s="229">
        <v>0</v>
      </c>
      <c r="K67" s="229">
        <v>0</v>
      </c>
      <c r="L67" s="229">
        <v>0</v>
      </c>
      <c r="M67" s="229">
        <v>0</v>
      </c>
      <c r="N67" s="229">
        <v>0</v>
      </c>
      <c r="O67" s="229">
        <v>0</v>
      </c>
      <c r="P67" s="229">
        <v>0</v>
      </c>
      <c r="Q67" s="229">
        <v>0</v>
      </c>
      <c r="R67" s="229">
        <v>0</v>
      </c>
      <c r="S67" s="229">
        <v>0</v>
      </c>
      <c r="T67" s="229">
        <v>0</v>
      </c>
      <c r="U67" s="229">
        <v>0</v>
      </c>
      <c r="V67" s="229">
        <v>0</v>
      </c>
      <c r="W67" s="229">
        <v>0</v>
      </c>
      <c r="X67" s="229">
        <v>0</v>
      </c>
      <c r="Y67" s="229">
        <v>0</v>
      </c>
      <c r="DA67" s="73" t="s">
        <v>543</v>
      </c>
    </row>
    <row r="68" spans="1:105" ht="12" customHeight="1" x14ac:dyDescent="0.25">
      <c r="A68" s="64" t="s">
        <v>39</v>
      </c>
      <c r="B68" s="229">
        <v>0</v>
      </c>
      <c r="C68" s="229">
        <v>0</v>
      </c>
      <c r="D68" s="229">
        <v>0</v>
      </c>
      <c r="E68" s="229">
        <v>0</v>
      </c>
      <c r="F68" s="229">
        <v>0</v>
      </c>
      <c r="G68" s="229">
        <v>0</v>
      </c>
      <c r="H68" s="229">
        <v>0</v>
      </c>
      <c r="I68" s="229">
        <v>0</v>
      </c>
      <c r="J68" s="229">
        <v>0</v>
      </c>
      <c r="K68" s="229">
        <v>0</v>
      </c>
      <c r="L68" s="229">
        <v>0</v>
      </c>
      <c r="M68" s="229">
        <v>0</v>
      </c>
      <c r="N68" s="229">
        <v>0</v>
      </c>
      <c r="O68" s="229">
        <v>0</v>
      </c>
      <c r="P68" s="229">
        <v>0</v>
      </c>
      <c r="Q68" s="229">
        <v>0</v>
      </c>
      <c r="R68" s="229">
        <v>0</v>
      </c>
      <c r="S68" s="229">
        <v>0</v>
      </c>
      <c r="T68" s="229">
        <v>0</v>
      </c>
      <c r="U68" s="229">
        <v>0</v>
      </c>
      <c r="V68" s="229">
        <v>0</v>
      </c>
      <c r="W68" s="229">
        <v>0</v>
      </c>
      <c r="X68" s="229">
        <v>0</v>
      </c>
      <c r="Y68" s="229">
        <v>0</v>
      </c>
      <c r="DA68" s="73" t="s">
        <v>544</v>
      </c>
    </row>
    <row r="69" spans="1:105" ht="12" customHeight="1" x14ac:dyDescent="0.25">
      <c r="A69" s="61" t="s">
        <v>545</v>
      </c>
      <c r="B69" s="263">
        <v>3.1138403223455202</v>
      </c>
      <c r="C69" s="263">
        <v>3.3130578460944129</v>
      </c>
      <c r="D69" s="263">
        <v>3.3590457741429849</v>
      </c>
      <c r="E69" s="263">
        <v>2.8632958380279749</v>
      </c>
      <c r="F69" s="263">
        <v>3.7872534853308251</v>
      </c>
      <c r="G69" s="263">
        <v>3.9544639535246242</v>
      </c>
      <c r="H69" s="263">
        <v>3.6585717323177072</v>
      </c>
      <c r="I69" s="263">
        <v>4.1025487319409919</v>
      </c>
      <c r="J69" s="263">
        <v>3.406831809115916</v>
      </c>
      <c r="K69" s="263">
        <v>3.4261916944163522</v>
      </c>
      <c r="L69" s="263">
        <v>3.9631817349941691</v>
      </c>
      <c r="M69" s="263">
        <v>2.676761980901035</v>
      </c>
      <c r="N69" s="263">
        <v>3.003258136771632</v>
      </c>
      <c r="O69" s="263">
        <v>2.4951177618472089</v>
      </c>
      <c r="P69" s="263">
        <v>2.9741375292297829</v>
      </c>
      <c r="Q69" s="263">
        <v>3.077442046809133</v>
      </c>
      <c r="R69" s="263">
        <v>2.6082238326887461</v>
      </c>
      <c r="S69" s="263">
        <v>4.2489789125553088</v>
      </c>
      <c r="T69" s="263">
        <v>4.6240955551754226</v>
      </c>
      <c r="U69" s="263">
        <v>3.7822523208005179</v>
      </c>
      <c r="V69" s="263">
        <v>2.3548038160233919</v>
      </c>
      <c r="W69" s="263">
        <v>2.2750211374511822</v>
      </c>
      <c r="X69" s="263">
        <v>2.28008695718996</v>
      </c>
      <c r="Y69" s="263">
        <v>1.857358165173318</v>
      </c>
      <c r="DA69" s="74" t="s">
        <v>546</v>
      </c>
    </row>
    <row r="70" spans="1:105" ht="12" hidden="1" customHeight="1" x14ac:dyDescent="0.25">
      <c r="A70" s="116"/>
      <c r="B70" s="126"/>
      <c r="C70" s="126"/>
      <c r="D70" s="126"/>
      <c r="E70" s="126"/>
      <c r="F70" s="126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6"/>
      <c r="V70" s="126"/>
      <c r="W70" s="126"/>
      <c r="X70" s="126"/>
      <c r="Y70" s="126"/>
      <c r="DA70" s="125"/>
    </row>
    <row r="71" spans="1:105" ht="12" customHeight="1" x14ac:dyDescent="0.25">
      <c r="A71" s="128"/>
      <c r="B71" s="129"/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298"/>
      <c r="R71" s="298"/>
      <c r="S71" s="298"/>
      <c r="T71" s="298"/>
      <c r="U71" s="298"/>
      <c r="V71" s="298"/>
      <c r="W71" s="298"/>
      <c r="X71" s="298"/>
      <c r="Y71" s="298"/>
      <c r="DA71" s="124"/>
    </row>
    <row r="72" spans="1:105" ht="15" customHeight="1" x14ac:dyDescent="0.25">
      <c r="A72" s="34" t="s">
        <v>80</v>
      </c>
      <c r="B72" s="223">
        <v>0.60175694232694166</v>
      </c>
      <c r="C72" s="223">
        <v>0.57983161058520283</v>
      </c>
      <c r="D72" s="223">
        <v>0.37819760726079449</v>
      </c>
      <c r="E72" s="223">
        <v>0.57298720256586289</v>
      </c>
      <c r="F72" s="223">
        <v>0.58420812949337408</v>
      </c>
      <c r="G72" s="223">
        <v>0.57343026253658691</v>
      </c>
      <c r="H72" s="223">
        <v>0.55287001974808814</v>
      </c>
      <c r="I72" s="223">
        <v>0</v>
      </c>
      <c r="J72" s="223">
        <v>0</v>
      </c>
      <c r="K72" s="223">
        <v>0</v>
      </c>
      <c r="L72" s="223">
        <v>0</v>
      </c>
      <c r="M72" s="223">
        <v>0</v>
      </c>
      <c r="N72" s="223">
        <v>0</v>
      </c>
      <c r="O72" s="223">
        <v>0</v>
      </c>
      <c r="P72" s="223">
        <v>0</v>
      </c>
      <c r="Q72" s="223">
        <v>0</v>
      </c>
      <c r="R72" s="223">
        <v>0</v>
      </c>
      <c r="S72" s="223">
        <v>0</v>
      </c>
      <c r="T72" s="223">
        <v>0</v>
      </c>
      <c r="U72" s="223">
        <v>0</v>
      </c>
      <c r="V72" s="223">
        <v>0</v>
      </c>
      <c r="W72" s="223">
        <v>0</v>
      </c>
      <c r="X72" s="223">
        <v>0</v>
      </c>
      <c r="Y72" s="223">
        <v>0</v>
      </c>
      <c r="DA72" s="89" t="s">
        <v>547</v>
      </c>
    </row>
    <row r="73" spans="1:105" ht="12" customHeight="1" x14ac:dyDescent="0.25">
      <c r="A73" s="55" t="s">
        <v>91</v>
      </c>
      <c r="B73" s="259">
        <v>1.033014355751975E-3</v>
      </c>
      <c r="C73" s="259">
        <v>9.9537593257693836E-4</v>
      </c>
      <c r="D73" s="259">
        <v>6.4923813940680653E-4</v>
      </c>
      <c r="E73" s="259">
        <v>9.8362638513784049E-4</v>
      </c>
      <c r="F73" s="259">
        <v>1.002888944131061E-3</v>
      </c>
      <c r="G73" s="259">
        <v>9.8438697014860627E-4</v>
      </c>
      <c r="H73" s="259">
        <v>9.4909194575519009E-4</v>
      </c>
      <c r="I73" s="259">
        <v>0</v>
      </c>
      <c r="J73" s="259">
        <v>0</v>
      </c>
      <c r="K73" s="259">
        <v>0</v>
      </c>
      <c r="L73" s="259">
        <v>0</v>
      </c>
      <c r="M73" s="259">
        <v>0</v>
      </c>
      <c r="N73" s="259">
        <v>0</v>
      </c>
      <c r="O73" s="259">
        <v>0</v>
      </c>
      <c r="P73" s="259">
        <v>0</v>
      </c>
      <c r="Q73" s="259">
        <v>0</v>
      </c>
      <c r="R73" s="259">
        <v>0</v>
      </c>
      <c r="S73" s="259">
        <v>0</v>
      </c>
      <c r="T73" s="259">
        <v>0</v>
      </c>
      <c r="U73" s="259">
        <v>0</v>
      </c>
      <c r="V73" s="259">
        <v>0</v>
      </c>
      <c r="W73" s="259">
        <v>0</v>
      </c>
      <c r="X73" s="259">
        <v>0</v>
      </c>
      <c r="Y73" s="259">
        <v>0</v>
      </c>
      <c r="DA73" s="67" t="s">
        <v>548</v>
      </c>
    </row>
    <row r="74" spans="1:105" ht="12" customHeight="1" x14ac:dyDescent="0.25">
      <c r="A74" s="173" t="s">
        <v>92</v>
      </c>
      <c r="B74" s="224">
        <v>5.373418541186392E-4</v>
      </c>
      <c r="C74" s="224">
        <v>5.1776352010773029E-4</v>
      </c>
      <c r="D74" s="224">
        <v>3.3771343413658249E-4</v>
      </c>
      <c r="E74" s="224">
        <v>5.1165177193034518E-4</v>
      </c>
      <c r="F74" s="224">
        <v>5.2167155443080457E-4</v>
      </c>
      <c r="G74" s="224">
        <v>5.1204740453469758E-4</v>
      </c>
      <c r="H74" s="224">
        <v>4.9368803349293211E-4</v>
      </c>
      <c r="I74" s="224">
        <v>0</v>
      </c>
      <c r="J74" s="224">
        <v>0</v>
      </c>
      <c r="K74" s="224">
        <v>0</v>
      </c>
      <c r="L74" s="224">
        <v>0</v>
      </c>
      <c r="M74" s="224">
        <v>0</v>
      </c>
      <c r="N74" s="224">
        <v>0</v>
      </c>
      <c r="O74" s="224">
        <v>0</v>
      </c>
      <c r="P74" s="224">
        <v>0</v>
      </c>
      <c r="Q74" s="224">
        <v>0</v>
      </c>
      <c r="R74" s="224">
        <v>0</v>
      </c>
      <c r="S74" s="224">
        <v>0</v>
      </c>
      <c r="T74" s="224">
        <v>0</v>
      </c>
      <c r="U74" s="224">
        <v>0</v>
      </c>
      <c r="V74" s="224">
        <v>0</v>
      </c>
      <c r="W74" s="224">
        <v>0</v>
      </c>
      <c r="X74" s="224">
        <v>0</v>
      </c>
      <c r="Y74" s="224">
        <v>0</v>
      </c>
      <c r="DA74" s="177" t="s">
        <v>549</v>
      </c>
    </row>
    <row r="75" spans="1:105" ht="12" customHeight="1" x14ac:dyDescent="0.25">
      <c r="A75" s="173" t="s">
        <v>93</v>
      </c>
      <c r="B75" s="224">
        <v>1.2577501869742149E-2</v>
      </c>
      <c r="C75" s="224">
        <v>1.2119233951951639E-2</v>
      </c>
      <c r="D75" s="224">
        <v>7.9048213287924683E-3</v>
      </c>
      <c r="E75" s="224">
        <v>1.197617693240392E-2</v>
      </c>
      <c r="F75" s="224">
        <v>1.221070888290803E-2</v>
      </c>
      <c r="G75" s="224">
        <v>1.198543746140019E-2</v>
      </c>
      <c r="H75" s="224">
        <v>1.155570167619163E-2</v>
      </c>
      <c r="I75" s="224">
        <v>0</v>
      </c>
      <c r="J75" s="224">
        <v>0</v>
      </c>
      <c r="K75" s="224">
        <v>0</v>
      </c>
      <c r="L75" s="224">
        <v>0</v>
      </c>
      <c r="M75" s="224">
        <v>0</v>
      </c>
      <c r="N75" s="224">
        <v>0</v>
      </c>
      <c r="O75" s="224">
        <v>0</v>
      </c>
      <c r="P75" s="224">
        <v>0</v>
      </c>
      <c r="Q75" s="224">
        <v>0</v>
      </c>
      <c r="R75" s="224">
        <v>0</v>
      </c>
      <c r="S75" s="224">
        <v>0</v>
      </c>
      <c r="T75" s="224">
        <v>0</v>
      </c>
      <c r="U75" s="224">
        <v>0</v>
      </c>
      <c r="V75" s="224">
        <v>0</v>
      </c>
      <c r="W75" s="224">
        <v>0</v>
      </c>
      <c r="X75" s="224">
        <v>0</v>
      </c>
      <c r="Y75" s="224">
        <v>0</v>
      </c>
      <c r="DA75" s="177" t="s">
        <v>550</v>
      </c>
    </row>
    <row r="76" spans="1:105" ht="12" customHeight="1" x14ac:dyDescent="0.25">
      <c r="A76" s="173" t="s">
        <v>94</v>
      </c>
      <c r="B76" s="224">
        <v>3.4433811858399182E-4</v>
      </c>
      <c r="C76" s="224">
        <v>3.3179197752564632E-4</v>
      </c>
      <c r="D76" s="224">
        <v>2.1641271313560219E-4</v>
      </c>
      <c r="E76" s="224">
        <v>3.278754617126136E-4</v>
      </c>
      <c r="F76" s="224">
        <v>3.3429631471035368E-4</v>
      </c>
      <c r="G76" s="224">
        <v>3.2812899004953542E-4</v>
      </c>
      <c r="H76" s="224">
        <v>3.163639819183968E-4</v>
      </c>
      <c r="I76" s="224">
        <v>0</v>
      </c>
      <c r="J76" s="224">
        <v>0</v>
      </c>
      <c r="K76" s="224">
        <v>0</v>
      </c>
      <c r="L76" s="224">
        <v>0</v>
      </c>
      <c r="M76" s="224">
        <v>0</v>
      </c>
      <c r="N76" s="224">
        <v>0</v>
      </c>
      <c r="O76" s="224">
        <v>0</v>
      </c>
      <c r="P76" s="224">
        <v>0</v>
      </c>
      <c r="Q76" s="224">
        <v>0</v>
      </c>
      <c r="R76" s="224">
        <v>0</v>
      </c>
      <c r="S76" s="224">
        <v>0</v>
      </c>
      <c r="T76" s="224">
        <v>0</v>
      </c>
      <c r="U76" s="224">
        <v>0</v>
      </c>
      <c r="V76" s="224">
        <v>0</v>
      </c>
      <c r="W76" s="224">
        <v>0</v>
      </c>
      <c r="X76" s="224">
        <v>0</v>
      </c>
      <c r="Y76" s="224">
        <v>0</v>
      </c>
      <c r="DA76" s="177" t="s">
        <v>551</v>
      </c>
    </row>
    <row r="77" spans="1:105" ht="12" customHeight="1" x14ac:dyDescent="0.25">
      <c r="A77" s="56" t="s">
        <v>95</v>
      </c>
      <c r="B77" s="260">
        <v>1.2793633254715739E-3</v>
      </c>
      <c r="C77" s="260">
        <v>1.2803990597812071E-3</v>
      </c>
      <c r="D77" s="260">
        <v>8.4523559712915337E-4</v>
      </c>
      <c r="E77" s="260">
        <v>1.2455511717438419E-3</v>
      </c>
      <c r="F77" s="260">
        <v>1.33496463327938E-3</v>
      </c>
      <c r="G77" s="260">
        <v>1.4292784011429431E-3</v>
      </c>
      <c r="H77" s="260">
        <v>1.2996165627358911E-3</v>
      </c>
      <c r="I77" s="260">
        <v>0</v>
      </c>
      <c r="J77" s="260">
        <v>0</v>
      </c>
      <c r="K77" s="260">
        <v>0</v>
      </c>
      <c r="L77" s="260">
        <v>0</v>
      </c>
      <c r="M77" s="260">
        <v>0</v>
      </c>
      <c r="N77" s="260">
        <v>0</v>
      </c>
      <c r="O77" s="260">
        <v>0</v>
      </c>
      <c r="P77" s="260">
        <v>0</v>
      </c>
      <c r="Q77" s="260">
        <v>0</v>
      </c>
      <c r="R77" s="260">
        <v>0</v>
      </c>
      <c r="S77" s="260">
        <v>0</v>
      </c>
      <c r="T77" s="260">
        <v>0</v>
      </c>
      <c r="U77" s="260">
        <v>0</v>
      </c>
      <c r="V77" s="260">
        <v>0</v>
      </c>
      <c r="W77" s="260">
        <v>0</v>
      </c>
      <c r="X77" s="260">
        <v>0</v>
      </c>
      <c r="Y77" s="260">
        <v>0</v>
      </c>
      <c r="DA77" s="68" t="s">
        <v>552</v>
      </c>
    </row>
    <row r="78" spans="1:105" ht="12" customHeight="1" x14ac:dyDescent="0.25">
      <c r="A78" s="37" t="s">
        <v>159</v>
      </c>
      <c r="B78" s="226">
        <v>1.7752213428218251E-4</v>
      </c>
      <c r="C78" s="226">
        <v>1.6136599403095421E-4</v>
      </c>
      <c r="D78" s="226">
        <v>8.7744757655645138E-5</v>
      </c>
      <c r="E78" s="226">
        <v>1.6018627763519171E-4</v>
      </c>
      <c r="F78" s="226">
        <v>6.2421398985619356E-6</v>
      </c>
      <c r="G78" s="226">
        <v>9.7689249764321526E-6</v>
      </c>
      <c r="H78" s="226">
        <v>1.1746345341909219E-5</v>
      </c>
      <c r="I78" s="226">
        <v>0</v>
      </c>
      <c r="J78" s="226">
        <v>0</v>
      </c>
      <c r="K78" s="226">
        <v>0</v>
      </c>
      <c r="L78" s="226">
        <v>0</v>
      </c>
      <c r="M78" s="226">
        <v>0</v>
      </c>
      <c r="N78" s="226">
        <v>0</v>
      </c>
      <c r="O78" s="226">
        <v>0</v>
      </c>
      <c r="P78" s="226">
        <v>0</v>
      </c>
      <c r="Q78" s="226">
        <v>0</v>
      </c>
      <c r="R78" s="226">
        <v>0</v>
      </c>
      <c r="S78" s="226">
        <v>0</v>
      </c>
      <c r="T78" s="226">
        <v>0</v>
      </c>
      <c r="U78" s="226">
        <v>0</v>
      </c>
      <c r="V78" s="226">
        <v>0</v>
      </c>
      <c r="W78" s="226">
        <v>0</v>
      </c>
      <c r="X78" s="226">
        <v>0</v>
      </c>
      <c r="Y78" s="226">
        <v>0</v>
      </c>
      <c r="DA78" s="69" t="s">
        <v>553</v>
      </c>
    </row>
    <row r="79" spans="1:105" ht="12" customHeight="1" x14ac:dyDescent="0.25">
      <c r="A79" s="37" t="s">
        <v>35</v>
      </c>
      <c r="B79" s="226">
        <v>2.9563436508459398E-4</v>
      </c>
      <c r="C79" s="226">
        <v>2.4244136036527959E-4</v>
      </c>
      <c r="D79" s="226">
        <v>1.7061356180200901E-4</v>
      </c>
      <c r="E79" s="226">
        <v>3.5087139933087468E-4</v>
      </c>
      <c r="F79" s="226">
        <v>3.2794438671359787E-4</v>
      </c>
      <c r="G79" s="226">
        <v>3.0118009948269488E-4</v>
      </c>
      <c r="H79" s="226">
        <v>2.9158363763568507E-4</v>
      </c>
      <c r="I79" s="226">
        <v>0</v>
      </c>
      <c r="J79" s="226">
        <v>0</v>
      </c>
      <c r="K79" s="226">
        <v>0</v>
      </c>
      <c r="L79" s="226">
        <v>0</v>
      </c>
      <c r="M79" s="226">
        <v>0</v>
      </c>
      <c r="N79" s="226">
        <v>0</v>
      </c>
      <c r="O79" s="226">
        <v>0</v>
      </c>
      <c r="P79" s="226">
        <v>0</v>
      </c>
      <c r="Q79" s="226">
        <v>0</v>
      </c>
      <c r="R79" s="226">
        <v>0</v>
      </c>
      <c r="S79" s="226">
        <v>0</v>
      </c>
      <c r="T79" s="226">
        <v>0</v>
      </c>
      <c r="U79" s="226">
        <v>0</v>
      </c>
      <c r="V79" s="226">
        <v>0</v>
      </c>
      <c r="W79" s="226">
        <v>0</v>
      </c>
      <c r="X79" s="226">
        <v>0</v>
      </c>
      <c r="Y79" s="226">
        <v>0</v>
      </c>
      <c r="DA79" s="69" t="s">
        <v>554</v>
      </c>
    </row>
    <row r="80" spans="1:105" ht="12" customHeight="1" x14ac:dyDescent="0.25">
      <c r="A80" s="37" t="s">
        <v>96</v>
      </c>
      <c r="B80" s="226">
        <v>0</v>
      </c>
      <c r="C80" s="226">
        <v>0</v>
      </c>
      <c r="D80" s="226">
        <v>0</v>
      </c>
      <c r="E80" s="226">
        <v>0</v>
      </c>
      <c r="F80" s="226">
        <v>0</v>
      </c>
      <c r="G80" s="226">
        <v>0</v>
      </c>
      <c r="H80" s="226">
        <v>0</v>
      </c>
      <c r="I80" s="226">
        <v>0</v>
      </c>
      <c r="J80" s="226">
        <v>0</v>
      </c>
      <c r="K80" s="226">
        <v>0</v>
      </c>
      <c r="L80" s="226">
        <v>0</v>
      </c>
      <c r="M80" s="226">
        <v>0</v>
      </c>
      <c r="N80" s="226">
        <v>0</v>
      </c>
      <c r="O80" s="226">
        <v>0</v>
      </c>
      <c r="P80" s="226">
        <v>0</v>
      </c>
      <c r="Q80" s="226">
        <v>0</v>
      </c>
      <c r="R80" s="226">
        <v>0</v>
      </c>
      <c r="S80" s="226">
        <v>0</v>
      </c>
      <c r="T80" s="226">
        <v>0</v>
      </c>
      <c r="U80" s="226">
        <v>0</v>
      </c>
      <c r="V80" s="226">
        <v>0</v>
      </c>
      <c r="W80" s="226">
        <v>0</v>
      </c>
      <c r="X80" s="226">
        <v>0</v>
      </c>
      <c r="Y80" s="226">
        <v>0</v>
      </c>
      <c r="DA80" s="69" t="s">
        <v>555</v>
      </c>
    </row>
    <row r="81" spans="1:105" ht="12" customHeight="1" x14ac:dyDescent="0.25">
      <c r="A81" s="37" t="s">
        <v>78</v>
      </c>
      <c r="B81" s="226">
        <v>0</v>
      </c>
      <c r="C81" s="226">
        <v>0</v>
      </c>
      <c r="D81" s="226">
        <v>0</v>
      </c>
      <c r="E81" s="226">
        <v>0</v>
      </c>
      <c r="F81" s="226">
        <v>0</v>
      </c>
      <c r="G81" s="226">
        <v>0</v>
      </c>
      <c r="H81" s="226">
        <v>0</v>
      </c>
      <c r="I81" s="226">
        <v>0</v>
      </c>
      <c r="J81" s="226">
        <v>0</v>
      </c>
      <c r="K81" s="226">
        <v>0</v>
      </c>
      <c r="L81" s="226">
        <v>0</v>
      </c>
      <c r="M81" s="226">
        <v>0</v>
      </c>
      <c r="N81" s="226">
        <v>0</v>
      </c>
      <c r="O81" s="226">
        <v>0</v>
      </c>
      <c r="P81" s="226">
        <v>0</v>
      </c>
      <c r="Q81" s="226">
        <v>0</v>
      </c>
      <c r="R81" s="226">
        <v>0</v>
      </c>
      <c r="S81" s="226">
        <v>0</v>
      </c>
      <c r="T81" s="226">
        <v>0</v>
      </c>
      <c r="U81" s="226">
        <v>0</v>
      </c>
      <c r="V81" s="226">
        <v>0</v>
      </c>
      <c r="W81" s="226">
        <v>0</v>
      </c>
      <c r="X81" s="226">
        <v>0</v>
      </c>
      <c r="Y81" s="226">
        <v>0</v>
      </c>
      <c r="DA81" s="69" t="s">
        <v>556</v>
      </c>
    </row>
    <row r="82" spans="1:105" ht="12" customHeight="1" x14ac:dyDescent="0.25">
      <c r="A82" s="37" t="s">
        <v>40</v>
      </c>
      <c r="B82" s="226">
        <v>8.0620682610479737E-4</v>
      </c>
      <c r="C82" s="226">
        <v>8.765917053849729E-4</v>
      </c>
      <c r="D82" s="226">
        <v>5.8687727767149926E-4</v>
      </c>
      <c r="E82" s="226">
        <v>7.3449349477777606E-4</v>
      </c>
      <c r="F82" s="226">
        <v>1.0007781066672201E-3</v>
      </c>
      <c r="G82" s="226">
        <v>1.118329376683816E-3</v>
      </c>
      <c r="H82" s="226">
        <v>9.9628657975829702E-4</v>
      </c>
      <c r="I82" s="226">
        <v>0</v>
      </c>
      <c r="J82" s="226">
        <v>0</v>
      </c>
      <c r="K82" s="226">
        <v>0</v>
      </c>
      <c r="L82" s="226">
        <v>0</v>
      </c>
      <c r="M82" s="226">
        <v>0</v>
      </c>
      <c r="N82" s="226">
        <v>0</v>
      </c>
      <c r="O82" s="226">
        <v>0</v>
      </c>
      <c r="P82" s="226">
        <v>0</v>
      </c>
      <c r="Q82" s="226">
        <v>0</v>
      </c>
      <c r="R82" s="226">
        <v>0</v>
      </c>
      <c r="S82" s="226">
        <v>0</v>
      </c>
      <c r="T82" s="226">
        <v>0</v>
      </c>
      <c r="U82" s="226">
        <v>0</v>
      </c>
      <c r="V82" s="226">
        <v>0</v>
      </c>
      <c r="W82" s="226">
        <v>0</v>
      </c>
      <c r="X82" s="226">
        <v>0</v>
      </c>
      <c r="Y82" s="226">
        <v>0</v>
      </c>
      <c r="DA82" s="69" t="s">
        <v>557</v>
      </c>
    </row>
    <row r="83" spans="1:105" ht="12" customHeight="1" x14ac:dyDescent="0.25">
      <c r="A83" s="57" t="s">
        <v>558</v>
      </c>
      <c r="B83" s="261">
        <v>0.13789193937638469</v>
      </c>
      <c r="C83" s="261">
        <v>0.13391089662447081</v>
      </c>
      <c r="D83" s="261">
        <v>8.747793829007558E-2</v>
      </c>
      <c r="E83" s="261">
        <v>0.1317457349499421</v>
      </c>
      <c r="F83" s="261">
        <v>0.13581930186951799</v>
      </c>
      <c r="G83" s="261">
        <v>0.13427064965607771</v>
      </c>
      <c r="H83" s="261">
        <v>0.12848715282684181</v>
      </c>
      <c r="I83" s="261">
        <v>0</v>
      </c>
      <c r="J83" s="261">
        <v>0</v>
      </c>
      <c r="K83" s="261">
        <v>0</v>
      </c>
      <c r="L83" s="261">
        <v>0</v>
      </c>
      <c r="M83" s="261">
        <v>0</v>
      </c>
      <c r="N83" s="261">
        <v>0</v>
      </c>
      <c r="O83" s="261">
        <v>0</v>
      </c>
      <c r="P83" s="261">
        <v>0</v>
      </c>
      <c r="Q83" s="261">
        <v>0</v>
      </c>
      <c r="R83" s="261">
        <v>0</v>
      </c>
      <c r="S83" s="261">
        <v>0</v>
      </c>
      <c r="T83" s="261">
        <v>0</v>
      </c>
      <c r="U83" s="261">
        <v>0</v>
      </c>
      <c r="V83" s="261">
        <v>0</v>
      </c>
      <c r="W83" s="261">
        <v>0</v>
      </c>
      <c r="X83" s="261">
        <v>0</v>
      </c>
      <c r="Y83" s="261">
        <v>0</v>
      </c>
      <c r="DA83" s="70" t="s">
        <v>559</v>
      </c>
    </row>
    <row r="84" spans="1:105" ht="12" customHeight="1" x14ac:dyDescent="0.25">
      <c r="A84" s="60" t="s">
        <v>560</v>
      </c>
      <c r="B84" s="262">
        <v>0.103601554033468</v>
      </c>
      <c r="C84" s="262">
        <v>9.54924751906015E-2</v>
      </c>
      <c r="D84" s="262">
        <v>6.1673985292369511E-2</v>
      </c>
      <c r="E84" s="262">
        <v>0.1001263110525495</v>
      </c>
      <c r="F84" s="262">
        <v>9.0912461667252864E-2</v>
      </c>
      <c r="G84" s="262">
        <v>7.3092694291274685E-2</v>
      </c>
      <c r="H84" s="262">
        <v>8.0306258420319548E-2</v>
      </c>
      <c r="I84" s="262">
        <v>0</v>
      </c>
      <c r="J84" s="262">
        <v>0</v>
      </c>
      <c r="K84" s="262">
        <v>0</v>
      </c>
      <c r="L84" s="262">
        <v>0</v>
      </c>
      <c r="M84" s="262">
        <v>0</v>
      </c>
      <c r="N84" s="262">
        <v>0</v>
      </c>
      <c r="O84" s="262">
        <v>0</v>
      </c>
      <c r="P84" s="262">
        <v>0</v>
      </c>
      <c r="Q84" s="262">
        <v>0</v>
      </c>
      <c r="R84" s="262">
        <v>0</v>
      </c>
      <c r="S84" s="262">
        <v>0</v>
      </c>
      <c r="T84" s="262">
        <v>0</v>
      </c>
      <c r="U84" s="262">
        <v>0</v>
      </c>
      <c r="V84" s="262">
        <v>0</v>
      </c>
      <c r="W84" s="262">
        <v>0</v>
      </c>
      <c r="X84" s="262">
        <v>0</v>
      </c>
      <c r="Y84" s="262">
        <v>0</v>
      </c>
      <c r="DA84" s="72" t="s">
        <v>561</v>
      </c>
    </row>
    <row r="85" spans="1:105" ht="12" customHeight="1" x14ac:dyDescent="0.25">
      <c r="A85" s="59" t="s">
        <v>31</v>
      </c>
      <c r="B85" s="230">
        <v>1.274984839791525E-2</v>
      </c>
      <c r="C85" s="230">
        <v>1.1250956401417799E-2</v>
      </c>
      <c r="D85" s="230">
        <v>6.4155707842584791E-3</v>
      </c>
      <c r="E85" s="230">
        <v>1.0643219479666149E-2</v>
      </c>
      <c r="F85" s="230">
        <v>1.024276292598922E-2</v>
      </c>
      <c r="G85" s="230">
        <v>9.4584830990514165E-3</v>
      </c>
      <c r="H85" s="230">
        <v>9.750967521683496E-3</v>
      </c>
      <c r="I85" s="230">
        <v>0</v>
      </c>
      <c r="J85" s="230">
        <v>0</v>
      </c>
      <c r="K85" s="230">
        <v>0</v>
      </c>
      <c r="L85" s="230">
        <v>0</v>
      </c>
      <c r="M85" s="230">
        <v>0</v>
      </c>
      <c r="N85" s="230">
        <v>0</v>
      </c>
      <c r="O85" s="230">
        <v>0</v>
      </c>
      <c r="P85" s="230">
        <v>0</v>
      </c>
      <c r="Q85" s="230">
        <v>0</v>
      </c>
      <c r="R85" s="230">
        <v>0</v>
      </c>
      <c r="S85" s="230">
        <v>0</v>
      </c>
      <c r="T85" s="230">
        <v>0</v>
      </c>
      <c r="U85" s="230">
        <v>0</v>
      </c>
      <c r="V85" s="230">
        <v>0</v>
      </c>
      <c r="W85" s="230">
        <v>0</v>
      </c>
      <c r="X85" s="230">
        <v>0</v>
      </c>
      <c r="Y85" s="230">
        <v>0</v>
      </c>
      <c r="DA85" s="71" t="s">
        <v>562</v>
      </c>
    </row>
    <row r="86" spans="1:105" ht="12" customHeight="1" x14ac:dyDescent="0.25">
      <c r="A86" s="59" t="s">
        <v>159</v>
      </c>
      <c r="B86" s="230">
        <v>7.5505468253648216E-3</v>
      </c>
      <c r="C86" s="230">
        <v>7.0721941876621241E-3</v>
      </c>
      <c r="D86" s="230">
        <v>3.857981367628834E-3</v>
      </c>
      <c r="E86" s="230">
        <v>6.8959056153723728E-3</v>
      </c>
      <c r="F86" s="230">
        <v>2.8009683373111108E-4</v>
      </c>
      <c r="G86" s="230">
        <v>5.344068291780607E-4</v>
      </c>
      <c r="H86" s="230">
        <v>5.6805886587208115E-4</v>
      </c>
      <c r="I86" s="230">
        <v>0</v>
      </c>
      <c r="J86" s="230">
        <v>0</v>
      </c>
      <c r="K86" s="230">
        <v>0</v>
      </c>
      <c r="L86" s="230">
        <v>0</v>
      </c>
      <c r="M86" s="230">
        <v>0</v>
      </c>
      <c r="N86" s="230">
        <v>0</v>
      </c>
      <c r="O86" s="230">
        <v>0</v>
      </c>
      <c r="P86" s="230">
        <v>0</v>
      </c>
      <c r="Q86" s="230">
        <v>0</v>
      </c>
      <c r="R86" s="230">
        <v>0</v>
      </c>
      <c r="S86" s="230">
        <v>0</v>
      </c>
      <c r="T86" s="230">
        <v>0</v>
      </c>
      <c r="U86" s="230">
        <v>0</v>
      </c>
      <c r="V86" s="230">
        <v>0</v>
      </c>
      <c r="W86" s="230">
        <v>0</v>
      </c>
      <c r="X86" s="230">
        <v>0</v>
      </c>
      <c r="Y86" s="230">
        <v>0</v>
      </c>
      <c r="DA86" s="71" t="s">
        <v>563</v>
      </c>
    </row>
    <row r="87" spans="1:105" ht="12" customHeight="1" x14ac:dyDescent="0.25">
      <c r="A87" s="59" t="s">
        <v>32</v>
      </c>
      <c r="B87" s="230">
        <v>7.0726945877337549E-2</v>
      </c>
      <c r="C87" s="230">
        <v>6.6543836933436282E-2</v>
      </c>
      <c r="D87" s="230">
        <v>4.3898857432903803E-2</v>
      </c>
      <c r="E87" s="230">
        <v>6.7482421125970998E-2</v>
      </c>
      <c r="F87" s="230">
        <v>6.5674105963660537E-2</v>
      </c>
      <c r="G87" s="230">
        <v>4.6623815207187898E-2</v>
      </c>
      <c r="H87" s="230">
        <v>5.5886108178417902E-2</v>
      </c>
      <c r="I87" s="230">
        <v>0</v>
      </c>
      <c r="J87" s="230">
        <v>0</v>
      </c>
      <c r="K87" s="230">
        <v>0</v>
      </c>
      <c r="L87" s="230">
        <v>0</v>
      </c>
      <c r="M87" s="230">
        <v>0</v>
      </c>
      <c r="N87" s="230">
        <v>0</v>
      </c>
      <c r="O87" s="230">
        <v>0</v>
      </c>
      <c r="P87" s="230">
        <v>0</v>
      </c>
      <c r="Q87" s="230">
        <v>0</v>
      </c>
      <c r="R87" s="230">
        <v>0</v>
      </c>
      <c r="S87" s="230">
        <v>0</v>
      </c>
      <c r="T87" s="230">
        <v>0</v>
      </c>
      <c r="U87" s="230">
        <v>0</v>
      </c>
      <c r="V87" s="230">
        <v>0</v>
      </c>
      <c r="W87" s="230">
        <v>0</v>
      </c>
      <c r="X87" s="230">
        <v>0</v>
      </c>
      <c r="Y87" s="230">
        <v>0</v>
      </c>
      <c r="DA87" s="71" t="s">
        <v>564</v>
      </c>
    </row>
    <row r="88" spans="1:105" ht="12" customHeight="1" x14ac:dyDescent="0.25">
      <c r="A88" s="59" t="s">
        <v>35</v>
      </c>
      <c r="B88" s="230">
        <v>1.2574212932850409E-2</v>
      </c>
      <c r="C88" s="230">
        <v>1.06254876680853E-2</v>
      </c>
      <c r="D88" s="230">
        <v>7.5015757075783951E-3</v>
      </c>
      <c r="E88" s="230">
        <v>1.510476483153997E-2</v>
      </c>
      <c r="F88" s="230">
        <v>1.4715495943872E-2</v>
      </c>
      <c r="G88" s="230">
        <v>1.647598915585731E-2</v>
      </c>
      <c r="H88" s="230">
        <v>1.410112385434608E-2</v>
      </c>
      <c r="I88" s="230">
        <v>0</v>
      </c>
      <c r="J88" s="230">
        <v>0</v>
      </c>
      <c r="K88" s="230">
        <v>0</v>
      </c>
      <c r="L88" s="230">
        <v>0</v>
      </c>
      <c r="M88" s="230">
        <v>0</v>
      </c>
      <c r="N88" s="230">
        <v>0</v>
      </c>
      <c r="O88" s="230">
        <v>0</v>
      </c>
      <c r="P88" s="230">
        <v>0</v>
      </c>
      <c r="Q88" s="230">
        <v>0</v>
      </c>
      <c r="R88" s="230">
        <v>0</v>
      </c>
      <c r="S88" s="230">
        <v>0</v>
      </c>
      <c r="T88" s="230">
        <v>0</v>
      </c>
      <c r="U88" s="230">
        <v>0</v>
      </c>
      <c r="V88" s="230">
        <v>0</v>
      </c>
      <c r="W88" s="230">
        <v>0</v>
      </c>
      <c r="X88" s="230">
        <v>0</v>
      </c>
      <c r="Y88" s="230">
        <v>0</v>
      </c>
      <c r="DA88" s="71" t="s">
        <v>565</v>
      </c>
    </row>
    <row r="89" spans="1:105" ht="12" customHeight="1" x14ac:dyDescent="0.25">
      <c r="A89" s="60" t="s">
        <v>566</v>
      </c>
      <c r="B89" s="262">
        <v>3.4290385342916632E-2</v>
      </c>
      <c r="C89" s="262">
        <v>3.8418421433869303E-2</v>
      </c>
      <c r="D89" s="262">
        <v>2.5803952997706069E-2</v>
      </c>
      <c r="E89" s="262">
        <v>3.1619423897392578E-2</v>
      </c>
      <c r="F89" s="262">
        <v>4.4906840202265132E-2</v>
      </c>
      <c r="G89" s="262">
        <v>6.1177955364802972E-2</v>
      </c>
      <c r="H89" s="262">
        <v>4.8180894406522241E-2</v>
      </c>
      <c r="I89" s="262">
        <v>0</v>
      </c>
      <c r="J89" s="262">
        <v>0</v>
      </c>
      <c r="K89" s="262">
        <v>0</v>
      </c>
      <c r="L89" s="262">
        <v>0</v>
      </c>
      <c r="M89" s="262">
        <v>0</v>
      </c>
      <c r="N89" s="262">
        <v>0</v>
      </c>
      <c r="O89" s="262">
        <v>0</v>
      </c>
      <c r="P89" s="262">
        <v>0</v>
      </c>
      <c r="Q89" s="262">
        <v>0</v>
      </c>
      <c r="R89" s="262">
        <v>0</v>
      </c>
      <c r="S89" s="262">
        <v>0</v>
      </c>
      <c r="T89" s="262">
        <v>0</v>
      </c>
      <c r="U89" s="262">
        <v>0</v>
      </c>
      <c r="V89" s="262">
        <v>0</v>
      </c>
      <c r="W89" s="262">
        <v>0</v>
      </c>
      <c r="X89" s="262">
        <v>0</v>
      </c>
      <c r="Y89" s="262">
        <v>0</v>
      </c>
      <c r="DA89" s="72" t="s">
        <v>567</v>
      </c>
    </row>
    <row r="90" spans="1:105" ht="12" customHeight="1" x14ac:dyDescent="0.25">
      <c r="A90" s="57" t="s">
        <v>517</v>
      </c>
      <c r="B90" s="294">
        <v>0.26446711696631492</v>
      </c>
      <c r="C90" s="294">
        <v>0.25683175478430598</v>
      </c>
      <c r="D90" s="294">
        <v>0.1677765810123604</v>
      </c>
      <c r="E90" s="294">
        <v>0.25267912578787433</v>
      </c>
      <c r="F90" s="294">
        <v>0.26049194286668109</v>
      </c>
      <c r="G90" s="294">
        <v>0.25752173599364458</v>
      </c>
      <c r="H90" s="294">
        <v>0.24642939267517949</v>
      </c>
      <c r="I90" s="294">
        <v>0</v>
      </c>
      <c r="J90" s="294">
        <v>0</v>
      </c>
      <c r="K90" s="294">
        <v>0</v>
      </c>
      <c r="L90" s="294">
        <v>0</v>
      </c>
      <c r="M90" s="294">
        <v>0</v>
      </c>
      <c r="N90" s="294">
        <v>0</v>
      </c>
      <c r="O90" s="294">
        <v>0</v>
      </c>
      <c r="P90" s="294">
        <v>0</v>
      </c>
      <c r="Q90" s="294">
        <v>0</v>
      </c>
      <c r="R90" s="294">
        <v>0</v>
      </c>
      <c r="S90" s="294">
        <v>0</v>
      </c>
      <c r="T90" s="294">
        <v>0</v>
      </c>
      <c r="U90" s="294">
        <v>0</v>
      </c>
      <c r="V90" s="294">
        <v>0</v>
      </c>
      <c r="W90" s="294">
        <v>0</v>
      </c>
      <c r="X90" s="294">
        <v>0</v>
      </c>
      <c r="Y90" s="294">
        <v>0</v>
      </c>
      <c r="DA90" s="70" t="s">
        <v>568</v>
      </c>
    </row>
    <row r="91" spans="1:105" ht="12" customHeight="1" x14ac:dyDescent="0.25">
      <c r="A91" s="60" t="s">
        <v>519</v>
      </c>
      <c r="B91" s="262">
        <v>0.19870055082533389</v>
      </c>
      <c r="C91" s="262">
        <v>0.18314790349493651</v>
      </c>
      <c r="D91" s="262">
        <v>0.11828639988574451</v>
      </c>
      <c r="E91" s="262">
        <v>0.1920352773069722</v>
      </c>
      <c r="F91" s="262">
        <v>0.17436375717235461</v>
      </c>
      <c r="G91" s="262">
        <v>0.1401866868936372</v>
      </c>
      <c r="H91" s="262">
        <v>0.15402179949621511</v>
      </c>
      <c r="I91" s="262">
        <v>0</v>
      </c>
      <c r="J91" s="262">
        <v>0</v>
      </c>
      <c r="K91" s="262">
        <v>0</v>
      </c>
      <c r="L91" s="262">
        <v>0</v>
      </c>
      <c r="M91" s="262">
        <v>0</v>
      </c>
      <c r="N91" s="262">
        <v>0</v>
      </c>
      <c r="O91" s="262">
        <v>0</v>
      </c>
      <c r="P91" s="262">
        <v>0</v>
      </c>
      <c r="Q91" s="262">
        <v>0</v>
      </c>
      <c r="R91" s="262">
        <v>0</v>
      </c>
      <c r="S91" s="262">
        <v>0</v>
      </c>
      <c r="T91" s="262">
        <v>0</v>
      </c>
      <c r="U91" s="262">
        <v>0</v>
      </c>
      <c r="V91" s="262">
        <v>0</v>
      </c>
      <c r="W91" s="262">
        <v>0</v>
      </c>
      <c r="X91" s="262">
        <v>0</v>
      </c>
      <c r="Y91" s="262">
        <v>0</v>
      </c>
      <c r="DA91" s="72" t="s">
        <v>569</v>
      </c>
    </row>
    <row r="92" spans="1:105" ht="12" customHeight="1" x14ac:dyDescent="0.25">
      <c r="A92" s="59" t="s">
        <v>31</v>
      </c>
      <c r="B92" s="297">
        <v>2.4453319481934192E-2</v>
      </c>
      <c r="C92" s="297">
        <v>2.1578549232488739E-2</v>
      </c>
      <c r="D92" s="297">
        <v>1.230461705506143E-2</v>
      </c>
      <c r="E92" s="297">
        <v>2.0412952227351788E-2</v>
      </c>
      <c r="F92" s="297">
        <v>1.9644904503168841E-2</v>
      </c>
      <c r="G92" s="297">
        <v>1.8140710525891279E-2</v>
      </c>
      <c r="H92" s="297">
        <v>1.870167523754078E-2</v>
      </c>
      <c r="I92" s="297">
        <v>0</v>
      </c>
      <c r="J92" s="297">
        <v>0</v>
      </c>
      <c r="K92" s="297">
        <v>0</v>
      </c>
      <c r="L92" s="297">
        <v>0</v>
      </c>
      <c r="M92" s="297">
        <v>0</v>
      </c>
      <c r="N92" s="297">
        <v>0</v>
      </c>
      <c r="O92" s="297">
        <v>0</v>
      </c>
      <c r="P92" s="297">
        <v>0</v>
      </c>
      <c r="Q92" s="297">
        <v>0</v>
      </c>
      <c r="R92" s="297">
        <v>0</v>
      </c>
      <c r="S92" s="297">
        <v>0</v>
      </c>
      <c r="T92" s="297">
        <v>0</v>
      </c>
      <c r="U92" s="297">
        <v>0</v>
      </c>
      <c r="V92" s="297">
        <v>0</v>
      </c>
      <c r="W92" s="297">
        <v>0</v>
      </c>
      <c r="X92" s="297">
        <v>0</v>
      </c>
      <c r="Y92" s="297">
        <v>0</v>
      </c>
      <c r="DA92" s="71" t="s">
        <v>570</v>
      </c>
    </row>
    <row r="93" spans="1:105" ht="12" customHeight="1" x14ac:dyDescent="0.25">
      <c r="A93" s="59" t="s">
        <v>159</v>
      </c>
      <c r="B93" s="297">
        <v>1.4481421897858809E-2</v>
      </c>
      <c r="C93" s="297">
        <v>1.356397492047493E-2</v>
      </c>
      <c r="D93" s="297">
        <v>7.3993390347608379E-3</v>
      </c>
      <c r="E93" s="297">
        <v>1.3225865741081059E-2</v>
      </c>
      <c r="F93" s="297">
        <v>5.3720618060250803E-4</v>
      </c>
      <c r="G93" s="297">
        <v>1.024955004904632E-3</v>
      </c>
      <c r="H93" s="297">
        <v>1.0894972628840459E-3</v>
      </c>
      <c r="I93" s="297">
        <v>0</v>
      </c>
      <c r="J93" s="297">
        <v>0</v>
      </c>
      <c r="K93" s="297">
        <v>0</v>
      </c>
      <c r="L93" s="297">
        <v>0</v>
      </c>
      <c r="M93" s="297">
        <v>0</v>
      </c>
      <c r="N93" s="297">
        <v>0</v>
      </c>
      <c r="O93" s="297">
        <v>0</v>
      </c>
      <c r="P93" s="297">
        <v>0</v>
      </c>
      <c r="Q93" s="297">
        <v>0</v>
      </c>
      <c r="R93" s="297">
        <v>0</v>
      </c>
      <c r="S93" s="297">
        <v>0</v>
      </c>
      <c r="T93" s="297">
        <v>0</v>
      </c>
      <c r="U93" s="297">
        <v>0</v>
      </c>
      <c r="V93" s="297">
        <v>0</v>
      </c>
      <c r="W93" s="297">
        <v>0</v>
      </c>
      <c r="X93" s="297">
        <v>0</v>
      </c>
      <c r="Y93" s="297">
        <v>0</v>
      </c>
      <c r="DA93" s="71" t="s">
        <v>571</v>
      </c>
    </row>
    <row r="94" spans="1:105" ht="12" customHeight="1" x14ac:dyDescent="0.25">
      <c r="A94" s="59" t="s">
        <v>32</v>
      </c>
      <c r="B94" s="297">
        <v>0.13564934652892019</v>
      </c>
      <c r="C94" s="297">
        <v>0.12762643549182259</v>
      </c>
      <c r="D94" s="297">
        <v>8.4194945084539452E-2</v>
      </c>
      <c r="E94" s="297">
        <v>0.1294265744742201</v>
      </c>
      <c r="F94" s="297">
        <v>0.12595835218577051</v>
      </c>
      <c r="G94" s="297">
        <v>8.9421223935058566E-2</v>
      </c>
      <c r="H94" s="297">
        <v>0.1071856554868718</v>
      </c>
      <c r="I94" s="297">
        <v>0</v>
      </c>
      <c r="J94" s="297">
        <v>0</v>
      </c>
      <c r="K94" s="297">
        <v>0</v>
      </c>
      <c r="L94" s="297">
        <v>0</v>
      </c>
      <c r="M94" s="297">
        <v>0</v>
      </c>
      <c r="N94" s="297">
        <v>0</v>
      </c>
      <c r="O94" s="297">
        <v>0</v>
      </c>
      <c r="P94" s="297">
        <v>0</v>
      </c>
      <c r="Q94" s="297">
        <v>0</v>
      </c>
      <c r="R94" s="297">
        <v>0</v>
      </c>
      <c r="S94" s="297">
        <v>0</v>
      </c>
      <c r="T94" s="297">
        <v>0</v>
      </c>
      <c r="U94" s="297">
        <v>0</v>
      </c>
      <c r="V94" s="297">
        <v>0</v>
      </c>
      <c r="W94" s="297">
        <v>0</v>
      </c>
      <c r="X94" s="297">
        <v>0</v>
      </c>
      <c r="Y94" s="297">
        <v>0</v>
      </c>
      <c r="DA94" s="71" t="s">
        <v>572</v>
      </c>
    </row>
    <row r="95" spans="1:105" ht="12" customHeight="1" x14ac:dyDescent="0.25">
      <c r="A95" s="59" t="s">
        <v>35</v>
      </c>
      <c r="B95" s="297">
        <v>2.411646291662076E-2</v>
      </c>
      <c r="C95" s="297">
        <v>2.0378943850150141E-2</v>
      </c>
      <c r="D95" s="297">
        <v>1.4387498711382739E-2</v>
      </c>
      <c r="E95" s="297">
        <v>2.8969884864319291E-2</v>
      </c>
      <c r="F95" s="297">
        <v>2.8223294302812819E-2</v>
      </c>
      <c r="G95" s="297">
        <v>3.1599797427782718E-2</v>
      </c>
      <c r="H95" s="297">
        <v>2.7044971508918481E-2</v>
      </c>
      <c r="I95" s="297">
        <v>0</v>
      </c>
      <c r="J95" s="297">
        <v>0</v>
      </c>
      <c r="K95" s="297">
        <v>0</v>
      </c>
      <c r="L95" s="297">
        <v>0</v>
      </c>
      <c r="M95" s="297">
        <v>0</v>
      </c>
      <c r="N95" s="297">
        <v>0</v>
      </c>
      <c r="O95" s="297">
        <v>0</v>
      </c>
      <c r="P95" s="297">
        <v>0</v>
      </c>
      <c r="Q95" s="297">
        <v>0</v>
      </c>
      <c r="R95" s="297">
        <v>0</v>
      </c>
      <c r="S95" s="297">
        <v>0</v>
      </c>
      <c r="T95" s="297">
        <v>0</v>
      </c>
      <c r="U95" s="297">
        <v>0</v>
      </c>
      <c r="V95" s="297">
        <v>0</v>
      </c>
      <c r="W95" s="297">
        <v>0</v>
      </c>
      <c r="X95" s="297">
        <v>0</v>
      </c>
      <c r="Y95" s="297">
        <v>0</v>
      </c>
      <c r="DA95" s="71" t="s">
        <v>573</v>
      </c>
    </row>
    <row r="96" spans="1:105" ht="12" customHeight="1" x14ac:dyDescent="0.25">
      <c r="A96" s="60" t="s">
        <v>525</v>
      </c>
      <c r="B96" s="262">
        <v>6.5766566140980975E-2</v>
      </c>
      <c r="C96" s="262">
        <v>7.3683851289369537E-2</v>
      </c>
      <c r="D96" s="262">
        <v>4.9490181126615948E-2</v>
      </c>
      <c r="E96" s="262">
        <v>6.0643848480902152E-2</v>
      </c>
      <c r="F96" s="262">
        <v>8.6128185694326453E-2</v>
      </c>
      <c r="G96" s="262">
        <v>0.1173350491000074</v>
      </c>
      <c r="H96" s="262">
        <v>9.2407593178964478E-2</v>
      </c>
      <c r="I96" s="262">
        <v>0</v>
      </c>
      <c r="J96" s="262">
        <v>0</v>
      </c>
      <c r="K96" s="262">
        <v>0</v>
      </c>
      <c r="L96" s="262">
        <v>0</v>
      </c>
      <c r="M96" s="262">
        <v>0</v>
      </c>
      <c r="N96" s="262">
        <v>0</v>
      </c>
      <c r="O96" s="262">
        <v>0</v>
      </c>
      <c r="P96" s="262">
        <v>0</v>
      </c>
      <c r="Q96" s="262">
        <v>0</v>
      </c>
      <c r="R96" s="262">
        <v>0</v>
      </c>
      <c r="S96" s="262">
        <v>0</v>
      </c>
      <c r="T96" s="262">
        <v>0</v>
      </c>
      <c r="U96" s="262">
        <v>0</v>
      </c>
      <c r="V96" s="262">
        <v>0</v>
      </c>
      <c r="W96" s="262">
        <v>0</v>
      </c>
      <c r="X96" s="262">
        <v>0</v>
      </c>
      <c r="Y96" s="262">
        <v>0</v>
      </c>
      <c r="DA96" s="72" t="s">
        <v>574</v>
      </c>
    </row>
    <row r="97" spans="1:105" ht="12" customHeight="1" x14ac:dyDescent="0.25">
      <c r="A97" s="57" t="s">
        <v>527</v>
      </c>
      <c r="B97" s="294">
        <f t="shared" ref="B97:Y97" si="1">B98+B102+B113</f>
        <v>0.18362632646057367</v>
      </c>
      <c r="C97" s="294">
        <f t="shared" si="1"/>
        <v>0.17384439473448285</v>
      </c>
      <c r="D97" s="294">
        <f t="shared" si="1"/>
        <v>0.11298966674575792</v>
      </c>
      <c r="E97" s="294">
        <f t="shared" si="1"/>
        <v>0.17351746010511798</v>
      </c>
      <c r="F97" s="294">
        <f t="shared" si="1"/>
        <v>0.17249235442771549</v>
      </c>
      <c r="G97" s="294">
        <f t="shared" si="1"/>
        <v>0.16639859765958873</v>
      </c>
      <c r="H97" s="294">
        <f t="shared" si="1"/>
        <v>0.16333901204597276</v>
      </c>
      <c r="I97" s="294">
        <f t="shared" si="1"/>
        <v>0</v>
      </c>
      <c r="J97" s="294">
        <f t="shared" si="1"/>
        <v>0</v>
      </c>
      <c r="K97" s="294">
        <f t="shared" si="1"/>
        <v>0</v>
      </c>
      <c r="L97" s="294">
        <f t="shared" si="1"/>
        <v>0</v>
      </c>
      <c r="M97" s="294">
        <f t="shared" si="1"/>
        <v>0</v>
      </c>
      <c r="N97" s="294">
        <f t="shared" si="1"/>
        <v>0</v>
      </c>
      <c r="O97" s="294">
        <f t="shared" si="1"/>
        <v>0</v>
      </c>
      <c r="P97" s="294">
        <f t="shared" si="1"/>
        <v>0</v>
      </c>
      <c r="Q97" s="294">
        <f t="shared" si="1"/>
        <v>0</v>
      </c>
      <c r="R97" s="294">
        <f t="shared" si="1"/>
        <v>0</v>
      </c>
      <c r="S97" s="294">
        <f t="shared" si="1"/>
        <v>0</v>
      </c>
      <c r="T97" s="294">
        <f t="shared" si="1"/>
        <v>0</v>
      </c>
      <c r="U97" s="294">
        <f t="shared" si="1"/>
        <v>0</v>
      </c>
      <c r="V97" s="294">
        <f t="shared" si="1"/>
        <v>0</v>
      </c>
      <c r="W97" s="294">
        <f t="shared" si="1"/>
        <v>0</v>
      </c>
      <c r="X97" s="294">
        <f t="shared" si="1"/>
        <v>0</v>
      </c>
      <c r="Y97" s="294">
        <f t="shared" si="1"/>
        <v>0</v>
      </c>
      <c r="DA97" s="70"/>
    </row>
    <row r="98" spans="1:105" ht="12" customHeight="1" x14ac:dyDescent="0.25">
      <c r="A98" s="60" t="s">
        <v>528</v>
      </c>
      <c r="B98" s="262">
        <v>3.043642833865242E-2</v>
      </c>
      <c r="C98" s="262">
        <v>2.5747638619020619E-2</v>
      </c>
      <c r="D98" s="262">
        <v>1.5940737646292991E-2</v>
      </c>
      <c r="E98" s="262">
        <v>3.0077288417683451E-2</v>
      </c>
      <c r="F98" s="262">
        <v>2.1721293835982671E-2</v>
      </c>
      <c r="G98" s="262">
        <v>1.789513148634013E-2</v>
      </c>
      <c r="H98" s="262">
        <v>1.9216906282372371E-2</v>
      </c>
      <c r="I98" s="262">
        <v>0</v>
      </c>
      <c r="J98" s="262">
        <v>0</v>
      </c>
      <c r="K98" s="262">
        <v>0</v>
      </c>
      <c r="L98" s="262">
        <v>0</v>
      </c>
      <c r="M98" s="262">
        <v>0</v>
      </c>
      <c r="N98" s="262">
        <v>0</v>
      </c>
      <c r="O98" s="262">
        <v>0</v>
      </c>
      <c r="P98" s="262">
        <v>0</v>
      </c>
      <c r="Q98" s="262">
        <v>0</v>
      </c>
      <c r="R98" s="262">
        <v>0</v>
      </c>
      <c r="S98" s="262">
        <v>0</v>
      </c>
      <c r="T98" s="262">
        <v>0</v>
      </c>
      <c r="U98" s="262">
        <v>0</v>
      </c>
      <c r="V98" s="262">
        <v>0</v>
      </c>
      <c r="W98" s="262">
        <v>0</v>
      </c>
      <c r="X98" s="262">
        <v>0</v>
      </c>
      <c r="Y98" s="262">
        <v>0</v>
      </c>
      <c r="DA98" s="72" t="s">
        <v>575</v>
      </c>
    </row>
    <row r="99" spans="1:105" ht="12" customHeight="1" x14ac:dyDescent="0.25">
      <c r="A99" s="59" t="s">
        <v>31</v>
      </c>
      <c r="B99" s="230">
        <v>1.1804242509867431E-2</v>
      </c>
      <c r="C99" s="230">
        <v>1.000688035715672E-2</v>
      </c>
      <c r="D99" s="230">
        <v>5.7534849555878603E-3</v>
      </c>
      <c r="E99" s="230">
        <v>9.8064042827808433E-3</v>
      </c>
      <c r="F99" s="230">
        <v>8.8153945455350571E-3</v>
      </c>
      <c r="G99" s="230">
        <v>6.3947097336891504E-3</v>
      </c>
      <c r="H99" s="230">
        <v>7.6733118826240506E-3</v>
      </c>
      <c r="I99" s="230">
        <v>0</v>
      </c>
      <c r="J99" s="230">
        <v>0</v>
      </c>
      <c r="K99" s="230">
        <v>0</v>
      </c>
      <c r="L99" s="230">
        <v>0</v>
      </c>
      <c r="M99" s="230">
        <v>0</v>
      </c>
      <c r="N99" s="230">
        <v>0</v>
      </c>
      <c r="O99" s="230">
        <v>0</v>
      </c>
      <c r="P99" s="230">
        <v>0</v>
      </c>
      <c r="Q99" s="230">
        <v>0</v>
      </c>
      <c r="R99" s="230">
        <v>0</v>
      </c>
      <c r="S99" s="230">
        <v>0</v>
      </c>
      <c r="T99" s="230">
        <v>0</v>
      </c>
      <c r="U99" s="230">
        <v>0</v>
      </c>
      <c r="V99" s="230">
        <v>0</v>
      </c>
      <c r="W99" s="230">
        <v>0</v>
      </c>
      <c r="X99" s="230">
        <v>0</v>
      </c>
      <c r="Y99" s="230">
        <v>0</v>
      </c>
      <c r="DA99" s="71" t="s">
        <v>576</v>
      </c>
    </row>
    <row r="100" spans="1:105" ht="12" customHeight="1" x14ac:dyDescent="0.25">
      <c r="A100" s="59" t="s">
        <v>159</v>
      </c>
      <c r="B100" s="230">
        <v>6.9905525953774883E-3</v>
      </c>
      <c r="C100" s="230">
        <v>6.2901853472293098E-3</v>
      </c>
      <c r="D100" s="230">
        <v>3.4598383376976969E-3</v>
      </c>
      <c r="E100" s="230">
        <v>6.3537201773801308E-3</v>
      </c>
      <c r="F100" s="230">
        <v>2.4106426343519139E-4</v>
      </c>
      <c r="G100" s="230">
        <v>3.6130281320031371E-4</v>
      </c>
      <c r="H100" s="230">
        <v>4.4702157358571753E-4</v>
      </c>
      <c r="I100" s="230">
        <v>0</v>
      </c>
      <c r="J100" s="230">
        <v>0</v>
      </c>
      <c r="K100" s="230">
        <v>0</v>
      </c>
      <c r="L100" s="230">
        <v>0</v>
      </c>
      <c r="M100" s="230">
        <v>0</v>
      </c>
      <c r="N100" s="230">
        <v>0</v>
      </c>
      <c r="O100" s="230">
        <v>0</v>
      </c>
      <c r="P100" s="230">
        <v>0</v>
      </c>
      <c r="Q100" s="230">
        <v>0</v>
      </c>
      <c r="R100" s="230">
        <v>0</v>
      </c>
      <c r="S100" s="230">
        <v>0</v>
      </c>
      <c r="T100" s="230">
        <v>0</v>
      </c>
      <c r="U100" s="230">
        <v>0</v>
      </c>
      <c r="V100" s="230">
        <v>0</v>
      </c>
      <c r="W100" s="230">
        <v>0</v>
      </c>
      <c r="X100" s="230">
        <v>0</v>
      </c>
      <c r="Y100" s="230">
        <v>0</v>
      </c>
      <c r="DA100" s="71" t="s">
        <v>577</v>
      </c>
    </row>
    <row r="101" spans="1:105" ht="12" customHeight="1" x14ac:dyDescent="0.25">
      <c r="A101" s="59" t="s">
        <v>35</v>
      </c>
      <c r="B101" s="230">
        <v>1.16416332334075E-2</v>
      </c>
      <c r="C101" s="230">
        <v>9.4505729146345911E-3</v>
      </c>
      <c r="D101" s="230">
        <v>6.7274143530074351E-3</v>
      </c>
      <c r="E101" s="230">
        <v>1.3917163957522479E-2</v>
      </c>
      <c r="F101" s="230">
        <v>1.2664835027012419E-2</v>
      </c>
      <c r="G101" s="230">
        <v>1.113911893945066E-2</v>
      </c>
      <c r="H101" s="230">
        <v>1.109657282616261E-2</v>
      </c>
      <c r="I101" s="230">
        <v>0</v>
      </c>
      <c r="J101" s="230">
        <v>0</v>
      </c>
      <c r="K101" s="230">
        <v>0</v>
      </c>
      <c r="L101" s="230">
        <v>0</v>
      </c>
      <c r="M101" s="230">
        <v>0</v>
      </c>
      <c r="N101" s="230">
        <v>0</v>
      </c>
      <c r="O101" s="230">
        <v>0</v>
      </c>
      <c r="P101" s="230">
        <v>0</v>
      </c>
      <c r="Q101" s="230">
        <v>0</v>
      </c>
      <c r="R101" s="230">
        <v>0</v>
      </c>
      <c r="S101" s="230">
        <v>0</v>
      </c>
      <c r="T101" s="230">
        <v>0</v>
      </c>
      <c r="U101" s="230">
        <v>0</v>
      </c>
      <c r="V101" s="230">
        <v>0</v>
      </c>
      <c r="W101" s="230">
        <v>0</v>
      </c>
      <c r="X101" s="230">
        <v>0</v>
      </c>
      <c r="Y101" s="230">
        <v>0</v>
      </c>
      <c r="DA101" s="71" t="s">
        <v>578</v>
      </c>
    </row>
    <row r="102" spans="1:105" ht="12" customHeight="1" x14ac:dyDescent="0.25">
      <c r="A102" s="60" t="s">
        <v>533</v>
      </c>
      <c r="B102" s="262">
        <v>0.1214426951974711</v>
      </c>
      <c r="C102" s="262">
        <v>0.1139264568908462</v>
      </c>
      <c r="D102" s="262">
        <v>7.3907939722296423E-2</v>
      </c>
      <c r="E102" s="262">
        <v>0.1143068014211493</v>
      </c>
      <c r="F102" s="262">
        <v>0.11212216116521111</v>
      </c>
      <c r="G102" s="262">
        <v>0.1071421545800883</v>
      </c>
      <c r="H102" s="262">
        <v>0.10620719847436021</v>
      </c>
      <c r="I102" s="262">
        <v>0</v>
      </c>
      <c r="J102" s="262">
        <v>0</v>
      </c>
      <c r="K102" s="262">
        <v>0</v>
      </c>
      <c r="L102" s="262">
        <v>0</v>
      </c>
      <c r="M102" s="262">
        <v>0</v>
      </c>
      <c r="N102" s="262">
        <v>0</v>
      </c>
      <c r="O102" s="262">
        <v>0</v>
      </c>
      <c r="P102" s="262">
        <v>0</v>
      </c>
      <c r="Q102" s="262">
        <v>0</v>
      </c>
      <c r="R102" s="262">
        <v>0</v>
      </c>
      <c r="S102" s="262">
        <v>0</v>
      </c>
      <c r="T102" s="262">
        <v>0</v>
      </c>
      <c r="U102" s="262">
        <v>0</v>
      </c>
      <c r="V102" s="262">
        <v>0</v>
      </c>
      <c r="W102" s="262">
        <v>0</v>
      </c>
      <c r="X102" s="262">
        <v>0</v>
      </c>
      <c r="Y102" s="262">
        <v>0</v>
      </c>
      <c r="DA102" s="72" t="s">
        <v>579</v>
      </c>
    </row>
    <row r="103" spans="1:105" ht="12" customHeight="1" x14ac:dyDescent="0.25">
      <c r="A103" s="64" t="s">
        <v>28</v>
      </c>
      <c r="B103" s="229">
        <v>6.3873277198569167E-2</v>
      </c>
      <c r="C103" s="229">
        <v>5.7305259325301762E-2</v>
      </c>
      <c r="D103" s="229">
        <v>3.8118644249533852E-2</v>
      </c>
      <c r="E103" s="229">
        <v>6.0444893385058727E-2</v>
      </c>
      <c r="F103" s="229">
        <v>5.5333690378865687E-2</v>
      </c>
      <c r="G103" s="229">
        <v>5.6224661199213807E-2</v>
      </c>
      <c r="H103" s="229">
        <v>5.5360956996756527E-2</v>
      </c>
      <c r="I103" s="229">
        <v>0</v>
      </c>
      <c r="J103" s="229">
        <v>0</v>
      </c>
      <c r="K103" s="229">
        <v>0</v>
      </c>
      <c r="L103" s="229">
        <v>0</v>
      </c>
      <c r="M103" s="229">
        <v>0</v>
      </c>
      <c r="N103" s="229">
        <v>0</v>
      </c>
      <c r="O103" s="229">
        <v>0</v>
      </c>
      <c r="P103" s="229">
        <v>0</v>
      </c>
      <c r="Q103" s="229">
        <v>0</v>
      </c>
      <c r="R103" s="229">
        <v>0</v>
      </c>
      <c r="S103" s="229">
        <v>0</v>
      </c>
      <c r="T103" s="229">
        <v>0</v>
      </c>
      <c r="U103" s="229">
        <v>0</v>
      </c>
      <c r="V103" s="229">
        <v>0</v>
      </c>
      <c r="W103" s="229">
        <v>0</v>
      </c>
      <c r="X103" s="229">
        <v>0</v>
      </c>
      <c r="Y103" s="229">
        <v>0</v>
      </c>
      <c r="DA103" s="73" t="s">
        <v>580</v>
      </c>
    </row>
    <row r="104" spans="1:105" ht="12" customHeight="1" x14ac:dyDescent="0.25">
      <c r="A104" s="64" t="s">
        <v>30</v>
      </c>
      <c r="B104" s="229">
        <v>0</v>
      </c>
      <c r="C104" s="229">
        <v>0</v>
      </c>
      <c r="D104" s="229">
        <v>0</v>
      </c>
      <c r="E104" s="229">
        <v>0</v>
      </c>
      <c r="F104" s="229">
        <v>0</v>
      </c>
      <c r="G104" s="229">
        <v>0</v>
      </c>
      <c r="H104" s="229">
        <v>0</v>
      </c>
      <c r="I104" s="229">
        <v>0</v>
      </c>
      <c r="J104" s="229">
        <v>0</v>
      </c>
      <c r="K104" s="229">
        <v>0</v>
      </c>
      <c r="L104" s="229">
        <v>0</v>
      </c>
      <c r="M104" s="229">
        <v>0</v>
      </c>
      <c r="N104" s="229">
        <v>0</v>
      </c>
      <c r="O104" s="229">
        <v>0</v>
      </c>
      <c r="P104" s="229">
        <v>0</v>
      </c>
      <c r="Q104" s="229">
        <v>0</v>
      </c>
      <c r="R104" s="229">
        <v>0</v>
      </c>
      <c r="S104" s="229">
        <v>0</v>
      </c>
      <c r="T104" s="229">
        <v>0</v>
      </c>
      <c r="U104" s="229">
        <v>0</v>
      </c>
      <c r="V104" s="229">
        <v>0</v>
      </c>
      <c r="W104" s="229">
        <v>0</v>
      </c>
      <c r="X104" s="229">
        <v>0</v>
      </c>
      <c r="Y104" s="229">
        <v>0</v>
      </c>
      <c r="DA104" s="73" t="s">
        <v>581</v>
      </c>
    </row>
    <row r="105" spans="1:105" ht="12" customHeight="1" x14ac:dyDescent="0.25">
      <c r="A105" s="64" t="s">
        <v>31</v>
      </c>
      <c r="B105" s="229">
        <v>7.0848488585904586E-3</v>
      </c>
      <c r="C105" s="229">
        <v>6.6711290490112148E-3</v>
      </c>
      <c r="D105" s="229">
        <v>3.722943431266436E-3</v>
      </c>
      <c r="E105" s="229">
        <v>5.7254092635135477E-3</v>
      </c>
      <c r="F105" s="229">
        <v>6.3981420426493744E-3</v>
      </c>
      <c r="G105" s="229">
        <v>6.5889245875911566E-3</v>
      </c>
      <c r="H105" s="229">
        <v>6.1738656363840658E-3</v>
      </c>
      <c r="I105" s="229">
        <v>0</v>
      </c>
      <c r="J105" s="229">
        <v>0</v>
      </c>
      <c r="K105" s="229">
        <v>0</v>
      </c>
      <c r="L105" s="229">
        <v>0</v>
      </c>
      <c r="M105" s="229">
        <v>0</v>
      </c>
      <c r="N105" s="229">
        <v>0</v>
      </c>
      <c r="O105" s="229">
        <v>0</v>
      </c>
      <c r="P105" s="229">
        <v>0</v>
      </c>
      <c r="Q105" s="229">
        <v>0</v>
      </c>
      <c r="R105" s="229">
        <v>0</v>
      </c>
      <c r="S105" s="229">
        <v>0</v>
      </c>
      <c r="T105" s="229">
        <v>0</v>
      </c>
      <c r="U105" s="229">
        <v>0</v>
      </c>
      <c r="V105" s="229">
        <v>0</v>
      </c>
      <c r="W105" s="229">
        <v>0</v>
      </c>
      <c r="X105" s="229">
        <v>0</v>
      </c>
      <c r="Y105" s="229">
        <v>0</v>
      </c>
      <c r="DA105" s="73" t="s">
        <v>582</v>
      </c>
    </row>
    <row r="106" spans="1:105" ht="12" customHeight="1" x14ac:dyDescent="0.25">
      <c r="A106" s="64" t="s">
        <v>159</v>
      </c>
      <c r="B106" s="229">
        <v>4.1956956183233311E-3</v>
      </c>
      <c r="C106" s="229">
        <v>4.1933786250932144E-3</v>
      </c>
      <c r="D106" s="229">
        <v>2.238779194176122E-3</v>
      </c>
      <c r="E106" s="229">
        <v>3.709580730341804E-3</v>
      </c>
      <c r="F106" s="229">
        <v>1.7496249213782501E-4</v>
      </c>
      <c r="G106" s="229">
        <v>3.7227600447909922E-4</v>
      </c>
      <c r="H106" s="229">
        <v>3.5966883323650372E-4</v>
      </c>
      <c r="I106" s="229">
        <v>0</v>
      </c>
      <c r="J106" s="229">
        <v>0</v>
      </c>
      <c r="K106" s="229">
        <v>0</v>
      </c>
      <c r="L106" s="229">
        <v>0</v>
      </c>
      <c r="M106" s="229">
        <v>0</v>
      </c>
      <c r="N106" s="229">
        <v>0</v>
      </c>
      <c r="O106" s="229">
        <v>0</v>
      </c>
      <c r="P106" s="229">
        <v>0</v>
      </c>
      <c r="Q106" s="229">
        <v>0</v>
      </c>
      <c r="R106" s="229">
        <v>0</v>
      </c>
      <c r="S106" s="229">
        <v>0</v>
      </c>
      <c r="T106" s="229">
        <v>0</v>
      </c>
      <c r="U106" s="229">
        <v>0</v>
      </c>
      <c r="V106" s="229">
        <v>0</v>
      </c>
      <c r="W106" s="229">
        <v>0</v>
      </c>
      <c r="X106" s="229">
        <v>0</v>
      </c>
      <c r="Y106" s="229">
        <v>0</v>
      </c>
      <c r="DA106" s="73" t="s">
        <v>583</v>
      </c>
    </row>
    <row r="107" spans="1:105" ht="12" customHeight="1" x14ac:dyDescent="0.25">
      <c r="A107" s="64" t="s">
        <v>32</v>
      </c>
      <c r="B107" s="229">
        <v>3.9301621959095451E-2</v>
      </c>
      <c r="C107" s="229">
        <v>3.945642554826459E-2</v>
      </c>
      <c r="D107" s="229">
        <v>2.5474422840277459E-2</v>
      </c>
      <c r="E107" s="229">
        <v>3.6301466842538127E-2</v>
      </c>
      <c r="F107" s="229">
        <v>4.1023331450281079E-2</v>
      </c>
      <c r="G107" s="229">
        <v>3.2478865709106741E-2</v>
      </c>
      <c r="H107" s="229">
        <v>3.5384521799166777E-2</v>
      </c>
      <c r="I107" s="229">
        <v>0</v>
      </c>
      <c r="J107" s="229">
        <v>0</v>
      </c>
      <c r="K107" s="229">
        <v>0</v>
      </c>
      <c r="L107" s="229">
        <v>0</v>
      </c>
      <c r="M107" s="229">
        <v>0</v>
      </c>
      <c r="N107" s="229">
        <v>0</v>
      </c>
      <c r="O107" s="229">
        <v>0</v>
      </c>
      <c r="P107" s="229">
        <v>0</v>
      </c>
      <c r="Q107" s="229">
        <v>0</v>
      </c>
      <c r="R107" s="229">
        <v>0</v>
      </c>
      <c r="S107" s="229">
        <v>0</v>
      </c>
      <c r="T107" s="229">
        <v>0</v>
      </c>
      <c r="U107" s="229">
        <v>0</v>
      </c>
      <c r="V107" s="229">
        <v>0</v>
      </c>
      <c r="W107" s="229">
        <v>0</v>
      </c>
      <c r="X107" s="229">
        <v>0</v>
      </c>
      <c r="Y107" s="229">
        <v>0</v>
      </c>
      <c r="DA107" s="73" t="s">
        <v>584</v>
      </c>
    </row>
    <row r="108" spans="1:105" ht="12" customHeight="1" x14ac:dyDescent="0.25">
      <c r="A108" s="64" t="s">
        <v>33</v>
      </c>
      <c r="B108" s="229">
        <v>0</v>
      </c>
      <c r="C108" s="229">
        <v>0</v>
      </c>
      <c r="D108" s="229">
        <v>0</v>
      </c>
      <c r="E108" s="229">
        <v>0</v>
      </c>
      <c r="F108" s="229">
        <v>0</v>
      </c>
      <c r="G108" s="229">
        <v>0</v>
      </c>
      <c r="H108" s="229">
        <v>0</v>
      </c>
      <c r="I108" s="229">
        <v>0</v>
      </c>
      <c r="J108" s="229">
        <v>0</v>
      </c>
      <c r="K108" s="229">
        <v>0</v>
      </c>
      <c r="L108" s="229">
        <v>0</v>
      </c>
      <c r="M108" s="229">
        <v>0</v>
      </c>
      <c r="N108" s="229">
        <v>0</v>
      </c>
      <c r="O108" s="229">
        <v>0</v>
      </c>
      <c r="P108" s="229">
        <v>0</v>
      </c>
      <c r="Q108" s="229">
        <v>0</v>
      </c>
      <c r="R108" s="229">
        <v>0</v>
      </c>
      <c r="S108" s="229">
        <v>0</v>
      </c>
      <c r="T108" s="229">
        <v>0</v>
      </c>
      <c r="U108" s="229">
        <v>0</v>
      </c>
      <c r="V108" s="229">
        <v>0</v>
      </c>
      <c r="W108" s="229">
        <v>0</v>
      </c>
      <c r="X108" s="229">
        <v>0</v>
      </c>
      <c r="Y108" s="229">
        <v>0</v>
      </c>
      <c r="DA108" s="73" t="s">
        <v>585</v>
      </c>
    </row>
    <row r="109" spans="1:105" ht="12" customHeight="1" x14ac:dyDescent="0.25">
      <c r="A109" s="64" t="s">
        <v>35</v>
      </c>
      <c r="B109" s="229">
        <v>6.9872515628927228E-3</v>
      </c>
      <c r="C109" s="229">
        <v>6.3002643431754619E-3</v>
      </c>
      <c r="D109" s="229">
        <v>4.3531500070425619E-3</v>
      </c>
      <c r="E109" s="229">
        <v>8.1254511996970754E-3</v>
      </c>
      <c r="F109" s="229">
        <v>9.1920348012771037E-3</v>
      </c>
      <c r="G109" s="229">
        <v>1.147742707969745E-2</v>
      </c>
      <c r="H109" s="229">
        <v>8.9281852088163201E-3</v>
      </c>
      <c r="I109" s="229">
        <v>0</v>
      </c>
      <c r="J109" s="229">
        <v>0</v>
      </c>
      <c r="K109" s="229">
        <v>0</v>
      </c>
      <c r="L109" s="229">
        <v>0</v>
      </c>
      <c r="M109" s="229">
        <v>0</v>
      </c>
      <c r="N109" s="229">
        <v>0</v>
      </c>
      <c r="O109" s="229">
        <v>0</v>
      </c>
      <c r="P109" s="229">
        <v>0</v>
      </c>
      <c r="Q109" s="229">
        <v>0</v>
      </c>
      <c r="R109" s="229">
        <v>0</v>
      </c>
      <c r="S109" s="229">
        <v>0</v>
      </c>
      <c r="T109" s="229">
        <v>0</v>
      </c>
      <c r="U109" s="229">
        <v>0</v>
      </c>
      <c r="V109" s="229">
        <v>0</v>
      </c>
      <c r="W109" s="229">
        <v>0</v>
      </c>
      <c r="X109" s="229">
        <v>0</v>
      </c>
      <c r="Y109" s="229">
        <v>0</v>
      </c>
      <c r="DA109" s="73" t="s">
        <v>586</v>
      </c>
    </row>
    <row r="110" spans="1:105" ht="12" customHeight="1" x14ac:dyDescent="0.25">
      <c r="A110" s="64" t="s">
        <v>36</v>
      </c>
      <c r="B110" s="229">
        <v>0</v>
      </c>
      <c r="C110" s="229">
        <v>0</v>
      </c>
      <c r="D110" s="229">
        <v>0</v>
      </c>
      <c r="E110" s="229">
        <v>0</v>
      </c>
      <c r="F110" s="229">
        <v>0</v>
      </c>
      <c r="G110" s="229">
        <v>0</v>
      </c>
      <c r="H110" s="229">
        <v>0</v>
      </c>
      <c r="I110" s="229">
        <v>0</v>
      </c>
      <c r="J110" s="229">
        <v>0</v>
      </c>
      <c r="K110" s="229">
        <v>0</v>
      </c>
      <c r="L110" s="229">
        <v>0</v>
      </c>
      <c r="M110" s="229">
        <v>0</v>
      </c>
      <c r="N110" s="229">
        <v>0</v>
      </c>
      <c r="O110" s="229">
        <v>0</v>
      </c>
      <c r="P110" s="229">
        <v>0</v>
      </c>
      <c r="Q110" s="229">
        <v>0</v>
      </c>
      <c r="R110" s="229">
        <v>0</v>
      </c>
      <c r="S110" s="229">
        <v>0</v>
      </c>
      <c r="T110" s="229">
        <v>0</v>
      </c>
      <c r="U110" s="229">
        <v>0</v>
      </c>
      <c r="V110" s="229">
        <v>0</v>
      </c>
      <c r="W110" s="229">
        <v>0</v>
      </c>
      <c r="X110" s="229">
        <v>0</v>
      </c>
      <c r="Y110" s="229">
        <v>0</v>
      </c>
      <c r="DA110" s="73" t="s">
        <v>587</v>
      </c>
    </row>
    <row r="111" spans="1:105" ht="12" customHeight="1" x14ac:dyDescent="0.25">
      <c r="A111" s="64" t="s">
        <v>38</v>
      </c>
      <c r="B111" s="229">
        <v>0</v>
      </c>
      <c r="C111" s="229">
        <v>0</v>
      </c>
      <c r="D111" s="229">
        <v>0</v>
      </c>
      <c r="E111" s="229">
        <v>0</v>
      </c>
      <c r="F111" s="229">
        <v>0</v>
      </c>
      <c r="G111" s="229">
        <v>0</v>
      </c>
      <c r="H111" s="229">
        <v>0</v>
      </c>
      <c r="I111" s="229">
        <v>0</v>
      </c>
      <c r="J111" s="229">
        <v>0</v>
      </c>
      <c r="K111" s="229">
        <v>0</v>
      </c>
      <c r="L111" s="229">
        <v>0</v>
      </c>
      <c r="M111" s="229">
        <v>0</v>
      </c>
      <c r="N111" s="229">
        <v>0</v>
      </c>
      <c r="O111" s="229">
        <v>0</v>
      </c>
      <c r="P111" s="229">
        <v>0</v>
      </c>
      <c r="Q111" s="229">
        <v>0</v>
      </c>
      <c r="R111" s="229">
        <v>0</v>
      </c>
      <c r="S111" s="229">
        <v>0</v>
      </c>
      <c r="T111" s="229">
        <v>0</v>
      </c>
      <c r="U111" s="229">
        <v>0</v>
      </c>
      <c r="V111" s="229">
        <v>0</v>
      </c>
      <c r="W111" s="229">
        <v>0</v>
      </c>
      <c r="X111" s="229">
        <v>0</v>
      </c>
      <c r="Y111" s="229">
        <v>0</v>
      </c>
      <c r="DA111" s="73" t="s">
        <v>588</v>
      </c>
    </row>
    <row r="112" spans="1:105" ht="12" customHeight="1" x14ac:dyDescent="0.25">
      <c r="A112" s="64" t="s">
        <v>39</v>
      </c>
      <c r="B112" s="229">
        <v>0</v>
      </c>
      <c r="C112" s="229">
        <v>0</v>
      </c>
      <c r="D112" s="229">
        <v>0</v>
      </c>
      <c r="E112" s="229">
        <v>0</v>
      </c>
      <c r="F112" s="229">
        <v>0</v>
      </c>
      <c r="G112" s="229">
        <v>0</v>
      </c>
      <c r="H112" s="229">
        <v>0</v>
      </c>
      <c r="I112" s="229">
        <v>0</v>
      </c>
      <c r="J112" s="229">
        <v>0</v>
      </c>
      <c r="K112" s="229">
        <v>0</v>
      </c>
      <c r="L112" s="229">
        <v>0</v>
      </c>
      <c r="M112" s="229">
        <v>0</v>
      </c>
      <c r="N112" s="229">
        <v>0</v>
      </c>
      <c r="O112" s="229">
        <v>0</v>
      </c>
      <c r="P112" s="229">
        <v>0</v>
      </c>
      <c r="Q112" s="229">
        <v>0</v>
      </c>
      <c r="R112" s="229">
        <v>0</v>
      </c>
      <c r="S112" s="229">
        <v>0</v>
      </c>
      <c r="T112" s="229">
        <v>0</v>
      </c>
      <c r="U112" s="229">
        <v>0</v>
      </c>
      <c r="V112" s="229">
        <v>0</v>
      </c>
      <c r="W112" s="229">
        <v>0</v>
      </c>
      <c r="X112" s="229">
        <v>0</v>
      </c>
      <c r="Y112" s="229">
        <v>0</v>
      </c>
      <c r="DA112" s="73" t="s">
        <v>589</v>
      </c>
    </row>
    <row r="113" spans="1:105" ht="12" customHeight="1" x14ac:dyDescent="0.25">
      <c r="A113" s="61" t="s">
        <v>545</v>
      </c>
      <c r="B113" s="263">
        <v>3.1747202924450157E-2</v>
      </c>
      <c r="C113" s="263">
        <v>3.4170299224616028E-2</v>
      </c>
      <c r="D113" s="263">
        <v>2.3140989377168509E-2</v>
      </c>
      <c r="E113" s="263">
        <v>2.9133370266285229E-2</v>
      </c>
      <c r="F113" s="263">
        <v>3.8648899426521707E-2</v>
      </c>
      <c r="G113" s="263">
        <v>4.1361311593160283E-2</v>
      </c>
      <c r="H113" s="263">
        <v>3.7914907289240178E-2</v>
      </c>
      <c r="I113" s="263">
        <v>0</v>
      </c>
      <c r="J113" s="263">
        <v>0</v>
      </c>
      <c r="K113" s="263">
        <v>0</v>
      </c>
      <c r="L113" s="263">
        <v>0</v>
      </c>
      <c r="M113" s="263">
        <v>0</v>
      </c>
      <c r="N113" s="263">
        <v>0</v>
      </c>
      <c r="O113" s="263">
        <v>0</v>
      </c>
      <c r="P113" s="263">
        <v>0</v>
      </c>
      <c r="Q113" s="263">
        <v>0</v>
      </c>
      <c r="R113" s="263">
        <v>0</v>
      </c>
      <c r="S113" s="263">
        <v>0</v>
      </c>
      <c r="T113" s="263">
        <v>0</v>
      </c>
      <c r="U113" s="263">
        <v>0</v>
      </c>
      <c r="V113" s="263">
        <v>0</v>
      </c>
      <c r="W113" s="263">
        <v>0</v>
      </c>
      <c r="X113" s="263">
        <v>0</v>
      </c>
      <c r="Y113" s="263">
        <v>0</v>
      </c>
      <c r="DA113" s="74" t="s">
        <v>590</v>
      </c>
    </row>
    <row r="114" spans="1:105" ht="12" customHeight="1" x14ac:dyDescent="0.25">
      <c r="A114" s="130"/>
      <c r="B114" s="172"/>
      <c r="C114" s="172"/>
      <c r="D114" s="172"/>
      <c r="E114" s="172"/>
      <c r="F114" s="172"/>
      <c r="G114" s="172"/>
      <c r="H114" s="172"/>
      <c r="I114" s="172"/>
      <c r="J114" s="172"/>
      <c r="K114" s="172"/>
      <c r="L114" s="172"/>
      <c r="M114" s="172"/>
      <c r="N114" s="172"/>
      <c r="O114" s="172"/>
      <c r="P114" s="172"/>
      <c r="Q114" s="172"/>
      <c r="R114" s="172"/>
      <c r="S114" s="172"/>
      <c r="T114" s="172"/>
      <c r="U114" s="172"/>
      <c r="V114" s="172"/>
      <c r="W114" s="172"/>
      <c r="X114" s="172"/>
      <c r="Y114" s="172"/>
    </row>
    <row r="115" spans="1:105" ht="15" customHeight="1" x14ac:dyDescent="0.25">
      <c r="A115" s="34" t="s">
        <v>47</v>
      </c>
      <c r="B115" s="223">
        <v>184.1624468259152</v>
      </c>
      <c r="C115" s="223">
        <v>186.78829147859071</v>
      </c>
      <c r="D115" s="223">
        <v>207.08627627466049</v>
      </c>
      <c r="E115" s="223">
        <v>198.3062742567748</v>
      </c>
      <c r="F115" s="223">
        <v>203.4352632544616</v>
      </c>
      <c r="G115" s="223">
        <v>216.83496179219841</v>
      </c>
      <c r="H115" s="223">
        <v>195.0157742665169</v>
      </c>
      <c r="I115" s="223">
        <v>220.67785383144661</v>
      </c>
      <c r="J115" s="223">
        <v>180.25724435081889</v>
      </c>
      <c r="K115" s="223">
        <v>105.79166379577519</v>
      </c>
      <c r="L115" s="223">
        <v>216.5263174265155</v>
      </c>
      <c r="M115" s="223">
        <v>188.05674894660751</v>
      </c>
      <c r="N115" s="223">
        <v>176.11907633123241</v>
      </c>
      <c r="O115" s="223">
        <v>214.87955987972069</v>
      </c>
      <c r="P115" s="223">
        <v>165.85414215435509</v>
      </c>
      <c r="Q115" s="223">
        <v>163.37593565415349</v>
      </c>
      <c r="R115" s="223">
        <v>192.3963408543357</v>
      </c>
      <c r="S115" s="223">
        <v>32.323752164442247</v>
      </c>
      <c r="T115" s="223">
        <v>32.820492141870197</v>
      </c>
      <c r="U115" s="223">
        <v>24.70359951904916</v>
      </c>
      <c r="V115" s="223">
        <v>69.226953023470998</v>
      </c>
      <c r="W115" s="223">
        <v>77.517550341387732</v>
      </c>
      <c r="X115" s="223">
        <v>68.768195538237052</v>
      </c>
      <c r="Y115" s="223">
        <v>72.341920699651226</v>
      </c>
      <c r="DA115" s="89" t="s">
        <v>591</v>
      </c>
    </row>
    <row r="116" spans="1:105" ht="12" customHeight="1" x14ac:dyDescent="0.25">
      <c r="A116" s="55" t="s">
        <v>91</v>
      </c>
      <c r="B116" s="259">
        <v>0.28852289899504702</v>
      </c>
      <c r="C116" s="259">
        <v>0.29263674698393172</v>
      </c>
      <c r="D116" s="259">
        <v>0.32443711409490861</v>
      </c>
      <c r="E116" s="259">
        <v>0.31068169501216952</v>
      </c>
      <c r="F116" s="259">
        <v>0.31871715935387368</v>
      </c>
      <c r="G116" s="259">
        <v>0.33971014643893482</v>
      </c>
      <c r="H116" s="259">
        <v>0.30552654740918711</v>
      </c>
      <c r="I116" s="259">
        <v>0.34573071344810219</v>
      </c>
      <c r="J116" s="259">
        <v>0.28240471171691739</v>
      </c>
      <c r="K116" s="259">
        <v>0.16574126839626449</v>
      </c>
      <c r="L116" s="259">
        <v>0.33922660069629662</v>
      </c>
      <c r="M116" s="259">
        <v>0.29462400894882551</v>
      </c>
      <c r="N116" s="259">
        <v>0.27592154289445531</v>
      </c>
      <c r="O116" s="259">
        <v>0.33664666504949559</v>
      </c>
      <c r="P116" s="259">
        <v>0.25983971612822288</v>
      </c>
      <c r="Q116" s="259">
        <v>0.25595716930030299</v>
      </c>
      <c r="R116" s="259">
        <v>0.30142274375743022</v>
      </c>
      <c r="S116" s="259">
        <v>5.0640849106971468E-2</v>
      </c>
      <c r="T116" s="259">
        <v>5.1419079744141373E-2</v>
      </c>
      <c r="U116" s="259">
        <v>3.8702538284524163E-2</v>
      </c>
      <c r="V116" s="259">
        <v>0.1084562109115013</v>
      </c>
      <c r="W116" s="259">
        <v>0.1214448913607078</v>
      </c>
      <c r="X116" s="259">
        <v>0.10773748653605281</v>
      </c>
      <c r="Y116" s="259">
        <v>0.1133363562380412</v>
      </c>
      <c r="DA116" s="67" t="s">
        <v>592</v>
      </c>
    </row>
    <row r="117" spans="1:105" ht="12" customHeight="1" x14ac:dyDescent="0.25">
      <c r="A117" s="173" t="s">
        <v>92</v>
      </c>
      <c r="B117" s="224">
        <v>0.144013574501932</v>
      </c>
      <c r="C117" s="224">
        <v>0.14606696421865961</v>
      </c>
      <c r="D117" s="224">
        <v>0.16193982753064259</v>
      </c>
      <c r="E117" s="224">
        <v>0.15507393550689949</v>
      </c>
      <c r="F117" s="224">
        <v>0.15908476427183399</v>
      </c>
      <c r="G117" s="224">
        <v>0.16956322237731861</v>
      </c>
      <c r="H117" s="224">
        <v>0.15250079058156971</v>
      </c>
      <c r="I117" s="224">
        <v>0.17256833350901241</v>
      </c>
      <c r="J117" s="224">
        <v>0.14095973710301271</v>
      </c>
      <c r="K117" s="224">
        <v>8.2728243017688219E-2</v>
      </c>
      <c r="L117" s="224">
        <v>0.16932186492848139</v>
      </c>
      <c r="M117" s="224">
        <v>0.1470588879100995</v>
      </c>
      <c r="N117" s="224">
        <v>0.13772372249386289</v>
      </c>
      <c r="O117" s="224">
        <v>0.16803411357226369</v>
      </c>
      <c r="P117" s="224">
        <v>0.12969662528531259</v>
      </c>
      <c r="Q117" s="224">
        <v>0.1277586874342532</v>
      </c>
      <c r="R117" s="224">
        <v>0.15045241440414281</v>
      </c>
      <c r="S117" s="224">
        <v>2.5276918127157499E-2</v>
      </c>
      <c r="T117" s="224">
        <v>2.566536485438824E-2</v>
      </c>
      <c r="U117" s="224">
        <v>1.9318019124533601E-2</v>
      </c>
      <c r="V117" s="224">
        <v>5.4134928855573708E-2</v>
      </c>
      <c r="W117" s="224">
        <v>6.0618110280926341E-2</v>
      </c>
      <c r="X117" s="224">
        <v>5.3776184136348507E-2</v>
      </c>
      <c r="Y117" s="224">
        <v>5.6570808901878017E-2</v>
      </c>
      <c r="DA117" s="177" t="s">
        <v>593</v>
      </c>
    </row>
    <row r="118" spans="1:105" ht="12" customHeight="1" x14ac:dyDescent="0.25">
      <c r="A118" s="173" t="s">
        <v>93</v>
      </c>
      <c r="B118" s="224">
        <v>3.660913695383158</v>
      </c>
      <c r="C118" s="224">
        <v>3.713112125718113</v>
      </c>
      <c r="D118" s="224">
        <v>4.1166100798849534</v>
      </c>
      <c r="E118" s="224">
        <v>3.9420748791049309</v>
      </c>
      <c r="F118" s="224">
        <v>4.0440326147292813</v>
      </c>
      <c r="G118" s="224">
        <v>4.3104014686205678</v>
      </c>
      <c r="H118" s="224">
        <v>3.876663951489776</v>
      </c>
      <c r="I118" s="224">
        <v>4.386793243050267</v>
      </c>
      <c r="J118" s="224">
        <v>3.5832832692525489</v>
      </c>
      <c r="K118" s="224">
        <v>2.103002851681719</v>
      </c>
      <c r="L118" s="224">
        <v>4.3042660137303859</v>
      </c>
      <c r="M118" s="224">
        <v>3.7383274364228569</v>
      </c>
      <c r="N118" s="224">
        <v>3.501021786318955</v>
      </c>
      <c r="O118" s="224">
        <v>4.271530581723157</v>
      </c>
      <c r="P118" s="224">
        <v>3.2969680350903912</v>
      </c>
      <c r="Q118" s="224">
        <v>3.247704462234279</v>
      </c>
      <c r="R118" s="224">
        <v>3.8245929684093718</v>
      </c>
      <c r="S118" s="224">
        <v>0.64255481518895452</v>
      </c>
      <c r="T118" s="224">
        <v>0.65242937006035473</v>
      </c>
      <c r="U118" s="224">
        <v>0.49107593520449733</v>
      </c>
      <c r="V118" s="224">
        <v>1.3761432082453029</v>
      </c>
      <c r="W118" s="224">
        <v>1.5409496700792791</v>
      </c>
      <c r="X118" s="224">
        <v>1.3670236966971721</v>
      </c>
      <c r="Y118" s="224">
        <v>1.438064778157494</v>
      </c>
      <c r="DA118" s="177" t="s">
        <v>594</v>
      </c>
    </row>
    <row r="119" spans="1:105" ht="12" customHeight="1" x14ac:dyDescent="0.25">
      <c r="A119" s="173" t="s">
        <v>94</v>
      </c>
      <c r="B119" s="224">
        <v>9.6174299665015714E-2</v>
      </c>
      <c r="C119" s="224">
        <v>9.7545582327977276E-2</v>
      </c>
      <c r="D119" s="224">
        <v>0.1081457046983029</v>
      </c>
      <c r="E119" s="224">
        <v>0.1035605650040565</v>
      </c>
      <c r="F119" s="224">
        <v>0.10623905311795789</v>
      </c>
      <c r="G119" s="224">
        <v>0.11323671547964501</v>
      </c>
      <c r="H119" s="224">
        <v>0.10184218246972911</v>
      </c>
      <c r="I119" s="224">
        <v>0.1152435711493674</v>
      </c>
      <c r="J119" s="224">
        <v>9.4134903905639139E-2</v>
      </c>
      <c r="K119" s="224">
        <v>5.5247089465421527E-2</v>
      </c>
      <c r="L119" s="224">
        <v>0.11307553356543221</v>
      </c>
      <c r="M119" s="224">
        <v>9.8208002982941855E-2</v>
      </c>
      <c r="N119" s="224">
        <v>9.1973847631485112E-2</v>
      </c>
      <c r="O119" s="224">
        <v>0.11221555501649851</v>
      </c>
      <c r="P119" s="224">
        <v>8.6613238709407667E-2</v>
      </c>
      <c r="Q119" s="224">
        <v>8.5319056433434376E-2</v>
      </c>
      <c r="R119" s="224">
        <v>0.1004742479191434</v>
      </c>
      <c r="S119" s="224">
        <v>1.6880283035657161E-2</v>
      </c>
      <c r="T119" s="224">
        <v>1.7139693248047129E-2</v>
      </c>
      <c r="U119" s="224">
        <v>1.290084609484139E-2</v>
      </c>
      <c r="V119" s="224">
        <v>3.6152070303833793E-2</v>
      </c>
      <c r="W119" s="224">
        <v>4.0481630453569277E-2</v>
      </c>
      <c r="X119" s="224">
        <v>3.5912495512017598E-2</v>
      </c>
      <c r="Y119" s="224">
        <v>3.7778785412680427E-2</v>
      </c>
      <c r="DA119" s="177" t="s">
        <v>595</v>
      </c>
    </row>
    <row r="120" spans="1:105" ht="12" customHeight="1" x14ac:dyDescent="0.25">
      <c r="A120" s="56" t="s">
        <v>95</v>
      </c>
      <c r="B120" s="260">
        <v>0.33523951234844312</v>
      </c>
      <c r="C120" s="260">
        <v>0.35676198058079639</v>
      </c>
      <c r="D120" s="260">
        <v>0.39946951836673328</v>
      </c>
      <c r="E120" s="260">
        <v>0.36844802249889369</v>
      </c>
      <c r="F120" s="260">
        <v>0.40476622584353272</v>
      </c>
      <c r="G120" s="260">
        <v>0.4730342741120227</v>
      </c>
      <c r="H120" s="260">
        <v>0.39830512344973418</v>
      </c>
      <c r="I120" s="260">
        <v>0.46610465174087201</v>
      </c>
      <c r="J120" s="260">
        <v>0.3796918595945854</v>
      </c>
      <c r="K120" s="260">
        <v>0.27127236470669219</v>
      </c>
      <c r="L120" s="260">
        <v>0.56165815552172826</v>
      </c>
      <c r="M120" s="260">
        <v>0.43452551429061481</v>
      </c>
      <c r="N120" s="260">
        <v>0.41651208372598247</v>
      </c>
      <c r="O120" s="260">
        <v>0.52148902557549182</v>
      </c>
      <c r="P120" s="260">
        <v>0.40584334551973511</v>
      </c>
      <c r="Q120" s="260">
        <v>0.39900565988085618</v>
      </c>
      <c r="R120" s="260">
        <v>0.45259811053994092</v>
      </c>
      <c r="S120" s="260">
        <v>8.7607424036523829E-2</v>
      </c>
      <c r="T120" s="260">
        <v>8.8985443552810725E-2</v>
      </c>
      <c r="U120" s="260">
        <v>6.6134916862334081E-2</v>
      </c>
      <c r="V120" s="260">
        <v>0.17939260083433009</v>
      </c>
      <c r="W120" s="260">
        <v>0.20065569525695259</v>
      </c>
      <c r="X120" s="260">
        <v>0.17711978923509139</v>
      </c>
      <c r="Y120" s="260">
        <v>0.18612958818138781</v>
      </c>
      <c r="DA120" s="68" t="s">
        <v>596</v>
      </c>
    </row>
    <row r="121" spans="1:105" ht="12" customHeight="1" x14ac:dyDescent="0.25">
      <c r="A121" s="37" t="s">
        <v>159</v>
      </c>
      <c r="B121" s="226">
        <v>4.6517226610257409E-2</v>
      </c>
      <c r="C121" s="226">
        <v>4.4961960249103559E-2</v>
      </c>
      <c r="D121" s="226">
        <v>4.146933257302271E-2</v>
      </c>
      <c r="E121" s="226">
        <v>4.7384899605138933E-2</v>
      </c>
      <c r="F121" s="226">
        <v>1.892639958349729E-3</v>
      </c>
      <c r="G121" s="226">
        <v>3.2331254228610139E-3</v>
      </c>
      <c r="H121" s="226">
        <v>3.6000076219736181E-3</v>
      </c>
      <c r="I121" s="226">
        <v>3.4935820857520321E-3</v>
      </c>
      <c r="J121" s="226">
        <v>3.2772830132881529E-3</v>
      </c>
      <c r="K121" s="226">
        <v>1.3137844965018469E-3</v>
      </c>
      <c r="L121" s="226">
        <v>1.8741076470836569E-3</v>
      </c>
      <c r="M121" s="226">
        <v>1.128528093447519E-3</v>
      </c>
      <c r="N121" s="226">
        <v>4.5006105258334969E-3</v>
      </c>
      <c r="O121" s="226">
        <v>3.7960145945996259E-3</v>
      </c>
      <c r="P121" s="226">
        <v>0</v>
      </c>
      <c r="Q121" s="226">
        <v>0</v>
      </c>
      <c r="R121" s="226">
        <v>0</v>
      </c>
      <c r="S121" s="226">
        <v>1.8217537040844811E-5</v>
      </c>
      <c r="T121" s="226">
        <v>3.7508778093847582E-6</v>
      </c>
      <c r="U121" s="226">
        <v>1.370405813191862E-5</v>
      </c>
      <c r="V121" s="226">
        <v>7.3880603064583179E-5</v>
      </c>
      <c r="W121" s="226">
        <v>6.19802406790014E-5</v>
      </c>
      <c r="X121" s="226">
        <v>4.7674891769441811E-5</v>
      </c>
      <c r="Y121" s="226">
        <v>5.4282691281329772E-5</v>
      </c>
      <c r="DA121" s="69" t="s">
        <v>597</v>
      </c>
    </row>
    <row r="122" spans="1:105" ht="12" customHeight="1" x14ac:dyDescent="0.25">
      <c r="A122" s="37" t="s">
        <v>35</v>
      </c>
      <c r="B122" s="226">
        <v>7.7466907493123224E-2</v>
      </c>
      <c r="C122" s="226">
        <v>6.7552267582420542E-2</v>
      </c>
      <c r="D122" s="226">
        <v>8.0634225050825972E-2</v>
      </c>
      <c r="E122" s="226">
        <v>0.10379169974516909</v>
      </c>
      <c r="F122" s="226">
        <v>9.943395381985011E-2</v>
      </c>
      <c r="G122" s="226">
        <v>9.967862777598567E-2</v>
      </c>
      <c r="H122" s="226">
        <v>8.9364247974735911E-2</v>
      </c>
      <c r="I122" s="226">
        <v>9.6848372136168967E-2</v>
      </c>
      <c r="J122" s="226">
        <v>9.5071800298913448E-2</v>
      </c>
      <c r="K122" s="226">
        <v>3.6179228058355203E-2</v>
      </c>
      <c r="L122" s="226">
        <v>5.8854756235845317E-2</v>
      </c>
      <c r="M122" s="226">
        <v>0.21406136034070131</v>
      </c>
      <c r="N122" s="226">
        <v>0.1916282480839826</v>
      </c>
      <c r="O122" s="226">
        <v>0.30210784210123742</v>
      </c>
      <c r="P122" s="226">
        <v>0.198155253103837</v>
      </c>
      <c r="Q122" s="226">
        <v>0.18910852104612599</v>
      </c>
      <c r="R122" s="226">
        <v>0.23657209574422169</v>
      </c>
      <c r="S122" s="226">
        <v>8.5198836307995452E-3</v>
      </c>
      <c r="T122" s="226">
        <v>8.0766309225720704E-3</v>
      </c>
      <c r="U122" s="226">
        <v>1.0978454988073439E-2</v>
      </c>
      <c r="V122" s="226">
        <v>9.2184083454969951E-2</v>
      </c>
      <c r="W122" s="226">
        <v>0.1100639724391561</v>
      </c>
      <c r="X122" s="226">
        <v>9.2847936023580491E-2</v>
      </c>
      <c r="Y122" s="226">
        <v>0.11605600842900519</v>
      </c>
      <c r="DA122" s="69" t="s">
        <v>598</v>
      </c>
    </row>
    <row r="123" spans="1:105" ht="12" customHeight="1" x14ac:dyDescent="0.25">
      <c r="A123" s="37" t="s">
        <v>96</v>
      </c>
      <c r="B123" s="226">
        <v>0</v>
      </c>
      <c r="C123" s="226">
        <v>0</v>
      </c>
      <c r="D123" s="226">
        <v>0</v>
      </c>
      <c r="E123" s="226">
        <v>0</v>
      </c>
      <c r="F123" s="226">
        <v>0</v>
      </c>
      <c r="G123" s="226">
        <v>0</v>
      </c>
      <c r="H123" s="226">
        <v>0</v>
      </c>
      <c r="I123" s="226">
        <v>0</v>
      </c>
      <c r="J123" s="226">
        <v>0</v>
      </c>
      <c r="K123" s="226">
        <v>0</v>
      </c>
      <c r="L123" s="226">
        <v>0</v>
      </c>
      <c r="M123" s="226">
        <v>0</v>
      </c>
      <c r="N123" s="226">
        <v>0</v>
      </c>
      <c r="O123" s="226">
        <v>0</v>
      </c>
      <c r="P123" s="226">
        <v>0</v>
      </c>
      <c r="Q123" s="226">
        <v>0</v>
      </c>
      <c r="R123" s="226">
        <v>0</v>
      </c>
      <c r="S123" s="226">
        <v>0</v>
      </c>
      <c r="T123" s="226">
        <v>0</v>
      </c>
      <c r="U123" s="226">
        <v>0</v>
      </c>
      <c r="V123" s="226">
        <v>0</v>
      </c>
      <c r="W123" s="226">
        <v>0</v>
      </c>
      <c r="X123" s="226">
        <v>0</v>
      </c>
      <c r="Y123" s="226">
        <v>0</v>
      </c>
      <c r="DA123" s="69" t="s">
        <v>599</v>
      </c>
    </row>
    <row r="124" spans="1:105" ht="12" customHeight="1" x14ac:dyDescent="0.25">
      <c r="A124" s="37" t="s">
        <v>78</v>
      </c>
      <c r="B124" s="226">
        <v>0</v>
      </c>
      <c r="C124" s="226">
        <v>0</v>
      </c>
      <c r="D124" s="226">
        <v>0</v>
      </c>
      <c r="E124" s="226">
        <v>0</v>
      </c>
      <c r="F124" s="226">
        <v>0</v>
      </c>
      <c r="G124" s="226">
        <v>0</v>
      </c>
      <c r="H124" s="226">
        <v>0</v>
      </c>
      <c r="I124" s="226">
        <v>0</v>
      </c>
      <c r="J124" s="226">
        <v>0</v>
      </c>
      <c r="K124" s="226">
        <v>0</v>
      </c>
      <c r="L124" s="226">
        <v>0</v>
      </c>
      <c r="M124" s="226">
        <v>0</v>
      </c>
      <c r="N124" s="226">
        <v>0</v>
      </c>
      <c r="O124" s="226">
        <v>0</v>
      </c>
      <c r="P124" s="226">
        <v>0</v>
      </c>
      <c r="Q124" s="226">
        <v>0</v>
      </c>
      <c r="R124" s="226">
        <v>0</v>
      </c>
      <c r="S124" s="226">
        <v>0</v>
      </c>
      <c r="T124" s="226">
        <v>0</v>
      </c>
      <c r="U124" s="226">
        <v>0</v>
      </c>
      <c r="V124" s="226">
        <v>0</v>
      </c>
      <c r="W124" s="226">
        <v>0</v>
      </c>
      <c r="X124" s="226">
        <v>0</v>
      </c>
      <c r="Y124" s="226">
        <v>0</v>
      </c>
      <c r="DA124" s="69" t="s">
        <v>600</v>
      </c>
    </row>
    <row r="125" spans="1:105" ht="12" customHeight="1" x14ac:dyDescent="0.25">
      <c r="A125" s="37" t="s">
        <v>40</v>
      </c>
      <c r="B125" s="226">
        <v>0.21125537824506249</v>
      </c>
      <c r="C125" s="226">
        <v>0.2442477527492723</v>
      </c>
      <c r="D125" s="226">
        <v>0.27736596074288472</v>
      </c>
      <c r="E125" s="226">
        <v>0.21727142314858569</v>
      </c>
      <c r="F125" s="226">
        <v>0.30343963206533281</v>
      </c>
      <c r="G125" s="226">
        <v>0.37012252091317599</v>
      </c>
      <c r="H125" s="226">
        <v>0.30534086785302472</v>
      </c>
      <c r="I125" s="226">
        <v>0.36576269751895102</v>
      </c>
      <c r="J125" s="226">
        <v>0.2813427762823838</v>
      </c>
      <c r="K125" s="226">
        <v>0.23377935215183521</v>
      </c>
      <c r="L125" s="226">
        <v>0.50092929163879929</v>
      </c>
      <c r="M125" s="226">
        <v>0.21933562585646599</v>
      </c>
      <c r="N125" s="226">
        <v>0.2203832251161664</v>
      </c>
      <c r="O125" s="226">
        <v>0.21558516887965479</v>
      </c>
      <c r="P125" s="226">
        <v>0.20768809241589811</v>
      </c>
      <c r="Q125" s="226">
        <v>0.20989713883473021</v>
      </c>
      <c r="R125" s="226">
        <v>0.2160260147957192</v>
      </c>
      <c r="S125" s="226">
        <v>7.9069322868683442E-2</v>
      </c>
      <c r="T125" s="226">
        <v>8.0905061752429272E-2</v>
      </c>
      <c r="U125" s="226">
        <v>5.5142757816128721E-2</v>
      </c>
      <c r="V125" s="226">
        <v>8.7134636776295599E-2</v>
      </c>
      <c r="W125" s="226">
        <v>9.0529742577117503E-2</v>
      </c>
      <c r="X125" s="226">
        <v>8.4224178319741411E-2</v>
      </c>
      <c r="Y125" s="226">
        <v>7.0019297061101285E-2</v>
      </c>
      <c r="DA125" s="69" t="s">
        <v>601</v>
      </c>
    </row>
    <row r="126" spans="1:105" ht="12" customHeight="1" x14ac:dyDescent="0.25">
      <c r="A126" s="57" t="s">
        <v>602</v>
      </c>
      <c r="B126" s="294">
        <v>107.6071435426402</v>
      </c>
      <c r="C126" s="294">
        <v>108.3891214281722</v>
      </c>
      <c r="D126" s="294">
        <v>120.3422766462192</v>
      </c>
      <c r="E126" s="294">
        <v>116.00388260388171</v>
      </c>
      <c r="F126" s="294">
        <v>117.4895947589316</v>
      </c>
      <c r="G126" s="294">
        <v>124.391130328602</v>
      </c>
      <c r="H126" s="294">
        <v>112.6229106997682</v>
      </c>
      <c r="I126" s="294">
        <v>127.1160766999907</v>
      </c>
      <c r="J126" s="294">
        <v>103.7872083072965</v>
      </c>
      <c r="K126" s="294">
        <v>59.403600430097242</v>
      </c>
      <c r="L126" s="294">
        <v>121.67510479852849</v>
      </c>
      <c r="M126" s="294">
        <v>107.31370033274359</v>
      </c>
      <c r="N126" s="294">
        <v>100.73108905190701</v>
      </c>
      <c r="O126" s="294">
        <v>121.76544058353871</v>
      </c>
      <c r="P126" s="294">
        <v>93.670448539862434</v>
      </c>
      <c r="Q126" s="294">
        <v>92.399148921099993</v>
      </c>
      <c r="R126" s="294">
        <v>110.21356061384159</v>
      </c>
      <c r="S126" s="294">
        <v>18.64018900643784</v>
      </c>
      <c r="T126" s="294">
        <v>18.948287011763369</v>
      </c>
      <c r="U126" s="294">
        <v>14.084053224986571</v>
      </c>
      <c r="V126" s="294">
        <v>38.373779974366862</v>
      </c>
      <c r="W126" s="294">
        <v>42.924448444007353</v>
      </c>
      <c r="X126" s="294">
        <v>37.895728021472173</v>
      </c>
      <c r="Y126" s="294">
        <v>39.84130112720932</v>
      </c>
      <c r="DA126" s="70" t="s">
        <v>603</v>
      </c>
    </row>
    <row r="127" spans="1:105" ht="12" customHeight="1" x14ac:dyDescent="0.25">
      <c r="A127" s="60" t="s">
        <v>604</v>
      </c>
      <c r="B127" s="262">
        <v>93.013244680745402</v>
      </c>
      <c r="C127" s="262">
        <v>90.327913103695948</v>
      </c>
      <c r="D127" s="262">
        <v>100.06815006387581</v>
      </c>
      <c r="E127" s="262">
        <v>100.977934582979</v>
      </c>
      <c r="F127" s="262">
        <v>93.977917521294714</v>
      </c>
      <c r="G127" s="262">
        <v>88.99281626408056</v>
      </c>
      <c r="H127" s="262">
        <v>87.492427705991147</v>
      </c>
      <c r="I127" s="262">
        <v>94.44778980623154</v>
      </c>
      <c r="J127" s="262">
        <v>78.417508498509591</v>
      </c>
      <c r="K127" s="262">
        <v>26.78377763069437</v>
      </c>
      <c r="L127" s="262">
        <v>48.487503794272371</v>
      </c>
      <c r="M127" s="262">
        <v>78.954069141639977</v>
      </c>
      <c r="N127" s="262">
        <v>68.014548363786901</v>
      </c>
      <c r="O127" s="262">
        <v>86.15342549783864</v>
      </c>
      <c r="P127" s="262">
        <v>59.13125599318861</v>
      </c>
      <c r="Q127" s="262">
        <v>57.711673110842263</v>
      </c>
      <c r="R127" s="262">
        <v>78.236265135333554</v>
      </c>
      <c r="S127" s="262">
        <v>1.913021443013381</v>
      </c>
      <c r="T127" s="262">
        <v>1.7965144123327019</v>
      </c>
      <c r="U127" s="262">
        <v>2.4493841235127691</v>
      </c>
      <c r="V127" s="262">
        <v>20.008161719863871</v>
      </c>
      <c r="W127" s="262">
        <v>23.821051127740901</v>
      </c>
      <c r="X127" s="262">
        <v>20.116607735960041</v>
      </c>
      <c r="Y127" s="262">
        <v>25.056690044303078</v>
      </c>
      <c r="DA127" s="72" t="s">
        <v>605</v>
      </c>
    </row>
    <row r="128" spans="1:105" ht="12" customHeight="1" x14ac:dyDescent="0.25">
      <c r="A128" s="59" t="s">
        <v>28</v>
      </c>
      <c r="B128" s="230">
        <v>48.920692602969382</v>
      </c>
      <c r="C128" s="230">
        <v>45.435139703151101</v>
      </c>
      <c r="D128" s="230">
        <v>51.610993721735561</v>
      </c>
      <c r="E128" s="230">
        <v>53.396651942202801</v>
      </c>
      <c r="F128" s="230">
        <v>46.379278962626557</v>
      </c>
      <c r="G128" s="230">
        <v>46.700488367271483</v>
      </c>
      <c r="H128" s="230">
        <v>45.605802594845123</v>
      </c>
      <c r="I128" s="230">
        <v>50.650265660318098</v>
      </c>
      <c r="J128" s="230">
        <v>40.711912285426159</v>
      </c>
      <c r="K128" s="230">
        <v>9.8645838437742217</v>
      </c>
      <c r="L128" s="230">
        <v>24.172234026066452</v>
      </c>
      <c r="M128" s="230">
        <v>36.453778075857137</v>
      </c>
      <c r="N128" s="230">
        <v>38.319395799033551</v>
      </c>
      <c r="O128" s="230">
        <v>35.282142296196042</v>
      </c>
      <c r="P128" s="230">
        <v>24.988897734150569</v>
      </c>
      <c r="Q128" s="230">
        <v>26.042518084192562</v>
      </c>
      <c r="R128" s="230">
        <v>42.561671749606347</v>
      </c>
      <c r="S128" s="230">
        <v>0</v>
      </c>
      <c r="T128" s="230">
        <v>0</v>
      </c>
      <c r="U128" s="230">
        <v>0</v>
      </c>
      <c r="V128" s="230">
        <v>0</v>
      </c>
      <c r="W128" s="230">
        <v>0</v>
      </c>
      <c r="X128" s="230">
        <v>0</v>
      </c>
      <c r="Y128" s="230">
        <v>0</v>
      </c>
      <c r="DA128" s="71" t="s">
        <v>606</v>
      </c>
    </row>
    <row r="129" spans="1:105" ht="12" customHeight="1" x14ac:dyDescent="0.25">
      <c r="A129" s="59" t="s">
        <v>31</v>
      </c>
      <c r="B129" s="230">
        <v>5.426302334106107</v>
      </c>
      <c r="C129" s="230">
        <v>5.2892820639543956</v>
      </c>
      <c r="D129" s="230">
        <v>5.0407041971283748</v>
      </c>
      <c r="E129" s="230">
        <v>5.057791792649045</v>
      </c>
      <c r="F129" s="230">
        <v>5.3627584317398576</v>
      </c>
      <c r="G129" s="230">
        <v>5.4727941350393126</v>
      </c>
      <c r="H129" s="230">
        <v>5.0859687536927103</v>
      </c>
      <c r="I129" s="230">
        <v>5.0073530013130414</v>
      </c>
      <c r="J129" s="230">
        <v>4.5791371850039368</v>
      </c>
      <c r="K129" s="230">
        <v>2.8795850571194408</v>
      </c>
      <c r="L129" s="230">
        <v>3.7066008970209632</v>
      </c>
      <c r="M129" s="230">
        <v>3.1651606164487789</v>
      </c>
      <c r="N129" s="230">
        <v>0.57924422172808654</v>
      </c>
      <c r="O129" s="230">
        <v>0.33973311385707511</v>
      </c>
      <c r="P129" s="230">
        <v>0.42713088569183139</v>
      </c>
      <c r="Q129" s="230">
        <v>0.41719377687717768</v>
      </c>
      <c r="R129" s="230">
        <v>0.65596002929325437</v>
      </c>
      <c r="S129" s="230">
        <v>6.6189809363764188E-2</v>
      </c>
      <c r="T129" s="230">
        <v>8.3357430971319951E-2</v>
      </c>
      <c r="U129" s="230">
        <v>0.13012882547679699</v>
      </c>
      <c r="V129" s="230">
        <v>0.56268502409755172</v>
      </c>
      <c r="W129" s="230">
        <v>0.58250245868718975</v>
      </c>
      <c r="X129" s="230">
        <v>0.50701019034623085</v>
      </c>
      <c r="Y129" s="230">
        <v>0.53994153369673559</v>
      </c>
      <c r="DA129" s="71" t="s">
        <v>607</v>
      </c>
    </row>
    <row r="130" spans="1:105" ht="12" customHeight="1" x14ac:dyDescent="0.25">
      <c r="A130" s="59" t="s">
        <v>159</v>
      </c>
      <c r="B130" s="230">
        <v>3.2134931007457239</v>
      </c>
      <c r="C130" s="230">
        <v>3.3247688938595439</v>
      </c>
      <c r="D130" s="230">
        <v>3.0312100865546658</v>
      </c>
      <c r="E130" s="230">
        <v>3.2770211016457278</v>
      </c>
      <c r="F130" s="230">
        <v>0.14664906994809551</v>
      </c>
      <c r="G130" s="230">
        <v>0.30921433488039551</v>
      </c>
      <c r="H130" s="230">
        <v>0.29629158703060843</v>
      </c>
      <c r="I130" s="230">
        <v>0.31203111372047898</v>
      </c>
      <c r="J130" s="230">
        <v>0.29552451047154532</v>
      </c>
      <c r="K130" s="230">
        <v>0.18331566529733229</v>
      </c>
      <c r="L130" s="230">
        <v>0.27381397934438573</v>
      </c>
      <c r="M130" s="230">
        <v>0.14591628876521379</v>
      </c>
      <c r="N130" s="230">
        <v>0.66812892547606151</v>
      </c>
      <c r="O130" s="230">
        <v>0.62705486518825659</v>
      </c>
      <c r="P130" s="230">
        <v>0</v>
      </c>
      <c r="Q130" s="230">
        <v>0</v>
      </c>
      <c r="R130" s="230">
        <v>0</v>
      </c>
      <c r="S130" s="230">
        <v>3.85393201331935E-3</v>
      </c>
      <c r="T130" s="230">
        <v>7.9518143662854761E-4</v>
      </c>
      <c r="U130" s="230">
        <v>2.8914437367076858E-3</v>
      </c>
      <c r="V130" s="230">
        <v>1.557202741063958E-2</v>
      </c>
      <c r="W130" s="230">
        <v>1.307894101698311E-2</v>
      </c>
      <c r="X130" s="230">
        <v>1.0063827896899819E-2</v>
      </c>
      <c r="Y130" s="230">
        <v>1.1461818567352859E-2</v>
      </c>
      <c r="DA130" s="71" t="s">
        <v>608</v>
      </c>
    </row>
    <row r="131" spans="1:105" ht="12" customHeight="1" x14ac:dyDescent="0.25">
      <c r="A131" s="59" t="s">
        <v>32</v>
      </c>
      <c r="B131" s="230">
        <v>30.101204306174068</v>
      </c>
      <c r="C131" s="230">
        <v>31.283484763515489</v>
      </c>
      <c r="D131" s="230">
        <v>34.491265446579327</v>
      </c>
      <c r="E131" s="230">
        <v>32.068495474616341</v>
      </c>
      <c r="F131" s="230">
        <v>34.38470342899042</v>
      </c>
      <c r="G131" s="230">
        <v>26.977110361876591</v>
      </c>
      <c r="H131" s="230">
        <v>29.14941510458965</v>
      </c>
      <c r="I131" s="230">
        <v>29.828076950092441</v>
      </c>
      <c r="J131" s="230">
        <v>24.257965039822238</v>
      </c>
      <c r="K131" s="230">
        <v>8.8081140982264969</v>
      </c>
      <c r="L131" s="230">
        <v>11.735959821241011</v>
      </c>
      <c r="M131" s="230">
        <v>11.51153431342488</v>
      </c>
      <c r="N131" s="230">
        <v>0</v>
      </c>
      <c r="O131" s="230">
        <v>0</v>
      </c>
      <c r="P131" s="230">
        <v>0.76137642563338981</v>
      </c>
      <c r="Q131" s="230">
        <v>0</v>
      </c>
      <c r="R131" s="230">
        <v>0</v>
      </c>
      <c r="S131" s="230">
        <v>4.0590682969849141E-2</v>
      </c>
      <c r="T131" s="230">
        <v>1.2607631347313591E-4</v>
      </c>
      <c r="U131" s="230">
        <v>0</v>
      </c>
      <c r="V131" s="230">
        <v>0</v>
      </c>
      <c r="W131" s="230">
        <v>0</v>
      </c>
      <c r="X131" s="230">
        <v>0</v>
      </c>
      <c r="Y131" s="230">
        <v>0</v>
      </c>
      <c r="DA131" s="71" t="s">
        <v>609</v>
      </c>
    </row>
    <row r="132" spans="1:105" ht="12" customHeight="1" x14ac:dyDescent="0.25">
      <c r="A132" s="59" t="s">
        <v>35</v>
      </c>
      <c r="B132" s="230">
        <v>5.3515523367501387</v>
      </c>
      <c r="C132" s="230">
        <v>4.9952376792154256</v>
      </c>
      <c r="D132" s="230">
        <v>5.8939766118779069</v>
      </c>
      <c r="E132" s="230">
        <v>7.1779742718650699</v>
      </c>
      <c r="F132" s="230">
        <v>7.7045276279897701</v>
      </c>
      <c r="G132" s="230">
        <v>9.5332090650127874</v>
      </c>
      <c r="H132" s="230">
        <v>7.354949665833062</v>
      </c>
      <c r="I132" s="230">
        <v>8.6500630807874916</v>
      </c>
      <c r="J132" s="230">
        <v>8.5729694777857084</v>
      </c>
      <c r="K132" s="230">
        <v>5.0481789662768826</v>
      </c>
      <c r="L132" s="230">
        <v>8.5988950705995624</v>
      </c>
      <c r="M132" s="230">
        <v>27.67767984714397</v>
      </c>
      <c r="N132" s="230">
        <v>28.447779417549199</v>
      </c>
      <c r="O132" s="230">
        <v>49.904495222597262</v>
      </c>
      <c r="P132" s="230">
        <v>32.953850947712823</v>
      </c>
      <c r="Q132" s="230">
        <v>31.251961249772521</v>
      </c>
      <c r="R132" s="230">
        <v>35.018633356433952</v>
      </c>
      <c r="S132" s="230">
        <v>1.8023870186664479</v>
      </c>
      <c r="T132" s="230">
        <v>1.7122357236112811</v>
      </c>
      <c r="U132" s="230">
        <v>2.3163638542992651</v>
      </c>
      <c r="V132" s="230">
        <v>19.429904668355679</v>
      </c>
      <c r="W132" s="230">
        <v>23.225469728036721</v>
      </c>
      <c r="X132" s="230">
        <v>19.599533717716909</v>
      </c>
      <c r="Y132" s="230">
        <v>24.50528669203899</v>
      </c>
      <c r="DA132" s="71" t="s">
        <v>610</v>
      </c>
    </row>
    <row r="133" spans="1:105" ht="12" customHeight="1" x14ac:dyDescent="0.25">
      <c r="A133" s="60" t="s">
        <v>611</v>
      </c>
      <c r="B133" s="262">
        <v>14.593898861894781</v>
      </c>
      <c r="C133" s="262">
        <v>18.061208324476208</v>
      </c>
      <c r="D133" s="262">
        <v>20.274126582343371</v>
      </c>
      <c r="E133" s="262">
        <v>15.02594802090276</v>
      </c>
      <c r="F133" s="262">
        <v>23.511677237636899</v>
      </c>
      <c r="G133" s="262">
        <v>35.398314064521479</v>
      </c>
      <c r="H133" s="262">
        <v>25.13048299377709</v>
      </c>
      <c r="I133" s="262">
        <v>32.668286893759173</v>
      </c>
      <c r="J133" s="262">
        <v>25.369699808786891</v>
      </c>
      <c r="K133" s="262">
        <v>32.619822799402868</v>
      </c>
      <c r="L133" s="262">
        <v>73.187601004256138</v>
      </c>
      <c r="M133" s="262">
        <v>28.359631191103599</v>
      </c>
      <c r="N133" s="262">
        <v>32.716540688120112</v>
      </c>
      <c r="O133" s="262">
        <v>35.612015085700072</v>
      </c>
      <c r="P133" s="262">
        <v>34.539192546673817</v>
      </c>
      <c r="Q133" s="262">
        <v>34.68747581025773</v>
      </c>
      <c r="R133" s="262">
        <v>31.977295478508019</v>
      </c>
      <c r="S133" s="262">
        <v>16.727167563424459</v>
      </c>
      <c r="T133" s="262">
        <v>17.151772599430672</v>
      </c>
      <c r="U133" s="262">
        <v>11.634669101473801</v>
      </c>
      <c r="V133" s="262">
        <v>18.365618254502991</v>
      </c>
      <c r="W133" s="262">
        <v>19.103397316266459</v>
      </c>
      <c r="X133" s="262">
        <v>17.779120285512128</v>
      </c>
      <c r="Y133" s="262">
        <v>14.78461108290624</v>
      </c>
      <c r="DA133" s="72" t="s">
        <v>612</v>
      </c>
    </row>
    <row r="134" spans="1:105" ht="12" customHeight="1" x14ac:dyDescent="0.25">
      <c r="A134" s="57" t="s">
        <v>613</v>
      </c>
      <c r="B134" s="294">
        <v>45.869212672330931</v>
      </c>
      <c r="C134" s="294">
        <v>47.366384962328027</v>
      </c>
      <c r="D134" s="294">
        <v>52.483828586868292</v>
      </c>
      <c r="E134" s="294">
        <v>49.473464338829338</v>
      </c>
      <c r="F134" s="294">
        <v>52.277775996987359</v>
      </c>
      <c r="G134" s="294">
        <v>56.412840921444378</v>
      </c>
      <c r="H134" s="294">
        <v>49.989807410002811</v>
      </c>
      <c r="I134" s="294">
        <v>56.812818899188073</v>
      </c>
      <c r="J134" s="294">
        <v>46.426872415152538</v>
      </c>
      <c r="K134" s="294">
        <v>29.650837620004818</v>
      </c>
      <c r="L134" s="294">
        <v>60.88659826426273</v>
      </c>
      <c r="M134" s="294">
        <v>49.24746304277464</v>
      </c>
      <c r="N134" s="294">
        <v>45.659602151220241</v>
      </c>
      <c r="O134" s="294">
        <v>57.12956044662009</v>
      </c>
      <c r="P134" s="294">
        <v>44.525649791914717</v>
      </c>
      <c r="Q134" s="294">
        <v>43.719421567966023</v>
      </c>
      <c r="R134" s="294">
        <v>49.622996649935743</v>
      </c>
      <c r="S134" s="294">
        <v>9.5515087294195009</v>
      </c>
      <c r="T134" s="294">
        <v>9.7093827073264443</v>
      </c>
      <c r="U134" s="294">
        <v>7.2168773223064946</v>
      </c>
      <c r="V134" s="294">
        <v>19.663292806709158</v>
      </c>
      <c r="W134" s="294">
        <v>21.99512268233185</v>
      </c>
      <c r="X134" s="294">
        <v>19.41833191067894</v>
      </c>
      <c r="Y134" s="294">
        <v>20.415272365346759</v>
      </c>
      <c r="DA134" s="70" t="s">
        <v>614</v>
      </c>
    </row>
    <row r="135" spans="1:105" ht="12" customHeight="1" x14ac:dyDescent="0.25">
      <c r="A135" s="60" t="s">
        <v>615</v>
      </c>
      <c r="B135" s="262">
        <v>34.46265051196297</v>
      </c>
      <c r="C135" s="262">
        <v>33.777186583761811</v>
      </c>
      <c r="D135" s="262">
        <v>37.002322364071809</v>
      </c>
      <c r="E135" s="262">
        <v>37.59966484773873</v>
      </c>
      <c r="F135" s="262">
        <v>34.992826799693603</v>
      </c>
      <c r="G135" s="262">
        <v>30.7093660910637</v>
      </c>
      <c r="H135" s="262">
        <v>31.244325241293989</v>
      </c>
      <c r="I135" s="262">
        <v>32.540828034160477</v>
      </c>
      <c r="J135" s="262">
        <v>27.75338389399089</v>
      </c>
      <c r="K135" s="262">
        <v>10.126730448175</v>
      </c>
      <c r="L135" s="262">
        <v>15.18390228241423</v>
      </c>
      <c r="M135" s="262">
        <v>29.5375925756946</v>
      </c>
      <c r="N135" s="262">
        <v>21.724596485995839</v>
      </c>
      <c r="O135" s="262">
        <v>33.604801230051109</v>
      </c>
      <c r="P135" s="262">
        <v>22.134192793817739</v>
      </c>
      <c r="Q135" s="262">
        <v>20.865392378259209</v>
      </c>
      <c r="R135" s="262">
        <v>26.16749151853519</v>
      </c>
      <c r="S135" s="262">
        <v>0.98026050091006267</v>
      </c>
      <c r="T135" s="262">
        <v>0.92056057403695501</v>
      </c>
      <c r="U135" s="262">
        <v>1.2551006767878601</v>
      </c>
      <c r="V135" s="262">
        <v>10.25247819434197</v>
      </c>
      <c r="W135" s="262">
        <v>12.206259159281251</v>
      </c>
      <c r="X135" s="262">
        <v>10.30804753803562</v>
      </c>
      <c r="Y135" s="262">
        <v>12.839418828095649</v>
      </c>
      <c r="DA135" s="72" t="s">
        <v>616</v>
      </c>
    </row>
    <row r="136" spans="1:105" ht="12" customHeight="1" x14ac:dyDescent="0.25">
      <c r="A136" s="59" t="s">
        <v>31</v>
      </c>
      <c r="B136" s="297">
        <v>4.2411870508807246</v>
      </c>
      <c r="C136" s="297">
        <v>3.9796397868830282</v>
      </c>
      <c r="D136" s="297">
        <v>3.849127264652767</v>
      </c>
      <c r="E136" s="297">
        <v>3.99676649553526</v>
      </c>
      <c r="F136" s="297">
        <v>3.9425093375132909</v>
      </c>
      <c r="G136" s="297">
        <v>3.9739131656223861</v>
      </c>
      <c r="H136" s="297">
        <v>3.7937566343856211</v>
      </c>
      <c r="I136" s="297">
        <v>3.720379544268567</v>
      </c>
      <c r="J136" s="297">
        <v>3.3704957609068491</v>
      </c>
      <c r="K136" s="297">
        <v>1.7235325774555961</v>
      </c>
      <c r="L136" s="297">
        <v>2.314622307578365</v>
      </c>
      <c r="M136" s="297">
        <v>2.199778457530813</v>
      </c>
      <c r="N136" s="297">
        <v>0.42376771617680742</v>
      </c>
      <c r="O136" s="297">
        <v>0.22442256306333341</v>
      </c>
      <c r="P136" s="297">
        <v>0.2769052243072414</v>
      </c>
      <c r="Q136" s="297">
        <v>0.27487035397644882</v>
      </c>
      <c r="R136" s="297">
        <v>0.48114994100806441</v>
      </c>
      <c r="S136" s="297">
        <v>3.3916637954596741E-2</v>
      </c>
      <c r="T136" s="297">
        <v>4.271358135422141E-2</v>
      </c>
      <c r="U136" s="297">
        <v>6.6679936134846032E-2</v>
      </c>
      <c r="V136" s="297">
        <v>0.28832813431908749</v>
      </c>
      <c r="W136" s="297">
        <v>0.29848288110906118</v>
      </c>
      <c r="X136" s="297">
        <v>0.25979952549430269</v>
      </c>
      <c r="Y136" s="297">
        <v>0.2766740332246278</v>
      </c>
      <c r="DA136" s="71" t="s">
        <v>617</v>
      </c>
    </row>
    <row r="137" spans="1:105" ht="12" customHeight="1" x14ac:dyDescent="0.25">
      <c r="A137" s="59" t="s">
        <v>159</v>
      </c>
      <c r="B137" s="297">
        <v>2.5116597800521312</v>
      </c>
      <c r="C137" s="297">
        <v>2.501546034454138</v>
      </c>
      <c r="D137" s="297">
        <v>2.314659407250057</v>
      </c>
      <c r="E137" s="297">
        <v>2.589566490905276</v>
      </c>
      <c r="F137" s="297">
        <v>0.10781118242919439</v>
      </c>
      <c r="G137" s="297">
        <v>0.2245271585337178</v>
      </c>
      <c r="H137" s="297">
        <v>0.2210116161633679</v>
      </c>
      <c r="I137" s="297">
        <v>0.23183389953865891</v>
      </c>
      <c r="J137" s="297">
        <v>0.21752222515857181</v>
      </c>
      <c r="K137" s="297">
        <v>0.1097208503415265</v>
      </c>
      <c r="L137" s="297">
        <v>0.1709857528029764</v>
      </c>
      <c r="M137" s="297">
        <v>0.1014114440071282</v>
      </c>
      <c r="N137" s="297">
        <v>0.48879463659728101</v>
      </c>
      <c r="O137" s="297">
        <v>0.41422297175919198</v>
      </c>
      <c r="P137" s="297">
        <v>0</v>
      </c>
      <c r="Q137" s="297">
        <v>0</v>
      </c>
      <c r="R137" s="297">
        <v>0</v>
      </c>
      <c r="S137" s="297">
        <v>1.9748118034154881E-3</v>
      </c>
      <c r="T137" s="297">
        <v>4.0746273714320892E-4</v>
      </c>
      <c r="U137" s="297">
        <v>1.4816185652543759E-3</v>
      </c>
      <c r="V137" s="297">
        <v>7.9793373176695794E-3</v>
      </c>
      <c r="W137" s="297">
        <v>6.7018429508483839E-3</v>
      </c>
      <c r="X137" s="297">
        <v>5.1568543631942314E-3</v>
      </c>
      <c r="Y137" s="297">
        <v>5.873205473575541E-3</v>
      </c>
      <c r="DA137" s="71" t="s">
        <v>618</v>
      </c>
    </row>
    <row r="138" spans="1:105" ht="12" customHeight="1" x14ac:dyDescent="0.25">
      <c r="A138" s="59" t="s">
        <v>32</v>
      </c>
      <c r="B138" s="297">
        <v>23.527041078571081</v>
      </c>
      <c r="C138" s="297">
        <v>23.537599079024769</v>
      </c>
      <c r="D138" s="297">
        <v>26.337841902811281</v>
      </c>
      <c r="E138" s="297">
        <v>25.34115549427171</v>
      </c>
      <c r="F138" s="297">
        <v>25.278411485791871</v>
      </c>
      <c r="G138" s="297">
        <v>19.588658259797558</v>
      </c>
      <c r="H138" s="297">
        <v>21.743308364056649</v>
      </c>
      <c r="I138" s="297">
        <v>22.16176237243377</v>
      </c>
      <c r="J138" s="297">
        <v>17.855190843092661</v>
      </c>
      <c r="K138" s="297">
        <v>5.2719649856168838</v>
      </c>
      <c r="L138" s="297">
        <v>7.3286321235502072</v>
      </c>
      <c r="M138" s="297">
        <v>8.0004866306627775</v>
      </c>
      <c r="N138" s="297">
        <v>0</v>
      </c>
      <c r="O138" s="297">
        <v>0</v>
      </c>
      <c r="P138" s="297">
        <v>0.49359368986107349</v>
      </c>
      <c r="Q138" s="297">
        <v>0</v>
      </c>
      <c r="R138" s="297">
        <v>0</v>
      </c>
      <c r="S138" s="297">
        <v>2.0799266712677171E-2</v>
      </c>
      <c r="T138" s="297">
        <v>6.4603369005313235E-5</v>
      </c>
      <c r="U138" s="297">
        <v>0</v>
      </c>
      <c r="V138" s="297">
        <v>0</v>
      </c>
      <c r="W138" s="297">
        <v>0</v>
      </c>
      <c r="X138" s="297">
        <v>0</v>
      </c>
      <c r="Y138" s="297">
        <v>0</v>
      </c>
      <c r="DA138" s="71" t="s">
        <v>619</v>
      </c>
    </row>
    <row r="139" spans="1:105" ht="12" customHeight="1" x14ac:dyDescent="0.25">
      <c r="A139" s="59" t="s">
        <v>35</v>
      </c>
      <c r="B139" s="297">
        <v>4.1827626024590314</v>
      </c>
      <c r="C139" s="297">
        <v>3.7584016833998719</v>
      </c>
      <c r="D139" s="297">
        <v>4.5006937893577037</v>
      </c>
      <c r="E139" s="297">
        <v>5.6721763670264806</v>
      </c>
      <c r="F139" s="297">
        <v>5.6640947939592499</v>
      </c>
      <c r="G139" s="297">
        <v>6.9222675071100319</v>
      </c>
      <c r="H139" s="297">
        <v>5.4862486266883499</v>
      </c>
      <c r="I139" s="297">
        <v>6.4268522179194889</v>
      </c>
      <c r="J139" s="297">
        <v>6.3101750648328121</v>
      </c>
      <c r="K139" s="297">
        <v>3.0215120347609972</v>
      </c>
      <c r="L139" s="297">
        <v>5.3696620984826851</v>
      </c>
      <c r="M139" s="297">
        <v>19.23591604349388</v>
      </c>
      <c r="N139" s="297">
        <v>20.812034133221751</v>
      </c>
      <c r="O139" s="297">
        <v>32.966155695228593</v>
      </c>
      <c r="P139" s="297">
        <v>21.363693879649428</v>
      </c>
      <c r="Q139" s="297">
        <v>20.590522024282759</v>
      </c>
      <c r="R139" s="297">
        <v>25.686341577527131</v>
      </c>
      <c r="S139" s="297">
        <v>0.92356978443937332</v>
      </c>
      <c r="T139" s="297">
        <v>0.87737492657658511</v>
      </c>
      <c r="U139" s="297">
        <v>1.1869391220877601</v>
      </c>
      <c r="V139" s="297">
        <v>9.9561707227052167</v>
      </c>
      <c r="W139" s="297">
        <v>11.901074435221339</v>
      </c>
      <c r="X139" s="297">
        <v>10.04309115817812</v>
      </c>
      <c r="Y139" s="297">
        <v>12.556871589397449</v>
      </c>
      <c r="DA139" s="71" t="s">
        <v>620</v>
      </c>
    </row>
    <row r="140" spans="1:105" ht="12" customHeight="1" x14ac:dyDescent="0.25">
      <c r="A140" s="60" t="s">
        <v>621</v>
      </c>
      <c r="B140" s="262">
        <v>11.40656216036796</v>
      </c>
      <c r="C140" s="262">
        <v>13.58919837856622</v>
      </c>
      <c r="D140" s="262">
        <v>15.481506222796479</v>
      </c>
      <c r="E140" s="262">
        <v>11.87379949109061</v>
      </c>
      <c r="F140" s="262">
        <v>17.284949197293759</v>
      </c>
      <c r="G140" s="262">
        <v>25.703474830380681</v>
      </c>
      <c r="H140" s="262">
        <v>18.745482168708818</v>
      </c>
      <c r="I140" s="262">
        <v>24.27199086502759</v>
      </c>
      <c r="J140" s="262">
        <v>18.673488521161659</v>
      </c>
      <c r="K140" s="262">
        <v>19.524107171829819</v>
      </c>
      <c r="L140" s="262">
        <v>45.7026959818485</v>
      </c>
      <c r="M140" s="262">
        <v>19.709870467080041</v>
      </c>
      <c r="N140" s="262">
        <v>23.935005665224399</v>
      </c>
      <c r="O140" s="262">
        <v>23.524759216568981</v>
      </c>
      <c r="P140" s="262">
        <v>22.39145699809697</v>
      </c>
      <c r="Q140" s="262">
        <v>22.854029189706811</v>
      </c>
      <c r="R140" s="262">
        <v>23.45550513140055</v>
      </c>
      <c r="S140" s="262">
        <v>8.5712482285094378</v>
      </c>
      <c r="T140" s="262">
        <v>8.7888221332894894</v>
      </c>
      <c r="U140" s="262">
        <v>5.9617766455186354</v>
      </c>
      <c r="V140" s="262">
        <v>9.4108146123671883</v>
      </c>
      <c r="W140" s="262">
        <v>9.7888635230505994</v>
      </c>
      <c r="X140" s="262">
        <v>9.1102843726433225</v>
      </c>
      <c r="Y140" s="262">
        <v>7.575853537251108</v>
      </c>
      <c r="DA140" s="72" t="s">
        <v>622</v>
      </c>
    </row>
    <row r="141" spans="1:105" ht="12" customHeight="1" x14ac:dyDescent="0.25">
      <c r="A141" s="57" t="s">
        <v>623</v>
      </c>
      <c r="B141" s="261">
        <f t="shared" ref="B141:Y141" si="2">B142+B146+B157</f>
        <v>26.161226630050521</v>
      </c>
      <c r="C141" s="261">
        <f t="shared" si="2"/>
        <v>26.426661688261053</v>
      </c>
      <c r="D141" s="261">
        <f t="shared" si="2"/>
        <v>29.149568796997521</v>
      </c>
      <c r="E141" s="261">
        <f t="shared" si="2"/>
        <v>27.949088216936794</v>
      </c>
      <c r="F141" s="261">
        <f t="shared" si="2"/>
        <v>28.635052681226135</v>
      </c>
      <c r="G141" s="261">
        <f t="shared" si="2"/>
        <v>30.625044715123465</v>
      </c>
      <c r="H141" s="261">
        <f t="shared" si="2"/>
        <v>27.568217561345818</v>
      </c>
      <c r="I141" s="261">
        <f t="shared" si="2"/>
        <v>31.262517719370173</v>
      </c>
      <c r="J141" s="261">
        <f t="shared" si="2"/>
        <v>25.562689146797169</v>
      </c>
      <c r="K141" s="261">
        <f t="shared" si="2"/>
        <v>14.059233928405337</v>
      </c>
      <c r="L141" s="261">
        <f t="shared" si="2"/>
        <v>28.477066195281942</v>
      </c>
      <c r="M141" s="261">
        <f t="shared" si="2"/>
        <v>26.782841720533888</v>
      </c>
      <c r="N141" s="261">
        <f t="shared" si="2"/>
        <v>25.305232145040378</v>
      </c>
      <c r="O141" s="261">
        <f t="shared" si="2"/>
        <v>30.574642908624977</v>
      </c>
      <c r="P141" s="261">
        <f t="shared" si="2"/>
        <v>23.479082861844887</v>
      </c>
      <c r="Q141" s="261">
        <f t="shared" si="2"/>
        <v>23.141620129804341</v>
      </c>
      <c r="R141" s="261">
        <f t="shared" si="2"/>
        <v>27.730243105528366</v>
      </c>
      <c r="S141" s="261">
        <f t="shared" si="2"/>
        <v>3.3090941390896464</v>
      </c>
      <c r="T141" s="261">
        <f t="shared" si="2"/>
        <v>3.3271834713206414</v>
      </c>
      <c r="U141" s="261">
        <f t="shared" si="2"/>
        <v>2.7745367161853749</v>
      </c>
      <c r="V141" s="261">
        <f t="shared" si="2"/>
        <v>9.4356012232444328</v>
      </c>
      <c r="W141" s="261">
        <f t="shared" si="2"/>
        <v>10.633829217617091</v>
      </c>
      <c r="X141" s="261">
        <f t="shared" si="2"/>
        <v>9.7125659539692606</v>
      </c>
      <c r="Y141" s="261">
        <f t="shared" si="2"/>
        <v>10.253466890203661</v>
      </c>
      <c r="DA141" s="70"/>
    </row>
    <row r="142" spans="1:105" ht="12" customHeight="1" x14ac:dyDescent="0.25">
      <c r="A142" s="60" t="s">
        <v>624</v>
      </c>
      <c r="B142" s="262">
        <v>2.9561007339349259</v>
      </c>
      <c r="C142" s="262">
        <v>2.7307032713612118</v>
      </c>
      <c r="D142" s="262">
        <v>2.8808493428755559</v>
      </c>
      <c r="E142" s="262">
        <v>3.336620715438456</v>
      </c>
      <c r="F142" s="262">
        <v>2.568630896366296</v>
      </c>
      <c r="G142" s="262">
        <v>2.4773670614638572</v>
      </c>
      <c r="H142" s="262">
        <v>2.3498999433702128</v>
      </c>
      <c r="I142" s="262">
        <v>2.4272400613357759</v>
      </c>
      <c r="J142" s="262">
        <v>2.2935440317623179</v>
      </c>
      <c r="K142" s="262">
        <v>0.91779533841181238</v>
      </c>
      <c r="L142" s="262">
        <v>1.3966361212182401</v>
      </c>
      <c r="M142" s="262">
        <v>3.890587403508079</v>
      </c>
      <c r="N142" s="262">
        <v>3.3743877217853582</v>
      </c>
      <c r="O142" s="262">
        <v>5.2196886021252169</v>
      </c>
      <c r="P142" s="262">
        <v>3.394700051328595</v>
      </c>
      <c r="Q142" s="262">
        <v>3.240931259497418</v>
      </c>
      <c r="R142" s="262">
        <v>4.0644834138570696</v>
      </c>
      <c r="S142" s="262">
        <v>0.1495974378567404</v>
      </c>
      <c r="T142" s="262">
        <v>0.1429783670595127</v>
      </c>
      <c r="U142" s="262">
        <v>0.19494936608316529</v>
      </c>
      <c r="V142" s="262">
        <v>1.592473147161142</v>
      </c>
      <c r="W142" s="262">
        <v>1.895945504099918</v>
      </c>
      <c r="X142" s="262">
        <v>1.601104493257185</v>
      </c>
      <c r="Y142" s="262">
        <v>1.9942914602033739</v>
      </c>
      <c r="DA142" s="72" t="s">
        <v>625</v>
      </c>
    </row>
    <row r="143" spans="1:105" ht="12" customHeight="1" x14ac:dyDescent="0.25">
      <c r="A143" s="59" t="s">
        <v>31</v>
      </c>
      <c r="B143" s="230">
        <v>1.1464725610610169</v>
      </c>
      <c r="C143" s="230">
        <v>1.0612942542708219</v>
      </c>
      <c r="D143" s="230">
        <v>1.039783962406795</v>
      </c>
      <c r="E143" s="230">
        <v>1.0878723912709369</v>
      </c>
      <c r="F143" s="230">
        <v>1.042456078551357</v>
      </c>
      <c r="G143" s="230">
        <v>0.88527112941061692</v>
      </c>
      <c r="H143" s="230">
        <v>0.93831519462529245</v>
      </c>
      <c r="I143" s="230">
        <v>0.87004500862946499</v>
      </c>
      <c r="J143" s="230">
        <v>0.78098905494741677</v>
      </c>
      <c r="K143" s="230">
        <v>0.32583451814294612</v>
      </c>
      <c r="L143" s="230">
        <v>0.41153073750030611</v>
      </c>
      <c r="M143" s="230">
        <v>0.3973807056166741</v>
      </c>
      <c r="N143" s="230">
        <v>6.5822008674721461E-2</v>
      </c>
      <c r="O143" s="230">
        <v>3.4858587213837472E-2</v>
      </c>
      <c r="P143" s="230">
        <v>4.3437345456719852E-2</v>
      </c>
      <c r="Q143" s="230">
        <v>4.2694424641618697E-2</v>
      </c>
      <c r="R143" s="230">
        <v>7.4734941766212398E-2</v>
      </c>
      <c r="S143" s="230">
        <v>5.2882200529620659E-3</v>
      </c>
      <c r="T143" s="230">
        <v>6.6345951616264536E-3</v>
      </c>
      <c r="U143" s="230">
        <v>1.035710642211002E-2</v>
      </c>
      <c r="V143" s="230">
        <v>4.4784763524550693E-2</v>
      </c>
      <c r="W143" s="230">
        <v>4.6362056474871551E-2</v>
      </c>
      <c r="X143" s="230">
        <v>4.0353537959554493E-2</v>
      </c>
      <c r="Y143" s="230">
        <v>4.2974582347333423E-2</v>
      </c>
      <c r="DA143" s="71" t="s">
        <v>626</v>
      </c>
    </row>
    <row r="144" spans="1:105" ht="12" customHeight="1" x14ac:dyDescent="0.25">
      <c r="A144" s="59" t="s">
        <v>159</v>
      </c>
      <c r="B144" s="230">
        <v>0.67894883814481877</v>
      </c>
      <c r="C144" s="230">
        <v>0.66711475795137565</v>
      </c>
      <c r="D144" s="230">
        <v>0.62527050019733255</v>
      </c>
      <c r="E144" s="230">
        <v>0.70484925600812054</v>
      </c>
      <c r="F144" s="230">
        <v>2.8506824673752391E-2</v>
      </c>
      <c r="G144" s="230">
        <v>5.0018055990252233E-2</v>
      </c>
      <c r="H144" s="230">
        <v>5.4663115645098521E-2</v>
      </c>
      <c r="I144" s="230">
        <v>5.4216491818812711E-2</v>
      </c>
      <c r="J144" s="230">
        <v>5.0402815819280113E-2</v>
      </c>
      <c r="K144" s="230">
        <v>2.0742770324680259E-2</v>
      </c>
      <c r="L144" s="230">
        <v>3.0400593964150058E-2</v>
      </c>
      <c r="M144" s="230">
        <v>1.8319549879760529E-2</v>
      </c>
      <c r="N144" s="230">
        <v>7.5922359306955595E-2</v>
      </c>
      <c r="O144" s="230">
        <v>6.4339464757685219E-2</v>
      </c>
      <c r="P144" s="230">
        <v>0</v>
      </c>
      <c r="Q144" s="230">
        <v>0</v>
      </c>
      <c r="R144" s="230">
        <v>0</v>
      </c>
      <c r="S144" s="230">
        <v>3.0790903843795002E-4</v>
      </c>
      <c r="T144" s="230">
        <v>6.3290181218349949E-5</v>
      </c>
      <c r="U144" s="230">
        <v>2.30133411140061E-4</v>
      </c>
      <c r="V144" s="230">
        <v>1.2393959947695531E-3</v>
      </c>
      <c r="W144" s="230">
        <v>1.0409683135543821E-3</v>
      </c>
      <c r="X144" s="230">
        <v>8.0099191059383257E-4</v>
      </c>
      <c r="Y144" s="230">
        <v>9.1225963392835838E-4</v>
      </c>
      <c r="DA144" s="71" t="s">
        <v>627</v>
      </c>
    </row>
    <row r="145" spans="1:105" ht="12" customHeight="1" x14ac:dyDescent="0.25">
      <c r="A145" s="59" t="s">
        <v>35</v>
      </c>
      <c r="B145" s="230">
        <v>1.13067933472909</v>
      </c>
      <c r="C145" s="230">
        <v>1.002294259139014</v>
      </c>
      <c r="D145" s="230">
        <v>1.2157948802714289</v>
      </c>
      <c r="E145" s="230">
        <v>1.543899068159398</v>
      </c>
      <c r="F145" s="230">
        <v>1.497667993141186</v>
      </c>
      <c r="G145" s="230">
        <v>1.5420778760629881</v>
      </c>
      <c r="H145" s="230">
        <v>1.3569216330998219</v>
      </c>
      <c r="I145" s="230">
        <v>1.5029785608874979</v>
      </c>
      <c r="J145" s="230">
        <v>1.462152160995621</v>
      </c>
      <c r="K145" s="230">
        <v>0.57121804994418601</v>
      </c>
      <c r="L145" s="230">
        <v>0.95470478975378426</v>
      </c>
      <c r="M145" s="230">
        <v>3.4748871480116441</v>
      </c>
      <c r="N145" s="230">
        <v>3.232643353803681</v>
      </c>
      <c r="O145" s="230">
        <v>5.1204905501536944</v>
      </c>
      <c r="P145" s="230">
        <v>3.351262705871874</v>
      </c>
      <c r="Q145" s="230">
        <v>3.1982368348557988</v>
      </c>
      <c r="R145" s="230">
        <v>3.9897484720908571</v>
      </c>
      <c r="S145" s="230">
        <v>0.1440013087653404</v>
      </c>
      <c r="T145" s="230">
        <v>0.1362804817166679</v>
      </c>
      <c r="U145" s="230">
        <v>0.18436212624991519</v>
      </c>
      <c r="V145" s="230">
        <v>1.5464489876418219</v>
      </c>
      <c r="W145" s="230">
        <v>1.8485424793114931</v>
      </c>
      <c r="X145" s="230">
        <v>1.5599499633870371</v>
      </c>
      <c r="Y145" s="230">
        <v>1.950404618222112</v>
      </c>
      <c r="DA145" s="71" t="s">
        <v>628</v>
      </c>
    </row>
    <row r="146" spans="1:105" ht="12" customHeight="1" x14ac:dyDescent="0.25">
      <c r="A146" s="60" t="s">
        <v>629</v>
      </c>
      <c r="B146" s="262">
        <v>20.12171778984424</v>
      </c>
      <c r="C146" s="262">
        <v>20.071977621739851</v>
      </c>
      <c r="D146" s="262">
        <v>22.086622896237191</v>
      </c>
      <c r="E146" s="262">
        <v>21.380560243400069</v>
      </c>
      <c r="F146" s="262">
        <v>21.49603302592401</v>
      </c>
      <c r="G146" s="262">
        <v>22.421698437577589</v>
      </c>
      <c r="H146" s="262">
        <v>20.5819709978331</v>
      </c>
      <c r="I146" s="262">
        <v>23.159049130719179</v>
      </c>
      <c r="J146" s="262">
        <v>18.942247475267571</v>
      </c>
      <c r="K146" s="262">
        <v>9.450398376587227</v>
      </c>
      <c r="L146" s="262">
        <v>18.954670583375989</v>
      </c>
      <c r="M146" s="262">
        <v>19.331749300255591</v>
      </c>
      <c r="N146" s="262">
        <v>18.213123392640721</v>
      </c>
      <c r="O146" s="262">
        <v>21.70095508448804</v>
      </c>
      <c r="P146" s="262">
        <v>16.571897788469741</v>
      </c>
      <c r="Q146" s="262">
        <v>16.350871245810051</v>
      </c>
      <c r="R146" s="262">
        <v>20.022517407530739</v>
      </c>
      <c r="S146" s="262">
        <v>1.8230833803843971</v>
      </c>
      <c r="T146" s="262">
        <v>1.8190590557864299</v>
      </c>
      <c r="U146" s="262">
        <v>1.6535703386639129</v>
      </c>
      <c r="V146" s="262">
        <v>6.3813868971186771</v>
      </c>
      <c r="W146" s="262">
        <v>7.2174218304296192</v>
      </c>
      <c r="X146" s="262">
        <v>6.6964003455913703</v>
      </c>
      <c r="Y146" s="262">
        <v>7.0824508277908347</v>
      </c>
      <c r="DA146" s="72" t="s">
        <v>630</v>
      </c>
    </row>
    <row r="147" spans="1:105" ht="12" customHeight="1" x14ac:dyDescent="0.25">
      <c r="A147" s="64" t="s">
        <v>28</v>
      </c>
      <c r="B147" s="229">
        <v>10.58309893412893</v>
      </c>
      <c r="C147" s="229">
        <v>10.09624905554203</v>
      </c>
      <c r="D147" s="229">
        <v>11.391362335612341</v>
      </c>
      <c r="E147" s="229">
        <v>11.30593865244863</v>
      </c>
      <c r="F147" s="229">
        <v>10.60856144288638</v>
      </c>
      <c r="G147" s="229">
        <v>11.766166203251119</v>
      </c>
      <c r="H147" s="229">
        <v>10.728440517095491</v>
      </c>
      <c r="I147" s="229">
        <v>12.419687038922021</v>
      </c>
      <c r="J147" s="229">
        <v>9.8342211129621084</v>
      </c>
      <c r="K147" s="229">
        <v>3.4806235486392669</v>
      </c>
      <c r="L147" s="229">
        <v>9.4493776205176481</v>
      </c>
      <c r="M147" s="229">
        <v>8.9256362144602921</v>
      </c>
      <c r="N147" s="229">
        <v>10.261273518811301</v>
      </c>
      <c r="O147" s="229">
        <v>8.8871241141012369</v>
      </c>
      <c r="P147" s="229">
        <v>6.9540355052774636</v>
      </c>
      <c r="Q147" s="229">
        <v>7.3783662326593369</v>
      </c>
      <c r="R147" s="229">
        <v>10.892542122581849</v>
      </c>
      <c r="S147" s="229">
        <v>0</v>
      </c>
      <c r="T147" s="229">
        <v>0</v>
      </c>
      <c r="U147" s="229">
        <v>0</v>
      </c>
      <c r="V147" s="229">
        <v>0</v>
      </c>
      <c r="W147" s="229">
        <v>0</v>
      </c>
      <c r="X147" s="229">
        <v>0</v>
      </c>
      <c r="Y147" s="229">
        <v>0</v>
      </c>
      <c r="DA147" s="73" t="s">
        <v>631</v>
      </c>
    </row>
    <row r="148" spans="1:105" ht="12" customHeight="1" x14ac:dyDescent="0.25">
      <c r="A148" s="64" t="s">
        <v>30</v>
      </c>
      <c r="B148" s="229">
        <v>0</v>
      </c>
      <c r="C148" s="229">
        <v>0</v>
      </c>
      <c r="D148" s="229">
        <v>0</v>
      </c>
      <c r="E148" s="229">
        <v>0</v>
      </c>
      <c r="F148" s="229">
        <v>0</v>
      </c>
      <c r="G148" s="229">
        <v>0</v>
      </c>
      <c r="H148" s="229">
        <v>0</v>
      </c>
      <c r="I148" s="229">
        <v>0</v>
      </c>
      <c r="J148" s="229">
        <v>0</v>
      </c>
      <c r="K148" s="229">
        <v>0</v>
      </c>
      <c r="L148" s="229">
        <v>0</v>
      </c>
      <c r="M148" s="229">
        <v>0</v>
      </c>
      <c r="N148" s="229">
        <v>0</v>
      </c>
      <c r="O148" s="229">
        <v>0</v>
      </c>
      <c r="P148" s="229">
        <v>0</v>
      </c>
      <c r="Q148" s="229">
        <v>0</v>
      </c>
      <c r="R148" s="229">
        <v>0</v>
      </c>
      <c r="S148" s="229">
        <v>0</v>
      </c>
      <c r="T148" s="229">
        <v>0</v>
      </c>
      <c r="U148" s="229">
        <v>0</v>
      </c>
      <c r="V148" s="229">
        <v>0</v>
      </c>
      <c r="W148" s="229">
        <v>0</v>
      </c>
      <c r="X148" s="229">
        <v>0</v>
      </c>
      <c r="Y148" s="229">
        <v>0</v>
      </c>
      <c r="DA148" s="73" t="s">
        <v>632</v>
      </c>
    </row>
    <row r="149" spans="1:105" ht="12" customHeight="1" x14ac:dyDescent="0.25">
      <c r="A149" s="64" t="s">
        <v>31</v>
      </c>
      <c r="B149" s="229">
        <v>1.17388146799978</v>
      </c>
      <c r="C149" s="229">
        <v>1.1753437843835071</v>
      </c>
      <c r="D149" s="229">
        <v>1.1125631148611079</v>
      </c>
      <c r="E149" s="229">
        <v>1.0709114081992259</v>
      </c>
      <c r="F149" s="229">
        <v>1.226650211020172</v>
      </c>
      <c r="G149" s="229">
        <v>1.378867922806966</v>
      </c>
      <c r="H149" s="229">
        <v>1.1964379561640699</v>
      </c>
      <c r="I149" s="229">
        <v>1.2278268703817941</v>
      </c>
      <c r="J149" s="229">
        <v>1.1061196847792381</v>
      </c>
      <c r="K149" s="229">
        <v>1.016033896497851</v>
      </c>
      <c r="L149" s="229">
        <v>1.4489794996495049</v>
      </c>
      <c r="M149" s="229">
        <v>0.77498338207827644</v>
      </c>
      <c r="N149" s="229">
        <v>0.15511161565581841</v>
      </c>
      <c r="O149" s="229">
        <v>8.5574462093914103E-2</v>
      </c>
      <c r="P149" s="229">
        <v>0.11886412022257099</v>
      </c>
      <c r="Q149" s="229">
        <v>0.11819934100975479</v>
      </c>
      <c r="R149" s="229">
        <v>0.16787574256579521</v>
      </c>
      <c r="S149" s="229">
        <v>6.3077986837310154E-2</v>
      </c>
      <c r="T149" s="229">
        <v>8.4403491914425283E-2</v>
      </c>
      <c r="U149" s="229">
        <v>8.7849498144459859E-2</v>
      </c>
      <c r="V149" s="229">
        <v>0.17946230594568849</v>
      </c>
      <c r="W149" s="229">
        <v>0.17648952344978069</v>
      </c>
      <c r="X149" s="229">
        <v>0.14293407661161731</v>
      </c>
      <c r="Y149" s="229">
        <v>0.15261829697089441</v>
      </c>
      <c r="DA149" s="73" t="s">
        <v>633</v>
      </c>
    </row>
    <row r="150" spans="1:105" ht="12" customHeight="1" x14ac:dyDescent="0.25">
      <c r="A150" s="64" t="s">
        <v>159</v>
      </c>
      <c r="B150" s="229">
        <v>0.69518057901061892</v>
      </c>
      <c r="C150" s="229">
        <v>0.73880470102740503</v>
      </c>
      <c r="D150" s="229">
        <v>0.66903599255375634</v>
      </c>
      <c r="E150" s="229">
        <v>0.69385997418132905</v>
      </c>
      <c r="F150" s="229">
        <v>3.3543765748065217E-2</v>
      </c>
      <c r="G150" s="229">
        <v>7.7906407059765245E-2</v>
      </c>
      <c r="H150" s="229">
        <v>6.9700487357128596E-2</v>
      </c>
      <c r="I150" s="229">
        <v>7.6511519303851541E-2</v>
      </c>
      <c r="J150" s="229">
        <v>7.1385823390011302E-2</v>
      </c>
      <c r="K150" s="229">
        <v>6.4681169684726175E-2</v>
      </c>
      <c r="L150" s="229">
        <v>0.10703899713247821</v>
      </c>
      <c r="M150" s="229">
        <v>3.5727317716486483E-2</v>
      </c>
      <c r="N150" s="229">
        <v>0.1789134068317503</v>
      </c>
      <c r="O150" s="229">
        <v>0.15794716677053591</v>
      </c>
      <c r="P150" s="229">
        <v>0</v>
      </c>
      <c r="Q150" s="229">
        <v>0</v>
      </c>
      <c r="R150" s="229">
        <v>0</v>
      </c>
      <c r="S150" s="229">
        <v>3.6727447192366589E-3</v>
      </c>
      <c r="T150" s="229">
        <v>8.0516024996104727E-4</v>
      </c>
      <c r="U150" s="229">
        <v>1.9520031803253639E-3</v>
      </c>
      <c r="V150" s="229">
        <v>4.9665298127400566E-3</v>
      </c>
      <c r="W150" s="229">
        <v>3.9627233033787401E-3</v>
      </c>
      <c r="X150" s="229">
        <v>2.8371499725465118E-3</v>
      </c>
      <c r="Y150" s="229">
        <v>3.239764161060582E-3</v>
      </c>
      <c r="DA150" s="73" t="s">
        <v>634</v>
      </c>
    </row>
    <row r="151" spans="1:105" ht="12" customHeight="1" x14ac:dyDescent="0.25">
      <c r="A151" s="64" t="s">
        <v>32</v>
      </c>
      <c r="B151" s="229">
        <v>6.5118461382807924</v>
      </c>
      <c r="C151" s="229">
        <v>6.9515765894255983</v>
      </c>
      <c r="D151" s="229">
        <v>7.6127676253267582</v>
      </c>
      <c r="E151" s="229">
        <v>6.7900220205713184</v>
      </c>
      <c r="F151" s="229">
        <v>7.8649829661175286</v>
      </c>
      <c r="G151" s="229">
        <v>6.7968703390206828</v>
      </c>
      <c r="H151" s="229">
        <v>6.8571924681589316</v>
      </c>
      <c r="I151" s="229">
        <v>7.3139869231379908</v>
      </c>
      <c r="J151" s="229">
        <v>5.8596656005646386</v>
      </c>
      <c r="K151" s="229">
        <v>3.1078583582355068</v>
      </c>
      <c r="L151" s="229">
        <v>4.5878058259133709</v>
      </c>
      <c r="M151" s="229">
        <v>2.8185766462422159</v>
      </c>
      <c r="N151" s="229">
        <v>0</v>
      </c>
      <c r="O151" s="229">
        <v>0</v>
      </c>
      <c r="P151" s="229">
        <v>0.2118796416338137</v>
      </c>
      <c r="Q151" s="229">
        <v>0</v>
      </c>
      <c r="R151" s="229">
        <v>0</v>
      </c>
      <c r="S151" s="229">
        <v>3.8682368036721669E-2</v>
      </c>
      <c r="T151" s="229">
        <v>1.2765845805026821E-4</v>
      </c>
      <c r="U151" s="229">
        <v>0</v>
      </c>
      <c r="V151" s="229">
        <v>0</v>
      </c>
      <c r="W151" s="229">
        <v>0</v>
      </c>
      <c r="X151" s="229">
        <v>0</v>
      </c>
      <c r="Y151" s="229">
        <v>0</v>
      </c>
      <c r="DA151" s="73" t="s">
        <v>635</v>
      </c>
    </row>
    <row r="152" spans="1:105" ht="12" customHeight="1" x14ac:dyDescent="0.25">
      <c r="A152" s="64" t="s">
        <v>33</v>
      </c>
      <c r="B152" s="229">
        <v>0</v>
      </c>
      <c r="C152" s="229">
        <v>0</v>
      </c>
      <c r="D152" s="229">
        <v>0</v>
      </c>
      <c r="E152" s="229">
        <v>0</v>
      </c>
      <c r="F152" s="229">
        <v>0</v>
      </c>
      <c r="G152" s="229">
        <v>0</v>
      </c>
      <c r="H152" s="229">
        <v>0</v>
      </c>
      <c r="I152" s="229">
        <v>0</v>
      </c>
      <c r="J152" s="229">
        <v>0</v>
      </c>
      <c r="K152" s="229">
        <v>0</v>
      </c>
      <c r="L152" s="229">
        <v>0</v>
      </c>
      <c r="M152" s="229">
        <v>0</v>
      </c>
      <c r="N152" s="229">
        <v>0</v>
      </c>
      <c r="O152" s="229">
        <v>0</v>
      </c>
      <c r="P152" s="229">
        <v>0.11655597936204171</v>
      </c>
      <c r="Q152" s="229">
        <v>0</v>
      </c>
      <c r="R152" s="229">
        <v>0</v>
      </c>
      <c r="S152" s="229">
        <v>0</v>
      </c>
      <c r="T152" s="229">
        <v>0</v>
      </c>
      <c r="U152" s="229">
        <v>0</v>
      </c>
      <c r="V152" s="229">
        <v>0</v>
      </c>
      <c r="W152" s="229">
        <v>0</v>
      </c>
      <c r="X152" s="229">
        <v>1.025215020235235</v>
      </c>
      <c r="Y152" s="229">
        <v>0</v>
      </c>
      <c r="DA152" s="73" t="s">
        <v>636</v>
      </c>
    </row>
    <row r="153" spans="1:105" ht="12" customHeight="1" x14ac:dyDescent="0.25">
      <c r="A153" s="64" t="s">
        <v>35</v>
      </c>
      <c r="B153" s="229">
        <v>1.157710670424112</v>
      </c>
      <c r="C153" s="229">
        <v>1.1100034913613119</v>
      </c>
      <c r="D153" s="229">
        <v>1.300893827883232</v>
      </c>
      <c r="E153" s="229">
        <v>1.519828187999559</v>
      </c>
      <c r="F153" s="229">
        <v>1.7622946401518691</v>
      </c>
      <c r="G153" s="229">
        <v>2.401887565439055</v>
      </c>
      <c r="H153" s="229">
        <v>1.730199569057477</v>
      </c>
      <c r="I153" s="229">
        <v>2.1210367789735209</v>
      </c>
      <c r="J153" s="229">
        <v>2.0708552535715761</v>
      </c>
      <c r="K153" s="229">
        <v>1.7812014035298731</v>
      </c>
      <c r="L153" s="229">
        <v>3.3614686401629839</v>
      </c>
      <c r="M153" s="229">
        <v>6.77682573975832</v>
      </c>
      <c r="N153" s="229">
        <v>7.6178248513418581</v>
      </c>
      <c r="O153" s="229">
        <v>12.57030934152235</v>
      </c>
      <c r="P153" s="229">
        <v>9.1705625419738475</v>
      </c>
      <c r="Q153" s="229">
        <v>8.8543056721409616</v>
      </c>
      <c r="R153" s="229">
        <v>8.9620995423831005</v>
      </c>
      <c r="S153" s="229">
        <v>1.7176502807911289</v>
      </c>
      <c r="T153" s="229">
        <v>1.7337227451639941</v>
      </c>
      <c r="U153" s="229">
        <v>1.563768837339127</v>
      </c>
      <c r="V153" s="229">
        <v>6.1969580613602488</v>
      </c>
      <c r="W153" s="229">
        <v>7.0369695836764601</v>
      </c>
      <c r="X153" s="229">
        <v>5.5254140987719724</v>
      </c>
      <c r="Y153" s="229">
        <v>6.9265927666588798</v>
      </c>
      <c r="DA153" s="73" t="s">
        <v>637</v>
      </c>
    </row>
    <row r="154" spans="1:105" ht="12" customHeight="1" x14ac:dyDescent="0.25">
      <c r="A154" s="64" t="s">
        <v>36</v>
      </c>
      <c r="B154" s="229">
        <v>0</v>
      </c>
      <c r="C154" s="229">
        <v>0</v>
      </c>
      <c r="D154" s="229">
        <v>0</v>
      </c>
      <c r="E154" s="229">
        <v>0</v>
      </c>
      <c r="F154" s="229">
        <v>0</v>
      </c>
      <c r="G154" s="229">
        <v>0</v>
      </c>
      <c r="H154" s="229">
        <v>0</v>
      </c>
      <c r="I154" s="229">
        <v>0</v>
      </c>
      <c r="J154" s="229">
        <v>0</v>
      </c>
      <c r="K154" s="229">
        <v>0</v>
      </c>
      <c r="L154" s="229">
        <v>0</v>
      </c>
      <c r="M154" s="229">
        <v>0</v>
      </c>
      <c r="N154" s="229">
        <v>0</v>
      </c>
      <c r="O154" s="229">
        <v>0</v>
      </c>
      <c r="P154" s="229">
        <v>0</v>
      </c>
      <c r="Q154" s="229">
        <v>0</v>
      </c>
      <c r="R154" s="229">
        <v>0</v>
      </c>
      <c r="S154" s="229">
        <v>0</v>
      </c>
      <c r="T154" s="229">
        <v>0</v>
      </c>
      <c r="U154" s="229">
        <v>0</v>
      </c>
      <c r="V154" s="229">
        <v>0</v>
      </c>
      <c r="W154" s="229">
        <v>0</v>
      </c>
      <c r="X154" s="229">
        <v>0</v>
      </c>
      <c r="Y154" s="229">
        <v>0</v>
      </c>
      <c r="DA154" s="73" t="s">
        <v>638</v>
      </c>
    </row>
    <row r="155" spans="1:105" ht="12" customHeight="1" x14ac:dyDescent="0.25">
      <c r="A155" s="64" t="s">
        <v>38</v>
      </c>
      <c r="B155" s="229">
        <v>0</v>
      </c>
      <c r="C155" s="229">
        <v>0</v>
      </c>
      <c r="D155" s="229">
        <v>0</v>
      </c>
      <c r="E155" s="229">
        <v>0</v>
      </c>
      <c r="F155" s="229">
        <v>0</v>
      </c>
      <c r="G155" s="229">
        <v>0</v>
      </c>
      <c r="H155" s="229">
        <v>0</v>
      </c>
      <c r="I155" s="229">
        <v>0</v>
      </c>
      <c r="J155" s="229">
        <v>0</v>
      </c>
      <c r="K155" s="229">
        <v>0</v>
      </c>
      <c r="L155" s="229">
        <v>0</v>
      </c>
      <c r="M155" s="229">
        <v>0</v>
      </c>
      <c r="N155" s="229">
        <v>0</v>
      </c>
      <c r="O155" s="229">
        <v>0</v>
      </c>
      <c r="P155" s="229">
        <v>0</v>
      </c>
      <c r="Q155" s="229">
        <v>0</v>
      </c>
      <c r="R155" s="229">
        <v>0</v>
      </c>
      <c r="S155" s="229">
        <v>0</v>
      </c>
      <c r="T155" s="229">
        <v>0</v>
      </c>
      <c r="U155" s="229">
        <v>0</v>
      </c>
      <c r="V155" s="229">
        <v>0</v>
      </c>
      <c r="W155" s="229">
        <v>0</v>
      </c>
      <c r="X155" s="229">
        <v>0</v>
      </c>
      <c r="Y155" s="229">
        <v>0</v>
      </c>
      <c r="DA155" s="73" t="s">
        <v>639</v>
      </c>
    </row>
    <row r="156" spans="1:105" ht="12" customHeight="1" x14ac:dyDescent="0.25">
      <c r="A156" s="64" t="s">
        <v>39</v>
      </c>
      <c r="B156" s="229">
        <v>0</v>
      </c>
      <c r="C156" s="229">
        <v>0</v>
      </c>
      <c r="D156" s="229">
        <v>0</v>
      </c>
      <c r="E156" s="229">
        <v>0</v>
      </c>
      <c r="F156" s="229">
        <v>0</v>
      </c>
      <c r="G156" s="229">
        <v>0</v>
      </c>
      <c r="H156" s="229">
        <v>0</v>
      </c>
      <c r="I156" s="229">
        <v>0</v>
      </c>
      <c r="J156" s="229">
        <v>0</v>
      </c>
      <c r="K156" s="229">
        <v>0</v>
      </c>
      <c r="L156" s="229">
        <v>0</v>
      </c>
      <c r="M156" s="229">
        <v>0</v>
      </c>
      <c r="N156" s="229">
        <v>0</v>
      </c>
      <c r="O156" s="229">
        <v>0</v>
      </c>
      <c r="P156" s="229">
        <v>0</v>
      </c>
      <c r="Q156" s="229">
        <v>0</v>
      </c>
      <c r="R156" s="229">
        <v>0</v>
      </c>
      <c r="S156" s="229">
        <v>0</v>
      </c>
      <c r="T156" s="229">
        <v>0</v>
      </c>
      <c r="U156" s="229">
        <v>0</v>
      </c>
      <c r="V156" s="229">
        <v>0</v>
      </c>
      <c r="W156" s="229">
        <v>0</v>
      </c>
      <c r="X156" s="229">
        <v>0</v>
      </c>
      <c r="Y156" s="229">
        <v>0</v>
      </c>
      <c r="DA156" s="73" t="s">
        <v>640</v>
      </c>
    </row>
    <row r="157" spans="1:105" ht="12" customHeight="1" x14ac:dyDescent="0.25">
      <c r="A157" s="61" t="s">
        <v>641</v>
      </c>
      <c r="B157" s="263">
        <v>3.0834081062713579</v>
      </c>
      <c r="C157" s="263">
        <v>3.6239807951599921</v>
      </c>
      <c r="D157" s="263">
        <v>4.1820965578847726</v>
      </c>
      <c r="E157" s="263">
        <v>3.231907258098266</v>
      </c>
      <c r="F157" s="263">
        <v>4.5703887589358274</v>
      </c>
      <c r="G157" s="263">
        <v>5.7259792160820151</v>
      </c>
      <c r="H157" s="263">
        <v>4.6363466201425023</v>
      </c>
      <c r="I157" s="263">
        <v>5.6762285273152164</v>
      </c>
      <c r="J157" s="263">
        <v>4.3268976397672816</v>
      </c>
      <c r="K157" s="263">
        <v>3.6910402134062972</v>
      </c>
      <c r="L157" s="263">
        <v>8.1257594906877131</v>
      </c>
      <c r="M157" s="263">
        <v>3.5605050167702181</v>
      </c>
      <c r="N157" s="263">
        <v>3.7177210306142991</v>
      </c>
      <c r="O157" s="263">
        <v>3.6539992220117208</v>
      </c>
      <c r="P157" s="263">
        <v>3.5124850220465511</v>
      </c>
      <c r="Q157" s="263">
        <v>3.549817624496872</v>
      </c>
      <c r="R157" s="263">
        <v>3.6432422841405598</v>
      </c>
      <c r="S157" s="263">
        <v>1.3364133208485089</v>
      </c>
      <c r="T157" s="263">
        <v>1.3651460484746989</v>
      </c>
      <c r="U157" s="263">
        <v>0.92601701143829662</v>
      </c>
      <c r="V157" s="263">
        <v>1.461741178964614</v>
      </c>
      <c r="W157" s="263">
        <v>1.520461883087554</v>
      </c>
      <c r="X157" s="263">
        <v>1.415061115120706</v>
      </c>
      <c r="Y157" s="263">
        <v>1.176724602209452</v>
      </c>
      <c r="DA157" s="74" t="s">
        <v>642</v>
      </c>
    </row>
    <row r="158" spans="1:105" ht="12" hidden="1" customHeight="1" x14ac:dyDescent="0.25">
      <c r="A158" s="117"/>
      <c r="B158" s="98"/>
      <c r="C158" s="98"/>
      <c r="D158" s="98"/>
      <c r="E158" s="98"/>
      <c r="F158" s="98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8"/>
      <c r="V158" s="98"/>
      <c r="W158" s="98"/>
      <c r="X158" s="98"/>
      <c r="Y158" s="98"/>
      <c r="DA158" s="94"/>
    </row>
    <row r="159" spans="1:105" ht="12" customHeight="1" x14ac:dyDescent="0.25">
      <c r="A159" s="130"/>
      <c r="B159" s="172"/>
      <c r="C159" s="172"/>
      <c r="D159" s="172"/>
      <c r="E159" s="172"/>
      <c r="F159" s="172"/>
      <c r="G159" s="172"/>
      <c r="H159" s="172"/>
      <c r="I159" s="172"/>
      <c r="J159" s="172"/>
      <c r="K159" s="172"/>
      <c r="L159" s="172"/>
      <c r="M159" s="172"/>
      <c r="N159" s="172"/>
      <c r="O159" s="172"/>
      <c r="P159" s="172"/>
      <c r="Q159" s="172"/>
      <c r="R159" s="172"/>
      <c r="S159" s="172"/>
      <c r="T159" s="172"/>
      <c r="U159" s="172"/>
      <c r="V159" s="172"/>
      <c r="W159" s="172"/>
      <c r="X159" s="172"/>
      <c r="Y159" s="172"/>
    </row>
    <row r="160" spans="1:105" ht="15" customHeight="1" x14ac:dyDescent="0.25">
      <c r="A160" s="32" t="s">
        <v>251</v>
      </c>
      <c r="B160" s="257"/>
      <c r="C160" s="257"/>
      <c r="D160" s="257"/>
      <c r="E160" s="257"/>
      <c r="F160" s="257"/>
      <c r="G160" s="257"/>
      <c r="H160" s="257"/>
      <c r="I160" s="257"/>
      <c r="J160" s="257"/>
      <c r="K160" s="257"/>
      <c r="L160" s="257"/>
      <c r="M160" s="257"/>
      <c r="N160" s="257"/>
      <c r="O160" s="257"/>
      <c r="P160" s="257"/>
      <c r="Q160" s="257"/>
      <c r="R160" s="257"/>
      <c r="S160" s="257"/>
      <c r="T160" s="257"/>
      <c r="U160" s="257"/>
      <c r="V160" s="257"/>
      <c r="W160" s="257"/>
      <c r="X160" s="257"/>
      <c r="Y160" s="257"/>
      <c r="DA160" s="88"/>
    </row>
    <row r="161" spans="1:105" ht="12" customHeight="1" x14ac:dyDescent="0.25">
      <c r="A161" s="58"/>
      <c r="B161" s="172"/>
      <c r="C161" s="172"/>
      <c r="D161" s="172"/>
      <c r="E161" s="172"/>
      <c r="F161" s="172"/>
      <c r="G161" s="172"/>
      <c r="H161" s="172"/>
      <c r="I161" s="172"/>
      <c r="J161" s="172"/>
      <c r="K161" s="172"/>
      <c r="L161" s="172"/>
      <c r="M161" s="172"/>
      <c r="N161" s="172"/>
      <c r="O161" s="172"/>
      <c r="P161" s="172"/>
      <c r="Q161" s="172"/>
      <c r="R161" s="172"/>
      <c r="S161" s="172"/>
      <c r="T161" s="172"/>
      <c r="U161" s="172"/>
      <c r="V161" s="172"/>
      <c r="W161" s="172"/>
      <c r="X161" s="172"/>
      <c r="Y161" s="172"/>
    </row>
    <row r="162" spans="1:105" ht="12" customHeight="1" x14ac:dyDescent="0.25">
      <c r="A162" s="35" t="s">
        <v>45</v>
      </c>
      <c r="B162" s="232">
        <f t="shared" ref="B162:Y162" si="3">SUM(B163:B169)</f>
        <v>0.99999999999999978</v>
      </c>
      <c r="C162" s="232">
        <f t="shared" si="3"/>
        <v>1</v>
      </c>
      <c r="D162" s="232">
        <f t="shared" si="3"/>
        <v>1.0000000000000002</v>
      </c>
      <c r="E162" s="232">
        <f t="shared" si="3"/>
        <v>1.0000000000000002</v>
      </c>
      <c r="F162" s="232">
        <f t="shared" si="3"/>
        <v>0.99999999999999989</v>
      </c>
      <c r="G162" s="232">
        <f t="shared" si="3"/>
        <v>1</v>
      </c>
      <c r="H162" s="232">
        <f t="shared" si="3"/>
        <v>0.99999999999999989</v>
      </c>
      <c r="I162" s="232">
        <f t="shared" si="3"/>
        <v>1.0000000000000002</v>
      </c>
      <c r="J162" s="232">
        <f t="shared" si="3"/>
        <v>0.99999999999999989</v>
      </c>
      <c r="K162" s="232">
        <f t="shared" si="3"/>
        <v>1</v>
      </c>
      <c r="L162" s="232">
        <f t="shared" si="3"/>
        <v>1</v>
      </c>
      <c r="M162" s="232">
        <f t="shared" si="3"/>
        <v>1.0000000000000002</v>
      </c>
      <c r="N162" s="232">
        <f t="shared" si="3"/>
        <v>1</v>
      </c>
      <c r="O162" s="232">
        <f t="shared" si="3"/>
        <v>1.0000000000000002</v>
      </c>
      <c r="P162" s="232">
        <f t="shared" si="3"/>
        <v>1</v>
      </c>
      <c r="Q162" s="232">
        <f t="shared" si="3"/>
        <v>0.99999999999999978</v>
      </c>
      <c r="R162" s="232">
        <f t="shared" si="3"/>
        <v>1.0000000000000002</v>
      </c>
      <c r="S162" s="232">
        <f t="shared" si="3"/>
        <v>0.99999999999999978</v>
      </c>
      <c r="T162" s="232">
        <f t="shared" si="3"/>
        <v>0.99999999999999956</v>
      </c>
      <c r="U162" s="232">
        <f t="shared" si="3"/>
        <v>0.99999999999999978</v>
      </c>
      <c r="V162" s="232">
        <f t="shared" si="3"/>
        <v>1</v>
      </c>
      <c r="W162" s="232">
        <f t="shared" si="3"/>
        <v>1.0000000000000004</v>
      </c>
      <c r="X162" s="232">
        <f t="shared" si="3"/>
        <v>1.0000000000000002</v>
      </c>
      <c r="Y162" s="232">
        <f t="shared" si="3"/>
        <v>1.0000000000000002</v>
      </c>
      <c r="DA162" s="95"/>
    </row>
    <row r="163" spans="1:105" ht="12" customHeight="1" x14ac:dyDescent="0.25">
      <c r="A163" s="55" t="s">
        <v>91</v>
      </c>
      <c r="B163" s="299">
        <f t="shared" ref="B163:Y163" si="4">IF(B6=0,0,B6/B$5)</f>
        <v>1.4999999999984984E-3</v>
      </c>
      <c r="C163" s="299">
        <f t="shared" si="4"/>
        <v>1.4999999999984698E-3</v>
      </c>
      <c r="D163" s="299">
        <f t="shared" si="4"/>
        <v>1.4999999999984455E-3</v>
      </c>
      <c r="E163" s="299">
        <f t="shared" si="4"/>
        <v>1.4999999999982354E-3</v>
      </c>
      <c r="F163" s="299">
        <f t="shared" si="4"/>
        <v>1.4999999999988757E-3</v>
      </c>
      <c r="G163" s="299">
        <f t="shared" si="4"/>
        <v>1.4999999999986355E-3</v>
      </c>
      <c r="H163" s="299">
        <f t="shared" si="4"/>
        <v>1.4999999999985847E-3</v>
      </c>
      <c r="I163" s="299">
        <f t="shared" si="4"/>
        <v>1.4999999999986842E-3</v>
      </c>
      <c r="J163" s="299">
        <f t="shared" si="4"/>
        <v>1.4999999999979301E-3</v>
      </c>
      <c r="K163" s="299">
        <f t="shared" si="4"/>
        <v>1.4999999999985045E-3</v>
      </c>
      <c r="L163" s="299">
        <f t="shared" si="4"/>
        <v>1.4999999999987892E-3</v>
      </c>
      <c r="M163" s="299">
        <f t="shared" si="4"/>
        <v>1.4999999999988011E-3</v>
      </c>
      <c r="N163" s="299">
        <f t="shared" si="4"/>
        <v>1.4999999999981003E-3</v>
      </c>
      <c r="O163" s="299">
        <f t="shared" si="4"/>
        <v>1.499999999998867E-3</v>
      </c>
      <c r="P163" s="299">
        <f t="shared" si="4"/>
        <v>1.4999999999983232E-3</v>
      </c>
      <c r="Q163" s="299">
        <f t="shared" si="4"/>
        <v>1.4999999999983609E-3</v>
      </c>
      <c r="R163" s="299">
        <f t="shared" si="4"/>
        <v>1.4999999999987233E-3</v>
      </c>
      <c r="S163" s="299">
        <f t="shared" si="4"/>
        <v>1.5000000000029842E-3</v>
      </c>
      <c r="T163" s="299">
        <f t="shared" si="4"/>
        <v>1.5000000000023452E-3</v>
      </c>
      <c r="U163" s="299">
        <f t="shared" si="4"/>
        <v>1.5000000000021309E-3</v>
      </c>
      <c r="V163" s="299">
        <f t="shared" si="4"/>
        <v>1.4999999999973646E-3</v>
      </c>
      <c r="W163" s="299">
        <f t="shared" si="4"/>
        <v>1.4999999999975398E-3</v>
      </c>
      <c r="X163" s="299">
        <f t="shared" si="4"/>
        <v>1.4999999999969966E-3</v>
      </c>
      <c r="Y163" s="299">
        <f t="shared" si="4"/>
        <v>1.4999999999974417E-3</v>
      </c>
      <c r="DA163" s="67"/>
    </row>
    <row r="164" spans="1:105" ht="12" customHeight="1" x14ac:dyDescent="0.25">
      <c r="A164" s="173" t="s">
        <v>92</v>
      </c>
      <c r="B164" s="233">
        <f t="shared" ref="B164:Y164" si="5">IF(B7=0,0,B7/B$5)</f>
        <v>7.4999999999924921E-4</v>
      </c>
      <c r="C164" s="233">
        <f t="shared" si="5"/>
        <v>7.4999999999923511E-4</v>
      </c>
      <c r="D164" s="233">
        <f t="shared" si="5"/>
        <v>7.4999999999922308E-4</v>
      </c>
      <c r="E164" s="233">
        <f t="shared" si="5"/>
        <v>7.4999999999911791E-4</v>
      </c>
      <c r="F164" s="233">
        <f t="shared" si="5"/>
        <v>7.4999999999943797E-4</v>
      </c>
      <c r="G164" s="233">
        <f t="shared" si="5"/>
        <v>7.4999999999931762E-4</v>
      </c>
      <c r="H164" s="233">
        <f t="shared" si="5"/>
        <v>7.4999999999929268E-4</v>
      </c>
      <c r="I164" s="233">
        <f t="shared" si="5"/>
        <v>7.4999999999934212E-4</v>
      </c>
      <c r="J164" s="233">
        <f t="shared" si="5"/>
        <v>7.4999999999896547E-4</v>
      </c>
      <c r="K164" s="233">
        <f t="shared" si="5"/>
        <v>7.4999999999925224E-4</v>
      </c>
      <c r="L164" s="233">
        <f t="shared" si="5"/>
        <v>7.4999999999939471E-4</v>
      </c>
      <c r="M164" s="233">
        <f t="shared" si="5"/>
        <v>7.4999999999940056E-4</v>
      </c>
      <c r="N164" s="233">
        <f t="shared" si="5"/>
        <v>7.4999999999905015E-4</v>
      </c>
      <c r="O164" s="233">
        <f t="shared" si="5"/>
        <v>7.4999999999943352E-4</v>
      </c>
      <c r="P164" s="233">
        <f t="shared" si="5"/>
        <v>7.4999999999916193E-4</v>
      </c>
      <c r="Q164" s="233">
        <f t="shared" si="5"/>
        <v>7.4999999999918068E-4</v>
      </c>
      <c r="R164" s="233">
        <f t="shared" si="5"/>
        <v>7.4999999999936185E-4</v>
      </c>
      <c r="S164" s="233">
        <f t="shared" si="5"/>
        <v>7.5000000000149209E-4</v>
      </c>
      <c r="T164" s="233">
        <f t="shared" si="5"/>
        <v>7.5000000000117258E-4</v>
      </c>
      <c r="U164" s="233">
        <f t="shared" si="5"/>
        <v>7.5000000000106568E-4</v>
      </c>
      <c r="V164" s="233">
        <f t="shared" si="5"/>
        <v>7.4999999999868228E-4</v>
      </c>
      <c r="W164" s="233">
        <f t="shared" si="5"/>
        <v>7.499999999987701E-4</v>
      </c>
      <c r="X164" s="233">
        <f t="shared" si="5"/>
        <v>7.4999999999849807E-4</v>
      </c>
      <c r="Y164" s="233">
        <f t="shared" si="5"/>
        <v>7.4999999999872087E-4</v>
      </c>
      <c r="DA164" s="177"/>
    </row>
    <row r="165" spans="1:105" ht="12" customHeight="1" x14ac:dyDescent="0.25">
      <c r="A165" s="173" t="s">
        <v>93</v>
      </c>
      <c r="B165" s="233">
        <f t="shared" ref="B165:Y165" si="6">IF(B8=0,0,B8/B$5)</f>
        <v>1.8999999999980959E-2</v>
      </c>
      <c r="C165" s="233">
        <f t="shared" si="6"/>
        <v>1.8999999999980602E-2</v>
      </c>
      <c r="D165" s="233">
        <f t="shared" si="6"/>
        <v>1.89999999999803E-2</v>
      </c>
      <c r="E165" s="233">
        <f t="shared" si="6"/>
        <v>1.8999999999977635E-2</v>
      </c>
      <c r="F165" s="233">
        <f t="shared" si="6"/>
        <v>1.8999999999985751E-2</v>
      </c>
      <c r="G165" s="233">
        <f t="shared" si="6"/>
        <v>1.8999999999982708E-2</v>
      </c>
      <c r="H165" s="233">
        <f t="shared" si="6"/>
        <v>1.8999999999982059E-2</v>
      </c>
      <c r="I165" s="233">
        <f t="shared" si="6"/>
        <v>1.8999999999983318E-2</v>
      </c>
      <c r="J165" s="233">
        <f t="shared" si="6"/>
        <v>1.8999999999973771E-2</v>
      </c>
      <c r="K165" s="233">
        <f t="shared" si="6"/>
        <v>1.8999999999981039E-2</v>
      </c>
      <c r="L165" s="233">
        <f t="shared" si="6"/>
        <v>1.8999999999984651E-2</v>
      </c>
      <c r="M165" s="233">
        <f t="shared" si="6"/>
        <v>1.8999999999984796E-2</v>
      </c>
      <c r="N165" s="233">
        <f t="shared" si="6"/>
        <v>1.8999999999975922E-2</v>
      </c>
      <c r="O165" s="233">
        <f t="shared" si="6"/>
        <v>1.8999999999985629E-2</v>
      </c>
      <c r="P165" s="233">
        <f t="shared" si="6"/>
        <v>1.8999999999978746E-2</v>
      </c>
      <c r="Q165" s="233">
        <f t="shared" si="6"/>
        <v>1.8999999999979231E-2</v>
      </c>
      <c r="R165" s="233">
        <f t="shared" si="6"/>
        <v>1.8999999999983811E-2</v>
      </c>
      <c r="S165" s="233">
        <f t="shared" si="6"/>
        <v>1.9000000000037782E-2</v>
      </c>
      <c r="T165" s="233">
        <f t="shared" si="6"/>
        <v>1.9000000000029688E-2</v>
      </c>
      <c r="U165" s="233">
        <f t="shared" si="6"/>
        <v>1.9000000000026978E-2</v>
      </c>
      <c r="V165" s="233">
        <f t="shared" si="6"/>
        <v>1.8999999999966603E-2</v>
      </c>
      <c r="W165" s="233">
        <f t="shared" si="6"/>
        <v>1.8999999999968823E-2</v>
      </c>
      <c r="X165" s="233">
        <f t="shared" si="6"/>
        <v>1.899999999996194E-2</v>
      </c>
      <c r="Y165" s="233">
        <f t="shared" si="6"/>
        <v>1.8999999999967588E-2</v>
      </c>
      <c r="DA165" s="177"/>
    </row>
    <row r="166" spans="1:105" ht="12" customHeight="1" x14ac:dyDescent="0.25">
      <c r="A166" s="173" t="s">
        <v>94</v>
      </c>
      <c r="B166" s="233">
        <f t="shared" ref="B166:Y166" si="7">IF(B9=0,0,B9/B$5)</f>
        <v>4.9999999999950106E-4</v>
      </c>
      <c r="C166" s="233">
        <f t="shared" si="7"/>
        <v>4.9999999999949174E-4</v>
      </c>
      <c r="D166" s="233">
        <f t="shared" si="7"/>
        <v>4.9999999999948371E-4</v>
      </c>
      <c r="E166" s="233">
        <f t="shared" si="7"/>
        <v>4.9999999999941357E-4</v>
      </c>
      <c r="F166" s="233">
        <f t="shared" si="7"/>
        <v>4.9999999999962694E-4</v>
      </c>
      <c r="G166" s="233">
        <f t="shared" si="7"/>
        <v>4.9999999999954692E-4</v>
      </c>
      <c r="H166" s="233">
        <f t="shared" si="7"/>
        <v>4.9999999999953012E-4</v>
      </c>
      <c r="I166" s="233">
        <f t="shared" si="7"/>
        <v>4.9999999999956308E-4</v>
      </c>
      <c r="J166" s="233">
        <f t="shared" si="7"/>
        <v>4.9999999999931187E-4</v>
      </c>
      <c r="K166" s="233">
        <f t="shared" si="7"/>
        <v>4.999999999995029E-4</v>
      </c>
      <c r="L166" s="233">
        <f t="shared" si="7"/>
        <v>4.9999999999959821E-4</v>
      </c>
      <c r="M166" s="233">
        <f t="shared" si="7"/>
        <v>4.99999999999602E-4</v>
      </c>
      <c r="N166" s="233">
        <f t="shared" si="7"/>
        <v>4.9999999999936835E-4</v>
      </c>
      <c r="O166" s="233">
        <f t="shared" si="7"/>
        <v>4.9999999999962401E-4</v>
      </c>
      <c r="P166" s="233">
        <f t="shared" si="7"/>
        <v>4.9999999999944295E-4</v>
      </c>
      <c r="Q166" s="233">
        <f t="shared" si="7"/>
        <v>4.9999999999945563E-4</v>
      </c>
      <c r="R166" s="233">
        <f t="shared" si="7"/>
        <v>4.9999999999957609E-4</v>
      </c>
      <c r="S166" s="233">
        <f t="shared" si="7"/>
        <v>5.000000000009965E-4</v>
      </c>
      <c r="T166" s="233">
        <f t="shared" si="7"/>
        <v>5.0000000000078335E-4</v>
      </c>
      <c r="U166" s="233">
        <f t="shared" si="7"/>
        <v>5.0000000000071222E-4</v>
      </c>
      <c r="V166" s="233">
        <f t="shared" si="7"/>
        <v>4.9999999999912311E-4</v>
      </c>
      <c r="W166" s="233">
        <f t="shared" si="7"/>
        <v>4.9999999999918133E-4</v>
      </c>
      <c r="X166" s="233">
        <f t="shared" si="7"/>
        <v>4.9999999999900048E-4</v>
      </c>
      <c r="Y166" s="233">
        <f t="shared" si="7"/>
        <v>4.9999999999914913E-4</v>
      </c>
      <c r="DA166" s="177"/>
    </row>
    <row r="167" spans="1:105" ht="12" customHeight="1" x14ac:dyDescent="0.25">
      <c r="A167" s="56" t="s">
        <v>95</v>
      </c>
      <c r="B167" s="300">
        <f t="shared" ref="B167:Y167" si="8">IF(B10=0,0,B10/B$5)</f>
        <v>1.5953975170941855E-3</v>
      </c>
      <c r="C167" s="300">
        <f t="shared" si="8"/>
        <v>1.6813081719130182E-3</v>
      </c>
      <c r="D167" s="300">
        <f t="shared" si="8"/>
        <v>1.7065828632531865E-3</v>
      </c>
      <c r="E167" s="300">
        <f t="shared" si="8"/>
        <v>1.6415189997809876E-3</v>
      </c>
      <c r="F167" s="300">
        <f t="shared" si="8"/>
        <v>1.7618718068423804E-3</v>
      </c>
      <c r="G167" s="300">
        <f t="shared" si="8"/>
        <v>1.9492384711461137E-3</v>
      </c>
      <c r="H167" s="300">
        <f t="shared" si="8"/>
        <v>1.8115054407966591E-3</v>
      </c>
      <c r="I167" s="300">
        <f t="shared" si="8"/>
        <v>1.8770284885712282E-3</v>
      </c>
      <c r="J167" s="300">
        <f t="shared" si="8"/>
        <v>1.8700459841406768E-3</v>
      </c>
      <c r="K167" s="300">
        <f t="shared" si="8"/>
        <v>2.4286644625760379E-3</v>
      </c>
      <c r="L167" s="300">
        <f t="shared" si="8"/>
        <v>2.4819408623930517E-3</v>
      </c>
      <c r="M167" s="300">
        <f t="shared" si="8"/>
        <v>2.0669211221679118E-3</v>
      </c>
      <c r="N167" s="300">
        <f t="shared" si="8"/>
        <v>2.1153772448572594E-3</v>
      </c>
      <c r="O167" s="300">
        <f t="shared" si="8"/>
        <v>2.1822986482124091E-3</v>
      </c>
      <c r="P167" s="300">
        <f t="shared" si="8"/>
        <v>2.2066238853984455E-3</v>
      </c>
      <c r="Q167" s="300">
        <f t="shared" si="8"/>
        <v>2.2028887990574869E-3</v>
      </c>
      <c r="R167" s="300">
        <f t="shared" si="8"/>
        <v>2.0998110767514364E-3</v>
      </c>
      <c r="S167" s="300">
        <f t="shared" si="8"/>
        <v>3.1655815934413835E-3</v>
      </c>
      <c r="T167" s="300">
        <f t="shared" si="8"/>
        <v>3.1894405581993058E-3</v>
      </c>
      <c r="U167" s="300">
        <f t="shared" si="8"/>
        <v>2.9021349731148515E-3</v>
      </c>
      <c r="V167" s="300">
        <f t="shared" si="8"/>
        <v>2.3967232556357295E-3</v>
      </c>
      <c r="W167" s="300">
        <f t="shared" si="8"/>
        <v>2.381259161193213E-3</v>
      </c>
      <c r="X167" s="300">
        <f t="shared" si="8"/>
        <v>2.3122699727204559E-3</v>
      </c>
      <c r="Y167" s="300">
        <f t="shared" si="8"/>
        <v>2.3030155665176213E-3</v>
      </c>
      <c r="DA167" s="68"/>
    </row>
    <row r="168" spans="1:105" ht="12" customHeight="1" x14ac:dyDescent="0.25">
      <c r="A168" s="174" t="s">
        <v>485</v>
      </c>
      <c r="B168" s="301">
        <f t="shared" ref="B168:Y168" si="9">IF(B16=0,0,B16/B$5)</f>
        <v>0.63715552053699653</v>
      </c>
      <c r="C168" s="301">
        <f t="shared" si="9"/>
        <v>0.62939835975891756</v>
      </c>
      <c r="D168" s="301">
        <f t="shared" si="9"/>
        <v>0.62782663399610783</v>
      </c>
      <c r="E168" s="301">
        <f t="shared" si="9"/>
        <v>0.63380469211834145</v>
      </c>
      <c r="F168" s="301">
        <f t="shared" si="9"/>
        <v>0.62257982715887183</v>
      </c>
      <c r="G168" s="301">
        <f t="shared" si="9"/>
        <v>0.61476276815604203</v>
      </c>
      <c r="H168" s="301">
        <f t="shared" si="9"/>
        <v>0.62284129200964911</v>
      </c>
      <c r="I168" s="301">
        <f t="shared" si="9"/>
        <v>0.62054722249567051</v>
      </c>
      <c r="J168" s="301">
        <f t="shared" si="9"/>
        <v>0.62075352021956043</v>
      </c>
      <c r="K168" s="301">
        <f t="shared" si="9"/>
        <v>0.56296159218296671</v>
      </c>
      <c r="L168" s="301">
        <f t="shared" si="9"/>
        <v>0.55731699415215796</v>
      </c>
      <c r="M168" s="301">
        <f t="shared" si="9"/>
        <v>0.61185210805902246</v>
      </c>
      <c r="N168" s="301">
        <f t="shared" si="9"/>
        <v>0.61547630492923044</v>
      </c>
      <c r="O168" s="301">
        <f t="shared" si="9"/>
        <v>0.60424705642365972</v>
      </c>
      <c r="P168" s="301">
        <f t="shared" si="9"/>
        <v>0.59952709667286752</v>
      </c>
      <c r="Q168" s="301">
        <f t="shared" si="9"/>
        <v>0.60064947570655836</v>
      </c>
      <c r="R168" s="301">
        <f t="shared" si="9"/>
        <v>0.61809161323614215</v>
      </c>
      <c r="S168" s="301">
        <f t="shared" si="9"/>
        <v>0.43831448024268899</v>
      </c>
      <c r="T168" s="301">
        <f t="shared" si="9"/>
        <v>0.43381945738647293</v>
      </c>
      <c r="U168" s="301">
        <f t="shared" si="9"/>
        <v>0.48280988521910589</v>
      </c>
      <c r="V168" s="301">
        <f t="shared" si="9"/>
        <v>0.56727693377421928</v>
      </c>
      <c r="W168" s="301">
        <f t="shared" si="9"/>
        <v>0.56990694169424494</v>
      </c>
      <c r="X168" s="301">
        <f t="shared" si="9"/>
        <v>0.58167386077388417</v>
      </c>
      <c r="Y168" s="301">
        <f t="shared" si="9"/>
        <v>0.58308478629689453</v>
      </c>
      <c r="DA168" s="178"/>
    </row>
    <row r="169" spans="1:105" ht="12" customHeight="1" x14ac:dyDescent="0.25">
      <c r="A169" s="41" t="s">
        <v>497</v>
      </c>
      <c r="B169" s="235">
        <f t="shared" ref="B169:Y169" si="10">IF(B27=0,0,B27/B$5)</f>
        <v>0.33949908194593087</v>
      </c>
      <c r="C169" s="235">
        <f t="shared" si="10"/>
        <v>0.34717033206919173</v>
      </c>
      <c r="D169" s="235">
        <f t="shared" si="10"/>
        <v>0.34871678314066173</v>
      </c>
      <c r="E169" s="235">
        <f t="shared" si="10"/>
        <v>0.34280378888190333</v>
      </c>
      <c r="F169" s="235">
        <f t="shared" si="10"/>
        <v>0.35390830103430193</v>
      </c>
      <c r="G169" s="235">
        <f t="shared" si="10"/>
        <v>0.36153799337283166</v>
      </c>
      <c r="H169" s="235">
        <f t="shared" si="10"/>
        <v>0.35359720254957461</v>
      </c>
      <c r="I169" s="235">
        <f t="shared" si="10"/>
        <v>0.35582574901577751</v>
      </c>
      <c r="J169" s="235">
        <f t="shared" si="10"/>
        <v>0.35562643379632886</v>
      </c>
      <c r="K169" s="235">
        <f t="shared" si="10"/>
        <v>0.41285974335447906</v>
      </c>
      <c r="L169" s="235">
        <f t="shared" si="10"/>
        <v>0.41845106498546653</v>
      </c>
      <c r="M169" s="235">
        <f t="shared" si="10"/>
        <v>0.36433097081882732</v>
      </c>
      <c r="N169" s="235">
        <f t="shared" si="10"/>
        <v>0.36065831782593988</v>
      </c>
      <c r="O169" s="235">
        <f t="shared" si="10"/>
        <v>0.37182064492814448</v>
      </c>
      <c r="P169" s="235">
        <f t="shared" si="10"/>
        <v>0.37651627944175847</v>
      </c>
      <c r="Q169" s="235">
        <f t="shared" si="10"/>
        <v>0.3753976354944078</v>
      </c>
      <c r="R169" s="235">
        <f t="shared" si="10"/>
        <v>0.35805857568712518</v>
      </c>
      <c r="S169" s="235">
        <f t="shared" si="10"/>
        <v>0.53676993816382623</v>
      </c>
      <c r="T169" s="235">
        <f t="shared" si="10"/>
        <v>0.5412411020552933</v>
      </c>
      <c r="U169" s="235">
        <f t="shared" si="10"/>
        <v>0.49253797980774811</v>
      </c>
      <c r="V169" s="235">
        <f t="shared" si="10"/>
        <v>0.40857634297018319</v>
      </c>
      <c r="W169" s="235">
        <f t="shared" si="10"/>
        <v>0.4059617991445979</v>
      </c>
      <c r="X169" s="235">
        <f t="shared" si="10"/>
        <v>0.3942638692534392</v>
      </c>
      <c r="Y169" s="235">
        <f t="shared" si="10"/>
        <v>0.39286219813662521</v>
      </c>
      <c r="DA169" s="97"/>
    </row>
    <row r="170" spans="1:105" ht="12" customHeight="1" x14ac:dyDescent="0.25">
      <c r="A170" s="128"/>
      <c r="B170" s="128"/>
      <c r="C170" s="128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DA170" s="124"/>
    </row>
    <row r="171" spans="1:105" ht="12" customHeight="1" x14ac:dyDescent="0.25">
      <c r="A171" s="35" t="s">
        <v>46</v>
      </c>
      <c r="B171" s="232">
        <f t="shared" ref="B171:Y171" si="11">SUM(B$172:B$177,B$179:B$180,B$182:B$184)</f>
        <v>1.0000000000000004</v>
      </c>
      <c r="C171" s="232">
        <f t="shared" si="11"/>
        <v>1</v>
      </c>
      <c r="D171" s="232">
        <f t="shared" si="11"/>
        <v>1</v>
      </c>
      <c r="E171" s="232">
        <f t="shared" si="11"/>
        <v>1.0000000000000002</v>
      </c>
      <c r="F171" s="232">
        <f t="shared" si="11"/>
        <v>0.99999999999999989</v>
      </c>
      <c r="G171" s="232">
        <f t="shared" si="11"/>
        <v>1.0000000000000002</v>
      </c>
      <c r="H171" s="232">
        <f t="shared" si="11"/>
        <v>1.0000000000000004</v>
      </c>
      <c r="I171" s="232">
        <f t="shared" si="11"/>
        <v>0.99999999999999978</v>
      </c>
      <c r="J171" s="232">
        <f t="shared" si="11"/>
        <v>0.99999999999999967</v>
      </c>
      <c r="K171" s="232">
        <f t="shared" si="11"/>
        <v>1</v>
      </c>
      <c r="L171" s="232">
        <f t="shared" si="11"/>
        <v>1.0000000000000002</v>
      </c>
      <c r="M171" s="232">
        <f t="shared" si="11"/>
        <v>1.0000000000000002</v>
      </c>
      <c r="N171" s="232">
        <f t="shared" si="11"/>
        <v>1.0000000000000002</v>
      </c>
      <c r="O171" s="232">
        <f t="shared" si="11"/>
        <v>1</v>
      </c>
      <c r="P171" s="232">
        <f t="shared" si="11"/>
        <v>1.0000000000000002</v>
      </c>
      <c r="Q171" s="232">
        <f t="shared" si="11"/>
        <v>1</v>
      </c>
      <c r="R171" s="232">
        <f t="shared" si="11"/>
        <v>1</v>
      </c>
      <c r="S171" s="232">
        <f t="shared" si="11"/>
        <v>1</v>
      </c>
      <c r="T171" s="232">
        <f t="shared" si="11"/>
        <v>0.99999999999999978</v>
      </c>
      <c r="U171" s="232">
        <f t="shared" si="11"/>
        <v>0.99999999999999989</v>
      </c>
      <c r="V171" s="232">
        <f t="shared" si="11"/>
        <v>1.0000000000000004</v>
      </c>
      <c r="W171" s="232">
        <f t="shared" si="11"/>
        <v>1.0000000000000002</v>
      </c>
      <c r="X171" s="232">
        <f t="shared" si="11"/>
        <v>1.0000000000000002</v>
      </c>
      <c r="Y171" s="232">
        <f t="shared" si="11"/>
        <v>1</v>
      </c>
      <c r="DA171" s="95"/>
    </row>
    <row r="172" spans="1:105" ht="12" customHeight="1" x14ac:dyDescent="0.25">
      <c r="A172" s="55" t="s">
        <v>91</v>
      </c>
      <c r="B172" s="299">
        <f t="shared" ref="B172:Y172" si="12">IF(B$35=0,0,B$35/B$34)</f>
        <v>1.1405324647419562E-3</v>
      </c>
      <c r="C172" s="299">
        <f t="shared" si="12"/>
        <v>1.1405324647420308E-3</v>
      </c>
      <c r="D172" s="299">
        <f t="shared" si="12"/>
        <v>1.1405324647421767E-3</v>
      </c>
      <c r="E172" s="299">
        <f t="shared" si="12"/>
        <v>1.1405324647424399E-3</v>
      </c>
      <c r="F172" s="299">
        <f t="shared" si="12"/>
        <v>1.1405324647416437E-3</v>
      </c>
      <c r="G172" s="299">
        <f t="shared" si="12"/>
        <v>1.1405324647418673E-3</v>
      </c>
      <c r="H172" s="299">
        <f t="shared" si="12"/>
        <v>1.1405324647419499E-3</v>
      </c>
      <c r="I172" s="299">
        <f t="shared" si="12"/>
        <v>1.1405324647418031E-3</v>
      </c>
      <c r="J172" s="299">
        <f t="shared" si="12"/>
        <v>1.1405324647425997E-3</v>
      </c>
      <c r="K172" s="299">
        <f t="shared" si="12"/>
        <v>1.1405324647418163E-3</v>
      </c>
      <c r="L172" s="299">
        <f t="shared" si="12"/>
        <v>1.1405324647415147E-3</v>
      </c>
      <c r="M172" s="299">
        <f t="shared" si="12"/>
        <v>1.1405324647416892E-3</v>
      </c>
      <c r="N172" s="299">
        <f t="shared" si="12"/>
        <v>1.1405324647422769E-3</v>
      </c>
      <c r="O172" s="299">
        <f t="shared" si="12"/>
        <v>1.140532464741593E-3</v>
      </c>
      <c r="P172" s="299">
        <f t="shared" si="12"/>
        <v>1.1405324647419748E-3</v>
      </c>
      <c r="Q172" s="299">
        <f t="shared" si="12"/>
        <v>1.1405324647419167E-3</v>
      </c>
      <c r="R172" s="299">
        <f t="shared" si="12"/>
        <v>1.1405324647417009E-3</v>
      </c>
      <c r="S172" s="299">
        <f t="shared" si="12"/>
        <v>1.1405324647382848E-3</v>
      </c>
      <c r="T172" s="299">
        <f t="shared" si="12"/>
        <v>1.1405324647388215E-3</v>
      </c>
      <c r="U172" s="299">
        <f t="shared" si="12"/>
        <v>1.140532464738861E-3</v>
      </c>
      <c r="V172" s="299">
        <f t="shared" si="12"/>
        <v>1.1405324647425004E-3</v>
      </c>
      <c r="W172" s="299">
        <f t="shared" si="12"/>
        <v>1.1405324647424497E-3</v>
      </c>
      <c r="X172" s="299">
        <f t="shared" si="12"/>
        <v>1.1405324647427832E-3</v>
      </c>
      <c r="Y172" s="299">
        <f t="shared" si="12"/>
        <v>1.1405324647423044E-3</v>
      </c>
      <c r="DA172" s="67"/>
    </row>
    <row r="173" spans="1:105" ht="12" customHeight="1" x14ac:dyDescent="0.25">
      <c r="A173" s="173" t="s">
        <v>92</v>
      </c>
      <c r="B173" s="233">
        <f t="shared" ref="B173:Y173" si="13">IF(B$36=0,0,B$36/B$34)</f>
        <v>5.3003533488791665E-4</v>
      </c>
      <c r="C173" s="233">
        <f t="shared" si="13"/>
        <v>5.3003533488795156E-4</v>
      </c>
      <c r="D173" s="233">
        <f t="shared" si="13"/>
        <v>5.3003533488801932E-4</v>
      </c>
      <c r="E173" s="233">
        <f t="shared" si="13"/>
        <v>5.3003533488814162E-4</v>
      </c>
      <c r="F173" s="233">
        <f t="shared" si="13"/>
        <v>5.3003533488777147E-4</v>
      </c>
      <c r="G173" s="233">
        <f t="shared" si="13"/>
        <v>5.3003533488787512E-4</v>
      </c>
      <c r="H173" s="233">
        <f t="shared" si="13"/>
        <v>5.3003533488791383E-4</v>
      </c>
      <c r="I173" s="233">
        <f t="shared" si="13"/>
        <v>5.3003533488784563E-4</v>
      </c>
      <c r="J173" s="233">
        <f t="shared" si="13"/>
        <v>5.3003533488821567E-4</v>
      </c>
      <c r="K173" s="233">
        <f t="shared" si="13"/>
        <v>5.3003533488785171E-4</v>
      </c>
      <c r="L173" s="233">
        <f t="shared" si="13"/>
        <v>5.3003533488771163E-4</v>
      </c>
      <c r="M173" s="233">
        <f t="shared" si="13"/>
        <v>5.3003533488779262E-4</v>
      </c>
      <c r="N173" s="233">
        <f t="shared" si="13"/>
        <v>5.3003533488806594E-4</v>
      </c>
      <c r="O173" s="233">
        <f t="shared" si="13"/>
        <v>5.3003533488774784E-4</v>
      </c>
      <c r="P173" s="233">
        <f t="shared" si="13"/>
        <v>5.3003533488792521E-4</v>
      </c>
      <c r="Q173" s="233">
        <f t="shared" si="13"/>
        <v>5.3003533488789843E-4</v>
      </c>
      <c r="R173" s="233">
        <f t="shared" si="13"/>
        <v>5.3003533488779836E-4</v>
      </c>
      <c r="S173" s="233">
        <f t="shared" si="13"/>
        <v>5.3003533488621044E-4</v>
      </c>
      <c r="T173" s="233">
        <f t="shared" si="13"/>
        <v>5.3003533488645992E-4</v>
      </c>
      <c r="U173" s="233">
        <f t="shared" si="13"/>
        <v>5.3003533488647813E-4</v>
      </c>
      <c r="V173" s="233">
        <f t="shared" si="13"/>
        <v>5.3003533488816959E-4</v>
      </c>
      <c r="W173" s="233">
        <f t="shared" si="13"/>
        <v>5.3003533488814585E-4</v>
      </c>
      <c r="X173" s="233">
        <f t="shared" si="13"/>
        <v>5.3003533488830143E-4</v>
      </c>
      <c r="Y173" s="233">
        <f t="shared" si="13"/>
        <v>5.300353348880783E-4</v>
      </c>
      <c r="DA173" s="177"/>
    </row>
    <row r="174" spans="1:105" ht="12" customHeight="1" x14ac:dyDescent="0.25">
      <c r="A174" s="173" t="s">
        <v>93</v>
      </c>
      <c r="B174" s="233">
        <f t="shared" ref="B174:Y174" si="14">IF(B$37=0,0,B$37/B$34)</f>
        <v>1.5543285596675263E-2</v>
      </c>
      <c r="C174" s="233">
        <f t="shared" si="14"/>
        <v>1.5543285596676283E-2</v>
      </c>
      <c r="D174" s="233">
        <f t="shared" si="14"/>
        <v>1.5543285596678266E-2</v>
      </c>
      <c r="E174" s="233">
        <f t="shared" si="14"/>
        <v>1.5543285596681857E-2</v>
      </c>
      <c r="F174" s="233">
        <f t="shared" si="14"/>
        <v>1.5543285596671003E-2</v>
      </c>
      <c r="G174" s="233">
        <f t="shared" si="14"/>
        <v>1.5543285596674042E-2</v>
      </c>
      <c r="H174" s="233">
        <f t="shared" si="14"/>
        <v>1.5543285596675178E-2</v>
      </c>
      <c r="I174" s="233">
        <f t="shared" si="14"/>
        <v>1.5543285596673175E-2</v>
      </c>
      <c r="J174" s="233">
        <f t="shared" si="14"/>
        <v>1.5543285596684027E-2</v>
      </c>
      <c r="K174" s="233">
        <f t="shared" si="14"/>
        <v>1.5543285596673352E-2</v>
      </c>
      <c r="L174" s="233">
        <f t="shared" si="14"/>
        <v>1.5543285596669246E-2</v>
      </c>
      <c r="M174" s="233">
        <f t="shared" si="14"/>
        <v>1.5543285596671629E-2</v>
      </c>
      <c r="N174" s="233">
        <f t="shared" si="14"/>
        <v>1.5543285596679631E-2</v>
      </c>
      <c r="O174" s="233">
        <f t="shared" si="14"/>
        <v>1.5543285596670314E-2</v>
      </c>
      <c r="P174" s="233">
        <f t="shared" si="14"/>
        <v>1.5543285596675518E-2</v>
      </c>
      <c r="Q174" s="233">
        <f t="shared" si="14"/>
        <v>1.5543285596674722E-2</v>
      </c>
      <c r="R174" s="233">
        <f t="shared" si="14"/>
        <v>1.5543285596671785E-2</v>
      </c>
      <c r="S174" s="233">
        <f t="shared" si="14"/>
        <v>1.5543285596625232E-2</v>
      </c>
      <c r="T174" s="233">
        <f t="shared" si="14"/>
        <v>1.5543285596632542E-2</v>
      </c>
      <c r="U174" s="233">
        <f t="shared" si="14"/>
        <v>1.554328559663308E-2</v>
      </c>
      <c r="V174" s="233">
        <f t="shared" si="14"/>
        <v>1.5543285596682681E-2</v>
      </c>
      <c r="W174" s="233">
        <f t="shared" si="14"/>
        <v>1.5543285596681982E-2</v>
      </c>
      <c r="X174" s="233">
        <f t="shared" si="14"/>
        <v>1.5543285596686532E-2</v>
      </c>
      <c r="Y174" s="233">
        <f t="shared" si="14"/>
        <v>1.5543285596680001E-2</v>
      </c>
      <c r="DA174" s="177"/>
    </row>
    <row r="175" spans="1:105" ht="12" customHeight="1" x14ac:dyDescent="0.25">
      <c r="A175" s="173" t="s">
        <v>94</v>
      </c>
      <c r="B175" s="233">
        <f t="shared" ref="B175:Y175" si="15">IF(B$38=0,0,B$38/B$34)</f>
        <v>3.8017748824731865E-4</v>
      </c>
      <c r="C175" s="233">
        <f t="shared" si="15"/>
        <v>3.8017748824734369E-4</v>
      </c>
      <c r="D175" s="233">
        <f t="shared" si="15"/>
        <v>3.801774882473921E-4</v>
      </c>
      <c r="E175" s="233">
        <f t="shared" si="15"/>
        <v>3.8017748824747992E-4</v>
      </c>
      <c r="F175" s="233">
        <f t="shared" si="15"/>
        <v>3.8017748824721446E-4</v>
      </c>
      <c r="G175" s="233">
        <f t="shared" si="15"/>
        <v>3.8017748824728905E-4</v>
      </c>
      <c r="H175" s="233">
        <f t="shared" si="15"/>
        <v>3.8017748824731659E-4</v>
      </c>
      <c r="I175" s="233">
        <f t="shared" si="15"/>
        <v>3.8017748824726747E-4</v>
      </c>
      <c r="J175" s="233">
        <f t="shared" si="15"/>
        <v>3.8017748824753294E-4</v>
      </c>
      <c r="K175" s="233">
        <f t="shared" si="15"/>
        <v>3.8017748824727192E-4</v>
      </c>
      <c r="L175" s="233">
        <f t="shared" si="15"/>
        <v>3.8017748824717147E-4</v>
      </c>
      <c r="M175" s="233">
        <f t="shared" si="15"/>
        <v>3.8017748824722942E-4</v>
      </c>
      <c r="N175" s="233">
        <f t="shared" si="15"/>
        <v>3.8017748824742555E-4</v>
      </c>
      <c r="O175" s="233">
        <f t="shared" si="15"/>
        <v>3.8017748824719744E-4</v>
      </c>
      <c r="P175" s="233">
        <f t="shared" si="15"/>
        <v>3.8017748824732494E-4</v>
      </c>
      <c r="Q175" s="233">
        <f t="shared" si="15"/>
        <v>3.8017748824730548E-4</v>
      </c>
      <c r="R175" s="233">
        <f t="shared" si="15"/>
        <v>3.8017748824723332E-4</v>
      </c>
      <c r="S175" s="233">
        <f t="shared" si="15"/>
        <v>3.8017748824609491E-4</v>
      </c>
      <c r="T175" s="233">
        <f t="shared" si="15"/>
        <v>3.8017748824627359E-4</v>
      </c>
      <c r="U175" s="233">
        <f t="shared" si="15"/>
        <v>3.8017748824628671E-4</v>
      </c>
      <c r="V175" s="233">
        <f t="shared" si="15"/>
        <v>3.8017748824750004E-4</v>
      </c>
      <c r="W175" s="233">
        <f t="shared" si="15"/>
        <v>3.8017748824748307E-4</v>
      </c>
      <c r="X175" s="233">
        <f t="shared" si="15"/>
        <v>3.801774882475942E-4</v>
      </c>
      <c r="Y175" s="233">
        <f t="shared" si="15"/>
        <v>3.801774882474346E-4</v>
      </c>
      <c r="DA175" s="177"/>
    </row>
    <row r="176" spans="1:105" ht="12" customHeight="1" x14ac:dyDescent="0.25">
      <c r="A176" s="56" t="s">
        <v>95</v>
      </c>
      <c r="B176" s="300">
        <f t="shared" ref="B176:Y176" si="16">IF(B$39=0,0,B$39/B$34)</f>
        <v>2.0435995643630586E-3</v>
      </c>
      <c r="C176" s="300">
        <f t="shared" si="16"/>
        <v>1.999172611665876E-3</v>
      </c>
      <c r="D176" s="300">
        <f t="shared" si="16"/>
        <v>1.9901198119038066E-3</v>
      </c>
      <c r="E176" s="300">
        <f t="shared" si="16"/>
        <v>2.077483759924567E-3</v>
      </c>
      <c r="F176" s="300">
        <f t="shared" si="16"/>
        <v>1.9550966211946898E-3</v>
      </c>
      <c r="G176" s="300">
        <f t="shared" si="16"/>
        <v>1.9380845817765077E-3</v>
      </c>
      <c r="H176" s="300">
        <f t="shared" si="16"/>
        <v>1.946790600640923E-3</v>
      </c>
      <c r="I176" s="300">
        <f t="shared" si="16"/>
        <v>1.9381803706052486E-3</v>
      </c>
      <c r="J176" s="300">
        <f t="shared" si="16"/>
        <v>1.9616782015984108E-3</v>
      </c>
      <c r="K176" s="300">
        <f t="shared" si="16"/>
        <v>1.8942456393748733E-3</v>
      </c>
      <c r="L176" s="300">
        <f t="shared" si="16"/>
        <v>1.8867382109273073E-3</v>
      </c>
      <c r="M176" s="300">
        <f t="shared" si="16"/>
        <v>2.0958804897175509E-3</v>
      </c>
      <c r="N176" s="300">
        <f t="shared" si="16"/>
        <v>2.0494131370163496E-3</v>
      </c>
      <c r="O176" s="300">
        <f t="shared" si="16"/>
        <v>2.1374809744698587E-3</v>
      </c>
      <c r="P176" s="300">
        <f t="shared" si="16"/>
        <v>2.0421849879639379E-3</v>
      </c>
      <c r="Q176" s="300">
        <f t="shared" si="16"/>
        <v>2.032280679280316E-3</v>
      </c>
      <c r="R176" s="300">
        <f t="shared" si="16"/>
        <v>2.0992060329022076E-3</v>
      </c>
      <c r="S176" s="300">
        <f t="shared" si="16"/>
        <v>1.7731464588439433E-3</v>
      </c>
      <c r="T176" s="300">
        <f t="shared" si="16"/>
        <v>1.7765100343608664E-3</v>
      </c>
      <c r="U176" s="300">
        <f t="shared" si="16"/>
        <v>1.7821098276903963E-3</v>
      </c>
      <c r="V176" s="300">
        <f t="shared" si="16"/>
        <v>2.0103372672269715E-3</v>
      </c>
      <c r="W176" s="300">
        <f t="shared" si="16"/>
        <v>2.0428174008980757E-3</v>
      </c>
      <c r="X176" s="300">
        <f t="shared" si="16"/>
        <v>2.048029370454093E-3</v>
      </c>
      <c r="Y176" s="300">
        <f t="shared" si="16"/>
        <v>2.190009868747643E-3</v>
      </c>
      <c r="DA176" s="68"/>
    </row>
    <row r="177" spans="1:105" ht="12" customHeight="1" x14ac:dyDescent="0.25">
      <c r="A177" s="174" t="s">
        <v>515</v>
      </c>
      <c r="B177" s="301">
        <f t="shared" ref="B177:Y177" si="17">IF(B$45=0,0,B$45/B$34)</f>
        <v>0.77767174273393525</v>
      </c>
      <c r="C177" s="301">
        <f t="shared" si="17"/>
        <v>0.78851984553597831</v>
      </c>
      <c r="D177" s="301">
        <f t="shared" si="17"/>
        <v>0.79139043137236786</v>
      </c>
      <c r="E177" s="301">
        <f t="shared" si="17"/>
        <v>0.77875959267885986</v>
      </c>
      <c r="F177" s="301">
        <f t="shared" si="17"/>
        <v>0.79816005013477598</v>
      </c>
      <c r="G177" s="301">
        <f t="shared" si="17"/>
        <v>0.81317454267534561</v>
      </c>
      <c r="H177" s="301">
        <f t="shared" si="17"/>
        <v>0.80339489166922995</v>
      </c>
      <c r="I177" s="301">
        <f t="shared" si="17"/>
        <v>0.80899227125059237</v>
      </c>
      <c r="J177" s="301">
        <f t="shared" si="17"/>
        <v>0.80660323787033095</v>
      </c>
      <c r="K177" s="301">
        <f t="shared" si="17"/>
        <v>0.83480777292056063</v>
      </c>
      <c r="L177" s="301">
        <f t="shared" si="17"/>
        <v>0.836923779975562</v>
      </c>
      <c r="M177" s="301">
        <f t="shared" si="17"/>
        <v>0.80935748681585529</v>
      </c>
      <c r="N177" s="301">
        <f t="shared" si="17"/>
        <v>0.81708022484936615</v>
      </c>
      <c r="O177" s="301">
        <f t="shared" si="17"/>
        <v>0.81259584681654917</v>
      </c>
      <c r="P177" s="301">
        <f t="shared" si="17"/>
        <v>0.81974627968943115</v>
      </c>
      <c r="Q177" s="301">
        <f t="shared" si="17"/>
        <v>0.8204687676725676</v>
      </c>
      <c r="R177" s="301">
        <f t="shared" si="17"/>
        <v>0.81311025014142824</v>
      </c>
      <c r="S177" s="301">
        <f t="shared" si="17"/>
        <v>0.85266704178856323</v>
      </c>
      <c r="T177" s="301">
        <f t="shared" si="17"/>
        <v>0.85263033850448011</v>
      </c>
      <c r="U177" s="301">
        <f t="shared" si="17"/>
        <v>0.84919369780790366</v>
      </c>
      <c r="V177" s="301">
        <f t="shared" si="17"/>
        <v>0.82608644192978908</v>
      </c>
      <c r="W177" s="301">
        <f t="shared" si="17"/>
        <v>0.82356065917672117</v>
      </c>
      <c r="X177" s="301">
        <f t="shared" si="17"/>
        <v>0.82176130383667756</v>
      </c>
      <c r="Y177" s="301">
        <f t="shared" si="17"/>
        <v>0.81171170254564518</v>
      </c>
      <c r="DA177" s="178"/>
    </row>
    <row r="178" spans="1:105" ht="12" customHeight="1" x14ac:dyDescent="0.25">
      <c r="A178" s="174" t="s">
        <v>517</v>
      </c>
      <c r="B178" s="301">
        <f t="shared" ref="B178:Y178" si="18">IF(B$46=0,0,B$46/B$34)</f>
        <v>0.1368680784901114</v>
      </c>
      <c r="C178" s="301">
        <f t="shared" si="18"/>
        <v>0.12992186637532926</v>
      </c>
      <c r="D178" s="301">
        <f t="shared" si="18"/>
        <v>0.12798567667023578</v>
      </c>
      <c r="E178" s="301">
        <f t="shared" si="18"/>
        <v>0.13654443771750377</v>
      </c>
      <c r="F178" s="301">
        <f t="shared" si="18"/>
        <v>0.12360081791989158</v>
      </c>
      <c r="G178" s="301">
        <f t="shared" si="18"/>
        <v>0.11313536229409706</v>
      </c>
      <c r="H178" s="301">
        <f t="shared" si="18"/>
        <v>0.11959832431191468</v>
      </c>
      <c r="I178" s="301">
        <f t="shared" si="18"/>
        <v>0.11563714886888325</v>
      </c>
      <c r="J178" s="301">
        <f t="shared" si="18"/>
        <v>0.11741029826890213</v>
      </c>
      <c r="K178" s="301">
        <f t="shared" si="18"/>
        <v>0.10134632213070247</v>
      </c>
      <c r="L178" s="301">
        <f t="shared" si="18"/>
        <v>0.10011555738552631</v>
      </c>
      <c r="M178" s="301">
        <f t="shared" si="18"/>
        <v>0.11627206319222898</v>
      </c>
      <c r="N178" s="301">
        <f t="shared" si="18"/>
        <v>0.10997002315955244</v>
      </c>
      <c r="O178" s="301">
        <f t="shared" si="18"/>
        <v>0.11461943156694322</v>
      </c>
      <c r="P178" s="301">
        <f t="shared" si="18"/>
        <v>0.10966983736319197</v>
      </c>
      <c r="Q178" s="301">
        <f t="shared" si="18"/>
        <v>0.10899819919824424</v>
      </c>
      <c r="R178" s="301">
        <f t="shared" si="18"/>
        <v>0.11265892415282991</v>
      </c>
      <c r="S178" s="301">
        <f t="shared" si="18"/>
        <v>9.4627193233326273E-2</v>
      </c>
      <c r="T178" s="301">
        <f t="shared" si="18"/>
        <v>9.4881293847008621E-2</v>
      </c>
      <c r="U178" s="301">
        <f t="shared" si="18"/>
        <v>9.519042360147785E-2</v>
      </c>
      <c r="V178" s="301">
        <f t="shared" si="18"/>
        <v>0.10786012690472439</v>
      </c>
      <c r="W178" s="301">
        <f t="shared" si="18"/>
        <v>0.10960862497356121</v>
      </c>
      <c r="X178" s="301">
        <f t="shared" si="18"/>
        <v>0.10990597342336729</v>
      </c>
      <c r="Y178" s="301">
        <f t="shared" si="18"/>
        <v>0.11757801312664939</v>
      </c>
      <c r="DA178" s="178"/>
    </row>
    <row r="179" spans="1:105" ht="12" customHeight="1" x14ac:dyDescent="0.25">
      <c r="A179" s="62" t="s">
        <v>519</v>
      </c>
      <c r="B179" s="302">
        <f t="shared" ref="B179:Y179" si="19">IF(B$47=0,0,B$47/B$34)</f>
        <v>0.10283230254993889</v>
      </c>
      <c r="C179" s="302">
        <f t="shared" si="19"/>
        <v>9.2647879405622691E-2</v>
      </c>
      <c r="D179" s="302">
        <f t="shared" si="19"/>
        <v>9.0232884940883315E-2</v>
      </c>
      <c r="E179" s="302">
        <f t="shared" si="19"/>
        <v>0.10377330885582697</v>
      </c>
      <c r="F179" s="302">
        <f t="shared" si="19"/>
        <v>8.2733856429173233E-2</v>
      </c>
      <c r="G179" s="302">
        <f t="shared" si="19"/>
        <v>6.1587312423648018E-2</v>
      </c>
      <c r="H179" s="302">
        <f t="shared" si="19"/>
        <v>7.4750616910108425E-2</v>
      </c>
      <c r="I179" s="302">
        <f t="shared" si="19"/>
        <v>6.623379456633019E-2</v>
      </c>
      <c r="J179" s="302">
        <f t="shared" si="19"/>
        <v>7.018635784523175E-2</v>
      </c>
      <c r="K179" s="302">
        <f t="shared" si="19"/>
        <v>3.461308241218481E-2</v>
      </c>
      <c r="L179" s="302">
        <f t="shared" si="19"/>
        <v>2.4966821659069636E-2</v>
      </c>
      <c r="M179" s="302">
        <f t="shared" si="19"/>
        <v>6.9737538104744118E-2</v>
      </c>
      <c r="N179" s="302">
        <f t="shared" si="19"/>
        <v>5.2323153644321607E-2</v>
      </c>
      <c r="O179" s="302">
        <f t="shared" si="19"/>
        <v>6.7421544727401334E-2</v>
      </c>
      <c r="P179" s="302">
        <f t="shared" si="19"/>
        <v>5.4518088679400285E-2</v>
      </c>
      <c r="Q179" s="302">
        <f t="shared" si="19"/>
        <v>5.2020134604466861E-2</v>
      </c>
      <c r="R179" s="302">
        <f t="shared" si="19"/>
        <v>5.9407968911129705E-2</v>
      </c>
      <c r="S179" s="302">
        <f t="shared" si="19"/>
        <v>9.7114814493030593E-3</v>
      </c>
      <c r="T179" s="302">
        <f t="shared" si="19"/>
        <v>8.9958322750285456E-3</v>
      </c>
      <c r="U179" s="302">
        <f t="shared" si="19"/>
        <v>1.655474518274816E-2</v>
      </c>
      <c r="V179" s="302">
        <f t="shared" si="19"/>
        <v>5.623847490855307E-2</v>
      </c>
      <c r="W179" s="302">
        <f t="shared" si="19"/>
        <v>6.0827634464365427E-2</v>
      </c>
      <c r="X179" s="302">
        <f t="shared" si="19"/>
        <v>5.8342601412591566E-2</v>
      </c>
      <c r="Y179" s="302">
        <f t="shared" si="19"/>
        <v>7.3946275537859513E-2</v>
      </c>
      <c r="DA179" s="72"/>
    </row>
    <row r="180" spans="1:105" ht="12" customHeight="1" x14ac:dyDescent="0.25">
      <c r="A180" s="62" t="s">
        <v>525</v>
      </c>
      <c r="B180" s="302">
        <f t="shared" ref="B180:Y180" si="20">IF(B$52=0,0,B$52/B$34)</f>
        <v>3.4035775940172493E-2</v>
      </c>
      <c r="C180" s="302">
        <f t="shared" si="20"/>
        <v>3.7273986969706595E-2</v>
      </c>
      <c r="D180" s="302">
        <f t="shared" si="20"/>
        <v>3.7752791729352475E-2</v>
      </c>
      <c r="E180" s="302">
        <f t="shared" si="20"/>
        <v>3.2771128861676838E-2</v>
      </c>
      <c r="F180" s="302">
        <f t="shared" si="20"/>
        <v>4.0866961490718307E-2</v>
      </c>
      <c r="G180" s="302">
        <f t="shared" si="20"/>
        <v>5.1548049870449045E-2</v>
      </c>
      <c r="H180" s="302">
        <f t="shared" si="20"/>
        <v>4.4847707401806255E-2</v>
      </c>
      <c r="I180" s="302">
        <f t="shared" si="20"/>
        <v>4.9403354302553056E-2</v>
      </c>
      <c r="J180" s="302">
        <f t="shared" si="20"/>
        <v>4.7223940423670382E-2</v>
      </c>
      <c r="K180" s="302">
        <f t="shared" si="20"/>
        <v>6.673323971851762E-2</v>
      </c>
      <c r="L180" s="302">
        <f t="shared" si="20"/>
        <v>7.5148735726456695E-2</v>
      </c>
      <c r="M180" s="302">
        <f t="shared" si="20"/>
        <v>4.6534525087484804E-2</v>
      </c>
      <c r="N180" s="302">
        <f t="shared" si="20"/>
        <v>5.7646869515230827E-2</v>
      </c>
      <c r="O180" s="302">
        <f t="shared" si="20"/>
        <v>4.719788683954193E-2</v>
      </c>
      <c r="P180" s="302">
        <f t="shared" si="20"/>
        <v>5.5151748683791683E-2</v>
      </c>
      <c r="Q180" s="302">
        <f t="shared" si="20"/>
        <v>5.6978064593777376E-2</v>
      </c>
      <c r="R180" s="302">
        <f t="shared" si="20"/>
        <v>5.3250955241700197E-2</v>
      </c>
      <c r="S180" s="302">
        <f t="shared" si="20"/>
        <v>8.4915711784023171E-2</v>
      </c>
      <c r="T180" s="302">
        <f t="shared" si="20"/>
        <v>8.5885461571980085E-2</v>
      </c>
      <c r="U180" s="302">
        <f t="shared" si="20"/>
        <v>7.863567841872969E-2</v>
      </c>
      <c r="V180" s="302">
        <f t="shared" si="20"/>
        <v>5.1621651996171358E-2</v>
      </c>
      <c r="W180" s="302">
        <f t="shared" si="20"/>
        <v>4.8780990509195744E-2</v>
      </c>
      <c r="X180" s="302">
        <f t="shared" si="20"/>
        <v>5.1563372010775696E-2</v>
      </c>
      <c r="Y180" s="302">
        <f t="shared" si="20"/>
        <v>4.3631737588789875E-2</v>
      </c>
      <c r="DA180" s="72"/>
    </row>
    <row r="181" spans="1:105" ht="12" customHeight="1" x14ac:dyDescent="0.25">
      <c r="A181" s="174" t="s">
        <v>527</v>
      </c>
      <c r="B181" s="301">
        <f t="shared" ref="B181:Y181" si="21">IF(B$53=0,0,B$53/B$34)</f>
        <v>6.5822548327038197E-2</v>
      </c>
      <c r="C181" s="301">
        <f t="shared" si="21"/>
        <v>6.1965084592473012E-2</v>
      </c>
      <c r="D181" s="301">
        <f t="shared" si="21"/>
        <v>6.1039741260936697E-2</v>
      </c>
      <c r="E181" s="301">
        <f t="shared" si="21"/>
        <v>6.5024454959152031E-2</v>
      </c>
      <c r="F181" s="301">
        <f t="shared" si="21"/>
        <v>5.8690004439590007E-2</v>
      </c>
      <c r="G181" s="301">
        <f t="shared" si="21"/>
        <v>5.4157979564229998E-2</v>
      </c>
      <c r="H181" s="301">
        <f t="shared" si="21"/>
        <v>5.7465962533662457E-2</v>
      </c>
      <c r="I181" s="301">
        <f t="shared" si="21"/>
        <v>5.5838368625368846E-2</v>
      </c>
      <c r="J181" s="301">
        <f t="shared" si="21"/>
        <v>5.6430754774605824E-2</v>
      </c>
      <c r="K181" s="301">
        <f t="shared" si="21"/>
        <v>4.4357628424811751E-2</v>
      </c>
      <c r="L181" s="301">
        <f t="shared" si="21"/>
        <v>4.3479893543439077E-2</v>
      </c>
      <c r="M181" s="301">
        <f t="shared" si="21"/>
        <v>5.4680538617650022E-2</v>
      </c>
      <c r="N181" s="301">
        <f t="shared" si="21"/>
        <v>5.3306307969507978E-2</v>
      </c>
      <c r="O181" s="301">
        <f t="shared" si="21"/>
        <v>5.3053209757490824E-2</v>
      </c>
      <c r="P181" s="301">
        <f t="shared" si="21"/>
        <v>5.0947667074860307E-2</v>
      </c>
      <c r="Q181" s="301">
        <f t="shared" si="21"/>
        <v>5.0906721565356028E-2</v>
      </c>
      <c r="R181" s="301">
        <f t="shared" si="21"/>
        <v>5.4537588788291076E-2</v>
      </c>
      <c r="S181" s="301">
        <f t="shared" si="21"/>
        <v>3.3338587634770822E-2</v>
      </c>
      <c r="T181" s="301">
        <f t="shared" si="21"/>
        <v>3.3117826729646145E-2</v>
      </c>
      <c r="U181" s="301">
        <f t="shared" si="21"/>
        <v>3.6239737878423384E-2</v>
      </c>
      <c r="V181" s="301">
        <f t="shared" si="21"/>
        <v>4.6449063013698992E-2</v>
      </c>
      <c r="W181" s="301">
        <f t="shared" si="21"/>
        <v>4.7193867564259785E-2</v>
      </c>
      <c r="X181" s="301">
        <f t="shared" si="21"/>
        <v>4.8690662484936018E-2</v>
      </c>
      <c r="Y181" s="301">
        <f t="shared" si="21"/>
        <v>5.092624357440001E-2</v>
      </c>
      <c r="DA181" s="178"/>
    </row>
    <row r="182" spans="1:105" ht="12" customHeight="1" x14ac:dyDescent="0.25">
      <c r="A182" s="62" t="s">
        <v>528</v>
      </c>
      <c r="B182" s="302">
        <f t="shared" ref="B182:Y182" si="22">IF(B$54=0,0,B$54/B$34)</f>
        <v>9.4772091706601582E-3</v>
      </c>
      <c r="C182" s="302">
        <f t="shared" si="22"/>
        <v>8.3203846645062748E-3</v>
      </c>
      <c r="D182" s="302">
        <f t="shared" si="22"/>
        <v>7.8976434907741932E-3</v>
      </c>
      <c r="E182" s="302">
        <f t="shared" si="22"/>
        <v>9.8356178404852002E-3</v>
      </c>
      <c r="F182" s="302">
        <f t="shared" si="22"/>
        <v>6.9666819230428138E-3</v>
      </c>
      <c r="G182" s="302">
        <f t="shared" si="22"/>
        <v>5.8473915091758148E-3</v>
      </c>
      <c r="H182" s="302">
        <f t="shared" si="22"/>
        <v>6.5128086693321419E-3</v>
      </c>
      <c r="I182" s="302">
        <f t="shared" si="22"/>
        <v>5.7996880750858055E-3</v>
      </c>
      <c r="J182" s="302">
        <f t="shared" si="22"/>
        <v>6.7078443499212779E-3</v>
      </c>
      <c r="K182" s="302">
        <f t="shared" si="22"/>
        <v>3.8558265840390412E-3</v>
      </c>
      <c r="L182" s="302">
        <f t="shared" si="22"/>
        <v>2.8398794664191915E-3</v>
      </c>
      <c r="M182" s="302">
        <f t="shared" si="22"/>
        <v>1.0110161291994041E-2</v>
      </c>
      <c r="N182" s="302">
        <f t="shared" si="22"/>
        <v>9.212605061047827E-3</v>
      </c>
      <c r="O182" s="302">
        <f t="shared" si="22"/>
        <v>1.1389464527781581E-2</v>
      </c>
      <c r="P182" s="302">
        <f t="shared" si="22"/>
        <v>9.5161914818999317E-3</v>
      </c>
      <c r="Q182" s="302">
        <f t="shared" si="22"/>
        <v>9.2409156654939886E-3</v>
      </c>
      <c r="R182" s="302">
        <f t="shared" si="22"/>
        <v>1.0210381352431677E-2</v>
      </c>
      <c r="S182" s="302">
        <f t="shared" si="22"/>
        <v>1.9492388550169035E-3</v>
      </c>
      <c r="T182" s="302">
        <f t="shared" si="22"/>
        <v>1.8356759573838878E-3</v>
      </c>
      <c r="U182" s="302">
        <f t="shared" si="22"/>
        <v>3.3673797731158385E-3</v>
      </c>
      <c r="V182" s="302">
        <f t="shared" si="22"/>
        <v>1.0095677432384995E-2</v>
      </c>
      <c r="W182" s="302">
        <f t="shared" si="22"/>
        <v>1.0745312636228986E-2</v>
      </c>
      <c r="X182" s="302">
        <f t="shared" si="22"/>
        <v>1.0278443447486711E-2</v>
      </c>
      <c r="Y182" s="302">
        <f t="shared" si="22"/>
        <v>1.217735720700748E-2</v>
      </c>
      <c r="DA182" s="72"/>
    </row>
    <row r="183" spans="1:105" ht="12" customHeight="1" x14ac:dyDescent="0.25">
      <c r="A183" s="62" t="s">
        <v>533</v>
      </c>
      <c r="B183" s="302">
        <f t="shared" ref="B183:Y183" si="23">IF(B$58=0,0,B$58/B$34)</f>
        <v>4.6459984693932276E-2</v>
      </c>
      <c r="C183" s="302">
        <f t="shared" si="23"/>
        <v>4.2602520959365842E-2</v>
      </c>
      <c r="D183" s="302">
        <f t="shared" si="23"/>
        <v>4.1677177627827043E-2</v>
      </c>
      <c r="E183" s="302">
        <f t="shared" si="23"/>
        <v>4.5661891326037908E-2</v>
      </c>
      <c r="F183" s="302">
        <f t="shared" si="23"/>
        <v>3.9327440806489408E-2</v>
      </c>
      <c r="G183" s="302">
        <f t="shared" si="23"/>
        <v>3.4795415931125603E-2</v>
      </c>
      <c r="H183" s="302">
        <f t="shared" si="23"/>
        <v>3.8103398900556647E-2</v>
      </c>
      <c r="I183" s="302">
        <f t="shared" si="23"/>
        <v>3.6475804992265534E-2</v>
      </c>
      <c r="J183" s="302">
        <f t="shared" si="23"/>
        <v>3.7068191141488988E-2</v>
      </c>
      <c r="K183" s="302">
        <f t="shared" si="23"/>
        <v>2.4995064791708217E-2</v>
      </c>
      <c r="L183" s="302">
        <f t="shared" si="23"/>
        <v>2.4117329910340664E-2</v>
      </c>
      <c r="M183" s="302">
        <f t="shared" si="23"/>
        <v>3.5317974984548653E-2</v>
      </c>
      <c r="N183" s="302">
        <f t="shared" si="23"/>
        <v>3.3943744336396624E-2</v>
      </c>
      <c r="O183" s="302">
        <f t="shared" si="23"/>
        <v>3.3690646124391078E-2</v>
      </c>
      <c r="P183" s="302">
        <f t="shared" si="23"/>
        <v>3.1585103441754081E-2</v>
      </c>
      <c r="Q183" s="302">
        <f t="shared" si="23"/>
        <v>3.1544157932250787E-2</v>
      </c>
      <c r="R183" s="302">
        <f t="shared" si="23"/>
        <v>3.5175025155189492E-2</v>
      </c>
      <c r="S183" s="302">
        <f t="shared" si="23"/>
        <v>1.3976024001727233E-2</v>
      </c>
      <c r="T183" s="302">
        <f t="shared" si="23"/>
        <v>1.375526309659345E-2</v>
      </c>
      <c r="U183" s="302">
        <f t="shared" si="23"/>
        <v>1.6877174245370018E-2</v>
      </c>
      <c r="V183" s="302">
        <f t="shared" si="23"/>
        <v>2.7086499380583849E-2</v>
      </c>
      <c r="W183" s="302">
        <f t="shared" si="23"/>
        <v>2.7831303931145513E-2</v>
      </c>
      <c r="X183" s="302">
        <f t="shared" si="23"/>
        <v>2.9328098851816073E-2</v>
      </c>
      <c r="Y183" s="302">
        <f t="shared" si="23"/>
        <v>3.1563679941288197E-2</v>
      </c>
      <c r="DA183" s="72"/>
    </row>
    <row r="184" spans="1:105" ht="12" customHeight="1" x14ac:dyDescent="0.25">
      <c r="A184" s="63" t="s">
        <v>545</v>
      </c>
      <c r="B184" s="303">
        <f t="shared" ref="B184:Y184" si="24">IF(B$69=0,0,B$69/B$34)</f>
        <v>9.8853544624457543E-3</v>
      </c>
      <c r="C184" s="303">
        <f t="shared" si="24"/>
        <v>1.1042178968600902E-2</v>
      </c>
      <c r="D184" s="303">
        <f t="shared" si="24"/>
        <v>1.1464920142335459E-2</v>
      </c>
      <c r="E184" s="303">
        <f t="shared" si="24"/>
        <v>9.5269457926289245E-3</v>
      </c>
      <c r="F184" s="303">
        <f t="shared" si="24"/>
        <v>1.239588171005779E-2</v>
      </c>
      <c r="G184" s="303">
        <f t="shared" si="24"/>
        <v>1.3515172123928576E-2</v>
      </c>
      <c r="H184" s="303">
        <f t="shared" si="24"/>
        <v>1.2849754963773672E-2</v>
      </c>
      <c r="I184" s="303">
        <f t="shared" si="24"/>
        <v>1.3562875558017509E-2</v>
      </c>
      <c r="J184" s="303">
        <f t="shared" si="24"/>
        <v>1.2654719283195557E-2</v>
      </c>
      <c r="K184" s="303">
        <f t="shared" si="24"/>
        <v>1.5506737049064497E-2</v>
      </c>
      <c r="L184" s="303">
        <f t="shared" si="24"/>
        <v>1.6522684166679222E-2</v>
      </c>
      <c r="M184" s="303">
        <f t="shared" si="24"/>
        <v>9.2524023411073349E-3</v>
      </c>
      <c r="N184" s="303">
        <f t="shared" si="24"/>
        <v>1.0149958572063533E-2</v>
      </c>
      <c r="O184" s="303">
        <f t="shared" si="24"/>
        <v>7.9730991053181613E-3</v>
      </c>
      <c r="P184" s="303">
        <f t="shared" si="24"/>
        <v>9.8463721512063E-3</v>
      </c>
      <c r="Q184" s="303">
        <f t="shared" si="24"/>
        <v>1.0121647967611247E-2</v>
      </c>
      <c r="R184" s="303">
        <f t="shared" si="24"/>
        <v>9.1521822806698988E-3</v>
      </c>
      <c r="S184" s="303">
        <f t="shared" si="24"/>
        <v>1.7413324778026686E-2</v>
      </c>
      <c r="T184" s="303">
        <f t="shared" si="24"/>
        <v>1.7526887675668807E-2</v>
      </c>
      <c r="U184" s="303">
        <f t="shared" si="24"/>
        <v>1.5995183859937527E-2</v>
      </c>
      <c r="V184" s="303">
        <f t="shared" si="24"/>
        <v>9.2668862007301497E-3</v>
      </c>
      <c r="W184" s="303">
        <f t="shared" si="24"/>
        <v>8.617250996885293E-3</v>
      </c>
      <c r="X184" s="303">
        <f t="shared" si="24"/>
        <v>9.0841201856332338E-3</v>
      </c>
      <c r="Y184" s="303">
        <f t="shared" si="24"/>
        <v>7.1852064261043328E-3</v>
      </c>
      <c r="DA184" s="74"/>
    </row>
    <row r="185" spans="1:105" ht="12" hidden="1" customHeight="1" x14ac:dyDescent="0.25">
      <c r="A185" s="116"/>
      <c r="B185" s="116"/>
      <c r="C185" s="116"/>
      <c r="D185" s="116"/>
      <c r="E185" s="116"/>
      <c r="F185" s="116"/>
      <c r="G185" s="116"/>
      <c r="H185" s="116"/>
      <c r="I185" s="116"/>
      <c r="J185" s="116"/>
      <c r="K185" s="116"/>
      <c r="L185" s="116"/>
      <c r="M185" s="116"/>
      <c r="N185" s="116"/>
      <c r="O185" s="116"/>
      <c r="P185" s="116"/>
      <c r="Q185" s="116"/>
      <c r="R185" s="116"/>
      <c r="S185" s="116"/>
      <c r="T185" s="116"/>
      <c r="U185" s="116"/>
      <c r="V185" s="116"/>
      <c r="W185" s="116"/>
      <c r="X185" s="116"/>
      <c r="Y185" s="116"/>
      <c r="DA185" s="125"/>
    </row>
    <row r="186" spans="1:105" ht="12" customHeight="1" x14ac:dyDescent="0.25">
      <c r="A186" s="128"/>
      <c r="B186" s="128"/>
      <c r="C186" s="128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DA186" s="124"/>
    </row>
    <row r="187" spans="1:105" ht="12" customHeight="1" x14ac:dyDescent="0.25">
      <c r="A187" s="35" t="s">
        <v>80</v>
      </c>
      <c r="B187" s="232">
        <f t="shared" ref="B187:Y187" si="25">SUM(B$188:B$193,B$197:B$198,B$200:B$202)</f>
        <v>1</v>
      </c>
      <c r="C187" s="232">
        <f t="shared" si="25"/>
        <v>1</v>
      </c>
      <c r="D187" s="232">
        <f t="shared" si="25"/>
        <v>1.0000000000000004</v>
      </c>
      <c r="E187" s="232">
        <f t="shared" si="25"/>
        <v>1.0000000000000002</v>
      </c>
      <c r="F187" s="232">
        <f t="shared" si="25"/>
        <v>1.0000000000000002</v>
      </c>
      <c r="G187" s="232">
        <f t="shared" si="25"/>
        <v>1</v>
      </c>
      <c r="H187" s="232">
        <f t="shared" si="25"/>
        <v>1</v>
      </c>
      <c r="I187" s="232">
        <f t="shared" si="25"/>
        <v>0</v>
      </c>
      <c r="J187" s="232">
        <f t="shared" si="25"/>
        <v>0</v>
      </c>
      <c r="K187" s="232">
        <f t="shared" si="25"/>
        <v>0</v>
      </c>
      <c r="L187" s="232">
        <f t="shared" si="25"/>
        <v>0</v>
      </c>
      <c r="M187" s="232">
        <f t="shared" si="25"/>
        <v>0</v>
      </c>
      <c r="N187" s="232">
        <f t="shared" si="25"/>
        <v>0</v>
      </c>
      <c r="O187" s="232">
        <f t="shared" si="25"/>
        <v>0</v>
      </c>
      <c r="P187" s="232">
        <f t="shared" si="25"/>
        <v>0</v>
      </c>
      <c r="Q187" s="232">
        <f t="shared" si="25"/>
        <v>0</v>
      </c>
      <c r="R187" s="232">
        <f t="shared" si="25"/>
        <v>0</v>
      </c>
      <c r="S187" s="232">
        <f t="shared" si="25"/>
        <v>0</v>
      </c>
      <c r="T187" s="232">
        <f t="shared" si="25"/>
        <v>0</v>
      </c>
      <c r="U187" s="232">
        <f t="shared" si="25"/>
        <v>0</v>
      </c>
      <c r="V187" s="232">
        <f t="shared" si="25"/>
        <v>0</v>
      </c>
      <c r="W187" s="232">
        <f t="shared" si="25"/>
        <v>0</v>
      </c>
      <c r="X187" s="232">
        <f t="shared" si="25"/>
        <v>0</v>
      </c>
      <c r="Y187" s="232">
        <f t="shared" si="25"/>
        <v>0</v>
      </c>
      <c r="DA187" s="95"/>
    </row>
    <row r="188" spans="1:105" ht="12" customHeight="1" x14ac:dyDescent="0.25">
      <c r="A188" s="55" t="s">
        <v>91</v>
      </c>
      <c r="B188" s="299">
        <f t="shared" ref="B188:Y188" si="26">IF(B$73=0,0,B$73/B$72)</f>
        <v>1.7166637941182672E-3</v>
      </c>
      <c r="C188" s="299">
        <f t="shared" si="26"/>
        <v>1.7166637941183336E-3</v>
      </c>
      <c r="D188" s="299">
        <f t="shared" si="26"/>
        <v>1.716663794118375E-3</v>
      </c>
      <c r="E188" s="299">
        <f t="shared" si="26"/>
        <v>1.7166637941181174E-3</v>
      </c>
      <c r="F188" s="299">
        <f t="shared" si="26"/>
        <v>1.7166637941186602E-3</v>
      </c>
      <c r="G188" s="299">
        <f t="shared" si="26"/>
        <v>1.7166637941188165E-3</v>
      </c>
      <c r="H188" s="299">
        <f t="shared" si="26"/>
        <v>1.7166637941186213E-3</v>
      </c>
      <c r="I188" s="299">
        <f t="shared" si="26"/>
        <v>0</v>
      </c>
      <c r="J188" s="299">
        <f t="shared" si="26"/>
        <v>0</v>
      </c>
      <c r="K188" s="299">
        <f t="shared" si="26"/>
        <v>0</v>
      </c>
      <c r="L188" s="299">
        <f t="shared" si="26"/>
        <v>0</v>
      </c>
      <c r="M188" s="299">
        <f t="shared" si="26"/>
        <v>0</v>
      </c>
      <c r="N188" s="299">
        <f t="shared" si="26"/>
        <v>0</v>
      </c>
      <c r="O188" s="299">
        <f t="shared" si="26"/>
        <v>0</v>
      </c>
      <c r="P188" s="299">
        <f t="shared" si="26"/>
        <v>0</v>
      </c>
      <c r="Q188" s="299">
        <f t="shared" si="26"/>
        <v>0</v>
      </c>
      <c r="R188" s="299">
        <f t="shared" si="26"/>
        <v>0</v>
      </c>
      <c r="S188" s="299">
        <f t="shared" si="26"/>
        <v>0</v>
      </c>
      <c r="T188" s="299">
        <f t="shared" si="26"/>
        <v>0</v>
      </c>
      <c r="U188" s="299">
        <f t="shared" si="26"/>
        <v>0</v>
      </c>
      <c r="V188" s="299">
        <f t="shared" si="26"/>
        <v>0</v>
      </c>
      <c r="W188" s="299">
        <f t="shared" si="26"/>
        <v>0</v>
      </c>
      <c r="X188" s="299">
        <f t="shared" si="26"/>
        <v>0</v>
      </c>
      <c r="Y188" s="299">
        <f t="shared" si="26"/>
        <v>0</v>
      </c>
      <c r="DA188" s="67"/>
    </row>
    <row r="189" spans="1:105" ht="12" customHeight="1" x14ac:dyDescent="0.25">
      <c r="A189" s="173" t="s">
        <v>92</v>
      </c>
      <c r="B189" s="233">
        <f t="shared" ref="B189:Y189" si="27">IF(B$74=0,0,B$74/B$72)</f>
        <v>8.9295497288454219E-4</v>
      </c>
      <c r="C189" s="233">
        <f t="shared" si="27"/>
        <v>8.9295497288457678E-4</v>
      </c>
      <c r="D189" s="233">
        <f t="shared" si="27"/>
        <v>8.929549728845977E-4</v>
      </c>
      <c r="E189" s="233">
        <f t="shared" si="27"/>
        <v>8.9295497288446434E-4</v>
      </c>
      <c r="F189" s="233">
        <f t="shared" si="27"/>
        <v>8.9295497288474689E-4</v>
      </c>
      <c r="G189" s="233">
        <f t="shared" si="27"/>
        <v>8.9295497288482766E-4</v>
      </c>
      <c r="H189" s="233">
        <f t="shared" si="27"/>
        <v>8.9295497288472629E-4</v>
      </c>
      <c r="I189" s="233">
        <f t="shared" si="27"/>
        <v>0</v>
      </c>
      <c r="J189" s="233">
        <f t="shared" si="27"/>
        <v>0</v>
      </c>
      <c r="K189" s="233">
        <f t="shared" si="27"/>
        <v>0</v>
      </c>
      <c r="L189" s="233">
        <f t="shared" si="27"/>
        <v>0</v>
      </c>
      <c r="M189" s="233">
        <f t="shared" si="27"/>
        <v>0</v>
      </c>
      <c r="N189" s="233">
        <f t="shared" si="27"/>
        <v>0</v>
      </c>
      <c r="O189" s="233">
        <f t="shared" si="27"/>
        <v>0</v>
      </c>
      <c r="P189" s="233">
        <f t="shared" si="27"/>
        <v>0</v>
      </c>
      <c r="Q189" s="233">
        <f t="shared" si="27"/>
        <v>0</v>
      </c>
      <c r="R189" s="233">
        <f t="shared" si="27"/>
        <v>0</v>
      </c>
      <c r="S189" s="233">
        <f t="shared" si="27"/>
        <v>0</v>
      </c>
      <c r="T189" s="233">
        <f t="shared" si="27"/>
        <v>0</v>
      </c>
      <c r="U189" s="233">
        <f t="shared" si="27"/>
        <v>0</v>
      </c>
      <c r="V189" s="233">
        <f t="shared" si="27"/>
        <v>0</v>
      </c>
      <c r="W189" s="233">
        <f t="shared" si="27"/>
        <v>0</v>
      </c>
      <c r="X189" s="233">
        <f t="shared" si="27"/>
        <v>0</v>
      </c>
      <c r="Y189" s="233">
        <f t="shared" si="27"/>
        <v>0</v>
      </c>
      <c r="DA189" s="177"/>
    </row>
    <row r="190" spans="1:105" ht="12" customHeight="1" x14ac:dyDescent="0.25">
      <c r="A190" s="173" t="s">
        <v>93</v>
      </c>
      <c r="B190" s="233">
        <f t="shared" ref="B190:Y190" si="28">IF(B$75=0,0,B$75/B$72)</f>
        <v>2.0901299154283199E-2</v>
      </c>
      <c r="C190" s="233">
        <f t="shared" si="28"/>
        <v>2.0901299154284018E-2</v>
      </c>
      <c r="D190" s="233">
        <f t="shared" si="28"/>
        <v>2.0901299154284507E-2</v>
      </c>
      <c r="E190" s="233">
        <f t="shared" si="28"/>
        <v>2.0901299154281374E-2</v>
      </c>
      <c r="F190" s="233">
        <f t="shared" si="28"/>
        <v>2.0901299154287994E-2</v>
      </c>
      <c r="G190" s="233">
        <f t="shared" si="28"/>
        <v>2.0901299154289885E-2</v>
      </c>
      <c r="H190" s="233">
        <f t="shared" si="28"/>
        <v>2.0901299154287505E-2</v>
      </c>
      <c r="I190" s="233">
        <f t="shared" si="28"/>
        <v>0</v>
      </c>
      <c r="J190" s="233">
        <f t="shared" si="28"/>
        <v>0</v>
      </c>
      <c r="K190" s="233">
        <f t="shared" si="28"/>
        <v>0</v>
      </c>
      <c r="L190" s="233">
        <f t="shared" si="28"/>
        <v>0</v>
      </c>
      <c r="M190" s="233">
        <f t="shared" si="28"/>
        <v>0</v>
      </c>
      <c r="N190" s="233">
        <f t="shared" si="28"/>
        <v>0</v>
      </c>
      <c r="O190" s="233">
        <f t="shared" si="28"/>
        <v>0</v>
      </c>
      <c r="P190" s="233">
        <f t="shared" si="28"/>
        <v>0</v>
      </c>
      <c r="Q190" s="233">
        <f t="shared" si="28"/>
        <v>0</v>
      </c>
      <c r="R190" s="233">
        <f t="shared" si="28"/>
        <v>0</v>
      </c>
      <c r="S190" s="233">
        <f t="shared" si="28"/>
        <v>0</v>
      </c>
      <c r="T190" s="233">
        <f t="shared" si="28"/>
        <v>0</v>
      </c>
      <c r="U190" s="233">
        <f t="shared" si="28"/>
        <v>0</v>
      </c>
      <c r="V190" s="233">
        <f t="shared" si="28"/>
        <v>0</v>
      </c>
      <c r="W190" s="233">
        <f t="shared" si="28"/>
        <v>0</v>
      </c>
      <c r="X190" s="233">
        <f t="shared" si="28"/>
        <v>0</v>
      </c>
      <c r="Y190" s="233">
        <f t="shared" si="28"/>
        <v>0</v>
      </c>
      <c r="DA190" s="177"/>
    </row>
    <row r="191" spans="1:105" ht="12" customHeight="1" x14ac:dyDescent="0.25">
      <c r="A191" s="173" t="s">
        <v>94</v>
      </c>
      <c r="B191" s="233">
        <f t="shared" ref="B191:Y191" si="29">IF(B$76=0,0,B$76/B$72)</f>
        <v>5.7222126470608933E-4</v>
      </c>
      <c r="C191" s="233">
        <f t="shared" si="29"/>
        <v>5.7222126470611156E-4</v>
      </c>
      <c r="D191" s="233">
        <f t="shared" si="29"/>
        <v>5.72221264706125E-4</v>
      </c>
      <c r="E191" s="233">
        <f t="shared" si="29"/>
        <v>5.7222126470603935E-4</v>
      </c>
      <c r="F191" s="233">
        <f t="shared" si="29"/>
        <v>5.7222126470622009E-4</v>
      </c>
      <c r="G191" s="233">
        <f t="shared" si="29"/>
        <v>5.7222126470627213E-4</v>
      </c>
      <c r="H191" s="233">
        <f t="shared" si="29"/>
        <v>5.7222126470620729E-4</v>
      </c>
      <c r="I191" s="233">
        <f t="shared" si="29"/>
        <v>0</v>
      </c>
      <c r="J191" s="233">
        <f t="shared" si="29"/>
        <v>0</v>
      </c>
      <c r="K191" s="233">
        <f t="shared" si="29"/>
        <v>0</v>
      </c>
      <c r="L191" s="233">
        <f t="shared" si="29"/>
        <v>0</v>
      </c>
      <c r="M191" s="233">
        <f t="shared" si="29"/>
        <v>0</v>
      </c>
      <c r="N191" s="233">
        <f t="shared" si="29"/>
        <v>0</v>
      </c>
      <c r="O191" s="233">
        <f t="shared" si="29"/>
        <v>0</v>
      </c>
      <c r="P191" s="233">
        <f t="shared" si="29"/>
        <v>0</v>
      </c>
      <c r="Q191" s="233">
        <f t="shared" si="29"/>
        <v>0</v>
      </c>
      <c r="R191" s="233">
        <f t="shared" si="29"/>
        <v>0</v>
      </c>
      <c r="S191" s="233">
        <f t="shared" si="29"/>
        <v>0</v>
      </c>
      <c r="T191" s="233">
        <f t="shared" si="29"/>
        <v>0</v>
      </c>
      <c r="U191" s="233">
        <f t="shared" si="29"/>
        <v>0</v>
      </c>
      <c r="V191" s="233">
        <f t="shared" si="29"/>
        <v>0</v>
      </c>
      <c r="W191" s="233">
        <f t="shared" si="29"/>
        <v>0</v>
      </c>
      <c r="X191" s="233">
        <f t="shared" si="29"/>
        <v>0</v>
      </c>
      <c r="Y191" s="233">
        <f t="shared" si="29"/>
        <v>0</v>
      </c>
      <c r="DA191" s="177"/>
    </row>
    <row r="192" spans="1:105" ht="12" customHeight="1" x14ac:dyDescent="0.25">
      <c r="A192" s="56" t="s">
        <v>95</v>
      </c>
      <c r="B192" s="300">
        <f t="shared" ref="B192:Y192" si="30">IF(B$77=0,0,B$77/B$72)</f>
        <v>2.1260466402338251E-3</v>
      </c>
      <c r="C192" s="300">
        <f t="shared" si="30"/>
        <v>2.2082256924367181E-3</v>
      </c>
      <c r="D192" s="300">
        <f t="shared" si="30"/>
        <v>2.2349046659787633E-3</v>
      </c>
      <c r="E192" s="300">
        <f t="shared" si="30"/>
        <v>2.1737853239412797E-3</v>
      </c>
      <c r="F192" s="300">
        <f t="shared" si="30"/>
        <v>2.2850839724484198E-3</v>
      </c>
      <c r="G192" s="300">
        <f t="shared" si="30"/>
        <v>2.4925060543900925E-3</v>
      </c>
      <c r="H192" s="300">
        <f t="shared" si="30"/>
        <v>2.3506728820782388E-3</v>
      </c>
      <c r="I192" s="300">
        <f t="shared" si="30"/>
        <v>0</v>
      </c>
      <c r="J192" s="300">
        <f t="shared" si="30"/>
        <v>0</v>
      </c>
      <c r="K192" s="300">
        <f t="shared" si="30"/>
        <v>0</v>
      </c>
      <c r="L192" s="300">
        <f t="shared" si="30"/>
        <v>0</v>
      </c>
      <c r="M192" s="300">
        <f t="shared" si="30"/>
        <v>0</v>
      </c>
      <c r="N192" s="300">
        <f t="shared" si="30"/>
        <v>0</v>
      </c>
      <c r="O192" s="300">
        <f t="shared" si="30"/>
        <v>0</v>
      </c>
      <c r="P192" s="300">
        <f t="shared" si="30"/>
        <v>0</v>
      </c>
      <c r="Q192" s="300">
        <f t="shared" si="30"/>
        <v>0</v>
      </c>
      <c r="R192" s="300">
        <f t="shared" si="30"/>
        <v>0</v>
      </c>
      <c r="S192" s="300">
        <f t="shared" si="30"/>
        <v>0</v>
      </c>
      <c r="T192" s="300">
        <f t="shared" si="30"/>
        <v>0</v>
      </c>
      <c r="U192" s="300">
        <f t="shared" si="30"/>
        <v>0</v>
      </c>
      <c r="V192" s="300">
        <f t="shared" si="30"/>
        <v>0</v>
      </c>
      <c r="W192" s="300">
        <f t="shared" si="30"/>
        <v>0</v>
      </c>
      <c r="X192" s="300">
        <f t="shared" si="30"/>
        <v>0</v>
      </c>
      <c r="Y192" s="300">
        <f t="shared" si="30"/>
        <v>0</v>
      </c>
      <c r="DA192" s="68"/>
    </row>
    <row r="193" spans="1:105" ht="12" customHeight="1" x14ac:dyDescent="0.25">
      <c r="A193" s="174" t="s">
        <v>558</v>
      </c>
      <c r="B193" s="301">
        <f t="shared" ref="B193:Y193" si="31">IF(B$83=0,0,B$83/B$72)</f>
        <v>0.22914889663452587</v>
      </c>
      <c r="C193" s="301">
        <f t="shared" si="31"/>
        <v>0.23094790656432035</v>
      </c>
      <c r="D193" s="301">
        <f t="shared" si="31"/>
        <v>0.23130219919597017</v>
      </c>
      <c r="E193" s="301">
        <f t="shared" si="31"/>
        <v>0.22992788383401702</v>
      </c>
      <c r="F193" s="301">
        <f t="shared" si="31"/>
        <v>0.23248444349328146</v>
      </c>
      <c r="G193" s="301">
        <f t="shared" si="31"/>
        <v>0.23415340701086693</v>
      </c>
      <c r="H193" s="301">
        <f t="shared" si="31"/>
        <v>0.23240028982831479</v>
      </c>
      <c r="I193" s="301">
        <f t="shared" si="31"/>
        <v>0</v>
      </c>
      <c r="J193" s="301">
        <f t="shared" si="31"/>
        <v>0</v>
      </c>
      <c r="K193" s="301">
        <f t="shared" si="31"/>
        <v>0</v>
      </c>
      <c r="L193" s="301">
        <f t="shared" si="31"/>
        <v>0</v>
      </c>
      <c r="M193" s="301">
        <f t="shared" si="31"/>
        <v>0</v>
      </c>
      <c r="N193" s="301">
        <f t="shared" si="31"/>
        <v>0</v>
      </c>
      <c r="O193" s="301">
        <f t="shared" si="31"/>
        <v>0</v>
      </c>
      <c r="P193" s="301">
        <f t="shared" si="31"/>
        <v>0</v>
      </c>
      <c r="Q193" s="301">
        <f t="shared" si="31"/>
        <v>0</v>
      </c>
      <c r="R193" s="301">
        <f t="shared" si="31"/>
        <v>0</v>
      </c>
      <c r="S193" s="301">
        <f t="shared" si="31"/>
        <v>0</v>
      </c>
      <c r="T193" s="301">
        <f t="shared" si="31"/>
        <v>0</v>
      </c>
      <c r="U193" s="301">
        <f t="shared" si="31"/>
        <v>0</v>
      </c>
      <c r="V193" s="301">
        <f t="shared" si="31"/>
        <v>0</v>
      </c>
      <c r="W193" s="301">
        <f t="shared" si="31"/>
        <v>0</v>
      </c>
      <c r="X193" s="301">
        <f t="shared" si="31"/>
        <v>0</v>
      </c>
      <c r="Y193" s="301">
        <f t="shared" si="31"/>
        <v>0</v>
      </c>
      <c r="DA193" s="178"/>
    </row>
    <row r="194" spans="1:105" ht="12" customHeight="1" x14ac:dyDescent="0.25">
      <c r="A194" s="62" t="s">
        <v>560</v>
      </c>
      <c r="B194" s="302">
        <f t="shared" ref="B194:Y194" si="32">IF(B$84=0,0,B$84/B$72)</f>
        <v>0.17216511642200558</v>
      </c>
      <c r="C194" s="302">
        <f t="shared" si="32"/>
        <v>0.1646900124921172</v>
      </c>
      <c r="D194" s="302">
        <f t="shared" si="32"/>
        <v>0.16307344126014223</v>
      </c>
      <c r="E194" s="302">
        <f t="shared" si="32"/>
        <v>0.17474441070268115</v>
      </c>
      <c r="F194" s="302">
        <f t="shared" si="32"/>
        <v>0.15561656381963093</v>
      </c>
      <c r="G194" s="302">
        <f t="shared" si="32"/>
        <v>0.12746570780542144</v>
      </c>
      <c r="H194" s="302">
        <f t="shared" si="32"/>
        <v>0.14525341500143307</v>
      </c>
      <c r="I194" s="302">
        <f t="shared" si="32"/>
        <v>0</v>
      </c>
      <c r="J194" s="302">
        <f t="shared" si="32"/>
        <v>0</v>
      </c>
      <c r="K194" s="302">
        <f t="shared" si="32"/>
        <v>0</v>
      </c>
      <c r="L194" s="302">
        <f t="shared" si="32"/>
        <v>0</v>
      </c>
      <c r="M194" s="302">
        <f t="shared" si="32"/>
        <v>0</v>
      </c>
      <c r="N194" s="302">
        <f t="shared" si="32"/>
        <v>0</v>
      </c>
      <c r="O194" s="302">
        <f t="shared" si="32"/>
        <v>0</v>
      </c>
      <c r="P194" s="302">
        <f t="shared" si="32"/>
        <v>0</v>
      </c>
      <c r="Q194" s="302">
        <f t="shared" si="32"/>
        <v>0</v>
      </c>
      <c r="R194" s="302">
        <f t="shared" si="32"/>
        <v>0</v>
      </c>
      <c r="S194" s="302">
        <f t="shared" si="32"/>
        <v>0</v>
      </c>
      <c r="T194" s="302">
        <f t="shared" si="32"/>
        <v>0</v>
      </c>
      <c r="U194" s="302">
        <f t="shared" si="32"/>
        <v>0</v>
      </c>
      <c r="V194" s="302">
        <f t="shared" si="32"/>
        <v>0</v>
      </c>
      <c r="W194" s="302">
        <f t="shared" si="32"/>
        <v>0</v>
      </c>
      <c r="X194" s="302">
        <f t="shared" si="32"/>
        <v>0</v>
      </c>
      <c r="Y194" s="302">
        <f t="shared" si="32"/>
        <v>0</v>
      </c>
      <c r="DA194" s="72"/>
    </row>
    <row r="195" spans="1:105" ht="12" customHeight="1" x14ac:dyDescent="0.25">
      <c r="A195" s="62" t="s">
        <v>566</v>
      </c>
      <c r="B195" s="302">
        <f t="shared" ref="B195:Y195" si="33">IF(B$89=0,0,B$89/B$72)</f>
        <v>5.6983780212520194E-2</v>
      </c>
      <c r="C195" s="302">
        <f t="shared" si="33"/>
        <v>6.625789407220313E-2</v>
      </c>
      <c r="D195" s="302">
        <f t="shared" si="33"/>
        <v>6.822875793582793E-2</v>
      </c>
      <c r="E195" s="302">
        <f t="shared" si="33"/>
        <v>5.5183473131335835E-2</v>
      </c>
      <c r="F195" s="302">
        <f t="shared" si="33"/>
        <v>7.6867879673650538E-2</v>
      </c>
      <c r="G195" s="302">
        <f t="shared" si="33"/>
        <v>0.10668769920544541</v>
      </c>
      <c r="H195" s="302">
        <f t="shared" si="33"/>
        <v>8.7146874826881687E-2</v>
      </c>
      <c r="I195" s="302">
        <f t="shared" si="33"/>
        <v>0</v>
      </c>
      <c r="J195" s="302">
        <f t="shared" si="33"/>
        <v>0</v>
      </c>
      <c r="K195" s="302">
        <f t="shared" si="33"/>
        <v>0</v>
      </c>
      <c r="L195" s="302">
        <f t="shared" si="33"/>
        <v>0</v>
      </c>
      <c r="M195" s="302">
        <f t="shared" si="33"/>
        <v>0</v>
      </c>
      <c r="N195" s="302">
        <f t="shared" si="33"/>
        <v>0</v>
      </c>
      <c r="O195" s="302">
        <f t="shared" si="33"/>
        <v>0</v>
      </c>
      <c r="P195" s="302">
        <f t="shared" si="33"/>
        <v>0</v>
      </c>
      <c r="Q195" s="302">
        <f t="shared" si="33"/>
        <v>0</v>
      </c>
      <c r="R195" s="302">
        <f t="shared" si="33"/>
        <v>0</v>
      </c>
      <c r="S195" s="302">
        <f t="shared" si="33"/>
        <v>0</v>
      </c>
      <c r="T195" s="302">
        <f t="shared" si="33"/>
        <v>0</v>
      </c>
      <c r="U195" s="302">
        <f t="shared" si="33"/>
        <v>0</v>
      </c>
      <c r="V195" s="302">
        <f t="shared" si="33"/>
        <v>0</v>
      </c>
      <c r="W195" s="302">
        <f t="shared" si="33"/>
        <v>0</v>
      </c>
      <c r="X195" s="302">
        <f t="shared" si="33"/>
        <v>0</v>
      </c>
      <c r="Y195" s="302">
        <f t="shared" si="33"/>
        <v>0</v>
      </c>
      <c r="DA195" s="72"/>
    </row>
    <row r="196" spans="1:105" ht="12" customHeight="1" x14ac:dyDescent="0.25">
      <c r="A196" s="174" t="s">
        <v>517</v>
      </c>
      <c r="B196" s="301">
        <f t="shared" ref="B196:Y196" si="34">IF(B$90=0,0,B$90/B$72)</f>
        <v>0.43949159264144694</v>
      </c>
      <c r="C196" s="301">
        <f t="shared" si="34"/>
        <v>0.4429419681432944</v>
      </c>
      <c r="D196" s="301">
        <f t="shared" si="34"/>
        <v>0.44362147668656815</v>
      </c>
      <c r="E196" s="301">
        <f t="shared" si="34"/>
        <v>0.44098563572862648</v>
      </c>
      <c r="F196" s="301">
        <f t="shared" si="34"/>
        <v>0.44588893874616226</v>
      </c>
      <c r="G196" s="301">
        <f t="shared" si="34"/>
        <v>0.44908989430465185</v>
      </c>
      <c r="H196" s="301">
        <f t="shared" si="34"/>
        <v>0.44572753788940039</v>
      </c>
      <c r="I196" s="301">
        <f t="shared" si="34"/>
        <v>0</v>
      </c>
      <c r="J196" s="301">
        <f t="shared" si="34"/>
        <v>0</v>
      </c>
      <c r="K196" s="301">
        <f t="shared" si="34"/>
        <v>0</v>
      </c>
      <c r="L196" s="301">
        <f t="shared" si="34"/>
        <v>0</v>
      </c>
      <c r="M196" s="301">
        <f t="shared" si="34"/>
        <v>0</v>
      </c>
      <c r="N196" s="301">
        <f t="shared" si="34"/>
        <v>0</v>
      </c>
      <c r="O196" s="301">
        <f t="shared" si="34"/>
        <v>0</v>
      </c>
      <c r="P196" s="301">
        <f t="shared" si="34"/>
        <v>0</v>
      </c>
      <c r="Q196" s="301">
        <f t="shared" si="34"/>
        <v>0</v>
      </c>
      <c r="R196" s="301">
        <f t="shared" si="34"/>
        <v>0</v>
      </c>
      <c r="S196" s="301">
        <f t="shared" si="34"/>
        <v>0</v>
      </c>
      <c r="T196" s="301">
        <f t="shared" si="34"/>
        <v>0</v>
      </c>
      <c r="U196" s="301">
        <f t="shared" si="34"/>
        <v>0</v>
      </c>
      <c r="V196" s="301">
        <f t="shared" si="34"/>
        <v>0</v>
      </c>
      <c r="W196" s="301">
        <f t="shared" si="34"/>
        <v>0</v>
      </c>
      <c r="X196" s="301">
        <f t="shared" si="34"/>
        <v>0</v>
      </c>
      <c r="Y196" s="301">
        <f t="shared" si="34"/>
        <v>0</v>
      </c>
      <c r="DA196" s="178"/>
    </row>
    <row r="197" spans="1:105" ht="12" customHeight="1" x14ac:dyDescent="0.25">
      <c r="A197" s="62" t="s">
        <v>519</v>
      </c>
      <c r="B197" s="302">
        <f t="shared" ref="B197:Y197" si="35">IF(B$91=0,0,B$91/B$72)</f>
        <v>0.33020067879395987</v>
      </c>
      <c r="C197" s="302">
        <f t="shared" si="35"/>
        <v>0.3158639511048596</v>
      </c>
      <c r="D197" s="302">
        <f t="shared" si="35"/>
        <v>0.31276348029398693</v>
      </c>
      <c r="E197" s="302">
        <f t="shared" si="35"/>
        <v>0.33514758522883137</v>
      </c>
      <c r="F197" s="302">
        <f t="shared" si="35"/>
        <v>0.29846170973958042</v>
      </c>
      <c r="G197" s="302">
        <f t="shared" si="35"/>
        <v>0.2444703324054035</v>
      </c>
      <c r="H197" s="302">
        <f t="shared" si="35"/>
        <v>0.27858591349625761</v>
      </c>
      <c r="I197" s="302">
        <f t="shared" si="35"/>
        <v>0</v>
      </c>
      <c r="J197" s="302">
        <f t="shared" si="35"/>
        <v>0</v>
      </c>
      <c r="K197" s="302">
        <f t="shared" si="35"/>
        <v>0</v>
      </c>
      <c r="L197" s="302">
        <f t="shared" si="35"/>
        <v>0</v>
      </c>
      <c r="M197" s="302">
        <f t="shared" si="35"/>
        <v>0</v>
      </c>
      <c r="N197" s="302">
        <f t="shared" si="35"/>
        <v>0</v>
      </c>
      <c r="O197" s="302">
        <f t="shared" si="35"/>
        <v>0</v>
      </c>
      <c r="P197" s="302">
        <f t="shared" si="35"/>
        <v>0</v>
      </c>
      <c r="Q197" s="302">
        <f t="shared" si="35"/>
        <v>0</v>
      </c>
      <c r="R197" s="302">
        <f t="shared" si="35"/>
        <v>0</v>
      </c>
      <c r="S197" s="302">
        <f t="shared" si="35"/>
        <v>0</v>
      </c>
      <c r="T197" s="302">
        <f t="shared" si="35"/>
        <v>0</v>
      </c>
      <c r="U197" s="302">
        <f t="shared" si="35"/>
        <v>0</v>
      </c>
      <c r="V197" s="302">
        <f t="shared" si="35"/>
        <v>0</v>
      </c>
      <c r="W197" s="302">
        <f t="shared" si="35"/>
        <v>0</v>
      </c>
      <c r="X197" s="302">
        <f t="shared" si="35"/>
        <v>0</v>
      </c>
      <c r="Y197" s="302">
        <f t="shared" si="35"/>
        <v>0</v>
      </c>
      <c r="DA197" s="72"/>
    </row>
    <row r="198" spans="1:105" ht="12" customHeight="1" x14ac:dyDescent="0.25">
      <c r="A198" s="62" t="s">
        <v>525</v>
      </c>
      <c r="B198" s="302">
        <f t="shared" ref="B198:Y198" si="36">IF(B$96=0,0,B$96/B$72)</f>
        <v>0.10929091384748699</v>
      </c>
      <c r="C198" s="302">
        <f t="shared" si="36"/>
        <v>0.12707801703843488</v>
      </c>
      <c r="D198" s="302">
        <f t="shared" si="36"/>
        <v>0.13085799639258136</v>
      </c>
      <c r="E198" s="302">
        <f t="shared" si="36"/>
        <v>0.10583805049979515</v>
      </c>
      <c r="F198" s="302">
        <f t="shared" si="36"/>
        <v>0.14742722900658178</v>
      </c>
      <c r="G198" s="302">
        <f t="shared" si="36"/>
        <v>0.2046195618992484</v>
      </c>
      <c r="H198" s="302">
        <f t="shared" si="36"/>
        <v>0.16714162439314295</v>
      </c>
      <c r="I198" s="302">
        <f t="shared" si="36"/>
        <v>0</v>
      </c>
      <c r="J198" s="302">
        <f t="shared" si="36"/>
        <v>0</v>
      </c>
      <c r="K198" s="302">
        <f t="shared" si="36"/>
        <v>0</v>
      </c>
      <c r="L198" s="302">
        <f t="shared" si="36"/>
        <v>0</v>
      </c>
      <c r="M198" s="302">
        <f t="shared" si="36"/>
        <v>0</v>
      </c>
      <c r="N198" s="302">
        <f t="shared" si="36"/>
        <v>0</v>
      </c>
      <c r="O198" s="302">
        <f t="shared" si="36"/>
        <v>0</v>
      </c>
      <c r="P198" s="302">
        <f t="shared" si="36"/>
        <v>0</v>
      </c>
      <c r="Q198" s="302">
        <f t="shared" si="36"/>
        <v>0</v>
      </c>
      <c r="R198" s="302">
        <f t="shared" si="36"/>
        <v>0</v>
      </c>
      <c r="S198" s="302">
        <f t="shared" si="36"/>
        <v>0</v>
      </c>
      <c r="T198" s="302">
        <f t="shared" si="36"/>
        <v>0</v>
      </c>
      <c r="U198" s="302">
        <f t="shared" si="36"/>
        <v>0</v>
      </c>
      <c r="V198" s="302">
        <f t="shared" si="36"/>
        <v>0</v>
      </c>
      <c r="W198" s="302">
        <f t="shared" si="36"/>
        <v>0</v>
      </c>
      <c r="X198" s="302">
        <f t="shared" si="36"/>
        <v>0</v>
      </c>
      <c r="Y198" s="302">
        <f t="shared" si="36"/>
        <v>0</v>
      </c>
      <c r="DA198" s="72"/>
    </row>
    <row r="199" spans="1:105" ht="12" customHeight="1" x14ac:dyDescent="0.25">
      <c r="A199" s="174" t="s">
        <v>527</v>
      </c>
      <c r="B199" s="301">
        <f t="shared" ref="B199:Y199" si="37">IF(B$97=0,0,B$97/B$72)</f>
        <v>0.3051503248978012</v>
      </c>
      <c r="C199" s="301">
        <f t="shared" si="37"/>
        <v>0.29981876041395544</v>
      </c>
      <c r="D199" s="301">
        <f t="shared" si="37"/>
        <v>0.29875828026548934</v>
      </c>
      <c r="E199" s="301">
        <f t="shared" si="37"/>
        <v>0.30282955592742539</v>
      </c>
      <c r="F199" s="301">
        <f t="shared" si="37"/>
        <v>0.29525839460211045</v>
      </c>
      <c r="G199" s="301">
        <f t="shared" si="37"/>
        <v>0.29018105344409145</v>
      </c>
      <c r="H199" s="301">
        <f t="shared" si="37"/>
        <v>0.29543836021420944</v>
      </c>
      <c r="I199" s="301">
        <f t="shared" si="37"/>
        <v>0</v>
      </c>
      <c r="J199" s="301">
        <f t="shared" si="37"/>
        <v>0</v>
      </c>
      <c r="K199" s="301">
        <f t="shared" si="37"/>
        <v>0</v>
      </c>
      <c r="L199" s="301">
        <f t="shared" si="37"/>
        <v>0</v>
      </c>
      <c r="M199" s="301">
        <f t="shared" si="37"/>
        <v>0</v>
      </c>
      <c r="N199" s="301">
        <f t="shared" si="37"/>
        <v>0</v>
      </c>
      <c r="O199" s="301">
        <f t="shared" si="37"/>
        <v>0</v>
      </c>
      <c r="P199" s="301">
        <f t="shared" si="37"/>
        <v>0</v>
      </c>
      <c r="Q199" s="301">
        <f t="shared" si="37"/>
        <v>0</v>
      </c>
      <c r="R199" s="301">
        <f t="shared" si="37"/>
        <v>0</v>
      </c>
      <c r="S199" s="301">
        <f t="shared" si="37"/>
        <v>0</v>
      </c>
      <c r="T199" s="301">
        <f t="shared" si="37"/>
        <v>0</v>
      </c>
      <c r="U199" s="301">
        <f t="shared" si="37"/>
        <v>0</v>
      </c>
      <c r="V199" s="301">
        <f t="shared" si="37"/>
        <v>0</v>
      </c>
      <c r="W199" s="301">
        <f t="shared" si="37"/>
        <v>0</v>
      </c>
      <c r="X199" s="301">
        <f t="shared" si="37"/>
        <v>0</v>
      </c>
      <c r="Y199" s="301">
        <f t="shared" si="37"/>
        <v>0</v>
      </c>
      <c r="DA199" s="178"/>
    </row>
    <row r="200" spans="1:105" ht="12" customHeight="1" x14ac:dyDescent="0.25">
      <c r="A200" s="62" t="s">
        <v>528</v>
      </c>
      <c r="B200" s="302">
        <f t="shared" ref="B200:Y200" si="38">IF(B$98=0,0,B$98/B$72)</f>
        <v>5.0579272456678946E-2</v>
      </c>
      <c r="C200" s="302">
        <f t="shared" si="38"/>
        <v>4.4405372437412424E-2</v>
      </c>
      <c r="D200" s="302">
        <f t="shared" si="38"/>
        <v>4.2149229239572379E-2</v>
      </c>
      <c r="E200" s="302">
        <f t="shared" si="38"/>
        <v>5.2492077105729375E-2</v>
      </c>
      <c r="F200" s="302">
        <f t="shared" si="38"/>
        <v>3.7180745592875264E-2</v>
      </c>
      <c r="G200" s="302">
        <f t="shared" si="38"/>
        <v>3.1207162676033958E-2</v>
      </c>
      <c r="H200" s="302">
        <f t="shared" si="38"/>
        <v>3.4758452431782133E-2</v>
      </c>
      <c r="I200" s="302">
        <f t="shared" si="38"/>
        <v>0</v>
      </c>
      <c r="J200" s="302">
        <f t="shared" si="38"/>
        <v>0</v>
      </c>
      <c r="K200" s="302">
        <f t="shared" si="38"/>
        <v>0</v>
      </c>
      <c r="L200" s="302">
        <f t="shared" si="38"/>
        <v>0</v>
      </c>
      <c r="M200" s="302">
        <f t="shared" si="38"/>
        <v>0</v>
      </c>
      <c r="N200" s="302">
        <f t="shared" si="38"/>
        <v>0</v>
      </c>
      <c r="O200" s="302">
        <f t="shared" si="38"/>
        <v>0</v>
      </c>
      <c r="P200" s="302">
        <f t="shared" si="38"/>
        <v>0</v>
      </c>
      <c r="Q200" s="302">
        <f t="shared" si="38"/>
        <v>0</v>
      </c>
      <c r="R200" s="302">
        <f t="shared" si="38"/>
        <v>0</v>
      </c>
      <c r="S200" s="302">
        <f t="shared" si="38"/>
        <v>0</v>
      </c>
      <c r="T200" s="302">
        <f t="shared" si="38"/>
        <v>0</v>
      </c>
      <c r="U200" s="302">
        <f t="shared" si="38"/>
        <v>0</v>
      </c>
      <c r="V200" s="302">
        <f t="shared" si="38"/>
        <v>0</v>
      </c>
      <c r="W200" s="302">
        <f t="shared" si="38"/>
        <v>0</v>
      </c>
      <c r="X200" s="302">
        <f t="shared" si="38"/>
        <v>0</v>
      </c>
      <c r="Y200" s="302">
        <f t="shared" si="38"/>
        <v>0</v>
      </c>
      <c r="DA200" s="72"/>
    </row>
    <row r="201" spans="1:105" ht="12" customHeight="1" x14ac:dyDescent="0.25">
      <c r="A201" s="62" t="s">
        <v>533</v>
      </c>
      <c r="B201" s="302">
        <f t="shared" ref="B201:Y201" si="39">IF(B$102=0,0,B$102/B$72)</f>
        <v>0.20181353409544853</v>
      </c>
      <c r="C201" s="302">
        <f t="shared" si="39"/>
        <v>0.19648196961159878</v>
      </c>
      <c r="D201" s="302">
        <f t="shared" si="39"/>
        <v>0.19542148946313026</v>
      </c>
      <c r="E201" s="302">
        <f t="shared" si="39"/>
        <v>0.19949276512508171</v>
      </c>
      <c r="F201" s="302">
        <f t="shared" si="39"/>
        <v>0.19192160379973411</v>
      </c>
      <c r="G201" s="302">
        <f t="shared" si="39"/>
        <v>0.1868442626417057</v>
      </c>
      <c r="H201" s="302">
        <f t="shared" si="39"/>
        <v>0.19210156941183548</v>
      </c>
      <c r="I201" s="302">
        <f t="shared" si="39"/>
        <v>0</v>
      </c>
      <c r="J201" s="302">
        <f t="shared" si="39"/>
        <v>0</v>
      </c>
      <c r="K201" s="302">
        <f t="shared" si="39"/>
        <v>0</v>
      </c>
      <c r="L201" s="302">
        <f t="shared" si="39"/>
        <v>0</v>
      </c>
      <c r="M201" s="302">
        <f t="shared" si="39"/>
        <v>0</v>
      </c>
      <c r="N201" s="302">
        <f t="shared" si="39"/>
        <v>0</v>
      </c>
      <c r="O201" s="302">
        <f t="shared" si="39"/>
        <v>0</v>
      </c>
      <c r="P201" s="302">
        <f t="shared" si="39"/>
        <v>0</v>
      </c>
      <c r="Q201" s="302">
        <f t="shared" si="39"/>
        <v>0</v>
      </c>
      <c r="R201" s="302">
        <f t="shared" si="39"/>
        <v>0</v>
      </c>
      <c r="S201" s="302">
        <f t="shared" si="39"/>
        <v>0</v>
      </c>
      <c r="T201" s="302">
        <f t="shared" si="39"/>
        <v>0</v>
      </c>
      <c r="U201" s="302">
        <f t="shared" si="39"/>
        <v>0</v>
      </c>
      <c r="V201" s="302">
        <f t="shared" si="39"/>
        <v>0</v>
      </c>
      <c r="W201" s="302">
        <f t="shared" si="39"/>
        <v>0</v>
      </c>
      <c r="X201" s="302">
        <f t="shared" si="39"/>
        <v>0</v>
      </c>
      <c r="Y201" s="302">
        <f t="shared" si="39"/>
        <v>0</v>
      </c>
      <c r="DA201" s="72"/>
    </row>
    <row r="202" spans="1:105" ht="12" customHeight="1" x14ac:dyDescent="0.25">
      <c r="A202" s="63" t="s">
        <v>545</v>
      </c>
      <c r="B202" s="303">
        <f t="shared" ref="B202:Y202" si="40">IF(B$113=0,0,B$113/B$72)</f>
        <v>5.2757518345673736E-2</v>
      </c>
      <c r="C202" s="303">
        <f t="shared" si="40"/>
        <v>5.8931418364944255E-2</v>
      </c>
      <c r="D202" s="303">
        <f t="shared" si="40"/>
        <v>6.1187561562786756E-2</v>
      </c>
      <c r="E202" s="303">
        <f t="shared" si="40"/>
        <v>5.084471369661428E-2</v>
      </c>
      <c r="F202" s="303">
        <f t="shared" si="40"/>
        <v>6.6156045209501066E-2</v>
      </c>
      <c r="G202" s="303">
        <f t="shared" si="40"/>
        <v>7.2129628126351777E-2</v>
      </c>
      <c r="H202" s="303">
        <f t="shared" si="40"/>
        <v>6.8578338370591838E-2</v>
      </c>
      <c r="I202" s="303">
        <f t="shared" si="40"/>
        <v>0</v>
      </c>
      <c r="J202" s="303">
        <f t="shared" si="40"/>
        <v>0</v>
      </c>
      <c r="K202" s="303">
        <f t="shared" si="40"/>
        <v>0</v>
      </c>
      <c r="L202" s="303">
        <f t="shared" si="40"/>
        <v>0</v>
      </c>
      <c r="M202" s="303">
        <f t="shared" si="40"/>
        <v>0</v>
      </c>
      <c r="N202" s="303">
        <f t="shared" si="40"/>
        <v>0</v>
      </c>
      <c r="O202" s="303">
        <f t="shared" si="40"/>
        <v>0</v>
      </c>
      <c r="P202" s="303">
        <f t="shared" si="40"/>
        <v>0</v>
      </c>
      <c r="Q202" s="303">
        <f t="shared" si="40"/>
        <v>0</v>
      </c>
      <c r="R202" s="303">
        <f t="shared" si="40"/>
        <v>0</v>
      </c>
      <c r="S202" s="303">
        <f t="shared" si="40"/>
        <v>0</v>
      </c>
      <c r="T202" s="303">
        <f t="shared" si="40"/>
        <v>0</v>
      </c>
      <c r="U202" s="303">
        <f t="shared" si="40"/>
        <v>0</v>
      </c>
      <c r="V202" s="303">
        <f t="shared" si="40"/>
        <v>0</v>
      </c>
      <c r="W202" s="303">
        <f t="shared" si="40"/>
        <v>0</v>
      </c>
      <c r="X202" s="303">
        <f t="shared" si="40"/>
        <v>0</v>
      </c>
      <c r="Y202" s="303">
        <f t="shared" si="40"/>
        <v>0</v>
      </c>
      <c r="DA202" s="74"/>
    </row>
    <row r="203" spans="1:105" ht="12" customHeight="1" x14ac:dyDescent="0.25">
      <c r="A203" s="130"/>
      <c r="B203" s="172"/>
      <c r="C203" s="172"/>
      <c r="D203" s="172"/>
      <c r="E203" s="172"/>
      <c r="F203" s="172"/>
      <c r="G203" s="172"/>
      <c r="H203" s="172"/>
      <c r="I203" s="172"/>
      <c r="J203" s="172"/>
      <c r="K203" s="172"/>
      <c r="L203" s="172"/>
      <c r="M203" s="172"/>
      <c r="N203" s="172"/>
      <c r="O203" s="172"/>
      <c r="P203" s="172"/>
      <c r="Q203" s="172"/>
      <c r="R203" s="172"/>
      <c r="S203" s="172"/>
      <c r="T203" s="172"/>
      <c r="U203" s="172"/>
      <c r="V203" s="172"/>
      <c r="W203" s="172"/>
      <c r="X203" s="172"/>
      <c r="Y203" s="172"/>
    </row>
    <row r="204" spans="1:105" ht="12" customHeight="1" x14ac:dyDescent="0.25">
      <c r="A204" s="35" t="s">
        <v>47</v>
      </c>
      <c r="B204" s="232">
        <f t="shared" ref="B204:Y204" si="41">SUM(B$205:B$210,B$214:B$215,B$217:B$219)</f>
        <v>1.0000000000000002</v>
      </c>
      <c r="C204" s="232">
        <f t="shared" si="41"/>
        <v>1.0000000000000004</v>
      </c>
      <c r="D204" s="232">
        <f t="shared" si="41"/>
        <v>1.0000000000000002</v>
      </c>
      <c r="E204" s="232">
        <f t="shared" si="41"/>
        <v>1</v>
      </c>
      <c r="F204" s="232">
        <f t="shared" si="41"/>
        <v>0.99999999999999989</v>
      </c>
      <c r="G204" s="232">
        <f t="shared" si="41"/>
        <v>0.99999999999999978</v>
      </c>
      <c r="H204" s="232">
        <f t="shared" si="41"/>
        <v>0.99999999999999956</v>
      </c>
      <c r="I204" s="232">
        <f t="shared" si="41"/>
        <v>0.99999999999999978</v>
      </c>
      <c r="J204" s="232">
        <f t="shared" si="41"/>
        <v>1.0000000000000002</v>
      </c>
      <c r="K204" s="232">
        <f t="shared" si="41"/>
        <v>0.99999999999999989</v>
      </c>
      <c r="L204" s="232">
        <f t="shared" si="41"/>
        <v>0.99999999999999989</v>
      </c>
      <c r="M204" s="232">
        <f t="shared" si="41"/>
        <v>0.99999999999999978</v>
      </c>
      <c r="N204" s="232">
        <f t="shared" si="41"/>
        <v>0.99999999999999967</v>
      </c>
      <c r="O204" s="232">
        <f t="shared" si="41"/>
        <v>0.99999999999999989</v>
      </c>
      <c r="P204" s="232">
        <f t="shared" si="41"/>
        <v>1</v>
      </c>
      <c r="Q204" s="232">
        <f t="shared" si="41"/>
        <v>0.99999999999999989</v>
      </c>
      <c r="R204" s="232">
        <f t="shared" si="41"/>
        <v>1.0000000000000002</v>
      </c>
      <c r="S204" s="232">
        <f t="shared" si="41"/>
        <v>1.0000000000000002</v>
      </c>
      <c r="T204" s="232">
        <f t="shared" si="41"/>
        <v>1</v>
      </c>
      <c r="U204" s="232">
        <f t="shared" si="41"/>
        <v>1.0000000000000004</v>
      </c>
      <c r="V204" s="232">
        <f t="shared" si="41"/>
        <v>1</v>
      </c>
      <c r="W204" s="232">
        <f t="shared" si="41"/>
        <v>1</v>
      </c>
      <c r="X204" s="232">
        <f t="shared" si="41"/>
        <v>1.0000000000000002</v>
      </c>
      <c r="Y204" s="232">
        <f t="shared" si="41"/>
        <v>0.99999999999999989</v>
      </c>
      <c r="DA204" s="95"/>
    </row>
    <row r="205" spans="1:105" ht="12" customHeight="1" x14ac:dyDescent="0.25">
      <c r="A205" s="55" t="s">
        <v>91</v>
      </c>
      <c r="B205" s="299">
        <f t="shared" ref="B205:Y205" si="42">IF(B$116=0,0,B$116/B$115)</f>
        <v>1.5666760730420873E-3</v>
      </c>
      <c r="C205" s="299">
        <f t="shared" si="42"/>
        <v>1.5666760730421538E-3</v>
      </c>
      <c r="D205" s="299">
        <f t="shared" si="42"/>
        <v>1.5666760730421584E-3</v>
      </c>
      <c r="E205" s="299">
        <f t="shared" si="42"/>
        <v>1.5666760730418776E-3</v>
      </c>
      <c r="F205" s="299">
        <f t="shared" si="42"/>
        <v>1.5666760730425322E-3</v>
      </c>
      <c r="G205" s="299">
        <f t="shared" si="42"/>
        <v>1.5666760730425593E-3</v>
      </c>
      <c r="H205" s="299">
        <f t="shared" si="42"/>
        <v>1.5666760730423861E-3</v>
      </c>
      <c r="I205" s="299">
        <f t="shared" si="42"/>
        <v>1.5666760730425207E-3</v>
      </c>
      <c r="J205" s="299">
        <f t="shared" si="42"/>
        <v>1.5666760730420233E-3</v>
      </c>
      <c r="K205" s="299">
        <f t="shared" si="42"/>
        <v>1.5666760730431333E-3</v>
      </c>
      <c r="L205" s="299">
        <f t="shared" si="42"/>
        <v>1.5666760730432827E-3</v>
      </c>
      <c r="M205" s="299">
        <f t="shared" si="42"/>
        <v>1.5666760730425806E-3</v>
      </c>
      <c r="N205" s="299">
        <f t="shared" si="42"/>
        <v>1.5666760730423173E-3</v>
      </c>
      <c r="O205" s="299">
        <f t="shared" si="42"/>
        <v>1.5666760730426584E-3</v>
      </c>
      <c r="P205" s="299">
        <f t="shared" si="42"/>
        <v>1.5666760730425318E-3</v>
      </c>
      <c r="Q205" s="299">
        <f t="shared" si="42"/>
        <v>1.5666760730425589E-3</v>
      </c>
      <c r="R205" s="299">
        <f t="shared" si="42"/>
        <v>1.5666760730425689E-3</v>
      </c>
      <c r="S205" s="299">
        <f t="shared" si="42"/>
        <v>1.5666760730420075E-3</v>
      </c>
      <c r="T205" s="299">
        <f t="shared" si="42"/>
        <v>1.5666760730423154E-3</v>
      </c>
      <c r="U205" s="299">
        <f t="shared" si="42"/>
        <v>1.566676073042728E-3</v>
      </c>
      <c r="V205" s="299">
        <f t="shared" si="42"/>
        <v>1.5666760730423865E-3</v>
      </c>
      <c r="W205" s="299">
        <f t="shared" si="42"/>
        <v>1.5666760730423473E-3</v>
      </c>
      <c r="X205" s="299">
        <f t="shared" si="42"/>
        <v>1.5666760730423373E-3</v>
      </c>
      <c r="Y205" s="299">
        <f t="shared" si="42"/>
        <v>1.5666760730419424E-3</v>
      </c>
      <c r="DA205" s="67"/>
    </row>
    <row r="206" spans="1:105" ht="12" customHeight="1" x14ac:dyDescent="0.25">
      <c r="A206" s="173" t="s">
        <v>92</v>
      </c>
      <c r="B206" s="233">
        <f t="shared" ref="B206:Y206" si="43">IF(B$117=0,0,B$117/B$115)</f>
        <v>7.8199207810300726E-4</v>
      </c>
      <c r="C206" s="233">
        <f t="shared" si="43"/>
        <v>7.8199207810304055E-4</v>
      </c>
      <c r="D206" s="233">
        <f t="shared" si="43"/>
        <v>7.8199207810304271E-4</v>
      </c>
      <c r="E206" s="233">
        <f t="shared" si="43"/>
        <v>7.8199207810290274E-4</v>
      </c>
      <c r="F206" s="233">
        <f t="shared" si="43"/>
        <v>7.8199207810322952E-4</v>
      </c>
      <c r="G206" s="233">
        <f t="shared" si="43"/>
        <v>7.8199207810324329E-4</v>
      </c>
      <c r="H206" s="233">
        <f t="shared" si="43"/>
        <v>7.8199207810315699E-4</v>
      </c>
      <c r="I206" s="233">
        <f t="shared" si="43"/>
        <v>7.8199207810322378E-4</v>
      </c>
      <c r="J206" s="233">
        <f t="shared" si="43"/>
        <v>7.8199207810297549E-4</v>
      </c>
      <c r="K206" s="233">
        <f t="shared" si="43"/>
        <v>7.8199207810352995E-4</v>
      </c>
      <c r="L206" s="233">
        <f t="shared" si="43"/>
        <v>7.8199207810360368E-4</v>
      </c>
      <c r="M206" s="233">
        <f t="shared" si="43"/>
        <v>7.8199207810325381E-4</v>
      </c>
      <c r="N206" s="233">
        <f t="shared" si="43"/>
        <v>7.8199207810312251E-4</v>
      </c>
      <c r="O206" s="233">
        <f t="shared" si="43"/>
        <v>7.8199207810329262E-4</v>
      </c>
      <c r="P206" s="233">
        <f t="shared" si="43"/>
        <v>7.8199207810322963E-4</v>
      </c>
      <c r="Q206" s="233">
        <f t="shared" si="43"/>
        <v>7.8199207810324297E-4</v>
      </c>
      <c r="R206" s="233">
        <f t="shared" si="43"/>
        <v>7.8199207810324795E-4</v>
      </c>
      <c r="S206" s="233">
        <f t="shared" si="43"/>
        <v>7.819920781029679E-4</v>
      </c>
      <c r="T206" s="233">
        <f t="shared" si="43"/>
        <v>7.8199207810312132E-4</v>
      </c>
      <c r="U206" s="233">
        <f t="shared" si="43"/>
        <v>7.8199207810332699E-4</v>
      </c>
      <c r="V206" s="233">
        <f t="shared" si="43"/>
        <v>7.8199207810315688E-4</v>
      </c>
      <c r="W206" s="233">
        <f t="shared" si="43"/>
        <v>7.8199207810313715E-4</v>
      </c>
      <c r="X206" s="233">
        <f t="shared" si="43"/>
        <v>7.8199207810313173E-4</v>
      </c>
      <c r="Y206" s="233">
        <f t="shared" si="43"/>
        <v>7.8199207810293538E-4</v>
      </c>
      <c r="DA206" s="177"/>
    </row>
    <row r="207" spans="1:105" ht="12" customHeight="1" x14ac:dyDescent="0.25">
      <c r="A207" s="173" t="s">
        <v>93</v>
      </c>
      <c r="B207" s="233">
        <f t="shared" ref="B207:Y207" si="44">IF(B$118=0,0,B$118/B$115)</f>
        <v>1.9878719893658563E-2</v>
      </c>
      <c r="C207" s="233">
        <f t="shared" si="44"/>
        <v>1.9878719893659406E-2</v>
      </c>
      <c r="D207" s="233">
        <f t="shared" si="44"/>
        <v>1.9878719893659465E-2</v>
      </c>
      <c r="E207" s="233">
        <f t="shared" si="44"/>
        <v>1.9878719893655895E-2</v>
      </c>
      <c r="F207" s="233">
        <f t="shared" si="44"/>
        <v>1.9878719893664208E-2</v>
      </c>
      <c r="G207" s="233">
        <f t="shared" si="44"/>
        <v>1.9878719893664552E-2</v>
      </c>
      <c r="H207" s="233">
        <f t="shared" si="44"/>
        <v>1.9878719893662352E-2</v>
      </c>
      <c r="I207" s="233">
        <f t="shared" si="44"/>
        <v>1.9878719893664059E-2</v>
      </c>
      <c r="J207" s="233">
        <f t="shared" si="44"/>
        <v>1.9878719893657745E-2</v>
      </c>
      <c r="K207" s="233">
        <f t="shared" si="44"/>
        <v>1.9878719893671837E-2</v>
      </c>
      <c r="L207" s="233">
        <f t="shared" si="44"/>
        <v>1.9878719893673728E-2</v>
      </c>
      <c r="M207" s="233">
        <f t="shared" si="44"/>
        <v>1.9878719893664819E-2</v>
      </c>
      <c r="N207" s="233">
        <f t="shared" si="44"/>
        <v>1.9878719893661485E-2</v>
      </c>
      <c r="O207" s="233">
        <f t="shared" si="44"/>
        <v>1.9878719893665808E-2</v>
      </c>
      <c r="P207" s="233">
        <f t="shared" si="44"/>
        <v>1.9878719893664215E-2</v>
      </c>
      <c r="Q207" s="233">
        <f t="shared" si="44"/>
        <v>1.9878719893664541E-2</v>
      </c>
      <c r="R207" s="233">
        <f t="shared" si="44"/>
        <v>1.987871989366467E-2</v>
      </c>
      <c r="S207" s="233">
        <f t="shared" si="44"/>
        <v>1.9878719893657554E-2</v>
      </c>
      <c r="T207" s="233">
        <f t="shared" si="44"/>
        <v>1.987871989366146E-2</v>
      </c>
      <c r="U207" s="233">
        <f t="shared" si="44"/>
        <v>1.9878719893666685E-2</v>
      </c>
      <c r="V207" s="233">
        <f t="shared" si="44"/>
        <v>1.9878719893662366E-2</v>
      </c>
      <c r="W207" s="233">
        <f t="shared" si="44"/>
        <v>1.9878719893661859E-2</v>
      </c>
      <c r="X207" s="233">
        <f t="shared" si="44"/>
        <v>1.9878719893661721E-2</v>
      </c>
      <c r="Y207" s="233">
        <f t="shared" si="44"/>
        <v>1.9878719893656725E-2</v>
      </c>
      <c r="DA207" s="177"/>
    </row>
    <row r="208" spans="1:105" ht="12" customHeight="1" x14ac:dyDescent="0.25">
      <c r="A208" s="173" t="s">
        <v>94</v>
      </c>
      <c r="B208" s="233">
        <f t="shared" ref="B208:Y208" si="45">IF(B$119=0,0,B$119/B$115)</f>
        <v>5.2222535768069601E-4</v>
      </c>
      <c r="C208" s="233">
        <f t="shared" si="45"/>
        <v>5.2222535768071813E-4</v>
      </c>
      <c r="D208" s="233">
        <f t="shared" si="45"/>
        <v>5.2222535768071965E-4</v>
      </c>
      <c r="E208" s="233">
        <f t="shared" si="45"/>
        <v>5.2222535768062586E-4</v>
      </c>
      <c r="F208" s="233">
        <f t="shared" si="45"/>
        <v>5.2222535768084411E-4</v>
      </c>
      <c r="G208" s="233">
        <f t="shared" si="45"/>
        <v>5.2222535768085344E-4</v>
      </c>
      <c r="H208" s="233">
        <f t="shared" si="45"/>
        <v>5.2222535768079576E-4</v>
      </c>
      <c r="I208" s="233">
        <f t="shared" si="45"/>
        <v>5.2222535768084032E-4</v>
      </c>
      <c r="J208" s="233">
        <f t="shared" si="45"/>
        <v>5.2222535768067454E-4</v>
      </c>
      <c r="K208" s="233">
        <f t="shared" si="45"/>
        <v>5.2222535768104469E-4</v>
      </c>
      <c r="L208" s="233">
        <f t="shared" si="45"/>
        <v>5.2222535768109424E-4</v>
      </c>
      <c r="M208" s="233">
        <f t="shared" si="45"/>
        <v>5.2222535768086027E-4</v>
      </c>
      <c r="N208" s="233">
        <f t="shared" si="45"/>
        <v>5.2222535768077245E-4</v>
      </c>
      <c r="O208" s="233">
        <f t="shared" si="45"/>
        <v>5.2222535768088607E-4</v>
      </c>
      <c r="P208" s="233">
        <f t="shared" si="45"/>
        <v>5.2222535768084422E-4</v>
      </c>
      <c r="Q208" s="233">
        <f t="shared" si="45"/>
        <v>5.2222535768085322E-4</v>
      </c>
      <c r="R208" s="233">
        <f t="shared" si="45"/>
        <v>5.2222535768085626E-4</v>
      </c>
      <c r="S208" s="233">
        <f t="shared" si="45"/>
        <v>5.2222535768066934E-4</v>
      </c>
      <c r="T208" s="233">
        <f t="shared" si="45"/>
        <v>5.222253576807719E-4</v>
      </c>
      <c r="U208" s="233">
        <f t="shared" si="45"/>
        <v>5.2222535768090949E-4</v>
      </c>
      <c r="V208" s="233">
        <f t="shared" si="45"/>
        <v>5.2222535768079587E-4</v>
      </c>
      <c r="W208" s="233">
        <f t="shared" si="45"/>
        <v>5.2222535768078253E-4</v>
      </c>
      <c r="X208" s="233">
        <f t="shared" si="45"/>
        <v>5.2222535768077906E-4</v>
      </c>
      <c r="Y208" s="233">
        <f t="shared" si="45"/>
        <v>5.2222535768064787E-4</v>
      </c>
      <c r="DA208" s="177"/>
    </row>
    <row r="209" spans="1:105" ht="12" customHeight="1" x14ac:dyDescent="0.25">
      <c r="A209" s="56" t="s">
        <v>95</v>
      </c>
      <c r="B209" s="300">
        <f t="shared" ref="B209:Y209" si="46">IF(B$120=0,0,B$120/B$115)</f>
        <v>1.8203467543268354E-3</v>
      </c>
      <c r="C209" s="300">
        <f t="shared" si="46"/>
        <v>1.9099804262714599E-3</v>
      </c>
      <c r="D209" s="300">
        <f t="shared" si="46"/>
        <v>1.9290004415208717E-3</v>
      </c>
      <c r="E209" s="300">
        <f t="shared" si="46"/>
        <v>1.8579746096273921E-3</v>
      </c>
      <c r="F209" s="300">
        <f t="shared" si="46"/>
        <v>1.9896561656434246E-3</v>
      </c>
      <c r="G209" s="300">
        <f t="shared" si="46"/>
        <v>2.181540606746574E-3</v>
      </c>
      <c r="H209" s="300">
        <f t="shared" si="46"/>
        <v>2.042425157389542E-3</v>
      </c>
      <c r="I209" s="300">
        <f t="shared" si="46"/>
        <v>2.1121496500363921E-3</v>
      </c>
      <c r="J209" s="300">
        <f t="shared" si="46"/>
        <v>2.106388905267099E-3</v>
      </c>
      <c r="K209" s="300">
        <f t="shared" si="46"/>
        <v>2.5642130483018786E-3</v>
      </c>
      <c r="L209" s="300">
        <f t="shared" si="46"/>
        <v>2.5939486811451602E-3</v>
      </c>
      <c r="M209" s="300">
        <f t="shared" si="46"/>
        <v>2.3106084558230022E-3</v>
      </c>
      <c r="N209" s="300">
        <f t="shared" si="46"/>
        <v>2.3649458786771955E-3</v>
      </c>
      <c r="O209" s="300">
        <f t="shared" si="46"/>
        <v>2.4268898627091218E-3</v>
      </c>
      <c r="P209" s="300">
        <f t="shared" si="46"/>
        <v>2.4469895068525323E-3</v>
      </c>
      <c r="Q209" s="300">
        <f t="shared" si="46"/>
        <v>2.4422547805663464E-3</v>
      </c>
      <c r="R209" s="300">
        <f t="shared" si="46"/>
        <v>2.3524257713539642E-3</v>
      </c>
      <c r="S209" s="300">
        <f t="shared" si="46"/>
        <v>2.7103110923148458E-3</v>
      </c>
      <c r="T209" s="300">
        <f t="shared" si="46"/>
        <v>2.7112769414962255E-3</v>
      </c>
      <c r="U209" s="300">
        <f t="shared" si="46"/>
        <v>2.6771368606156717E-3</v>
      </c>
      <c r="V209" s="300">
        <f t="shared" si="46"/>
        <v>2.5913693005310818E-3</v>
      </c>
      <c r="W209" s="300">
        <f t="shared" si="46"/>
        <v>2.5885195594193026E-3</v>
      </c>
      <c r="X209" s="300">
        <f t="shared" si="46"/>
        <v>2.5756061773731988E-3</v>
      </c>
      <c r="Y209" s="300">
        <f t="shared" si="46"/>
        <v>2.5729146583508555E-3</v>
      </c>
      <c r="DA209" s="68"/>
    </row>
    <row r="210" spans="1:105" ht="12" customHeight="1" x14ac:dyDescent="0.25">
      <c r="A210" s="174" t="s">
        <v>602</v>
      </c>
      <c r="B210" s="301">
        <f t="shared" ref="B210:Y210" si="47">IF(B$126=0,0,B$126/B$115)</f>
        <v>0.58430557042043929</v>
      </c>
      <c r="C210" s="301">
        <f t="shared" si="47"/>
        <v>0.58027792090274322</v>
      </c>
      <c r="D210" s="301">
        <f t="shared" si="47"/>
        <v>0.58112144759707829</v>
      </c>
      <c r="E210" s="301">
        <f t="shared" si="47"/>
        <v>0.58497333500237769</v>
      </c>
      <c r="F210" s="301">
        <f t="shared" si="47"/>
        <v>0.57752816733632295</v>
      </c>
      <c r="G210" s="301">
        <f t="shared" si="47"/>
        <v>0.57366731499605206</v>
      </c>
      <c r="H210" s="301">
        <f t="shared" si="47"/>
        <v>0.57750667156725954</v>
      </c>
      <c r="I210" s="301">
        <f t="shared" si="47"/>
        <v>0.57602552541172414</v>
      </c>
      <c r="J210" s="301">
        <f t="shared" si="47"/>
        <v>0.57577274456334493</v>
      </c>
      <c r="K210" s="301">
        <f t="shared" si="47"/>
        <v>0.56151494644013278</v>
      </c>
      <c r="L210" s="301">
        <f t="shared" si="47"/>
        <v>0.56194141314864632</v>
      </c>
      <c r="M210" s="301">
        <f t="shared" si="47"/>
        <v>0.57064530219658194</v>
      </c>
      <c r="N210" s="301">
        <f t="shared" si="47"/>
        <v>0.57194876983376319</v>
      </c>
      <c r="O210" s="301">
        <f t="shared" si="47"/>
        <v>0.56666832644155252</v>
      </c>
      <c r="P210" s="301">
        <f t="shared" si="47"/>
        <v>0.56477605758369531</v>
      </c>
      <c r="Q210" s="301">
        <f t="shared" si="47"/>
        <v>0.56556155930269614</v>
      </c>
      <c r="R210" s="301">
        <f t="shared" si="47"/>
        <v>0.57284644876528534</v>
      </c>
      <c r="S210" s="301">
        <f t="shared" si="47"/>
        <v>0.57667157301567806</v>
      </c>
      <c r="T210" s="301">
        <f t="shared" si="47"/>
        <v>0.5773309836384326</v>
      </c>
      <c r="U210" s="301">
        <f t="shared" si="47"/>
        <v>0.57012150047713639</v>
      </c>
      <c r="V210" s="301">
        <f t="shared" si="47"/>
        <v>0.55431848865797195</v>
      </c>
      <c r="W210" s="301">
        <f t="shared" si="47"/>
        <v>0.55373845348527961</v>
      </c>
      <c r="X210" s="301">
        <f t="shared" si="47"/>
        <v>0.55106474329984534</v>
      </c>
      <c r="Y210" s="301">
        <f t="shared" si="47"/>
        <v>0.55073601505028058</v>
      </c>
      <c r="DA210" s="178"/>
    </row>
    <row r="211" spans="1:105" ht="12" customHeight="1" x14ac:dyDescent="0.25">
      <c r="A211" s="62" t="s">
        <v>604</v>
      </c>
      <c r="B211" s="302">
        <f t="shared" ref="B211:Y211" si="48">IF(B$127=0,0,B$127/B$115)</f>
        <v>0.50506086492578384</v>
      </c>
      <c r="C211" s="302">
        <f t="shared" si="48"/>
        <v>0.48358444947845752</v>
      </c>
      <c r="D211" s="302">
        <f t="shared" si="48"/>
        <v>0.48321961196093199</v>
      </c>
      <c r="E211" s="302">
        <f t="shared" si="48"/>
        <v>0.50920191487349908</v>
      </c>
      <c r="F211" s="302">
        <f t="shared" si="48"/>
        <v>0.46195490407061301</v>
      </c>
      <c r="G211" s="302">
        <f t="shared" si="48"/>
        <v>0.41041728477977607</v>
      </c>
      <c r="H211" s="302">
        <f t="shared" si="48"/>
        <v>0.44864282407442718</v>
      </c>
      <c r="I211" s="302">
        <f t="shared" si="48"/>
        <v>0.42798943422012165</v>
      </c>
      <c r="J211" s="302">
        <f t="shared" si="48"/>
        <v>0.43503110668824196</v>
      </c>
      <c r="K211" s="302">
        <f t="shared" si="48"/>
        <v>0.25317474619171254</v>
      </c>
      <c r="L211" s="302">
        <f t="shared" si="48"/>
        <v>0.22393353551920087</v>
      </c>
      <c r="M211" s="302">
        <f t="shared" si="48"/>
        <v>0.41984172109694595</v>
      </c>
      <c r="N211" s="302">
        <f t="shared" si="48"/>
        <v>0.38618501630039159</v>
      </c>
      <c r="O211" s="302">
        <f t="shared" si="48"/>
        <v>0.40093820718016743</v>
      </c>
      <c r="P211" s="302">
        <f t="shared" si="48"/>
        <v>0.35652565094308625</v>
      </c>
      <c r="Q211" s="302">
        <f t="shared" si="48"/>
        <v>0.35324463716009369</v>
      </c>
      <c r="R211" s="302">
        <f t="shared" si="48"/>
        <v>0.40664112834955968</v>
      </c>
      <c r="S211" s="302">
        <f t="shared" si="48"/>
        <v>5.9183149075056972E-2</v>
      </c>
      <c r="T211" s="302">
        <f t="shared" si="48"/>
        <v>5.473758298830713E-2</v>
      </c>
      <c r="U211" s="302">
        <f t="shared" si="48"/>
        <v>9.9150899917399796E-2</v>
      </c>
      <c r="V211" s="302">
        <f t="shared" si="48"/>
        <v>0.28902271219535286</v>
      </c>
      <c r="W211" s="302">
        <f t="shared" si="48"/>
        <v>0.30729881198300069</v>
      </c>
      <c r="X211" s="302">
        <f t="shared" si="48"/>
        <v>0.29252778233470794</v>
      </c>
      <c r="Y211" s="302">
        <f t="shared" si="48"/>
        <v>0.34636473295108244</v>
      </c>
      <c r="DA211" s="72"/>
    </row>
    <row r="212" spans="1:105" ht="12" customHeight="1" x14ac:dyDescent="0.25">
      <c r="A212" s="62" t="s">
        <v>611</v>
      </c>
      <c r="B212" s="302">
        <f t="shared" ref="B212:Y212" si="49">IF(B$133=0,0,B$133/B$115)</f>
        <v>7.9244705494655371E-2</v>
      </c>
      <c r="C212" s="302">
        <f t="shared" si="49"/>
        <v>9.6693471424285429E-2</v>
      </c>
      <c r="D212" s="302">
        <f t="shared" si="49"/>
        <v>9.7901835636146184E-2</v>
      </c>
      <c r="E212" s="302">
        <f t="shared" si="49"/>
        <v>7.5771420128878872E-2</v>
      </c>
      <c r="F212" s="302">
        <f t="shared" si="49"/>
        <v>0.11557326326570995</v>
      </c>
      <c r="G212" s="302">
        <f t="shared" si="49"/>
        <v>0.16325003021627615</v>
      </c>
      <c r="H212" s="302">
        <f t="shared" si="49"/>
        <v>0.12886384749283253</v>
      </c>
      <c r="I212" s="302">
        <f t="shared" si="49"/>
        <v>0.14803609119160258</v>
      </c>
      <c r="J212" s="302">
        <f t="shared" si="49"/>
        <v>0.14074163787510291</v>
      </c>
      <c r="K212" s="302">
        <f t="shared" si="49"/>
        <v>0.30834020024842018</v>
      </c>
      <c r="L212" s="302">
        <f t="shared" si="49"/>
        <v>0.33800787762944556</v>
      </c>
      <c r="M212" s="302">
        <f t="shared" si="49"/>
        <v>0.15080358109963593</v>
      </c>
      <c r="N212" s="302">
        <f t="shared" si="49"/>
        <v>0.18576375353337157</v>
      </c>
      <c r="O212" s="302">
        <f t="shared" si="49"/>
        <v>0.1657301192613852</v>
      </c>
      <c r="P212" s="302">
        <f t="shared" si="49"/>
        <v>0.20825040664060901</v>
      </c>
      <c r="Q212" s="302">
        <f t="shared" si="49"/>
        <v>0.21231692214260242</v>
      </c>
      <c r="R212" s="302">
        <f t="shared" si="49"/>
        <v>0.16620532041572558</v>
      </c>
      <c r="S212" s="302">
        <f t="shared" si="49"/>
        <v>0.51748842394062111</v>
      </c>
      <c r="T212" s="302">
        <f t="shared" si="49"/>
        <v>0.52259340065012561</v>
      </c>
      <c r="U212" s="302">
        <f t="shared" si="49"/>
        <v>0.4709706005597365</v>
      </c>
      <c r="V212" s="302">
        <f t="shared" si="49"/>
        <v>0.26529577646261904</v>
      </c>
      <c r="W212" s="302">
        <f t="shared" si="49"/>
        <v>0.24643964150227901</v>
      </c>
      <c r="X212" s="302">
        <f t="shared" si="49"/>
        <v>0.2585369609651374</v>
      </c>
      <c r="Y212" s="302">
        <f t="shared" si="49"/>
        <v>0.20437128209919811</v>
      </c>
      <c r="DA212" s="72"/>
    </row>
    <row r="213" spans="1:105" ht="12" customHeight="1" x14ac:dyDescent="0.25">
      <c r="A213" s="174" t="s">
        <v>613</v>
      </c>
      <c r="B213" s="301">
        <f t="shared" ref="B213:Y213" si="50">IF(B$134=0,0,B$134/B$115)</f>
        <v>0.24906930518625284</v>
      </c>
      <c r="C213" s="301">
        <f t="shared" si="50"/>
        <v>0.25358326577850338</v>
      </c>
      <c r="D213" s="301">
        <f t="shared" si="50"/>
        <v>0.25343943370375011</v>
      </c>
      <c r="E213" s="301">
        <f t="shared" si="50"/>
        <v>0.24948007582840845</v>
      </c>
      <c r="F213" s="301">
        <f t="shared" si="50"/>
        <v>0.25697499617653352</v>
      </c>
      <c r="G213" s="301">
        <f t="shared" si="50"/>
        <v>0.26016487588153359</v>
      </c>
      <c r="H213" s="301">
        <f t="shared" si="50"/>
        <v>0.25633725065586027</v>
      </c>
      <c r="I213" s="301">
        <f t="shared" si="50"/>
        <v>0.25744685256265731</v>
      </c>
      <c r="J213" s="301">
        <f t="shared" si="50"/>
        <v>0.25755898234412139</v>
      </c>
      <c r="K213" s="301">
        <f t="shared" si="50"/>
        <v>0.28027574721997073</v>
      </c>
      <c r="L213" s="301">
        <f t="shared" si="50"/>
        <v>0.28119721883196191</v>
      </c>
      <c r="M213" s="301">
        <f t="shared" si="50"/>
        <v>0.26187554192355428</v>
      </c>
      <c r="N213" s="301">
        <f t="shared" si="50"/>
        <v>0.2592541540778176</v>
      </c>
      <c r="O213" s="301">
        <f t="shared" si="50"/>
        <v>0.26586782139072923</v>
      </c>
      <c r="P213" s="301">
        <f t="shared" si="50"/>
        <v>0.26846269386794169</v>
      </c>
      <c r="Q213" s="301">
        <f t="shared" si="50"/>
        <v>0.26760012968197833</v>
      </c>
      <c r="R213" s="301">
        <f t="shared" si="50"/>
        <v>0.25792068825002018</v>
      </c>
      <c r="S213" s="301">
        <f t="shared" si="50"/>
        <v>0.29549504899145468</v>
      </c>
      <c r="T213" s="301">
        <f t="shared" si="50"/>
        <v>0.29583294075410466</v>
      </c>
      <c r="U213" s="301">
        <f t="shared" si="50"/>
        <v>0.29213869487891825</v>
      </c>
      <c r="V213" s="301">
        <f t="shared" si="50"/>
        <v>0.28404099773165564</v>
      </c>
      <c r="W213" s="301">
        <f t="shared" si="50"/>
        <v>0.28374377912440735</v>
      </c>
      <c r="X213" s="301">
        <f t="shared" si="50"/>
        <v>0.28237373045337216</v>
      </c>
      <c r="Y213" s="301">
        <f t="shared" si="50"/>
        <v>0.28220528523298088</v>
      </c>
      <c r="DA213" s="178"/>
    </row>
    <row r="214" spans="1:105" ht="12" customHeight="1" x14ac:dyDescent="0.25">
      <c r="A214" s="62" t="s">
        <v>615</v>
      </c>
      <c r="B214" s="302">
        <f t="shared" ref="B214:Y214" si="51">IF(B$135=0,0,B$135/B$115)</f>
        <v>0.18713180187348277</v>
      </c>
      <c r="C214" s="302">
        <f t="shared" si="51"/>
        <v>0.18083139107053336</v>
      </c>
      <c r="D214" s="302">
        <f t="shared" si="51"/>
        <v>0.17868070752788698</v>
      </c>
      <c r="E214" s="302">
        <f t="shared" si="51"/>
        <v>0.18960401020420159</v>
      </c>
      <c r="F214" s="302">
        <f t="shared" si="51"/>
        <v>0.17200964198583288</v>
      </c>
      <c r="G214" s="302">
        <f t="shared" si="51"/>
        <v>0.14162552863819863</v>
      </c>
      <c r="H214" s="302">
        <f t="shared" si="51"/>
        <v>0.16021434860235539</v>
      </c>
      <c r="I214" s="302">
        <f t="shared" si="51"/>
        <v>0.14745851234811766</v>
      </c>
      <c r="J214" s="302">
        <f t="shared" si="51"/>
        <v>0.15396542865138285</v>
      </c>
      <c r="K214" s="302">
        <f t="shared" si="51"/>
        <v>9.5723330977420668E-2</v>
      </c>
      <c r="L214" s="302">
        <f t="shared" si="51"/>
        <v>7.0124973550004285E-2</v>
      </c>
      <c r="M214" s="302">
        <f t="shared" si="51"/>
        <v>0.15706744236060796</v>
      </c>
      <c r="N214" s="302">
        <f t="shared" si="51"/>
        <v>0.12335175120460967</v>
      </c>
      <c r="O214" s="302">
        <f t="shared" si="51"/>
        <v>0.15638900809765932</v>
      </c>
      <c r="P214" s="302">
        <f t="shared" si="51"/>
        <v>0.13345577328553038</v>
      </c>
      <c r="Q214" s="302">
        <f t="shared" si="51"/>
        <v>0.12771398856701055</v>
      </c>
      <c r="R214" s="302">
        <f t="shared" si="51"/>
        <v>0.13600825983663969</v>
      </c>
      <c r="S214" s="302">
        <f t="shared" si="51"/>
        <v>3.0326321521187707E-2</v>
      </c>
      <c r="T214" s="302">
        <f t="shared" si="51"/>
        <v>2.8048347662117022E-2</v>
      </c>
      <c r="U214" s="302">
        <f t="shared" si="51"/>
        <v>5.0806388592077083E-2</v>
      </c>
      <c r="V214" s="302">
        <f t="shared" si="51"/>
        <v>0.14809951538479421</v>
      </c>
      <c r="W214" s="302">
        <f t="shared" si="51"/>
        <v>0.1574644594098345</v>
      </c>
      <c r="X214" s="302">
        <f t="shared" si="51"/>
        <v>0.14989556520069014</v>
      </c>
      <c r="Y214" s="302">
        <f t="shared" si="51"/>
        <v>0.17748241550569654</v>
      </c>
      <c r="DA214" s="72"/>
    </row>
    <row r="215" spans="1:105" ht="12" customHeight="1" x14ac:dyDescent="0.25">
      <c r="A215" s="62" t="s">
        <v>621</v>
      </c>
      <c r="B215" s="302">
        <f t="shared" ref="B215:Y215" si="52">IF(B$140=0,0,B$140/B$115)</f>
        <v>6.1937503312770044E-2</v>
      </c>
      <c r="C215" s="302">
        <f t="shared" si="52"/>
        <v>7.2751874707970038E-2</v>
      </c>
      <c r="D215" s="302">
        <f t="shared" si="52"/>
        <v>7.4758726175863099E-2</v>
      </c>
      <c r="E215" s="302">
        <f t="shared" si="52"/>
        <v>5.9876065624206852E-2</v>
      </c>
      <c r="F215" s="302">
        <f t="shared" si="52"/>
        <v>8.4965354190700657E-2</v>
      </c>
      <c r="G215" s="302">
        <f t="shared" si="52"/>
        <v>0.11853934724333498</v>
      </c>
      <c r="H215" s="302">
        <f t="shared" si="52"/>
        <v>9.6122902053504863E-2</v>
      </c>
      <c r="I215" s="302">
        <f t="shared" si="52"/>
        <v>0.1099883402145396</v>
      </c>
      <c r="J215" s="302">
        <f t="shared" si="52"/>
        <v>0.10359355369273859</v>
      </c>
      <c r="K215" s="302">
        <f t="shared" si="52"/>
        <v>0.18455241624255009</v>
      </c>
      <c r="L215" s="302">
        <f t="shared" si="52"/>
        <v>0.21107224528195764</v>
      </c>
      <c r="M215" s="302">
        <f t="shared" si="52"/>
        <v>0.10480809956294632</v>
      </c>
      <c r="N215" s="302">
        <f t="shared" si="52"/>
        <v>0.1359024028732079</v>
      </c>
      <c r="O215" s="302">
        <f t="shared" si="52"/>
        <v>0.10947881329306992</v>
      </c>
      <c r="P215" s="302">
        <f t="shared" si="52"/>
        <v>0.13500692058241129</v>
      </c>
      <c r="Q215" s="302">
        <f t="shared" si="52"/>
        <v>0.13988614111496778</v>
      </c>
      <c r="R215" s="302">
        <f t="shared" si="52"/>
        <v>0.12191242841338047</v>
      </c>
      <c r="S215" s="302">
        <f t="shared" si="52"/>
        <v>0.26516872747026693</v>
      </c>
      <c r="T215" s="302">
        <f t="shared" si="52"/>
        <v>0.26778459309198765</v>
      </c>
      <c r="U215" s="302">
        <f t="shared" si="52"/>
        <v>0.24133230628684121</v>
      </c>
      <c r="V215" s="302">
        <f t="shared" si="52"/>
        <v>0.13594148234686143</v>
      </c>
      <c r="W215" s="302">
        <f t="shared" si="52"/>
        <v>0.12627931971457287</v>
      </c>
      <c r="X215" s="302">
        <f t="shared" si="52"/>
        <v>0.13247816525268208</v>
      </c>
      <c r="Y215" s="302">
        <f t="shared" si="52"/>
        <v>0.10472286972728431</v>
      </c>
      <c r="DA215" s="72"/>
    </row>
    <row r="216" spans="1:105" ht="12" customHeight="1" x14ac:dyDescent="0.25">
      <c r="A216" s="174" t="s">
        <v>623</v>
      </c>
      <c r="B216" s="301">
        <f t="shared" ref="B216:Y216" si="53">IF(B$141=0,0,B$141/B$115)</f>
        <v>0.14205516423649694</v>
      </c>
      <c r="C216" s="301">
        <f t="shared" si="53"/>
        <v>0.14147921948999689</v>
      </c>
      <c r="D216" s="301">
        <f t="shared" si="53"/>
        <v>0.14076050485516564</v>
      </c>
      <c r="E216" s="301">
        <f t="shared" si="53"/>
        <v>0.14093900115710514</v>
      </c>
      <c r="F216" s="301">
        <f t="shared" si="53"/>
        <v>0.1407575669190092</v>
      </c>
      <c r="G216" s="301">
        <f t="shared" si="53"/>
        <v>0.14123665511317621</v>
      </c>
      <c r="H216" s="301">
        <f t="shared" si="53"/>
        <v>0.14136403921700155</v>
      </c>
      <c r="I216" s="301">
        <f t="shared" si="53"/>
        <v>0.14166585897309131</v>
      </c>
      <c r="J216" s="301">
        <f t="shared" si="53"/>
        <v>0.14181227078478326</v>
      </c>
      <c r="K216" s="301">
        <f t="shared" si="53"/>
        <v>0.13289547988909495</v>
      </c>
      <c r="L216" s="301">
        <f t="shared" si="53"/>
        <v>0.1315178059357448</v>
      </c>
      <c r="M216" s="301">
        <f t="shared" si="53"/>
        <v>0.14241893402154893</v>
      </c>
      <c r="N216" s="301">
        <f t="shared" si="53"/>
        <v>0.14368251680725416</v>
      </c>
      <c r="O216" s="301">
        <f t="shared" si="53"/>
        <v>0.14228734890251638</v>
      </c>
      <c r="P216" s="301">
        <f t="shared" si="53"/>
        <v>0.14156464563901977</v>
      </c>
      <c r="Q216" s="301">
        <f t="shared" si="53"/>
        <v>0.14164644283226796</v>
      </c>
      <c r="R216" s="301">
        <f t="shared" si="53"/>
        <v>0.1441308238108493</v>
      </c>
      <c r="S216" s="301">
        <f t="shared" si="53"/>
        <v>0.10237345349806934</v>
      </c>
      <c r="T216" s="301">
        <f t="shared" si="53"/>
        <v>0.1013751852634788</v>
      </c>
      <c r="U216" s="301">
        <f t="shared" si="53"/>
        <v>0.11231305438083651</v>
      </c>
      <c r="V216" s="301">
        <f t="shared" si="53"/>
        <v>0.13629953090735261</v>
      </c>
      <c r="W216" s="301">
        <f t="shared" si="53"/>
        <v>0.13717963442840553</v>
      </c>
      <c r="X216" s="301">
        <f t="shared" si="53"/>
        <v>0.14123630666692136</v>
      </c>
      <c r="Y216" s="301">
        <f t="shared" si="53"/>
        <v>0.14173617165590538</v>
      </c>
      <c r="DA216" s="178"/>
    </row>
    <row r="217" spans="1:105" ht="12" customHeight="1" x14ac:dyDescent="0.25">
      <c r="A217" s="62" t="s">
        <v>624</v>
      </c>
      <c r="B217" s="302">
        <f t="shared" ref="B217:Y217" si="54">IF(B$142=0,0,B$142/B$115)</f>
        <v>1.6051593497393442E-2</v>
      </c>
      <c r="C217" s="302">
        <f t="shared" si="54"/>
        <v>1.4619242189889614E-2</v>
      </c>
      <c r="D217" s="302">
        <f t="shared" si="54"/>
        <v>1.391134842298607E-2</v>
      </c>
      <c r="E217" s="302">
        <f t="shared" si="54"/>
        <v>1.6825593279605807E-2</v>
      </c>
      <c r="F217" s="302">
        <f t="shared" si="54"/>
        <v>1.262628147782517E-2</v>
      </c>
      <c r="G217" s="302">
        <f t="shared" si="54"/>
        <v>1.1425127391762666E-2</v>
      </c>
      <c r="H217" s="302">
        <f t="shared" si="54"/>
        <v>1.2049794188231867E-2</v>
      </c>
      <c r="I217" s="302">
        <f t="shared" si="54"/>
        <v>1.099901969859512E-2</v>
      </c>
      <c r="J217" s="302">
        <f t="shared" si="54"/>
        <v>1.2723727359875722E-2</v>
      </c>
      <c r="K217" s="302">
        <f t="shared" si="54"/>
        <v>8.67549772337038E-3</v>
      </c>
      <c r="L217" s="302">
        <f t="shared" si="54"/>
        <v>6.4501910798544348E-3</v>
      </c>
      <c r="M217" s="302">
        <f t="shared" si="54"/>
        <v>2.0688368938105394E-2</v>
      </c>
      <c r="N217" s="302">
        <f t="shared" si="54"/>
        <v>1.9159694634322554E-2</v>
      </c>
      <c r="O217" s="302">
        <f t="shared" si="54"/>
        <v>2.4291229026376215E-2</v>
      </c>
      <c r="P217" s="302">
        <f t="shared" si="54"/>
        <v>2.0467984743903819E-2</v>
      </c>
      <c r="Q217" s="302">
        <f t="shared" si="54"/>
        <v>1.9837262118933267E-2</v>
      </c>
      <c r="R217" s="302">
        <f t="shared" si="54"/>
        <v>2.1125575443944184E-2</v>
      </c>
      <c r="S217" s="302">
        <f t="shared" si="54"/>
        <v>4.6280963019294866E-3</v>
      </c>
      <c r="T217" s="302">
        <f t="shared" si="54"/>
        <v>4.3563748660889337E-3</v>
      </c>
      <c r="U217" s="302">
        <f t="shared" si="54"/>
        <v>7.891536856110307E-3</v>
      </c>
      <c r="V217" s="302">
        <f t="shared" si="54"/>
        <v>2.3003657933944068E-2</v>
      </c>
      <c r="W217" s="302">
        <f t="shared" si="54"/>
        <v>2.4458274232740371E-2</v>
      </c>
      <c r="X217" s="302">
        <f t="shared" si="54"/>
        <v>2.3282630592901421E-2</v>
      </c>
      <c r="Y217" s="302">
        <f t="shared" si="54"/>
        <v>2.7567576875422783E-2</v>
      </c>
      <c r="DA217" s="72"/>
    </row>
    <row r="218" spans="1:105" ht="12" customHeight="1" x14ac:dyDescent="0.25">
      <c r="A218" s="62" t="s">
        <v>629</v>
      </c>
      <c r="B218" s="302">
        <f t="shared" ref="B218:Y218" si="55">IF(B$146=0,0,B$146/B$115)</f>
        <v>0.10926069965211131</v>
      </c>
      <c r="C218" s="302">
        <f t="shared" si="55"/>
        <v>0.10745843576625069</v>
      </c>
      <c r="D218" s="302">
        <f t="shared" si="55"/>
        <v>0.10665420854322329</v>
      </c>
      <c r="E218" s="302">
        <f t="shared" si="55"/>
        <v>0.10781585365128526</v>
      </c>
      <c r="F218" s="302">
        <f t="shared" si="55"/>
        <v>0.10566522579242453</v>
      </c>
      <c r="G218" s="302">
        <f t="shared" si="55"/>
        <v>0.10340444295632176</v>
      </c>
      <c r="H218" s="302">
        <f t="shared" si="55"/>
        <v>0.10554003169869171</v>
      </c>
      <c r="I218" s="302">
        <f t="shared" si="55"/>
        <v>0.10494505329206266</v>
      </c>
      <c r="J218" s="302">
        <f t="shared" si="55"/>
        <v>0.10508452818906924</v>
      </c>
      <c r="K218" s="302">
        <f t="shared" si="55"/>
        <v>8.9330274593569917E-2</v>
      </c>
      <c r="L218" s="302">
        <f t="shared" si="55"/>
        <v>8.7539800282285807E-2</v>
      </c>
      <c r="M218" s="302">
        <f t="shared" si="55"/>
        <v>0.10279742369546227</v>
      </c>
      <c r="N218" s="302">
        <f t="shared" si="55"/>
        <v>0.10341368903381458</v>
      </c>
      <c r="O218" s="302">
        <f t="shared" si="55"/>
        <v>0.10099124875644383</v>
      </c>
      <c r="P218" s="302">
        <f t="shared" si="55"/>
        <v>9.9918504133872113E-2</v>
      </c>
      <c r="Q218" s="302">
        <f t="shared" si="55"/>
        <v>0.1000812707228977</v>
      </c>
      <c r="R218" s="302">
        <f t="shared" si="55"/>
        <v>0.10406911752386129</v>
      </c>
      <c r="S218" s="302">
        <f t="shared" si="55"/>
        <v>5.6400735010890241E-2</v>
      </c>
      <c r="T218" s="302">
        <f t="shared" si="55"/>
        <v>5.5424490526325643E-2</v>
      </c>
      <c r="U218" s="302">
        <f t="shared" si="55"/>
        <v>6.6936412946171281E-2</v>
      </c>
      <c r="V218" s="302">
        <f t="shared" si="55"/>
        <v>9.2180669788472488E-2</v>
      </c>
      <c r="W218" s="302">
        <f t="shared" si="55"/>
        <v>9.3106938991803181E-2</v>
      </c>
      <c r="X218" s="302">
        <f t="shared" si="55"/>
        <v>9.7376414971772574E-2</v>
      </c>
      <c r="Y218" s="302">
        <f t="shared" si="55"/>
        <v>9.7902443829155625E-2</v>
      </c>
      <c r="DA218" s="72"/>
    </row>
    <row r="219" spans="1:105" ht="12" customHeight="1" x14ac:dyDescent="0.25">
      <c r="A219" s="63" t="s">
        <v>641</v>
      </c>
      <c r="B219" s="303">
        <f t="shared" ref="B219:Y219" si="56">IF(B$157=0,0,B$157/B$115)</f>
        <v>1.6742871086992222E-2</v>
      </c>
      <c r="C219" s="303">
        <f t="shared" si="56"/>
        <v>1.940154153385661E-2</v>
      </c>
      <c r="D219" s="303">
        <f t="shared" si="56"/>
        <v>2.0194947888956285E-2</v>
      </c>
      <c r="E219" s="303">
        <f t="shared" si="56"/>
        <v>1.6297554226214067E-2</v>
      </c>
      <c r="F219" s="303">
        <f t="shared" si="56"/>
        <v>2.2466059648759508E-2</v>
      </c>
      <c r="G219" s="303">
        <f t="shared" si="56"/>
        <v>2.6407084765091755E-2</v>
      </c>
      <c r="H219" s="303">
        <f t="shared" si="56"/>
        <v>2.3774213330077971E-2</v>
      </c>
      <c r="I219" s="303">
        <f t="shared" si="56"/>
        <v>2.572178598243352E-2</v>
      </c>
      <c r="J219" s="303">
        <f t="shared" si="56"/>
        <v>2.4004015235838286E-2</v>
      </c>
      <c r="K219" s="303">
        <f t="shared" si="56"/>
        <v>3.4889707572154656E-2</v>
      </c>
      <c r="L219" s="303">
        <f t="shared" si="56"/>
        <v>3.7527814573604545E-2</v>
      </c>
      <c r="M219" s="303">
        <f t="shared" si="56"/>
        <v>1.8933141387981273E-2</v>
      </c>
      <c r="N219" s="303">
        <f t="shared" si="56"/>
        <v>2.1109133139117026E-2</v>
      </c>
      <c r="O219" s="303">
        <f t="shared" si="56"/>
        <v>1.7004871119696331E-2</v>
      </c>
      <c r="P219" s="303">
        <f t="shared" si="56"/>
        <v>2.1178156761243832E-2</v>
      </c>
      <c r="Q219" s="303">
        <f t="shared" si="56"/>
        <v>2.1727909990436986E-2</v>
      </c>
      <c r="R219" s="303">
        <f t="shared" si="56"/>
        <v>1.8936130843043828E-2</v>
      </c>
      <c r="S219" s="303">
        <f t="shared" si="56"/>
        <v>4.1344622185249605E-2</v>
      </c>
      <c r="T219" s="303">
        <f t="shared" si="56"/>
        <v>4.1594319871064225E-2</v>
      </c>
      <c r="U219" s="303">
        <f t="shared" si="56"/>
        <v>3.7485104578554911E-2</v>
      </c>
      <c r="V219" s="303">
        <f t="shared" si="56"/>
        <v>2.1115203184936062E-2</v>
      </c>
      <c r="W219" s="303">
        <f t="shared" si="56"/>
        <v>1.9614421203861979E-2</v>
      </c>
      <c r="X219" s="303">
        <f t="shared" si="56"/>
        <v>2.0577261102247363E-2</v>
      </c>
      <c r="Y219" s="303">
        <f t="shared" si="56"/>
        <v>1.6266150951326969E-2</v>
      </c>
      <c r="DA219" s="74"/>
    </row>
    <row r="220" spans="1:105" ht="12" hidden="1" customHeight="1" x14ac:dyDescent="0.25">
      <c r="A220" s="44"/>
      <c r="B220" s="98"/>
      <c r="C220" s="98"/>
      <c r="D220" s="98"/>
      <c r="E220" s="98"/>
      <c r="F220" s="98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8"/>
      <c r="V220" s="98"/>
      <c r="W220" s="98"/>
      <c r="X220" s="98"/>
      <c r="Y220" s="98"/>
      <c r="DA220" s="94"/>
    </row>
    <row r="221" spans="1:105" ht="12" customHeight="1" x14ac:dyDescent="0.25">
      <c r="A221" s="58"/>
      <c r="B221" s="172"/>
      <c r="C221" s="172"/>
      <c r="D221" s="172"/>
      <c r="E221" s="172"/>
      <c r="F221" s="172"/>
      <c r="G221" s="172"/>
      <c r="H221" s="172"/>
      <c r="I221" s="172"/>
      <c r="J221" s="172"/>
      <c r="K221" s="172"/>
      <c r="L221" s="172"/>
      <c r="M221" s="172"/>
      <c r="N221" s="172"/>
      <c r="O221" s="172"/>
      <c r="P221" s="172"/>
      <c r="Q221" s="172"/>
      <c r="R221" s="172"/>
      <c r="S221" s="172"/>
      <c r="T221" s="172"/>
      <c r="U221" s="172"/>
      <c r="V221" s="172"/>
      <c r="W221" s="172"/>
      <c r="X221" s="172"/>
      <c r="Y221" s="172"/>
    </row>
    <row r="222" spans="1:105" ht="15" customHeight="1" x14ac:dyDescent="0.25">
      <c r="A222" s="32" t="s">
        <v>252</v>
      </c>
      <c r="B222" s="257"/>
      <c r="C222" s="257"/>
      <c r="D222" s="257"/>
      <c r="E222" s="257"/>
      <c r="F222" s="257"/>
      <c r="G222" s="257"/>
      <c r="H222" s="257"/>
      <c r="I222" s="257"/>
      <c r="J222" s="257"/>
      <c r="K222" s="257"/>
      <c r="L222" s="257"/>
      <c r="M222" s="257"/>
      <c r="N222" s="257"/>
      <c r="O222" s="257"/>
      <c r="P222" s="257"/>
      <c r="Q222" s="257"/>
      <c r="R222" s="257"/>
      <c r="S222" s="257"/>
      <c r="T222" s="257"/>
      <c r="U222" s="257"/>
      <c r="V222" s="257"/>
      <c r="W222" s="257"/>
      <c r="X222" s="257"/>
      <c r="Y222" s="257"/>
      <c r="DA222" s="88"/>
    </row>
    <row r="223" spans="1:105" ht="12" customHeight="1" x14ac:dyDescent="0.25">
      <c r="A223" s="58"/>
      <c r="B223" s="172"/>
      <c r="C223" s="172"/>
      <c r="D223" s="172"/>
      <c r="E223" s="172"/>
      <c r="F223" s="172"/>
      <c r="G223" s="172"/>
      <c r="H223" s="172"/>
      <c r="I223" s="172"/>
      <c r="J223" s="172"/>
      <c r="K223" s="172"/>
      <c r="L223" s="172"/>
      <c r="M223" s="172"/>
      <c r="N223" s="172"/>
      <c r="O223" s="172"/>
      <c r="P223" s="172"/>
      <c r="Q223" s="172"/>
      <c r="R223" s="172"/>
      <c r="S223" s="172"/>
      <c r="T223" s="172"/>
      <c r="U223" s="172"/>
      <c r="V223" s="172"/>
      <c r="W223" s="172"/>
      <c r="X223" s="172"/>
      <c r="Y223" s="172"/>
    </row>
    <row r="224" spans="1:105" ht="12" customHeight="1" x14ac:dyDescent="0.25">
      <c r="A224" s="35" t="s">
        <v>45</v>
      </c>
      <c r="B224" s="272">
        <f t="shared" ref="B224:Y224" si="57">SUM(B$225:B$231)</f>
        <v>470.12261119292327</v>
      </c>
      <c r="C224" s="272">
        <f t="shared" si="57"/>
        <v>462.46630686758647</v>
      </c>
      <c r="D224" s="272">
        <f t="shared" si="57"/>
        <v>434.06965067371931</v>
      </c>
      <c r="E224" s="272">
        <f t="shared" si="57"/>
        <v>446.95643775262039</v>
      </c>
      <c r="F224" s="272">
        <f t="shared" si="57"/>
        <v>455.70927813953324</v>
      </c>
      <c r="G224" s="272">
        <f t="shared" si="57"/>
        <v>438.95595204800543</v>
      </c>
      <c r="H224" s="272">
        <f t="shared" si="57"/>
        <v>423.21726238129531</v>
      </c>
      <c r="I224" s="272">
        <f t="shared" si="57"/>
        <v>437.30216926057687</v>
      </c>
      <c r="J224" s="272">
        <f t="shared" si="57"/>
        <v>382.00145207575599</v>
      </c>
      <c r="K224" s="272">
        <f t="shared" si="57"/>
        <v>390.29533021663121</v>
      </c>
      <c r="L224" s="272">
        <f t="shared" si="57"/>
        <v>425.02036160815567</v>
      </c>
      <c r="M224" s="272">
        <f t="shared" si="57"/>
        <v>400.17390503128888</v>
      </c>
      <c r="N224" s="272">
        <f t="shared" si="57"/>
        <v>405.43637785142892</v>
      </c>
      <c r="O224" s="272">
        <f t="shared" si="57"/>
        <v>418.65419329810919</v>
      </c>
      <c r="P224" s="272">
        <f t="shared" si="57"/>
        <v>391.84917546192491</v>
      </c>
      <c r="Q224" s="272">
        <f t="shared" si="57"/>
        <v>393.75485772427373</v>
      </c>
      <c r="R224" s="272">
        <f t="shared" si="57"/>
        <v>361.18000652799014</v>
      </c>
      <c r="S224" s="272">
        <f t="shared" si="57"/>
        <v>307.54846671728205</v>
      </c>
      <c r="T224" s="272">
        <f t="shared" si="57"/>
        <v>312.7113804479585</v>
      </c>
      <c r="U224" s="272">
        <f t="shared" si="57"/>
        <v>294.92656628691327</v>
      </c>
      <c r="V224" s="272">
        <f t="shared" si="57"/>
        <v>306.25317036511319</v>
      </c>
      <c r="W224" s="272">
        <f t="shared" si="57"/>
        <v>311.84776245601859</v>
      </c>
      <c r="X224" s="272">
        <f t="shared" si="57"/>
        <v>291.56709747757611</v>
      </c>
      <c r="Y224" s="272">
        <f t="shared" si="57"/>
        <v>315.20065678150337</v>
      </c>
      <c r="DA224" s="111"/>
    </row>
    <row r="225" spans="1:105" ht="12" customHeight="1" x14ac:dyDescent="0.25">
      <c r="A225" s="55" t="s">
        <v>91</v>
      </c>
      <c r="B225" s="273">
        <f>IF(B$6=0,0,B$6/NFM!B$11*1000)</f>
        <v>0.70518391678867909</v>
      </c>
      <c r="C225" s="273">
        <f>IF(C$6=0,0,C$6/NFM!C$11*1000)</f>
        <v>0.69369946030067187</v>
      </c>
      <c r="D225" s="273">
        <f>IF(D$6=0,0,D$6/NFM!D$11*1000)</f>
        <v>0.65110447600990407</v>
      </c>
      <c r="E225" s="273">
        <f>IF(E$6=0,0,E$6/NFM!E$11*1000)</f>
        <v>0.67043465662814161</v>
      </c>
      <c r="F225" s="273">
        <f>IF(F$6=0,0,F$6/NFM!F$11*1000)</f>
        <v>0.68356391720878762</v>
      </c>
      <c r="G225" s="273">
        <f>IF(G$6=0,0,G$6/NFM!G$11*1000)</f>
        <v>0.6584339280714091</v>
      </c>
      <c r="H225" s="273">
        <f>IF(H$6=0,0,H$6/NFM!H$11*1000)</f>
        <v>0.634825893571344</v>
      </c>
      <c r="I225" s="273">
        <f>IF(I$6=0,0,I$6/NFM!I$11*1000)</f>
        <v>0.6559532538902898</v>
      </c>
      <c r="J225" s="273">
        <f>IF(J$6=0,0,J$6/NFM!J$11*1000)</f>
        <v>0.57300217811284326</v>
      </c>
      <c r="K225" s="273">
        <f>IF(K$6=0,0,K$6/NFM!K$11*1000)</f>
        <v>0.58544299532436306</v>
      </c>
      <c r="L225" s="273">
        <f>IF(L$6=0,0,L$6/NFM!L$11*1000)</f>
        <v>0.6375305424117188</v>
      </c>
      <c r="M225" s="273">
        <f>IF(M$6=0,0,M$6/NFM!M$11*1000)</f>
        <v>0.60026085754645342</v>
      </c>
      <c r="N225" s="273">
        <f>IF(N$6=0,0,N$6/NFM!N$11*1000)</f>
        <v>0.60815456677637314</v>
      </c>
      <c r="O225" s="273">
        <f>IF(O$6=0,0,O$6/NFM!O$11*1000)</f>
        <v>0.62798128994668934</v>
      </c>
      <c r="P225" s="273">
        <f>IF(P$6=0,0,P$6/NFM!P$11*1000)</f>
        <v>0.58777376319223018</v>
      </c>
      <c r="Q225" s="273">
        <f>IF(Q$6=0,0,Q$6/NFM!Q$11*1000)</f>
        <v>0.59063228658576516</v>
      </c>
      <c r="R225" s="273">
        <f>IF(R$6=0,0,R$6/NFM!R$11*1000)</f>
        <v>0.54177000979152379</v>
      </c>
      <c r="S225" s="273">
        <f>IF(S$6=0,0,S$6/NFM!S$11*1000)</f>
        <v>0.4613227000768409</v>
      </c>
      <c r="T225" s="273">
        <f>IF(T$6=0,0,T$6/NFM!T$11*1000)</f>
        <v>0.46906707067267139</v>
      </c>
      <c r="U225" s="273">
        <f>IF(U$6=0,0,U$6/NFM!U$11*1000)</f>
        <v>0.44238984943099835</v>
      </c>
      <c r="V225" s="273">
        <f>IF(V$6=0,0,V$6/NFM!V$11*1000)</f>
        <v>0.45937975554686267</v>
      </c>
      <c r="W225" s="273">
        <f>IF(W$6=0,0,W$6/NFM!W$11*1000)</f>
        <v>0.46777164368326052</v>
      </c>
      <c r="X225" s="273">
        <f>IF(X$6=0,0,X$6/NFM!X$11*1000)</f>
        <v>0.43735064621548836</v>
      </c>
      <c r="Y225" s="273">
        <f>IF(Y$6=0,0,Y$6/NFM!Y$11*1000)</f>
        <v>0.47280098517144853</v>
      </c>
      <c r="DA225" s="76"/>
    </row>
    <row r="226" spans="1:105" ht="12" customHeight="1" x14ac:dyDescent="0.25">
      <c r="A226" s="173" t="s">
        <v>92</v>
      </c>
      <c r="B226" s="274">
        <f>IF(B$7=0,0,B$7/NFM!B$11*1000)</f>
        <v>0.35259195839433954</v>
      </c>
      <c r="C226" s="274">
        <f>IF(C$7=0,0,C$7/NFM!C$11*1000)</f>
        <v>0.34684973015033604</v>
      </c>
      <c r="D226" s="274">
        <f>IF(D$7=0,0,D$7/NFM!D$11*1000)</f>
        <v>0.32555223800495214</v>
      </c>
      <c r="E226" s="274">
        <f>IF(E$7=0,0,E$7/NFM!E$11*1000)</f>
        <v>0.33521732831407092</v>
      </c>
      <c r="F226" s="274">
        <f>IF(F$7=0,0,F$7/NFM!F$11*1000)</f>
        <v>0.34178195860439392</v>
      </c>
      <c r="G226" s="274">
        <f>IF(G$7=0,0,G$7/NFM!G$11*1000)</f>
        <v>0.32921696403570455</v>
      </c>
      <c r="H226" s="274">
        <f>IF(H$7=0,0,H$7/NFM!H$11*1000)</f>
        <v>0.31741294678567217</v>
      </c>
      <c r="I226" s="274">
        <f>IF(I$7=0,0,I$7/NFM!I$11*1000)</f>
        <v>0.3279766269451449</v>
      </c>
      <c r="J226" s="274">
        <f>IF(J$7=0,0,J$7/NFM!J$11*1000)</f>
        <v>0.2865010890564218</v>
      </c>
      <c r="K226" s="274">
        <f>IF(K$7=0,0,K$7/NFM!K$11*1000)</f>
        <v>0.29272149766218153</v>
      </c>
      <c r="L226" s="274">
        <f>IF(L$7=0,0,L$7/NFM!L$11*1000)</f>
        <v>0.31876527120585946</v>
      </c>
      <c r="M226" s="274">
        <f>IF(M$7=0,0,M$7/NFM!M$11*1000)</f>
        <v>0.30013042877322671</v>
      </c>
      <c r="N226" s="274">
        <f>IF(N$7=0,0,N$7/NFM!N$11*1000)</f>
        <v>0.30407728338818657</v>
      </c>
      <c r="O226" s="274">
        <f>IF(O$7=0,0,O$7/NFM!O$11*1000)</f>
        <v>0.31399064497334467</v>
      </c>
      <c r="P226" s="274">
        <f>IF(P$7=0,0,P$7/NFM!P$11*1000)</f>
        <v>0.29388688159611526</v>
      </c>
      <c r="Q226" s="274">
        <f>IF(Q$7=0,0,Q$7/NFM!Q$11*1000)</f>
        <v>0.29531614329288269</v>
      </c>
      <c r="R226" s="274">
        <f>IF(R$7=0,0,R$7/NFM!R$11*1000)</f>
        <v>0.270885004895762</v>
      </c>
      <c r="S226" s="274">
        <f>IF(S$7=0,0,S$7/NFM!S$11*1000)</f>
        <v>0.23066135003842045</v>
      </c>
      <c r="T226" s="274">
        <f>IF(T$7=0,0,T$7/NFM!T$11*1000)</f>
        <v>0.2345335353363357</v>
      </c>
      <c r="U226" s="274">
        <f>IF(U$7=0,0,U$7/NFM!U$11*1000)</f>
        <v>0.22119492471549926</v>
      </c>
      <c r="V226" s="274">
        <f>IF(V$7=0,0,V$7/NFM!V$11*1000)</f>
        <v>0.22968987777343133</v>
      </c>
      <c r="W226" s="274">
        <f>IF(W$7=0,0,W$7/NFM!W$11*1000)</f>
        <v>0.23388582184163031</v>
      </c>
      <c r="X226" s="274">
        <f>IF(X$7=0,0,X$7/NFM!X$11*1000)</f>
        <v>0.21867532310774412</v>
      </c>
      <c r="Y226" s="274">
        <f>IF(Y$7=0,0,Y$7/NFM!Y$11*1000)</f>
        <v>0.23640049258572426</v>
      </c>
      <c r="DA226" s="77"/>
    </row>
    <row r="227" spans="1:105" ht="12" customHeight="1" x14ac:dyDescent="0.25">
      <c r="A227" s="173" t="s">
        <v>93</v>
      </c>
      <c r="B227" s="274">
        <f>IF(B$8=0,0,B$8/NFM!B$11*1000)</f>
        <v>8.9323296126565932</v>
      </c>
      <c r="C227" s="274">
        <f>IF(C$8=0,0,C$8/NFM!C$11*1000)</f>
        <v>8.7868598304751711</v>
      </c>
      <c r="D227" s="274">
        <f>IF(D$8=0,0,D$8/NFM!D$11*1000)</f>
        <v>8.2473233627921125</v>
      </c>
      <c r="E227" s="274">
        <f>IF(E$8=0,0,E$8/NFM!E$11*1000)</f>
        <v>8.4921723172897892</v>
      </c>
      <c r="F227" s="274">
        <f>IF(F$8=0,0,F$8/NFM!F$11*1000)</f>
        <v>8.6584762846446388</v>
      </c>
      <c r="G227" s="274">
        <f>IF(G$8=0,0,G$8/NFM!G$11*1000)</f>
        <v>8.3401630889045126</v>
      </c>
      <c r="H227" s="274">
        <f>IF(H$8=0,0,H$8/NFM!H$11*1000)</f>
        <v>8.0411279852370185</v>
      </c>
      <c r="I227" s="274">
        <f>IF(I$8=0,0,I$8/NFM!I$11*1000)</f>
        <v>8.308741215943666</v>
      </c>
      <c r="J227" s="274">
        <f>IF(J$8=0,0,J$8/NFM!J$11*1000)</f>
        <v>7.2580275894293438</v>
      </c>
      <c r="K227" s="274">
        <f>IF(K$8=0,0,K$8/NFM!K$11*1000)</f>
        <v>7.4156112741085911</v>
      </c>
      <c r="L227" s="274">
        <f>IF(L$8=0,0,L$8/NFM!L$11*1000)</f>
        <v>8.0753868705484333</v>
      </c>
      <c r="M227" s="274">
        <f>IF(M$8=0,0,M$8/NFM!M$11*1000)</f>
        <v>7.6033041955884011</v>
      </c>
      <c r="N227" s="274">
        <f>IF(N$8=0,0,N$8/NFM!N$11*1000)</f>
        <v>7.7032911791673886</v>
      </c>
      <c r="O227" s="274">
        <f>IF(O$8=0,0,O$8/NFM!O$11*1000)</f>
        <v>7.9544296726580583</v>
      </c>
      <c r="P227" s="274">
        <f>IF(P$8=0,0,P$8/NFM!P$11*1000)</f>
        <v>7.4451343337682427</v>
      </c>
      <c r="Q227" s="274">
        <f>IF(Q$8=0,0,Q$8/NFM!Q$11*1000)</f>
        <v>7.4813422967530245</v>
      </c>
      <c r="R227" s="274">
        <f>IF(R$8=0,0,R$8/NFM!R$11*1000)</f>
        <v>6.8624201240259621</v>
      </c>
      <c r="S227" s="274">
        <f>IF(S$8=0,0,S$8/NFM!S$11*1000)</f>
        <v>5.8434208676399804</v>
      </c>
      <c r="T227" s="274">
        <f>IF(T$8=0,0,T$8/NFM!T$11*1000)</f>
        <v>5.9415162285204985</v>
      </c>
      <c r="U227" s="274">
        <f>IF(U$8=0,0,U$8/NFM!U$11*1000)</f>
        <v>5.6036047594593095</v>
      </c>
      <c r="V227" s="274">
        <f>IF(V$8=0,0,V$8/NFM!V$11*1000)</f>
        <v>5.8188102369269226</v>
      </c>
      <c r="W227" s="274">
        <f>IF(W$8=0,0,W$8/NFM!W$11*1000)</f>
        <v>5.9251074866546283</v>
      </c>
      <c r="X227" s="274">
        <f>IF(X$8=0,0,X$8/NFM!X$11*1000)</f>
        <v>5.5397748520628474</v>
      </c>
      <c r="Y227" s="274">
        <f>IF(Y$8=0,0,Y$8/NFM!Y$11*1000)</f>
        <v>5.9888124788383461</v>
      </c>
      <c r="DA227" s="77"/>
    </row>
    <row r="228" spans="1:105" ht="12" customHeight="1" x14ac:dyDescent="0.25">
      <c r="A228" s="173" t="s">
        <v>94</v>
      </c>
      <c r="B228" s="274">
        <f>IF(B$9=0,0,B$9/NFM!B$11*1000)</f>
        <v>0.23506130559622712</v>
      </c>
      <c r="C228" s="274">
        <f>IF(C$9=0,0,C$9/NFM!C$11*1000)</f>
        <v>0.23123315343355816</v>
      </c>
      <c r="D228" s="274">
        <f>IF(D$9=0,0,D$9/NFM!D$11*1000)</f>
        <v>0.21703482533663548</v>
      </c>
      <c r="E228" s="274">
        <f>IF(E$9=0,0,E$9/NFM!E$11*1000)</f>
        <v>0.22347821887604802</v>
      </c>
      <c r="F228" s="274">
        <f>IF(F$9=0,0,F$9/NFM!F$11*1000)</f>
        <v>0.22785463906959666</v>
      </c>
      <c r="G228" s="274">
        <f>IF(G$9=0,0,G$9/NFM!G$11*1000)</f>
        <v>0.21947797602380384</v>
      </c>
      <c r="H228" s="274">
        <f>IF(H$9=0,0,H$9/NFM!H$11*1000)</f>
        <v>0.21160863119044881</v>
      </c>
      <c r="I228" s="274">
        <f>IF(I$9=0,0,I$9/NFM!I$11*1000)</f>
        <v>0.21865108463009733</v>
      </c>
      <c r="J228" s="274">
        <f>IF(J$9=0,0,J$9/NFM!J$11*1000)</f>
        <v>0.19100072603761512</v>
      </c>
      <c r="K228" s="274">
        <f>IF(K$9=0,0,K$9/NFM!K$11*1000)</f>
        <v>0.19514766510812157</v>
      </c>
      <c r="L228" s="274">
        <f>IF(L$9=0,0,L$9/NFM!L$11*1000)</f>
        <v>0.21251018080390702</v>
      </c>
      <c r="M228" s="274">
        <f>IF(M$9=0,0,M$9/NFM!M$11*1000)</f>
        <v>0.20008695251548508</v>
      </c>
      <c r="N228" s="274">
        <f>IF(N$9=0,0,N$9/NFM!N$11*1000)</f>
        <v>0.2027181889254584</v>
      </c>
      <c r="O228" s="274">
        <f>IF(O$9=0,0,O$9/NFM!O$11*1000)</f>
        <v>0.20932709664889718</v>
      </c>
      <c r="P228" s="274">
        <f>IF(P$9=0,0,P$9/NFM!P$11*1000)</f>
        <v>0.19592458773074412</v>
      </c>
      <c r="Q228" s="274">
        <f>IF(Q$9=0,0,Q$9/NFM!Q$11*1000)</f>
        <v>0.19687742886192253</v>
      </c>
      <c r="R228" s="274">
        <f>IF(R$9=0,0,R$9/NFM!R$11*1000)</f>
        <v>0.18059000326384189</v>
      </c>
      <c r="S228" s="274">
        <f>IF(S$9=0,0,S$9/NFM!S$11*1000)</f>
        <v>0.15377423335894752</v>
      </c>
      <c r="T228" s="274">
        <f>IF(T$9=0,0,T$9/NFM!T$11*1000)</f>
        <v>0.15635569022422433</v>
      </c>
      <c r="U228" s="274">
        <f>IF(U$9=0,0,U$9/NFM!U$11*1000)</f>
        <v>0.14746328314366672</v>
      </c>
      <c r="V228" s="274">
        <f>IF(V$9=0,0,V$9/NFM!V$11*1000)</f>
        <v>0.15312658518228803</v>
      </c>
      <c r="W228" s="274">
        <f>IF(W$9=0,0,W$9/NFM!W$11*1000)</f>
        <v>0.15592388122775394</v>
      </c>
      <c r="X228" s="274">
        <f>IF(X$9=0,0,X$9/NFM!X$11*1000)</f>
        <v>0.14578354873849661</v>
      </c>
      <c r="Y228" s="274">
        <f>IF(Y$9=0,0,Y$9/NFM!Y$11*1000)</f>
        <v>0.15760032839048344</v>
      </c>
      <c r="DA228" s="77"/>
    </row>
    <row r="229" spans="1:105" ht="12" customHeight="1" x14ac:dyDescent="0.25">
      <c r="A229" s="56" t="s">
        <v>95</v>
      </c>
      <c r="B229" s="275">
        <f>IF(B$10=0,0,B$10/NFM!B$11*1000)</f>
        <v>0.75003244662702517</v>
      </c>
      <c r="C229" s="275">
        <f>IF(C$10=0,0,C$10/NFM!C$11*1000)</f>
        <v>0.77754838097090662</v>
      </c>
      <c r="D229" s="275">
        <f>IF(D$10=0,0,D$10/NFM!D$11*1000)</f>
        <v>0.74077582729806601</v>
      </c>
      <c r="E229" s="275">
        <f>IF(E$10=0,0,E$10/NFM!E$11*1000)</f>
        <v>0.73368748464535449</v>
      </c>
      <c r="F229" s="275">
        <f>IF(F$10=0,0,F$10/NFM!F$11*1000)</f>
        <v>0.80290132927053648</v>
      </c>
      <c r="G229" s="275">
        <f>IF(G$10=0,0,G$10/NFM!G$11*1000)</f>
        <v>0.85562982887054084</v>
      </c>
      <c r="H229" s="275">
        <f>IF(H$10=0,0,H$10/NFM!H$11*1000)</f>
        <v>0.7666603734427837</v>
      </c>
      <c r="I229" s="275">
        <f>IF(I$10=0,0,I$10/NFM!I$11*1000)</f>
        <v>0.82082862981609983</v>
      </c>
      <c r="J229" s="275">
        <f>IF(J$10=0,0,J$10/NFM!J$11*1000)</f>
        <v>0.7143602813901746</v>
      </c>
      <c r="K229" s="275">
        <f>IF(K$10=0,0,K$10/NFM!K$11*1000)</f>
        <v>0.94789639840651174</v>
      </c>
      <c r="L229" s="275">
        <f>IF(L$10=0,0,L$10/NFM!L$11*1000)</f>
        <v>1.0548754028243525</v>
      </c>
      <c r="M229" s="275">
        <f>IF(M$10=0,0,M$10/NFM!M$11*1000)</f>
        <v>0.82712789684958665</v>
      </c>
      <c r="N229" s="275">
        <f>IF(N$10=0,0,N$10/NFM!N$11*1000)</f>
        <v>0.85765088794426259</v>
      </c>
      <c r="O229" s="275">
        <f>IF(O$10=0,0,O$10/NFM!O$11*1000)</f>
        <v>0.91362848010292019</v>
      </c>
      <c r="P229" s="275">
        <f>IF(P$10=0,0,P$10/NFM!P$11*1000)</f>
        <v>0.86466375004796969</v>
      </c>
      <c r="Q229" s="275">
        <f>IF(Q$10=0,0,Q$10/NFM!Q$11*1000)</f>
        <v>0.86739816565527694</v>
      </c>
      <c r="R229" s="275">
        <f>IF(R$10=0,0,R$10/NFM!R$11*1000)</f>
        <v>0.75840977840862944</v>
      </c>
      <c r="S229" s="275">
        <f>IF(S$10=0,0,S$10/NFM!S$11*1000)</f>
        <v>0.9735697653313482</v>
      </c>
      <c r="T229" s="275">
        <f>IF(T$10=0,0,T$10/NFM!T$11*1000)</f>
        <v>0.99737435981121281</v>
      </c>
      <c r="U229" s="275">
        <f>IF(U$10=0,0,U$10/NFM!U$11*1000)</f>
        <v>0.85591670252192653</v>
      </c>
      <c r="V229" s="275">
        <f>IF(V$10=0,0,V$10/NFM!V$11*1000)</f>
        <v>0.73400409552623791</v>
      </c>
      <c r="W229" s="275">
        <f>IF(W$10=0,0,W$10/NFM!W$11*1000)</f>
        <v>0.74259034124599876</v>
      </c>
      <c r="X229" s="275">
        <f>IF(X$10=0,0,X$10/NFM!X$11*1000)</f>
        <v>0.67418184453065721</v>
      </c>
      <c r="Y229" s="275">
        <f>IF(Y$10=0,0,Y$10/NFM!Y$11*1000)</f>
        <v>0.72591201914438008</v>
      </c>
      <c r="DA229" s="78"/>
    </row>
    <row r="230" spans="1:105" ht="12" customHeight="1" x14ac:dyDescent="0.25">
      <c r="A230" s="174" t="s">
        <v>485</v>
      </c>
      <c r="B230" s="276">
        <f>IF(B$16=0,0,B$16/NFM!B$11*1000)</f>
        <v>299.54121705083912</v>
      </c>
      <c r="C230" s="276">
        <f>IF(C$16=0,0,C$16/NFM!C$11*1000)</f>
        <v>291.07553498622315</v>
      </c>
      <c r="D230" s="276">
        <f>IF(D$16=0,0,D$16/NFM!D$11*1000)</f>
        <v>272.52048770234751</v>
      </c>
      <c r="E230" s="276">
        <f>IF(E$16=0,0,E$16/NFM!E$11*1000)</f>
        <v>283.28308742011018</v>
      </c>
      <c r="F230" s="276">
        <f>IF(F$16=0,0,F$16/NFM!F$11*1000)</f>
        <v>283.71540361880494</v>
      </c>
      <c r="G230" s="276">
        <f>IF(G$16=0,0,G$16/NFM!G$11*1000)</f>
        <v>269.85377617960268</v>
      </c>
      <c r="H230" s="276">
        <f>IF(H$16=0,0,H$16/NFM!H$11*1000)</f>
        <v>263.59718650235266</v>
      </c>
      <c r="I230" s="276">
        <f>IF(I$16=0,0,I$16/NFM!I$11*1000)</f>
        <v>271.3666465259825</v>
      </c>
      <c r="J230" s="276">
        <f>IF(J$16=0,0,J$16/NFM!J$11*1000)</f>
        <v>237.12874610500921</v>
      </c>
      <c r="K230" s="276">
        <f>IF(K$16=0,0,K$16/NFM!K$11*1000)</f>
        <v>219.72128052033142</v>
      </c>
      <c r="L230" s="276">
        <f>IF(L$16=0,0,L$16/NFM!L$11*1000)</f>
        <v>236.87107038492056</v>
      </c>
      <c r="M230" s="276">
        <f>IF(M$16=0,0,M$16/NFM!M$11*1000)</f>
        <v>244.84724738360507</v>
      </c>
      <c r="N230" s="276">
        <f>IF(N$16=0,0,N$16/NFM!N$11*1000)</f>
        <v>249.53648372388875</v>
      </c>
      <c r="O230" s="276">
        <f>IF(O$16=0,0,O$16/NFM!O$11*1000)</f>
        <v>252.97056395980428</v>
      </c>
      <c r="P230" s="276">
        <f>IF(P$16=0,0,P$16/NFM!P$11*1000)</f>
        <v>234.92419849834488</v>
      </c>
      <c r="Q230" s="276">
        <f>IF(Q$16=0,0,Q$16/NFM!Q$11*1000)</f>
        <v>236.50864884899553</v>
      </c>
      <c r="R230" s="276">
        <f>IF(R$16=0,0,R$16/NFM!R$11*1000)</f>
        <v>223.24233290352572</v>
      </c>
      <c r="S230" s="276">
        <f>IF(S$16=0,0,S$16/NFM!S$11*1000)</f>
        <v>134.80294633862144</v>
      </c>
      <c r="T230" s="276">
        <f>IF(T$16=0,0,T$16/NFM!T$11*1000)</f>
        <v>135.66028138450832</v>
      </c>
      <c r="U230" s="276">
        <f>IF(U$16=0,0,U$16/NFM!U$11*1000)</f>
        <v>142.39346161704964</v>
      </c>
      <c r="V230" s="276">
        <f>IF(V$16=0,0,V$16/NFM!V$11*1000)</f>
        <v>173.73035944335501</v>
      </c>
      <c r="W230" s="276">
        <f>IF(W$16=0,0,W$16/NFM!W$11*1000)</f>
        <v>177.72420457550285</v>
      </c>
      <c r="X230" s="276">
        <f>IF(X$16=0,0,X$16/NFM!X$11*1000)</f>
        <v>169.59695926441708</v>
      </c>
      <c r="Y230" s="276">
        <f>IF(Y$16=0,0,Y$16/NFM!Y$11*1000)</f>
        <v>183.78870760008363</v>
      </c>
      <c r="DA230" s="79"/>
    </row>
    <row r="231" spans="1:105" ht="12" customHeight="1" x14ac:dyDescent="0.25">
      <c r="A231" s="41" t="s">
        <v>497</v>
      </c>
      <c r="B231" s="277">
        <f>IF(B$27=0,0,B$27/NFM!B$11*1000)</f>
        <v>159.60619490202129</v>
      </c>
      <c r="C231" s="277">
        <f>IF(C$27=0,0,C$27/NFM!C$11*1000)</f>
        <v>160.55458132603269</v>
      </c>
      <c r="D231" s="277">
        <f>IF(D$27=0,0,D$27/NFM!D$11*1000)</f>
        <v>151.36737224193013</v>
      </c>
      <c r="E231" s="277">
        <f>IF(E$27=0,0,E$27/NFM!E$11*1000)</f>
        <v>153.21836032675679</v>
      </c>
      <c r="F231" s="277">
        <f>IF(F$27=0,0,F$27/NFM!F$11*1000)</f>
        <v>161.27929639193039</v>
      </c>
      <c r="G231" s="277">
        <f>IF(G$27=0,0,G$27/NFM!G$11*1000)</f>
        <v>158.69925408249679</v>
      </c>
      <c r="H231" s="277">
        <f>IF(H$27=0,0,H$27/NFM!H$11*1000)</f>
        <v>149.64844004871534</v>
      </c>
      <c r="I231" s="277">
        <f>IF(I$27=0,0,I$27/NFM!I$11*1000)</f>
        <v>155.60337192336905</v>
      </c>
      <c r="J231" s="277">
        <f>IF(J$27=0,0,J$27/NFM!J$11*1000)</f>
        <v>135.84981410672034</v>
      </c>
      <c r="K231" s="277">
        <f>IF(K$27=0,0,K$27/NFM!K$11*1000)</f>
        <v>161.13722986568999</v>
      </c>
      <c r="L231" s="277">
        <f>IF(L$27=0,0,L$27/NFM!L$11*1000)</f>
        <v>177.85022295544081</v>
      </c>
      <c r="M231" s="277">
        <f>IF(M$27=0,0,M$27/NFM!M$11*1000)</f>
        <v>145.79574731641063</v>
      </c>
      <c r="N231" s="277">
        <f>IF(N$27=0,0,N$27/NFM!N$11*1000)</f>
        <v>146.22400202133849</v>
      </c>
      <c r="O231" s="277">
        <f>IF(O$27=0,0,O$27/NFM!O$11*1000)</f>
        <v>155.66427215397499</v>
      </c>
      <c r="P231" s="277">
        <f>IF(P$27=0,0,P$27/NFM!P$11*1000)</f>
        <v>147.53759364724473</v>
      </c>
      <c r="Q231" s="277">
        <f>IF(Q$27=0,0,Q$27/NFM!Q$11*1000)</f>
        <v>147.81464255412934</v>
      </c>
      <c r="R231" s="277">
        <f>IF(R$27=0,0,R$27/NFM!R$11*1000)</f>
        <v>129.32359870407871</v>
      </c>
      <c r="S231" s="277">
        <f>IF(S$27=0,0,S$27/NFM!S$11*1000)</f>
        <v>165.08277146221508</v>
      </c>
      <c r="T231" s="277">
        <f>IF(T$27=0,0,T$27/NFM!T$11*1000)</f>
        <v>169.25225217888527</v>
      </c>
      <c r="U231" s="277">
        <f>IF(U$27=0,0,U$27/NFM!U$11*1000)</f>
        <v>145.26253515059221</v>
      </c>
      <c r="V231" s="277">
        <f>IF(V$27=0,0,V$27/NFM!V$11*1000)</f>
        <v>125.12780037080243</v>
      </c>
      <c r="W231" s="277">
        <f>IF(W$27=0,0,W$27/NFM!W$11*1000)</f>
        <v>126.59827870586246</v>
      </c>
      <c r="X231" s="277">
        <f>IF(X$27=0,0,X$27/NFM!X$11*1000)</f>
        <v>114.9543719985038</v>
      </c>
      <c r="Y231" s="277">
        <f>IF(Y$27=0,0,Y$27/NFM!Y$11*1000)</f>
        <v>123.83042287728934</v>
      </c>
      <c r="DA231" s="82"/>
    </row>
    <row r="232" spans="1:105" ht="12" customHeight="1" x14ac:dyDescent="0.25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X232" s="128"/>
      <c r="Y232" s="128"/>
      <c r="DA232" s="124"/>
    </row>
    <row r="233" spans="1:105" ht="12" customHeight="1" x14ac:dyDescent="0.25">
      <c r="A233" s="35" t="s">
        <v>46</v>
      </c>
      <c r="B233" s="272">
        <f t="shared" ref="B233:Y233" si="58">SUM(B$234:B$241)</f>
        <v>1880.4904447716935</v>
      </c>
      <c r="C233" s="272">
        <f t="shared" si="58"/>
        <v>1812.0231250285942</v>
      </c>
      <c r="D233" s="272">
        <f t="shared" si="58"/>
        <v>1772.8495592765048</v>
      </c>
      <c r="E233" s="272">
        <f t="shared" si="58"/>
        <v>1791.135064177364</v>
      </c>
      <c r="F233" s="272">
        <f t="shared" si="58"/>
        <v>1826.2112326893948</v>
      </c>
      <c r="G233" s="272">
        <f t="shared" si="58"/>
        <v>1791.913699579276</v>
      </c>
      <c r="H233" s="272">
        <f t="shared" si="58"/>
        <v>1727.6649441047855</v>
      </c>
      <c r="I233" s="272">
        <f t="shared" si="58"/>
        <v>1818.9037663934914</v>
      </c>
      <c r="J233" s="272">
        <f t="shared" si="58"/>
        <v>1658.3466255245046</v>
      </c>
      <c r="K233" s="272">
        <f t="shared" si="58"/>
        <v>1694.3520510345215</v>
      </c>
      <c r="L233" s="272">
        <f t="shared" si="58"/>
        <v>1845.1005320061242</v>
      </c>
      <c r="M233" s="272">
        <f t="shared" si="58"/>
        <v>1751.7683172335335</v>
      </c>
      <c r="N233" s="272">
        <f t="shared" si="58"/>
        <v>1793.2649021228626</v>
      </c>
      <c r="O233" s="272">
        <f t="shared" si="58"/>
        <v>1851.7279454464106</v>
      </c>
      <c r="P233" s="272">
        <f t="shared" si="58"/>
        <v>1745.9777213099424</v>
      </c>
      <c r="Q233" s="272">
        <f t="shared" si="58"/>
        <v>1698.5785046407073</v>
      </c>
      <c r="R233" s="272">
        <f t="shared" si="58"/>
        <v>1574.4962219699121</v>
      </c>
      <c r="S233" s="272">
        <f t="shared" si="58"/>
        <v>1340.6996239186178</v>
      </c>
      <c r="T233" s="272">
        <f t="shared" si="58"/>
        <v>1410.8485302751872</v>
      </c>
      <c r="U233" s="272">
        <f t="shared" si="58"/>
        <v>1299.2414679455753</v>
      </c>
      <c r="V233" s="272">
        <f t="shared" si="58"/>
        <v>1396.2060421766698</v>
      </c>
      <c r="W233" s="272">
        <f t="shared" si="58"/>
        <v>1434.824785387329</v>
      </c>
      <c r="X233" s="272">
        <f t="shared" si="58"/>
        <v>1341.5125854022162</v>
      </c>
      <c r="Y233" s="272">
        <f t="shared" si="58"/>
        <v>1413.5203672751747</v>
      </c>
      <c r="DA233" s="111"/>
    </row>
    <row r="234" spans="1:105" ht="12" customHeight="1" x14ac:dyDescent="0.25">
      <c r="A234" s="55" t="s">
        <v>91</v>
      </c>
      <c r="B234" s="273">
        <f>IF(B$35=0,0,B$35/NFM!B$13*1000)</f>
        <v>2.1447604018991564</v>
      </c>
      <c r="C234" s="273">
        <f>IF(C$35=0,0,C$35/NFM!C$13*1000)</f>
        <v>2.0666712009584196</v>
      </c>
      <c r="D234" s="273">
        <f>IF(D$35=0,0,D$35/NFM!D$13*1000)</f>
        <v>2.0219924774587135</v>
      </c>
      <c r="E234" s="273">
        <f>IF(E$35=0,0,E$35/NFM!E$13*1000)</f>
        <v>2.0428476894328167</v>
      </c>
      <c r="F234" s="273">
        <f>IF(F$35=0,0,F$35/NFM!F$13*1000)</f>
        <v>2.0828531983581113</v>
      </c>
      <c r="G234" s="273">
        <f>IF(G$35=0,0,G$35/NFM!G$13*1000)</f>
        <v>2.0437357483858691</v>
      </c>
      <c r="H234" s="273">
        <f>IF(H$35=0,0,H$35/NFM!H$13*1000)</f>
        <v>1.9704579569480933</v>
      </c>
      <c r="I234" s="273">
        <f>IF(I$35=0,0,I$35/NFM!I$13*1000)</f>
        <v>2.0745187958129181</v>
      </c>
      <c r="J234" s="273">
        <f>IF(J$35=0,0,J$35/NFM!J$13*1000)</f>
        <v>1.8913981642070365</v>
      </c>
      <c r="K234" s="273">
        <f>IF(K$35=0,0,K$35/NFM!K$13*1000)</f>
        <v>1.9324635209067544</v>
      </c>
      <c r="L234" s="273">
        <f>IF(L$35=0,0,L$35/NFM!L$13*1000)</f>
        <v>2.1043970574648245</v>
      </c>
      <c r="M234" s="273">
        <f>IF(M$35=0,0,M$35/NFM!M$13*1000)</f>
        <v>1.9979486365107628</v>
      </c>
      <c r="N234" s="273">
        <f>IF(N$35=0,0,N$35/NFM!N$13*1000)</f>
        <v>2.0452768387540057</v>
      </c>
      <c r="O234" s="273">
        <f>IF(O$35=0,0,O$35/NFM!O$13*1000)</f>
        <v>2.1119558376508807</v>
      </c>
      <c r="P234" s="273">
        <f>IF(P$35=0,0,P$35/NFM!P$13*1000)</f>
        <v>1.9913442738702052</v>
      </c>
      <c r="Q234" s="273">
        <f>IF(Q$35=0,0,Q$35/NFM!Q$13*1000)</f>
        <v>1.9372839284555048</v>
      </c>
      <c r="R234" s="273">
        <f>IF(R$35=0,0,R$35/NFM!R$13*1000)</f>
        <v>1.7957640567698403</v>
      </c>
      <c r="S234" s="273">
        <f>IF(S$35=0,0,S$35/NFM!S$13*1000)</f>
        <v>1.5291114465415925</v>
      </c>
      <c r="T234" s="273">
        <f>IF(T$35=0,0,T$35/NFM!T$13*1000)</f>
        <v>1.6091185516079032</v>
      </c>
      <c r="U234" s="273">
        <f>IF(U$35=0,0,U$35/NFM!U$13*1000)</f>
        <v>1.4818270737269028</v>
      </c>
      <c r="V234" s="273">
        <f>IF(V$35=0,0,V$35/NFM!V$13*1000)</f>
        <v>1.5924183185721281</v>
      </c>
      <c r="W234" s="273">
        <f>IF(W$35=0,0,W$35/NFM!W$13*1000)</f>
        <v>1.6364642489513666</v>
      </c>
      <c r="X234" s="273">
        <f>IF(X$35=0,0,X$35/NFM!X$13*1000)</f>
        <v>1.5300386555122529</v>
      </c>
      <c r="Y234" s="273">
        <f>IF(Y$35=0,0,Y$35/NFM!Y$13*1000)</f>
        <v>1.6121658684518028</v>
      </c>
      <c r="DA234" s="76"/>
    </row>
    <row r="235" spans="1:105" ht="12" customHeight="1" x14ac:dyDescent="0.25">
      <c r="A235" s="173" t="s">
        <v>92</v>
      </c>
      <c r="B235" s="274">
        <f>IF(B$36=0,0,B$36/NFM!B$13*1000)</f>
        <v>0.99672638264809166</v>
      </c>
      <c r="C235" s="274">
        <f>IF(C$36=0,0,C$36/NFM!C$13*1000)</f>
        <v>0.9604362838992434</v>
      </c>
      <c r="D235" s="274">
        <f>IF(D$36=0,0,D$36/NFM!D$13*1000)</f>
        <v>0.93967290985719953</v>
      </c>
      <c r="E235" s="274">
        <f>IF(E$36=0,0,E$36/NFM!E$13*1000)</f>
        <v>0.94936487357114197</v>
      </c>
      <c r="F235" s="274">
        <f>IF(F$36=0,0,F$36/NFM!F$13*1000)</f>
        <v>0.96795648229433351</v>
      </c>
      <c r="G235" s="274">
        <f>IF(G$36=0,0,G$36/NFM!G$13*1000)</f>
        <v>0.94977757784667272</v>
      </c>
      <c r="H235" s="274">
        <f>IF(H$36=0,0,H$36/NFM!H$13*1000)</f>
        <v>0.9157234672226886</v>
      </c>
      <c r="I235" s="274">
        <f>IF(I$36=0,0,I$36/NFM!I$13*1000)</f>
        <v>0.96408326694913815</v>
      </c>
      <c r="J235" s="274">
        <f>IF(J$36=0,0,J$36/NFM!J$13*1000)</f>
        <v>0.87898230902062346</v>
      </c>
      <c r="K235" s="274">
        <f>IF(K$36=0,0,K$36/NFM!K$13*1000)</f>
        <v>0.89806645678800112</v>
      </c>
      <c r="L235" s="274">
        <f>IF(L$36=0,0,L$36/NFM!L$13*1000)</f>
        <v>0.97796847838336076</v>
      </c>
      <c r="M235" s="274">
        <f>IF(M$36=0,0,M$36/NFM!M$13*1000)</f>
        <v>0.92849910667070068</v>
      </c>
      <c r="N235" s="274">
        <f>IF(N$36=0,0,N$36/NFM!N$13*1000)</f>
        <v>0.950493762939706</v>
      </c>
      <c r="O235" s="274">
        <f>IF(O$36=0,0,O$36/NFM!O$13*1000)</f>
        <v>0.9814812416856894</v>
      </c>
      <c r="P235" s="274">
        <f>IF(P$36=0,0,P$36/NFM!P$13*1000)</f>
        <v>0.92542988622137179</v>
      </c>
      <c r="Q235" s="274">
        <f>IF(Q$36=0,0,Q$36/NFM!Q$13*1000)</f>
        <v>0.90030662654062288</v>
      </c>
      <c r="R235" s="274">
        <f>IF(R$36=0,0,R$36/NFM!R$13*1000)</f>
        <v>0.83453863229139569</v>
      </c>
      <c r="S235" s="274">
        <f>IF(S$36=0,0,S$36/NFM!S$13*1000)</f>
        <v>0.71061817414552075</v>
      </c>
      <c r="T235" s="274">
        <f>IF(T$36=0,0,T$36/NFM!T$13*1000)</f>
        <v>0.74779957321847856</v>
      </c>
      <c r="U235" s="274">
        <f>IF(U$36=0,0,U$36/NFM!U$13*1000)</f>
        <v>0.68864388656093234</v>
      </c>
      <c r="V235" s="274">
        <f>IF(V$36=0,0,V$36/NFM!V$13*1000)</f>
        <v>0.74003853713799672</v>
      </c>
      <c r="W235" s="274">
        <f>IF(W$36=0,0,W$36/NFM!W$13*1000)</f>
        <v>0.76050783562858493</v>
      </c>
      <c r="X235" s="274">
        <f>IF(X$36=0,0,X$36/NFM!X$13*1000)</f>
        <v>0.71104907246053461</v>
      </c>
      <c r="Y235" s="274">
        <f>IF(Y$36=0,0,Y$36/NFM!Y$13*1000)</f>
        <v>0.74921574123981682</v>
      </c>
      <c r="DA235" s="77"/>
    </row>
    <row r="236" spans="1:105" ht="12" customHeight="1" x14ac:dyDescent="0.25">
      <c r="A236" s="173" t="s">
        <v>93</v>
      </c>
      <c r="B236" s="274">
        <f>IF(B$37=0,0,B$37/NFM!B$13*1000)</f>
        <v>29.229000044905316</v>
      </c>
      <c r="C236" s="274">
        <f>IF(C$37=0,0,C$37/NFM!C$13*1000)</f>
        <v>28.164792940101293</v>
      </c>
      <c r="D236" s="274">
        <f>IF(D$37=0,0,D$37/NFM!D$13*1000)</f>
        <v>27.555907019779909</v>
      </c>
      <c r="E236" s="274">
        <f>IF(E$37=0,0,E$37/NFM!E$13*1000)</f>
        <v>27.840123844739853</v>
      </c>
      <c r="F236" s="274">
        <f>IF(F$37=0,0,F$37/NFM!F$13*1000)</f>
        <v>28.385322749539867</v>
      </c>
      <c r="G236" s="274">
        <f>IF(G$37=0,0,G$37/NFM!G$13*1000)</f>
        <v>27.852226397153455</v>
      </c>
      <c r="H236" s="274">
        <f>IF(H$37=0,0,H$37/NFM!H$13*1000)</f>
        <v>26.853589641584534</v>
      </c>
      <c r="I236" s="274">
        <f>IF(I$37=0,0,I$37/NFM!I$13*1000)</f>
        <v>28.27174071391855</v>
      </c>
      <c r="J236" s="274">
        <f>IF(J$37=0,0,J$37/NFM!J$13*1000)</f>
        <v>25.776155218824599</v>
      </c>
      <c r="K236" s="274">
        <f>IF(K$37=0,0,K$37/NFM!K$13*1000)</f>
        <v>26.33579783053883</v>
      </c>
      <c r="L236" s="274">
        <f>IF(L$37=0,0,L$37/NFM!L$13*1000)</f>
        <v>28.67892452353755</v>
      </c>
      <c r="M236" s="274">
        <f>IF(M$37=0,0,M$37/NFM!M$13*1000)</f>
        <v>27.228235253961671</v>
      </c>
      <c r="N236" s="274">
        <f>IF(N$37=0,0,N$37/NFM!N$13*1000)</f>
        <v>27.873228524197398</v>
      </c>
      <c r="O236" s="274">
        <f>IF(O$37=0,0,O$37/NFM!O$13*1000)</f>
        <v>28.781936303409108</v>
      </c>
      <c r="P236" s="274">
        <f>IF(P$37=0,0,P$37/NFM!P$13*1000)</f>
        <v>27.138230367753167</v>
      </c>
      <c r="Q236" s="274">
        <f>IF(Q$37=0,0,Q$37/NFM!Q$13*1000)</f>
        <v>26.401490806003192</v>
      </c>
      <c r="R236" s="274">
        <f>IF(R$37=0,0,R$37/NFM!R$13*1000)</f>
        <v>24.47284444895908</v>
      </c>
      <c r="S236" s="274">
        <f>IF(S$37=0,0,S$37/NFM!S$13*1000)</f>
        <v>20.838877153855115</v>
      </c>
      <c r="T236" s="274">
        <f>IF(T$37=0,0,T$37/NFM!T$13*1000)</f>
        <v>21.929221639656511</v>
      </c>
      <c r="U236" s="274">
        <f>IF(U$37=0,0,U$37/NFM!U$13*1000)</f>
        <v>20.194481195266878</v>
      </c>
      <c r="V236" s="274">
        <f>IF(V$37=0,0,V$37/NFM!V$13*1000)</f>
        <v>21.701629265365955</v>
      </c>
      <c r="W236" s="274">
        <f>IF(W$37=0,0,W$37/NFM!W$13*1000)</f>
        <v>22.301891420473183</v>
      </c>
      <c r="X236" s="274">
        <f>IF(X$37=0,0,X$37/NFM!X$13*1000)</f>
        <v>20.851513246455976</v>
      </c>
      <c r="Y236" s="274">
        <f>IF(Y$37=0,0,Y$37/NFM!Y$13*1000)</f>
        <v>21.970750765282052</v>
      </c>
      <c r="DA236" s="77"/>
    </row>
    <row r="237" spans="1:105" ht="12" customHeight="1" x14ac:dyDescent="0.25">
      <c r="A237" s="173" t="s">
        <v>94</v>
      </c>
      <c r="B237" s="274">
        <f>IF(B$38=0,0,B$38/NFM!B$13*1000)</f>
        <v>0.71492013396638521</v>
      </c>
      <c r="C237" s="274">
        <f>IF(C$38=0,0,C$38/NFM!C$13*1000)</f>
        <v>0.68889040031947324</v>
      </c>
      <c r="D237" s="274">
        <f>IF(D$38=0,0,D$38/NFM!D$13*1000)</f>
        <v>0.67399749248623764</v>
      </c>
      <c r="E237" s="274">
        <f>IF(E$38=0,0,E$38/NFM!E$13*1000)</f>
        <v>0.68094922981093886</v>
      </c>
      <c r="F237" s="274">
        <f>IF(F$38=0,0,F$38/NFM!F$13*1000)</f>
        <v>0.69428439945270348</v>
      </c>
      <c r="G237" s="274">
        <f>IF(G$38=0,0,G$38/NFM!G$13*1000)</f>
        <v>0.6812452494619563</v>
      </c>
      <c r="H237" s="274">
        <f>IF(H$38=0,0,H$38/NFM!H$13*1000)</f>
        <v>0.65681931898269774</v>
      </c>
      <c r="I237" s="274">
        <f>IF(I$38=0,0,I$38/NFM!I$13*1000)</f>
        <v>0.69150626527097225</v>
      </c>
      <c r="J237" s="274">
        <f>IF(J$38=0,0,J$38/NFM!J$13*1000)</f>
        <v>0.63046605473567841</v>
      </c>
      <c r="K237" s="274">
        <f>IF(K$38=0,0,K$38/NFM!K$13*1000)</f>
        <v>0.64415450696891785</v>
      </c>
      <c r="L237" s="274">
        <f>IF(L$38=0,0,L$38/NFM!L$13*1000)</f>
        <v>0.70146568582160806</v>
      </c>
      <c r="M237" s="274">
        <f>IF(M$38=0,0,M$38/NFM!M$13*1000)</f>
        <v>0.66598287883692031</v>
      </c>
      <c r="N237" s="274">
        <f>IF(N$38=0,0,N$38/NFM!N$13*1000)</f>
        <v>0.68175894625133515</v>
      </c>
      <c r="O237" s="274">
        <f>IF(O$38=0,0,O$38/NFM!O$13*1000)</f>
        <v>0.70398527921695986</v>
      </c>
      <c r="P237" s="274">
        <f>IF(P$38=0,0,P$38/NFM!P$13*1000)</f>
        <v>0.66378142462340173</v>
      </c>
      <c r="Q237" s="274">
        <f>IF(Q$38=0,0,Q$38/NFM!Q$13*1000)</f>
        <v>0.64576130948516819</v>
      </c>
      <c r="R237" s="274">
        <f>IF(R$38=0,0,R$38/NFM!R$13*1000)</f>
        <v>0.59858801892327951</v>
      </c>
      <c r="S237" s="274">
        <f>IF(S$38=0,0,S$38/NFM!S$13*1000)</f>
        <v>0.50970381551386412</v>
      </c>
      <c r="T237" s="274">
        <f>IF(T$38=0,0,T$38/NFM!T$13*1000)</f>
        <v>0.53637285053596739</v>
      </c>
      <c r="U237" s="274">
        <f>IF(U$38=0,0,U$38/NFM!U$13*1000)</f>
        <v>0.49394235790896723</v>
      </c>
      <c r="V237" s="274">
        <f>IF(V$38=0,0,V$38/NFM!V$13*1000)</f>
        <v>0.53080610619070923</v>
      </c>
      <c r="W237" s="274">
        <f>IF(W$38=0,0,W$38/NFM!W$13*1000)</f>
        <v>0.54548808298378859</v>
      </c>
      <c r="X237" s="274">
        <f>IF(X$38=0,0,X$38/NFM!X$13*1000)</f>
        <v>0.51001288517075061</v>
      </c>
      <c r="Y237" s="274">
        <f>IF(Y$38=0,0,Y$38/NFM!Y$13*1000)</f>
        <v>0.5373886228172674</v>
      </c>
      <c r="DA237" s="77"/>
    </row>
    <row r="238" spans="1:105" ht="12" customHeight="1" x14ac:dyDescent="0.25">
      <c r="A238" s="56" t="s">
        <v>95</v>
      </c>
      <c r="B238" s="275">
        <f>IF(B$39=0,0,B$39/NFM!B$13*1000)</f>
        <v>3.8429694537243262</v>
      </c>
      <c r="C238" s="275">
        <f>IF(C$39=0,0,C$39/NFM!C$13*1000)</f>
        <v>3.6225470032623761</v>
      </c>
      <c r="D238" s="275">
        <f>IF(D$39=0,0,D$39/NFM!D$13*1000)</f>
        <v>3.5281830314411038</v>
      </c>
      <c r="E238" s="275">
        <f>IF(E$39=0,0,E$39/NFM!E$13*1000)</f>
        <v>3.7210540076599199</v>
      </c>
      <c r="F238" s="275">
        <f>IF(F$39=0,0,F$39/NFM!F$13*1000)</f>
        <v>3.5704194106188258</v>
      </c>
      <c r="G238" s="275">
        <f>IF(G$39=0,0,G$39/NFM!G$13*1000)</f>
        <v>3.4728803130286954</v>
      </c>
      <c r="H238" s="275">
        <f>IF(H$39=0,0,H$39/NFM!H$13*1000)</f>
        <v>3.3634018742400209</v>
      </c>
      <c r="I238" s="275">
        <f>IF(I$39=0,0,I$39/NFM!I$13*1000)</f>
        <v>3.5253635760438202</v>
      </c>
      <c r="J238" s="275">
        <f>IF(J$39=0,0,J$39/NFM!J$13*1000)</f>
        <v>3.2531424259857045</v>
      </c>
      <c r="K238" s="275">
        <f>IF(K$39=0,0,K$39/NFM!K$13*1000)</f>
        <v>3.2095189842380156</v>
      </c>
      <c r="L238" s="275">
        <f>IF(L$39=0,0,L$39/NFM!L$13*1000)</f>
        <v>3.4812216767382571</v>
      </c>
      <c r="M238" s="275">
        <f>IF(M$39=0,0,M$39/NFM!M$13*1000)</f>
        <v>3.6714970385951067</v>
      </c>
      <c r="N238" s="275">
        <f>IF(N$39=0,0,N$39/NFM!N$13*1000)</f>
        <v>3.6751406485609328</v>
      </c>
      <c r="O238" s="275">
        <f>IF(O$39=0,0,O$39/NFM!O$13*1000)</f>
        <v>3.9580332532858633</v>
      </c>
      <c r="P238" s="275">
        <f>IF(P$39=0,0,P$39/NFM!P$13*1000)</f>
        <v>3.5656094917786483</v>
      </c>
      <c r="Q238" s="275">
        <f>IF(Q$39=0,0,Q$39/NFM!Q$13*1000)</f>
        <v>3.45198827722216</v>
      </c>
      <c r="R238" s="275">
        <f>IF(R$39=0,0,R$39/NFM!R$13*1000)</f>
        <v>3.3051919679409729</v>
      </c>
      <c r="S238" s="275">
        <f>IF(S$39=0,0,S$39/NFM!S$13*1000)</f>
        <v>2.3772567905247035</v>
      </c>
      <c r="T238" s="275">
        <f>IF(T$39=0,0,T$39/NFM!T$13*1000)</f>
        <v>2.5063865709971509</v>
      </c>
      <c r="U238" s="275">
        <f>IF(U$39=0,0,U$39/NFM!U$13*1000)</f>
        <v>2.3153909885687067</v>
      </c>
      <c r="V238" s="275">
        <f>IF(V$39=0,0,V$39/NFM!V$13*1000)</f>
        <v>2.8068450393152307</v>
      </c>
      <c r="W238" s="275">
        <f>IF(W$39=0,0,W$39/NFM!W$13*1000)</f>
        <v>2.9310850388290821</v>
      </c>
      <c r="X238" s="275">
        <f>IF(X$39=0,0,X$39/NFM!X$13*1000)</f>
        <v>2.747457175737543</v>
      </c>
      <c r="Y238" s="275">
        <f>IF(Y$39=0,0,Y$39/NFM!Y$13*1000)</f>
        <v>3.095623554008426</v>
      </c>
      <c r="DA238" s="78"/>
    </row>
    <row r="239" spans="1:105" ht="12" customHeight="1" x14ac:dyDescent="0.25">
      <c r="A239" s="174" t="s">
        <v>515</v>
      </c>
      <c r="B239" s="276">
        <f>IF(B$45=0,0,B$45/NFM!B$13*1000)</f>
        <v>1462.4042813801154</v>
      </c>
      <c r="C239" s="276">
        <f>IF(C$45=0,0,C$45/NFM!C$13*1000)</f>
        <v>1428.8161946551677</v>
      </c>
      <c r="D239" s="276">
        <f>IF(D$45=0,0,D$45/NFM!D$13*1000)</f>
        <v>1403.0161774741455</v>
      </c>
      <c r="E239" s="276">
        <f>IF(E$45=0,0,E$45/NFM!E$13*1000)</f>
        <v>1394.8636130115872</v>
      </c>
      <c r="F239" s="276">
        <f>IF(F$45=0,0,F$45/NFM!F$13*1000)</f>
        <v>1457.6088490400584</v>
      </c>
      <c r="G239" s="276">
        <f>IF(G$45=0,0,G$45/NFM!G$13*1000)</f>
        <v>1457.138603169064</v>
      </c>
      <c r="H239" s="276">
        <f>IF(H$45=0,0,H$45/NFM!H$13*1000)</f>
        <v>1387.9971906097899</v>
      </c>
      <c r="I239" s="276">
        <f>IF(I$45=0,0,I$45/NFM!I$13*1000)</f>
        <v>1471.4790891609277</v>
      </c>
      <c r="J239" s="276">
        <f>IF(J$45=0,0,J$45/NFM!J$13*1000)</f>
        <v>1337.627757659403</v>
      </c>
      <c r="K239" s="276">
        <f>IF(K$45=0,0,K$45/NFM!K$13*1000)</f>
        <v>1414.458262267513</v>
      </c>
      <c r="L239" s="276">
        <f>IF(L$45=0,0,L$45/NFM!L$13*1000)</f>
        <v>1544.2085116814853</v>
      </c>
      <c r="M239" s="276">
        <f>IF(M$45=0,0,M$45/NFM!M$13*1000)</f>
        <v>1417.8068027197723</v>
      </c>
      <c r="N239" s="276">
        <f>IF(N$45=0,0,N$45/NFM!N$13*1000)</f>
        <v>1465.2412894410249</v>
      </c>
      <c r="O239" s="276">
        <f>IF(O$45=0,0,O$45/NFM!O$13*1000)</f>
        <v>1504.7064379038948</v>
      </c>
      <c r="P239" s="276">
        <f>IF(P$45=0,0,P$45/NFM!P$13*1000)</f>
        <v>1431.2587414644556</v>
      </c>
      <c r="Q239" s="276">
        <f>IF(Q$45=0,0,Q$45/NFM!Q$13*1000)</f>
        <v>1393.6306124976736</v>
      </c>
      <c r="R239" s="276">
        <f>IF(R$45=0,0,R$45/NFM!R$13*1000)</f>
        <v>1280.2390168926888</v>
      </c>
      <c r="S239" s="276">
        <f>IF(S$45=0,0,S$45/NFM!S$13*1000)</f>
        <v>1143.170382253727</v>
      </c>
      <c r="T239" s="276">
        <f>IF(T$45=0,0,T$45/NFM!T$13*1000)</f>
        <v>1202.9322599470813</v>
      </c>
      <c r="U239" s="276">
        <f>IF(U$45=0,0,U$45/NFM!U$13*1000)</f>
        <v>1103.3076665100721</v>
      </c>
      <c r="V239" s="276">
        <f>IF(V$45=0,0,V$45/NFM!V$13*1000)</f>
        <v>1153.3868815825979</v>
      </c>
      <c r="W239" s="276">
        <f>IF(W$45=0,0,W$45/NFM!W$13*1000)</f>
        <v>1181.6652460566859</v>
      </c>
      <c r="X239" s="276">
        <f>IF(X$45=0,0,X$45/NFM!X$13*1000)</f>
        <v>1102.4031312934374</v>
      </c>
      <c r="Y239" s="276">
        <f>IF(Y$45=0,0,Y$45/NFM!Y$13*1000)</f>
        <v>1147.3710239038778</v>
      </c>
      <c r="DA239" s="79"/>
    </row>
    <row r="240" spans="1:105" ht="12" customHeight="1" x14ac:dyDescent="0.25">
      <c r="A240" s="174" t="s">
        <v>517</v>
      </c>
      <c r="B240" s="276">
        <f>IF(B$46=0,0,B$46/NFM!B$13*1000)</f>
        <v>257.37911379491658</v>
      </c>
      <c r="C240" s="276">
        <f>IF(C$46=0,0,C$46/NFM!C$13*1000)</f>
        <v>235.42142631897156</v>
      </c>
      <c r="D240" s="276">
        <f>IF(D$46=0,0,D$46/NFM!D$13*1000)</f>
        <v>226.89935047853271</v>
      </c>
      <c r="E240" s="276">
        <f>IF(E$46=0,0,E$46/NFM!E$13*1000)</f>
        <v>244.56953021420316</v>
      </c>
      <c r="F240" s="276">
        <f>IF(F$46=0,0,F$46/NFM!F$13*1000)</f>
        <v>225.72120205490268</v>
      </c>
      <c r="G240" s="276">
        <f>IF(G$46=0,0,G$46/NFM!G$13*1000)</f>
        <v>202.72880560165711</v>
      </c>
      <c r="H240" s="276">
        <f>IF(H$46=0,0,H$46/NFM!H$13*1000)</f>
        <v>206.62583228737003</v>
      </c>
      <c r="I240" s="276">
        <f>IF(I$46=0,0,I$46/NFM!I$13*1000)</f>
        <v>210.33284561261667</v>
      </c>
      <c r="J240" s="276">
        <f>IF(J$46=0,0,J$46/NFM!J$13*1000)</f>
        <v>194.70697193605949</v>
      </c>
      <c r="K240" s="276">
        <f>IF(K$46=0,0,K$46/NFM!K$13*1000)</f>
        <v>171.71634876696103</v>
      </c>
      <c r="L240" s="276">
        <f>IF(L$46=0,0,L$46/NFM!L$13*1000)</f>
        <v>184.72326819412422</v>
      </c>
      <c r="M240" s="276">
        <f>IF(M$46=0,0,M$46/NFM!M$13*1000)</f>
        <v>203.68171647952195</v>
      </c>
      <c r="N240" s="276">
        <f>IF(N$46=0,0,N$46/NFM!N$13*1000)</f>
        <v>197.20538281766369</v>
      </c>
      <c r="O240" s="276">
        <f>IF(O$46=0,0,O$46/NFM!O$13*1000)</f>
        <v>212.24400452369122</v>
      </c>
      <c r="P240" s="276">
        <f>IF(P$46=0,0,P$46/NFM!P$13*1000)</f>
        <v>191.48109273581787</v>
      </c>
      <c r="Q240" s="276">
        <f>IF(Q$46=0,0,Q$46/NFM!Q$13*1000)</f>
        <v>185.14199820268365</v>
      </c>
      <c r="R240" s="276">
        <f>IF(R$46=0,0,R$46/NFM!R$13*1000)</f>
        <v>177.38105044982558</v>
      </c>
      <c r="S240" s="276">
        <f>IF(S$46=0,0,S$46/NFM!S$13*1000)</f>
        <v>126.86664238039488</v>
      </c>
      <c r="T240" s="276">
        <f>IF(T$46=0,0,T$46/NFM!T$13*1000)</f>
        <v>133.86313397466026</v>
      </c>
      <c r="U240" s="276">
        <f>IF(U$46=0,0,U$46/NFM!U$13*1000)</f>
        <v>123.67534569434521</v>
      </c>
      <c r="V240" s="276">
        <f>IF(V$46=0,0,V$46/NFM!V$13*1000)</f>
        <v>150.59496089431852</v>
      </c>
      <c r="W240" s="276">
        <f>IF(W$46=0,0,W$46/NFM!W$13*1000)</f>
        <v>157.26917180429015</v>
      </c>
      <c r="X240" s="276">
        <f>IF(X$46=0,0,X$46/NFM!X$13*1000)</f>
        <v>147.44024655832868</v>
      </c>
      <c r="Y240" s="276">
        <f>IF(Y$46=0,0,Y$46/NFM!Y$13*1000)</f>
        <v>166.19891629826679</v>
      </c>
      <c r="DA240" s="79"/>
    </row>
    <row r="241" spans="1:105" ht="12" customHeight="1" x14ac:dyDescent="0.25">
      <c r="A241" s="41" t="s">
        <v>527</v>
      </c>
      <c r="B241" s="277">
        <f>IF(B$53=0,0,B$53/NFM!B$13*1000)</f>
        <v>123.77867317951831</v>
      </c>
      <c r="C241" s="277">
        <f>IF(C$53=0,0,C$53/NFM!C$13*1000)</f>
        <v>112.28216622591412</v>
      </c>
      <c r="D241" s="277">
        <f>IF(D$53=0,0,D$53/NFM!D$13*1000)</f>
        <v>108.21427839280351</v>
      </c>
      <c r="E241" s="277">
        <f>IF(E$53=0,0,E$53/NFM!E$13*1000)</f>
        <v>116.46758130635887</v>
      </c>
      <c r="F241" s="277">
        <f>IF(F$53=0,0,F$53/NFM!F$13*1000)</f>
        <v>107.18034535416975</v>
      </c>
      <c r="G241" s="277">
        <f>IF(G$53=0,0,G$53/NFM!G$13*1000)</f>
        <v>97.046425522678177</v>
      </c>
      <c r="H241" s="277">
        <f>IF(H$53=0,0,H$53/NFM!H$13*1000)</f>
        <v>99.281928948647604</v>
      </c>
      <c r="I241" s="277">
        <f>IF(I$53=0,0,I$53/NFM!I$13*1000)</f>
        <v>101.56461900195158</v>
      </c>
      <c r="J241" s="277">
        <f>IF(J$53=0,0,J$53/NFM!J$13*1000)</f>
        <v>93.581751756268417</v>
      </c>
      <c r="K241" s="277">
        <f>IF(K$53=0,0,K$53/NFM!K$13*1000)</f>
        <v>75.157438700607003</v>
      </c>
      <c r="L241" s="277">
        <f>IF(L$53=0,0,L$53/NFM!L$13*1000)</f>
        <v>80.224774708569072</v>
      </c>
      <c r="M241" s="277">
        <f>IF(M$53=0,0,M$53/NFM!M$13*1000)</f>
        <v>95.787635119664003</v>
      </c>
      <c r="N241" s="277">
        <f>IF(N$53=0,0,N$53/NFM!N$13*1000)</f>
        <v>95.592331143470872</v>
      </c>
      <c r="O241" s="277">
        <f>IF(O$53=0,0,O$53/NFM!O$13*1000)</f>
        <v>98.240111103575941</v>
      </c>
      <c r="P241" s="277">
        <f>IF(P$53=0,0,P$53/NFM!P$13*1000)</f>
        <v>88.953491665422177</v>
      </c>
      <c r="Q241" s="277">
        <f>IF(Q$53=0,0,Q$53/NFM!Q$13*1000)</f>
        <v>86.469062992643288</v>
      </c>
      <c r="R241" s="277">
        <f>IF(R$53=0,0,R$53/NFM!R$13*1000)</f>
        <v>85.869227502512942</v>
      </c>
      <c r="S241" s="277">
        <f>IF(S$53=0,0,S$53/NFM!S$13*1000)</f>
        <v>44.697031903915118</v>
      </c>
      <c r="T241" s="277">
        <f>IF(T$53=0,0,T$53/NFM!T$13*1000)</f>
        <v>46.724237167429571</v>
      </c>
      <c r="U241" s="277">
        <f>IF(U$53=0,0,U$53/NFM!U$13*1000)</f>
        <v>47.084170239125662</v>
      </c>
      <c r="V241" s="277">
        <f>IF(V$53=0,0,V$53/NFM!V$13*1000)</f>
        <v>64.852462433171368</v>
      </c>
      <c r="W241" s="277">
        <f>IF(W$53=0,0,W$53/NFM!W$13*1000)</f>
        <v>67.714930899487058</v>
      </c>
      <c r="X241" s="277">
        <f>IF(X$53=0,0,X$53/NFM!X$13*1000)</f>
        <v>65.3191365151132</v>
      </c>
      <c r="Y241" s="277">
        <f>IF(Y$53=0,0,Y$53/NFM!Y$13*1000)</f>
        <v>71.985282521230914</v>
      </c>
      <c r="DA241" s="82"/>
    </row>
    <row r="242" spans="1:105" ht="12" customHeight="1" x14ac:dyDescent="0.25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X242" s="128"/>
      <c r="Y242" s="128"/>
      <c r="DA242" s="124"/>
    </row>
    <row r="243" spans="1:105" ht="12" customHeight="1" x14ac:dyDescent="0.25">
      <c r="A243" s="35" t="s">
        <v>80</v>
      </c>
      <c r="B243" s="272">
        <f t="shared" ref="B243:Y243" si="59">SUM(B$244:B$251)</f>
        <v>200.58564744231387</v>
      </c>
      <c r="C243" s="272">
        <f t="shared" si="59"/>
        <v>193.27720352840092</v>
      </c>
      <c r="D243" s="272">
        <f t="shared" si="59"/>
        <v>189.09880363039727</v>
      </c>
      <c r="E243" s="272">
        <f t="shared" si="59"/>
        <v>190.99573418862099</v>
      </c>
      <c r="F243" s="272">
        <f t="shared" si="59"/>
        <v>194.73604316445807</v>
      </c>
      <c r="G243" s="272">
        <f t="shared" si="59"/>
        <v>191.14342084552899</v>
      </c>
      <c r="H243" s="272">
        <f t="shared" si="59"/>
        <v>184.29000658269604</v>
      </c>
      <c r="I243" s="272">
        <f t="shared" si="59"/>
        <v>0</v>
      </c>
      <c r="J243" s="272">
        <f t="shared" si="59"/>
        <v>0</v>
      </c>
      <c r="K243" s="272">
        <f t="shared" si="59"/>
        <v>0</v>
      </c>
      <c r="L243" s="272">
        <f t="shared" si="59"/>
        <v>0</v>
      </c>
      <c r="M243" s="272">
        <f t="shared" si="59"/>
        <v>0</v>
      </c>
      <c r="N243" s="272">
        <f t="shared" si="59"/>
        <v>0</v>
      </c>
      <c r="O243" s="272">
        <f t="shared" si="59"/>
        <v>0</v>
      </c>
      <c r="P243" s="272">
        <f t="shared" si="59"/>
        <v>0</v>
      </c>
      <c r="Q243" s="272">
        <f t="shared" si="59"/>
        <v>0</v>
      </c>
      <c r="R243" s="272">
        <f t="shared" si="59"/>
        <v>0</v>
      </c>
      <c r="S243" s="272">
        <f t="shared" si="59"/>
        <v>0</v>
      </c>
      <c r="T243" s="272">
        <f t="shared" si="59"/>
        <v>0</v>
      </c>
      <c r="U243" s="272">
        <f t="shared" si="59"/>
        <v>0</v>
      </c>
      <c r="V243" s="272">
        <f t="shared" si="59"/>
        <v>0</v>
      </c>
      <c r="W243" s="272">
        <f t="shared" si="59"/>
        <v>0</v>
      </c>
      <c r="X243" s="272">
        <f t="shared" si="59"/>
        <v>0</v>
      </c>
      <c r="Y243" s="272">
        <f t="shared" si="59"/>
        <v>0</v>
      </c>
      <c r="DA243" s="111"/>
    </row>
    <row r="244" spans="1:105" ht="12" customHeight="1" x14ac:dyDescent="0.25">
      <c r="A244" s="55" t="s">
        <v>91</v>
      </c>
      <c r="B244" s="273">
        <f>IF(B$73=0,0,B$73/NFM!B$14*1000)</f>
        <v>0.34433811858399166</v>
      </c>
      <c r="C244" s="273">
        <f>IF(C$73=0,0,C$73/NFM!C$14*1000)</f>
        <v>0.3317919775256461</v>
      </c>
      <c r="D244" s="273">
        <f>IF(D$73=0,0,D$73/NFM!D$14*1000)</f>
        <v>0.32461906970340326</v>
      </c>
      <c r="E244" s="273">
        <f>IF(E$73=0,0,E$73/NFM!E$14*1000)</f>
        <v>0.3278754617126135</v>
      </c>
      <c r="F244" s="273">
        <f>IF(F$73=0,0,F$73/NFM!F$14*1000)</f>
        <v>0.3342963147103537</v>
      </c>
      <c r="G244" s="273">
        <f>IF(G$73=0,0,G$73/NFM!G$14*1000)</f>
        <v>0.32812899004953544</v>
      </c>
      <c r="H244" s="273">
        <f>IF(H$73=0,0,H$73/NFM!H$14*1000)</f>
        <v>0.31636398191839671</v>
      </c>
      <c r="I244" s="273">
        <f>IF(I$73=0,0,I$73/NFM!I$14*1000)</f>
        <v>0</v>
      </c>
      <c r="J244" s="273">
        <f>IF(J$73=0,0,J$73/NFM!J$14*1000)</f>
        <v>0</v>
      </c>
      <c r="K244" s="273">
        <f>IF(K$73=0,0,K$73/NFM!K$14*1000)</f>
        <v>0</v>
      </c>
      <c r="L244" s="273">
        <f>IF(L$73=0,0,L$73/NFM!L$14*1000)</f>
        <v>0</v>
      </c>
      <c r="M244" s="273">
        <f>IF(M$73=0,0,M$73/NFM!M$14*1000)</f>
        <v>0</v>
      </c>
      <c r="N244" s="273">
        <f>IF(N$73=0,0,N$73/NFM!N$14*1000)</f>
        <v>0</v>
      </c>
      <c r="O244" s="273">
        <f>IF(O$73=0,0,O$73/NFM!O$14*1000)</f>
        <v>0</v>
      </c>
      <c r="P244" s="273">
        <f>IF(P$73=0,0,P$73/NFM!P$14*1000)</f>
        <v>0</v>
      </c>
      <c r="Q244" s="273">
        <f>IF(Q$73=0,0,Q$73/NFM!Q$14*1000)</f>
        <v>0</v>
      </c>
      <c r="R244" s="273">
        <f>IF(R$73=0,0,R$73/NFM!R$14*1000)</f>
        <v>0</v>
      </c>
      <c r="S244" s="273">
        <f>IF(S$73=0,0,S$73/NFM!S$14*1000)</f>
        <v>0</v>
      </c>
      <c r="T244" s="273">
        <f>IF(T$73=0,0,T$73/NFM!T$14*1000)</f>
        <v>0</v>
      </c>
      <c r="U244" s="273">
        <f>IF(U$73=0,0,U$73/NFM!U$14*1000)</f>
        <v>0</v>
      </c>
      <c r="V244" s="273">
        <f>IF(V$73=0,0,V$73/NFM!V$14*1000)</f>
        <v>0</v>
      </c>
      <c r="W244" s="273">
        <f>IF(W$73=0,0,W$73/NFM!W$14*1000)</f>
        <v>0</v>
      </c>
      <c r="X244" s="273">
        <f>IF(X$73=0,0,X$73/NFM!X$14*1000)</f>
        <v>0</v>
      </c>
      <c r="Y244" s="273">
        <f>IF(Y$73=0,0,Y$73/NFM!Y$14*1000)</f>
        <v>0</v>
      </c>
      <c r="DA244" s="76"/>
    </row>
    <row r="245" spans="1:105" ht="12" customHeight="1" x14ac:dyDescent="0.25">
      <c r="A245" s="173" t="s">
        <v>92</v>
      </c>
      <c r="B245" s="274">
        <f>IF(B$74=0,0,B$74/NFM!B$14*1000)</f>
        <v>0.17911395137287972</v>
      </c>
      <c r="C245" s="274">
        <f>IF(C$74=0,0,C$74/NFM!C$14*1000)</f>
        <v>0.1725878400359101</v>
      </c>
      <c r="D245" s="274">
        <f>IF(D$74=0,0,D$74/NFM!D$14*1000)</f>
        <v>0.16885671706829125</v>
      </c>
      <c r="E245" s="274">
        <f>IF(E$74=0,0,E$74/NFM!E$14*1000)</f>
        <v>0.17055059064344841</v>
      </c>
      <c r="F245" s="274">
        <f>IF(F$74=0,0,F$74/NFM!F$14*1000)</f>
        <v>0.17389051814360151</v>
      </c>
      <c r="G245" s="274">
        <f>IF(G$74=0,0,G$74/NFM!G$14*1000)</f>
        <v>0.17068246817823252</v>
      </c>
      <c r="H245" s="274">
        <f>IF(H$74=0,0,H$74/NFM!H$14*1000)</f>
        <v>0.16456267783097736</v>
      </c>
      <c r="I245" s="274">
        <f>IF(I$74=0,0,I$74/NFM!I$14*1000)</f>
        <v>0</v>
      </c>
      <c r="J245" s="274">
        <f>IF(J$74=0,0,J$74/NFM!J$14*1000)</f>
        <v>0</v>
      </c>
      <c r="K245" s="274">
        <f>IF(K$74=0,0,K$74/NFM!K$14*1000)</f>
        <v>0</v>
      </c>
      <c r="L245" s="274">
        <f>IF(L$74=0,0,L$74/NFM!L$14*1000)</f>
        <v>0</v>
      </c>
      <c r="M245" s="274">
        <f>IF(M$74=0,0,M$74/NFM!M$14*1000)</f>
        <v>0</v>
      </c>
      <c r="N245" s="274">
        <f>IF(N$74=0,0,N$74/NFM!N$14*1000)</f>
        <v>0</v>
      </c>
      <c r="O245" s="274">
        <f>IF(O$74=0,0,O$74/NFM!O$14*1000)</f>
        <v>0</v>
      </c>
      <c r="P245" s="274">
        <f>IF(P$74=0,0,P$74/NFM!P$14*1000)</f>
        <v>0</v>
      </c>
      <c r="Q245" s="274">
        <f>IF(Q$74=0,0,Q$74/NFM!Q$14*1000)</f>
        <v>0</v>
      </c>
      <c r="R245" s="274">
        <f>IF(R$74=0,0,R$74/NFM!R$14*1000)</f>
        <v>0</v>
      </c>
      <c r="S245" s="274">
        <f>IF(S$74=0,0,S$74/NFM!S$14*1000)</f>
        <v>0</v>
      </c>
      <c r="T245" s="274">
        <f>IF(T$74=0,0,T$74/NFM!T$14*1000)</f>
        <v>0</v>
      </c>
      <c r="U245" s="274">
        <f>IF(U$74=0,0,U$74/NFM!U$14*1000)</f>
        <v>0</v>
      </c>
      <c r="V245" s="274">
        <f>IF(V$74=0,0,V$74/NFM!V$14*1000)</f>
        <v>0</v>
      </c>
      <c r="W245" s="274">
        <f>IF(W$74=0,0,W$74/NFM!W$14*1000)</f>
        <v>0</v>
      </c>
      <c r="X245" s="274">
        <f>IF(X$74=0,0,X$74/NFM!X$14*1000)</f>
        <v>0</v>
      </c>
      <c r="Y245" s="274">
        <f>IF(Y$74=0,0,Y$74/NFM!Y$14*1000)</f>
        <v>0</v>
      </c>
      <c r="DA245" s="77"/>
    </row>
    <row r="246" spans="1:105" ht="12" customHeight="1" x14ac:dyDescent="0.25">
      <c r="A246" s="173" t="s">
        <v>93</v>
      </c>
      <c r="B246" s="274">
        <f>IF(B$75=0,0,B$75/NFM!B$14*1000)</f>
        <v>4.1925006232473834</v>
      </c>
      <c r="C246" s="274">
        <f>IF(C$75=0,0,C$75/NFM!C$14*1000)</f>
        <v>4.0397446506505457</v>
      </c>
      <c r="D246" s="274">
        <f>IF(D$75=0,0,D$75/NFM!D$14*1000)</f>
        <v>3.952410664396234</v>
      </c>
      <c r="E246" s="274">
        <f>IF(E$75=0,0,E$75/NFM!E$14*1000)</f>
        <v>3.9920589774679733</v>
      </c>
      <c r="F246" s="274">
        <f>IF(F$75=0,0,F$75/NFM!F$14*1000)</f>
        <v>4.0702362943026769</v>
      </c>
      <c r="G246" s="274">
        <f>IF(G$75=0,0,G$75/NFM!G$14*1000)</f>
        <v>3.9951458204667305</v>
      </c>
      <c r="H246" s="274">
        <f>IF(H$75=0,0,H$75/NFM!H$14*1000)</f>
        <v>3.8519005587305433</v>
      </c>
      <c r="I246" s="274">
        <f>IF(I$75=0,0,I$75/NFM!I$14*1000)</f>
        <v>0</v>
      </c>
      <c r="J246" s="274">
        <f>IF(J$75=0,0,J$75/NFM!J$14*1000)</f>
        <v>0</v>
      </c>
      <c r="K246" s="274">
        <f>IF(K$75=0,0,K$75/NFM!K$14*1000)</f>
        <v>0</v>
      </c>
      <c r="L246" s="274">
        <f>IF(L$75=0,0,L$75/NFM!L$14*1000)</f>
        <v>0</v>
      </c>
      <c r="M246" s="274">
        <f>IF(M$75=0,0,M$75/NFM!M$14*1000)</f>
        <v>0</v>
      </c>
      <c r="N246" s="274">
        <f>IF(N$75=0,0,N$75/NFM!N$14*1000)</f>
        <v>0</v>
      </c>
      <c r="O246" s="274">
        <f>IF(O$75=0,0,O$75/NFM!O$14*1000)</f>
        <v>0</v>
      </c>
      <c r="P246" s="274">
        <f>IF(P$75=0,0,P$75/NFM!P$14*1000)</f>
        <v>0</v>
      </c>
      <c r="Q246" s="274">
        <f>IF(Q$75=0,0,Q$75/NFM!Q$14*1000)</f>
        <v>0</v>
      </c>
      <c r="R246" s="274">
        <f>IF(R$75=0,0,R$75/NFM!R$14*1000)</f>
        <v>0</v>
      </c>
      <c r="S246" s="274">
        <f>IF(S$75=0,0,S$75/NFM!S$14*1000)</f>
        <v>0</v>
      </c>
      <c r="T246" s="274">
        <f>IF(T$75=0,0,T$75/NFM!T$14*1000)</f>
        <v>0</v>
      </c>
      <c r="U246" s="274">
        <f>IF(U$75=0,0,U$75/NFM!U$14*1000)</f>
        <v>0</v>
      </c>
      <c r="V246" s="274">
        <f>IF(V$75=0,0,V$75/NFM!V$14*1000)</f>
        <v>0</v>
      </c>
      <c r="W246" s="274">
        <f>IF(W$75=0,0,W$75/NFM!W$14*1000)</f>
        <v>0</v>
      </c>
      <c r="X246" s="274">
        <f>IF(X$75=0,0,X$75/NFM!X$14*1000)</f>
        <v>0</v>
      </c>
      <c r="Y246" s="274">
        <f>IF(Y$75=0,0,Y$75/NFM!Y$14*1000)</f>
        <v>0</v>
      </c>
      <c r="DA246" s="77"/>
    </row>
    <row r="247" spans="1:105" ht="12" customHeight="1" x14ac:dyDescent="0.25">
      <c r="A247" s="173" t="s">
        <v>94</v>
      </c>
      <c r="B247" s="274">
        <f>IF(B$76=0,0,B$76/NFM!B$14*1000)</f>
        <v>0.11477937286133061</v>
      </c>
      <c r="C247" s="274">
        <f>IF(C$76=0,0,C$76/NFM!C$14*1000)</f>
        <v>0.1105973258418821</v>
      </c>
      <c r="D247" s="274">
        <f>IF(D$76=0,0,D$76/NFM!D$14*1000)</f>
        <v>0.1082063565678011</v>
      </c>
      <c r="E247" s="274">
        <f>IF(E$76=0,0,E$76/NFM!E$14*1000)</f>
        <v>0.1092918205708712</v>
      </c>
      <c r="F247" s="274">
        <f>IF(F$76=0,0,F$76/NFM!F$14*1000)</f>
        <v>0.11143210490345123</v>
      </c>
      <c r="G247" s="274">
        <f>IF(G$76=0,0,G$76/NFM!G$14*1000)</f>
        <v>0.1093763300165118</v>
      </c>
      <c r="H247" s="274">
        <f>IF(H$76=0,0,H$76/NFM!H$14*1000)</f>
        <v>0.1054546606394656</v>
      </c>
      <c r="I247" s="274">
        <f>IF(I$76=0,0,I$76/NFM!I$14*1000)</f>
        <v>0</v>
      </c>
      <c r="J247" s="274">
        <f>IF(J$76=0,0,J$76/NFM!J$14*1000)</f>
        <v>0</v>
      </c>
      <c r="K247" s="274">
        <f>IF(K$76=0,0,K$76/NFM!K$14*1000)</f>
        <v>0</v>
      </c>
      <c r="L247" s="274">
        <f>IF(L$76=0,0,L$76/NFM!L$14*1000)</f>
        <v>0</v>
      </c>
      <c r="M247" s="274">
        <f>IF(M$76=0,0,M$76/NFM!M$14*1000)</f>
        <v>0</v>
      </c>
      <c r="N247" s="274">
        <f>IF(N$76=0,0,N$76/NFM!N$14*1000)</f>
        <v>0</v>
      </c>
      <c r="O247" s="274">
        <f>IF(O$76=0,0,O$76/NFM!O$14*1000)</f>
        <v>0</v>
      </c>
      <c r="P247" s="274">
        <f>IF(P$76=0,0,P$76/NFM!P$14*1000)</f>
        <v>0</v>
      </c>
      <c r="Q247" s="274">
        <f>IF(Q$76=0,0,Q$76/NFM!Q$14*1000)</f>
        <v>0</v>
      </c>
      <c r="R247" s="274">
        <f>IF(R$76=0,0,R$76/NFM!R$14*1000)</f>
        <v>0</v>
      </c>
      <c r="S247" s="274">
        <f>IF(S$76=0,0,S$76/NFM!S$14*1000)</f>
        <v>0</v>
      </c>
      <c r="T247" s="274">
        <f>IF(T$76=0,0,T$76/NFM!T$14*1000)</f>
        <v>0</v>
      </c>
      <c r="U247" s="274">
        <f>IF(U$76=0,0,U$76/NFM!U$14*1000)</f>
        <v>0</v>
      </c>
      <c r="V247" s="274">
        <f>IF(V$76=0,0,V$76/NFM!V$14*1000)</f>
        <v>0</v>
      </c>
      <c r="W247" s="274">
        <f>IF(W$76=0,0,W$76/NFM!W$14*1000)</f>
        <v>0</v>
      </c>
      <c r="X247" s="274">
        <f>IF(X$76=0,0,X$76/NFM!X$14*1000)</f>
        <v>0</v>
      </c>
      <c r="Y247" s="274">
        <f>IF(Y$76=0,0,Y$76/NFM!Y$14*1000)</f>
        <v>0</v>
      </c>
      <c r="DA247" s="77"/>
    </row>
    <row r="248" spans="1:105" ht="12" customHeight="1" x14ac:dyDescent="0.25">
      <c r="A248" s="56" t="s">
        <v>95</v>
      </c>
      <c r="B248" s="275">
        <f>IF(B$77=0,0,B$77/NFM!B$14*1000)</f>
        <v>0.426454441823858</v>
      </c>
      <c r="C248" s="275">
        <f>IF(C$77=0,0,C$77/NFM!C$14*1000)</f>
        <v>0.42679968659373568</v>
      </c>
      <c r="D248" s="275">
        <f>IF(D$77=0,0,D$77/NFM!D$14*1000)</f>
        <v>0.42261779856457671</v>
      </c>
      <c r="E248" s="275">
        <f>IF(E$77=0,0,E$77/NFM!E$14*1000)</f>
        <v>0.415183723914614</v>
      </c>
      <c r="F248" s="275">
        <f>IF(F$77=0,0,F$77/NFM!F$14*1000)</f>
        <v>0.44498821109312664</v>
      </c>
      <c r="G248" s="275">
        <f>IF(G$77=0,0,G$77/NFM!G$14*1000)</f>
        <v>0.47642613371431436</v>
      </c>
      <c r="H248" s="275">
        <f>IF(H$77=0,0,H$77/NFM!H$14*1000)</f>
        <v>0.43320552091196368</v>
      </c>
      <c r="I248" s="275">
        <f>IF(I$77=0,0,I$77/NFM!I$14*1000)</f>
        <v>0</v>
      </c>
      <c r="J248" s="275">
        <f>IF(J$77=0,0,J$77/NFM!J$14*1000)</f>
        <v>0</v>
      </c>
      <c r="K248" s="275">
        <f>IF(K$77=0,0,K$77/NFM!K$14*1000)</f>
        <v>0</v>
      </c>
      <c r="L248" s="275">
        <f>IF(L$77=0,0,L$77/NFM!L$14*1000)</f>
        <v>0</v>
      </c>
      <c r="M248" s="275">
        <f>IF(M$77=0,0,M$77/NFM!M$14*1000)</f>
        <v>0</v>
      </c>
      <c r="N248" s="275">
        <f>IF(N$77=0,0,N$77/NFM!N$14*1000)</f>
        <v>0</v>
      </c>
      <c r="O248" s="275">
        <f>IF(O$77=0,0,O$77/NFM!O$14*1000)</f>
        <v>0</v>
      </c>
      <c r="P248" s="275">
        <f>IF(P$77=0,0,P$77/NFM!P$14*1000)</f>
        <v>0</v>
      </c>
      <c r="Q248" s="275">
        <f>IF(Q$77=0,0,Q$77/NFM!Q$14*1000)</f>
        <v>0</v>
      </c>
      <c r="R248" s="275">
        <f>IF(R$77=0,0,R$77/NFM!R$14*1000)</f>
        <v>0</v>
      </c>
      <c r="S248" s="275">
        <f>IF(S$77=0,0,S$77/NFM!S$14*1000)</f>
        <v>0</v>
      </c>
      <c r="T248" s="275">
        <f>IF(T$77=0,0,T$77/NFM!T$14*1000)</f>
        <v>0</v>
      </c>
      <c r="U248" s="275">
        <f>IF(U$77=0,0,U$77/NFM!U$14*1000)</f>
        <v>0</v>
      </c>
      <c r="V248" s="275">
        <f>IF(V$77=0,0,V$77/NFM!V$14*1000)</f>
        <v>0</v>
      </c>
      <c r="W248" s="275">
        <f>IF(W$77=0,0,W$77/NFM!W$14*1000)</f>
        <v>0</v>
      </c>
      <c r="X248" s="275">
        <f>IF(X$77=0,0,X$77/NFM!X$14*1000)</f>
        <v>0</v>
      </c>
      <c r="Y248" s="275">
        <f>IF(Y$77=0,0,Y$77/NFM!Y$14*1000)</f>
        <v>0</v>
      </c>
      <c r="DA248" s="78"/>
    </row>
    <row r="249" spans="1:105" ht="12" customHeight="1" x14ac:dyDescent="0.25">
      <c r="A249" s="174" t="s">
        <v>558</v>
      </c>
      <c r="B249" s="276">
        <f>IF(B$83=0,0,B$83/NFM!B$14*1000)</f>
        <v>45.963979792128235</v>
      </c>
      <c r="C249" s="276">
        <f>IF(C$83=0,0,C$83/NFM!C$14*1000)</f>
        <v>44.63696554149027</v>
      </c>
      <c r="D249" s="276">
        <f>IF(D$83=0,0,D$83/NFM!D$14*1000)</f>
        <v>43.738969145037792</v>
      </c>
      <c r="E249" s="276">
        <f>IF(E$83=0,0,E$83/NFM!E$14*1000)</f>
        <v>43.915244983314032</v>
      </c>
      <c r="F249" s="276">
        <f>IF(F$83=0,0,F$83/NFM!F$14*1000)</f>
        <v>45.27310062317266</v>
      </c>
      <c r="G249" s="276">
        <f>IF(G$83=0,0,G$83/NFM!G$14*1000)</f>
        <v>44.756883218692572</v>
      </c>
      <c r="H249" s="276">
        <f>IF(H$83=0,0,H$83/NFM!H$14*1000)</f>
        <v>42.829050942280602</v>
      </c>
      <c r="I249" s="276">
        <f>IF(I$83=0,0,I$83/NFM!I$14*1000)</f>
        <v>0</v>
      </c>
      <c r="J249" s="276">
        <f>IF(J$83=0,0,J$83/NFM!J$14*1000)</f>
        <v>0</v>
      </c>
      <c r="K249" s="276">
        <f>IF(K$83=0,0,K$83/NFM!K$14*1000)</f>
        <v>0</v>
      </c>
      <c r="L249" s="276">
        <f>IF(L$83=0,0,L$83/NFM!L$14*1000)</f>
        <v>0</v>
      </c>
      <c r="M249" s="276">
        <f>IF(M$83=0,0,M$83/NFM!M$14*1000)</f>
        <v>0</v>
      </c>
      <c r="N249" s="276">
        <f>IF(N$83=0,0,N$83/NFM!N$14*1000)</f>
        <v>0</v>
      </c>
      <c r="O249" s="276">
        <f>IF(O$83=0,0,O$83/NFM!O$14*1000)</f>
        <v>0</v>
      </c>
      <c r="P249" s="276">
        <f>IF(P$83=0,0,P$83/NFM!P$14*1000)</f>
        <v>0</v>
      </c>
      <c r="Q249" s="276">
        <f>IF(Q$83=0,0,Q$83/NFM!Q$14*1000)</f>
        <v>0</v>
      </c>
      <c r="R249" s="276">
        <f>IF(R$83=0,0,R$83/NFM!R$14*1000)</f>
        <v>0</v>
      </c>
      <c r="S249" s="276">
        <f>IF(S$83=0,0,S$83/NFM!S$14*1000)</f>
        <v>0</v>
      </c>
      <c r="T249" s="276">
        <f>IF(T$83=0,0,T$83/NFM!T$14*1000)</f>
        <v>0</v>
      </c>
      <c r="U249" s="276">
        <f>IF(U$83=0,0,U$83/NFM!U$14*1000)</f>
        <v>0</v>
      </c>
      <c r="V249" s="276">
        <f>IF(V$83=0,0,V$83/NFM!V$14*1000)</f>
        <v>0</v>
      </c>
      <c r="W249" s="276">
        <f>IF(W$83=0,0,W$83/NFM!W$14*1000)</f>
        <v>0</v>
      </c>
      <c r="X249" s="276">
        <f>IF(X$83=0,0,X$83/NFM!X$14*1000)</f>
        <v>0</v>
      </c>
      <c r="Y249" s="276">
        <f>IF(Y$83=0,0,Y$83/NFM!Y$14*1000)</f>
        <v>0</v>
      </c>
      <c r="DA249" s="79"/>
    </row>
    <row r="250" spans="1:105" ht="12" customHeight="1" x14ac:dyDescent="0.25">
      <c r="A250" s="174" t="s">
        <v>517</v>
      </c>
      <c r="B250" s="276">
        <f>IF(B$90=0,0,B$90/NFM!B$14*1000)</f>
        <v>88.155705655438297</v>
      </c>
      <c r="C250" s="276">
        <f>IF(C$90=0,0,C$90/NFM!C$14*1000)</f>
        <v>85.610584928101986</v>
      </c>
      <c r="D250" s="276">
        <f>IF(D$90=0,0,D$90/NFM!D$14*1000)</f>
        <v>83.888290506180198</v>
      </c>
      <c r="E250" s="276">
        <f>IF(E$90=0,0,E$90/NFM!E$14*1000)</f>
        <v>84.226375262624771</v>
      </c>
      <c r="F250" s="276">
        <f>IF(F$90=0,0,F$90/NFM!F$14*1000)</f>
        <v>86.830647622227033</v>
      </c>
      <c r="G250" s="276">
        <f>IF(G$90=0,0,G$90/NFM!G$14*1000)</f>
        <v>85.84057866454819</v>
      </c>
      <c r="H250" s="276">
        <f>IF(H$90=0,0,H$90/NFM!H$14*1000)</f>
        <v>82.1431308917265</v>
      </c>
      <c r="I250" s="276">
        <f>IF(I$90=0,0,I$90/NFM!I$14*1000)</f>
        <v>0</v>
      </c>
      <c r="J250" s="276">
        <f>IF(J$90=0,0,J$90/NFM!J$14*1000)</f>
        <v>0</v>
      </c>
      <c r="K250" s="276">
        <f>IF(K$90=0,0,K$90/NFM!K$14*1000)</f>
        <v>0</v>
      </c>
      <c r="L250" s="276">
        <f>IF(L$90=0,0,L$90/NFM!L$14*1000)</f>
        <v>0</v>
      </c>
      <c r="M250" s="276">
        <f>IF(M$90=0,0,M$90/NFM!M$14*1000)</f>
        <v>0</v>
      </c>
      <c r="N250" s="276">
        <f>IF(N$90=0,0,N$90/NFM!N$14*1000)</f>
        <v>0</v>
      </c>
      <c r="O250" s="276">
        <f>IF(O$90=0,0,O$90/NFM!O$14*1000)</f>
        <v>0</v>
      </c>
      <c r="P250" s="276">
        <f>IF(P$90=0,0,P$90/NFM!P$14*1000)</f>
        <v>0</v>
      </c>
      <c r="Q250" s="276">
        <f>IF(Q$90=0,0,Q$90/NFM!Q$14*1000)</f>
        <v>0</v>
      </c>
      <c r="R250" s="276">
        <f>IF(R$90=0,0,R$90/NFM!R$14*1000)</f>
        <v>0</v>
      </c>
      <c r="S250" s="276">
        <f>IF(S$90=0,0,S$90/NFM!S$14*1000)</f>
        <v>0</v>
      </c>
      <c r="T250" s="276">
        <f>IF(T$90=0,0,T$90/NFM!T$14*1000)</f>
        <v>0</v>
      </c>
      <c r="U250" s="276">
        <f>IF(U$90=0,0,U$90/NFM!U$14*1000)</f>
        <v>0</v>
      </c>
      <c r="V250" s="276">
        <f>IF(V$90=0,0,V$90/NFM!V$14*1000)</f>
        <v>0</v>
      </c>
      <c r="W250" s="276">
        <f>IF(W$90=0,0,W$90/NFM!W$14*1000)</f>
        <v>0</v>
      </c>
      <c r="X250" s="276">
        <f>IF(X$90=0,0,X$90/NFM!X$14*1000)</f>
        <v>0</v>
      </c>
      <c r="Y250" s="276">
        <f>IF(Y$90=0,0,Y$90/NFM!Y$14*1000)</f>
        <v>0</v>
      </c>
      <c r="DA250" s="79"/>
    </row>
    <row r="251" spans="1:105" ht="12" customHeight="1" x14ac:dyDescent="0.25">
      <c r="A251" s="41" t="s">
        <v>527</v>
      </c>
      <c r="B251" s="277">
        <f>IF(B$97=0,0,B$97/NFM!B$14*1000)</f>
        <v>61.208775486857888</v>
      </c>
      <c r="C251" s="277">
        <f>IF(C$97=0,0,C$97/NFM!C$14*1000)</f>
        <v>57.948131578160947</v>
      </c>
      <c r="D251" s="277">
        <f>IF(D$97=0,0,D$97/NFM!D$14*1000)</f>
        <v>56.494833372878958</v>
      </c>
      <c r="E251" s="277">
        <f>IF(E$97=0,0,E$97/NFM!E$14*1000)</f>
        <v>57.839153368372664</v>
      </c>
      <c r="F251" s="277">
        <f>IF(F$97=0,0,F$97/NFM!F$14*1000)</f>
        <v>57.497451475905159</v>
      </c>
      <c r="G251" s="277">
        <f>IF(G$97=0,0,G$97/NFM!G$14*1000)</f>
        <v>55.466199219862908</v>
      </c>
      <c r="H251" s="277">
        <f>IF(H$97=0,0,H$97/NFM!H$14*1000)</f>
        <v>54.446337348657586</v>
      </c>
      <c r="I251" s="277">
        <f>IF(I$97=0,0,I$97/NFM!I$14*1000)</f>
        <v>0</v>
      </c>
      <c r="J251" s="277">
        <f>IF(J$97=0,0,J$97/NFM!J$14*1000)</f>
        <v>0</v>
      </c>
      <c r="K251" s="277">
        <f>IF(K$97=0,0,K$97/NFM!K$14*1000)</f>
        <v>0</v>
      </c>
      <c r="L251" s="277">
        <f>IF(L$97=0,0,L$97/NFM!L$14*1000)</f>
        <v>0</v>
      </c>
      <c r="M251" s="277">
        <f>IF(M$97=0,0,M$97/NFM!M$14*1000)</f>
        <v>0</v>
      </c>
      <c r="N251" s="277">
        <f>IF(N$97=0,0,N$97/NFM!N$14*1000)</f>
        <v>0</v>
      </c>
      <c r="O251" s="277">
        <f>IF(O$97=0,0,O$97/NFM!O$14*1000)</f>
        <v>0</v>
      </c>
      <c r="P251" s="277">
        <f>IF(P$97=0,0,P$97/NFM!P$14*1000)</f>
        <v>0</v>
      </c>
      <c r="Q251" s="277">
        <f>IF(Q$97=0,0,Q$97/NFM!Q$14*1000)</f>
        <v>0</v>
      </c>
      <c r="R251" s="277">
        <f>IF(R$97=0,0,R$97/NFM!R$14*1000)</f>
        <v>0</v>
      </c>
      <c r="S251" s="277">
        <f>IF(S$97=0,0,S$97/NFM!S$14*1000)</f>
        <v>0</v>
      </c>
      <c r="T251" s="277">
        <f>IF(T$97=0,0,T$97/NFM!T$14*1000)</f>
        <v>0</v>
      </c>
      <c r="U251" s="277">
        <f>IF(U$97=0,0,U$97/NFM!U$14*1000)</f>
        <v>0</v>
      </c>
      <c r="V251" s="277">
        <f>IF(V$97=0,0,V$97/NFM!V$14*1000)</f>
        <v>0</v>
      </c>
      <c r="W251" s="277">
        <f>IF(W$97=0,0,W$97/NFM!W$14*1000)</f>
        <v>0</v>
      </c>
      <c r="X251" s="277">
        <f>IF(X$97=0,0,X$97/NFM!X$14*1000)</f>
        <v>0</v>
      </c>
      <c r="Y251" s="277">
        <f>IF(Y$97=0,0,Y$97/NFM!Y$14*1000)</f>
        <v>0</v>
      </c>
      <c r="DA251" s="82"/>
    </row>
    <row r="252" spans="1:105" ht="12" customHeight="1" x14ac:dyDescent="0.25">
      <c r="A252" s="130"/>
      <c r="B252" s="172"/>
      <c r="C252" s="172"/>
      <c r="D252" s="172"/>
      <c r="E252" s="172"/>
      <c r="F252" s="172"/>
      <c r="G252" s="172"/>
      <c r="H252" s="172"/>
      <c r="I252" s="172"/>
      <c r="J252" s="172"/>
      <c r="K252" s="172"/>
      <c r="L252" s="172"/>
      <c r="M252" s="172"/>
      <c r="N252" s="172"/>
      <c r="O252" s="172"/>
      <c r="P252" s="172"/>
      <c r="Q252" s="172"/>
      <c r="R252" s="172"/>
      <c r="S252" s="172"/>
      <c r="T252" s="172"/>
      <c r="U252" s="172"/>
      <c r="V252" s="172"/>
      <c r="W252" s="172"/>
      <c r="X252" s="172"/>
      <c r="Y252" s="172"/>
    </row>
    <row r="253" spans="1:105" ht="12" customHeight="1" x14ac:dyDescent="0.25">
      <c r="A253" s="35" t="s">
        <v>47</v>
      </c>
      <c r="B253" s="272">
        <f t="shared" ref="B253:Y253" si="60">SUM(B$254:B$261)</f>
        <v>338.48828005890493</v>
      </c>
      <c r="C253" s="272">
        <f t="shared" si="60"/>
        <v>332.97574094466233</v>
      </c>
      <c r="D253" s="272">
        <f t="shared" si="60"/>
        <v>325.77724170832357</v>
      </c>
      <c r="E253" s="272">
        <f t="shared" si="60"/>
        <v>335.44901199341666</v>
      </c>
      <c r="F253" s="272">
        <f t="shared" si="60"/>
        <v>342.01817939301725</v>
      </c>
      <c r="G253" s="272">
        <f t="shared" si="60"/>
        <v>344.0323062031627</v>
      </c>
      <c r="H253" s="272">
        <f t="shared" si="60"/>
        <v>331.69708742462325</v>
      </c>
      <c r="I253" s="272">
        <f t="shared" si="60"/>
        <v>357.44057527432432</v>
      </c>
      <c r="J253" s="272">
        <f t="shared" si="60"/>
        <v>325.88880334611332</v>
      </c>
      <c r="K253" s="272">
        <f t="shared" si="60"/>
        <v>332.96438383865114</v>
      </c>
      <c r="L253" s="272">
        <f t="shared" si="60"/>
        <v>362.58861396879183</v>
      </c>
      <c r="M253" s="272">
        <f t="shared" si="60"/>
        <v>335.78893989068274</v>
      </c>
      <c r="N253" s="272">
        <f t="shared" si="60"/>
        <v>354.73739586211195</v>
      </c>
      <c r="O253" s="272">
        <f t="shared" si="60"/>
        <v>313.91275620832215</v>
      </c>
      <c r="P253" s="272">
        <f t="shared" si="60"/>
        <v>306.76690764919977</v>
      </c>
      <c r="Q253" s="272">
        <f t="shared" si="60"/>
        <v>308.25880884790359</v>
      </c>
      <c r="R253" s="272">
        <f t="shared" si="60"/>
        <v>282.45188882919081</v>
      </c>
      <c r="S253" s="272">
        <f t="shared" si="60"/>
        <v>240.51066991740049</v>
      </c>
      <c r="T253" s="272">
        <f t="shared" si="60"/>
        <v>253.09481640390348</v>
      </c>
      <c r="U253" s="272">
        <f t="shared" si="60"/>
        <v>238.7005712426967</v>
      </c>
      <c r="V253" s="272">
        <f t="shared" si="60"/>
        <v>256.51519602977794</v>
      </c>
      <c r="W253" s="272">
        <f t="shared" si="60"/>
        <v>270.41005933042243</v>
      </c>
      <c r="X253" s="272">
        <f t="shared" si="60"/>
        <v>252.82424830234211</v>
      </c>
      <c r="Y253" s="272">
        <f t="shared" si="60"/>
        <v>273.3174278051622</v>
      </c>
      <c r="DA253" s="111"/>
    </row>
    <row r="254" spans="1:105" ht="12" customHeight="1" x14ac:dyDescent="0.25">
      <c r="A254" s="55" t="s">
        <v>91</v>
      </c>
      <c r="B254" s="273">
        <f>IF(B$116=0,0,B$116/NFM!B$15*1000)</f>
        <v>0.53030148937345523</v>
      </c>
      <c r="C254" s="273">
        <f>IF(C$116=0,0,C$116/NFM!C$15*1000)</f>
        <v>0.52166512624148498</v>
      </c>
      <c r="D254" s="273">
        <f>IF(D$116=0,0,D$116/NFM!D$15*1000)</f>
        <v>0.51038740972610241</v>
      </c>
      <c r="E254" s="273">
        <f>IF(E$116=0,0,E$116/NFM!E$15*1000)</f>
        <v>0.52553994081562361</v>
      </c>
      <c r="F254" s="273">
        <f>IF(F$116=0,0,F$116/NFM!F$15*1000)</f>
        <v>0.53583169820060861</v>
      </c>
      <c r="G254" s="273">
        <f>IF(G$116=0,0,G$116/NFM!G$15*1000)</f>
        <v>0.5389871824821465</v>
      </c>
      <c r="H254" s="273">
        <f>IF(H$116=0,0,H$116/NFM!H$15*1000)</f>
        <v>0.51966189036600596</v>
      </c>
      <c r="I254" s="273">
        <f>IF(I$116=0,0,I$116/NFM!I$15*1000)</f>
        <v>0.55999359681683814</v>
      </c>
      <c r="J254" s="273">
        <f>IF(J$116=0,0,J$116/NFM!J$15*1000)</f>
        <v>0.51056219067465292</v>
      </c>
      <c r="K254" s="273">
        <f>IF(K$116=0,0,K$116/NFM!K$15*1000)</f>
        <v>0.52164733333556457</v>
      </c>
      <c r="L254" s="273">
        <f>IF(L$116=0,0,L$116/NFM!L$15*1000)</f>
        <v>0.56805890586283359</v>
      </c>
      <c r="M254" s="273">
        <f>IF(M$116=0,0,M$116/NFM!M$15*1000)</f>
        <v>0.52607249771906606</v>
      </c>
      <c r="N254" s="273">
        <f>IF(N$116=0,0,N$116/NFM!N$15*1000)</f>
        <v>0.55575859031051156</v>
      </c>
      <c r="O254" s="273">
        <f>IF(O$116=0,0,O$116/NFM!O$15*1000)</f>
        <v>0.49179960417445157</v>
      </c>
      <c r="P254" s="273">
        <f>IF(P$116=0,0,P$116/NFM!P$15*1000)</f>
        <v>0.48060437421524921</v>
      </c>
      <c r="Q254" s="273">
        <f>IF(Q$116=0,0,Q$116/NFM!Q$15*1000)</f>
        <v>0.48294170012661047</v>
      </c>
      <c r="R254" s="273">
        <f>IF(R$116=0,0,R$116/NFM!R$15*1000)</f>
        <v>0.44251061601437286</v>
      </c>
      <c r="S254" s="273">
        <f>IF(S$116=0,0,S$116/NFM!S$15*1000)</f>
        <v>0.37680231187089541</v>
      </c>
      <c r="T254" s="273">
        <f>IF(T$116=0,0,T$116/NFM!T$15*1000)</f>
        <v>0.39651759307103329</v>
      </c>
      <c r="U254" s="273">
        <f>IF(U$116=0,0,U$116/NFM!U$15*1000)</f>
        <v>0.37396647358756391</v>
      </c>
      <c r="V254" s="273">
        <f>IF(V$116=0,0,V$116/NFM!V$15*1000)</f>
        <v>0.40187621999163048</v>
      </c>
      <c r="W254" s="273">
        <f>IF(W$116=0,0,W$116/NFM!W$15*1000)</f>
        <v>0.42364496986293432</v>
      </c>
      <c r="X254" s="273">
        <f>IF(X$116=0,0,X$116/NFM!X$15*1000)</f>
        <v>0.3960937005001941</v>
      </c>
      <c r="Y254" s="273">
        <f>IF(Y$116=0,0,Y$116/NFM!Y$15*1000)</f>
        <v>0.42819987448771624</v>
      </c>
      <c r="DA254" s="76"/>
    </row>
    <row r="255" spans="1:105" ht="12" customHeight="1" x14ac:dyDescent="0.25">
      <c r="A255" s="173" t="s">
        <v>92</v>
      </c>
      <c r="B255" s="274">
        <f>IF(B$117=0,0,B$117/NFM!B$15*1000)</f>
        <v>0.2646951535367757</v>
      </c>
      <c r="C255" s="274">
        <f>IF(C$117=0,0,C$117/NFM!C$15*1000)</f>
        <v>0.26038439161921612</v>
      </c>
      <c r="D255" s="274">
        <f>IF(D$117=0,0,D$117/NFM!D$15*1000)</f>
        <v>0.25475522224216918</v>
      </c>
      <c r="E255" s="274">
        <f>IF(E$117=0,0,E$117/NFM!E$15*1000)</f>
        <v>0.26231846998629743</v>
      </c>
      <c r="F255" s="274">
        <f>IF(F$117=0,0,F$117/NFM!F$15*1000)</f>
        <v>0.2674555068526287</v>
      </c>
      <c r="G255" s="274">
        <f>IF(G$117=0,0,G$117/NFM!G$15*1000)</f>
        <v>0.26903053806246263</v>
      </c>
      <c r="H255" s="274">
        <f>IF(H$117=0,0,H$117/NFM!H$15*1000)</f>
        <v>0.25938449469594577</v>
      </c>
      <c r="I255" s="274">
        <f>IF(I$117=0,0,I$117/NFM!I$15*1000)</f>
        <v>0.2795156982571807</v>
      </c>
      <c r="J255" s="274">
        <f>IF(J$117=0,0,J$117/NFM!J$15*1000)</f>
        <v>0.25484246255911902</v>
      </c>
      <c r="K255" s="274">
        <f>IF(K$117=0,0,K$117/NFM!K$15*1000)</f>
        <v>0.26037551045244822</v>
      </c>
      <c r="L255" s="274">
        <f>IF(L$117=0,0,L$117/NFM!L$15*1000)</f>
        <v>0.28354142373416086</v>
      </c>
      <c r="M255" s="274">
        <f>IF(M$117=0,0,M$117/NFM!M$15*1000)</f>
        <v>0.26258429090920365</v>
      </c>
      <c r="N255" s="274">
        <f>IF(N$117=0,0,N$117/NFM!N$15*1000)</f>
        <v>0.27740183337110302</v>
      </c>
      <c r="O255" s="274">
        <f>IF(O$117=0,0,O$117/NFM!O$15*1000)</f>
        <v>0.24547728857047812</v>
      </c>
      <c r="P255" s="274">
        <f>IF(P$117=0,0,P$117/NFM!P$15*1000)</f>
        <v>0.2398892916058992</v>
      </c>
      <c r="Q255" s="274">
        <f>IF(Q$117=0,0,Q$117/NFM!Q$15*1000)</f>
        <v>0.24105594652460252</v>
      </c>
      <c r="R255" s="274">
        <f>IF(R$117=0,0,R$117/NFM!R$15*1000)</f>
        <v>0.22087513950972648</v>
      </c>
      <c r="S255" s="274">
        <f>IF(S$117=0,0,S$117/NFM!S$15*1000)</f>
        <v>0.18807743857464493</v>
      </c>
      <c r="T255" s="274">
        <f>IF(T$117=0,0,T$117/NFM!T$15*1000)</f>
        <v>0.19791814143681644</v>
      </c>
      <c r="U255" s="274">
        <f>IF(U$117=0,0,U$117/NFM!U$15*1000)</f>
        <v>0.18666195575052758</v>
      </c>
      <c r="V255" s="274">
        <f>IF(V$117=0,0,V$117/NFM!V$15*1000)</f>
        <v>0.20059285120836473</v>
      </c>
      <c r="W255" s="274">
        <f>IF(W$117=0,0,W$117/NFM!W$15*1000)</f>
        <v>0.21145852423578965</v>
      </c>
      <c r="X255" s="274">
        <f>IF(X$117=0,0,X$117/NFM!X$15*1000)</f>
        <v>0.19770655932481068</v>
      </c>
      <c r="Y255" s="274">
        <f>IF(Y$117=0,0,Y$117/NFM!Y$15*1000)</f>
        <v>0.21373206335110784</v>
      </c>
      <c r="DA255" s="77"/>
    </row>
    <row r="256" spans="1:105" ht="12" customHeight="1" x14ac:dyDescent="0.25">
      <c r="A256" s="173" t="s">
        <v>93</v>
      </c>
      <c r="B256" s="274">
        <f>IF(B$118=0,0,B$118/NFM!B$15*1000)</f>
        <v>6.7287137065772233</v>
      </c>
      <c r="C256" s="274">
        <f>IF(C$118=0,0,C$118/NFM!C$15*1000)</f>
        <v>6.6191314856226384</v>
      </c>
      <c r="D256" s="274">
        <f>IF(D$118=0,0,D$118/NFM!D$15*1000)</f>
        <v>6.4760345356487585</v>
      </c>
      <c r="E256" s="274">
        <f>IF(E$118=0,0,E$118/NFM!E$15*1000)</f>
        <v>6.6682969480207461</v>
      </c>
      <c r="F256" s="274">
        <f>IF(F$118=0,0,F$118/NFM!F$15*1000)</f>
        <v>6.798883586694787</v>
      </c>
      <c r="G256" s="274">
        <f>IF(G$118=0,0,G$118/NFM!G$15*1000)</f>
        <v>6.838921849384108</v>
      </c>
      <c r="H256" s="274">
        <f>IF(H$118=0,0,H$118/NFM!H$15*1000)</f>
        <v>6.5937134904577217</v>
      </c>
      <c r="I256" s="274">
        <f>IF(I$118=0,0,I$118/NFM!I$15*1000)</f>
        <v>7.1054610745084359</v>
      </c>
      <c r="J256" s="274">
        <f>IF(J$118=0,0,J$118/NFM!J$15*1000)</f>
        <v>6.4782522381966992</v>
      </c>
      <c r="K256" s="274">
        <f>IF(K$118=0,0,K$118/NFM!K$15*1000)</f>
        <v>6.6189057208975814</v>
      </c>
      <c r="L256" s="274">
        <f>IF(L$118=0,0,L$118/NFM!L$15*1000)</f>
        <v>7.2077974937210056</v>
      </c>
      <c r="M256" s="274">
        <f>IF(M$118=0,0,M$118/NFM!M$15*1000)</f>
        <v>6.6750542794775365</v>
      </c>
      <c r="N256" s="274">
        <f>IF(N$118=0,0,N$118/NFM!N$15*1000)</f>
        <v>7.0517253281498355</v>
      </c>
      <c r="O256" s="274">
        <f>IF(O$118=0,0,O$118/NFM!O$15*1000)</f>
        <v>6.2401837517138397</v>
      </c>
      <c r="P256" s="274">
        <f>IF(P$118=0,0,P$118/NFM!P$15*1000)</f>
        <v>6.0981334298039993</v>
      </c>
      <c r="Q256" s="274">
        <f>IF(Q$118=0,0,Q$118/NFM!Q$15*1000)</f>
        <v>6.1277905158421575</v>
      </c>
      <c r="R256" s="274">
        <f>IF(R$118=0,0,R$118/NFM!R$15*1000)</f>
        <v>5.6147819814719968</v>
      </c>
      <c r="S256" s="274">
        <f>IF(S$118=0,0,S$118/NFM!S$15*1000)</f>
        <v>4.7810442387239336</v>
      </c>
      <c r="T256" s="274">
        <f>IF(T$118=0,0,T$118/NFM!T$15*1000)</f>
        <v>5.0312009618308702</v>
      </c>
      <c r="U256" s="274">
        <f>IF(U$118=0,0,U$118/NFM!U$15*1000)</f>
        <v>4.7450617941917956</v>
      </c>
      <c r="V256" s="274">
        <f>IF(V$118=0,0,V$118/NFM!V$15*1000)</f>
        <v>5.099193730343849</v>
      </c>
      <c r="W256" s="274">
        <f>IF(W$118=0,0,W$118/NFM!W$15*1000)</f>
        <v>5.3754058258579525</v>
      </c>
      <c r="X256" s="274">
        <f>IF(X$118=0,0,X$118/NFM!X$15*1000)</f>
        <v>5.0258224143278385</v>
      </c>
      <c r="Y256" s="274">
        <f>IF(Y$118=0,0,Y$118/NFM!Y$15*1000)</f>
        <v>5.4332005893935644</v>
      </c>
      <c r="DA256" s="77"/>
    </row>
    <row r="257" spans="1:105" ht="12" customHeight="1" x14ac:dyDescent="0.25">
      <c r="A257" s="173" t="s">
        <v>94</v>
      </c>
      <c r="B257" s="274">
        <f>IF(B$119=0,0,B$119/NFM!B$15*1000)</f>
        <v>0.17676716312448518</v>
      </c>
      <c r="C257" s="274">
        <f>IF(C$119=0,0,C$119/NFM!C$15*1000)</f>
        <v>0.1738883754138284</v>
      </c>
      <c r="D257" s="274">
        <f>IF(D$119=0,0,D$119/NFM!D$15*1000)</f>
        <v>0.17012913657536752</v>
      </c>
      <c r="E257" s="274">
        <f>IF(E$119=0,0,E$119/NFM!E$15*1000)</f>
        <v>0.17517998027187454</v>
      </c>
      <c r="F257" s="274">
        <f>IF(F$119=0,0,F$119/NFM!F$15*1000)</f>
        <v>0.17861056606686956</v>
      </c>
      <c r="G257" s="274">
        <f>IF(G$119=0,0,G$119/NFM!G$15*1000)</f>
        <v>0.17966239416071561</v>
      </c>
      <c r="H257" s="274">
        <f>IF(H$119=0,0,H$119/NFM!H$15*1000)</f>
        <v>0.17322063012200212</v>
      </c>
      <c r="I257" s="274">
        <f>IF(I$119=0,0,I$119/NFM!I$15*1000)</f>
        <v>0.18666453227227936</v>
      </c>
      <c r="J257" s="274">
        <f>IF(J$119=0,0,J$119/NFM!J$15*1000)</f>
        <v>0.17018739689155099</v>
      </c>
      <c r="K257" s="274">
        <f>IF(K$119=0,0,K$119/NFM!K$15*1000)</f>
        <v>0.1738824444451883</v>
      </c>
      <c r="L257" s="274">
        <f>IF(L$119=0,0,L$119/NFM!L$15*1000)</f>
        <v>0.18935296862094456</v>
      </c>
      <c r="M257" s="274">
        <f>IF(M$119=0,0,M$119/NFM!M$15*1000)</f>
        <v>0.17535749923968874</v>
      </c>
      <c r="N257" s="274">
        <f>IF(N$119=0,0,N$119/NFM!N$15*1000)</f>
        <v>0.18525286343683722</v>
      </c>
      <c r="O257" s="274">
        <f>IF(O$119=0,0,O$119/NFM!O$15*1000)</f>
        <v>0.16393320139148382</v>
      </c>
      <c r="P257" s="274">
        <f>IF(P$119=0,0,P$119/NFM!P$15*1000)</f>
        <v>0.16020145807174982</v>
      </c>
      <c r="Q257" s="274">
        <f>IF(Q$119=0,0,Q$119/NFM!Q$15*1000)</f>
        <v>0.16098056670887026</v>
      </c>
      <c r="R257" s="274">
        <f>IF(R$119=0,0,R$119/NFM!R$15*1000)</f>
        <v>0.14750353867145763</v>
      </c>
      <c r="S257" s="274">
        <f>IF(S$119=0,0,S$119/NFM!S$15*1000)</f>
        <v>0.12560077062363181</v>
      </c>
      <c r="T257" s="274">
        <f>IF(T$119=0,0,T$119/NFM!T$15*1000)</f>
        <v>0.13217253102367779</v>
      </c>
      <c r="U257" s="274">
        <f>IF(U$119=0,0,U$119/NFM!U$15*1000)</f>
        <v>0.12465549119585466</v>
      </c>
      <c r="V257" s="274">
        <f>IF(V$119=0,0,V$119/NFM!V$15*1000)</f>
        <v>0.13395873999721025</v>
      </c>
      <c r="W257" s="274">
        <f>IF(W$119=0,0,W$119/NFM!W$15*1000)</f>
        <v>0.14121498995431148</v>
      </c>
      <c r="X257" s="274">
        <f>IF(X$119=0,0,X$119/NFM!X$15*1000)</f>
        <v>0.13203123350006471</v>
      </c>
      <c r="Y257" s="274">
        <f>IF(Y$119=0,0,Y$119/NFM!Y$15*1000)</f>
        <v>0.14273329149590552</v>
      </c>
      <c r="DA257" s="77"/>
    </row>
    <row r="258" spans="1:105" ht="12" customHeight="1" x14ac:dyDescent="0.25">
      <c r="A258" s="56" t="s">
        <v>95</v>
      </c>
      <c r="B258" s="275">
        <f>IF(B$120=0,0,B$120/NFM!B$15*1000)</f>
        <v>0.61616604198290026</v>
      </c>
      <c r="C258" s="275">
        <f>IF(C$120=0,0,C$120/NFM!C$15*1000)</f>
        <v>0.63597714762754121</v>
      </c>
      <c r="D258" s="275">
        <f>IF(D$120=0,0,D$120/NFM!D$15*1000)</f>
        <v>0.62842444309280787</v>
      </c>
      <c r="E258" s="275">
        <f>IF(E$120=0,0,E$120/NFM!E$15*1000)</f>
        <v>0.62325574710836262</v>
      </c>
      <c r="F258" s="275">
        <f>IF(F$120=0,0,F$120/NFM!F$15*1000)</f>
        <v>0.68049857939145564</v>
      </c>
      <c r="G258" s="275">
        <f>IF(G$120=0,0,G$120/NFM!G$15*1000)</f>
        <v>0.75052044601487089</v>
      </c>
      <c r="H258" s="275">
        <f>IF(H$120=0,0,H$120/NFM!H$15*1000)</f>
        <v>0.67746647598888909</v>
      </c>
      <c r="I258" s="275">
        <f>IF(I$120=0,0,I$120/NFM!I$15*1000)</f>
        <v>0.75496798597447079</v>
      </c>
      <c r="J258" s="275">
        <f>IF(J$120=0,0,J$120/NFM!J$15*1000)</f>
        <v>0.68644855971902452</v>
      </c>
      <c r="K258" s="275">
        <f>IF(K$120=0,0,K$120/NFM!K$15*1000)</f>
        <v>0.85379161765886458</v>
      </c>
      <c r="L258" s="275">
        <f>IF(L$120=0,0,L$120/NFM!L$15*1000)</f>
        <v>0.94053625700259935</v>
      </c>
      <c r="M258" s="275">
        <f>IF(M$120=0,0,M$120/NFM!M$15*1000)</f>
        <v>0.77587676388325366</v>
      </c>
      <c r="N258" s="275">
        <f>IF(N$120=0,0,N$120/NFM!N$15*1000)</f>
        <v>0.83893474235678267</v>
      </c>
      <c r="O258" s="275">
        <f>IF(O$120=0,0,O$120/NFM!O$15*1000)</f>
        <v>0.76183168581705696</v>
      </c>
      <c r="P258" s="275">
        <f>IF(P$120=0,0,P$120/NFM!P$15*1000)</f>
        <v>0.75065540406719145</v>
      </c>
      <c r="Q258" s="275">
        <f>IF(Q$120=0,0,Q$120/NFM!Q$15*1000)</f>
        <v>0.75284654956048014</v>
      </c>
      <c r="R258" s="275">
        <f>IF(R$120=0,0,R$120/NFM!R$15*1000)</f>
        <v>0.66444710244939331</v>
      </c>
      <c r="S258" s="275">
        <f>IF(S$120=0,0,S$120/NFM!S$15*1000)</f>
        <v>0.65185873649720483</v>
      </c>
      <c r="T258" s="275">
        <f>IF(T$120=0,0,T$120/NFM!T$15*1000)</f>
        <v>0.68621013972812406</v>
      </c>
      <c r="U258" s="275">
        <f>IF(U$120=0,0,U$120/NFM!U$15*1000)</f>
        <v>0.63903409792384025</v>
      </c>
      <c r="V258" s="275">
        <f>IF(V$120=0,0,V$120/NFM!V$15*1000)</f>
        <v>0.66472560411127901</v>
      </c>
      <c r="W258" s="275">
        <f>IF(W$120=0,0,W$120/NFM!W$15*1000)</f>
        <v>0.69996172764053244</v>
      </c>
      <c r="X258" s="275">
        <f>IF(X$120=0,0,X$120/NFM!X$15*1000)</f>
        <v>0.65117569571724776</v>
      </c>
      <c r="Y258" s="275">
        <f>IF(Y$120=0,0,Y$120/NFM!Y$15*1000)</f>
        <v>0.70322241638265359</v>
      </c>
      <c r="DA258" s="78"/>
    </row>
    <row r="259" spans="1:105" ht="12" customHeight="1" x14ac:dyDescent="0.25">
      <c r="A259" s="174" t="s">
        <v>602</v>
      </c>
      <c r="B259" s="276">
        <f>IF(B$126=0,0,B$126/NFM!B$15*1000)</f>
        <v>197.78058756045181</v>
      </c>
      <c r="C259" s="276">
        <f>IF(C$126=0,0,C$126/NFM!C$15*1000)</f>
        <v>193.21847066641902</v>
      </c>
      <c r="D259" s="276">
        <f>IF(D$126=0,0,D$126/NFM!D$15*1000)</f>
        <v>189.31614229572423</v>
      </c>
      <c r="E259" s="276">
        <f>IF(E$126=0,0,E$126/NFM!E$15*1000)</f>
        <v>196.22872726904154</v>
      </c>
      <c r="F259" s="276">
        <f>IF(F$126=0,0,F$126/NFM!F$15*1000)</f>
        <v>197.52513234055499</v>
      </c>
      <c r="G259" s="276">
        <f>IF(G$126=0,0,G$126/NFM!G$15*1000)</f>
        <v>197.36008937146806</v>
      </c>
      <c r="H259" s="276">
        <f>IF(H$126=0,0,H$126/NFM!H$15*1000)</f>
        <v>191.55728092714855</v>
      </c>
      <c r="I259" s="276">
        <f>IF(I$126=0,0,I$126/NFM!I$15*1000)</f>
        <v>205.89489517586162</v>
      </c>
      <c r="J259" s="276">
        <f>IF(J$126=0,0,J$126/NFM!J$15*1000)</f>
        <v>187.63789072505583</v>
      </c>
      <c r="K259" s="276">
        <f>IF(K$126=0,0,K$126/NFM!K$15*1000)</f>
        <v>186.96447815763204</v>
      </c>
      <c r="L259" s="276">
        <f>IF(L$126=0,0,L$126/NFM!L$15*1000)</f>
        <v>203.7535581252319</v>
      </c>
      <c r="M259" s="276">
        <f>IF(M$126=0,0,M$126/NFM!M$15*1000)</f>
        <v>191.6163810781886</v>
      </c>
      <c r="N259" s="276">
        <f>IF(N$126=0,0,N$126/NFM!N$15*1000)</f>
        <v>202.89161717736764</v>
      </c>
      <c r="O259" s="276">
        <f>IF(O$126=0,0,O$126/NFM!O$15*1000)</f>
        <v>177.88441620922501</v>
      </c>
      <c r="P259" s="276">
        <f>IF(P$126=0,0,P$126/NFM!P$15*1000)</f>
        <v>173.25460469925656</v>
      </c>
      <c r="Q259" s="276">
        <f>IF(Q$126=0,0,Q$126/NFM!Q$15*1000)</f>
        <v>174.3393326008121</v>
      </c>
      <c r="R259" s="276">
        <f>IF(R$126=0,0,R$126/NFM!R$15*1000)</f>
        <v>161.80156146284909</v>
      </c>
      <c r="S259" s="276">
        <f>IF(S$126=0,0,S$126/NFM!S$15*1000)</f>
        <v>138.69566634832185</v>
      </c>
      <c r="T259" s="276">
        <f>IF(T$126=0,0,T$126/NFM!T$15*1000)</f>
        <v>146.11947930825409</v>
      </c>
      <c r="U259" s="276">
        <f>IF(U$126=0,0,U$126/NFM!U$15*1000)</f>
        <v>136.08832784163576</v>
      </c>
      <c r="V259" s="276">
        <f>IF(V$126=0,0,V$126/NFM!V$15*1000)</f>
        <v>142.19111578102991</v>
      </c>
      <c r="W259" s="276">
        <f>IF(W$126=0,0,W$126/NFM!W$15*1000)</f>
        <v>149.73644806049083</v>
      </c>
      <c r="X259" s="276">
        <f>IF(X$126=0,0,X$126/NFM!X$15*1000)</f>
        <v>139.32252949070653</v>
      </c>
      <c r="Y259" s="276">
        <f>IF(Y$126=0,0,Y$126/NFM!Y$15*1000)</f>
        <v>150.5257510332078</v>
      </c>
      <c r="DA259" s="79"/>
    </row>
    <row r="260" spans="1:105" ht="12" customHeight="1" x14ac:dyDescent="0.25">
      <c r="A260" s="174" t="s">
        <v>613</v>
      </c>
      <c r="B260" s="276">
        <f>IF(B$134=0,0,B$134/NFM!B$15*1000)</f>
        <v>84.307040727961194</v>
      </c>
      <c r="C260" s="276">
        <f>IF(C$134=0,0,C$134/NFM!C$15*1000)</f>
        <v>84.43707581376438</v>
      </c>
      <c r="D260" s="276">
        <f>IF(D$134=0,0,D$134/NFM!D$15*1000)</f>
        <v>82.56479965212722</v>
      </c>
      <c r="E260" s="276">
        <f>IF(E$134=0,0,E$134/NFM!E$15*1000)</f>
        <v>83.687844948682283</v>
      </c>
      <c r="F260" s="276">
        <f>IF(F$134=0,0,F$134/NFM!F$15*1000)</f>
        <v>87.890120341825565</v>
      </c>
      <c r="G260" s="276">
        <f>IF(G$134=0,0,G$134/NFM!G$15*1000)</f>
        <v>89.50512224258361</v>
      </c>
      <c r="H260" s="276">
        <f>IF(H$134=0,0,H$134/NFM!H$15*1000)</f>
        <v>85.026319440984494</v>
      </c>
      <c r="I260" s="276">
        <f>IF(I$134=0,0,I$134/NFM!I$15*1000)</f>
        <v>92.021951082560392</v>
      </c>
      <c r="J260" s="276">
        <f>IF(J$134=0,0,J$134/NFM!J$15*1000)</f>
        <v>83.935588547168422</v>
      </c>
      <c r="K260" s="276">
        <f>IF(K$134=0,0,K$134/NFM!K$15*1000)</f>
        <v>93.321841478015116</v>
      </c>
      <c r="L260" s="276">
        <f>IF(L$134=0,0,L$134/NFM!L$15*1000)</f>
        <v>101.95890982816013</v>
      </c>
      <c r="M260" s="276">
        <f>IF(M$134=0,0,M$134/NFM!M$15*1000)</f>
        <v>87.934910605808369</v>
      </c>
      <c r="N260" s="276">
        <f>IF(N$134=0,0,N$134/NFM!N$15*1000)</f>
        <v>91.967143483999763</v>
      </c>
      <c r="O260" s="276">
        <f>IF(O$134=0,0,O$134/NFM!O$15*1000)</f>
        <v>83.459300599865728</v>
      </c>
      <c r="P260" s="276">
        <f>IF(P$134=0,0,P$134/NFM!P$15*1000)</f>
        <v>82.355470417042241</v>
      </c>
      <c r="Q260" s="276">
        <f>IF(Q$134=0,0,Q$134/NFM!Q$15*1000)</f>
        <v>82.490097223311182</v>
      </c>
      <c r="R260" s="276">
        <f>IF(R$134=0,0,R$134/NFM!R$15*1000)</f>
        <v>72.850185564343079</v>
      </c>
      <c r="S260" s="276">
        <f>IF(S$134=0,0,S$134/NFM!S$15*1000)</f>
        <v>71.069712190209827</v>
      </c>
      <c r="T260" s="276">
        <f>IF(T$134=0,0,T$134/NFM!T$15*1000)</f>
        <v>74.873783826386969</v>
      </c>
      <c r="U260" s="276">
        <f>IF(U$134=0,0,U$134/NFM!U$15*1000)</f>
        <v>69.733673349693646</v>
      </c>
      <c r="V260" s="276">
        <f>IF(V$134=0,0,V$134/NFM!V$15*1000)</f>
        <v>72.860832213629365</v>
      </c>
      <c r="W260" s="276">
        <f>IF(W$134=0,0,W$134/NFM!W$15*1000)</f>
        <v>76.727172147669279</v>
      </c>
      <c r="X260" s="276">
        <f>IF(X$134=0,0,X$134/NFM!X$15*1000)</f>
        <v>71.390926142201991</v>
      </c>
      <c r="Y260" s="276">
        <f>IF(Y$134=0,0,Y$134/NFM!Y$15*1000)</f>
        <v>77.131622672900463</v>
      </c>
      <c r="DA260" s="79"/>
    </row>
    <row r="261" spans="1:105" ht="12" customHeight="1" x14ac:dyDescent="0.25">
      <c r="A261" s="41" t="s">
        <v>623</v>
      </c>
      <c r="B261" s="277">
        <f>IF(B$141=0,0,B$141/NFM!B$15*1000)</f>
        <v>48.0840082158971</v>
      </c>
      <c r="C261" s="277">
        <f>IF(C$141=0,0,C$141/NFM!C$15*1000)</f>
        <v>47.109147937954219</v>
      </c>
      <c r="D261" s="277">
        <f>IF(D$141=0,0,D$141/NFM!D$15*1000)</f>
        <v>45.856569013186942</v>
      </c>
      <c r="E261" s="277">
        <f>IF(E$141=0,0,E$141/NFM!E$15*1000)</f>
        <v>47.277848689489929</v>
      </c>
      <c r="F261" s="277">
        <f>IF(F$141=0,0,F$141/NFM!F$15*1000)</f>
        <v>48.141646773430331</v>
      </c>
      <c r="G261" s="277">
        <f>IF(G$141=0,0,G$141/NFM!G$15*1000)</f>
        <v>48.589972179006736</v>
      </c>
      <c r="H261" s="277">
        <f>IF(H$141=0,0,H$141/NFM!H$15*1000)</f>
        <v>46.890040074859655</v>
      </c>
      <c r="I261" s="277">
        <f>IF(I$141=0,0,I$141/NFM!I$15*1000)</f>
        <v>50.637126128073064</v>
      </c>
      <c r="J261" s="277">
        <f>IF(J$141=0,0,J$141/NFM!J$15*1000)</f>
        <v>46.215031225847987</v>
      </c>
      <c r="K261" s="277">
        <f>IF(K$141=0,0,K$141/NFM!K$15*1000)</f>
        <v>44.249461576214365</v>
      </c>
      <c r="L261" s="277">
        <f>IF(L$141=0,0,L$141/NFM!L$15*1000)</f>
        <v>47.686858966458253</v>
      </c>
      <c r="M261" s="277">
        <f>IF(M$141=0,0,M$141/NFM!M$15*1000)</f>
        <v>47.822702875457018</v>
      </c>
      <c r="N261" s="277">
        <f>IF(N$141=0,0,N$141/NFM!N$15*1000)</f>
        <v>50.969561843119479</v>
      </c>
      <c r="O261" s="277">
        <f>IF(O$141=0,0,O$141/NFM!O$15*1000)</f>
        <v>44.665813867564104</v>
      </c>
      <c r="P261" s="277">
        <f>IF(P$141=0,0,P$141/NFM!P$15*1000)</f>
        <v>43.427348575136854</v>
      </c>
      <c r="Q261" s="277">
        <f>IF(Q$141=0,0,Q$141/NFM!Q$15*1000)</f>
        <v>43.663763745017597</v>
      </c>
      <c r="R261" s="277">
        <f>IF(R$141=0,0,R$141/NFM!R$15*1000)</f>
        <v>40.710023423881694</v>
      </c>
      <c r="S261" s="277">
        <f>IF(S$141=0,0,S$141/NFM!S$15*1000)</f>
        <v>24.621907882578498</v>
      </c>
      <c r="T261" s="277">
        <f>IF(T$141=0,0,T$141/NFM!T$15*1000)</f>
        <v>25.657533902171867</v>
      </c>
      <c r="U261" s="277">
        <f>IF(U$141=0,0,U$141/NFM!U$15*1000)</f>
        <v>26.809190238717726</v>
      </c>
      <c r="V261" s="277">
        <f>IF(V$141=0,0,V$141/NFM!V$15*1000)</f>
        <v>34.96290088946634</v>
      </c>
      <c r="W261" s="277">
        <f>IF(W$141=0,0,W$141/NFM!W$15*1000)</f>
        <v>37.094753084710796</v>
      </c>
      <c r="X261" s="277">
        <f>IF(X$141=0,0,X$141/NFM!X$15*1000)</f>
        <v>35.707963066063456</v>
      </c>
      <c r="Y261" s="277">
        <f>IF(Y$141=0,0,Y$141/NFM!Y$15*1000)</f>
        <v>38.738965863943008</v>
      </c>
      <c r="DA261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4" tint="0.79998168889431442"/>
    <pageSetUpPr fitToPage="1"/>
  </sheetPr>
  <dimension ref="A1:DA261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Non-ferrous metals / useful energy demand"</f>
        <v>EL: Non-ferrous metals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58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</row>
    <row r="3" spans="1:105" ht="15" customHeight="1" x14ac:dyDescent="0.25">
      <c r="A3" s="32" t="s">
        <v>253</v>
      </c>
      <c r="B3" s="257"/>
      <c r="C3" s="257"/>
      <c r="D3" s="257"/>
      <c r="E3" s="257"/>
      <c r="F3" s="257"/>
      <c r="G3" s="257"/>
      <c r="H3" s="257"/>
      <c r="I3" s="257"/>
      <c r="J3" s="257"/>
      <c r="K3" s="257"/>
      <c r="L3" s="257"/>
      <c r="M3" s="257"/>
      <c r="N3" s="257"/>
      <c r="O3" s="257"/>
      <c r="P3" s="257"/>
      <c r="Q3" s="257"/>
      <c r="R3" s="257"/>
      <c r="S3" s="257"/>
      <c r="T3" s="257"/>
      <c r="U3" s="257"/>
      <c r="V3" s="257"/>
      <c r="W3" s="257"/>
      <c r="X3" s="257"/>
      <c r="Y3" s="257"/>
      <c r="DA3" s="88"/>
    </row>
    <row r="4" spans="1:105" ht="12" customHeight="1" x14ac:dyDescent="0.25">
      <c r="A4" s="58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</row>
    <row r="5" spans="1:105" ht="15" customHeight="1" x14ac:dyDescent="0.25">
      <c r="A5" s="34" t="s">
        <v>45</v>
      </c>
      <c r="B5" s="223">
        <v>124.0742405503152</v>
      </c>
      <c r="C5" s="223">
        <v>124.63392896664971</v>
      </c>
      <c r="D5" s="223">
        <v>129.46040944737561</v>
      </c>
      <c r="E5" s="223">
        <v>132.91334960779591</v>
      </c>
      <c r="F5" s="223">
        <v>136.67761303695579</v>
      </c>
      <c r="G5" s="223">
        <v>134.79895931371169</v>
      </c>
      <c r="H5" s="223">
        <v>128.3839628943179</v>
      </c>
      <c r="I5" s="223">
        <v>134.52311050590831</v>
      </c>
      <c r="J5" s="223">
        <v>122.04267448957241</v>
      </c>
      <c r="K5" s="223">
        <v>121.1061798021959</v>
      </c>
      <c r="L5" s="223">
        <v>133.68784426998701</v>
      </c>
      <c r="M5" s="223">
        <v>140.3190876885609</v>
      </c>
      <c r="N5" s="223">
        <v>141.94763507454189</v>
      </c>
      <c r="O5" s="223">
        <v>153.21369883398319</v>
      </c>
      <c r="P5" s="223">
        <v>146.09771581766501</v>
      </c>
      <c r="Q5" s="223">
        <v>145.50034821789589</v>
      </c>
      <c r="R5" s="223">
        <v>135.99318109065831</v>
      </c>
      <c r="S5" s="223">
        <v>124.80094998907769</v>
      </c>
      <c r="T5" s="223">
        <v>129.94612521726211</v>
      </c>
      <c r="U5" s="223">
        <v>121.1129484735235</v>
      </c>
      <c r="V5" s="223">
        <v>126.525577660666</v>
      </c>
      <c r="W5" s="223">
        <v>137.5526442893665</v>
      </c>
      <c r="X5" s="223">
        <v>126.056986505922</v>
      </c>
      <c r="Y5" s="223">
        <v>113.4046972362498</v>
      </c>
      <c r="DA5" s="89" t="s">
        <v>643</v>
      </c>
    </row>
    <row r="6" spans="1:105" ht="12" customHeight="1" x14ac:dyDescent="0.25">
      <c r="A6" s="55" t="s">
        <v>91</v>
      </c>
      <c r="B6" s="259">
        <v>0.20695607396586449</v>
      </c>
      <c r="C6" s="259">
        <v>0.2072483469875008</v>
      </c>
      <c r="D6" s="259">
        <v>0.2153771183081401</v>
      </c>
      <c r="E6" s="259">
        <v>0.22177129735517301</v>
      </c>
      <c r="F6" s="259">
        <v>0.22611429055144949</v>
      </c>
      <c r="G6" s="259">
        <v>0.21909059996672661</v>
      </c>
      <c r="H6" s="259">
        <v>0.21123514443483379</v>
      </c>
      <c r="I6" s="259">
        <v>0.22000767294728851</v>
      </c>
      <c r="J6" s="259">
        <v>0.19940166502165321</v>
      </c>
      <c r="K6" s="259">
        <v>0.18974428837240431</v>
      </c>
      <c r="L6" s="259">
        <v>0.20835033798811839</v>
      </c>
      <c r="M6" s="259">
        <v>0.22158884063625711</v>
      </c>
      <c r="N6" s="259">
        <v>0.21977023326406189</v>
      </c>
      <c r="O6" s="259">
        <v>0.23503988608576959</v>
      </c>
      <c r="P6" s="259">
        <v>0.22339574501226681</v>
      </c>
      <c r="Q6" s="259">
        <v>0.2224138619578773</v>
      </c>
      <c r="R6" s="259">
        <v>0.21068743439210141</v>
      </c>
      <c r="S6" s="259">
        <v>0.17940250355206561</v>
      </c>
      <c r="T6" s="259">
        <v>0.18646494655800569</v>
      </c>
      <c r="U6" s="259">
        <v>0.1743715996392135</v>
      </c>
      <c r="V6" s="259">
        <v>0.185247502617472</v>
      </c>
      <c r="W6" s="259">
        <v>0.2012094409943376</v>
      </c>
      <c r="X6" s="259">
        <v>0.1868590818292816</v>
      </c>
      <c r="Y6" s="259">
        <v>0.16718345194543219</v>
      </c>
      <c r="DA6" s="67" t="s">
        <v>644</v>
      </c>
    </row>
    <row r="7" spans="1:105" ht="12" customHeight="1" x14ac:dyDescent="0.25">
      <c r="A7" s="173" t="s">
        <v>92</v>
      </c>
      <c r="B7" s="224">
        <v>2.685931633752657E-2</v>
      </c>
      <c r="C7" s="224">
        <v>2.6897248316978161E-2</v>
      </c>
      <c r="D7" s="224">
        <v>2.7952222138971309E-2</v>
      </c>
      <c r="E7" s="224">
        <v>2.8782075906739289E-2</v>
      </c>
      <c r="F7" s="224">
        <v>2.9345721253672939E-2</v>
      </c>
      <c r="G7" s="224">
        <v>2.8434167784103851E-2</v>
      </c>
      <c r="H7" s="224">
        <v>2.741466562085117E-2</v>
      </c>
      <c r="I7" s="224">
        <v>2.8553187983982448E-2</v>
      </c>
      <c r="J7" s="224">
        <v>2.5878884810742391E-2</v>
      </c>
      <c r="K7" s="224">
        <v>2.4625524474695411E-2</v>
      </c>
      <c r="L7" s="224">
        <v>2.704026767523858E-2</v>
      </c>
      <c r="M7" s="224">
        <v>2.8758396182644402E-2</v>
      </c>
      <c r="N7" s="224">
        <v>2.8522372422783149E-2</v>
      </c>
      <c r="O7" s="224">
        <v>3.0504109066908421E-2</v>
      </c>
      <c r="P7" s="224">
        <v>2.8992901096160071E-2</v>
      </c>
      <c r="Q7" s="224">
        <v>2.8865469670452538E-2</v>
      </c>
      <c r="R7" s="224">
        <v>2.7343582337248599E-2</v>
      </c>
      <c r="S7" s="224">
        <v>2.328333980400089E-2</v>
      </c>
      <c r="T7" s="224">
        <v>2.4199922667104409E-2</v>
      </c>
      <c r="U7" s="224">
        <v>2.2630415552638821E-2</v>
      </c>
      <c r="V7" s="224">
        <v>2.408119781215709E-2</v>
      </c>
      <c r="W7" s="224">
        <v>2.623917100882377E-2</v>
      </c>
      <c r="X7" s="224">
        <v>2.4251074603494169E-2</v>
      </c>
      <c r="Y7" s="224">
        <v>2.1697518396791259E-2</v>
      </c>
      <c r="DA7" s="177" t="s">
        <v>645</v>
      </c>
    </row>
    <row r="8" spans="1:105" ht="12" customHeight="1" x14ac:dyDescent="0.25">
      <c r="A8" s="173" t="s">
        <v>93</v>
      </c>
      <c r="B8" s="224">
        <v>3.7412277785761772</v>
      </c>
      <c r="C8" s="224">
        <v>3.746511314963973</v>
      </c>
      <c r="D8" s="224">
        <v>3.893458367484333</v>
      </c>
      <c r="E8" s="224">
        <v>4.0090485012433223</v>
      </c>
      <c r="F8" s="224">
        <v>4.087558527437368</v>
      </c>
      <c r="G8" s="224">
        <v>3.960588461663781</v>
      </c>
      <c r="H8" s="224">
        <v>3.8185822480450642</v>
      </c>
      <c r="I8" s="224">
        <v>3.977166756971148</v>
      </c>
      <c r="J8" s="224">
        <v>3.6046637046100778</v>
      </c>
      <c r="K8" s="224">
        <v>3.4300834417746788</v>
      </c>
      <c r="L8" s="224">
        <v>3.7664324473291528</v>
      </c>
      <c r="M8" s="224">
        <v>4.0057501581112946</v>
      </c>
      <c r="N8" s="224">
        <v>3.972874464787588</v>
      </c>
      <c r="O8" s="224">
        <v>4.2489100901793311</v>
      </c>
      <c r="P8" s="224">
        <v>4.0384142916890964</v>
      </c>
      <c r="Q8" s="224">
        <v>4.0206643987383783</v>
      </c>
      <c r="R8" s="224">
        <v>3.8086810743940132</v>
      </c>
      <c r="S8" s="224">
        <v>3.2431308585115759</v>
      </c>
      <c r="T8" s="224">
        <v>3.3659691620019858</v>
      </c>
      <c r="U8" s="224">
        <v>3.1521851949732609</v>
      </c>
      <c r="V8" s="224">
        <v>3.3397561479565869</v>
      </c>
      <c r="W8" s="224">
        <v>3.618929206937219</v>
      </c>
      <c r="X8" s="224">
        <v>3.3756951848580741</v>
      </c>
      <c r="Y8" s="224">
        <v>3.0222421722189829</v>
      </c>
      <c r="DA8" s="177" t="s">
        <v>646</v>
      </c>
    </row>
    <row r="9" spans="1:105" ht="12" customHeight="1" x14ac:dyDescent="0.25">
      <c r="A9" s="173" t="s">
        <v>94</v>
      </c>
      <c r="B9" s="224">
        <v>6.8373251854195322E-2</v>
      </c>
      <c r="C9" s="224">
        <v>6.8469811749904491E-2</v>
      </c>
      <c r="D9" s="224">
        <v>7.1155360031337878E-2</v>
      </c>
      <c r="E9" s="224">
        <v>7.326784122604646E-2</v>
      </c>
      <c r="F9" s="224">
        <v>7.4702660518468106E-2</v>
      </c>
      <c r="G9" s="224">
        <v>7.2382204026940344E-2</v>
      </c>
      <c r="H9" s="224">
        <v>6.9786952632675231E-2</v>
      </c>
      <c r="I9" s="224">
        <v>7.2685182628471789E-2</v>
      </c>
      <c r="J9" s="224">
        <v>6.5877458928410765E-2</v>
      </c>
      <c r="K9" s="224">
        <v>6.2686896635473E-2</v>
      </c>
      <c r="L9" s="224">
        <v>6.883388276643676E-2</v>
      </c>
      <c r="M9" s="224">
        <v>7.3207561965061854E-2</v>
      </c>
      <c r="N9" s="224">
        <v>7.2606738333746243E-2</v>
      </c>
      <c r="O9" s="224">
        <v>7.7651460134358641E-2</v>
      </c>
      <c r="P9" s="224">
        <v>7.3804519211157174E-2</v>
      </c>
      <c r="Q9" s="224">
        <v>7.3480128937981573E-2</v>
      </c>
      <c r="R9" s="224">
        <v>6.9606002559661193E-2</v>
      </c>
      <c r="S9" s="224">
        <v>5.9270222533607628E-2</v>
      </c>
      <c r="T9" s="224">
        <v>6.160348188230734E-2</v>
      </c>
      <c r="U9" s="224">
        <v>5.7608134276442333E-2</v>
      </c>
      <c r="V9" s="224">
        <v>6.1301255112770209E-2</v>
      </c>
      <c r="W9" s="224">
        <v>6.6794605837566884E-2</v>
      </c>
      <c r="X9" s="224">
        <v>6.1733694587115487E-2</v>
      </c>
      <c r="Y9" s="224">
        <v>5.5233345157118773E-2</v>
      </c>
      <c r="DA9" s="177" t="s">
        <v>647</v>
      </c>
    </row>
    <row r="10" spans="1:105" ht="12" customHeight="1" x14ac:dyDescent="0.25">
      <c r="A10" s="56" t="s">
        <v>95</v>
      </c>
      <c r="B10" s="260">
        <v>0.35707394156388078</v>
      </c>
      <c r="C10" s="260">
        <v>0.38167162837005258</v>
      </c>
      <c r="D10" s="260">
        <v>0.4041995547121876</v>
      </c>
      <c r="E10" s="260">
        <v>0.39060835519159598</v>
      </c>
      <c r="F10" s="260">
        <v>0.4469270152171555</v>
      </c>
      <c r="G10" s="260">
        <v>0.48227328715699791</v>
      </c>
      <c r="H10" s="260">
        <v>0.43063394898379748</v>
      </c>
      <c r="I10" s="260">
        <v>0.46654517664933498</v>
      </c>
      <c r="J10" s="260">
        <v>0.41743330028087478</v>
      </c>
      <c r="K10" s="260">
        <v>0.52901317473820531</v>
      </c>
      <c r="L10" s="260">
        <v>0.59732966012004429</v>
      </c>
      <c r="M10" s="260">
        <v>0.48775716463672369</v>
      </c>
      <c r="N10" s="260">
        <v>0.49737674464446341</v>
      </c>
      <c r="O10" s="260">
        <v>0.53509633800287015</v>
      </c>
      <c r="P10" s="260">
        <v>0.52589174600704247</v>
      </c>
      <c r="Q10" s="260">
        <v>0.52432796532161574</v>
      </c>
      <c r="R10" s="260">
        <v>0.46841547152408458</v>
      </c>
      <c r="S10" s="260">
        <v>0.65758799059047113</v>
      </c>
      <c r="T10" s="260">
        <v>0.68955778397479373</v>
      </c>
      <c r="U10" s="260">
        <v>0.57784644986378064</v>
      </c>
      <c r="V10" s="260">
        <v>0.47171531728521687</v>
      </c>
      <c r="W10" s="260">
        <v>0.50679766094150647</v>
      </c>
      <c r="X10" s="260">
        <v>0.45728238520786157</v>
      </c>
      <c r="Y10" s="260">
        <v>0.39857832867140741</v>
      </c>
      <c r="DA10" s="68" t="s">
        <v>648</v>
      </c>
    </row>
    <row r="11" spans="1:105" ht="12" customHeight="1" x14ac:dyDescent="0.25">
      <c r="A11" s="37" t="s">
        <v>159</v>
      </c>
      <c r="B11" s="226">
        <v>3.9129624642628313E-2</v>
      </c>
      <c r="C11" s="226">
        <v>3.7506371376632902E-2</v>
      </c>
      <c r="D11" s="226">
        <v>3.2588946502017033E-2</v>
      </c>
      <c r="E11" s="226">
        <v>3.9986644824994172E-2</v>
      </c>
      <c r="F11" s="226">
        <v>1.590984812543324E-3</v>
      </c>
      <c r="G11" s="226">
        <v>2.492979123824143E-3</v>
      </c>
      <c r="H11" s="226">
        <v>2.953883245875501E-3</v>
      </c>
      <c r="I11" s="226">
        <v>2.64360269365493E-3</v>
      </c>
      <c r="J11" s="226">
        <v>2.748930161510366E-3</v>
      </c>
      <c r="K11" s="226">
        <v>1.9061399716369821E-3</v>
      </c>
      <c r="L11" s="226">
        <v>1.473696599124698E-3</v>
      </c>
      <c r="M11" s="226">
        <v>1.0159418730319059E-3</v>
      </c>
      <c r="N11" s="226">
        <v>4.2904268598870079E-3</v>
      </c>
      <c r="O11" s="226">
        <v>3.188881867617593E-3</v>
      </c>
      <c r="P11" s="226">
        <v>0</v>
      </c>
      <c r="Q11" s="226">
        <v>0</v>
      </c>
      <c r="R11" s="226">
        <v>0</v>
      </c>
      <c r="S11" s="226">
        <v>1.008627351896905E-4</v>
      </c>
      <c r="T11" s="226">
        <v>2.1410442344234721E-5</v>
      </c>
      <c r="U11" s="226">
        <v>8.95595119274218E-5</v>
      </c>
      <c r="V11" s="226">
        <v>1.564246106921199E-4</v>
      </c>
      <c r="W11" s="226">
        <v>1.2701111934436659E-4</v>
      </c>
      <c r="X11" s="226">
        <v>9.9328838793147673E-5</v>
      </c>
      <c r="Y11" s="226">
        <v>9.590386190357311E-5</v>
      </c>
      <c r="DA11" s="69" t="s">
        <v>649</v>
      </c>
    </row>
    <row r="12" spans="1:105" ht="12" customHeight="1" x14ac:dyDescent="0.25">
      <c r="A12" s="37" t="s">
        <v>35</v>
      </c>
      <c r="B12" s="226">
        <v>7.229416406847046E-2</v>
      </c>
      <c r="C12" s="226">
        <v>6.2516534759148021E-2</v>
      </c>
      <c r="D12" s="226">
        <v>7.0300407970648071E-2</v>
      </c>
      <c r="E12" s="226">
        <v>9.7170128673350953E-2</v>
      </c>
      <c r="F12" s="226">
        <v>9.273162942530655E-2</v>
      </c>
      <c r="G12" s="226">
        <v>8.5269416890863869E-2</v>
      </c>
      <c r="H12" s="226">
        <v>8.1348371550156034E-2</v>
      </c>
      <c r="I12" s="226">
        <v>8.1304149726142069E-2</v>
      </c>
      <c r="J12" s="226">
        <v>8.8470122904181644E-2</v>
      </c>
      <c r="K12" s="226">
        <v>5.8235137534747898E-2</v>
      </c>
      <c r="L12" s="226">
        <v>5.1344067072005853E-2</v>
      </c>
      <c r="M12" s="226">
        <v>0.21379124678659339</v>
      </c>
      <c r="N12" s="226">
        <v>0.20266733359877939</v>
      </c>
      <c r="O12" s="226">
        <v>0.28155789500212142</v>
      </c>
      <c r="P12" s="226">
        <v>0.22805810167147161</v>
      </c>
      <c r="Q12" s="226">
        <v>0.22002984888237251</v>
      </c>
      <c r="R12" s="226">
        <v>0.21911129731314799</v>
      </c>
      <c r="S12" s="226">
        <v>5.2332308893308623E-2</v>
      </c>
      <c r="T12" s="226">
        <v>5.1146758407833802E-2</v>
      </c>
      <c r="U12" s="226">
        <v>7.9597404174521838E-2</v>
      </c>
      <c r="V12" s="226">
        <v>0.21653382433460469</v>
      </c>
      <c r="W12" s="226">
        <v>0.25022391901415603</v>
      </c>
      <c r="X12" s="226">
        <v>0.21461152955125881</v>
      </c>
      <c r="Y12" s="226">
        <v>0.22747700799653209</v>
      </c>
      <c r="DA12" s="69" t="s">
        <v>650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651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652</v>
      </c>
    </row>
    <row r="15" spans="1:105" ht="12" customHeight="1" x14ac:dyDescent="0.25">
      <c r="A15" s="37" t="s">
        <v>40</v>
      </c>
      <c r="B15" s="226">
        <v>0.24565015285278199</v>
      </c>
      <c r="C15" s="226">
        <v>0.28164872223427168</v>
      </c>
      <c r="D15" s="226">
        <v>0.30131020023952249</v>
      </c>
      <c r="E15" s="226">
        <v>0.25345158169325088</v>
      </c>
      <c r="F15" s="226">
        <v>0.35260440097930562</v>
      </c>
      <c r="G15" s="226">
        <v>0.39451089114230992</v>
      </c>
      <c r="H15" s="226">
        <v>0.34633169418776588</v>
      </c>
      <c r="I15" s="226">
        <v>0.38259742422953802</v>
      </c>
      <c r="J15" s="226">
        <v>0.32621424721518277</v>
      </c>
      <c r="K15" s="226">
        <v>0.46887189723182038</v>
      </c>
      <c r="L15" s="226">
        <v>0.54451189644891373</v>
      </c>
      <c r="M15" s="226">
        <v>0.27294997597709841</v>
      </c>
      <c r="N15" s="226">
        <v>0.29041898418579698</v>
      </c>
      <c r="O15" s="226">
        <v>0.25034956113313123</v>
      </c>
      <c r="P15" s="226">
        <v>0.2978336443355708</v>
      </c>
      <c r="Q15" s="226">
        <v>0.30429811643924332</v>
      </c>
      <c r="R15" s="226">
        <v>0.24930417421093659</v>
      </c>
      <c r="S15" s="226">
        <v>0.60515481896197287</v>
      </c>
      <c r="T15" s="226">
        <v>0.63838961512461567</v>
      </c>
      <c r="U15" s="226">
        <v>0.49815948617733141</v>
      </c>
      <c r="V15" s="226">
        <v>0.25502506833992011</v>
      </c>
      <c r="W15" s="226">
        <v>0.25644673080800612</v>
      </c>
      <c r="X15" s="226">
        <v>0.24257152681780969</v>
      </c>
      <c r="Y15" s="226">
        <v>0.17100541681297171</v>
      </c>
      <c r="DA15" s="69" t="s">
        <v>653</v>
      </c>
    </row>
    <row r="16" spans="1:105" ht="12" customHeight="1" x14ac:dyDescent="0.25">
      <c r="A16" s="57" t="s">
        <v>485</v>
      </c>
      <c r="B16" s="294">
        <v>82.16178337884908</v>
      </c>
      <c r="C16" s="294">
        <v>81.324130577645121</v>
      </c>
      <c r="D16" s="294">
        <v>84.170487319790936</v>
      </c>
      <c r="E16" s="294">
        <v>87.659812892224267</v>
      </c>
      <c r="F16" s="294">
        <v>87.849002395598617</v>
      </c>
      <c r="G16" s="294">
        <v>84.401120865043794</v>
      </c>
      <c r="H16" s="294">
        <v>82.089721014335566</v>
      </c>
      <c r="I16" s="294">
        <v>85.195179514780591</v>
      </c>
      <c r="J16" s="294">
        <v>77.577390987016514</v>
      </c>
      <c r="K16" s="294">
        <v>68.627107084745717</v>
      </c>
      <c r="L16" s="294">
        <v>73.859159451280462</v>
      </c>
      <c r="M16" s="294">
        <v>88.403388438486786</v>
      </c>
      <c r="N16" s="294">
        <v>88.626796070086584</v>
      </c>
      <c r="O16" s="294">
        <v>95.847679823849347</v>
      </c>
      <c r="P16" s="294">
        <v>89.97171607544368</v>
      </c>
      <c r="Q16" s="294">
        <v>89.484192777383029</v>
      </c>
      <c r="R16" s="294">
        <v>85.697249273718825</v>
      </c>
      <c r="S16" s="294">
        <v>56.922568061110461</v>
      </c>
      <c r="T16" s="294">
        <v>58.723427252315837</v>
      </c>
      <c r="U16" s="294">
        <v>61.101363035594318</v>
      </c>
      <c r="V16" s="294">
        <v>76.455541090466298</v>
      </c>
      <c r="W16" s="294">
        <v>83.703933263658769</v>
      </c>
      <c r="X16" s="294">
        <v>77.350286916580501</v>
      </c>
      <c r="Y16" s="294">
        <v>70.823230599933481</v>
      </c>
      <c r="DA16" s="70" t="s">
        <v>654</v>
      </c>
    </row>
    <row r="17" spans="1:105" ht="12" customHeight="1" x14ac:dyDescent="0.25">
      <c r="A17" s="46" t="s">
        <v>28</v>
      </c>
      <c r="B17" s="229">
        <v>41.655686958759517</v>
      </c>
      <c r="C17" s="229">
        <v>39.408458233433272</v>
      </c>
      <c r="D17" s="229">
        <v>41.887893302975229</v>
      </c>
      <c r="E17" s="229">
        <v>44.642776980290549</v>
      </c>
      <c r="F17" s="229">
        <v>41.727666816639697</v>
      </c>
      <c r="G17" s="229">
        <v>42.452243325363852</v>
      </c>
      <c r="H17" s="229">
        <v>41.190406679304033</v>
      </c>
      <c r="I17" s="229">
        <v>43.974960997968402</v>
      </c>
      <c r="J17" s="229">
        <v>38.59751148676564</v>
      </c>
      <c r="K17" s="229">
        <v>23.629649894755119</v>
      </c>
      <c r="L17" s="229">
        <v>34.768530079509688</v>
      </c>
      <c r="M17" s="229">
        <v>37.598043395835923</v>
      </c>
      <c r="N17" s="229">
        <v>45.77200242335541</v>
      </c>
      <c r="O17" s="229">
        <v>34.933442080210497</v>
      </c>
      <c r="P17" s="229">
        <v>33.75602053266509</v>
      </c>
      <c r="Q17" s="229">
        <v>36.208049807983627</v>
      </c>
      <c r="R17" s="229">
        <v>42.550525179749307</v>
      </c>
      <c r="S17" s="229">
        <v>0</v>
      </c>
      <c r="T17" s="229">
        <v>0</v>
      </c>
      <c r="U17" s="229">
        <v>0</v>
      </c>
      <c r="V17" s="229">
        <v>0</v>
      </c>
      <c r="W17" s="229">
        <v>0</v>
      </c>
      <c r="X17" s="229">
        <v>0</v>
      </c>
      <c r="Y17" s="229">
        <v>0</v>
      </c>
      <c r="DA17" s="73" t="s">
        <v>655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656</v>
      </c>
    </row>
    <row r="19" spans="1:105" ht="12" customHeight="1" x14ac:dyDescent="0.25">
      <c r="A19" s="46" t="s">
        <v>31</v>
      </c>
      <c r="B19" s="229">
        <v>5.4162031040078924</v>
      </c>
      <c r="C19" s="229">
        <v>5.3777864736202119</v>
      </c>
      <c r="D19" s="229">
        <v>4.7956420592608833</v>
      </c>
      <c r="E19" s="229">
        <v>4.9568682134449684</v>
      </c>
      <c r="F19" s="229">
        <v>5.6558462393705859</v>
      </c>
      <c r="G19" s="229">
        <v>5.8317323681422497</v>
      </c>
      <c r="H19" s="229">
        <v>5.384667794709709</v>
      </c>
      <c r="I19" s="229">
        <v>5.0961381711183407</v>
      </c>
      <c r="J19" s="229">
        <v>5.0889795763549079</v>
      </c>
      <c r="K19" s="229">
        <v>8.0857010480390628</v>
      </c>
      <c r="L19" s="229">
        <v>6.2496344681065938</v>
      </c>
      <c r="M19" s="229">
        <v>3.8267289599131331</v>
      </c>
      <c r="N19" s="229">
        <v>0.8110585745574016</v>
      </c>
      <c r="O19" s="229">
        <v>0.39430616081810871</v>
      </c>
      <c r="P19" s="229">
        <v>0.67635447723023601</v>
      </c>
      <c r="Q19" s="229">
        <v>0.67993787176009979</v>
      </c>
      <c r="R19" s="229">
        <v>0.76872830743039233</v>
      </c>
      <c r="S19" s="229">
        <v>1.915568696488638</v>
      </c>
      <c r="T19" s="229">
        <v>2.6426032524540992</v>
      </c>
      <c r="U19" s="229">
        <v>3.1490578433257528</v>
      </c>
      <c r="V19" s="229">
        <v>2.0841391991734102</v>
      </c>
      <c r="W19" s="229">
        <v>1.9837468165303751</v>
      </c>
      <c r="X19" s="229">
        <v>1.633428956298087</v>
      </c>
      <c r="Y19" s="229">
        <v>1.4789726907341749</v>
      </c>
      <c r="DA19" s="73" t="s">
        <v>657</v>
      </c>
    </row>
    <row r="20" spans="1:105" ht="12" customHeight="1" x14ac:dyDescent="0.25">
      <c r="A20" s="46" t="s">
        <v>159</v>
      </c>
      <c r="B20" s="229">
        <v>3.124428629056629</v>
      </c>
      <c r="C20" s="229">
        <v>3.2928395708213589</v>
      </c>
      <c r="D20" s="229">
        <v>2.8091431302118051</v>
      </c>
      <c r="E20" s="229">
        <v>3.1284408322347059</v>
      </c>
      <c r="F20" s="229">
        <v>0.1506575689414682</v>
      </c>
      <c r="G20" s="229">
        <v>0.32095960333341222</v>
      </c>
      <c r="H20" s="229">
        <v>0.30556726691393449</v>
      </c>
      <c r="I20" s="229">
        <v>0.30933792596557319</v>
      </c>
      <c r="J20" s="229">
        <v>0.31992106903523171</v>
      </c>
      <c r="K20" s="229">
        <v>0.50140612020006681</v>
      </c>
      <c r="L20" s="229">
        <v>0.449714291941611</v>
      </c>
      <c r="M20" s="229">
        <v>0.17184543806589289</v>
      </c>
      <c r="N20" s="229">
        <v>0.9112825759855927</v>
      </c>
      <c r="O20" s="229">
        <v>0.70893024871596233</v>
      </c>
      <c r="P20" s="229">
        <v>0</v>
      </c>
      <c r="Q20" s="229">
        <v>0</v>
      </c>
      <c r="R20" s="229">
        <v>0</v>
      </c>
      <c r="S20" s="229">
        <v>0.10864579761068741</v>
      </c>
      <c r="T20" s="229">
        <v>2.4555917133705779E-2</v>
      </c>
      <c r="U20" s="229">
        <v>6.8159148546524995E-2</v>
      </c>
      <c r="V20" s="229">
        <v>5.618350219791314E-2</v>
      </c>
      <c r="W20" s="229">
        <v>4.3387371821785911E-2</v>
      </c>
      <c r="X20" s="229">
        <v>3.1582684770199793E-2</v>
      </c>
      <c r="Y20" s="229">
        <v>3.0582235693706421E-2</v>
      </c>
      <c r="DA20" s="73" t="s">
        <v>658</v>
      </c>
    </row>
    <row r="21" spans="1:105" ht="12" customHeight="1" x14ac:dyDescent="0.25">
      <c r="A21" s="46" t="s">
        <v>32</v>
      </c>
      <c r="B21" s="229">
        <v>26.449563792579632</v>
      </c>
      <c r="C21" s="229">
        <v>28.000490536943559</v>
      </c>
      <c r="D21" s="229">
        <v>28.887393982140221</v>
      </c>
      <c r="E21" s="229">
        <v>27.66742227601166</v>
      </c>
      <c r="F21" s="229">
        <v>31.92407562374003</v>
      </c>
      <c r="G21" s="229">
        <v>25.306238098698891</v>
      </c>
      <c r="H21" s="229">
        <v>27.16806829288106</v>
      </c>
      <c r="I21" s="229">
        <v>26.724028657596989</v>
      </c>
      <c r="J21" s="229">
        <v>23.732588409314229</v>
      </c>
      <c r="K21" s="229">
        <v>21.772805298583801</v>
      </c>
      <c r="L21" s="229">
        <v>17.419716896537029</v>
      </c>
      <c r="M21" s="229">
        <v>12.25205253863221</v>
      </c>
      <c r="N21" s="229">
        <v>0</v>
      </c>
      <c r="O21" s="229">
        <v>0</v>
      </c>
      <c r="P21" s="229">
        <v>1.0613448257334031</v>
      </c>
      <c r="Q21" s="229">
        <v>0</v>
      </c>
      <c r="R21" s="229">
        <v>0</v>
      </c>
      <c r="S21" s="229">
        <v>1.034133597821616</v>
      </c>
      <c r="T21" s="229">
        <v>3.5185589643052838E-3</v>
      </c>
      <c r="U21" s="229">
        <v>0</v>
      </c>
      <c r="V21" s="229">
        <v>0</v>
      </c>
      <c r="W21" s="229">
        <v>0</v>
      </c>
      <c r="X21" s="229">
        <v>0</v>
      </c>
      <c r="Y21" s="229">
        <v>0</v>
      </c>
      <c r="DA21" s="73" t="s">
        <v>659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0.59331859005537124</v>
      </c>
      <c r="Q22" s="229">
        <v>0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10.48115731005861</v>
      </c>
      <c r="Y22" s="229">
        <v>0</v>
      </c>
      <c r="DA22" s="73" t="s">
        <v>660</v>
      </c>
    </row>
    <row r="23" spans="1:105" ht="12" customHeight="1" x14ac:dyDescent="0.25">
      <c r="A23" s="46" t="s">
        <v>35</v>
      </c>
      <c r="B23" s="229">
        <v>5.5159008944454051</v>
      </c>
      <c r="C23" s="229">
        <v>5.244555762826737</v>
      </c>
      <c r="D23" s="229">
        <v>5.7904148452028066</v>
      </c>
      <c r="E23" s="229">
        <v>7.2643045902423804</v>
      </c>
      <c r="F23" s="229">
        <v>8.3907561469068277</v>
      </c>
      <c r="G23" s="229">
        <v>10.489947469505401</v>
      </c>
      <c r="H23" s="229">
        <v>8.0410109805268206</v>
      </c>
      <c r="I23" s="229">
        <v>9.090713762131303</v>
      </c>
      <c r="J23" s="229">
        <v>9.8383904455465014</v>
      </c>
      <c r="K23" s="229">
        <v>14.63754472316767</v>
      </c>
      <c r="L23" s="229">
        <v>14.971563715185541</v>
      </c>
      <c r="M23" s="229">
        <v>34.554718106039637</v>
      </c>
      <c r="N23" s="229">
        <v>41.132452496188179</v>
      </c>
      <c r="O23" s="229">
        <v>59.81100133410478</v>
      </c>
      <c r="P23" s="229">
        <v>53.884677649759588</v>
      </c>
      <c r="Q23" s="229">
        <v>52.596205097639292</v>
      </c>
      <c r="R23" s="229">
        <v>42.377995786539117</v>
      </c>
      <c r="S23" s="229">
        <v>53.86421996918952</v>
      </c>
      <c r="T23" s="229">
        <v>56.052749523763737</v>
      </c>
      <c r="U23" s="229">
        <v>57.884146043722048</v>
      </c>
      <c r="V23" s="229">
        <v>74.31521838909498</v>
      </c>
      <c r="W23" s="229">
        <v>81.676799075306604</v>
      </c>
      <c r="X23" s="229">
        <v>65.204117965453591</v>
      </c>
      <c r="Y23" s="229">
        <v>69.3136756735056</v>
      </c>
      <c r="DA23" s="73" t="s">
        <v>661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662</v>
      </c>
    </row>
    <row r="25" spans="1:105" ht="12" customHeight="1" x14ac:dyDescent="0.25">
      <c r="A25" s="46" t="s">
        <v>38</v>
      </c>
      <c r="B25" s="229">
        <v>0</v>
      </c>
      <c r="C25" s="229">
        <v>0</v>
      </c>
      <c r="D25" s="229">
        <v>0</v>
      </c>
      <c r="E25" s="229">
        <v>0</v>
      </c>
      <c r="F25" s="229">
        <v>0</v>
      </c>
      <c r="G25" s="229">
        <v>0</v>
      </c>
      <c r="H25" s="229">
        <v>0</v>
      </c>
      <c r="I25" s="229">
        <v>0</v>
      </c>
      <c r="J25" s="229">
        <v>0</v>
      </c>
      <c r="K25" s="229">
        <v>0</v>
      </c>
      <c r="L25" s="229">
        <v>0</v>
      </c>
      <c r="M25" s="229">
        <v>0</v>
      </c>
      <c r="N25" s="229">
        <v>0</v>
      </c>
      <c r="O25" s="229">
        <v>0</v>
      </c>
      <c r="P25" s="229">
        <v>0</v>
      </c>
      <c r="Q25" s="229">
        <v>0</v>
      </c>
      <c r="R25" s="229">
        <v>0</v>
      </c>
      <c r="S25" s="229">
        <v>0</v>
      </c>
      <c r="T25" s="229">
        <v>0</v>
      </c>
      <c r="U25" s="229">
        <v>0</v>
      </c>
      <c r="V25" s="229">
        <v>0</v>
      </c>
      <c r="W25" s="229">
        <v>0</v>
      </c>
      <c r="X25" s="229">
        <v>0</v>
      </c>
      <c r="Y25" s="229">
        <v>0</v>
      </c>
      <c r="DA25" s="73" t="s">
        <v>663</v>
      </c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664</v>
      </c>
    </row>
    <row r="27" spans="1:105" ht="12" customHeight="1" x14ac:dyDescent="0.25">
      <c r="A27" s="57" t="s">
        <v>497</v>
      </c>
      <c r="B27" s="261">
        <v>37.511966809168491</v>
      </c>
      <c r="C27" s="261">
        <v>38.879000038616127</v>
      </c>
      <c r="D27" s="261">
        <v>40.67777950490963</v>
      </c>
      <c r="E27" s="261">
        <v>40.530058644648733</v>
      </c>
      <c r="F27" s="261">
        <v>43.963962426379062</v>
      </c>
      <c r="G27" s="261">
        <v>45.635069728069368</v>
      </c>
      <c r="H27" s="261">
        <v>41.736588920265099</v>
      </c>
      <c r="I27" s="261">
        <v>44.562973013947477</v>
      </c>
      <c r="J27" s="261">
        <v>40.152028488904193</v>
      </c>
      <c r="K27" s="261">
        <v>48.242919391454727</v>
      </c>
      <c r="L27" s="261">
        <v>55.16069822282752</v>
      </c>
      <c r="M27" s="261">
        <v>47.09863712854213</v>
      </c>
      <c r="N27" s="261">
        <v>48.529688451002627</v>
      </c>
      <c r="O27" s="261">
        <v>52.238817126664642</v>
      </c>
      <c r="P27" s="261">
        <v>51.235500539205631</v>
      </c>
      <c r="Q27" s="261">
        <v>51.146403615886562</v>
      </c>
      <c r="R27" s="261">
        <v>45.711198251732327</v>
      </c>
      <c r="S27" s="261">
        <v>63.715707012975521</v>
      </c>
      <c r="T27" s="261">
        <v>66.894902667861984</v>
      </c>
      <c r="U27" s="261">
        <v>56.026943643623888</v>
      </c>
      <c r="V27" s="261">
        <v>45.987935149415463</v>
      </c>
      <c r="W27" s="261">
        <v>49.428740939988323</v>
      </c>
      <c r="X27" s="261">
        <v>44.600878168255683</v>
      </c>
      <c r="Y27" s="261">
        <v>38.916531819926597</v>
      </c>
      <c r="DA27" s="70" t="s">
        <v>665</v>
      </c>
    </row>
    <row r="28" spans="1:105" ht="12" customHeight="1" x14ac:dyDescent="0.25">
      <c r="A28" s="18" t="s">
        <v>31</v>
      </c>
      <c r="B28" s="295">
        <v>3.4145149385203402</v>
      </c>
      <c r="C28" s="295">
        <v>3.1772639758494989</v>
      </c>
      <c r="D28" s="295">
        <v>2.895044665392343</v>
      </c>
      <c r="E28" s="295">
        <v>3.227999797029077</v>
      </c>
      <c r="F28" s="295">
        <v>3.171907267342728</v>
      </c>
      <c r="G28" s="295">
        <v>2.9326766720506159</v>
      </c>
      <c r="H28" s="295">
        <v>2.9792647319577301</v>
      </c>
      <c r="I28" s="295">
        <v>2.6944008320644408</v>
      </c>
      <c r="J28" s="295">
        <v>2.7057848891575849</v>
      </c>
      <c r="K28" s="295">
        <v>2.3933150674610668</v>
      </c>
      <c r="L28" s="295">
        <v>1.741980965842993</v>
      </c>
      <c r="M28" s="295">
        <v>1.8953313787560691</v>
      </c>
      <c r="N28" s="295">
        <v>0.38663989258467552</v>
      </c>
      <c r="O28" s="295">
        <v>0.18043749863012279</v>
      </c>
      <c r="P28" s="295">
        <v>0.27493221667698192</v>
      </c>
      <c r="Q28" s="295">
        <v>0.27590080848985671</v>
      </c>
      <c r="R28" s="295">
        <v>0.38444680764954481</v>
      </c>
      <c r="S28" s="295">
        <v>0.17972297451806399</v>
      </c>
      <c r="T28" s="295">
        <v>0.23335033704291219</v>
      </c>
      <c r="U28" s="295">
        <v>0.41706853208545891</v>
      </c>
      <c r="V28" s="295">
        <v>0.58426705048953143</v>
      </c>
      <c r="W28" s="295">
        <v>0.58540662844570246</v>
      </c>
      <c r="X28" s="295">
        <v>0.5180524339232524</v>
      </c>
      <c r="Y28" s="295">
        <v>0.4678351491889769</v>
      </c>
      <c r="DA28" s="122" t="s">
        <v>666</v>
      </c>
    </row>
    <row r="29" spans="1:105" ht="12" customHeight="1" x14ac:dyDescent="0.25">
      <c r="A29" s="18" t="s">
        <v>159</v>
      </c>
      <c r="B29" s="295">
        <v>1.932962020143691</v>
      </c>
      <c r="C29" s="295">
        <v>1.9091451709774281</v>
      </c>
      <c r="D29" s="295">
        <v>1.664182737334772</v>
      </c>
      <c r="E29" s="295">
        <v>1.9992757978392861</v>
      </c>
      <c r="F29" s="295">
        <v>8.2914880655657566E-2</v>
      </c>
      <c r="G29" s="295">
        <v>0.1583928638273629</v>
      </c>
      <c r="H29" s="295">
        <v>0.16591117818749351</v>
      </c>
      <c r="I29" s="295">
        <v>0.16049917920181811</v>
      </c>
      <c r="J29" s="295">
        <v>0.1669260199063696</v>
      </c>
      <c r="K29" s="295">
        <v>0.14564328382576919</v>
      </c>
      <c r="L29" s="295">
        <v>0.12301104701745071</v>
      </c>
      <c r="M29" s="295">
        <v>8.3524540321591415E-2</v>
      </c>
      <c r="N29" s="295">
        <v>0.42631061331406289</v>
      </c>
      <c r="O29" s="295">
        <v>0.31835771534702872</v>
      </c>
      <c r="P29" s="295">
        <v>0</v>
      </c>
      <c r="Q29" s="295">
        <v>0</v>
      </c>
      <c r="R29" s="295">
        <v>0</v>
      </c>
      <c r="S29" s="295">
        <v>1.0003165080852481E-2</v>
      </c>
      <c r="T29" s="295">
        <v>2.127900239220582E-3</v>
      </c>
      <c r="U29" s="295">
        <v>8.8586915214134837E-3</v>
      </c>
      <c r="V29" s="295">
        <v>1.5456534139912759E-2</v>
      </c>
      <c r="W29" s="295">
        <v>1.256473615435863E-2</v>
      </c>
      <c r="X29" s="295">
        <v>9.8297200831119549E-3</v>
      </c>
      <c r="Y29" s="295">
        <v>9.4933733539240978E-3</v>
      </c>
      <c r="DA29" s="122" t="s">
        <v>667</v>
      </c>
    </row>
    <row r="30" spans="1:105" ht="12" customHeight="1" x14ac:dyDescent="0.25">
      <c r="A30" s="18" t="s">
        <v>32</v>
      </c>
      <c r="B30" s="295">
        <v>16.87849955209305</v>
      </c>
      <c r="C30" s="295">
        <v>16.745442609836701</v>
      </c>
      <c r="D30" s="295">
        <v>17.652170753395659</v>
      </c>
      <c r="E30" s="295">
        <v>18.237952146496731</v>
      </c>
      <c r="F30" s="295">
        <v>18.1226818310206</v>
      </c>
      <c r="G30" s="295">
        <v>12.881766913415779</v>
      </c>
      <c r="H30" s="295">
        <v>15.21563873044772</v>
      </c>
      <c r="I30" s="295">
        <v>14.302244080969571</v>
      </c>
      <c r="J30" s="295">
        <v>12.7728824013678</v>
      </c>
      <c r="K30" s="295">
        <v>6.5234574037318209</v>
      </c>
      <c r="L30" s="295">
        <v>4.9148597368719473</v>
      </c>
      <c r="M30" s="295">
        <v>6.1425336926033696</v>
      </c>
      <c r="N30" s="295">
        <v>0</v>
      </c>
      <c r="O30" s="295">
        <v>0</v>
      </c>
      <c r="P30" s="295">
        <v>0.43670585890246388</v>
      </c>
      <c r="Q30" s="295">
        <v>0</v>
      </c>
      <c r="R30" s="295">
        <v>0</v>
      </c>
      <c r="S30" s="295">
        <v>9.8211820563923163E-2</v>
      </c>
      <c r="T30" s="295">
        <v>3.1450137450501052E-4</v>
      </c>
      <c r="U30" s="295">
        <v>0</v>
      </c>
      <c r="V30" s="295">
        <v>0</v>
      </c>
      <c r="W30" s="295">
        <v>0</v>
      </c>
      <c r="X30" s="295">
        <v>0</v>
      </c>
      <c r="Y30" s="295">
        <v>0</v>
      </c>
      <c r="DA30" s="122" t="s">
        <v>668</v>
      </c>
    </row>
    <row r="31" spans="1:105" ht="12" customHeight="1" x14ac:dyDescent="0.25">
      <c r="A31" s="18" t="s">
        <v>35</v>
      </c>
      <c r="B31" s="295">
        <v>3.4857410609013031</v>
      </c>
      <c r="C31" s="295">
        <v>3.106011390870576</v>
      </c>
      <c r="D31" s="295">
        <v>3.503989367713682</v>
      </c>
      <c r="E31" s="295">
        <v>4.7420351005831272</v>
      </c>
      <c r="F31" s="295">
        <v>4.7170293664673917</v>
      </c>
      <c r="G31" s="295">
        <v>5.2879154862640192</v>
      </c>
      <c r="H31" s="295">
        <v>4.4596977742196664</v>
      </c>
      <c r="I31" s="295">
        <v>4.8179643851057774</v>
      </c>
      <c r="J31" s="295">
        <v>5.2436199308460143</v>
      </c>
      <c r="K31" s="295">
        <v>4.3430519301537318</v>
      </c>
      <c r="L31" s="295">
        <v>4.1831221241371068</v>
      </c>
      <c r="M31" s="295">
        <v>17.155737661000259</v>
      </c>
      <c r="N31" s="295">
        <v>19.655479304923311</v>
      </c>
      <c r="O31" s="295">
        <v>27.435880394604599</v>
      </c>
      <c r="P31" s="295">
        <v>21.956400599842141</v>
      </c>
      <c r="Q31" s="295">
        <v>21.393544472397249</v>
      </c>
      <c r="R31" s="295">
        <v>21.244591816656541</v>
      </c>
      <c r="S31" s="295">
        <v>5.0658325936011526</v>
      </c>
      <c r="T31" s="295">
        <v>4.9615569473056693</v>
      </c>
      <c r="U31" s="295">
        <v>7.6847723814448559</v>
      </c>
      <c r="V31" s="295">
        <v>20.883679712972359</v>
      </c>
      <c r="W31" s="295">
        <v>24.16098827231048</v>
      </c>
      <c r="X31" s="295">
        <v>20.729703252083539</v>
      </c>
      <c r="Y31" s="295">
        <v>21.978407202065391</v>
      </c>
      <c r="DA31" s="122" t="s">
        <v>669</v>
      </c>
    </row>
    <row r="32" spans="1:105" ht="12" customHeight="1" x14ac:dyDescent="0.25">
      <c r="A32" s="47" t="s">
        <v>40</v>
      </c>
      <c r="B32" s="296">
        <v>11.80024923751011</v>
      </c>
      <c r="C32" s="296">
        <v>13.94113689108192</v>
      </c>
      <c r="D32" s="296">
        <v>14.96239198107317</v>
      </c>
      <c r="E32" s="296">
        <v>12.32279580270052</v>
      </c>
      <c r="F32" s="296">
        <v>17.869429080892679</v>
      </c>
      <c r="G32" s="296">
        <v>24.37431779251159</v>
      </c>
      <c r="H32" s="296">
        <v>18.916076505452491</v>
      </c>
      <c r="I32" s="296">
        <v>22.587864536605881</v>
      </c>
      <c r="J32" s="296">
        <v>19.262815247626421</v>
      </c>
      <c r="K32" s="296">
        <v>34.837451706282337</v>
      </c>
      <c r="L32" s="296">
        <v>44.197724348958019</v>
      </c>
      <c r="M32" s="296">
        <v>21.821509855860839</v>
      </c>
      <c r="N32" s="296">
        <v>28.061258640180579</v>
      </c>
      <c r="O32" s="296">
        <v>24.304141518082901</v>
      </c>
      <c r="P32" s="296">
        <v>28.56746186378405</v>
      </c>
      <c r="Q32" s="296">
        <v>29.476958334999441</v>
      </c>
      <c r="R32" s="296">
        <v>24.08215962742624</v>
      </c>
      <c r="S32" s="296">
        <v>58.361936459211528</v>
      </c>
      <c r="T32" s="296">
        <v>61.697552981899683</v>
      </c>
      <c r="U32" s="296">
        <v>47.91624403857216</v>
      </c>
      <c r="V32" s="296">
        <v>24.50453185181366</v>
      </c>
      <c r="W32" s="296">
        <v>24.66978130307777</v>
      </c>
      <c r="X32" s="296">
        <v>23.343292762165781</v>
      </c>
      <c r="Y32" s="296">
        <v>16.460796095318312</v>
      </c>
      <c r="DA32" s="123" t="s">
        <v>670</v>
      </c>
    </row>
    <row r="33" spans="1:105" ht="12" customHeight="1" x14ac:dyDescent="0.25">
      <c r="A33" s="128"/>
      <c r="B33" s="129"/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X33" s="129"/>
      <c r="Y33" s="129"/>
      <c r="DA33" s="124"/>
    </row>
    <row r="34" spans="1:105" ht="15" customHeight="1" x14ac:dyDescent="0.25">
      <c r="A34" s="34" t="s">
        <v>46</v>
      </c>
      <c r="B34" s="223">
        <v>157.00606688215589</v>
      </c>
      <c r="C34" s="223">
        <v>150.40084589782219</v>
      </c>
      <c r="D34" s="223">
        <v>147.01675057172841</v>
      </c>
      <c r="E34" s="223">
        <v>150.63245541746059</v>
      </c>
      <c r="F34" s="223">
        <v>154.46848810319941</v>
      </c>
      <c r="G34" s="223">
        <v>150.1451980212621</v>
      </c>
      <c r="H34" s="223">
        <v>145.32736750109851</v>
      </c>
      <c r="I34" s="223">
        <v>156.26559817547459</v>
      </c>
      <c r="J34" s="223">
        <v>138.92439779089639</v>
      </c>
      <c r="K34" s="223">
        <v>115.67402705699391</v>
      </c>
      <c r="L34" s="223">
        <v>125.9201091143434</v>
      </c>
      <c r="M34" s="223">
        <v>151.99228397599461</v>
      </c>
      <c r="N34" s="223">
        <v>158.66972009515189</v>
      </c>
      <c r="O34" s="223">
        <v>167.36654294882891</v>
      </c>
      <c r="P34" s="223">
        <v>164.65712729382881</v>
      </c>
      <c r="Q34" s="223">
        <v>168.26118578723589</v>
      </c>
      <c r="R34" s="223">
        <v>159.54868365530419</v>
      </c>
      <c r="S34" s="223">
        <v>138.93303148850791</v>
      </c>
      <c r="T34" s="223">
        <v>150.25034327672191</v>
      </c>
      <c r="U34" s="223">
        <v>136.7646047352778</v>
      </c>
      <c r="V34" s="223">
        <v>145.4583652784703</v>
      </c>
      <c r="W34" s="223">
        <v>153.78882208060631</v>
      </c>
      <c r="X34" s="223">
        <v>146.21030789090111</v>
      </c>
      <c r="Y34" s="223">
        <v>153.04703190083629</v>
      </c>
      <c r="DA34" s="89" t="s">
        <v>671</v>
      </c>
    </row>
    <row r="35" spans="1:105" ht="12" customHeight="1" x14ac:dyDescent="0.25">
      <c r="A35" s="55" t="s">
        <v>91</v>
      </c>
      <c r="B35" s="259">
        <v>0.15519331739834849</v>
      </c>
      <c r="C35" s="259">
        <v>0.14802680806555821</v>
      </c>
      <c r="D35" s="259">
        <v>0.14454764668753581</v>
      </c>
      <c r="E35" s="259">
        <v>0.148880896077972</v>
      </c>
      <c r="F35" s="259">
        <v>0.15134685365832051</v>
      </c>
      <c r="G35" s="259">
        <v>0.14589303422696689</v>
      </c>
      <c r="H35" s="259">
        <v>0.14196629392323229</v>
      </c>
      <c r="I35" s="259">
        <v>0.1521646155022216</v>
      </c>
      <c r="J35" s="259">
        <v>0.13542844106514201</v>
      </c>
      <c r="K35" s="259">
        <v>0.1111483287411079</v>
      </c>
      <c r="L35" s="259">
        <v>0.1206632692349958</v>
      </c>
      <c r="M35" s="259">
        <v>0.1475934024486121</v>
      </c>
      <c r="N35" s="259">
        <v>0.15310448187540429</v>
      </c>
      <c r="O35" s="259">
        <v>0.16192853874345439</v>
      </c>
      <c r="P35" s="259">
        <v>0.15878785546146471</v>
      </c>
      <c r="Q35" s="259">
        <v>0.1621619396574652</v>
      </c>
      <c r="R35" s="259">
        <v>0.15421823865278689</v>
      </c>
      <c r="S35" s="259">
        <v>0.13204392233653611</v>
      </c>
      <c r="T35" s="259">
        <v>0.142770190024367</v>
      </c>
      <c r="U35" s="259">
        <v>0.12999777078036559</v>
      </c>
      <c r="V35" s="259">
        <v>0.1399413560815316</v>
      </c>
      <c r="W35" s="259">
        <v>0.1474142277888382</v>
      </c>
      <c r="X35" s="259">
        <v>0.14084832032519581</v>
      </c>
      <c r="Y35" s="259">
        <v>0.14676692185536641</v>
      </c>
      <c r="DA35" s="67" t="s">
        <v>672</v>
      </c>
    </row>
    <row r="36" spans="1:105" ht="12" customHeight="1" x14ac:dyDescent="0.25">
      <c r="A36" s="173" t="s">
        <v>92</v>
      </c>
      <c r="B36" s="224">
        <v>1.8714435845785329E-2</v>
      </c>
      <c r="C36" s="224">
        <v>1.7850241553176219E-2</v>
      </c>
      <c r="D36" s="224">
        <v>1.7430696797656822E-2</v>
      </c>
      <c r="E36" s="224">
        <v>1.7953234230843811E-2</v>
      </c>
      <c r="F36" s="224">
        <v>1.82505988706975E-2</v>
      </c>
      <c r="G36" s="224">
        <v>1.7592934252313289E-2</v>
      </c>
      <c r="H36" s="224">
        <v>1.7119416895192339E-2</v>
      </c>
      <c r="I36" s="224">
        <v>1.834921105208117E-2</v>
      </c>
      <c r="J36" s="224">
        <v>1.6331030965095479E-2</v>
      </c>
      <c r="K36" s="224">
        <v>1.340314326971051E-2</v>
      </c>
      <c r="L36" s="224">
        <v>1.455052993837916E-2</v>
      </c>
      <c r="M36" s="224">
        <v>1.7797978081078889E-2</v>
      </c>
      <c r="N36" s="224">
        <v>1.8462547561921939E-2</v>
      </c>
      <c r="O36" s="224">
        <v>1.9526622026757381E-2</v>
      </c>
      <c r="P36" s="224">
        <v>1.9147893633176739E-2</v>
      </c>
      <c r="Q36" s="224">
        <v>1.9554767352244502E-2</v>
      </c>
      <c r="R36" s="224">
        <v>1.859685314999461E-2</v>
      </c>
      <c r="S36" s="224">
        <v>1.5922898967679788E-2</v>
      </c>
      <c r="T36" s="224">
        <v>1.7216357035809E-2</v>
      </c>
      <c r="U36" s="224">
        <v>1.570327229624598E-2</v>
      </c>
      <c r="V36" s="224">
        <v>1.6875233898363009E-2</v>
      </c>
      <c r="W36" s="224">
        <v>1.7865021759028162E-2</v>
      </c>
      <c r="X36" s="224">
        <v>1.698460280958301E-2</v>
      </c>
      <c r="Y36" s="224">
        <v>1.7844338426540068E-2</v>
      </c>
      <c r="DA36" s="177" t="s">
        <v>673</v>
      </c>
    </row>
    <row r="37" spans="1:105" ht="12" customHeight="1" x14ac:dyDescent="0.25">
      <c r="A37" s="173" t="s">
        <v>93</v>
      </c>
      <c r="B37" s="224">
        <v>3.0071368152284288</v>
      </c>
      <c r="C37" s="224">
        <v>2.8682734001498278</v>
      </c>
      <c r="D37" s="224">
        <v>2.800858678682681</v>
      </c>
      <c r="E37" s="224">
        <v>2.8848228208892688</v>
      </c>
      <c r="F37" s="224">
        <v>2.9326049802565008</v>
      </c>
      <c r="G37" s="224">
        <v>2.826927870761283</v>
      </c>
      <c r="H37" s="224">
        <v>2.750840539623872</v>
      </c>
      <c r="I37" s="224">
        <v>2.948450519150243</v>
      </c>
      <c r="J37" s="224">
        <v>2.624158422431635</v>
      </c>
      <c r="K37" s="224">
        <v>2.1536895847814019</v>
      </c>
      <c r="L37" s="224">
        <v>2.3380578831948911</v>
      </c>
      <c r="M37" s="224">
        <v>2.8598754226563772</v>
      </c>
      <c r="N37" s="224">
        <v>2.9666620428135868</v>
      </c>
      <c r="O37" s="224">
        <v>3.137643285514089</v>
      </c>
      <c r="P37" s="224">
        <v>3.0767871579399739</v>
      </c>
      <c r="Q37" s="224">
        <v>3.142165828707284</v>
      </c>
      <c r="R37" s="224">
        <v>2.988242991430599</v>
      </c>
      <c r="S37" s="224">
        <v>2.5585775646908542</v>
      </c>
      <c r="T37" s="224">
        <v>2.7664174059597828</v>
      </c>
      <c r="U37" s="224">
        <v>2.5131074308874841</v>
      </c>
      <c r="V37" s="224">
        <v>2.711603894422856</v>
      </c>
      <c r="W37" s="224">
        <v>2.8499029051812199</v>
      </c>
      <c r="X37" s="224">
        <v>2.7291778828711988</v>
      </c>
      <c r="Y37" s="224">
        <v>2.8374959210520192</v>
      </c>
      <c r="DA37" s="177" t="s">
        <v>674</v>
      </c>
    </row>
    <row r="38" spans="1:105" ht="12" customHeight="1" x14ac:dyDescent="0.25">
      <c r="A38" s="173" t="s">
        <v>94</v>
      </c>
      <c r="B38" s="224">
        <v>5.1313276506014201E-2</v>
      </c>
      <c r="C38" s="224">
        <v>4.8943734562191317E-2</v>
      </c>
      <c r="D38" s="224">
        <v>4.779338110115107E-2</v>
      </c>
      <c r="E38" s="224">
        <v>4.9226131092378063E-2</v>
      </c>
      <c r="F38" s="224">
        <v>5.0041477817957272E-2</v>
      </c>
      <c r="G38" s="224">
        <v>4.823822140726667E-2</v>
      </c>
      <c r="H38" s="224">
        <v>4.693987999443603E-2</v>
      </c>
      <c r="I38" s="224">
        <v>5.0311863426794168E-2</v>
      </c>
      <c r="J38" s="224">
        <v>4.4778197667601591E-2</v>
      </c>
      <c r="K38" s="224">
        <v>3.6750196603082132E-2</v>
      </c>
      <c r="L38" s="224">
        <v>3.989622621753984E-2</v>
      </c>
      <c r="M38" s="224">
        <v>4.8800432887644768E-2</v>
      </c>
      <c r="N38" s="224">
        <v>5.062262180153812E-2</v>
      </c>
      <c r="O38" s="224">
        <v>5.3540216950386098E-2</v>
      </c>
      <c r="P38" s="224">
        <v>5.2501778231707943E-2</v>
      </c>
      <c r="Q38" s="224">
        <v>5.361738886627887E-2</v>
      </c>
      <c r="R38" s="224">
        <v>5.0990875476608299E-2</v>
      </c>
      <c r="S38" s="224">
        <v>4.3659136948543932E-2</v>
      </c>
      <c r="T38" s="224">
        <v>4.7205681019964411E-2</v>
      </c>
      <c r="U38" s="224">
        <v>4.3056940643389628E-2</v>
      </c>
      <c r="V38" s="224">
        <v>4.6270352484356597E-2</v>
      </c>
      <c r="W38" s="224">
        <v>4.8984260538819553E-2</v>
      </c>
      <c r="X38" s="224">
        <v>4.6570232065490588E-2</v>
      </c>
      <c r="Y38" s="224">
        <v>4.8927548727265478E-2</v>
      </c>
      <c r="DA38" s="177" t="s">
        <v>675</v>
      </c>
    </row>
    <row r="39" spans="1:105" ht="12" customHeight="1" x14ac:dyDescent="0.25">
      <c r="A39" s="56" t="s">
        <v>95</v>
      </c>
      <c r="B39" s="260">
        <v>0.44901648085332152</v>
      </c>
      <c r="C39" s="260">
        <v>0.42435032734282979</v>
      </c>
      <c r="D39" s="260">
        <v>0.41413461517159422</v>
      </c>
      <c r="E39" s="260">
        <v>0.43445948629444181</v>
      </c>
      <c r="F39" s="260">
        <v>0.43456856421043938</v>
      </c>
      <c r="G39" s="260">
        <v>0.41801721420489901</v>
      </c>
      <c r="H39" s="260">
        <v>0.40718270813727347</v>
      </c>
      <c r="I39" s="260">
        <v>0.43618956433561001</v>
      </c>
      <c r="J39" s="260">
        <v>0.38933734741520892</v>
      </c>
      <c r="K39" s="260">
        <v>0.31641122803857852</v>
      </c>
      <c r="L39" s="260">
        <v>0.34426872355204452</v>
      </c>
      <c r="M39" s="260">
        <v>0.43126848512732202</v>
      </c>
      <c r="N39" s="260">
        <v>0.43946935162534029</v>
      </c>
      <c r="O39" s="260">
        <v>0.47269855734080718</v>
      </c>
      <c r="P39" s="260">
        <v>0.452884962275377</v>
      </c>
      <c r="Q39" s="260">
        <v>0.46170397078369968</v>
      </c>
      <c r="R39" s="260">
        <v>0.44873048387983477</v>
      </c>
      <c r="S39" s="260">
        <v>0.35490922049743628</v>
      </c>
      <c r="T39" s="260">
        <v>0.38498742939019248</v>
      </c>
      <c r="U39" s="260">
        <v>0.34691444980908132</v>
      </c>
      <c r="V39" s="260">
        <v>0.39065930886063899</v>
      </c>
      <c r="W39" s="260">
        <v>0.41706752538362002</v>
      </c>
      <c r="X39" s="260">
        <v>0.3996703862315325</v>
      </c>
      <c r="Y39" s="260">
        <v>0.43918623028851672</v>
      </c>
      <c r="DA39" s="68" t="s">
        <v>676</v>
      </c>
    </row>
    <row r="40" spans="1:105" ht="12" customHeight="1" x14ac:dyDescent="0.25">
      <c r="A40" s="37" t="s">
        <v>159</v>
      </c>
      <c r="B40" s="226">
        <v>4.9205064579043542E-2</v>
      </c>
      <c r="C40" s="226">
        <v>4.1700351265524467E-2</v>
      </c>
      <c r="D40" s="226">
        <v>3.3389969536385428E-2</v>
      </c>
      <c r="E40" s="226">
        <v>4.4475692694243313E-2</v>
      </c>
      <c r="F40" s="226">
        <v>1.546990810863447E-3</v>
      </c>
      <c r="G40" s="226">
        <v>2.1608250263147862E-3</v>
      </c>
      <c r="H40" s="226">
        <v>2.7930221999802429E-3</v>
      </c>
      <c r="I40" s="226">
        <v>2.4715975321045729E-3</v>
      </c>
      <c r="J40" s="226">
        <v>2.5639094355720312E-3</v>
      </c>
      <c r="K40" s="226">
        <v>1.140092757685192E-3</v>
      </c>
      <c r="L40" s="226">
        <v>8.4935954290581888E-4</v>
      </c>
      <c r="M40" s="226">
        <v>8.9828247399750382E-4</v>
      </c>
      <c r="N40" s="226">
        <v>3.7909112772417509E-3</v>
      </c>
      <c r="O40" s="226">
        <v>2.817025180884363E-3</v>
      </c>
      <c r="P40" s="226">
        <v>0</v>
      </c>
      <c r="Q40" s="226">
        <v>0</v>
      </c>
      <c r="R40" s="226">
        <v>0</v>
      </c>
      <c r="S40" s="226">
        <v>5.4436995863122352E-5</v>
      </c>
      <c r="T40" s="226">
        <v>1.195367719975612E-5</v>
      </c>
      <c r="U40" s="226">
        <v>5.376772464864254E-5</v>
      </c>
      <c r="V40" s="226">
        <v>1.2954578336244569E-4</v>
      </c>
      <c r="W40" s="226">
        <v>1.045233972523653E-4</v>
      </c>
      <c r="X40" s="226">
        <v>8.6814617506732826E-5</v>
      </c>
      <c r="Y40" s="226">
        <v>1.0567472576830609E-4</v>
      </c>
      <c r="DA40" s="69" t="s">
        <v>677</v>
      </c>
    </row>
    <row r="41" spans="1:105" ht="12" customHeight="1" x14ac:dyDescent="0.25">
      <c r="A41" s="37" t="s">
        <v>35</v>
      </c>
      <c r="B41" s="226">
        <v>9.0909101330907127E-2</v>
      </c>
      <c r="C41" s="226">
        <v>6.9507162747927773E-2</v>
      </c>
      <c r="D41" s="226">
        <v>7.2028363371308191E-2</v>
      </c>
      <c r="E41" s="226">
        <v>0.1080788048322249</v>
      </c>
      <c r="F41" s="226">
        <v>9.0167409183509864E-2</v>
      </c>
      <c r="G41" s="226">
        <v>7.3908476904696582E-2</v>
      </c>
      <c r="H41" s="226">
        <v>7.6918344010067669E-2</v>
      </c>
      <c r="I41" s="226">
        <v>7.6014121295650203E-2</v>
      </c>
      <c r="J41" s="226">
        <v>8.2515513146256131E-2</v>
      </c>
      <c r="K41" s="226">
        <v>3.4831365762268161E-2</v>
      </c>
      <c r="L41" s="226">
        <v>2.9591961713901289E-2</v>
      </c>
      <c r="M41" s="226">
        <v>0.18903141526133441</v>
      </c>
      <c r="N41" s="226">
        <v>0.17907166479196501</v>
      </c>
      <c r="O41" s="226">
        <v>0.24872532537253769</v>
      </c>
      <c r="P41" s="226">
        <v>0.19639799551198009</v>
      </c>
      <c r="Q41" s="226">
        <v>0.1937502129180077</v>
      </c>
      <c r="R41" s="226">
        <v>0.20990322575588069</v>
      </c>
      <c r="S41" s="226">
        <v>2.824446191524525E-2</v>
      </c>
      <c r="T41" s="226">
        <v>2.8555778063398572E-2</v>
      </c>
      <c r="U41" s="226">
        <v>4.7786898547087751E-2</v>
      </c>
      <c r="V41" s="226">
        <v>0.1793262823143833</v>
      </c>
      <c r="W41" s="226">
        <v>0.20592097939274109</v>
      </c>
      <c r="X41" s="226">
        <v>0.1875730963625514</v>
      </c>
      <c r="Y41" s="226">
        <v>0.25065278875628572</v>
      </c>
      <c r="DA41" s="69" t="s">
        <v>678</v>
      </c>
    </row>
    <row r="42" spans="1:105" ht="12" customHeight="1" x14ac:dyDescent="0.25">
      <c r="A42" s="37" t="s">
        <v>96</v>
      </c>
      <c r="B42" s="226">
        <v>0</v>
      </c>
      <c r="C42" s="226">
        <v>0</v>
      </c>
      <c r="D42" s="226">
        <v>0</v>
      </c>
      <c r="E42" s="226">
        <v>0</v>
      </c>
      <c r="F42" s="226">
        <v>0</v>
      </c>
      <c r="G42" s="226">
        <v>0</v>
      </c>
      <c r="H42" s="226">
        <v>0</v>
      </c>
      <c r="I42" s="226">
        <v>0</v>
      </c>
      <c r="J42" s="226">
        <v>0</v>
      </c>
      <c r="K42" s="226">
        <v>0</v>
      </c>
      <c r="L42" s="226">
        <v>0</v>
      </c>
      <c r="M42" s="226">
        <v>0</v>
      </c>
      <c r="N42" s="226">
        <v>0</v>
      </c>
      <c r="O42" s="226">
        <v>0</v>
      </c>
      <c r="P42" s="226">
        <v>0</v>
      </c>
      <c r="Q42" s="226">
        <v>0</v>
      </c>
      <c r="R42" s="226">
        <v>0</v>
      </c>
      <c r="S42" s="226">
        <v>0</v>
      </c>
      <c r="T42" s="226">
        <v>0</v>
      </c>
      <c r="U42" s="226">
        <v>0</v>
      </c>
      <c r="V42" s="226">
        <v>0</v>
      </c>
      <c r="W42" s="226">
        <v>0</v>
      </c>
      <c r="X42" s="226">
        <v>0</v>
      </c>
      <c r="Y42" s="226">
        <v>0</v>
      </c>
      <c r="DA42" s="69" t="s">
        <v>679</v>
      </c>
    </row>
    <row r="43" spans="1:105" ht="12" customHeight="1" x14ac:dyDescent="0.25">
      <c r="A43" s="37" t="s">
        <v>78</v>
      </c>
      <c r="B43" s="226">
        <v>0</v>
      </c>
      <c r="C43" s="226">
        <v>0</v>
      </c>
      <c r="D43" s="226">
        <v>0</v>
      </c>
      <c r="E43" s="226">
        <v>0</v>
      </c>
      <c r="F43" s="226">
        <v>0</v>
      </c>
      <c r="G43" s="226">
        <v>0</v>
      </c>
      <c r="H43" s="226">
        <v>0</v>
      </c>
      <c r="I43" s="226">
        <v>0</v>
      </c>
      <c r="J43" s="226">
        <v>0</v>
      </c>
      <c r="K43" s="226">
        <v>0</v>
      </c>
      <c r="L43" s="226">
        <v>0</v>
      </c>
      <c r="M43" s="226">
        <v>0</v>
      </c>
      <c r="N43" s="226">
        <v>0</v>
      </c>
      <c r="O43" s="226">
        <v>0</v>
      </c>
      <c r="P43" s="226">
        <v>0</v>
      </c>
      <c r="Q43" s="226">
        <v>0</v>
      </c>
      <c r="R43" s="226">
        <v>0</v>
      </c>
      <c r="S43" s="226">
        <v>0</v>
      </c>
      <c r="T43" s="226">
        <v>0</v>
      </c>
      <c r="U43" s="226">
        <v>0</v>
      </c>
      <c r="V43" s="226">
        <v>0</v>
      </c>
      <c r="W43" s="226">
        <v>0</v>
      </c>
      <c r="X43" s="226">
        <v>0</v>
      </c>
      <c r="Y43" s="226">
        <v>0</v>
      </c>
      <c r="DA43" s="69" t="s">
        <v>680</v>
      </c>
    </row>
    <row r="44" spans="1:105" ht="12" customHeight="1" x14ac:dyDescent="0.25">
      <c r="A44" s="37" t="s">
        <v>40</v>
      </c>
      <c r="B44" s="226">
        <v>0.30890231494337078</v>
      </c>
      <c r="C44" s="226">
        <v>0.31314281332937749</v>
      </c>
      <c r="D44" s="226">
        <v>0.30871628226390058</v>
      </c>
      <c r="E44" s="226">
        <v>0.2819049887679736</v>
      </c>
      <c r="F44" s="226">
        <v>0.34285416421606613</v>
      </c>
      <c r="G44" s="226">
        <v>0.3419479122738876</v>
      </c>
      <c r="H44" s="226">
        <v>0.3274713419272256</v>
      </c>
      <c r="I44" s="226">
        <v>0.35770384550785522</v>
      </c>
      <c r="J44" s="226">
        <v>0.30425792483338082</v>
      </c>
      <c r="K44" s="226">
        <v>0.28043976951862509</v>
      </c>
      <c r="L44" s="226">
        <v>0.31382740229523742</v>
      </c>
      <c r="M44" s="226">
        <v>0.24133878739199011</v>
      </c>
      <c r="N44" s="226">
        <v>0.25660677555613348</v>
      </c>
      <c r="O44" s="226">
        <v>0.22115620678738521</v>
      </c>
      <c r="P44" s="226">
        <v>0.25648696676339688</v>
      </c>
      <c r="Q44" s="226">
        <v>0.26795375786569209</v>
      </c>
      <c r="R44" s="226">
        <v>0.23882725812395411</v>
      </c>
      <c r="S44" s="226">
        <v>0.32661032158632791</v>
      </c>
      <c r="T44" s="226">
        <v>0.35641969764959408</v>
      </c>
      <c r="U44" s="226">
        <v>0.29907378353734487</v>
      </c>
      <c r="V44" s="226">
        <v>0.2112034807628933</v>
      </c>
      <c r="W44" s="226">
        <v>0.2110420225936265</v>
      </c>
      <c r="X44" s="226">
        <v>0.2120104752514744</v>
      </c>
      <c r="Y44" s="226">
        <v>0.1884277668064627</v>
      </c>
      <c r="DA44" s="69" t="s">
        <v>681</v>
      </c>
    </row>
    <row r="45" spans="1:105" ht="12" customHeight="1" x14ac:dyDescent="0.25">
      <c r="A45" s="57" t="s">
        <v>515</v>
      </c>
      <c r="B45" s="261">
        <v>127.9992435687324</v>
      </c>
      <c r="C45" s="261">
        <v>123.79156979422029</v>
      </c>
      <c r="D45" s="261">
        <v>121.32209135470239</v>
      </c>
      <c r="E45" s="261">
        <v>122.9646989785797</v>
      </c>
      <c r="F45" s="261">
        <v>128.1154336589579</v>
      </c>
      <c r="G45" s="261">
        <v>125.8219461660037</v>
      </c>
      <c r="H45" s="261">
        <v>120.9629524997307</v>
      </c>
      <c r="I45" s="261">
        <v>130.55578281231689</v>
      </c>
      <c r="J45" s="261">
        <v>115.8531663624841</v>
      </c>
      <c r="K45" s="261">
        <v>98.407339070928316</v>
      </c>
      <c r="L45" s="261">
        <v>107.1023656095504</v>
      </c>
      <c r="M45" s="261">
        <v>126.6908939611498</v>
      </c>
      <c r="N45" s="261">
        <v>132.6754812110419</v>
      </c>
      <c r="O45" s="261">
        <v>139.55199926970499</v>
      </c>
      <c r="P45" s="261">
        <v>138.04948959703839</v>
      </c>
      <c r="Q45" s="261">
        <v>141.10716019255551</v>
      </c>
      <c r="R45" s="261">
        <v>132.99130332422621</v>
      </c>
      <c r="S45" s="261">
        <v>119.4086973521193</v>
      </c>
      <c r="T45" s="261">
        <v>129.10301567822731</v>
      </c>
      <c r="U45" s="261">
        <v>117.2819743931815</v>
      </c>
      <c r="V45" s="261">
        <v>122.6054117244429</v>
      </c>
      <c r="W45" s="261">
        <v>129.39976471518199</v>
      </c>
      <c r="X45" s="261">
        <v>122.75393608924981</v>
      </c>
      <c r="Y45" s="261">
        <v>127.39037122006511</v>
      </c>
      <c r="DA45" s="70" t="s">
        <v>682</v>
      </c>
    </row>
    <row r="46" spans="1:105" ht="12" customHeight="1" x14ac:dyDescent="0.25">
      <c r="A46" s="57" t="s">
        <v>517</v>
      </c>
      <c r="B46" s="294">
        <v>16.395274978224592</v>
      </c>
      <c r="C46" s="294">
        <v>15.024308598587879</v>
      </c>
      <c r="D46" s="294">
        <v>14.485973441524621</v>
      </c>
      <c r="E46" s="294">
        <v>15.668583380516759</v>
      </c>
      <c r="F46" s="294">
        <v>14.85809987635291</v>
      </c>
      <c r="G46" s="294">
        <v>13.74815510301752</v>
      </c>
      <c r="H46" s="294">
        <v>13.716482671791271</v>
      </c>
      <c r="I46" s="294">
        <v>14.481063884567821</v>
      </c>
      <c r="J46" s="294">
        <v>13.016409712471569</v>
      </c>
      <c r="K46" s="294">
        <v>10.02914070966839</v>
      </c>
      <c r="L46" s="294">
        <v>11.04989088304279</v>
      </c>
      <c r="M46" s="294">
        <v>14.4742860590741</v>
      </c>
      <c r="N46" s="294">
        <v>14.90374344538998</v>
      </c>
      <c r="O46" s="294">
        <v>16.03948344644315</v>
      </c>
      <c r="P46" s="294">
        <v>15.33582960772917</v>
      </c>
      <c r="Q46" s="294">
        <v>15.65382357005708</v>
      </c>
      <c r="R46" s="294">
        <v>15.22024676347991</v>
      </c>
      <c r="S46" s="294">
        <v>11.952387400912439</v>
      </c>
      <c r="T46" s="294">
        <v>12.981164555356029</v>
      </c>
      <c r="U46" s="294">
        <v>11.69099883162311</v>
      </c>
      <c r="V46" s="294">
        <v>13.23752685754903</v>
      </c>
      <c r="W46" s="294">
        <v>14.13826334679556</v>
      </c>
      <c r="X46" s="294">
        <v>13.548950398223701</v>
      </c>
      <c r="Y46" s="294">
        <v>14.9043797860853</v>
      </c>
      <c r="DA46" s="70" t="s">
        <v>683</v>
      </c>
    </row>
    <row r="47" spans="1:105" ht="12" customHeight="1" x14ac:dyDescent="0.25">
      <c r="A47" s="60" t="s">
        <v>519</v>
      </c>
      <c r="B47" s="262">
        <v>11.237765321512139</v>
      </c>
      <c r="C47" s="262">
        <v>9.6369287107632751</v>
      </c>
      <c r="D47" s="262">
        <v>9.1576390167474102</v>
      </c>
      <c r="E47" s="262">
        <v>10.904693073607771</v>
      </c>
      <c r="F47" s="262">
        <v>8.8189317176156763</v>
      </c>
      <c r="G47" s="262">
        <v>6.405076555345806</v>
      </c>
      <c r="H47" s="262">
        <v>7.499826200391519</v>
      </c>
      <c r="I47" s="262">
        <v>7.1409721615991169</v>
      </c>
      <c r="J47" s="262">
        <v>6.7718261904201578</v>
      </c>
      <c r="K47" s="262">
        <v>2.7868405019726219</v>
      </c>
      <c r="L47" s="262">
        <v>2.1961227642650631</v>
      </c>
      <c r="M47" s="262">
        <v>7.7681307401290676</v>
      </c>
      <c r="N47" s="262">
        <v>6.2859712552752152</v>
      </c>
      <c r="O47" s="262">
        <v>8.5771039937445419</v>
      </c>
      <c r="P47" s="262">
        <v>6.7850060018769556</v>
      </c>
      <c r="Q47" s="262">
        <v>6.6321314756654957</v>
      </c>
      <c r="R47" s="262">
        <v>7.2017211910716226</v>
      </c>
      <c r="S47" s="262">
        <v>1.0043102825674259</v>
      </c>
      <c r="T47" s="262">
        <v>1.008561920781714</v>
      </c>
      <c r="U47" s="262">
        <v>1.6924389131316979</v>
      </c>
      <c r="V47" s="262">
        <v>6.1839507953462869</v>
      </c>
      <c r="W47" s="262">
        <v>7.0818856576646194</v>
      </c>
      <c r="X47" s="262">
        <v>6.4576748728259483</v>
      </c>
      <c r="Y47" s="262">
        <v>8.6001706206551862</v>
      </c>
      <c r="DA47" s="72" t="s">
        <v>684</v>
      </c>
    </row>
    <row r="48" spans="1:105" ht="12" customHeight="1" x14ac:dyDescent="0.25">
      <c r="A48" s="59" t="s">
        <v>31</v>
      </c>
      <c r="B48" s="297">
        <v>1.4923747298852319</v>
      </c>
      <c r="C48" s="297">
        <v>1.2278143580062699</v>
      </c>
      <c r="D48" s="297">
        <v>1.0309692575485681</v>
      </c>
      <c r="E48" s="297">
        <v>1.247917858088746</v>
      </c>
      <c r="F48" s="297">
        <v>1.071980603559747</v>
      </c>
      <c r="G48" s="297">
        <v>0.88350678534306382</v>
      </c>
      <c r="H48" s="297">
        <v>0.97911770290204847</v>
      </c>
      <c r="I48" s="297">
        <v>0.87556524937297031</v>
      </c>
      <c r="J48" s="297">
        <v>0.87715629911007775</v>
      </c>
      <c r="K48" s="297">
        <v>0.49754231039318408</v>
      </c>
      <c r="L48" s="297">
        <v>0.34895677924788759</v>
      </c>
      <c r="M48" s="297">
        <v>0.58247053896660828</v>
      </c>
      <c r="N48" s="297">
        <v>0.1187393108994108</v>
      </c>
      <c r="O48" s="297">
        <v>5.5401795668114283E-2</v>
      </c>
      <c r="P48" s="297">
        <v>8.2292816196986862E-2</v>
      </c>
      <c r="Q48" s="297">
        <v>8.4441960208416933E-2</v>
      </c>
      <c r="R48" s="297">
        <v>0.12800747964720921</v>
      </c>
      <c r="S48" s="297">
        <v>3.3714114101358987E-2</v>
      </c>
      <c r="T48" s="297">
        <v>4.5282360888419713E-2</v>
      </c>
      <c r="U48" s="297">
        <v>8.702862237734732E-2</v>
      </c>
      <c r="V48" s="297">
        <v>0.16817999650794141</v>
      </c>
      <c r="W48" s="297">
        <v>0.1674457597043337</v>
      </c>
      <c r="X48" s="297">
        <v>0.1573750791279481</v>
      </c>
      <c r="Y48" s="297">
        <v>0.17917302531111159</v>
      </c>
      <c r="DA48" s="71" t="s">
        <v>685</v>
      </c>
    </row>
    <row r="49" spans="1:105" ht="12" customHeight="1" x14ac:dyDescent="0.25">
      <c r="A49" s="59" t="s">
        <v>159</v>
      </c>
      <c r="B49" s="297">
        <v>0.84483556951149952</v>
      </c>
      <c r="C49" s="297">
        <v>0.7377655335728559</v>
      </c>
      <c r="D49" s="297">
        <v>0.59264068069314391</v>
      </c>
      <c r="E49" s="297">
        <v>0.77290338545389803</v>
      </c>
      <c r="F49" s="297">
        <v>2.8021986873468172E-2</v>
      </c>
      <c r="G49" s="297">
        <v>4.7717899240335933E-2</v>
      </c>
      <c r="H49" s="297">
        <v>5.4525725737022503E-2</v>
      </c>
      <c r="I49" s="297">
        <v>5.2155381704779687E-2</v>
      </c>
      <c r="J49" s="297">
        <v>5.4113765818180948E-2</v>
      </c>
      <c r="K49" s="297">
        <v>3.02775413538829E-2</v>
      </c>
      <c r="L49" s="297">
        <v>2.4641795530955871E-2</v>
      </c>
      <c r="M49" s="297">
        <v>2.5668642730953789E-2</v>
      </c>
      <c r="N49" s="297">
        <v>0.1309224149521277</v>
      </c>
      <c r="O49" s="297">
        <v>9.7749022397937951E-2</v>
      </c>
      <c r="P49" s="297">
        <v>0</v>
      </c>
      <c r="Q49" s="297">
        <v>0</v>
      </c>
      <c r="R49" s="297">
        <v>0</v>
      </c>
      <c r="S49" s="297">
        <v>1.876487131458496E-3</v>
      </c>
      <c r="T49" s="297">
        <v>4.129256798511564E-4</v>
      </c>
      <c r="U49" s="297">
        <v>1.8485204705315189E-3</v>
      </c>
      <c r="V49" s="297">
        <v>4.4491296496994232E-3</v>
      </c>
      <c r="W49" s="297">
        <v>3.593932300420185E-3</v>
      </c>
      <c r="X49" s="297">
        <v>2.9860934426465791E-3</v>
      </c>
      <c r="Y49" s="297">
        <v>3.6358029685866801E-3</v>
      </c>
      <c r="DA49" s="71" t="s">
        <v>686</v>
      </c>
    </row>
    <row r="50" spans="1:105" ht="12" customHeight="1" x14ac:dyDescent="0.25">
      <c r="A50" s="59" t="s">
        <v>32</v>
      </c>
      <c r="B50" s="297">
        <v>7.3770496434958881</v>
      </c>
      <c r="C50" s="297">
        <v>6.4710691411878383</v>
      </c>
      <c r="D50" s="297">
        <v>6.2862053885729994</v>
      </c>
      <c r="E50" s="297">
        <v>7.0506405234374938</v>
      </c>
      <c r="F50" s="297">
        <v>6.1247576836046287</v>
      </c>
      <c r="G50" s="297">
        <v>3.8807989246399188</v>
      </c>
      <c r="H50" s="297">
        <v>5.0005295206356921</v>
      </c>
      <c r="I50" s="297">
        <v>4.6476187790338788</v>
      </c>
      <c r="J50" s="297">
        <v>4.1406891955998022</v>
      </c>
      <c r="K50" s="297">
        <v>1.356150768668928</v>
      </c>
      <c r="L50" s="297">
        <v>0.98455359608592685</v>
      </c>
      <c r="M50" s="297">
        <v>1.887714702902995</v>
      </c>
      <c r="N50" s="297">
        <v>0</v>
      </c>
      <c r="O50" s="297">
        <v>0</v>
      </c>
      <c r="P50" s="297">
        <v>0.13071496463083129</v>
      </c>
      <c r="Q50" s="297">
        <v>0</v>
      </c>
      <c r="R50" s="297">
        <v>0</v>
      </c>
      <c r="S50" s="297">
        <v>1.8423490560810291E-2</v>
      </c>
      <c r="T50" s="297">
        <v>6.1029972875595183E-5</v>
      </c>
      <c r="U50" s="297">
        <v>0</v>
      </c>
      <c r="V50" s="297">
        <v>0</v>
      </c>
      <c r="W50" s="297">
        <v>0</v>
      </c>
      <c r="X50" s="297">
        <v>0</v>
      </c>
      <c r="Y50" s="297">
        <v>0</v>
      </c>
      <c r="DA50" s="71" t="s">
        <v>687</v>
      </c>
    </row>
    <row r="51" spans="1:105" ht="12" customHeight="1" x14ac:dyDescent="0.25">
      <c r="A51" s="59" t="s">
        <v>35</v>
      </c>
      <c r="B51" s="297">
        <v>1.5235053786195221</v>
      </c>
      <c r="C51" s="297">
        <v>1.200279677996311</v>
      </c>
      <c r="D51" s="297">
        <v>1.2478236899326991</v>
      </c>
      <c r="E51" s="297">
        <v>1.8332313066276309</v>
      </c>
      <c r="F51" s="297">
        <v>1.5941714435778309</v>
      </c>
      <c r="G51" s="297">
        <v>1.5930529461224869</v>
      </c>
      <c r="H51" s="297">
        <v>1.4656532511167559</v>
      </c>
      <c r="I51" s="297">
        <v>1.5656327514874879</v>
      </c>
      <c r="J51" s="297">
        <v>1.699866929892097</v>
      </c>
      <c r="K51" s="297">
        <v>0.90286988155662784</v>
      </c>
      <c r="L51" s="297">
        <v>0.83797059340029245</v>
      </c>
      <c r="M51" s="297">
        <v>5.2722768555285118</v>
      </c>
      <c r="N51" s="297">
        <v>6.0363095294236766</v>
      </c>
      <c r="O51" s="297">
        <v>8.4239531756784896</v>
      </c>
      <c r="P51" s="297">
        <v>6.571998221049137</v>
      </c>
      <c r="Q51" s="297">
        <v>6.5476895154570789</v>
      </c>
      <c r="R51" s="297">
        <v>7.0737137114244133</v>
      </c>
      <c r="S51" s="297">
        <v>0.95029619077379823</v>
      </c>
      <c r="T51" s="297">
        <v>0.96280560424056805</v>
      </c>
      <c r="U51" s="297">
        <v>1.6035617702838201</v>
      </c>
      <c r="V51" s="297">
        <v>6.0113216691886464</v>
      </c>
      <c r="W51" s="297">
        <v>6.9108459656598651</v>
      </c>
      <c r="X51" s="297">
        <v>6.2973137002553541</v>
      </c>
      <c r="Y51" s="297">
        <v>8.4173617923754875</v>
      </c>
      <c r="DA51" s="71" t="s">
        <v>688</v>
      </c>
    </row>
    <row r="52" spans="1:105" ht="12" customHeight="1" x14ac:dyDescent="0.25">
      <c r="A52" s="60" t="s">
        <v>525</v>
      </c>
      <c r="B52" s="262">
        <v>5.1575096567124481</v>
      </c>
      <c r="C52" s="262">
        <v>5.3873798878246104</v>
      </c>
      <c r="D52" s="262">
        <v>5.3283344247772124</v>
      </c>
      <c r="E52" s="262">
        <v>4.7638903069089897</v>
      </c>
      <c r="F52" s="262">
        <v>6.0391681587372323</v>
      </c>
      <c r="G52" s="262">
        <v>7.3430785476717109</v>
      </c>
      <c r="H52" s="262">
        <v>6.2166564713997472</v>
      </c>
      <c r="I52" s="262">
        <v>7.3400917229687073</v>
      </c>
      <c r="J52" s="262">
        <v>6.2445835220514114</v>
      </c>
      <c r="K52" s="262">
        <v>7.2423002076957674</v>
      </c>
      <c r="L52" s="262">
        <v>8.8537681187777295</v>
      </c>
      <c r="M52" s="262">
        <v>6.7061553189450267</v>
      </c>
      <c r="N52" s="262">
        <v>8.6177721901147688</v>
      </c>
      <c r="O52" s="262">
        <v>7.4623794526986043</v>
      </c>
      <c r="P52" s="262">
        <v>8.5508236058522122</v>
      </c>
      <c r="Q52" s="262">
        <v>9.0216920943915824</v>
      </c>
      <c r="R52" s="262">
        <v>8.0185255724082918</v>
      </c>
      <c r="S52" s="262">
        <v>10.94807711834501</v>
      </c>
      <c r="T52" s="262">
        <v>11.97260263457432</v>
      </c>
      <c r="U52" s="262">
        <v>9.9985599184914058</v>
      </c>
      <c r="V52" s="262">
        <v>7.0535760622027386</v>
      </c>
      <c r="W52" s="262">
        <v>7.0563776891309429</v>
      </c>
      <c r="X52" s="262">
        <v>7.0912755253977524</v>
      </c>
      <c r="Y52" s="262">
        <v>6.3042091654301169</v>
      </c>
      <c r="DA52" s="72" t="s">
        <v>689</v>
      </c>
    </row>
    <row r="53" spans="1:105" ht="12" customHeight="1" x14ac:dyDescent="0.25">
      <c r="A53" s="57" t="s">
        <v>527</v>
      </c>
      <c r="B53" s="294">
        <f t="shared" ref="B53:Y53" si="0">B54+B58+B69</f>
        <v>8.9301740093670272</v>
      </c>
      <c r="C53" s="294">
        <f t="shared" si="0"/>
        <v>8.0775229933404606</v>
      </c>
      <c r="D53" s="294">
        <f t="shared" si="0"/>
        <v>7.7839207570608382</v>
      </c>
      <c r="E53" s="294">
        <f t="shared" si="0"/>
        <v>8.4638304897793084</v>
      </c>
      <c r="F53" s="294">
        <f t="shared" si="0"/>
        <v>7.908142093074634</v>
      </c>
      <c r="G53" s="294">
        <f t="shared" si="0"/>
        <v>7.1184274773881526</v>
      </c>
      <c r="H53" s="294">
        <f t="shared" si="0"/>
        <v>7.2838834910025723</v>
      </c>
      <c r="I53" s="294">
        <f t="shared" si="0"/>
        <v>7.6232857051228677</v>
      </c>
      <c r="J53" s="294">
        <f t="shared" si="0"/>
        <v>6.8447882763960957</v>
      </c>
      <c r="K53" s="294">
        <f t="shared" si="0"/>
        <v>4.6061447949633454</v>
      </c>
      <c r="L53" s="294">
        <f t="shared" si="0"/>
        <v>4.910415989612348</v>
      </c>
      <c r="M53" s="294">
        <f t="shared" si="0"/>
        <v>7.3217682345696602</v>
      </c>
      <c r="N53" s="294">
        <f t="shared" si="0"/>
        <v>7.4621743930422806</v>
      </c>
      <c r="O53" s="294">
        <f t="shared" si="0"/>
        <v>7.9297230121052689</v>
      </c>
      <c r="P53" s="294">
        <f t="shared" si="0"/>
        <v>7.5116984415195187</v>
      </c>
      <c r="Q53" s="294">
        <f t="shared" si="0"/>
        <v>7.6609981292563294</v>
      </c>
      <c r="R53" s="294">
        <f t="shared" si="0"/>
        <v>7.6763541250083058</v>
      </c>
      <c r="S53" s="294">
        <f t="shared" si="0"/>
        <v>4.4668339920351041</v>
      </c>
      <c r="T53" s="294">
        <f t="shared" si="0"/>
        <v>4.8075659797084676</v>
      </c>
      <c r="U53" s="294">
        <f t="shared" si="0"/>
        <v>4.7428516460565975</v>
      </c>
      <c r="V53" s="294">
        <f t="shared" si="0"/>
        <v>6.3100765507306713</v>
      </c>
      <c r="W53" s="294">
        <f t="shared" si="0"/>
        <v>6.7695600779771432</v>
      </c>
      <c r="X53" s="294">
        <f t="shared" si="0"/>
        <v>6.5741699791245356</v>
      </c>
      <c r="Y53" s="294">
        <f t="shared" si="0"/>
        <v>7.2620599343361869</v>
      </c>
      <c r="DA53" s="70"/>
    </row>
    <row r="54" spans="1:105" ht="12" customHeight="1" x14ac:dyDescent="0.25">
      <c r="A54" s="60" t="s">
        <v>528</v>
      </c>
      <c r="B54" s="262">
        <v>1.2174186822661419</v>
      </c>
      <c r="C54" s="262">
        <v>1.0182540160051601</v>
      </c>
      <c r="D54" s="262">
        <v>0.94675214191737533</v>
      </c>
      <c r="E54" s="262">
        <v>1.216453400213529</v>
      </c>
      <c r="F54" s="262">
        <v>0.88725054156229488</v>
      </c>
      <c r="G54" s="262">
        <v>0.71855830302346702</v>
      </c>
      <c r="H54" s="262">
        <v>0.77747774000594561</v>
      </c>
      <c r="I54" s="262">
        <v>0.74318122196791658</v>
      </c>
      <c r="J54" s="262">
        <v>0.76550724733613174</v>
      </c>
      <c r="K54" s="262">
        <v>0.36094350080373899</v>
      </c>
      <c r="L54" s="262">
        <v>0.28921624816970432</v>
      </c>
      <c r="M54" s="262">
        <v>1.269412672035098</v>
      </c>
      <c r="N54" s="262">
        <v>1.2016458322813679</v>
      </c>
      <c r="O54" s="262">
        <v>1.573116316854849</v>
      </c>
      <c r="P54" s="262">
        <v>1.289835432350807</v>
      </c>
      <c r="Q54" s="262">
        <v>1.2791227245116721</v>
      </c>
      <c r="R54" s="262">
        <v>1.3438447986472779</v>
      </c>
      <c r="S54" s="262">
        <v>0.2195008702933274</v>
      </c>
      <c r="T54" s="262">
        <v>0.2234482654984353</v>
      </c>
      <c r="U54" s="262">
        <v>0.37376458879788238</v>
      </c>
      <c r="V54" s="262">
        <v>1.2052676740230079</v>
      </c>
      <c r="W54" s="262">
        <v>1.3582589992185521</v>
      </c>
      <c r="X54" s="262">
        <v>1.235188640043029</v>
      </c>
      <c r="Y54" s="262">
        <v>1.537656614010956</v>
      </c>
      <c r="DA54" s="72" t="s">
        <v>690</v>
      </c>
    </row>
    <row r="55" spans="1:105" ht="12" customHeight="1" x14ac:dyDescent="0.25">
      <c r="A55" s="59" t="s">
        <v>31</v>
      </c>
      <c r="B55" s="230">
        <v>0.47059794831556079</v>
      </c>
      <c r="C55" s="230">
        <v>0.39490914662280657</v>
      </c>
      <c r="D55" s="230">
        <v>0.33992509639013901</v>
      </c>
      <c r="E55" s="230">
        <v>0.39387992298967772</v>
      </c>
      <c r="F55" s="230">
        <v>0.3530267009650655</v>
      </c>
      <c r="G55" s="230">
        <v>0.25149814293933309</v>
      </c>
      <c r="H55" s="230">
        <v>0.30458257517729692</v>
      </c>
      <c r="I55" s="230">
        <v>0.26097530197351482</v>
      </c>
      <c r="J55" s="230">
        <v>0.2552012705294921</v>
      </c>
      <c r="K55" s="230">
        <v>0.12552313693941619</v>
      </c>
      <c r="L55" s="230">
        <v>8.3300213572730722E-2</v>
      </c>
      <c r="M55" s="230">
        <v>0.12573863457458981</v>
      </c>
      <c r="N55" s="230">
        <v>2.2698576286122641E-2</v>
      </c>
      <c r="O55" s="230">
        <v>1.016117664098882E-2</v>
      </c>
      <c r="P55" s="230">
        <v>1.5951239518182211E-2</v>
      </c>
      <c r="Q55" s="230">
        <v>1.6286111124487031E-2</v>
      </c>
      <c r="R55" s="230">
        <v>2.388626012419294E-2</v>
      </c>
      <c r="S55" s="230">
        <v>7.5062141479294523E-3</v>
      </c>
      <c r="T55" s="230">
        <v>1.0032975766711021E-2</v>
      </c>
      <c r="U55" s="230">
        <v>1.921972899826855E-2</v>
      </c>
      <c r="V55" s="230">
        <v>3.2778707321032829E-2</v>
      </c>
      <c r="W55" s="230">
        <v>3.2114993236758822E-2</v>
      </c>
      <c r="X55" s="230">
        <v>3.0101842194425639E-2</v>
      </c>
      <c r="Y55" s="230">
        <v>3.2035014138009549E-2</v>
      </c>
      <c r="DA55" s="71" t="s">
        <v>691</v>
      </c>
    </row>
    <row r="56" spans="1:105" ht="12" customHeight="1" x14ac:dyDescent="0.25">
      <c r="A56" s="59" t="s">
        <v>159</v>
      </c>
      <c r="B56" s="230">
        <v>0.26640620329097559</v>
      </c>
      <c r="C56" s="230">
        <v>0.23729186368537991</v>
      </c>
      <c r="D56" s="230">
        <v>0.19540198607701381</v>
      </c>
      <c r="E56" s="230">
        <v>0.243951253656467</v>
      </c>
      <c r="F56" s="230">
        <v>9.2282542683856279E-3</v>
      </c>
      <c r="G56" s="230">
        <v>1.358332866594879E-2</v>
      </c>
      <c r="H56" s="230">
        <v>1.6961787034561221E-2</v>
      </c>
      <c r="I56" s="230">
        <v>1.5545690626365559E-2</v>
      </c>
      <c r="J56" s="230">
        <v>1.5743946436850609E-2</v>
      </c>
      <c r="K56" s="230">
        <v>7.6386106069027543E-3</v>
      </c>
      <c r="L56" s="230">
        <v>5.8822953231295102E-3</v>
      </c>
      <c r="M56" s="230">
        <v>5.5411216060802749E-3</v>
      </c>
      <c r="N56" s="230">
        <v>2.50275363807002E-2</v>
      </c>
      <c r="O56" s="230">
        <v>1.7928030510409389E-2</v>
      </c>
      <c r="P56" s="230">
        <v>0</v>
      </c>
      <c r="Q56" s="230">
        <v>0</v>
      </c>
      <c r="R56" s="230">
        <v>0</v>
      </c>
      <c r="S56" s="230">
        <v>4.177868714632353E-4</v>
      </c>
      <c r="T56" s="230">
        <v>9.148978229310492E-5</v>
      </c>
      <c r="U56" s="230">
        <v>4.0823422824414672E-4</v>
      </c>
      <c r="V56" s="230">
        <v>8.6714663841689634E-4</v>
      </c>
      <c r="W56" s="230">
        <v>6.8929253105700532E-4</v>
      </c>
      <c r="X56" s="230">
        <v>5.7116357994188636E-4</v>
      </c>
      <c r="Y56" s="230">
        <v>6.5005878702695621E-4</v>
      </c>
      <c r="DA56" s="71" t="s">
        <v>692</v>
      </c>
    </row>
    <row r="57" spans="1:105" ht="12" customHeight="1" x14ac:dyDescent="0.25">
      <c r="A57" s="59" t="s">
        <v>35</v>
      </c>
      <c r="B57" s="230">
        <v>0.48041453065960532</v>
      </c>
      <c r="C57" s="230">
        <v>0.38605300569697359</v>
      </c>
      <c r="D57" s="230">
        <v>0.41142505945022262</v>
      </c>
      <c r="E57" s="230">
        <v>0.57862222356738424</v>
      </c>
      <c r="F57" s="230">
        <v>0.52499558632884369</v>
      </c>
      <c r="G57" s="230">
        <v>0.45347683141818518</v>
      </c>
      <c r="H57" s="230">
        <v>0.45593337779408749</v>
      </c>
      <c r="I57" s="230">
        <v>0.46666022936803631</v>
      </c>
      <c r="J57" s="230">
        <v>0.49456203036978907</v>
      </c>
      <c r="K57" s="230">
        <v>0.22778175325742009</v>
      </c>
      <c r="L57" s="230">
        <v>0.20003373927384399</v>
      </c>
      <c r="M57" s="230">
        <v>1.138132915854428</v>
      </c>
      <c r="N57" s="230">
        <v>1.153919719614545</v>
      </c>
      <c r="O57" s="230">
        <v>1.5450271097034509</v>
      </c>
      <c r="P57" s="230">
        <v>1.273884192832625</v>
      </c>
      <c r="Q57" s="230">
        <v>1.2628366133871849</v>
      </c>
      <c r="R57" s="230">
        <v>1.319958538523085</v>
      </c>
      <c r="S57" s="230">
        <v>0.21157686927393471</v>
      </c>
      <c r="T57" s="230">
        <v>0.21332379994943121</v>
      </c>
      <c r="U57" s="230">
        <v>0.35413662557136982</v>
      </c>
      <c r="V57" s="230">
        <v>1.171621820063558</v>
      </c>
      <c r="W57" s="230">
        <v>1.325454713450736</v>
      </c>
      <c r="X57" s="230">
        <v>1.204515634268662</v>
      </c>
      <c r="Y57" s="230">
        <v>1.504971541085919</v>
      </c>
      <c r="DA57" s="71" t="s">
        <v>693</v>
      </c>
    </row>
    <row r="58" spans="1:105" ht="12" customHeight="1" x14ac:dyDescent="0.25">
      <c r="A58" s="60" t="s">
        <v>533</v>
      </c>
      <c r="B58" s="262">
        <v>6.086412147828999</v>
      </c>
      <c r="C58" s="262">
        <v>5.3264943276819317</v>
      </c>
      <c r="D58" s="262">
        <v>5.0803416489853923</v>
      </c>
      <c r="E58" s="262">
        <v>5.7437518829432896</v>
      </c>
      <c r="F58" s="262">
        <v>5.0320611523684171</v>
      </c>
      <c r="G58" s="262">
        <v>4.3095959033110933</v>
      </c>
      <c r="H58" s="262">
        <v>4.57253688983789</v>
      </c>
      <c r="I58" s="262">
        <v>4.6922804971220593</v>
      </c>
      <c r="J58" s="262">
        <v>4.2624718123082062</v>
      </c>
      <c r="K58" s="262">
        <v>2.4180677585039989</v>
      </c>
      <c r="L58" s="262">
        <v>2.5076979581925509</v>
      </c>
      <c r="M58" s="262">
        <v>4.6046895319997381</v>
      </c>
      <c r="N58" s="262">
        <v>4.6131284032894158</v>
      </c>
      <c r="O58" s="262">
        <v>4.9879406643658504</v>
      </c>
      <c r="P58" s="262">
        <v>4.5644129215671496</v>
      </c>
      <c r="Q58" s="262">
        <v>4.6418840590022823</v>
      </c>
      <c r="R58" s="262">
        <v>4.8362484190851038</v>
      </c>
      <c r="S58" s="262">
        <v>1.8098195299184789</v>
      </c>
      <c r="T58" s="262">
        <v>1.931410793889897</v>
      </c>
      <c r="U58" s="262">
        <v>2.1609673978077488</v>
      </c>
      <c r="V58" s="262">
        <v>3.7300490354047202</v>
      </c>
      <c r="W58" s="262">
        <v>4.0579343398062226</v>
      </c>
      <c r="X58" s="262">
        <v>3.9826010404627561</v>
      </c>
      <c r="Y58" s="262">
        <v>4.5972502268679278</v>
      </c>
      <c r="DA58" s="72" t="s">
        <v>694</v>
      </c>
    </row>
    <row r="59" spans="1:105" ht="12" customHeight="1" x14ac:dyDescent="0.25">
      <c r="A59" s="64" t="s">
        <v>28</v>
      </c>
      <c r="B59" s="229">
        <v>3.0857859786576052</v>
      </c>
      <c r="C59" s="229">
        <v>2.581139543110881</v>
      </c>
      <c r="D59" s="229">
        <v>2.5282592000073252</v>
      </c>
      <c r="E59" s="229">
        <v>2.9251378240519399</v>
      </c>
      <c r="F59" s="229">
        <v>2.390194144965105</v>
      </c>
      <c r="G59" s="229">
        <v>2.167649102834682</v>
      </c>
      <c r="H59" s="229">
        <v>2.2943756139170159</v>
      </c>
      <c r="I59" s="229">
        <v>2.422001491488984</v>
      </c>
      <c r="J59" s="229">
        <v>2.1207313451043381</v>
      </c>
      <c r="K59" s="229">
        <v>0.83258783565926064</v>
      </c>
      <c r="L59" s="229">
        <v>1.1804760917602239</v>
      </c>
      <c r="M59" s="229">
        <v>1.958378744372945</v>
      </c>
      <c r="N59" s="229">
        <v>2.382486266203649</v>
      </c>
      <c r="O59" s="229">
        <v>1.8179463145939849</v>
      </c>
      <c r="P59" s="229">
        <v>1.712498360826922</v>
      </c>
      <c r="Q59" s="229">
        <v>1.8782487051022509</v>
      </c>
      <c r="R59" s="229">
        <v>2.4013012305041692</v>
      </c>
      <c r="S59" s="229">
        <v>0</v>
      </c>
      <c r="T59" s="229">
        <v>0</v>
      </c>
      <c r="U59" s="229">
        <v>0</v>
      </c>
      <c r="V59" s="229">
        <v>0</v>
      </c>
      <c r="W59" s="229">
        <v>0</v>
      </c>
      <c r="X59" s="229">
        <v>0</v>
      </c>
      <c r="Y59" s="229">
        <v>0</v>
      </c>
      <c r="DA59" s="73" t="s">
        <v>695</v>
      </c>
    </row>
    <row r="60" spans="1:105" ht="12" customHeight="1" x14ac:dyDescent="0.25">
      <c r="A60" s="64" t="s">
        <v>30</v>
      </c>
      <c r="B60" s="229">
        <v>0</v>
      </c>
      <c r="C60" s="229">
        <v>0</v>
      </c>
      <c r="D60" s="229">
        <v>0</v>
      </c>
      <c r="E60" s="229">
        <v>0</v>
      </c>
      <c r="F60" s="229">
        <v>0</v>
      </c>
      <c r="G60" s="229">
        <v>0</v>
      </c>
      <c r="H60" s="229">
        <v>0</v>
      </c>
      <c r="I60" s="229">
        <v>0</v>
      </c>
      <c r="J60" s="229">
        <v>0</v>
      </c>
      <c r="K60" s="229">
        <v>0</v>
      </c>
      <c r="L60" s="229">
        <v>0</v>
      </c>
      <c r="M60" s="229">
        <v>0</v>
      </c>
      <c r="N60" s="229">
        <v>0</v>
      </c>
      <c r="O60" s="229">
        <v>0</v>
      </c>
      <c r="P60" s="229">
        <v>0</v>
      </c>
      <c r="Q60" s="229">
        <v>0</v>
      </c>
      <c r="R60" s="229">
        <v>0</v>
      </c>
      <c r="S60" s="229">
        <v>0</v>
      </c>
      <c r="T60" s="229">
        <v>0</v>
      </c>
      <c r="U60" s="229">
        <v>0</v>
      </c>
      <c r="V60" s="229">
        <v>0</v>
      </c>
      <c r="W60" s="229">
        <v>0</v>
      </c>
      <c r="X60" s="229">
        <v>0</v>
      </c>
      <c r="Y60" s="229">
        <v>0</v>
      </c>
      <c r="DA60" s="73" t="s">
        <v>696</v>
      </c>
    </row>
    <row r="61" spans="1:105" ht="12" customHeight="1" x14ac:dyDescent="0.25">
      <c r="A61" s="64" t="s">
        <v>31</v>
      </c>
      <c r="B61" s="229">
        <v>0.40122357392535629</v>
      </c>
      <c r="C61" s="229">
        <v>0.35222939297056222</v>
      </c>
      <c r="D61" s="229">
        <v>0.28945418831572528</v>
      </c>
      <c r="E61" s="229">
        <v>0.32478989168595163</v>
      </c>
      <c r="F61" s="229">
        <v>0.32397139829480459</v>
      </c>
      <c r="G61" s="229">
        <v>0.29777341420783859</v>
      </c>
      <c r="H61" s="229">
        <v>0.29993514202018612</v>
      </c>
      <c r="I61" s="229">
        <v>0.28067914038292818</v>
      </c>
      <c r="J61" s="229">
        <v>0.2796128062782533</v>
      </c>
      <c r="K61" s="229">
        <v>0.28489869148966618</v>
      </c>
      <c r="L61" s="229">
        <v>0.21219027824786599</v>
      </c>
      <c r="M61" s="229">
        <v>0.19932379397169031</v>
      </c>
      <c r="N61" s="229">
        <v>4.2216547510793033E-2</v>
      </c>
      <c r="O61" s="229">
        <v>2.0519805355426461E-2</v>
      </c>
      <c r="P61" s="229">
        <v>3.4312573440755743E-2</v>
      </c>
      <c r="Q61" s="229">
        <v>3.5270953115563747E-2</v>
      </c>
      <c r="R61" s="229">
        <v>4.3382501690825553E-2</v>
      </c>
      <c r="S61" s="229">
        <v>6.0904378630347922E-2</v>
      </c>
      <c r="T61" s="229">
        <v>8.691509819119278E-2</v>
      </c>
      <c r="U61" s="229">
        <v>0.1113724963757929</v>
      </c>
      <c r="V61" s="229">
        <v>0.10167924127732481</v>
      </c>
      <c r="W61" s="229">
        <v>9.6171279107320859E-2</v>
      </c>
      <c r="X61" s="229">
        <v>8.4101767688211454E-2</v>
      </c>
      <c r="Y61" s="229">
        <v>9.6002504833711227E-2</v>
      </c>
      <c r="DA61" s="73" t="s">
        <v>697</v>
      </c>
    </row>
    <row r="62" spans="1:105" ht="12" customHeight="1" x14ac:dyDescent="0.25">
      <c r="A62" s="64" t="s">
        <v>159</v>
      </c>
      <c r="B62" s="229">
        <v>0.23145262408958861</v>
      </c>
      <c r="C62" s="229">
        <v>0.2156714270581809</v>
      </c>
      <c r="D62" s="229">
        <v>0.16955357271669971</v>
      </c>
      <c r="E62" s="229">
        <v>0.20498546971480791</v>
      </c>
      <c r="F62" s="229">
        <v>8.629786102370262E-3</v>
      </c>
      <c r="G62" s="229">
        <v>1.6388481307798668E-2</v>
      </c>
      <c r="H62" s="229">
        <v>1.70206157729164E-2</v>
      </c>
      <c r="I62" s="229">
        <v>1.703735264477756E-2</v>
      </c>
      <c r="J62" s="229">
        <v>1.7577989174119121E-2</v>
      </c>
      <c r="K62" s="229">
        <v>1.7666983567807409E-2</v>
      </c>
      <c r="L62" s="229">
        <v>1.526889312104723E-2</v>
      </c>
      <c r="M62" s="229">
        <v>8.9509565612920852E-3</v>
      </c>
      <c r="N62" s="229">
        <v>4.7433324018363941E-2</v>
      </c>
      <c r="O62" s="229">
        <v>3.6892932852084247E-2</v>
      </c>
      <c r="P62" s="229">
        <v>0</v>
      </c>
      <c r="Q62" s="229">
        <v>0</v>
      </c>
      <c r="R62" s="229">
        <v>0</v>
      </c>
      <c r="S62" s="229">
        <v>3.454329153742621E-3</v>
      </c>
      <c r="T62" s="229">
        <v>8.0764297359764295E-4</v>
      </c>
      <c r="U62" s="229">
        <v>2.4105795771785479E-3</v>
      </c>
      <c r="V62" s="229">
        <v>2.7410337457557691E-3</v>
      </c>
      <c r="W62" s="229">
        <v>2.1034030202019931E-3</v>
      </c>
      <c r="X62" s="229">
        <v>1.6261249730341069E-3</v>
      </c>
      <c r="Y62" s="229">
        <v>1.9851422872137719E-3</v>
      </c>
      <c r="DA62" s="73" t="s">
        <v>698</v>
      </c>
    </row>
    <row r="63" spans="1:105" ht="12" customHeight="1" x14ac:dyDescent="0.25">
      <c r="A63" s="64" t="s">
        <v>32</v>
      </c>
      <c r="B63" s="229">
        <v>1.959340946016717</v>
      </c>
      <c r="C63" s="229">
        <v>1.833950796128637</v>
      </c>
      <c r="D63" s="229">
        <v>1.74357824756956</v>
      </c>
      <c r="E63" s="229">
        <v>1.8128581792595351</v>
      </c>
      <c r="F63" s="229">
        <v>1.8286365967832809</v>
      </c>
      <c r="G63" s="229">
        <v>1.2921589064291299</v>
      </c>
      <c r="H63" s="229">
        <v>1.513307548860346</v>
      </c>
      <c r="I63" s="229">
        <v>1.4718748078090289</v>
      </c>
      <c r="J63" s="229">
        <v>1.303981583303627</v>
      </c>
      <c r="K63" s="229">
        <v>0.7671621424997096</v>
      </c>
      <c r="L63" s="229">
        <v>0.59144172257406957</v>
      </c>
      <c r="M63" s="229">
        <v>0.63817574265727139</v>
      </c>
      <c r="N63" s="229">
        <v>0</v>
      </c>
      <c r="O63" s="229">
        <v>0</v>
      </c>
      <c r="P63" s="229">
        <v>5.3843766109271607E-2</v>
      </c>
      <c r="Q63" s="229">
        <v>0</v>
      </c>
      <c r="R63" s="229">
        <v>0</v>
      </c>
      <c r="S63" s="229">
        <v>3.2879668743566369E-2</v>
      </c>
      <c r="T63" s="229">
        <v>1.157252408548632E-4</v>
      </c>
      <c r="U63" s="229">
        <v>0</v>
      </c>
      <c r="V63" s="229">
        <v>0</v>
      </c>
      <c r="W63" s="229">
        <v>0</v>
      </c>
      <c r="X63" s="229">
        <v>0</v>
      </c>
      <c r="Y63" s="229">
        <v>0</v>
      </c>
      <c r="DA63" s="73" t="s">
        <v>699</v>
      </c>
    </row>
    <row r="64" spans="1:105" ht="12" customHeight="1" x14ac:dyDescent="0.25">
      <c r="A64" s="64" t="s">
        <v>33</v>
      </c>
      <c r="B64" s="229">
        <v>0</v>
      </c>
      <c r="C64" s="229">
        <v>0</v>
      </c>
      <c r="D64" s="229">
        <v>0</v>
      </c>
      <c r="E64" s="229">
        <v>0</v>
      </c>
      <c r="F64" s="229">
        <v>0</v>
      </c>
      <c r="G64" s="229">
        <v>0</v>
      </c>
      <c r="H64" s="229">
        <v>0</v>
      </c>
      <c r="I64" s="229">
        <v>0</v>
      </c>
      <c r="J64" s="229">
        <v>0</v>
      </c>
      <c r="K64" s="229">
        <v>0</v>
      </c>
      <c r="L64" s="229">
        <v>0</v>
      </c>
      <c r="M64" s="229">
        <v>0</v>
      </c>
      <c r="N64" s="229">
        <v>0</v>
      </c>
      <c r="O64" s="229">
        <v>0</v>
      </c>
      <c r="P64" s="229">
        <v>3.010002651037446E-2</v>
      </c>
      <c r="Q64" s="229">
        <v>0</v>
      </c>
      <c r="R64" s="229">
        <v>0</v>
      </c>
      <c r="S64" s="229">
        <v>0</v>
      </c>
      <c r="T64" s="229">
        <v>0</v>
      </c>
      <c r="U64" s="229">
        <v>0</v>
      </c>
      <c r="V64" s="229">
        <v>0</v>
      </c>
      <c r="W64" s="229">
        <v>0</v>
      </c>
      <c r="X64" s="229">
        <v>0.53965240042756135</v>
      </c>
      <c r="Y64" s="229">
        <v>0</v>
      </c>
      <c r="DA64" s="73" t="s">
        <v>700</v>
      </c>
    </row>
    <row r="65" spans="1:105" ht="12" customHeight="1" x14ac:dyDescent="0.25">
      <c r="A65" s="64" t="s">
        <v>35</v>
      </c>
      <c r="B65" s="229">
        <v>0.4086090251397318</v>
      </c>
      <c r="C65" s="229">
        <v>0.34350316841367112</v>
      </c>
      <c r="D65" s="229">
        <v>0.34949644037608241</v>
      </c>
      <c r="E65" s="229">
        <v>0.47598051823105542</v>
      </c>
      <c r="F65" s="229">
        <v>0.48062922622285548</v>
      </c>
      <c r="G65" s="229">
        <v>0.53562599853164361</v>
      </c>
      <c r="H65" s="229">
        <v>0.4478979692674257</v>
      </c>
      <c r="I65" s="229">
        <v>0.50068770479634161</v>
      </c>
      <c r="J65" s="229">
        <v>0.54056808844786752</v>
      </c>
      <c r="K65" s="229">
        <v>0.51575210528755489</v>
      </c>
      <c r="L65" s="229">
        <v>0.50832097248934482</v>
      </c>
      <c r="M65" s="229">
        <v>1.7998602944365381</v>
      </c>
      <c r="N65" s="229">
        <v>2.1409922655566098</v>
      </c>
      <c r="O65" s="229">
        <v>3.1125816115643552</v>
      </c>
      <c r="P65" s="229">
        <v>2.7336581946798248</v>
      </c>
      <c r="Q65" s="229">
        <v>2.728364400784467</v>
      </c>
      <c r="R65" s="229">
        <v>2.391564686890109</v>
      </c>
      <c r="S65" s="229">
        <v>1.712581153390822</v>
      </c>
      <c r="T65" s="229">
        <v>1.8435723274842519</v>
      </c>
      <c r="U65" s="229">
        <v>2.0471843218547772</v>
      </c>
      <c r="V65" s="229">
        <v>3.6256287603816388</v>
      </c>
      <c r="W65" s="229">
        <v>3.9596596576787002</v>
      </c>
      <c r="X65" s="229">
        <v>3.3572207473739488</v>
      </c>
      <c r="Y65" s="229">
        <v>4.4992625797470032</v>
      </c>
      <c r="DA65" s="73" t="s">
        <v>701</v>
      </c>
    </row>
    <row r="66" spans="1:105" ht="12" customHeight="1" x14ac:dyDescent="0.25">
      <c r="A66" s="64" t="s">
        <v>36</v>
      </c>
      <c r="B66" s="229">
        <v>0</v>
      </c>
      <c r="C66" s="229">
        <v>0</v>
      </c>
      <c r="D66" s="229">
        <v>0</v>
      </c>
      <c r="E66" s="229">
        <v>0</v>
      </c>
      <c r="F66" s="229">
        <v>0</v>
      </c>
      <c r="G66" s="229">
        <v>0</v>
      </c>
      <c r="H66" s="229">
        <v>0</v>
      </c>
      <c r="I66" s="229">
        <v>0</v>
      </c>
      <c r="J66" s="229">
        <v>0</v>
      </c>
      <c r="K66" s="229">
        <v>0</v>
      </c>
      <c r="L66" s="229">
        <v>0</v>
      </c>
      <c r="M66" s="229">
        <v>0</v>
      </c>
      <c r="N66" s="229">
        <v>0</v>
      </c>
      <c r="O66" s="229">
        <v>0</v>
      </c>
      <c r="P66" s="229">
        <v>0</v>
      </c>
      <c r="Q66" s="229">
        <v>0</v>
      </c>
      <c r="R66" s="229">
        <v>0</v>
      </c>
      <c r="S66" s="229">
        <v>0</v>
      </c>
      <c r="T66" s="229">
        <v>0</v>
      </c>
      <c r="U66" s="229">
        <v>0</v>
      </c>
      <c r="V66" s="229">
        <v>0</v>
      </c>
      <c r="W66" s="229">
        <v>0</v>
      </c>
      <c r="X66" s="229">
        <v>0</v>
      </c>
      <c r="Y66" s="229">
        <v>0</v>
      </c>
      <c r="DA66" s="73" t="s">
        <v>702</v>
      </c>
    </row>
    <row r="67" spans="1:105" ht="12" customHeight="1" x14ac:dyDescent="0.25">
      <c r="A67" s="64" t="s">
        <v>38</v>
      </c>
      <c r="B67" s="229">
        <v>0</v>
      </c>
      <c r="C67" s="229">
        <v>0</v>
      </c>
      <c r="D67" s="229">
        <v>0</v>
      </c>
      <c r="E67" s="229">
        <v>0</v>
      </c>
      <c r="F67" s="229">
        <v>0</v>
      </c>
      <c r="G67" s="229">
        <v>0</v>
      </c>
      <c r="H67" s="229">
        <v>0</v>
      </c>
      <c r="I67" s="229">
        <v>0</v>
      </c>
      <c r="J67" s="229">
        <v>0</v>
      </c>
      <c r="K67" s="229">
        <v>0</v>
      </c>
      <c r="L67" s="229">
        <v>0</v>
      </c>
      <c r="M67" s="229">
        <v>0</v>
      </c>
      <c r="N67" s="229">
        <v>0</v>
      </c>
      <c r="O67" s="229">
        <v>0</v>
      </c>
      <c r="P67" s="229">
        <v>0</v>
      </c>
      <c r="Q67" s="229">
        <v>0</v>
      </c>
      <c r="R67" s="229">
        <v>0</v>
      </c>
      <c r="S67" s="229">
        <v>0</v>
      </c>
      <c r="T67" s="229">
        <v>0</v>
      </c>
      <c r="U67" s="229">
        <v>0</v>
      </c>
      <c r="V67" s="229">
        <v>0</v>
      </c>
      <c r="W67" s="229">
        <v>0</v>
      </c>
      <c r="X67" s="229">
        <v>0</v>
      </c>
      <c r="Y67" s="229">
        <v>0</v>
      </c>
      <c r="DA67" s="73" t="s">
        <v>703</v>
      </c>
    </row>
    <row r="68" spans="1:105" ht="12" customHeight="1" x14ac:dyDescent="0.25">
      <c r="A68" s="64" t="s">
        <v>39</v>
      </c>
      <c r="B68" s="229">
        <v>0</v>
      </c>
      <c r="C68" s="229">
        <v>0</v>
      </c>
      <c r="D68" s="229">
        <v>0</v>
      </c>
      <c r="E68" s="229">
        <v>0</v>
      </c>
      <c r="F68" s="229">
        <v>0</v>
      </c>
      <c r="G68" s="229">
        <v>0</v>
      </c>
      <c r="H68" s="229">
        <v>0</v>
      </c>
      <c r="I68" s="229">
        <v>0</v>
      </c>
      <c r="J68" s="229">
        <v>0</v>
      </c>
      <c r="K68" s="229">
        <v>0</v>
      </c>
      <c r="L68" s="229">
        <v>0</v>
      </c>
      <c r="M68" s="229">
        <v>0</v>
      </c>
      <c r="N68" s="229">
        <v>0</v>
      </c>
      <c r="O68" s="229">
        <v>0</v>
      </c>
      <c r="P68" s="229">
        <v>0</v>
      </c>
      <c r="Q68" s="229">
        <v>0</v>
      </c>
      <c r="R68" s="229">
        <v>0</v>
      </c>
      <c r="S68" s="229">
        <v>0</v>
      </c>
      <c r="T68" s="229">
        <v>0</v>
      </c>
      <c r="U68" s="229">
        <v>0</v>
      </c>
      <c r="V68" s="229">
        <v>0</v>
      </c>
      <c r="W68" s="229">
        <v>0</v>
      </c>
      <c r="X68" s="229">
        <v>0</v>
      </c>
      <c r="Y68" s="229">
        <v>0</v>
      </c>
      <c r="DA68" s="73" t="s">
        <v>704</v>
      </c>
    </row>
    <row r="69" spans="1:105" ht="12" customHeight="1" x14ac:dyDescent="0.25">
      <c r="A69" s="61" t="s">
        <v>545</v>
      </c>
      <c r="B69" s="263">
        <v>1.6263431792718861</v>
      </c>
      <c r="C69" s="263">
        <v>1.7327746496533689</v>
      </c>
      <c r="D69" s="263">
        <v>1.75682696615807</v>
      </c>
      <c r="E69" s="263">
        <v>1.50362520662249</v>
      </c>
      <c r="F69" s="263">
        <v>1.988830399143922</v>
      </c>
      <c r="G69" s="263">
        <v>2.0902732710535918</v>
      </c>
      <c r="H69" s="263">
        <v>1.9338688611587369</v>
      </c>
      <c r="I69" s="263">
        <v>2.1878239860328921</v>
      </c>
      <c r="J69" s="263">
        <v>1.816809216751758</v>
      </c>
      <c r="K69" s="263">
        <v>1.8271335356556071</v>
      </c>
      <c r="L69" s="263">
        <v>2.1135017832500931</v>
      </c>
      <c r="M69" s="263">
        <v>1.4476660305348239</v>
      </c>
      <c r="N69" s="263">
        <v>1.647400157471496</v>
      </c>
      <c r="O69" s="263">
        <v>1.36866603088457</v>
      </c>
      <c r="P69" s="263">
        <v>1.6574500876015621</v>
      </c>
      <c r="Q69" s="263">
        <v>1.739991345742375</v>
      </c>
      <c r="R69" s="263">
        <v>1.4962609072759241</v>
      </c>
      <c r="S69" s="263">
        <v>2.437513591823298</v>
      </c>
      <c r="T69" s="263">
        <v>2.652706920320135</v>
      </c>
      <c r="U69" s="263">
        <v>2.2081196594509662</v>
      </c>
      <c r="V69" s="263">
        <v>1.3747598413029429</v>
      </c>
      <c r="W69" s="263">
        <v>1.3533667389523689</v>
      </c>
      <c r="X69" s="263">
        <v>1.356380298618751</v>
      </c>
      <c r="Y69" s="263">
        <v>1.1271530934573031</v>
      </c>
      <c r="DA69" s="74" t="s">
        <v>705</v>
      </c>
    </row>
    <row r="70" spans="1:105" ht="12" hidden="1" customHeight="1" x14ac:dyDescent="0.25">
      <c r="A70" s="116"/>
      <c r="B70" s="126"/>
      <c r="C70" s="126"/>
      <c r="D70" s="126"/>
      <c r="E70" s="126"/>
      <c r="F70" s="126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6"/>
      <c r="V70" s="126"/>
      <c r="W70" s="126"/>
      <c r="X70" s="126"/>
      <c r="Y70" s="126"/>
      <c r="DA70" s="125"/>
    </row>
    <row r="71" spans="1:105" ht="12" customHeight="1" x14ac:dyDescent="0.25">
      <c r="A71" s="128"/>
      <c r="B71" s="129"/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129"/>
      <c r="R71" s="129"/>
      <c r="S71" s="129"/>
      <c r="T71" s="129"/>
      <c r="U71" s="129"/>
      <c r="V71" s="129"/>
      <c r="W71" s="129"/>
      <c r="X71" s="129"/>
      <c r="Y71" s="129"/>
      <c r="DA71" s="124"/>
    </row>
    <row r="72" spans="1:105" ht="15" customHeight="1" x14ac:dyDescent="0.25">
      <c r="A72" s="34" t="s">
        <v>80</v>
      </c>
      <c r="B72" s="223">
        <v>0.25467705482857622</v>
      </c>
      <c r="C72" s="223">
        <v>0.24804334439163239</v>
      </c>
      <c r="D72" s="223">
        <v>0.16210226813949161</v>
      </c>
      <c r="E72" s="223">
        <v>0.243474142716298</v>
      </c>
      <c r="F72" s="223">
        <v>0.25433380361900998</v>
      </c>
      <c r="G72" s="223">
        <v>0.25987164383133082</v>
      </c>
      <c r="H72" s="223">
        <v>0.24507490970694609</v>
      </c>
      <c r="I72" s="223">
        <v>0</v>
      </c>
      <c r="J72" s="223">
        <v>0</v>
      </c>
      <c r="K72" s="223">
        <v>0</v>
      </c>
      <c r="L72" s="223">
        <v>0</v>
      </c>
      <c r="M72" s="223">
        <v>0</v>
      </c>
      <c r="N72" s="223">
        <v>0</v>
      </c>
      <c r="O72" s="223">
        <v>0</v>
      </c>
      <c r="P72" s="223">
        <v>0</v>
      </c>
      <c r="Q72" s="223">
        <v>0</v>
      </c>
      <c r="R72" s="223">
        <v>0</v>
      </c>
      <c r="S72" s="223">
        <v>0</v>
      </c>
      <c r="T72" s="223">
        <v>0</v>
      </c>
      <c r="U72" s="223">
        <v>0</v>
      </c>
      <c r="V72" s="223">
        <v>0</v>
      </c>
      <c r="W72" s="223">
        <v>0</v>
      </c>
      <c r="X72" s="223">
        <v>0</v>
      </c>
      <c r="Y72" s="223">
        <v>0</v>
      </c>
      <c r="DA72" s="89" t="s">
        <v>706</v>
      </c>
    </row>
    <row r="73" spans="1:105" ht="12" customHeight="1" x14ac:dyDescent="0.25">
      <c r="A73" s="55" t="s">
        <v>91</v>
      </c>
      <c r="B73" s="259">
        <v>4.3574692219162042E-4</v>
      </c>
      <c r="C73" s="259">
        <v>4.2042553450783398E-4</v>
      </c>
      <c r="D73" s="259">
        <v>2.7422432354408957E-4</v>
      </c>
      <c r="E73" s="259">
        <v>4.1708649890432117E-4</v>
      </c>
      <c r="F73" s="259">
        <v>4.2525439009940592E-4</v>
      </c>
      <c r="G73" s="259">
        <v>4.2005086347392912E-4</v>
      </c>
      <c r="H73" s="259">
        <v>4.0499001248506478E-4</v>
      </c>
      <c r="I73" s="259">
        <v>0</v>
      </c>
      <c r="J73" s="259">
        <v>0</v>
      </c>
      <c r="K73" s="259">
        <v>0</v>
      </c>
      <c r="L73" s="259">
        <v>0</v>
      </c>
      <c r="M73" s="259">
        <v>0</v>
      </c>
      <c r="N73" s="259">
        <v>0</v>
      </c>
      <c r="O73" s="259">
        <v>0</v>
      </c>
      <c r="P73" s="259">
        <v>0</v>
      </c>
      <c r="Q73" s="259">
        <v>0</v>
      </c>
      <c r="R73" s="259">
        <v>0</v>
      </c>
      <c r="S73" s="259">
        <v>0</v>
      </c>
      <c r="T73" s="259">
        <v>0</v>
      </c>
      <c r="U73" s="259">
        <v>0</v>
      </c>
      <c r="V73" s="259">
        <v>0</v>
      </c>
      <c r="W73" s="259">
        <v>0</v>
      </c>
      <c r="X73" s="259">
        <v>0</v>
      </c>
      <c r="Y73" s="259">
        <v>0</v>
      </c>
      <c r="DA73" s="67" t="s">
        <v>707</v>
      </c>
    </row>
    <row r="74" spans="1:105" ht="12" customHeight="1" x14ac:dyDescent="0.25">
      <c r="A74" s="173" t="s">
        <v>92</v>
      </c>
      <c r="B74" s="224">
        <v>5.882891903125099E-5</v>
      </c>
      <c r="C74" s="224">
        <v>5.6760423237953113E-5</v>
      </c>
      <c r="D74" s="224">
        <v>3.7022224838757691E-5</v>
      </c>
      <c r="E74" s="224">
        <v>5.6309629795342992E-5</v>
      </c>
      <c r="F74" s="224">
        <v>5.7412352924986597E-5</v>
      </c>
      <c r="G74" s="224">
        <v>5.6709839996180349E-5</v>
      </c>
      <c r="H74" s="224">
        <v>5.4676518500966178E-5</v>
      </c>
      <c r="I74" s="224">
        <v>0</v>
      </c>
      <c r="J74" s="224">
        <v>0</v>
      </c>
      <c r="K74" s="224">
        <v>0</v>
      </c>
      <c r="L74" s="224">
        <v>0</v>
      </c>
      <c r="M74" s="224">
        <v>0</v>
      </c>
      <c r="N74" s="224">
        <v>0</v>
      </c>
      <c r="O74" s="224">
        <v>0</v>
      </c>
      <c r="P74" s="224">
        <v>0</v>
      </c>
      <c r="Q74" s="224">
        <v>0</v>
      </c>
      <c r="R74" s="224">
        <v>0</v>
      </c>
      <c r="S74" s="224">
        <v>0</v>
      </c>
      <c r="T74" s="224">
        <v>0</v>
      </c>
      <c r="U74" s="224">
        <v>0</v>
      </c>
      <c r="V74" s="224">
        <v>0</v>
      </c>
      <c r="W74" s="224">
        <v>0</v>
      </c>
      <c r="X74" s="224">
        <v>0</v>
      </c>
      <c r="Y74" s="224">
        <v>0</v>
      </c>
      <c r="DA74" s="177" t="s">
        <v>708</v>
      </c>
    </row>
    <row r="75" spans="1:105" ht="12" customHeight="1" x14ac:dyDescent="0.25">
      <c r="A75" s="173" t="s">
        <v>93</v>
      </c>
      <c r="B75" s="224">
        <v>7.5733023421079388E-3</v>
      </c>
      <c r="C75" s="224">
        <v>7.3070158916004671E-3</v>
      </c>
      <c r="D75" s="224">
        <v>4.7660318547153163E-3</v>
      </c>
      <c r="E75" s="224">
        <v>7.2489832931617194E-3</v>
      </c>
      <c r="F75" s="224">
        <v>7.3909416326646132E-3</v>
      </c>
      <c r="G75" s="224">
        <v>7.3005040911170082E-3</v>
      </c>
      <c r="H75" s="224">
        <v>7.0387457808243487E-3</v>
      </c>
      <c r="I75" s="224">
        <v>0</v>
      </c>
      <c r="J75" s="224">
        <v>0</v>
      </c>
      <c r="K75" s="224">
        <v>0</v>
      </c>
      <c r="L75" s="224">
        <v>0</v>
      </c>
      <c r="M75" s="224">
        <v>0</v>
      </c>
      <c r="N75" s="224">
        <v>0</v>
      </c>
      <c r="O75" s="224">
        <v>0</v>
      </c>
      <c r="P75" s="224">
        <v>0</v>
      </c>
      <c r="Q75" s="224">
        <v>0</v>
      </c>
      <c r="R75" s="224">
        <v>0</v>
      </c>
      <c r="S75" s="224">
        <v>0</v>
      </c>
      <c r="T75" s="224">
        <v>0</v>
      </c>
      <c r="U75" s="224">
        <v>0</v>
      </c>
      <c r="V75" s="224">
        <v>0</v>
      </c>
      <c r="W75" s="224">
        <v>0</v>
      </c>
      <c r="X75" s="224">
        <v>0</v>
      </c>
      <c r="Y75" s="224">
        <v>0</v>
      </c>
      <c r="DA75" s="177" t="s">
        <v>709</v>
      </c>
    </row>
    <row r="76" spans="1:105" ht="12" customHeight="1" x14ac:dyDescent="0.25">
      <c r="A76" s="173" t="s">
        <v>94</v>
      </c>
      <c r="B76" s="224">
        <v>1.4389670555875299E-4</v>
      </c>
      <c r="C76" s="224">
        <v>1.3883712372350651E-4</v>
      </c>
      <c r="D76" s="224">
        <v>9.0557098013694065E-5</v>
      </c>
      <c r="E76" s="224">
        <v>1.377344740004235E-4</v>
      </c>
      <c r="F76" s="224">
        <v>1.4043175669934329E-4</v>
      </c>
      <c r="G76" s="224">
        <v>1.3871339610845861E-4</v>
      </c>
      <c r="H76" s="224">
        <v>1.337398513056434E-4</v>
      </c>
      <c r="I76" s="224">
        <v>0</v>
      </c>
      <c r="J76" s="224">
        <v>0</v>
      </c>
      <c r="K76" s="224">
        <v>0</v>
      </c>
      <c r="L76" s="224">
        <v>0</v>
      </c>
      <c r="M76" s="224">
        <v>0</v>
      </c>
      <c r="N76" s="224">
        <v>0</v>
      </c>
      <c r="O76" s="224">
        <v>0</v>
      </c>
      <c r="P76" s="224">
        <v>0</v>
      </c>
      <c r="Q76" s="224">
        <v>0</v>
      </c>
      <c r="R76" s="224">
        <v>0</v>
      </c>
      <c r="S76" s="224">
        <v>0</v>
      </c>
      <c r="T76" s="224">
        <v>0</v>
      </c>
      <c r="U76" s="224">
        <v>0</v>
      </c>
      <c r="V76" s="224">
        <v>0</v>
      </c>
      <c r="W76" s="224">
        <v>0</v>
      </c>
      <c r="X76" s="224">
        <v>0</v>
      </c>
      <c r="Y76" s="224">
        <v>0</v>
      </c>
      <c r="DA76" s="177" t="s">
        <v>710</v>
      </c>
    </row>
    <row r="77" spans="1:105" ht="12" customHeight="1" x14ac:dyDescent="0.25">
      <c r="A77" s="56" t="s">
        <v>95</v>
      </c>
      <c r="B77" s="260">
        <v>8.7492102726584569E-4</v>
      </c>
      <c r="C77" s="260">
        <v>8.8804442427090101E-4</v>
      </c>
      <c r="D77" s="260">
        <v>5.8855158581679436E-4</v>
      </c>
      <c r="E77" s="260">
        <v>8.4953980356006187E-4</v>
      </c>
      <c r="F77" s="260">
        <v>9.5199776691987288E-4</v>
      </c>
      <c r="G77" s="260">
        <v>1.0325076110903201E-3</v>
      </c>
      <c r="H77" s="260">
        <v>9.3559873442119177E-4</v>
      </c>
      <c r="I77" s="260">
        <v>0</v>
      </c>
      <c r="J77" s="260">
        <v>0</v>
      </c>
      <c r="K77" s="260">
        <v>0</v>
      </c>
      <c r="L77" s="260">
        <v>0</v>
      </c>
      <c r="M77" s="260">
        <v>0</v>
      </c>
      <c r="N77" s="260">
        <v>0</v>
      </c>
      <c r="O77" s="260">
        <v>0</v>
      </c>
      <c r="P77" s="260">
        <v>0</v>
      </c>
      <c r="Q77" s="260">
        <v>0</v>
      </c>
      <c r="R77" s="260">
        <v>0</v>
      </c>
      <c r="S77" s="260">
        <v>0</v>
      </c>
      <c r="T77" s="260">
        <v>0</v>
      </c>
      <c r="U77" s="260">
        <v>0</v>
      </c>
      <c r="V77" s="260">
        <v>0</v>
      </c>
      <c r="W77" s="260">
        <v>0</v>
      </c>
      <c r="X77" s="260">
        <v>0</v>
      </c>
      <c r="Y77" s="260">
        <v>0</v>
      </c>
      <c r="DA77" s="68" t="s">
        <v>711</v>
      </c>
    </row>
    <row r="78" spans="1:105" ht="12" customHeight="1" x14ac:dyDescent="0.25">
      <c r="A78" s="37" t="s">
        <v>159</v>
      </c>
      <c r="B78" s="226">
        <v>9.5877428744630446E-5</v>
      </c>
      <c r="C78" s="226">
        <v>8.7266963273883145E-5</v>
      </c>
      <c r="D78" s="226">
        <v>4.7452492018498703E-5</v>
      </c>
      <c r="E78" s="226">
        <v>8.6967536505943102E-5</v>
      </c>
      <c r="F78" s="226">
        <v>3.3889515226747869E-6</v>
      </c>
      <c r="G78" s="226">
        <v>5.3372641367129367E-6</v>
      </c>
      <c r="H78" s="226">
        <v>6.4176301775340558E-6</v>
      </c>
      <c r="I78" s="226">
        <v>0</v>
      </c>
      <c r="J78" s="226">
        <v>0</v>
      </c>
      <c r="K78" s="226">
        <v>0</v>
      </c>
      <c r="L78" s="226">
        <v>0</v>
      </c>
      <c r="M78" s="226">
        <v>0</v>
      </c>
      <c r="N78" s="226">
        <v>0</v>
      </c>
      <c r="O78" s="226">
        <v>0</v>
      </c>
      <c r="P78" s="226">
        <v>0</v>
      </c>
      <c r="Q78" s="226">
        <v>0</v>
      </c>
      <c r="R78" s="226">
        <v>0</v>
      </c>
      <c r="S78" s="226">
        <v>0</v>
      </c>
      <c r="T78" s="226">
        <v>0</v>
      </c>
      <c r="U78" s="226">
        <v>0</v>
      </c>
      <c r="V78" s="226">
        <v>0</v>
      </c>
      <c r="W78" s="226">
        <v>0</v>
      </c>
      <c r="X78" s="226">
        <v>0</v>
      </c>
      <c r="Y78" s="226">
        <v>0</v>
      </c>
      <c r="DA78" s="69" t="s">
        <v>712</v>
      </c>
    </row>
    <row r="79" spans="1:105" ht="12" customHeight="1" x14ac:dyDescent="0.25">
      <c r="A79" s="37" t="s">
        <v>35</v>
      </c>
      <c r="B79" s="226">
        <v>1.7713889738099519E-4</v>
      </c>
      <c r="C79" s="226">
        <v>1.4545870321744741E-4</v>
      </c>
      <c r="D79" s="226">
        <v>1.023638351708579E-4</v>
      </c>
      <c r="E79" s="226">
        <v>2.113367287921254E-4</v>
      </c>
      <c r="F79" s="226">
        <v>1.975273392073622E-4</v>
      </c>
      <c r="G79" s="226">
        <v>1.825548382578978E-4</v>
      </c>
      <c r="H79" s="226">
        <v>1.767381174873755E-4</v>
      </c>
      <c r="I79" s="226">
        <v>0</v>
      </c>
      <c r="J79" s="226">
        <v>0</v>
      </c>
      <c r="K79" s="226">
        <v>0</v>
      </c>
      <c r="L79" s="226">
        <v>0</v>
      </c>
      <c r="M79" s="226">
        <v>0</v>
      </c>
      <c r="N79" s="226">
        <v>0</v>
      </c>
      <c r="O79" s="226">
        <v>0</v>
      </c>
      <c r="P79" s="226">
        <v>0</v>
      </c>
      <c r="Q79" s="226">
        <v>0</v>
      </c>
      <c r="R79" s="226">
        <v>0</v>
      </c>
      <c r="S79" s="226">
        <v>0</v>
      </c>
      <c r="T79" s="226">
        <v>0</v>
      </c>
      <c r="U79" s="226">
        <v>0</v>
      </c>
      <c r="V79" s="226">
        <v>0</v>
      </c>
      <c r="W79" s="226">
        <v>0</v>
      </c>
      <c r="X79" s="226">
        <v>0</v>
      </c>
      <c r="Y79" s="226">
        <v>0</v>
      </c>
      <c r="DA79" s="69" t="s">
        <v>713</v>
      </c>
    </row>
    <row r="80" spans="1:105" ht="12" customHeight="1" x14ac:dyDescent="0.25">
      <c r="A80" s="37" t="s">
        <v>96</v>
      </c>
      <c r="B80" s="226">
        <v>0</v>
      </c>
      <c r="C80" s="226">
        <v>0</v>
      </c>
      <c r="D80" s="226">
        <v>0</v>
      </c>
      <c r="E80" s="226">
        <v>0</v>
      </c>
      <c r="F80" s="226">
        <v>0</v>
      </c>
      <c r="G80" s="226">
        <v>0</v>
      </c>
      <c r="H80" s="226">
        <v>0</v>
      </c>
      <c r="I80" s="226">
        <v>0</v>
      </c>
      <c r="J80" s="226">
        <v>0</v>
      </c>
      <c r="K80" s="226">
        <v>0</v>
      </c>
      <c r="L80" s="226">
        <v>0</v>
      </c>
      <c r="M80" s="226">
        <v>0</v>
      </c>
      <c r="N80" s="226">
        <v>0</v>
      </c>
      <c r="O80" s="226">
        <v>0</v>
      </c>
      <c r="P80" s="226">
        <v>0</v>
      </c>
      <c r="Q80" s="226">
        <v>0</v>
      </c>
      <c r="R80" s="226">
        <v>0</v>
      </c>
      <c r="S80" s="226">
        <v>0</v>
      </c>
      <c r="T80" s="226">
        <v>0</v>
      </c>
      <c r="U80" s="226">
        <v>0</v>
      </c>
      <c r="V80" s="226">
        <v>0</v>
      </c>
      <c r="W80" s="226">
        <v>0</v>
      </c>
      <c r="X80" s="226">
        <v>0</v>
      </c>
      <c r="Y80" s="226">
        <v>0</v>
      </c>
      <c r="DA80" s="69" t="s">
        <v>714</v>
      </c>
    </row>
    <row r="81" spans="1:105" ht="12" customHeight="1" x14ac:dyDescent="0.25">
      <c r="A81" s="37" t="s">
        <v>78</v>
      </c>
      <c r="B81" s="226">
        <v>0</v>
      </c>
      <c r="C81" s="226">
        <v>0</v>
      </c>
      <c r="D81" s="226">
        <v>0</v>
      </c>
      <c r="E81" s="226">
        <v>0</v>
      </c>
      <c r="F81" s="226">
        <v>0</v>
      </c>
      <c r="G81" s="226">
        <v>0</v>
      </c>
      <c r="H81" s="226">
        <v>0</v>
      </c>
      <c r="I81" s="226">
        <v>0</v>
      </c>
      <c r="J81" s="226">
        <v>0</v>
      </c>
      <c r="K81" s="226">
        <v>0</v>
      </c>
      <c r="L81" s="226">
        <v>0</v>
      </c>
      <c r="M81" s="226">
        <v>0</v>
      </c>
      <c r="N81" s="226">
        <v>0</v>
      </c>
      <c r="O81" s="226">
        <v>0</v>
      </c>
      <c r="P81" s="226">
        <v>0</v>
      </c>
      <c r="Q81" s="226">
        <v>0</v>
      </c>
      <c r="R81" s="226">
        <v>0</v>
      </c>
      <c r="S81" s="226">
        <v>0</v>
      </c>
      <c r="T81" s="226">
        <v>0</v>
      </c>
      <c r="U81" s="226">
        <v>0</v>
      </c>
      <c r="V81" s="226">
        <v>0</v>
      </c>
      <c r="W81" s="226">
        <v>0</v>
      </c>
      <c r="X81" s="226">
        <v>0</v>
      </c>
      <c r="Y81" s="226">
        <v>0</v>
      </c>
      <c r="DA81" s="69" t="s">
        <v>715</v>
      </c>
    </row>
    <row r="82" spans="1:105" ht="12" customHeight="1" x14ac:dyDescent="0.25">
      <c r="A82" s="37" t="s">
        <v>40</v>
      </c>
      <c r="B82" s="226">
        <v>6.0190470114022E-4</v>
      </c>
      <c r="C82" s="226">
        <v>6.5531875777957043E-4</v>
      </c>
      <c r="D82" s="226">
        <v>4.3873525862743782E-4</v>
      </c>
      <c r="E82" s="226">
        <v>5.5123553826199342E-4</v>
      </c>
      <c r="F82" s="226">
        <v>7.5108147618983584E-4</v>
      </c>
      <c r="G82" s="226">
        <v>8.4461550869570909E-4</v>
      </c>
      <c r="H82" s="226">
        <v>7.5244298675628224E-4</v>
      </c>
      <c r="I82" s="226">
        <v>0</v>
      </c>
      <c r="J82" s="226">
        <v>0</v>
      </c>
      <c r="K82" s="226">
        <v>0</v>
      </c>
      <c r="L82" s="226">
        <v>0</v>
      </c>
      <c r="M82" s="226">
        <v>0</v>
      </c>
      <c r="N82" s="226">
        <v>0</v>
      </c>
      <c r="O82" s="226">
        <v>0</v>
      </c>
      <c r="P82" s="226">
        <v>0</v>
      </c>
      <c r="Q82" s="226">
        <v>0</v>
      </c>
      <c r="R82" s="226">
        <v>0</v>
      </c>
      <c r="S82" s="226">
        <v>0</v>
      </c>
      <c r="T82" s="226">
        <v>0</v>
      </c>
      <c r="U82" s="226">
        <v>0</v>
      </c>
      <c r="V82" s="226">
        <v>0</v>
      </c>
      <c r="W82" s="226">
        <v>0</v>
      </c>
      <c r="X82" s="226">
        <v>0</v>
      </c>
      <c r="Y82" s="226">
        <v>0</v>
      </c>
      <c r="DA82" s="69" t="s">
        <v>716</v>
      </c>
    </row>
    <row r="83" spans="1:105" ht="12" customHeight="1" x14ac:dyDescent="0.25">
      <c r="A83" s="57" t="s">
        <v>558</v>
      </c>
      <c r="B83" s="261">
        <v>5.4854110389994083E-2</v>
      </c>
      <c r="C83" s="261">
        <v>5.3986919154167992E-2</v>
      </c>
      <c r="D83" s="261">
        <v>3.5348792690661011E-2</v>
      </c>
      <c r="E83" s="261">
        <v>5.2607550312599102E-2</v>
      </c>
      <c r="F83" s="261">
        <v>5.5888801258171417E-2</v>
      </c>
      <c r="G83" s="261">
        <v>5.8307902238370832E-2</v>
      </c>
      <c r="H83" s="261">
        <v>5.4116158130917157E-2</v>
      </c>
      <c r="I83" s="261">
        <v>0</v>
      </c>
      <c r="J83" s="261">
        <v>0</v>
      </c>
      <c r="K83" s="261">
        <v>0</v>
      </c>
      <c r="L83" s="261">
        <v>0</v>
      </c>
      <c r="M83" s="261">
        <v>0</v>
      </c>
      <c r="N83" s="261">
        <v>0</v>
      </c>
      <c r="O83" s="261">
        <v>0</v>
      </c>
      <c r="P83" s="261">
        <v>0</v>
      </c>
      <c r="Q83" s="261">
        <v>0</v>
      </c>
      <c r="R83" s="261">
        <v>0</v>
      </c>
      <c r="S83" s="261">
        <v>0</v>
      </c>
      <c r="T83" s="261">
        <v>0</v>
      </c>
      <c r="U83" s="261">
        <v>0</v>
      </c>
      <c r="V83" s="261">
        <v>0</v>
      </c>
      <c r="W83" s="261">
        <v>0</v>
      </c>
      <c r="X83" s="261">
        <v>0</v>
      </c>
      <c r="Y83" s="261">
        <v>0</v>
      </c>
      <c r="DA83" s="70" t="s">
        <v>717</v>
      </c>
    </row>
    <row r="84" spans="1:105" ht="12" customHeight="1" x14ac:dyDescent="0.25">
      <c r="A84" s="60" t="s">
        <v>560</v>
      </c>
      <c r="B84" s="262">
        <v>3.759849226693647E-2</v>
      </c>
      <c r="C84" s="262">
        <v>3.4628421520265927E-2</v>
      </c>
      <c r="D84" s="262">
        <v>2.2346546778208291E-2</v>
      </c>
      <c r="E84" s="262">
        <v>3.6612702985427882E-2</v>
      </c>
      <c r="F84" s="262">
        <v>3.3172446421607292E-2</v>
      </c>
      <c r="G84" s="262">
        <v>2.7164850470476131E-2</v>
      </c>
      <c r="H84" s="262">
        <v>2.9589348109589429E-2</v>
      </c>
      <c r="I84" s="262">
        <v>0</v>
      </c>
      <c r="J84" s="262">
        <v>0</v>
      </c>
      <c r="K84" s="262">
        <v>0</v>
      </c>
      <c r="L84" s="262">
        <v>0</v>
      </c>
      <c r="M84" s="262">
        <v>0</v>
      </c>
      <c r="N84" s="262">
        <v>0</v>
      </c>
      <c r="O84" s="262">
        <v>0</v>
      </c>
      <c r="P84" s="262">
        <v>0</v>
      </c>
      <c r="Q84" s="262">
        <v>0</v>
      </c>
      <c r="R84" s="262">
        <v>0</v>
      </c>
      <c r="S84" s="262">
        <v>0</v>
      </c>
      <c r="T84" s="262">
        <v>0</v>
      </c>
      <c r="U84" s="262">
        <v>0</v>
      </c>
      <c r="V84" s="262">
        <v>0</v>
      </c>
      <c r="W84" s="262">
        <v>0</v>
      </c>
      <c r="X84" s="262">
        <v>0</v>
      </c>
      <c r="Y84" s="262">
        <v>0</v>
      </c>
      <c r="DA84" s="72" t="s">
        <v>718</v>
      </c>
    </row>
    <row r="85" spans="1:105" ht="12" customHeight="1" x14ac:dyDescent="0.25">
      <c r="A85" s="59" t="s">
        <v>31</v>
      </c>
      <c r="B85" s="230">
        <v>4.9930780840875448E-3</v>
      </c>
      <c r="C85" s="230">
        <v>4.4119111403396792E-3</v>
      </c>
      <c r="D85" s="230">
        <v>2.515779743946114E-3</v>
      </c>
      <c r="E85" s="230">
        <v>4.1899066374454473E-3</v>
      </c>
      <c r="F85" s="230">
        <v>4.0322592662280169E-3</v>
      </c>
      <c r="G85" s="230">
        <v>3.7470792903270158E-3</v>
      </c>
      <c r="H85" s="230">
        <v>3.8629501240865899E-3</v>
      </c>
      <c r="I85" s="230">
        <v>0</v>
      </c>
      <c r="J85" s="230">
        <v>0</v>
      </c>
      <c r="K85" s="230">
        <v>0</v>
      </c>
      <c r="L85" s="230">
        <v>0</v>
      </c>
      <c r="M85" s="230">
        <v>0</v>
      </c>
      <c r="N85" s="230">
        <v>0</v>
      </c>
      <c r="O85" s="230">
        <v>0</v>
      </c>
      <c r="P85" s="230">
        <v>0</v>
      </c>
      <c r="Q85" s="230">
        <v>0</v>
      </c>
      <c r="R85" s="230">
        <v>0</v>
      </c>
      <c r="S85" s="230">
        <v>0</v>
      </c>
      <c r="T85" s="230">
        <v>0</v>
      </c>
      <c r="U85" s="230">
        <v>0</v>
      </c>
      <c r="V85" s="230">
        <v>0</v>
      </c>
      <c r="W85" s="230">
        <v>0</v>
      </c>
      <c r="X85" s="230">
        <v>0</v>
      </c>
      <c r="Y85" s="230">
        <v>0</v>
      </c>
      <c r="DA85" s="71" t="s">
        <v>719</v>
      </c>
    </row>
    <row r="86" spans="1:105" ht="12" customHeight="1" x14ac:dyDescent="0.25">
      <c r="A86" s="59" t="s">
        <v>159</v>
      </c>
      <c r="B86" s="230">
        <v>2.8265889808452411E-3</v>
      </c>
      <c r="C86" s="230">
        <v>2.6510163815107548E-3</v>
      </c>
      <c r="D86" s="230">
        <v>1.4461667106072859E-3</v>
      </c>
      <c r="E86" s="230">
        <v>2.5950370081065429E-3</v>
      </c>
      <c r="F86" s="230">
        <v>1.054048140922022E-4</v>
      </c>
      <c r="G86" s="230">
        <v>2.0237847064405451E-4</v>
      </c>
      <c r="H86" s="230">
        <v>2.151224090601638E-4</v>
      </c>
      <c r="I86" s="230">
        <v>0</v>
      </c>
      <c r="J86" s="230">
        <v>0</v>
      </c>
      <c r="K86" s="230">
        <v>0</v>
      </c>
      <c r="L86" s="230">
        <v>0</v>
      </c>
      <c r="M86" s="230">
        <v>0</v>
      </c>
      <c r="N86" s="230">
        <v>0</v>
      </c>
      <c r="O86" s="230">
        <v>0</v>
      </c>
      <c r="P86" s="230">
        <v>0</v>
      </c>
      <c r="Q86" s="230">
        <v>0</v>
      </c>
      <c r="R86" s="230">
        <v>0</v>
      </c>
      <c r="S86" s="230">
        <v>0</v>
      </c>
      <c r="T86" s="230">
        <v>0</v>
      </c>
      <c r="U86" s="230">
        <v>0</v>
      </c>
      <c r="V86" s="230">
        <v>0</v>
      </c>
      <c r="W86" s="230">
        <v>0</v>
      </c>
      <c r="X86" s="230">
        <v>0</v>
      </c>
      <c r="Y86" s="230">
        <v>0</v>
      </c>
      <c r="DA86" s="71" t="s">
        <v>720</v>
      </c>
    </row>
    <row r="87" spans="1:105" ht="12" customHeight="1" x14ac:dyDescent="0.25">
      <c r="A87" s="59" t="s">
        <v>32</v>
      </c>
      <c r="B87" s="230">
        <v>2.4681592473090059E-2</v>
      </c>
      <c r="C87" s="230">
        <v>2.3252523353998081E-2</v>
      </c>
      <c r="D87" s="230">
        <v>1.533965059293909E-2</v>
      </c>
      <c r="E87" s="230">
        <v>2.3672652279082738E-2</v>
      </c>
      <c r="F87" s="230">
        <v>2.303830017176195E-2</v>
      </c>
      <c r="G87" s="230">
        <v>1.64590261463528E-2</v>
      </c>
      <c r="H87" s="230">
        <v>1.9728778342975949E-2</v>
      </c>
      <c r="I87" s="230">
        <v>0</v>
      </c>
      <c r="J87" s="230">
        <v>0</v>
      </c>
      <c r="K87" s="230">
        <v>0</v>
      </c>
      <c r="L87" s="230">
        <v>0</v>
      </c>
      <c r="M87" s="230">
        <v>0</v>
      </c>
      <c r="N87" s="230">
        <v>0</v>
      </c>
      <c r="O87" s="230">
        <v>0</v>
      </c>
      <c r="P87" s="230">
        <v>0</v>
      </c>
      <c r="Q87" s="230">
        <v>0</v>
      </c>
      <c r="R87" s="230">
        <v>0</v>
      </c>
      <c r="S87" s="230">
        <v>0</v>
      </c>
      <c r="T87" s="230">
        <v>0</v>
      </c>
      <c r="U87" s="230">
        <v>0</v>
      </c>
      <c r="V87" s="230">
        <v>0</v>
      </c>
      <c r="W87" s="230">
        <v>0</v>
      </c>
      <c r="X87" s="230">
        <v>0</v>
      </c>
      <c r="Y87" s="230">
        <v>0</v>
      </c>
      <c r="DA87" s="71" t="s">
        <v>721</v>
      </c>
    </row>
    <row r="88" spans="1:105" ht="12" customHeight="1" x14ac:dyDescent="0.25">
      <c r="A88" s="59" t="s">
        <v>35</v>
      </c>
      <c r="B88" s="230">
        <v>5.0972327289136232E-3</v>
      </c>
      <c r="C88" s="230">
        <v>4.3129706444174111E-3</v>
      </c>
      <c r="D88" s="230">
        <v>3.0449497307157999E-3</v>
      </c>
      <c r="E88" s="230">
        <v>6.1551070607931456E-3</v>
      </c>
      <c r="F88" s="230">
        <v>5.9964821695251197E-3</v>
      </c>
      <c r="G88" s="230">
        <v>6.7563665631522572E-3</v>
      </c>
      <c r="H88" s="230">
        <v>5.7824972334667183E-3</v>
      </c>
      <c r="I88" s="230">
        <v>0</v>
      </c>
      <c r="J88" s="230">
        <v>0</v>
      </c>
      <c r="K88" s="230">
        <v>0</v>
      </c>
      <c r="L88" s="230">
        <v>0</v>
      </c>
      <c r="M88" s="230">
        <v>0</v>
      </c>
      <c r="N88" s="230">
        <v>0</v>
      </c>
      <c r="O88" s="230">
        <v>0</v>
      </c>
      <c r="P88" s="230">
        <v>0</v>
      </c>
      <c r="Q88" s="230">
        <v>0</v>
      </c>
      <c r="R88" s="230">
        <v>0</v>
      </c>
      <c r="S88" s="230">
        <v>0</v>
      </c>
      <c r="T88" s="230">
        <v>0</v>
      </c>
      <c r="U88" s="230">
        <v>0</v>
      </c>
      <c r="V88" s="230">
        <v>0</v>
      </c>
      <c r="W88" s="230">
        <v>0</v>
      </c>
      <c r="X88" s="230">
        <v>0</v>
      </c>
      <c r="Y88" s="230">
        <v>0</v>
      </c>
      <c r="DA88" s="71" t="s">
        <v>722</v>
      </c>
    </row>
    <row r="89" spans="1:105" ht="12" customHeight="1" x14ac:dyDescent="0.25">
      <c r="A89" s="60" t="s">
        <v>566</v>
      </c>
      <c r="B89" s="262">
        <v>1.725561812305761E-2</v>
      </c>
      <c r="C89" s="262">
        <v>1.9358497633902062E-2</v>
      </c>
      <c r="D89" s="262">
        <v>1.300224591245272E-2</v>
      </c>
      <c r="E89" s="262">
        <v>1.599484732717122E-2</v>
      </c>
      <c r="F89" s="262">
        <v>2.2716354836564132E-2</v>
      </c>
      <c r="G89" s="262">
        <v>3.1143051767894701E-2</v>
      </c>
      <c r="H89" s="262">
        <v>2.4526810021327731E-2</v>
      </c>
      <c r="I89" s="262">
        <v>0</v>
      </c>
      <c r="J89" s="262">
        <v>0</v>
      </c>
      <c r="K89" s="262">
        <v>0</v>
      </c>
      <c r="L89" s="262">
        <v>0</v>
      </c>
      <c r="M89" s="262">
        <v>0</v>
      </c>
      <c r="N89" s="262">
        <v>0</v>
      </c>
      <c r="O89" s="262">
        <v>0</v>
      </c>
      <c r="P89" s="262">
        <v>0</v>
      </c>
      <c r="Q89" s="262">
        <v>0</v>
      </c>
      <c r="R89" s="262">
        <v>0</v>
      </c>
      <c r="S89" s="262">
        <v>0</v>
      </c>
      <c r="T89" s="262">
        <v>0</v>
      </c>
      <c r="U89" s="262">
        <v>0</v>
      </c>
      <c r="V89" s="262">
        <v>0</v>
      </c>
      <c r="W89" s="262">
        <v>0</v>
      </c>
      <c r="X89" s="262">
        <v>0</v>
      </c>
      <c r="Y89" s="262">
        <v>0</v>
      </c>
      <c r="DA89" s="72" t="s">
        <v>723</v>
      </c>
    </row>
    <row r="90" spans="1:105" ht="12" customHeight="1" x14ac:dyDescent="0.25">
      <c r="A90" s="57" t="s">
        <v>517</v>
      </c>
      <c r="B90" s="294">
        <v>0.1083006603271822</v>
      </c>
      <c r="C90" s="294">
        <v>0.1065885300455645</v>
      </c>
      <c r="D90" s="294">
        <v>6.9790532795981269E-2</v>
      </c>
      <c r="E90" s="294">
        <v>0.1038651870669879</v>
      </c>
      <c r="F90" s="294">
        <v>0.1103434918207826</v>
      </c>
      <c r="G90" s="294">
        <v>0.1151196194745002</v>
      </c>
      <c r="H90" s="294">
        <v>0.10684369171754191</v>
      </c>
      <c r="I90" s="294">
        <v>0</v>
      </c>
      <c r="J90" s="294">
        <v>0</v>
      </c>
      <c r="K90" s="294">
        <v>0</v>
      </c>
      <c r="L90" s="294">
        <v>0</v>
      </c>
      <c r="M90" s="294">
        <v>0</v>
      </c>
      <c r="N90" s="294">
        <v>0</v>
      </c>
      <c r="O90" s="294">
        <v>0</v>
      </c>
      <c r="P90" s="294">
        <v>0</v>
      </c>
      <c r="Q90" s="294">
        <v>0</v>
      </c>
      <c r="R90" s="294">
        <v>0</v>
      </c>
      <c r="S90" s="294">
        <v>0</v>
      </c>
      <c r="T90" s="294">
        <v>0</v>
      </c>
      <c r="U90" s="294">
        <v>0</v>
      </c>
      <c r="V90" s="294">
        <v>0</v>
      </c>
      <c r="W90" s="294">
        <v>0</v>
      </c>
      <c r="X90" s="294">
        <v>0</v>
      </c>
      <c r="Y90" s="294">
        <v>0</v>
      </c>
      <c r="DA90" s="70" t="s">
        <v>724</v>
      </c>
    </row>
    <row r="91" spans="1:105" ht="12" customHeight="1" x14ac:dyDescent="0.25">
      <c r="A91" s="60" t="s">
        <v>519</v>
      </c>
      <c r="B91" s="262">
        <v>7.4232204494167398E-2</v>
      </c>
      <c r="C91" s="262">
        <v>6.8368275231693379E-2</v>
      </c>
      <c r="D91" s="262">
        <v>4.411967954462865E-2</v>
      </c>
      <c r="E91" s="262">
        <v>7.2285921355642296E-2</v>
      </c>
      <c r="F91" s="262">
        <v>6.5493685461052817E-2</v>
      </c>
      <c r="G91" s="262">
        <v>5.3632648906805983E-2</v>
      </c>
      <c r="H91" s="262">
        <v>5.8419431399692058E-2</v>
      </c>
      <c r="I91" s="262">
        <v>0</v>
      </c>
      <c r="J91" s="262">
        <v>0</v>
      </c>
      <c r="K91" s="262">
        <v>0</v>
      </c>
      <c r="L91" s="262">
        <v>0</v>
      </c>
      <c r="M91" s="262">
        <v>0</v>
      </c>
      <c r="N91" s="262">
        <v>0</v>
      </c>
      <c r="O91" s="262">
        <v>0</v>
      </c>
      <c r="P91" s="262">
        <v>0</v>
      </c>
      <c r="Q91" s="262">
        <v>0</v>
      </c>
      <c r="R91" s="262">
        <v>0</v>
      </c>
      <c r="S91" s="262">
        <v>0</v>
      </c>
      <c r="T91" s="262">
        <v>0</v>
      </c>
      <c r="U91" s="262">
        <v>0</v>
      </c>
      <c r="V91" s="262">
        <v>0</v>
      </c>
      <c r="W91" s="262">
        <v>0</v>
      </c>
      <c r="X91" s="262">
        <v>0</v>
      </c>
      <c r="Y91" s="262">
        <v>0</v>
      </c>
      <c r="DA91" s="72" t="s">
        <v>725</v>
      </c>
    </row>
    <row r="92" spans="1:105" ht="12" customHeight="1" x14ac:dyDescent="0.25">
      <c r="A92" s="59" t="s">
        <v>31</v>
      </c>
      <c r="B92" s="297">
        <v>9.8580334222410689E-3</v>
      </c>
      <c r="C92" s="297">
        <v>8.7106123206912196E-3</v>
      </c>
      <c r="D92" s="297">
        <v>4.9670043971183032E-3</v>
      </c>
      <c r="E92" s="297">
        <v>8.2722999665556032E-3</v>
      </c>
      <c r="F92" s="297">
        <v>7.961050467105029E-3</v>
      </c>
      <c r="G92" s="297">
        <v>7.3980082541772289E-3</v>
      </c>
      <c r="H92" s="297">
        <v>7.626776667694549E-3</v>
      </c>
      <c r="I92" s="297">
        <v>0</v>
      </c>
      <c r="J92" s="297">
        <v>0</v>
      </c>
      <c r="K92" s="297">
        <v>0</v>
      </c>
      <c r="L92" s="297">
        <v>0</v>
      </c>
      <c r="M92" s="297">
        <v>0</v>
      </c>
      <c r="N92" s="297">
        <v>0</v>
      </c>
      <c r="O92" s="297">
        <v>0</v>
      </c>
      <c r="P92" s="297">
        <v>0</v>
      </c>
      <c r="Q92" s="297">
        <v>0</v>
      </c>
      <c r="R92" s="297">
        <v>0</v>
      </c>
      <c r="S92" s="297">
        <v>0</v>
      </c>
      <c r="T92" s="297">
        <v>0</v>
      </c>
      <c r="U92" s="297">
        <v>0</v>
      </c>
      <c r="V92" s="297">
        <v>0</v>
      </c>
      <c r="W92" s="297">
        <v>0</v>
      </c>
      <c r="X92" s="297">
        <v>0</v>
      </c>
      <c r="Y92" s="297">
        <v>0</v>
      </c>
      <c r="DA92" s="71" t="s">
        <v>726</v>
      </c>
    </row>
    <row r="93" spans="1:105" ht="12" customHeight="1" x14ac:dyDescent="0.25">
      <c r="A93" s="59" t="s">
        <v>159</v>
      </c>
      <c r="B93" s="297">
        <v>5.5806474833454949E-3</v>
      </c>
      <c r="C93" s="297">
        <v>5.2340074903149446E-3</v>
      </c>
      <c r="D93" s="297">
        <v>2.8552246784869419E-3</v>
      </c>
      <c r="E93" s="297">
        <v>5.1234851782899198E-3</v>
      </c>
      <c r="F93" s="297">
        <v>2.0810493300665501E-4</v>
      </c>
      <c r="G93" s="297">
        <v>3.9956389504685778E-4</v>
      </c>
      <c r="H93" s="297">
        <v>4.247247614946227E-4</v>
      </c>
      <c r="I93" s="297">
        <v>0</v>
      </c>
      <c r="J93" s="297">
        <v>0</v>
      </c>
      <c r="K93" s="297">
        <v>0</v>
      </c>
      <c r="L93" s="297">
        <v>0</v>
      </c>
      <c r="M93" s="297">
        <v>0</v>
      </c>
      <c r="N93" s="297">
        <v>0</v>
      </c>
      <c r="O93" s="297">
        <v>0</v>
      </c>
      <c r="P93" s="297">
        <v>0</v>
      </c>
      <c r="Q93" s="297">
        <v>0</v>
      </c>
      <c r="R93" s="297">
        <v>0</v>
      </c>
      <c r="S93" s="297">
        <v>0</v>
      </c>
      <c r="T93" s="297">
        <v>0</v>
      </c>
      <c r="U93" s="297">
        <v>0</v>
      </c>
      <c r="V93" s="297">
        <v>0</v>
      </c>
      <c r="W93" s="297">
        <v>0</v>
      </c>
      <c r="X93" s="297">
        <v>0</v>
      </c>
      <c r="Y93" s="297">
        <v>0</v>
      </c>
      <c r="DA93" s="71" t="s">
        <v>727</v>
      </c>
    </row>
    <row r="94" spans="1:105" ht="12" customHeight="1" x14ac:dyDescent="0.25">
      <c r="A94" s="59" t="s">
        <v>32</v>
      </c>
      <c r="B94" s="297">
        <v>4.872985349243128E-2</v>
      </c>
      <c r="C94" s="297">
        <v>4.5908385271536067E-2</v>
      </c>
      <c r="D94" s="297">
        <v>3.0285684638622658E-2</v>
      </c>
      <c r="E94" s="297">
        <v>4.6737862583003248E-2</v>
      </c>
      <c r="F94" s="297">
        <v>4.5485435889463958E-2</v>
      </c>
      <c r="G94" s="297">
        <v>3.2495712487527917E-2</v>
      </c>
      <c r="H94" s="297">
        <v>3.8951314802156578E-2</v>
      </c>
      <c r="I94" s="297">
        <v>0</v>
      </c>
      <c r="J94" s="297">
        <v>0</v>
      </c>
      <c r="K94" s="297">
        <v>0</v>
      </c>
      <c r="L94" s="297">
        <v>0</v>
      </c>
      <c r="M94" s="297">
        <v>0</v>
      </c>
      <c r="N94" s="297">
        <v>0</v>
      </c>
      <c r="O94" s="297">
        <v>0</v>
      </c>
      <c r="P94" s="297">
        <v>0</v>
      </c>
      <c r="Q94" s="297">
        <v>0</v>
      </c>
      <c r="R94" s="297">
        <v>0</v>
      </c>
      <c r="S94" s="297">
        <v>0</v>
      </c>
      <c r="T94" s="297">
        <v>0</v>
      </c>
      <c r="U94" s="297">
        <v>0</v>
      </c>
      <c r="V94" s="297">
        <v>0</v>
      </c>
      <c r="W94" s="297">
        <v>0</v>
      </c>
      <c r="X94" s="297">
        <v>0</v>
      </c>
      <c r="Y94" s="297">
        <v>0</v>
      </c>
      <c r="DA94" s="71" t="s">
        <v>728</v>
      </c>
    </row>
    <row r="95" spans="1:105" ht="12" customHeight="1" x14ac:dyDescent="0.25">
      <c r="A95" s="59" t="s">
        <v>35</v>
      </c>
      <c r="B95" s="297">
        <v>1.0063670096149561E-2</v>
      </c>
      <c r="C95" s="297">
        <v>8.5152701491511395E-3</v>
      </c>
      <c r="D95" s="297">
        <v>6.0117658304007426E-3</v>
      </c>
      <c r="E95" s="297">
        <v>1.215227362779351E-2</v>
      </c>
      <c r="F95" s="297">
        <v>1.1839094171477171E-2</v>
      </c>
      <c r="G95" s="297">
        <v>1.333936427005398E-2</v>
      </c>
      <c r="H95" s="297">
        <v>1.1416615168346319E-2</v>
      </c>
      <c r="I95" s="297">
        <v>0</v>
      </c>
      <c r="J95" s="297">
        <v>0</v>
      </c>
      <c r="K95" s="297">
        <v>0</v>
      </c>
      <c r="L95" s="297">
        <v>0</v>
      </c>
      <c r="M95" s="297">
        <v>0</v>
      </c>
      <c r="N95" s="297">
        <v>0</v>
      </c>
      <c r="O95" s="297">
        <v>0</v>
      </c>
      <c r="P95" s="297">
        <v>0</v>
      </c>
      <c r="Q95" s="297">
        <v>0</v>
      </c>
      <c r="R95" s="297">
        <v>0</v>
      </c>
      <c r="S95" s="297">
        <v>0</v>
      </c>
      <c r="T95" s="297">
        <v>0</v>
      </c>
      <c r="U95" s="297">
        <v>0</v>
      </c>
      <c r="V95" s="297">
        <v>0</v>
      </c>
      <c r="W95" s="297">
        <v>0</v>
      </c>
      <c r="X95" s="297">
        <v>0</v>
      </c>
      <c r="Y95" s="297">
        <v>0</v>
      </c>
      <c r="DA95" s="71" t="s">
        <v>729</v>
      </c>
    </row>
    <row r="96" spans="1:105" ht="12" customHeight="1" x14ac:dyDescent="0.25">
      <c r="A96" s="60" t="s">
        <v>525</v>
      </c>
      <c r="B96" s="262">
        <v>3.4068455833014787E-2</v>
      </c>
      <c r="C96" s="262">
        <v>3.8220254813871077E-2</v>
      </c>
      <c r="D96" s="262">
        <v>2.567085325135262E-2</v>
      </c>
      <c r="E96" s="262">
        <v>3.1579265711345617E-2</v>
      </c>
      <c r="F96" s="262">
        <v>4.4849806359729738E-2</v>
      </c>
      <c r="G96" s="262">
        <v>6.1486970567694192E-2</v>
      </c>
      <c r="H96" s="262">
        <v>4.8424260317849813E-2</v>
      </c>
      <c r="I96" s="262">
        <v>0</v>
      </c>
      <c r="J96" s="262">
        <v>0</v>
      </c>
      <c r="K96" s="262">
        <v>0</v>
      </c>
      <c r="L96" s="262">
        <v>0</v>
      </c>
      <c r="M96" s="262">
        <v>0</v>
      </c>
      <c r="N96" s="262">
        <v>0</v>
      </c>
      <c r="O96" s="262">
        <v>0</v>
      </c>
      <c r="P96" s="262">
        <v>0</v>
      </c>
      <c r="Q96" s="262">
        <v>0</v>
      </c>
      <c r="R96" s="262">
        <v>0</v>
      </c>
      <c r="S96" s="262">
        <v>0</v>
      </c>
      <c r="T96" s="262">
        <v>0</v>
      </c>
      <c r="U96" s="262">
        <v>0</v>
      </c>
      <c r="V96" s="262">
        <v>0</v>
      </c>
      <c r="W96" s="262">
        <v>0</v>
      </c>
      <c r="X96" s="262">
        <v>0</v>
      </c>
      <c r="Y96" s="262">
        <v>0</v>
      </c>
      <c r="DA96" s="72" t="s">
        <v>730</v>
      </c>
    </row>
    <row r="97" spans="1:105" ht="12" customHeight="1" x14ac:dyDescent="0.25">
      <c r="A97" s="57" t="s">
        <v>527</v>
      </c>
      <c r="B97" s="294">
        <f t="shared" ref="B97:Y97" si="1">B98+B102+B113</f>
        <v>8.2435588195244519E-2</v>
      </c>
      <c r="C97" s="294">
        <f t="shared" si="1"/>
        <v>7.8656811794559259E-2</v>
      </c>
      <c r="D97" s="294">
        <f t="shared" si="1"/>
        <v>5.1206555565920624E-2</v>
      </c>
      <c r="E97" s="294">
        <f t="shared" si="1"/>
        <v>7.8291751637289089E-2</v>
      </c>
      <c r="F97" s="294">
        <f t="shared" si="1"/>
        <v>7.913547264074787E-2</v>
      </c>
      <c r="G97" s="294">
        <f t="shared" si="1"/>
        <v>7.7495636316673902E-2</v>
      </c>
      <c r="H97" s="294">
        <f t="shared" si="1"/>
        <v>7.554730896094991E-2</v>
      </c>
      <c r="I97" s="294">
        <f t="shared" si="1"/>
        <v>0</v>
      </c>
      <c r="J97" s="294">
        <f t="shared" si="1"/>
        <v>0</v>
      </c>
      <c r="K97" s="294">
        <f t="shared" si="1"/>
        <v>0</v>
      </c>
      <c r="L97" s="294">
        <f t="shared" si="1"/>
        <v>0</v>
      </c>
      <c r="M97" s="294">
        <f t="shared" si="1"/>
        <v>0</v>
      </c>
      <c r="N97" s="294">
        <f t="shared" si="1"/>
        <v>0</v>
      </c>
      <c r="O97" s="294">
        <f t="shared" si="1"/>
        <v>0</v>
      </c>
      <c r="P97" s="294">
        <f t="shared" si="1"/>
        <v>0</v>
      </c>
      <c r="Q97" s="294">
        <f t="shared" si="1"/>
        <v>0</v>
      </c>
      <c r="R97" s="294">
        <f t="shared" si="1"/>
        <v>0</v>
      </c>
      <c r="S97" s="294">
        <f t="shared" si="1"/>
        <v>0</v>
      </c>
      <c r="T97" s="294">
        <f t="shared" si="1"/>
        <v>0</v>
      </c>
      <c r="U97" s="294">
        <f t="shared" si="1"/>
        <v>0</v>
      </c>
      <c r="V97" s="294">
        <f t="shared" si="1"/>
        <v>0</v>
      </c>
      <c r="W97" s="294">
        <f t="shared" si="1"/>
        <v>0</v>
      </c>
      <c r="X97" s="294">
        <f t="shared" si="1"/>
        <v>0</v>
      </c>
      <c r="Y97" s="294">
        <f t="shared" si="1"/>
        <v>0</v>
      </c>
      <c r="DA97" s="70"/>
    </row>
    <row r="98" spans="1:105" ht="12" customHeight="1" x14ac:dyDescent="0.25">
      <c r="A98" s="60" t="s">
        <v>528</v>
      </c>
      <c r="B98" s="262">
        <v>1.301410180754542E-2</v>
      </c>
      <c r="C98" s="262">
        <v>1.101077196360087E-2</v>
      </c>
      <c r="D98" s="262">
        <v>6.8382373515681587E-3</v>
      </c>
      <c r="E98" s="262">
        <v>1.2974647295994381E-2</v>
      </c>
      <c r="F98" s="262">
        <v>9.4914946695480677E-3</v>
      </c>
      <c r="G98" s="262">
        <v>7.876662975574945E-3</v>
      </c>
      <c r="H98" s="262">
        <v>8.4442281321126071E-3</v>
      </c>
      <c r="I98" s="262">
        <v>0</v>
      </c>
      <c r="J98" s="262">
        <v>0</v>
      </c>
      <c r="K98" s="262">
        <v>0</v>
      </c>
      <c r="L98" s="262">
        <v>0</v>
      </c>
      <c r="M98" s="262">
        <v>0</v>
      </c>
      <c r="N98" s="262">
        <v>0</v>
      </c>
      <c r="O98" s="262">
        <v>0</v>
      </c>
      <c r="P98" s="262">
        <v>0</v>
      </c>
      <c r="Q98" s="262">
        <v>0</v>
      </c>
      <c r="R98" s="262">
        <v>0</v>
      </c>
      <c r="S98" s="262">
        <v>0</v>
      </c>
      <c r="T98" s="262">
        <v>0</v>
      </c>
      <c r="U98" s="262">
        <v>0</v>
      </c>
      <c r="V98" s="262">
        <v>0</v>
      </c>
      <c r="W98" s="262">
        <v>0</v>
      </c>
      <c r="X98" s="262">
        <v>0</v>
      </c>
      <c r="Y98" s="262">
        <v>0</v>
      </c>
      <c r="DA98" s="72" t="s">
        <v>731</v>
      </c>
    </row>
    <row r="99" spans="1:105" ht="12" customHeight="1" x14ac:dyDescent="0.25">
      <c r="A99" s="59" t="s">
        <v>31</v>
      </c>
      <c r="B99" s="230">
        <v>5.0306519022695912E-3</v>
      </c>
      <c r="C99" s="230">
        <v>4.2703043557472311E-3</v>
      </c>
      <c r="D99" s="230">
        <v>2.4552239049207419E-3</v>
      </c>
      <c r="E99" s="230">
        <v>4.2011087945230284E-3</v>
      </c>
      <c r="F99" s="230">
        <v>3.7765556553146381E-3</v>
      </c>
      <c r="G99" s="230">
        <v>2.7568620424825909E-3</v>
      </c>
      <c r="H99" s="230">
        <v>3.3080879586903219E-3</v>
      </c>
      <c r="I99" s="230">
        <v>0</v>
      </c>
      <c r="J99" s="230">
        <v>0</v>
      </c>
      <c r="K99" s="230">
        <v>0</v>
      </c>
      <c r="L99" s="230">
        <v>0</v>
      </c>
      <c r="M99" s="230">
        <v>0</v>
      </c>
      <c r="N99" s="230">
        <v>0</v>
      </c>
      <c r="O99" s="230">
        <v>0</v>
      </c>
      <c r="P99" s="230">
        <v>0</v>
      </c>
      <c r="Q99" s="230">
        <v>0</v>
      </c>
      <c r="R99" s="230">
        <v>0</v>
      </c>
      <c r="S99" s="230">
        <v>0</v>
      </c>
      <c r="T99" s="230">
        <v>0</v>
      </c>
      <c r="U99" s="230">
        <v>0</v>
      </c>
      <c r="V99" s="230">
        <v>0</v>
      </c>
      <c r="W99" s="230">
        <v>0</v>
      </c>
      <c r="X99" s="230">
        <v>0</v>
      </c>
      <c r="Y99" s="230">
        <v>0</v>
      </c>
      <c r="DA99" s="71" t="s">
        <v>732</v>
      </c>
    </row>
    <row r="100" spans="1:105" ht="12" customHeight="1" x14ac:dyDescent="0.25">
      <c r="A100" s="59" t="s">
        <v>159</v>
      </c>
      <c r="B100" s="230">
        <v>2.8478595755872149E-3</v>
      </c>
      <c r="C100" s="230">
        <v>2.5659281071220849E-3</v>
      </c>
      <c r="D100" s="230">
        <v>1.4113568912094939E-3</v>
      </c>
      <c r="E100" s="230">
        <v>2.601975113105625E-3</v>
      </c>
      <c r="F100" s="230">
        <v>9.8720622974639909E-5</v>
      </c>
      <c r="G100" s="230">
        <v>1.488971758282647E-4</v>
      </c>
      <c r="H100" s="230">
        <v>1.842228939532717E-4</v>
      </c>
      <c r="I100" s="230">
        <v>0</v>
      </c>
      <c r="J100" s="230">
        <v>0</v>
      </c>
      <c r="K100" s="230">
        <v>0</v>
      </c>
      <c r="L100" s="230">
        <v>0</v>
      </c>
      <c r="M100" s="230">
        <v>0</v>
      </c>
      <c r="N100" s="230">
        <v>0</v>
      </c>
      <c r="O100" s="230">
        <v>0</v>
      </c>
      <c r="P100" s="230">
        <v>0</v>
      </c>
      <c r="Q100" s="230">
        <v>0</v>
      </c>
      <c r="R100" s="230">
        <v>0</v>
      </c>
      <c r="S100" s="230">
        <v>0</v>
      </c>
      <c r="T100" s="230">
        <v>0</v>
      </c>
      <c r="U100" s="230">
        <v>0</v>
      </c>
      <c r="V100" s="230">
        <v>0</v>
      </c>
      <c r="W100" s="230">
        <v>0</v>
      </c>
      <c r="X100" s="230">
        <v>0</v>
      </c>
      <c r="Y100" s="230">
        <v>0</v>
      </c>
      <c r="DA100" s="71" t="s">
        <v>733</v>
      </c>
    </row>
    <row r="101" spans="1:105" ht="12" customHeight="1" x14ac:dyDescent="0.25">
      <c r="A101" s="59" t="s">
        <v>35</v>
      </c>
      <c r="B101" s="230">
        <v>5.1355903296886139E-3</v>
      </c>
      <c r="C101" s="230">
        <v>4.1745395007315549E-3</v>
      </c>
      <c r="D101" s="230">
        <v>2.9716565554379218E-3</v>
      </c>
      <c r="E101" s="230">
        <v>6.1715633883657273E-3</v>
      </c>
      <c r="F101" s="230">
        <v>5.6162183912587902E-3</v>
      </c>
      <c r="G101" s="230">
        <v>4.9709037572640887E-3</v>
      </c>
      <c r="H101" s="230">
        <v>4.951917279469014E-3</v>
      </c>
      <c r="I101" s="230">
        <v>0</v>
      </c>
      <c r="J101" s="230">
        <v>0</v>
      </c>
      <c r="K101" s="230">
        <v>0</v>
      </c>
      <c r="L101" s="230">
        <v>0</v>
      </c>
      <c r="M101" s="230">
        <v>0</v>
      </c>
      <c r="N101" s="230">
        <v>0</v>
      </c>
      <c r="O101" s="230">
        <v>0</v>
      </c>
      <c r="P101" s="230">
        <v>0</v>
      </c>
      <c r="Q101" s="230">
        <v>0</v>
      </c>
      <c r="R101" s="230">
        <v>0</v>
      </c>
      <c r="S101" s="230">
        <v>0</v>
      </c>
      <c r="T101" s="230">
        <v>0</v>
      </c>
      <c r="U101" s="230">
        <v>0</v>
      </c>
      <c r="V101" s="230">
        <v>0</v>
      </c>
      <c r="W101" s="230">
        <v>0</v>
      </c>
      <c r="X101" s="230">
        <v>0</v>
      </c>
      <c r="Y101" s="230">
        <v>0</v>
      </c>
      <c r="DA101" s="71" t="s">
        <v>734</v>
      </c>
    </row>
    <row r="102" spans="1:105" ht="12" customHeight="1" x14ac:dyDescent="0.25">
      <c r="A102" s="60" t="s">
        <v>533</v>
      </c>
      <c r="B102" s="262">
        <v>5.2036016608597753E-2</v>
      </c>
      <c r="C102" s="262">
        <v>4.8908881684022153E-2</v>
      </c>
      <c r="D102" s="262">
        <v>3.1679041635696743E-2</v>
      </c>
      <c r="E102" s="262">
        <v>4.9279493103684631E-2</v>
      </c>
      <c r="F102" s="262">
        <v>4.8368168887025442E-2</v>
      </c>
      <c r="G102" s="262">
        <v>4.6705901411284979E-2</v>
      </c>
      <c r="H102" s="262">
        <v>4.6099225668831942E-2</v>
      </c>
      <c r="I102" s="262">
        <v>0</v>
      </c>
      <c r="J102" s="262">
        <v>0</v>
      </c>
      <c r="K102" s="262">
        <v>0</v>
      </c>
      <c r="L102" s="262">
        <v>0</v>
      </c>
      <c r="M102" s="262">
        <v>0</v>
      </c>
      <c r="N102" s="262">
        <v>0</v>
      </c>
      <c r="O102" s="262">
        <v>0</v>
      </c>
      <c r="P102" s="262">
        <v>0</v>
      </c>
      <c r="Q102" s="262">
        <v>0</v>
      </c>
      <c r="R102" s="262">
        <v>0</v>
      </c>
      <c r="S102" s="262">
        <v>0</v>
      </c>
      <c r="T102" s="262">
        <v>0</v>
      </c>
      <c r="U102" s="262">
        <v>0</v>
      </c>
      <c r="V102" s="262">
        <v>0</v>
      </c>
      <c r="W102" s="262">
        <v>0</v>
      </c>
      <c r="X102" s="262">
        <v>0</v>
      </c>
      <c r="Y102" s="262">
        <v>0</v>
      </c>
      <c r="DA102" s="72" t="s">
        <v>735</v>
      </c>
    </row>
    <row r="103" spans="1:105" ht="12" customHeight="1" x14ac:dyDescent="0.25">
      <c r="A103" s="64" t="s">
        <v>28</v>
      </c>
      <c r="B103" s="229">
        <v>2.6382046850586791E-2</v>
      </c>
      <c r="C103" s="229">
        <v>2.3700513087545231E-2</v>
      </c>
      <c r="D103" s="229">
        <v>1.5765244543909939E-2</v>
      </c>
      <c r="E103" s="229">
        <v>2.5096715903721759E-2</v>
      </c>
      <c r="F103" s="229">
        <v>2.2974544739393379E-2</v>
      </c>
      <c r="G103" s="229">
        <v>2.3492227012159549E-2</v>
      </c>
      <c r="H103" s="229">
        <v>2.3131347377445689E-2</v>
      </c>
      <c r="I103" s="229">
        <v>0</v>
      </c>
      <c r="J103" s="229">
        <v>0</v>
      </c>
      <c r="K103" s="229">
        <v>0</v>
      </c>
      <c r="L103" s="229">
        <v>0</v>
      </c>
      <c r="M103" s="229">
        <v>0</v>
      </c>
      <c r="N103" s="229">
        <v>0</v>
      </c>
      <c r="O103" s="229">
        <v>0</v>
      </c>
      <c r="P103" s="229">
        <v>0</v>
      </c>
      <c r="Q103" s="229">
        <v>0</v>
      </c>
      <c r="R103" s="229">
        <v>0</v>
      </c>
      <c r="S103" s="229">
        <v>0</v>
      </c>
      <c r="T103" s="229">
        <v>0</v>
      </c>
      <c r="U103" s="229">
        <v>0</v>
      </c>
      <c r="V103" s="229">
        <v>0</v>
      </c>
      <c r="W103" s="229">
        <v>0</v>
      </c>
      <c r="X103" s="229">
        <v>0</v>
      </c>
      <c r="Y103" s="229">
        <v>0</v>
      </c>
      <c r="DA103" s="73" t="s">
        <v>736</v>
      </c>
    </row>
    <row r="104" spans="1:105" ht="12" customHeight="1" x14ac:dyDescent="0.25">
      <c r="A104" s="64" t="s">
        <v>30</v>
      </c>
      <c r="B104" s="229">
        <v>0</v>
      </c>
      <c r="C104" s="229">
        <v>0</v>
      </c>
      <c r="D104" s="229">
        <v>0</v>
      </c>
      <c r="E104" s="229">
        <v>0</v>
      </c>
      <c r="F104" s="229">
        <v>0</v>
      </c>
      <c r="G104" s="229">
        <v>0</v>
      </c>
      <c r="H104" s="229">
        <v>0</v>
      </c>
      <c r="I104" s="229">
        <v>0</v>
      </c>
      <c r="J104" s="229">
        <v>0</v>
      </c>
      <c r="K104" s="229">
        <v>0</v>
      </c>
      <c r="L104" s="229">
        <v>0</v>
      </c>
      <c r="M104" s="229">
        <v>0</v>
      </c>
      <c r="N104" s="229">
        <v>0</v>
      </c>
      <c r="O104" s="229">
        <v>0</v>
      </c>
      <c r="P104" s="229">
        <v>0</v>
      </c>
      <c r="Q104" s="229">
        <v>0</v>
      </c>
      <c r="R104" s="229">
        <v>0</v>
      </c>
      <c r="S104" s="229">
        <v>0</v>
      </c>
      <c r="T104" s="229">
        <v>0</v>
      </c>
      <c r="U104" s="229">
        <v>0</v>
      </c>
      <c r="V104" s="229">
        <v>0</v>
      </c>
      <c r="W104" s="229">
        <v>0</v>
      </c>
      <c r="X104" s="229">
        <v>0</v>
      </c>
      <c r="Y104" s="229">
        <v>0</v>
      </c>
      <c r="DA104" s="73" t="s">
        <v>737</v>
      </c>
    </row>
    <row r="105" spans="1:105" ht="12" customHeight="1" x14ac:dyDescent="0.25">
      <c r="A105" s="64" t="s">
        <v>31</v>
      </c>
      <c r="B105" s="229">
        <v>3.430276499429623E-3</v>
      </c>
      <c r="C105" s="229">
        <v>3.234237126077886E-3</v>
      </c>
      <c r="D105" s="229">
        <v>1.804924140310909E-3</v>
      </c>
      <c r="E105" s="229">
        <v>2.7865899421969089E-3</v>
      </c>
      <c r="F105" s="229">
        <v>3.1140128930892698E-3</v>
      </c>
      <c r="G105" s="229">
        <v>3.2271646898976289E-3</v>
      </c>
      <c r="H105" s="229">
        <v>3.0238745211067981E-3</v>
      </c>
      <c r="I105" s="229">
        <v>0</v>
      </c>
      <c r="J105" s="229">
        <v>0</v>
      </c>
      <c r="K105" s="229">
        <v>0</v>
      </c>
      <c r="L105" s="229">
        <v>0</v>
      </c>
      <c r="M105" s="229">
        <v>0</v>
      </c>
      <c r="N105" s="229">
        <v>0</v>
      </c>
      <c r="O105" s="229">
        <v>0</v>
      </c>
      <c r="P105" s="229">
        <v>0</v>
      </c>
      <c r="Q105" s="229">
        <v>0</v>
      </c>
      <c r="R105" s="229">
        <v>0</v>
      </c>
      <c r="S105" s="229">
        <v>0</v>
      </c>
      <c r="T105" s="229">
        <v>0</v>
      </c>
      <c r="U105" s="229">
        <v>0</v>
      </c>
      <c r="V105" s="229">
        <v>0</v>
      </c>
      <c r="W105" s="229">
        <v>0</v>
      </c>
      <c r="X105" s="229">
        <v>0</v>
      </c>
      <c r="Y105" s="229">
        <v>0</v>
      </c>
      <c r="DA105" s="73" t="s">
        <v>738</v>
      </c>
    </row>
    <row r="106" spans="1:105" ht="12" customHeight="1" x14ac:dyDescent="0.25">
      <c r="A106" s="64" t="s">
        <v>159</v>
      </c>
      <c r="B106" s="229">
        <v>1.9788131823319541E-3</v>
      </c>
      <c r="C106" s="229">
        <v>1.9803359695312662E-3</v>
      </c>
      <c r="D106" s="229">
        <v>1.0572703689418559E-3</v>
      </c>
      <c r="E106" s="229">
        <v>1.758707591663942E-3</v>
      </c>
      <c r="F106" s="229">
        <v>8.2949499026237157E-5</v>
      </c>
      <c r="G106" s="229">
        <v>1.7761266007669979E-4</v>
      </c>
      <c r="H106" s="229">
        <v>1.715977861834092E-4</v>
      </c>
      <c r="I106" s="229">
        <v>0</v>
      </c>
      <c r="J106" s="229">
        <v>0</v>
      </c>
      <c r="K106" s="229">
        <v>0</v>
      </c>
      <c r="L106" s="229">
        <v>0</v>
      </c>
      <c r="M106" s="229">
        <v>0</v>
      </c>
      <c r="N106" s="229">
        <v>0</v>
      </c>
      <c r="O106" s="229">
        <v>0</v>
      </c>
      <c r="P106" s="229">
        <v>0</v>
      </c>
      <c r="Q106" s="229">
        <v>0</v>
      </c>
      <c r="R106" s="229">
        <v>0</v>
      </c>
      <c r="S106" s="229">
        <v>0</v>
      </c>
      <c r="T106" s="229">
        <v>0</v>
      </c>
      <c r="U106" s="229">
        <v>0</v>
      </c>
      <c r="V106" s="229">
        <v>0</v>
      </c>
      <c r="W106" s="229">
        <v>0</v>
      </c>
      <c r="X106" s="229">
        <v>0</v>
      </c>
      <c r="Y106" s="229">
        <v>0</v>
      </c>
      <c r="DA106" s="73" t="s">
        <v>739</v>
      </c>
    </row>
    <row r="107" spans="1:105" ht="12" customHeight="1" x14ac:dyDescent="0.25">
      <c r="A107" s="64" t="s">
        <v>32</v>
      </c>
      <c r="B107" s="229">
        <v>1.675146137535214E-2</v>
      </c>
      <c r="C107" s="229">
        <v>1.6839684224578769E-2</v>
      </c>
      <c r="D107" s="229">
        <v>1.087227822776099E-2</v>
      </c>
      <c r="E107" s="229">
        <v>1.55537241098582E-2</v>
      </c>
      <c r="F107" s="229">
        <v>1.7576853910962479E-2</v>
      </c>
      <c r="G107" s="229">
        <v>1.4003968781626221E-2</v>
      </c>
      <c r="H107" s="229">
        <v>1.5256805550612689E-2</v>
      </c>
      <c r="I107" s="229">
        <v>0</v>
      </c>
      <c r="J107" s="229">
        <v>0</v>
      </c>
      <c r="K107" s="229">
        <v>0</v>
      </c>
      <c r="L107" s="229">
        <v>0</v>
      </c>
      <c r="M107" s="229">
        <v>0</v>
      </c>
      <c r="N107" s="229">
        <v>0</v>
      </c>
      <c r="O107" s="229">
        <v>0</v>
      </c>
      <c r="P107" s="229">
        <v>0</v>
      </c>
      <c r="Q107" s="229">
        <v>0</v>
      </c>
      <c r="R107" s="229">
        <v>0</v>
      </c>
      <c r="S107" s="229">
        <v>0</v>
      </c>
      <c r="T107" s="229">
        <v>0</v>
      </c>
      <c r="U107" s="229">
        <v>0</v>
      </c>
      <c r="V107" s="229">
        <v>0</v>
      </c>
      <c r="W107" s="229">
        <v>0</v>
      </c>
      <c r="X107" s="229">
        <v>0</v>
      </c>
      <c r="Y107" s="229">
        <v>0</v>
      </c>
      <c r="DA107" s="73" t="s">
        <v>740</v>
      </c>
    </row>
    <row r="108" spans="1:105" ht="12" customHeight="1" x14ac:dyDescent="0.25">
      <c r="A108" s="64" t="s">
        <v>33</v>
      </c>
      <c r="B108" s="229">
        <v>0</v>
      </c>
      <c r="C108" s="229">
        <v>0</v>
      </c>
      <c r="D108" s="229">
        <v>0</v>
      </c>
      <c r="E108" s="229">
        <v>0</v>
      </c>
      <c r="F108" s="229">
        <v>0</v>
      </c>
      <c r="G108" s="229">
        <v>0</v>
      </c>
      <c r="H108" s="229">
        <v>0</v>
      </c>
      <c r="I108" s="229">
        <v>0</v>
      </c>
      <c r="J108" s="229">
        <v>0</v>
      </c>
      <c r="K108" s="229">
        <v>0</v>
      </c>
      <c r="L108" s="229">
        <v>0</v>
      </c>
      <c r="M108" s="229">
        <v>0</v>
      </c>
      <c r="N108" s="229">
        <v>0</v>
      </c>
      <c r="O108" s="229">
        <v>0</v>
      </c>
      <c r="P108" s="229">
        <v>0</v>
      </c>
      <c r="Q108" s="229">
        <v>0</v>
      </c>
      <c r="R108" s="229">
        <v>0</v>
      </c>
      <c r="S108" s="229">
        <v>0</v>
      </c>
      <c r="T108" s="229">
        <v>0</v>
      </c>
      <c r="U108" s="229">
        <v>0</v>
      </c>
      <c r="V108" s="229">
        <v>0</v>
      </c>
      <c r="W108" s="229">
        <v>0</v>
      </c>
      <c r="X108" s="229">
        <v>0</v>
      </c>
      <c r="Y108" s="229">
        <v>0</v>
      </c>
      <c r="DA108" s="73" t="s">
        <v>741</v>
      </c>
    </row>
    <row r="109" spans="1:105" ht="12" customHeight="1" x14ac:dyDescent="0.25">
      <c r="A109" s="64" t="s">
        <v>35</v>
      </c>
      <c r="B109" s="229">
        <v>3.4934187008972498E-3</v>
      </c>
      <c r="C109" s="229">
        <v>3.1541112762889989E-3</v>
      </c>
      <c r="D109" s="229">
        <v>2.179324354773045E-3</v>
      </c>
      <c r="E109" s="229">
        <v>4.0837555562438137E-3</v>
      </c>
      <c r="F109" s="229">
        <v>4.6198078445540752E-3</v>
      </c>
      <c r="G109" s="229">
        <v>5.8049282675248877E-3</v>
      </c>
      <c r="H109" s="229">
        <v>4.5156004334833549E-3</v>
      </c>
      <c r="I109" s="229">
        <v>0</v>
      </c>
      <c r="J109" s="229">
        <v>0</v>
      </c>
      <c r="K109" s="229">
        <v>0</v>
      </c>
      <c r="L109" s="229">
        <v>0</v>
      </c>
      <c r="M109" s="229">
        <v>0</v>
      </c>
      <c r="N109" s="229">
        <v>0</v>
      </c>
      <c r="O109" s="229">
        <v>0</v>
      </c>
      <c r="P109" s="229">
        <v>0</v>
      </c>
      <c r="Q109" s="229">
        <v>0</v>
      </c>
      <c r="R109" s="229">
        <v>0</v>
      </c>
      <c r="S109" s="229">
        <v>0</v>
      </c>
      <c r="T109" s="229">
        <v>0</v>
      </c>
      <c r="U109" s="229">
        <v>0</v>
      </c>
      <c r="V109" s="229">
        <v>0</v>
      </c>
      <c r="W109" s="229">
        <v>0</v>
      </c>
      <c r="X109" s="229">
        <v>0</v>
      </c>
      <c r="Y109" s="229">
        <v>0</v>
      </c>
      <c r="DA109" s="73" t="s">
        <v>742</v>
      </c>
    </row>
    <row r="110" spans="1:105" ht="12" customHeight="1" x14ac:dyDescent="0.25">
      <c r="A110" s="64" t="s">
        <v>36</v>
      </c>
      <c r="B110" s="229">
        <v>0</v>
      </c>
      <c r="C110" s="229">
        <v>0</v>
      </c>
      <c r="D110" s="229">
        <v>0</v>
      </c>
      <c r="E110" s="229">
        <v>0</v>
      </c>
      <c r="F110" s="229">
        <v>0</v>
      </c>
      <c r="G110" s="229">
        <v>0</v>
      </c>
      <c r="H110" s="229">
        <v>0</v>
      </c>
      <c r="I110" s="229">
        <v>0</v>
      </c>
      <c r="J110" s="229">
        <v>0</v>
      </c>
      <c r="K110" s="229">
        <v>0</v>
      </c>
      <c r="L110" s="229">
        <v>0</v>
      </c>
      <c r="M110" s="229">
        <v>0</v>
      </c>
      <c r="N110" s="229">
        <v>0</v>
      </c>
      <c r="O110" s="229">
        <v>0</v>
      </c>
      <c r="P110" s="229">
        <v>0</v>
      </c>
      <c r="Q110" s="229">
        <v>0</v>
      </c>
      <c r="R110" s="229">
        <v>0</v>
      </c>
      <c r="S110" s="229">
        <v>0</v>
      </c>
      <c r="T110" s="229">
        <v>0</v>
      </c>
      <c r="U110" s="229">
        <v>0</v>
      </c>
      <c r="V110" s="229">
        <v>0</v>
      </c>
      <c r="W110" s="229">
        <v>0</v>
      </c>
      <c r="X110" s="229">
        <v>0</v>
      </c>
      <c r="Y110" s="229">
        <v>0</v>
      </c>
      <c r="DA110" s="73" t="s">
        <v>743</v>
      </c>
    </row>
    <row r="111" spans="1:105" ht="12" customHeight="1" x14ac:dyDescent="0.25">
      <c r="A111" s="64" t="s">
        <v>38</v>
      </c>
      <c r="B111" s="229">
        <v>0</v>
      </c>
      <c r="C111" s="229">
        <v>0</v>
      </c>
      <c r="D111" s="229">
        <v>0</v>
      </c>
      <c r="E111" s="229">
        <v>0</v>
      </c>
      <c r="F111" s="229">
        <v>0</v>
      </c>
      <c r="G111" s="229">
        <v>0</v>
      </c>
      <c r="H111" s="229">
        <v>0</v>
      </c>
      <c r="I111" s="229">
        <v>0</v>
      </c>
      <c r="J111" s="229">
        <v>0</v>
      </c>
      <c r="K111" s="229">
        <v>0</v>
      </c>
      <c r="L111" s="229">
        <v>0</v>
      </c>
      <c r="M111" s="229">
        <v>0</v>
      </c>
      <c r="N111" s="229">
        <v>0</v>
      </c>
      <c r="O111" s="229">
        <v>0</v>
      </c>
      <c r="P111" s="229">
        <v>0</v>
      </c>
      <c r="Q111" s="229">
        <v>0</v>
      </c>
      <c r="R111" s="229">
        <v>0</v>
      </c>
      <c r="S111" s="229">
        <v>0</v>
      </c>
      <c r="T111" s="229">
        <v>0</v>
      </c>
      <c r="U111" s="229">
        <v>0</v>
      </c>
      <c r="V111" s="229">
        <v>0</v>
      </c>
      <c r="W111" s="229">
        <v>0</v>
      </c>
      <c r="X111" s="229">
        <v>0</v>
      </c>
      <c r="Y111" s="229">
        <v>0</v>
      </c>
      <c r="DA111" s="73" t="s">
        <v>744</v>
      </c>
    </row>
    <row r="112" spans="1:105" ht="12" customHeight="1" x14ac:dyDescent="0.25">
      <c r="A112" s="64" t="s">
        <v>39</v>
      </c>
      <c r="B112" s="229">
        <v>0</v>
      </c>
      <c r="C112" s="229">
        <v>0</v>
      </c>
      <c r="D112" s="229">
        <v>0</v>
      </c>
      <c r="E112" s="229">
        <v>0</v>
      </c>
      <c r="F112" s="229">
        <v>0</v>
      </c>
      <c r="G112" s="229">
        <v>0</v>
      </c>
      <c r="H112" s="229">
        <v>0</v>
      </c>
      <c r="I112" s="229">
        <v>0</v>
      </c>
      <c r="J112" s="229">
        <v>0</v>
      </c>
      <c r="K112" s="229">
        <v>0</v>
      </c>
      <c r="L112" s="229">
        <v>0</v>
      </c>
      <c r="M112" s="229">
        <v>0</v>
      </c>
      <c r="N112" s="229">
        <v>0</v>
      </c>
      <c r="O112" s="229">
        <v>0</v>
      </c>
      <c r="P112" s="229">
        <v>0</v>
      </c>
      <c r="Q112" s="229">
        <v>0</v>
      </c>
      <c r="R112" s="229">
        <v>0</v>
      </c>
      <c r="S112" s="229">
        <v>0</v>
      </c>
      <c r="T112" s="229">
        <v>0</v>
      </c>
      <c r="U112" s="229">
        <v>0</v>
      </c>
      <c r="V112" s="229">
        <v>0</v>
      </c>
      <c r="W112" s="229">
        <v>0</v>
      </c>
      <c r="X112" s="229">
        <v>0</v>
      </c>
      <c r="Y112" s="229">
        <v>0</v>
      </c>
      <c r="DA112" s="73" t="s">
        <v>745</v>
      </c>
    </row>
    <row r="113" spans="1:105" ht="12" customHeight="1" x14ac:dyDescent="0.25">
      <c r="A113" s="61" t="s">
        <v>545</v>
      </c>
      <c r="B113" s="263">
        <v>1.738546977910136E-2</v>
      </c>
      <c r="C113" s="263">
        <v>1.8737158146936241E-2</v>
      </c>
      <c r="D113" s="263">
        <v>1.268927657865572E-2</v>
      </c>
      <c r="E113" s="263">
        <v>1.6037611237610081E-2</v>
      </c>
      <c r="F113" s="263">
        <v>2.1275809084174362E-2</v>
      </c>
      <c r="G113" s="263">
        <v>2.2913071929813979E-2</v>
      </c>
      <c r="H113" s="263">
        <v>2.1003855160005361E-2</v>
      </c>
      <c r="I113" s="263">
        <v>0</v>
      </c>
      <c r="J113" s="263">
        <v>0</v>
      </c>
      <c r="K113" s="263">
        <v>0</v>
      </c>
      <c r="L113" s="263">
        <v>0</v>
      </c>
      <c r="M113" s="263">
        <v>0</v>
      </c>
      <c r="N113" s="263">
        <v>0</v>
      </c>
      <c r="O113" s="263">
        <v>0</v>
      </c>
      <c r="P113" s="263">
        <v>0</v>
      </c>
      <c r="Q113" s="263">
        <v>0</v>
      </c>
      <c r="R113" s="263">
        <v>0</v>
      </c>
      <c r="S113" s="263">
        <v>0</v>
      </c>
      <c r="T113" s="263">
        <v>0</v>
      </c>
      <c r="U113" s="263">
        <v>0</v>
      </c>
      <c r="V113" s="263">
        <v>0</v>
      </c>
      <c r="W113" s="263">
        <v>0</v>
      </c>
      <c r="X113" s="263">
        <v>0</v>
      </c>
      <c r="Y113" s="263">
        <v>0</v>
      </c>
      <c r="DA113" s="74" t="s">
        <v>746</v>
      </c>
    </row>
    <row r="114" spans="1:105" ht="12" customHeight="1" x14ac:dyDescent="0.25">
      <c r="A114" s="130"/>
      <c r="B114" s="172"/>
      <c r="C114" s="172"/>
      <c r="D114" s="172"/>
      <c r="E114" s="172"/>
      <c r="F114" s="172"/>
      <c r="G114" s="172"/>
      <c r="H114" s="172"/>
      <c r="I114" s="172"/>
      <c r="J114" s="172"/>
      <c r="K114" s="172"/>
      <c r="L114" s="172"/>
      <c r="M114" s="172"/>
      <c r="N114" s="172"/>
      <c r="O114" s="172"/>
      <c r="P114" s="172"/>
      <c r="Q114" s="172"/>
      <c r="R114" s="172"/>
      <c r="S114" s="172"/>
      <c r="T114" s="172"/>
      <c r="U114" s="172"/>
      <c r="V114" s="172"/>
      <c r="W114" s="172"/>
      <c r="X114" s="172"/>
      <c r="Y114" s="172"/>
    </row>
    <row r="115" spans="1:105" ht="15" customHeight="1" x14ac:dyDescent="0.25">
      <c r="A115" s="34" t="s">
        <v>47</v>
      </c>
      <c r="B115" s="223">
        <v>76.09355816271561</v>
      </c>
      <c r="C115" s="223">
        <v>78.14427519126825</v>
      </c>
      <c r="D115" s="223">
        <v>86.668956170309059</v>
      </c>
      <c r="E115" s="223">
        <v>81.810956836305877</v>
      </c>
      <c r="F115" s="223">
        <v>86.370015269191939</v>
      </c>
      <c r="G115" s="223">
        <v>95.331901579317261</v>
      </c>
      <c r="H115" s="223">
        <v>83.620076758846324</v>
      </c>
      <c r="I115" s="223">
        <v>95.895469066777537</v>
      </c>
      <c r="J115" s="223">
        <v>78.128429638619281</v>
      </c>
      <c r="K115" s="223">
        <v>50.450953890329082</v>
      </c>
      <c r="L115" s="223">
        <v>104.8467753710905</v>
      </c>
      <c r="M115" s="223">
        <v>85.891928189135598</v>
      </c>
      <c r="N115" s="223">
        <v>82.659163944504357</v>
      </c>
      <c r="O115" s="223">
        <v>103.3190488862424</v>
      </c>
      <c r="P115" s="223">
        <v>82.644568672634549</v>
      </c>
      <c r="Q115" s="223">
        <v>82.414123568292439</v>
      </c>
      <c r="R115" s="223">
        <v>95.978398865863113</v>
      </c>
      <c r="S115" s="223">
        <v>18.51454452733573</v>
      </c>
      <c r="T115" s="223">
        <v>18.8380848315714</v>
      </c>
      <c r="U115" s="223">
        <v>14.01402775364677</v>
      </c>
      <c r="V115" s="223">
        <v>37.098259599425802</v>
      </c>
      <c r="W115" s="223">
        <v>41.296873966325911</v>
      </c>
      <c r="X115" s="223">
        <v>36.754215513328809</v>
      </c>
      <c r="Y115" s="223">
        <v>38.068495888314509</v>
      </c>
      <c r="DA115" s="89" t="s">
        <v>747</v>
      </c>
    </row>
    <row r="116" spans="1:105" ht="12" customHeight="1" x14ac:dyDescent="0.25">
      <c r="A116" s="55" t="s">
        <v>91</v>
      </c>
      <c r="B116" s="259">
        <v>0.15675266810402361</v>
      </c>
      <c r="C116" s="259">
        <v>0.15898769572463239</v>
      </c>
      <c r="D116" s="259">
        <v>0.17626463425774561</v>
      </c>
      <c r="E116" s="259">
        <v>0.16879140197837161</v>
      </c>
      <c r="F116" s="259">
        <v>0.17315701898625591</v>
      </c>
      <c r="G116" s="259">
        <v>0.18456237623352639</v>
      </c>
      <c r="H116" s="259">
        <v>0.165990642856471</v>
      </c>
      <c r="I116" s="259">
        <v>0.18783331225099051</v>
      </c>
      <c r="J116" s="259">
        <v>0.15342869561120809</v>
      </c>
      <c r="K116" s="259">
        <v>9.0046183947796621E-2</v>
      </c>
      <c r="L116" s="259">
        <v>0.1842996688866472</v>
      </c>
      <c r="M116" s="259">
        <v>0.1602649468271593</v>
      </c>
      <c r="N116" s="259">
        <v>0.15023928010603091</v>
      </c>
      <c r="O116" s="259">
        <v>0.1833041091194503</v>
      </c>
      <c r="P116" s="259">
        <v>0.14148272543181739</v>
      </c>
      <c r="Q116" s="259">
        <v>0.13936867868401501</v>
      </c>
      <c r="R116" s="259">
        <v>0.1641246839759207</v>
      </c>
      <c r="S116" s="259">
        <v>2.7573942338745959E-2</v>
      </c>
      <c r="T116" s="259">
        <v>2.7997688920684969E-2</v>
      </c>
      <c r="U116" s="259">
        <v>2.1073532095923411E-2</v>
      </c>
      <c r="V116" s="259">
        <v>5.9054406841312468E-2</v>
      </c>
      <c r="W116" s="259">
        <v>6.6126743345905389E-2</v>
      </c>
      <c r="X116" s="259">
        <v>5.8663061418880731E-2</v>
      </c>
      <c r="Y116" s="259">
        <v>6.1711645971613438E-2</v>
      </c>
      <c r="DA116" s="67" t="s">
        <v>748</v>
      </c>
    </row>
    <row r="117" spans="1:105" ht="12" customHeight="1" x14ac:dyDescent="0.25">
      <c r="A117" s="173" t="s">
        <v>92</v>
      </c>
      <c r="B117" s="224">
        <v>2.030502786196129E-2</v>
      </c>
      <c r="C117" s="224">
        <v>2.0594543177123881E-2</v>
      </c>
      <c r="D117" s="224">
        <v>2.283251923537799E-2</v>
      </c>
      <c r="E117" s="224">
        <v>2.1864470707164751E-2</v>
      </c>
      <c r="F117" s="224">
        <v>2.2429972883631182E-2</v>
      </c>
      <c r="G117" s="224">
        <v>2.3907371000566349E-2</v>
      </c>
      <c r="H117" s="224">
        <v>2.1501673105741529E-2</v>
      </c>
      <c r="I117" s="224">
        <v>2.433107317911698E-2</v>
      </c>
      <c r="J117" s="224">
        <v>1.987445557955381E-2</v>
      </c>
      <c r="K117" s="224">
        <v>1.1664173222939681E-2</v>
      </c>
      <c r="L117" s="224">
        <v>2.3873341085398431E-2</v>
      </c>
      <c r="M117" s="224">
        <v>2.1127928114964872E-2</v>
      </c>
      <c r="N117" s="224">
        <v>1.9881883993231701E-2</v>
      </c>
      <c r="O117" s="224">
        <v>2.4650597301167199E-2</v>
      </c>
      <c r="P117" s="224">
        <v>1.9299551434913301E-2</v>
      </c>
      <c r="Q117" s="224">
        <v>1.9253259643461512E-2</v>
      </c>
      <c r="R117" s="224">
        <v>2.2929785285807729E-2</v>
      </c>
      <c r="S117" s="224">
        <v>3.8911387616786478E-3</v>
      </c>
      <c r="T117" s="224">
        <v>3.9863891701335226E-3</v>
      </c>
      <c r="U117" s="224">
        <v>3.0074768872684178E-3</v>
      </c>
      <c r="V117" s="224">
        <v>8.4278593098757373E-3</v>
      </c>
      <c r="W117" s="224">
        <v>9.4371769923473191E-3</v>
      </c>
      <c r="X117" s="224">
        <v>8.3720090467331171E-3</v>
      </c>
      <c r="Y117" s="224">
        <v>8.8070831263650159E-3</v>
      </c>
      <c r="DA117" s="177" t="s">
        <v>749</v>
      </c>
    </row>
    <row r="118" spans="1:105" ht="12" customHeight="1" x14ac:dyDescent="0.25">
      <c r="A118" s="173" t="s">
        <v>93</v>
      </c>
      <c r="B118" s="224">
        <v>2.776797249918213</v>
      </c>
      <c r="C118" s="224">
        <v>2.81638967679977</v>
      </c>
      <c r="D118" s="224">
        <v>3.1224422370912359</v>
      </c>
      <c r="E118" s="224">
        <v>2.9900575632457191</v>
      </c>
      <c r="F118" s="224">
        <v>3.067392344518117</v>
      </c>
      <c r="G118" s="224">
        <v>3.2694326990563778</v>
      </c>
      <c r="H118" s="224">
        <v>2.9404434780665398</v>
      </c>
      <c r="I118" s="224">
        <v>3.3273757391832941</v>
      </c>
      <c r="J118" s="224">
        <v>2.7179146944345081</v>
      </c>
      <c r="K118" s="224">
        <v>1.5951243380810629</v>
      </c>
      <c r="L118" s="224">
        <v>3.264778966222539</v>
      </c>
      <c r="M118" s="224">
        <v>2.8355154501030491</v>
      </c>
      <c r="N118" s="224">
        <v>2.655519489687598</v>
      </c>
      <c r="O118" s="224">
        <v>3.239949192800895</v>
      </c>
      <c r="P118" s="224">
        <v>2.500745041996701</v>
      </c>
      <c r="Q118" s="224">
        <v>2.4633786998727349</v>
      </c>
      <c r="R118" s="224">
        <v>2.90094771972606</v>
      </c>
      <c r="S118" s="224">
        <v>0.48737681141965622</v>
      </c>
      <c r="T118" s="224">
        <v>0.49486664567760391</v>
      </c>
      <c r="U118" s="224">
        <v>0.37248032044474177</v>
      </c>
      <c r="V118" s="224">
        <v>1.0438024477245269</v>
      </c>
      <c r="W118" s="224">
        <v>1.1688078884609381</v>
      </c>
      <c r="X118" s="224">
        <v>1.03688531263353</v>
      </c>
      <c r="Y118" s="224">
        <v>1.090769860602802</v>
      </c>
      <c r="DA118" s="177" t="s">
        <v>750</v>
      </c>
    </row>
    <row r="119" spans="1:105" ht="12" customHeight="1" x14ac:dyDescent="0.25">
      <c r="A119" s="173" t="s">
        <v>94</v>
      </c>
      <c r="B119" s="224">
        <v>5.177248019270602E-2</v>
      </c>
      <c r="C119" s="224">
        <v>5.2510668094817713E-2</v>
      </c>
      <c r="D119" s="224">
        <v>5.8216918385898028E-2</v>
      </c>
      <c r="E119" s="224">
        <v>5.5748649265894103E-2</v>
      </c>
      <c r="F119" s="224">
        <v>5.7190531071182722E-2</v>
      </c>
      <c r="G119" s="224">
        <v>6.095750766760779E-2</v>
      </c>
      <c r="H119" s="224">
        <v>5.4823610809343538E-2</v>
      </c>
      <c r="I119" s="224">
        <v>6.2037836776030912E-2</v>
      </c>
      <c r="J119" s="224">
        <v>5.0674634126499418E-2</v>
      </c>
      <c r="K119" s="224">
        <v>2.9740573677331881E-2</v>
      </c>
      <c r="L119" s="224">
        <v>6.087074033485812E-2</v>
      </c>
      <c r="M119" s="224">
        <v>5.397900492945918E-2</v>
      </c>
      <c r="N119" s="224">
        <v>5.0693574627473648E-2</v>
      </c>
      <c r="O119" s="224">
        <v>6.2976338266330312E-2</v>
      </c>
      <c r="P119" s="224">
        <v>4.9390332193580543E-2</v>
      </c>
      <c r="Q119" s="224">
        <v>4.9345829695296911E-2</v>
      </c>
      <c r="R119" s="224">
        <v>5.8846119656239933E-2</v>
      </c>
      <c r="S119" s="224">
        <v>9.9976423872520873E-3</v>
      </c>
      <c r="T119" s="224">
        <v>1.0187849720546149E-2</v>
      </c>
      <c r="U119" s="224">
        <v>7.668275002361195E-3</v>
      </c>
      <c r="V119" s="224">
        <v>2.148882445046342E-2</v>
      </c>
      <c r="W119" s="224">
        <v>2.4062319058752051E-2</v>
      </c>
      <c r="X119" s="224">
        <v>2.1346420969809959E-2</v>
      </c>
      <c r="Y119" s="224">
        <v>2.245574543482582E-2</v>
      </c>
      <c r="DA119" s="177" t="s">
        <v>751</v>
      </c>
    </row>
    <row r="120" spans="1:105" ht="12" customHeight="1" x14ac:dyDescent="0.25">
      <c r="A120" s="56" t="s">
        <v>95</v>
      </c>
      <c r="B120" s="260">
        <v>0.29512786592246359</v>
      </c>
      <c r="C120" s="260">
        <v>0.31810756218288438</v>
      </c>
      <c r="D120" s="260">
        <v>0.35759915426477101</v>
      </c>
      <c r="E120" s="260">
        <v>0.32181809245681658</v>
      </c>
      <c r="F120" s="260">
        <v>0.36964301673747729</v>
      </c>
      <c r="G120" s="260">
        <v>0.43485157358263082</v>
      </c>
      <c r="H120" s="260">
        <v>0.36489027352751169</v>
      </c>
      <c r="I120" s="260">
        <v>0.42865944567031311</v>
      </c>
      <c r="J120" s="260">
        <v>0.34600411186340208</v>
      </c>
      <c r="K120" s="260">
        <v>0.25350104849156319</v>
      </c>
      <c r="L120" s="260">
        <v>0.52813440387520083</v>
      </c>
      <c r="M120" s="260">
        <v>0.38569119344793068</v>
      </c>
      <c r="N120" s="260">
        <v>0.37140603403593342</v>
      </c>
      <c r="O120" s="260">
        <v>0.48024703210101372</v>
      </c>
      <c r="P120" s="260">
        <v>0.38220367722723081</v>
      </c>
      <c r="Q120" s="260">
        <v>0.3769388844946821</v>
      </c>
      <c r="R120" s="260">
        <v>0.43073345661646512</v>
      </c>
      <c r="S120" s="260">
        <v>9.1179303021003869E-2</v>
      </c>
      <c r="T120" s="260">
        <v>9.2738788198538494E-2</v>
      </c>
      <c r="U120" s="260">
        <v>6.7878681585646E-2</v>
      </c>
      <c r="V120" s="260">
        <v>0.1710365006898725</v>
      </c>
      <c r="W120" s="260">
        <v>0.18985830160655459</v>
      </c>
      <c r="X120" s="260">
        <v>0.16849317140181241</v>
      </c>
      <c r="Y120" s="260">
        <v>0.17318984841842</v>
      </c>
      <c r="DA120" s="68" t="s">
        <v>752</v>
      </c>
    </row>
    <row r="121" spans="1:105" ht="12" customHeight="1" x14ac:dyDescent="0.25">
      <c r="A121" s="37" t="s">
        <v>159</v>
      </c>
      <c r="B121" s="226">
        <v>3.2341320020576041E-2</v>
      </c>
      <c r="C121" s="226">
        <v>3.1260013786979089E-2</v>
      </c>
      <c r="D121" s="226">
        <v>2.88317480107055E-2</v>
      </c>
      <c r="E121" s="226">
        <v>3.2944573740661037E-2</v>
      </c>
      <c r="F121" s="226">
        <v>1.3158668097212169E-3</v>
      </c>
      <c r="G121" s="226">
        <v>2.2478456173556831E-3</v>
      </c>
      <c r="H121" s="226">
        <v>2.5029221873921481E-3</v>
      </c>
      <c r="I121" s="226">
        <v>2.4289293340747759E-3</v>
      </c>
      <c r="J121" s="226">
        <v>2.278546389250514E-3</v>
      </c>
      <c r="K121" s="226">
        <v>9.1341483436736869E-4</v>
      </c>
      <c r="L121" s="226">
        <v>1.302982133375426E-3</v>
      </c>
      <c r="M121" s="226">
        <v>8.0335023633172013E-4</v>
      </c>
      <c r="N121" s="226">
        <v>3.2037895649724068E-3</v>
      </c>
      <c r="O121" s="226">
        <v>2.8620099669526659E-3</v>
      </c>
      <c r="P121" s="226">
        <v>0</v>
      </c>
      <c r="Q121" s="226">
        <v>0</v>
      </c>
      <c r="R121" s="226">
        <v>0</v>
      </c>
      <c r="S121" s="226">
        <v>1.398534344754399E-5</v>
      </c>
      <c r="T121" s="226">
        <v>2.8794954156758299E-6</v>
      </c>
      <c r="U121" s="226">
        <v>1.0520410040626561E-5</v>
      </c>
      <c r="V121" s="226">
        <v>5.6717085611148642E-5</v>
      </c>
      <c r="W121" s="226">
        <v>4.7581347078577112E-5</v>
      </c>
      <c r="X121" s="226">
        <v>3.6599334680930742E-5</v>
      </c>
      <c r="Y121" s="226">
        <v>4.1672048154715502E-5</v>
      </c>
      <c r="DA121" s="69" t="s">
        <v>753</v>
      </c>
    </row>
    <row r="122" spans="1:105" ht="12" customHeight="1" x14ac:dyDescent="0.25">
      <c r="A122" s="37" t="s">
        <v>35</v>
      </c>
      <c r="B122" s="226">
        <v>5.9752392646549683E-2</v>
      </c>
      <c r="C122" s="226">
        <v>5.2104953552042789E-2</v>
      </c>
      <c r="D122" s="226">
        <v>6.2195433274716813E-2</v>
      </c>
      <c r="E122" s="226">
        <v>8.0057441265183729E-2</v>
      </c>
      <c r="F122" s="226">
        <v>7.6696189938523021E-2</v>
      </c>
      <c r="G122" s="226">
        <v>7.6884913804887434E-2</v>
      </c>
      <c r="H122" s="226">
        <v>6.8929144151314695E-2</v>
      </c>
      <c r="I122" s="226">
        <v>7.4701858462250303E-2</v>
      </c>
      <c r="J122" s="226">
        <v>7.3331538910073574E-2</v>
      </c>
      <c r="K122" s="226">
        <v>2.7906050603398749E-2</v>
      </c>
      <c r="L122" s="226">
        <v>4.5396319764453977E-2</v>
      </c>
      <c r="M122" s="226">
        <v>0.16905420791359499</v>
      </c>
      <c r="N122" s="226">
        <v>0.15133773625537369</v>
      </c>
      <c r="O122" s="226">
        <v>0.25269719457256379</v>
      </c>
      <c r="P122" s="226">
        <v>0.16574636461233011</v>
      </c>
      <c r="Q122" s="226">
        <v>0.1581792528315403</v>
      </c>
      <c r="R122" s="226">
        <v>0.2014847335599963</v>
      </c>
      <c r="S122" s="226">
        <v>7.2562509027683962E-3</v>
      </c>
      <c r="T122" s="226">
        <v>6.8787395418616606E-3</v>
      </c>
      <c r="U122" s="226">
        <v>9.3501774637189707E-3</v>
      </c>
      <c r="V122" s="226">
        <v>7.8511734171212988E-2</v>
      </c>
      <c r="W122" s="226">
        <v>9.3739754435936268E-2</v>
      </c>
      <c r="X122" s="226">
        <v>7.9077126964005554E-2</v>
      </c>
      <c r="Y122" s="226">
        <v>9.8843077256400985E-2</v>
      </c>
      <c r="DA122" s="69" t="s">
        <v>754</v>
      </c>
    </row>
    <row r="123" spans="1:105" ht="12" customHeight="1" x14ac:dyDescent="0.25">
      <c r="A123" s="37" t="s">
        <v>96</v>
      </c>
      <c r="B123" s="226">
        <v>0</v>
      </c>
      <c r="C123" s="226">
        <v>0</v>
      </c>
      <c r="D123" s="226">
        <v>0</v>
      </c>
      <c r="E123" s="226">
        <v>0</v>
      </c>
      <c r="F123" s="226">
        <v>0</v>
      </c>
      <c r="G123" s="226">
        <v>0</v>
      </c>
      <c r="H123" s="226">
        <v>0</v>
      </c>
      <c r="I123" s="226">
        <v>0</v>
      </c>
      <c r="J123" s="226">
        <v>0</v>
      </c>
      <c r="K123" s="226">
        <v>0</v>
      </c>
      <c r="L123" s="226">
        <v>0</v>
      </c>
      <c r="M123" s="226">
        <v>0</v>
      </c>
      <c r="N123" s="226">
        <v>0</v>
      </c>
      <c r="O123" s="226">
        <v>0</v>
      </c>
      <c r="P123" s="226">
        <v>0</v>
      </c>
      <c r="Q123" s="226">
        <v>0</v>
      </c>
      <c r="R123" s="226">
        <v>0</v>
      </c>
      <c r="S123" s="226">
        <v>0</v>
      </c>
      <c r="T123" s="226">
        <v>0</v>
      </c>
      <c r="U123" s="226">
        <v>0</v>
      </c>
      <c r="V123" s="226">
        <v>0</v>
      </c>
      <c r="W123" s="226">
        <v>0</v>
      </c>
      <c r="X123" s="226">
        <v>0</v>
      </c>
      <c r="Y123" s="226">
        <v>0</v>
      </c>
      <c r="DA123" s="69" t="s">
        <v>755</v>
      </c>
    </row>
    <row r="124" spans="1:105" ht="12" customHeight="1" x14ac:dyDescent="0.25">
      <c r="A124" s="37" t="s">
        <v>78</v>
      </c>
      <c r="B124" s="226">
        <v>0</v>
      </c>
      <c r="C124" s="226">
        <v>0</v>
      </c>
      <c r="D124" s="226">
        <v>0</v>
      </c>
      <c r="E124" s="226">
        <v>0</v>
      </c>
      <c r="F124" s="226">
        <v>0</v>
      </c>
      <c r="G124" s="226">
        <v>0</v>
      </c>
      <c r="H124" s="226">
        <v>0</v>
      </c>
      <c r="I124" s="226">
        <v>0</v>
      </c>
      <c r="J124" s="226">
        <v>0</v>
      </c>
      <c r="K124" s="226">
        <v>0</v>
      </c>
      <c r="L124" s="226">
        <v>0</v>
      </c>
      <c r="M124" s="226">
        <v>0</v>
      </c>
      <c r="N124" s="226">
        <v>0</v>
      </c>
      <c r="O124" s="226">
        <v>0</v>
      </c>
      <c r="P124" s="226">
        <v>0</v>
      </c>
      <c r="Q124" s="226">
        <v>0</v>
      </c>
      <c r="R124" s="226">
        <v>0</v>
      </c>
      <c r="S124" s="226">
        <v>0</v>
      </c>
      <c r="T124" s="226">
        <v>0</v>
      </c>
      <c r="U124" s="226">
        <v>0</v>
      </c>
      <c r="V124" s="226">
        <v>0</v>
      </c>
      <c r="W124" s="226">
        <v>0</v>
      </c>
      <c r="X124" s="226">
        <v>0</v>
      </c>
      <c r="Y124" s="226">
        <v>0</v>
      </c>
      <c r="DA124" s="69" t="s">
        <v>756</v>
      </c>
    </row>
    <row r="125" spans="1:105" ht="12" customHeight="1" x14ac:dyDescent="0.25">
      <c r="A125" s="37" t="s">
        <v>40</v>
      </c>
      <c r="B125" s="226">
        <v>0.20303415325533791</v>
      </c>
      <c r="C125" s="226">
        <v>0.23474259484386259</v>
      </c>
      <c r="D125" s="226">
        <v>0.2665719729793487</v>
      </c>
      <c r="E125" s="226">
        <v>0.2088160774509718</v>
      </c>
      <c r="F125" s="226">
        <v>0.29163095998923311</v>
      </c>
      <c r="G125" s="226">
        <v>0.35571881416038759</v>
      </c>
      <c r="H125" s="226">
        <v>0.29345820718880478</v>
      </c>
      <c r="I125" s="226">
        <v>0.35152865787398802</v>
      </c>
      <c r="J125" s="226">
        <v>0.27039402656407802</v>
      </c>
      <c r="K125" s="226">
        <v>0.2246815830537971</v>
      </c>
      <c r="L125" s="226">
        <v>0.48143510197737138</v>
      </c>
      <c r="M125" s="226">
        <v>0.21583363529800401</v>
      </c>
      <c r="N125" s="226">
        <v>0.21686450821558731</v>
      </c>
      <c r="O125" s="226">
        <v>0.2246878275614973</v>
      </c>
      <c r="P125" s="226">
        <v>0.21645731261490081</v>
      </c>
      <c r="Q125" s="226">
        <v>0.2187596316631418</v>
      </c>
      <c r="R125" s="226">
        <v>0.22924872305646879</v>
      </c>
      <c r="S125" s="226">
        <v>8.3909066774787933E-2</v>
      </c>
      <c r="T125" s="226">
        <v>8.5857169161261154E-2</v>
      </c>
      <c r="U125" s="226">
        <v>5.85179837118864E-2</v>
      </c>
      <c r="V125" s="226">
        <v>9.2468049433048344E-2</v>
      </c>
      <c r="W125" s="226">
        <v>9.6070965823539731E-2</v>
      </c>
      <c r="X125" s="226">
        <v>8.9379445103125899E-2</v>
      </c>
      <c r="Y125" s="226">
        <v>7.4305099113864306E-2</v>
      </c>
      <c r="DA125" s="69" t="s">
        <v>757</v>
      </c>
    </row>
    <row r="126" spans="1:105" ht="12" customHeight="1" x14ac:dyDescent="0.25">
      <c r="A126" s="57" t="s">
        <v>602</v>
      </c>
      <c r="B126" s="294">
        <v>36.37031903443598</v>
      </c>
      <c r="C126" s="294">
        <v>37.123136102723898</v>
      </c>
      <c r="D126" s="294">
        <v>41.206146458015752</v>
      </c>
      <c r="E126" s="294">
        <v>39.139267851731688</v>
      </c>
      <c r="F126" s="294">
        <v>40.847468882613818</v>
      </c>
      <c r="G126" s="294">
        <v>44.817583375854881</v>
      </c>
      <c r="H126" s="294">
        <v>39.508267617088137</v>
      </c>
      <c r="I126" s="294">
        <v>45.195940307175462</v>
      </c>
      <c r="J126" s="294">
        <v>36.822515061176659</v>
      </c>
      <c r="K126" s="294">
        <v>23.783009089589338</v>
      </c>
      <c r="L126" s="294">
        <v>49.392263843916119</v>
      </c>
      <c r="M126" s="294">
        <v>40.275653257561537</v>
      </c>
      <c r="N126" s="294">
        <v>38.686915032198897</v>
      </c>
      <c r="O126" s="294">
        <v>48.41677732800715</v>
      </c>
      <c r="P126" s="294">
        <v>38.784744779161379</v>
      </c>
      <c r="Q126" s="294">
        <v>38.644678076801753</v>
      </c>
      <c r="R126" s="294">
        <v>45.169000059399849</v>
      </c>
      <c r="S126" s="294">
        <v>9.2604344778759913</v>
      </c>
      <c r="T126" s="294">
        <v>9.430315861329218</v>
      </c>
      <c r="U126" s="294">
        <v>6.8985901243165921</v>
      </c>
      <c r="V126" s="294">
        <v>17.478139281693569</v>
      </c>
      <c r="W126" s="294">
        <v>19.409618513852791</v>
      </c>
      <c r="X126" s="294">
        <v>17.225970687262851</v>
      </c>
      <c r="Y126" s="294">
        <v>17.724963183575589</v>
      </c>
      <c r="DA126" s="70" t="s">
        <v>758</v>
      </c>
    </row>
    <row r="127" spans="1:105" ht="12" customHeight="1" x14ac:dyDescent="0.25">
      <c r="A127" s="60" t="s">
        <v>604</v>
      </c>
      <c r="B127" s="262">
        <v>29.66801803747763</v>
      </c>
      <c r="C127" s="262">
        <v>28.828460656159049</v>
      </c>
      <c r="D127" s="262">
        <v>31.895180273366069</v>
      </c>
      <c r="E127" s="262">
        <v>32.23854671108473</v>
      </c>
      <c r="F127" s="262">
        <v>30.04964581413758</v>
      </c>
      <c r="G127" s="262">
        <v>28.560779221568449</v>
      </c>
      <c r="H127" s="262">
        <v>27.967002132302611</v>
      </c>
      <c r="I127" s="262">
        <v>30.192911035220099</v>
      </c>
      <c r="J127" s="262">
        <v>25.17138838625258</v>
      </c>
      <c r="K127" s="262">
        <v>8.8022371287880965</v>
      </c>
      <c r="L127" s="262">
        <v>15.780592568284909</v>
      </c>
      <c r="M127" s="262">
        <v>26.940383745386612</v>
      </c>
      <c r="N127" s="262">
        <v>23.302938962757612</v>
      </c>
      <c r="O127" s="262">
        <v>31.315954688452472</v>
      </c>
      <c r="P127" s="262">
        <v>21.888921056638019</v>
      </c>
      <c r="Q127" s="262">
        <v>21.39596734514198</v>
      </c>
      <c r="R127" s="262">
        <v>29.035353564192189</v>
      </c>
      <c r="S127" s="262">
        <v>0.77811647624999047</v>
      </c>
      <c r="T127" s="262">
        <v>0.73268137370280817</v>
      </c>
      <c r="U127" s="262">
        <v>0.99866936437957854</v>
      </c>
      <c r="V127" s="262">
        <v>8.1649657428694535</v>
      </c>
      <c r="W127" s="262">
        <v>9.7223184773362039</v>
      </c>
      <c r="X127" s="262">
        <v>8.2102092632767647</v>
      </c>
      <c r="Y127" s="262">
        <v>10.227712243745771</v>
      </c>
      <c r="DA127" s="72" t="s">
        <v>759</v>
      </c>
    </row>
    <row r="128" spans="1:105" ht="12" customHeight="1" x14ac:dyDescent="0.25">
      <c r="A128" s="59" t="s">
        <v>28</v>
      </c>
      <c r="B128" s="230">
        <v>15.06428663778399</v>
      </c>
      <c r="C128" s="230">
        <v>13.990970517749441</v>
      </c>
      <c r="D128" s="230">
        <v>15.892718637387061</v>
      </c>
      <c r="E128" s="230">
        <v>16.442581401770749</v>
      </c>
      <c r="F128" s="230">
        <v>14.28170197869078</v>
      </c>
      <c r="G128" s="230">
        <v>14.380612895214259</v>
      </c>
      <c r="H128" s="230">
        <v>14.04352322258903</v>
      </c>
      <c r="I128" s="230">
        <v>15.596878939948329</v>
      </c>
      <c r="J128" s="230">
        <v>12.536533798026269</v>
      </c>
      <c r="K128" s="230">
        <v>3.0376290824641341</v>
      </c>
      <c r="L128" s="230">
        <v>7.4434240945754313</v>
      </c>
      <c r="M128" s="230">
        <v>11.493363493292559</v>
      </c>
      <c r="N128" s="230">
        <v>12.08156652090128</v>
      </c>
      <c r="O128" s="230">
        <v>11.55275856517876</v>
      </c>
      <c r="P128" s="230">
        <v>8.3445402505994384</v>
      </c>
      <c r="Q128" s="230">
        <v>8.6963755941712666</v>
      </c>
      <c r="R128" s="230">
        <v>14.47152164820492</v>
      </c>
      <c r="S128" s="230">
        <v>0</v>
      </c>
      <c r="T128" s="230">
        <v>0</v>
      </c>
      <c r="U128" s="230">
        <v>0</v>
      </c>
      <c r="V128" s="230">
        <v>0</v>
      </c>
      <c r="W128" s="230">
        <v>0</v>
      </c>
      <c r="X128" s="230">
        <v>0</v>
      </c>
      <c r="Y128" s="230">
        <v>0</v>
      </c>
      <c r="DA128" s="71" t="s">
        <v>760</v>
      </c>
    </row>
    <row r="129" spans="1:105" ht="12" customHeight="1" x14ac:dyDescent="0.25">
      <c r="A129" s="59" t="s">
        <v>31</v>
      </c>
      <c r="B129" s="230">
        <v>1.939374873865195</v>
      </c>
      <c r="C129" s="230">
        <v>1.890403465200361</v>
      </c>
      <c r="D129" s="230">
        <v>1.801561075035087</v>
      </c>
      <c r="E129" s="230">
        <v>1.8076682270821209</v>
      </c>
      <c r="F129" s="230">
        <v>1.9166641143002749</v>
      </c>
      <c r="G129" s="230">
        <v>1.95599116706432</v>
      </c>
      <c r="H129" s="230">
        <v>1.8177387478355429</v>
      </c>
      <c r="I129" s="230">
        <v>1.789641269024449</v>
      </c>
      <c r="J129" s="230">
        <v>1.63659579835066</v>
      </c>
      <c r="K129" s="230">
        <v>1.0291713515176051</v>
      </c>
      <c r="L129" s="230">
        <v>1.324749010379797</v>
      </c>
      <c r="M129" s="230">
        <v>1.1582495857318491</v>
      </c>
      <c r="N129" s="230">
        <v>0.21196693032496561</v>
      </c>
      <c r="O129" s="230">
        <v>0.1280366188260183</v>
      </c>
      <c r="P129" s="230">
        <v>0.1651789765307507</v>
      </c>
      <c r="Q129" s="230">
        <v>0.1616943851661207</v>
      </c>
      <c r="R129" s="230">
        <v>0.25886581389492941</v>
      </c>
      <c r="S129" s="230">
        <v>2.6120919122102421E-2</v>
      </c>
      <c r="T129" s="230">
        <v>3.2895890372817628E-2</v>
      </c>
      <c r="U129" s="230">
        <v>5.1353592923239877E-2</v>
      </c>
      <c r="V129" s="230">
        <v>0.22205608607957081</v>
      </c>
      <c r="W129" s="230">
        <v>0.22987677042810259</v>
      </c>
      <c r="X129" s="230">
        <v>0.20008476083277391</v>
      </c>
      <c r="Y129" s="230">
        <v>0.2130806731115549</v>
      </c>
      <c r="DA129" s="71" t="s">
        <v>761</v>
      </c>
    </row>
    <row r="130" spans="1:105" ht="12" customHeight="1" x14ac:dyDescent="0.25">
      <c r="A130" s="59" t="s">
        <v>159</v>
      </c>
      <c r="B130" s="230">
        <v>1.0978830204289221</v>
      </c>
      <c r="C130" s="230">
        <v>1.135900156303921</v>
      </c>
      <c r="D130" s="230">
        <v>1.035606419882767</v>
      </c>
      <c r="E130" s="230">
        <v>1.1195872255799211</v>
      </c>
      <c r="F130" s="230">
        <v>5.0102339980236707E-2</v>
      </c>
      <c r="G130" s="230">
        <v>0.1056424138143096</v>
      </c>
      <c r="H130" s="230">
        <v>0.1012273847488129</v>
      </c>
      <c r="I130" s="230">
        <v>0.1066047602590907</v>
      </c>
      <c r="J130" s="230">
        <v>0.1009653146888619</v>
      </c>
      <c r="K130" s="230">
        <v>6.2629403580131596E-2</v>
      </c>
      <c r="L130" s="230">
        <v>9.3547958328746877E-2</v>
      </c>
      <c r="M130" s="230">
        <v>5.1042400980782381E-2</v>
      </c>
      <c r="N130" s="230">
        <v>0.23371554203850131</v>
      </c>
      <c r="O130" s="230">
        <v>0.22682245654346381</v>
      </c>
      <c r="P130" s="230">
        <v>0</v>
      </c>
      <c r="Q130" s="230">
        <v>0</v>
      </c>
      <c r="R130" s="230">
        <v>0</v>
      </c>
      <c r="S130" s="230">
        <v>1.4538590113070059E-3</v>
      </c>
      <c r="T130" s="230">
        <v>2.9997459562623258E-4</v>
      </c>
      <c r="U130" s="230">
        <v>1.090769509625839E-3</v>
      </c>
      <c r="V130" s="230">
        <v>5.8743984836875356E-3</v>
      </c>
      <c r="W130" s="230">
        <v>4.933905473728465E-3</v>
      </c>
      <c r="X130" s="230">
        <v>3.796482871411315E-3</v>
      </c>
      <c r="Y130" s="230">
        <v>4.3238614880908334E-3</v>
      </c>
      <c r="DA130" s="71" t="s">
        <v>762</v>
      </c>
    </row>
    <row r="131" spans="1:105" ht="12" customHeight="1" x14ac:dyDescent="0.25">
      <c r="A131" s="59" t="s">
        <v>32</v>
      </c>
      <c r="B131" s="230">
        <v>9.5866436460984339</v>
      </c>
      <c r="C131" s="230">
        <v>9.9631768013500892</v>
      </c>
      <c r="D131" s="230">
        <v>10.98479208260526</v>
      </c>
      <c r="E131" s="230">
        <v>10.213187328143221</v>
      </c>
      <c r="F131" s="230">
        <v>10.950854168412739</v>
      </c>
      <c r="G131" s="230">
        <v>8.5916809510420435</v>
      </c>
      <c r="H131" s="230">
        <v>9.2835174386223134</v>
      </c>
      <c r="I131" s="230">
        <v>9.4996579359546516</v>
      </c>
      <c r="J131" s="230">
        <v>7.7256864559598668</v>
      </c>
      <c r="K131" s="230">
        <v>2.8052117182751228</v>
      </c>
      <c r="L131" s="230">
        <v>3.7376732009386751</v>
      </c>
      <c r="M131" s="230">
        <v>3.7537431103320689</v>
      </c>
      <c r="N131" s="230">
        <v>0</v>
      </c>
      <c r="O131" s="230">
        <v>0</v>
      </c>
      <c r="P131" s="230">
        <v>0.26295502763256329</v>
      </c>
      <c r="Q131" s="230">
        <v>0</v>
      </c>
      <c r="R131" s="230">
        <v>0</v>
      </c>
      <c r="S131" s="230">
        <v>1.427409616752601E-2</v>
      </c>
      <c r="T131" s="230">
        <v>4.4335923697057842E-5</v>
      </c>
      <c r="U131" s="230">
        <v>0</v>
      </c>
      <c r="V131" s="230">
        <v>0</v>
      </c>
      <c r="W131" s="230">
        <v>0</v>
      </c>
      <c r="X131" s="230">
        <v>0</v>
      </c>
      <c r="Y131" s="230">
        <v>0</v>
      </c>
      <c r="DA131" s="71" t="s">
        <v>763</v>
      </c>
    </row>
    <row r="132" spans="1:105" ht="12" customHeight="1" x14ac:dyDescent="0.25">
      <c r="A132" s="59" t="s">
        <v>35</v>
      </c>
      <c r="B132" s="230">
        <v>1.979829859301091</v>
      </c>
      <c r="C132" s="230">
        <v>1.848009715555236</v>
      </c>
      <c r="D132" s="230">
        <v>2.180502058455899</v>
      </c>
      <c r="E132" s="230">
        <v>2.6555225285087189</v>
      </c>
      <c r="F132" s="230">
        <v>2.8503232127535361</v>
      </c>
      <c r="G132" s="230">
        <v>3.526851794433524</v>
      </c>
      <c r="H132" s="230">
        <v>2.7209953385069068</v>
      </c>
      <c r="I132" s="230">
        <v>3.2001281300335802</v>
      </c>
      <c r="J132" s="230">
        <v>3.171607019226931</v>
      </c>
      <c r="K132" s="230">
        <v>1.8675955729511029</v>
      </c>
      <c r="L132" s="230">
        <v>3.1811983040622609</v>
      </c>
      <c r="M132" s="230">
        <v>10.483985155049339</v>
      </c>
      <c r="N132" s="230">
        <v>10.775689969492859</v>
      </c>
      <c r="O132" s="230">
        <v>19.408337047904229</v>
      </c>
      <c r="P132" s="230">
        <v>13.11624680187527</v>
      </c>
      <c r="Q132" s="230">
        <v>12.537897365804589</v>
      </c>
      <c r="R132" s="230">
        <v>14.30496610209234</v>
      </c>
      <c r="S132" s="230">
        <v>0.73626760194905505</v>
      </c>
      <c r="T132" s="230">
        <v>0.6994411728106672</v>
      </c>
      <c r="U132" s="230">
        <v>0.94622500194671277</v>
      </c>
      <c r="V132" s="230">
        <v>7.9370352583061958</v>
      </c>
      <c r="W132" s="230">
        <v>9.4875078014343721</v>
      </c>
      <c r="X132" s="230">
        <v>8.0063280195725799</v>
      </c>
      <c r="Y132" s="230">
        <v>10.010307709146121</v>
      </c>
      <c r="DA132" s="71" t="s">
        <v>764</v>
      </c>
    </row>
    <row r="133" spans="1:105" ht="12" customHeight="1" x14ac:dyDescent="0.25">
      <c r="A133" s="60" t="s">
        <v>611</v>
      </c>
      <c r="B133" s="262">
        <v>6.7023009969583436</v>
      </c>
      <c r="C133" s="262">
        <v>8.2946754465648489</v>
      </c>
      <c r="D133" s="262">
        <v>9.3109661846496792</v>
      </c>
      <c r="E133" s="262">
        <v>6.9007211406469571</v>
      </c>
      <c r="F133" s="262">
        <v>10.797823068476241</v>
      </c>
      <c r="G133" s="262">
        <v>16.256804154286421</v>
      </c>
      <c r="H133" s="262">
        <v>11.54126548478553</v>
      </c>
      <c r="I133" s="262">
        <v>15.003029271955359</v>
      </c>
      <c r="J133" s="262">
        <v>11.651126674924081</v>
      </c>
      <c r="K133" s="262">
        <v>14.98077196080124</v>
      </c>
      <c r="L133" s="262">
        <v>33.61167127563121</v>
      </c>
      <c r="M133" s="262">
        <v>13.33526951217493</v>
      </c>
      <c r="N133" s="262">
        <v>15.383976069441291</v>
      </c>
      <c r="O133" s="262">
        <v>17.100822639554679</v>
      </c>
      <c r="P133" s="262">
        <v>16.89582372252336</v>
      </c>
      <c r="Q133" s="262">
        <v>17.248710731659781</v>
      </c>
      <c r="R133" s="262">
        <v>16.13364649520766</v>
      </c>
      <c r="S133" s="262">
        <v>8.482318001626</v>
      </c>
      <c r="T133" s="262">
        <v>8.6976344876264093</v>
      </c>
      <c r="U133" s="262">
        <v>5.8999207599370136</v>
      </c>
      <c r="V133" s="262">
        <v>9.3131735388241204</v>
      </c>
      <c r="W133" s="262">
        <v>9.6873000365165858</v>
      </c>
      <c r="X133" s="262">
        <v>9.0157614239860866</v>
      </c>
      <c r="Y133" s="262">
        <v>7.4972509398298204</v>
      </c>
      <c r="DA133" s="72" t="s">
        <v>765</v>
      </c>
    </row>
    <row r="134" spans="1:105" ht="12" customHeight="1" x14ac:dyDescent="0.25">
      <c r="A134" s="57" t="s">
        <v>613</v>
      </c>
      <c r="B134" s="294">
        <v>22.203669741084411</v>
      </c>
      <c r="C134" s="294">
        <v>23.206094993770879</v>
      </c>
      <c r="D134" s="294">
        <v>25.772749567202411</v>
      </c>
      <c r="E134" s="294">
        <v>23.913823708524369</v>
      </c>
      <c r="F134" s="294">
        <v>26.040276451022461</v>
      </c>
      <c r="G134" s="294">
        <v>29.467915834869078</v>
      </c>
      <c r="H134" s="294">
        <v>25.32642194453717</v>
      </c>
      <c r="I134" s="294">
        <v>29.322143498785621</v>
      </c>
      <c r="J134" s="294">
        <v>23.83441642382715</v>
      </c>
      <c r="K134" s="294">
        <v>16.555782663003409</v>
      </c>
      <c r="L134" s="294">
        <v>34.927137812936522</v>
      </c>
      <c r="M134" s="294">
        <v>26.671489445775549</v>
      </c>
      <c r="N134" s="294">
        <v>25.952180108267981</v>
      </c>
      <c r="O134" s="294">
        <v>32.469085244167061</v>
      </c>
      <c r="P134" s="294">
        <v>26.312158467264091</v>
      </c>
      <c r="Q134" s="294">
        <v>26.308799285910361</v>
      </c>
      <c r="R134" s="294">
        <v>30.02233727067464</v>
      </c>
      <c r="S134" s="294">
        <v>6.3269115796412532</v>
      </c>
      <c r="T134" s="294">
        <v>6.4429778932363186</v>
      </c>
      <c r="U134" s="294">
        <v>4.7132529089227386</v>
      </c>
      <c r="V134" s="294">
        <v>11.941409668857499</v>
      </c>
      <c r="W134" s="294">
        <v>13.26103439585926</v>
      </c>
      <c r="X134" s="294">
        <v>11.76912310887619</v>
      </c>
      <c r="Y134" s="294">
        <v>12.110044629417979</v>
      </c>
      <c r="DA134" s="70" t="s">
        <v>766</v>
      </c>
    </row>
    <row r="135" spans="1:105" ht="12" customHeight="1" x14ac:dyDescent="0.25">
      <c r="A135" s="60" t="s">
        <v>615</v>
      </c>
      <c r="B135" s="262">
        <v>15.21899633632658</v>
      </c>
      <c r="C135" s="262">
        <v>14.884910120335901</v>
      </c>
      <c r="D135" s="262">
        <v>16.292832370444572</v>
      </c>
      <c r="E135" s="262">
        <v>16.643043051491389</v>
      </c>
      <c r="F135" s="262">
        <v>15.456042282694099</v>
      </c>
      <c r="G135" s="262">
        <v>13.72869708222864</v>
      </c>
      <c r="H135" s="262">
        <v>13.847847688565301</v>
      </c>
      <c r="I135" s="262">
        <v>14.459477018562421</v>
      </c>
      <c r="J135" s="262">
        <v>12.399926626280561</v>
      </c>
      <c r="K135" s="262">
        <v>4.600426597129637</v>
      </c>
      <c r="L135" s="262">
        <v>6.9416325693608103</v>
      </c>
      <c r="M135" s="262">
        <v>14.314185598043281</v>
      </c>
      <c r="N135" s="262">
        <v>10.94588475506524</v>
      </c>
      <c r="O135" s="262">
        <v>17.4070250927393</v>
      </c>
      <c r="P135" s="262">
        <v>11.707605110703691</v>
      </c>
      <c r="Q135" s="262">
        <v>11.15625870892249</v>
      </c>
      <c r="R135" s="262">
        <v>14.24352410573665</v>
      </c>
      <c r="S135" s="262">
        <v>0.53162453183566916</v>
      </c>
      <c r="T135" s="262">
        <v>0.50058237316430954</v>
      </c>
      <c r="U135" s="262">
        <v>0.68231061737130949</v>
      </c>
      <c r="V135" s="262">
        <v>5.5784657220298808</v>
      </c>
      <c r="W135" s="262">
        <v>6.6424798428385667</v>
      </c>
      <c r="X135" s="262">
        <v>5.6093769880026203</v>
      </c>
      <c r="Y135" s="262">
        <v>6.9877748374324442</v>
      </c>
      <c r="DA135" s="72" t="s">
        <v>767</v>
      </c>
    </row>
    <row r="136" spans="1:105" ht="12" customHeight="1" x14ac:dyDescent="0.25">
      <c r="A136" s="59" t="s">
        <v>31</v>
      </c>
      <c r="B136" s="297">
        <v>2.0210820298117369</v>
      </c>
      <c r="C136" s="297">
        <v>1.8964451135732989</v>
      </c>
      <c r="D136" s="297">
        <v>1.834251083887622</v>
      </c>
      <c r="E136" s="297">
        <v>1.904606621818888</v>
      </c>
      <c r="F136" s="297">
        <v>1.878751085208191</v>
      </c>
      <c r="G136" s="297">
        <v>1.893716167364945</v>
      </c>
      <c r="H136" s="297">
        <v>1.807864936691157</v>
      </c>
      <c r="I136" s="297">
        <v>1.7728980473612801</v>
      </c>
      <c r="J136" s="297">
        <v>1.606165522105629</v>
      </c>
      <c r="K136" s="297">
        <v>0.82132683097937131</v>
      </c>
      <c r="L136" s="297">
        <v>1.103002884693937</v>
      </c>
      <c r="M136" s="297">
        <v>1.073307296064099</v>
      </c>
      <c r="N136" s="297">
        <v>0.20676308564250789</v>
      </c>
      <c r="O136" s="297">
        <v>0.1127720750627664</v>
      </c>
      <c r="P136" s="297">
        <v>0.14277878461229029</v>
      </c>
      <c r="Q136" s="297">
        <v>0.14204428205776909</v>
      </c>
      <c r="R136" s="297">
        <v>0.25317248109105323</v>
      </c>
      <c r="S136" s="297">
        <v>1.7846327411455139E-2</v>
      </c>
      <c r="T136" s="297">
        <v>2.2475121466452669E-2</v>
      </c>
      <c r="U136" s="297">
        <v>3.5085788091095277E-2</v>
      </c>
      <c r="V136" s="297">
        <v>0.15171310003900509</v>
      </c>
      <c r="W136" s="297">
        <v>0.15705634591841369</v>
      </c>
      <c r="X136" s="297">
        <v>0.1367018570507702</v>
      </c>
      <c r="Y136" s="297">
        <v>0.14558092077948209</v>
      </c>
      <c r="DA136" s="71" t="s">
        <v>768</v>
      </c>
    </row>
    <row r="137" spans="1:105" ht="12" customHeight="1" x14ac:dyDescent="0.25">
      <c r="A137" s="59" t="s">
        <v>159</v>
      </c>
      <c r="B137" s="297">
        <v>1.144137563771779</v>
      </c>
      <c r="C137" s="297">
        <v>1.139530444471228</v>
      </c>
      <c r="D137" s="297">
        <v>1.0543978910700811</v>
      </c>
      <c r="E137" s="297">
        <v>1.1796264444971529</v>
      </c>
      <c r="F137" s="297">
        <v>4.9111278761382701E-2</v>
      </c>
      <c r="G137" s="297">
        <v>0.10227896238400409</v>
      </c>
      <c r="H137" s="297">
        <v>0.1006775257105765</v>
      </c>
      <c r="I137" s="297">
        <v>0.10560740555887201</v>
      </c>
      <c r="J137" s="297">
        <v>9.9088001781029139E-2</v>
      </c>
      <c r="K137" s="297">
        <v>4.9981190685832691E-2</v>
      </c>
      <c r="L137" s="297">
        <v>7.7889220588475014E-2</v>
      </c>
      <c r="M137" s="297">
        <v>4.7299115886743202E-2</v>
      </c>
      <c r="N137" s="297">
        <v>0.22797776313695181</v>
      </c>
      <c r="O137" s="297">
        <v>0.1997806512682028</v>
      </c>
      <c r="P137" s="297">
        <v>0</v>
      </c>
      <c r="Q137" s="297">
        <v>0</v>
      </c>
      <c r="R137" s="297">
        <v>0</v>
      </c>
      <c r="S137" s="297">
        <v>9.9330516681263412E-4</v>
      </c>
      <c r="T137" s="297">
        <v>2.049485633962529E-4</v>
      </c>
      <c r="U137" s="297">
        <v>7.4523525409730268E-4</v>
      </c>
      <c r="V137" s="297">
        <v>4.013504968764103E-3</v>
      </c>
      <c r="W137" s="297">
        <v>3.3709415847784181E-3</v>
      </c>
      <c r="X137" s="297">
        <v>2.5938320171076069E-3</v>
      </c>
      <c r="Y137" s="297">
        <v>2.954147495252447E-3</v>
      </c>
      <c r="DA137" s="71" t="s">
        <v>769</v>
      </c>
    </row>
    <row r="138" spans="1:105" ht="12" customHeight="1" x14ac:dyDescent="0.25">
      <c r="A138" s="59" t="s">
        <v>32</v>
      </c>
      <c r="B138" s="297">
        <v>9.9905353319974921</v>
      </c>
      <c r="C138" s="297">
        <v>9.9950186869682938</v>
      </c>
      <c r="D138" s="297">
        <v>11.184115300341089</v>
      </c>
      <c r="E138" s="297">
        <v>10.76088184968394</v>
      </c>
      <c r="F138" s="297">
        <v>10.73423820029787</v>
      </c>
      <c r="G138" s="297">
        <v>8.3181383412120109</v>
      </c>
      <c r="H138" s="297">
        <v>9.2330901161846342</v>
      </c>
      <c r="I138" s="297">
        <v>9.4107826505558787</v>
      </c>
      <c r="J138" s="297">
        <v>7.5820378083987032</v>
      </c>
      <c r="K138" s="297">
        <v>2.2386900367948028</v>
      </c>
      <c r="L138" s="297">
        <v>3.1120342724367358</v>
      </c>
      <c r="M138" s="297">
        <v>3.4784556951289982</v>
      </c>
      <c r="N138" s="297">
        <v>0</v>
      </c>
      <c r="O138" s="297">
        <v>0</v>
      </c>
      <c r="P138" s="297">
        <v>0.22729526506104189</v>
      </c>
      <c r="Q138" s="297">
        <v>0</v>
      </c>
      <c r="R138" s="297">
        <v>0</v>
      </c>
      <c r="S138" s="297">
        <v>9.752344185037334E-3</v>
      </c>
      <c r="T138" s="297">
        <v>3.029117798988467E-5</v>
      </c>
      <c r="U138" s="297">
        <v>0</v>
      </c>
      <c r="V138" s="297">
        <v>0</v>
      </c>
      <c r="W138" s="297">
        <v>0</v>
      </c>
      <c r="X138" s="297">
        <v>0</v>
      </c>
      <c r="Y138" s="297">
        <v>0</v>
      </c>
      <c r="DA138" s="71" t="s">
        <v>770</v>
      </c>
    </row>
    <row r="139" spans="1:105" ht="12" customHeight="1" x14ac:dyDescent="0.25">
      <c r="A139" s="59" t="s">
        <v>35</v>
      </c>
      <c r="B139" s="297">
        <v>2.0632414107455692</v>
      </c>
      <c r="C139" s="297">
        <v>1.8539158753230791</v>
      </c>
      <c r="D139" s="297">
        <v>2.2200680951457761</v>
      </c>
      <c r="E139" s="297">
        <v>2.7979281354914098</v>
      </c>
      <c r="F139" s="297">
        <v>2.7939417184266508</v>
      </c>
      <c r="G139" s="297">
        <v>3.414563611267682</v>
      </c>
      <c r="H139" s="297">
        <v>2.7062151099789271</v>
      </c>
      <c r="I139" s="297">
        <v>3.170188915086384</v>
      </c>
      <c r="J139" s="297">
        <v>3.1126352939951931</v>
      </c>
      <c r="K139" s="297">
        <v>1.490428538669631</v>
      </c>
      <c r="L139" s="297">
        <v>2.6487061916416619</v>
      </c>
      <c r="M139" s="297">
        <v>9.7151234909634425</v>
      </c>
      <c r="N139" s="297">
        <v>10.511143906285779</v>
      </c>
      <c r="O139" s="297">
        <v>17.094472366408329</v>
      </c>
      <c r="P139" s="297">
        <v>11.337531061030351</v>
      </c>
      <c r="Q139" s="297">
        <v>11.01421442686472</v>
      </c>
      <c r="R139" s="297">
        <v>13.9903516246456</v>
      </c>
      <c r="S139" s="297">
        <v>0.503032555072364</v>
      </c>
      <c r="T139" s="297">
        <v>0.47787201195647078</v>
      </c>
      <c r="U139" s="297">
        <v>0.64647959402611688</v>
      </c>
      <c r="V139" s="297">
        <v>5.422739117022112</v>
      </c>
      <c r="W139" s="297">
        <v>6.4820525553353736</v>
      </c>
      <c r="X139" s="297">
        <v>5.4700812989347423</v>
      </c>
      <c r="Y139" s="297">
        <v>6.83923976915771</v>
      </c>
      <c r="DA139" s="71" t="s">
        <v>771</v>
      </c>
    </row>
    <row r="140" spans="1:105" ht="12" customHeight="1" x14ac:dyDescent="0.25">
      <c r="A140" s="60" t="s">
        <v>621</v>
      </c>
      <c r="B140" s="262">
        <v>6.9846734047578307</v>
      </c>
      <c r="C140" s="262">
        <v>8.3211848734349818</v>
      </c>
      <c r="D140" s="262">
        <v>9.4799171967578388</v>
      </c>
      <c r="E140" s="262">
        <v>7.2707806570329767</v>
      </c>
      <c r="F140" s="262">
        <v>10.58423416832836</v>
      </c>
      <c r="G140" s="262">
        <v>15.73921875264044</v>
      </c>
      <c r="H140" s="262">
        <v>11.47857425597188</v>
      </c>
      <c r="I140" s="262">
        <v>14.862666480223201</v>
      </c>
      <c r="J140" s="262">
        <v>11.43448979754659</v>
      </c>
      <c r="K140" s="262">
        <v>11.955356065873779</v>
      </c>
      <c r="L140" s="262">
        <v>27.985505243575709</v>
      </c>
      <c r="M140" s="262">
        <v>12.35730384773227</v>
      </c>
      <c r="N140" s="262">
        <v>15.00629535320274</v>
      </c>
      <c r="O140" s="262">
        <v>15.06206015142776</v>
      </c>
      <c r="P140" s="262">
        <v>14.604553356560411</v>
      </c>
      <c r="Q140" s="262">
        <v>15.152540576987869</v>
      </c>
      <c r="R140" s="262">
        <v>15.77881316493799</v>
      </c>
      <c r="S140" s="262">
        <v>5.7952870478055836</v>
      </c>
      <c r="T140" s="262">
        <v>5.9423955200720089</v>
      </c>
      <c r="U140" s="262">
        <v>4.0309422915514288</v>
      </c>
      <c r="V140" s="262">
        <v>6.3629439468276203</v>
      </c>
      <c r="W140" s="262">
        <v>6.6185545530206911</v>
      </c>
      <c r="X140" s="262">
        <v>6.1597461208735691</v>
      </c>
      <c r="Y140" s="262">
        <v>5.1222697919855387</v>
      </c>
      <c r="DA140" s="72" t="s">
        <v>772</v>
      </c>
    </row>
    <row r="141" spans="1:105" ht="12" customHeight="1" x14ac:dyDescent="0.25">
      <c r="A141" s="57" t="s">
        <v>623</v>
      </c>
      <c r="B141" s="261">
        <f t="shared" ref="B141:Y141" si="2">B142+B146+B157</f>
        <v>14.218814095195851</v>
      </c>
      <c r="C141" s="261">
        <f t="shared" si="2"/>
        <v>14.448453948794238</v>
      </c>
      <c r="D141" s="261">
        <f t="shared" si="2"/>
        <v>15.952704681855877</v>
      </c>
      <c r="E141" s="261">
        <f t="shared" si="2"/>
        <v>15.19958509839587</v>
      </c>
      <c r="F141" s="261">
        <f t="shared" si="2"/>
        <v>15.792457051358998</v>
      </c>
      <c r="G141" s="261">
        <f t="shared" si="2"/>
        <v>17.072690841052584</v>
      </c>
      <c r="H141" s="261">
        <f t="shared" si="2"/>
        <v>15.237737518855406</v>
      </c>
      <c r="I141" s="261">
        <f t="shared" si="2"/>
        <v>17.347147853756702</v>
      </c>
      <c r="J141" s="261">
        <f t="shared" si="2"/>
        <v>14.183601562000286</v>
      </c>
      <c r="K141" s="261">
        <f t="shared" si="2"/>
        <v>8.1320858203156394</v>
      </c>
      <c r="L141" s="261">
        <f t="shared" si="2"/>
        <v>16.465416593833201</v>
      </c>
      <c r="M141" s="261">
        <f t="shared" si="2"/>
        <v>15.488206962375955</v>
      </c>
      <c r="N141" s="261">
        <f t="shared" si="2"/>
        <v>14.772328541587203</v>
      </c>
      <c r="O141" s="261">
        <f t="shared" si="2"/>
        <v>18.442059044479343</v>
      </c>
      <c r="P141" s="261">
        <f t="shared" si="2"/>
        <v>14.454544097924833</v>
      </c>
      <c r="Q141" s="261">
        <f t="shared" si="2"/>
        <v>14.412360853190137</v>
      </c>
      <c r="R141" s="261">
        <f t="shared" si="2"/>
        <v>17.209479770528123</v>
      </c>
      <c r="S141" s="261">
        <f t="shared" si="2"/>
        <v>2.3071796318901461</v>
      </c>
      <c r="T141" s="261">
        <f t="shared" si="2"/>
        <v>2.3350137153183601</v>
      </c>
      <c r="U141" s="261">
        <f t="shared" si="2"/>
        <v>1.9300764343915031</v>
      </c>
      <c r="V141" s="261">
        <f t="shared" si="2"/>
        <v>6.374900609858674</v>
      </c>
      <c r="W141" s="261">
        <f t="shared" si="2"/>
        <v>7.1679286271493661</v>
      </c>
      <c r="X141" s="261">
        <f t="shared" si="2"/>
        <v>6.4653617417189979</v>
      </c>
      <c r="Y141" s="261">
        <f t="shared" si="2"/>
        <v>6.8765538917669158</v>
      </c>
      <c r="DA141" s="70"/>
    </row>
    <row r="142" spans="1:105" ht="12" customHeight="1" x14ac:dyDescent="0.25">
      <c r="A142" s="60" t="s">
        <v>624</v>
      </c>
      <c r="B142" s="262">
        <v>1.590020171686499</v>
      </c>
      <c r="C142" s="262">
        <v>1.4670461914077</v>
      </c>
      <c r="D142" s="262">
        <v>1.552548649817753</v>
      </c>
      <c r="E142" s="262">
        <v>1.801186253199843</v>
      </c>
      <c r="F142" s="262">
        <v>1.404576898692433</v>
      </c>
      <c r="G142" s="262">
        <v>1.355977761402247</v>
      </c>
      <c r="H142" s="262">
        <v>1.284046332659766</v>
      </c>
      <c r="I142" s="262">
        <v>1.3282691169144649</v>
      </c>
      <c r="J142" s="262">
        <v>1.255915609850895</v>
      </c>
      <c r="K142" s="262">
        <v>0.50229813883761298</v>
      </c>
      <c r="L142" s="262">
        <v>0.76599844479634993</v>
      </c>
      <c r="M142" s="262">
        <v>2.2021075474416909</v>
      </c>
      <c r="N142" s="262">
        <v>1.9126991168076071</v>
      </c>
      <c r="O142" s="262">
        <v>3.041727760355164</v>
      </c>
      <c r="P142" s="262">
        <v>2.0259944867718089</v>
      </c>
      <c r="Q142" s="262">
        <v>1.949460153923029</v>
      </c>
      <c r="R142" s="262">
        <v>2.4889332006408438</v>
      </c>
      <c r="S142" s="262">
        <v>9.1540524828865655E-2</v>
      </c>
      <c r="T142" s="262">
        <v>8.7468209302480018E-2</v>
      </c>
      <c r="U142" s="262">
        <v>0.11922790568671381</v>
      </c>
      <c r="V142" s="262">
        <v>0.9747888542980071</v>
      </c>
      <c r="W142" s="262">
        <v>1.1607161607407159</v>
      </c>
      <c r="X142" s="262">
        <v>0.98019033188053917</v>
      </c>
      <c r="Y142" s="262">
        <v>1.221053488053812</v>
      </c>
      <c r="DA142" s="72" t="s">
        <v>773</v>
      </c>
    </row>
    <row r="143" spans="1:105" ht="12" customHeight="1" x14ac:dyDescent="0.25">
      <c r="A143" s="59" t="s">
        <v>31</v>
      </c>
      <c r="B143" s="230">
        <v>0.61462850987565509</v>
      </c>
      <c r="C143" s="230">
        <v>0.5689640800808955</v>
      </c>
      <c r="D143" s="230">
        <v>0.55743232687160627</v>
      </c>
      <c r="E143" s="230">
        <v>0.58321272526829837</v>
      </c>
      <c r="F143" s="230">
        <v>0.55886485898788063</v>
      </c>
      <c r="G143" s="230">
        <v>0.47459738120730049</v>
      </c>
      <c r="H143" s="230">
        <v>0.50303451600490168</v>
      </c>
      <c r="I143" s="230">
        <v>0.46643459716452751</v>
      </c>
      <c r="J143" s="230">
        <v>0.4186913454145717</v>
      </c>
      <c r="K143" s="230">
        <v>0.1746811839673785</v>
      </c>
      <c r="L143" s="230">
        <v>0.2206232687538178</v>
      </c>
      <c r="M143" s="230">
        <v>0.2181244935563878</v>
      </c>
      <c r="N143" s="230">
        <v>3.6130068984495119E-2</v>
      </c>
      <c r="O143" s="230">
        <v>1.9705949148907251E-2</v>
      </c>
      <c r="P143" s="230">
        <v>2.519697066906881E-2</v>
      </c>
      <c r="Q143" s="230">
        <v>2.4821015287388351E-2</v>
      </c>
      <c r="R143" s="230">
        <v>4.4239711253927033E-2</v>
      </c>
      <c r="S143" s="230">
        <v>3.130387508992972E-3</v>
      </c>
      <c r="T143" s="230">
        <v>3.9273807846834027E-3</v>
      </c>
      <c r="U143" s="230">
        <v>6.1309393800516821E-3</v>
      </c>
      <c r="V143" s="230">
        <v>2.651055798102267E-2</v>
      </c>
      <c r="W143" s="230">
        <v>2.744424419306701E-2</v>
      </c>
      <c r="X143" s="230">
        <v>2.388747251572992E-2</v>
      </c>
      <c r="Y143" s="230">
        <v>2.5439012453524961E-2</v>
      </c>
      <c r="DA143" s="71" t="s">
        <v>774</v>
      </c>
    </row>
    <row r="144" spans="1:105" ht="12" customHeight="1" x14ac:dyDescent="0.25">
      <c r="A144" s="59" t="s">
        <v>159</v>
      </c>
      <c r="B144" s="230">
        <v>0.34794211988482021</v>
      </c>
      <c r="C144" s="230">
        <v>0.34187748773868581</v>
      </c>
      <c r="D144" s="230">
        <v>0.32043348646794051</v>
      </c>
      <c r="E144" s="230">
        <v>0.36121535314033931</v>
      </c>
      <c r="F144" s="230">
        <v>1.460894319411833E-2</v>
      </c>
      <c r="G144" s="230">
        <v>2.5632842205488629E-2</v>
      </c>
      <c r="H144" s="230">
        <v>2.801330419687352E-2</v>
      </c>
      <c r="I144" s="230">
        <v>2.7784422089447619E-2</v>
      </c>
      <c r="J144" s="230">
        <v>2.5830020760097092E-2</v>
      </c>
      <c r="K144" s="230">
        <v>1.063008443872431E-2</v>
      </c>
      <c r="L144" s="230">
        <v>1.557944651403593E-2</v>
      </c>
      <c r="M144" s="230">
        <v>9.6124341428539106E-3</v>
      </c>
      <c r="N144" s="230">
        <v>3.9837151218135823E-2</v>
      </c>
      <c r="O144" s="230">
        <v>3.4909948696391392E-2</v>
      </c>
      <c r="P144" s="230">
        <v>0</v>
      </c>
      <c r="Q144" s="230">
        <v>0</v>
      </c>
      <c r="R144" s="230">
        <v>0</v>
      </c>
      <c r="S144" s="230">
        <v>1.7423361205468979E-4</v>
      </c>
      <c r="T144" s="230">
        <v>3.5813423786490178E-5</v>
      </c>
      <c r="U144" s="230">
        <v>1.3022344417304329E-4</v>
      </c>
      <c r="V144" s="230">
        <v>7.0132543698723496E-4</v>
      </c>
      <c r="W144" s="230">
        <v>5.8904301811071684E-4</v>
      </c>
      <c r="X144" s="230">
        <v>4.5324981207875382E-4</v>
      </c>
      <c r="Y144" s="230">
        <v>5.1621183956591726E-4</v>
      </c>
      <c r="DA144" s="71" t="s">
        <v>775</v>
      </c>
    </row>
    <row r="145" spans="1:105" ht="12" customHeight="1" x14ac:dyDescent="0.25">
      <c r="A145" s="59" t="s">
        <v>35</v>
      </c>
      <c r="B145" s="230">
        <v>0.62744954192602398</v>
      </c>
      <c r="C145" s="230">
        <v>0.55620462358811862</v>
      </c>
      <c r="D145" s="230">
        <v>0.67468283647820615</v>
      </c>
      <c r="E145" s="230">
        <v>0.85675817479120542</v>
      </c>
      <c r="F145" s="230">
        <v>0.83110309651043435</v>
      </c>
      <c r="G145" s="230">
        <v>0.85574753798945824</v>
      </c>
      <c r="H145" s="230">
        <v>0.75299851245799088</v>
      </c>
      <c r="I145" s="230">
        <v>0.83405009766048988</v>
      </c>
      <c r="J145" s="230">
        <v>0.81139424367622615</v>
      </c>
      <c r="K145" s="230">
        <v>0.31698687043151008</v>
      </c>
      <c r="L145" s="230">
        <v>0.52979572952849618</v>
      </c>
      <c r="M145" s="230">
        <v>1.97437061974245</v>
      </c>
      <c r="N145" s="230">
        <v>1.8367318966049759</v>
      </c>
      <c r="O145" s="230">
        <v>2.9871118625098649</v>
      </c>
      <c r="P145" s="230">
        <v>2.00079751610274</v>
      </c>
      <c r="Q145" s="230">
        <v>1.924639138635641</v>
      </c>
      <c r="R145" s="230">
        <v>2.4446934893869172</v>
      </c>
      <c r="S145" s="230">
        <v>8.8235903707817989E-2</v>
      </c>
      <c r="T145" s="230">
        <v>8.3505015094010121E-2</v>
      </c>
      <c r="U145" s="230">
        <v>0.1129667428624891</v>
      </c>
      <c r="V145" s="230">
        <v>0.94757697087999715</v>
      </c>
      <c r="W145" s="230">
        <v>1.132682873529538</v>
      </c>
      <c r="X145" s="230">
        <v>0.95584960955273046</v>
      </c>
      <c r="Y145" s="230">
        <v>1.195098263760721</v>
      </c>
      <c r="DA145" s="71" t="s">
        <v>776</v>
      </c>
    </row>
    <row r="146" spans="1:105" ht="12" customHeight="1" x14ac:dyDescent="0.25">
      <c r="A146" s="60" t="s">
        <v>629</v>
      </c>
      <c r="B146" s="262">
        <v>10.504694385038709</v>
      </c>
      <c r="C146" s="262">
        <v>10.484918266174059</v>
      </c>
      <c r="D146" s="262">
        <v>11.51919150762919</v>
      </c>
      <c r="E146" s="262">
        <v>11.172001145409251</v>
      </c>
      <c r="F146" s="262">
        <v>11.23942872525352</v>
      </c>
      <c r="G146" s="262">
        <v>11.772197987588781</v>
      </c>
      <c r="H146" s="262">
        <v>10.759802678214941</v>
      </c>
      <c r="I146" s="262">
        <v>12.10863592123777</v>
      </c>
      <c r="J146" s="262">
        <v>9.9469707944813948</v>
      </c>
      <c r="K146" s="262">
        <v>5.087102268597774</v>
      </c>
      <c r="L146" s="262">
        <v>10.101741361203221</v>
      </c>
      <c r="M146" s="262">
        <v>10.77476770835465</v>
      </c>
      <c r="N146" s="262">
        <v>10.237408516109531</v>
      </c>
      <c r="O146" s="262">
        <v>12.76836595709957</v>
      </c>
      <c r="P146" s="262">
        <v>9.8512023984045349</v>
      </c>
      <c r="Q146" s="262">
        <v>9.8151246969129335</v>
      </c>
      <c r="R146" s="262">
        <v>11.96333482499994</v>
      </c>
      <c r="S146" s="262">
        <v>1.1990997504071621</v>
      </c>
      <c r="T146" s="262">
        <v>1.2091506739632509</v>
      </c>
      <c r="U146" s="262">
        <v>1.106476069695933</v>
      </c>
      <c r="V146" s="262">
        <v>4.2882420858419534</v>
      </c>
      <c r="W146" s="262">
        <v>4.8506770440667042</v>
      </c>
      <c r="X146" s="262">
        <v>4.4088088106705907</v>
      </c>
      <c r="Y146" s="262">
        <v>4.7604278603403749</v>
      </c>
      <c r="DA146" s="72" t="s">
        <v>777</v>
      </c>
    </row>
    <row r="147" spans="1:105" ht="12" customHeight="1" x14ac:dyDescent="0.25">
      <c r="A147" s="64" t="s">
        <v>28</v>
      </c>
      <c r="B147" s="229">
        <v>5.3258369390903182</v>
      </c>
      <c r="C147" s="229">
        <v>5.0808346875467656</v>
      </c>
      <c r="D147" s="229">
        <v>5.7325872781855294</v>
      </c>
      <c r="E147" s="229">
        <v>5.6895986781452104</v>
      </c>
      <c r="F147" s="229">
        <v>5.338650687742426</v>
      </c>
      <c r="G147" s="229">
        <v>5.9212035139033379</v>
      </c>
      <c r="H147" s="229">
        <v>5.3989786130146653</v>
      </c>
      <c r="I147" s="229">
        <v>6.2500812300377886</v>
      </c>
      <c r="J147" s="229">
        <v>4.9489717895098178</v>
      </c>
      <c r="K147" s="229">
        <v>1.75158841297711</v>
      </c>
      <c r="L147" s="229">
        <v>4.7553032146825016</v>
      </c>
      <c r="M147" s="229">
        <v>4.5928918465198496</v>
      </c>
      <c r="N147" s="229">
        <v>5.2871897460637483</v>
      </c>
      <c r="O147" s="229">
        <v>4.6691902638666596</v>
      </c>
      <c r="P147" s="229">
        <v>3.7169778213105218</v>
      </c>
      <c r="Q147" s="229">
        <v>4.0043362556865283</v>
      </c>
      <c r="R147" s="229">
        <v>5.9919767451859984</v>
      </c>
      <c r="S147" s="229">
        <v>0</v>
      </c>
      <c r="T147" s="229">
        <v>0</v>
      </c>
      <c r="U147" s="229">
        <v>0</v>
      </c>
      <c r="V147" s="229">
        <v>0</v>
      </c>
      <c r="W147" s="229">
        <v>0</v>
      </c>
      <c r="X147" s="229">
        <v>0</v>
      </c>
      <c r="Y147" s="229">
        <v>0</v>
      </c>
      <c r="DA147" s="73" t="s">
        <v>778</v>
      </c>
    </row>
    <row r="148" spans="1:105" ht="12" customHeight="1" x14ac:dyDescent="0.25">
      <c r="A148" s="64" t="s">
        <v>30</v>
      </c>
      <c r="B148" s="229">
        <v>0</v>
      </c>
      <c r="C148" s="229">
        <v>0</v>
      </c>
      <c r="D148" s="229">
        <v>0</v>
      </c>
      <c r="E148" s="229">
        <v>0</v>
      </c>
      <c r="F148" s="229">
        <v>0</v>
      </c>
      <c r="G148" s="229">
        <v>0</v>
      </c>
      <c r="H148" s="229">
        <v>0</v>
      </c>
      <c r="I148" s="229">
        <v>0</v>
      </c>
      <c r="J148" s="229">
        <v>0</v>
      </c>
      <c r="K148" s="229">
        <v>0</v>
      </c>
      <c r="L148" s="229">
        <v>0</v>
      </c>
      <c r="M148" s="229">
        <v>0</v>
      </c>
      <c r="N148" s="229">
        <v>0</v>
      </c>
      <c r="O148" s="229">
        <v>0</v>
      </c>
      <c r="P148" s="229">
        <v>0</v>
      </c>
      <c r="Q148" s="229">
        <v>0</v>
      </c>
      <c r="R148" s="229">
        <v>0</v>
      </c>
      <c r="S148" s="229">
        <v>0</v>
      </c>
      <c r="T148" s="229">
        <v>0</v>
      </c>
      <c r="U148" s="229">
        <v>0</v>
      </c>
      <c r="V148" s="229">
        <v>0</v>
      </c>
      <c r="W148" s="229">
        <v>0</v>
      </c>
      <c r="X148" s="229">
        <v>0</v>
      </c>
      <c r="Y148" s="229">
        <v>0</v>
      </c>
      <c r="DA148" s="73" t="s">
        <v>779</v>
      </c>
    </row>
    <row r="149" spans="1:105" ht="12" customHeight="1" x14ac:dyDescent="0.25">
      <c r="A149" s="64" t="s">
        <v>31</v>
      </c>
      <c r="B149" s="229">
        <v>0.69248202747200294</v>
      </c>
      <c r="C149" s="229">
        <v>0.69334465955353186</v>
      </c>
      <c r="D149" s="229">
        <v>0.65630984257920966</v>
      </c>
      <c r="E149" s="229">
        <v>0.63173916908009009</v>
      </c>
      <c r="F149" s="229">
        <v>0.72361072926177927</v>
      </c>
      <c r="G149" s="229">
        <v>0.81340516979833266</v>
      </c>
      <c r="H149" s="229">
        <v>0.7057882794935727</v>
      </c>
      <c r="I149" s="229">
        <v>0.72430484999082412</v>
      </c>
      <c r="J149" s="229">
        <v>0.65250881185455711</v>
      </c>
      <c r="K149" s="229">
        <v>0.59936648784989854</v>
      </c>
      <c r="L149" s="229">
        <v>0.85476454738856633</v>
      </c>
      <c r="M149" s="229">
        <v>0.46586418581252009</v>
      </c>
      <c r="N149" s="229">
        <v>9.3686540938154039E-2</v>
      </c>
      <c r="O149" s="229">
        <v>5.2526094617548737E-2</v>
      </c>
      <c r="P149" s="229">
        <v>7.4009074550976411E-2</v>
      </c>
      <c r="Q149" s="229">
        <v>7.4534513493924648E-2</v>
      </c>
      <c r="R149" s="229">
        <v>0.1070603441964957</v>
      </c>
      <c r="S149" s="229">
        <v>4.0633128217230308E-2</v>
      </c>
      <c r="T149" s="229">
        <v>5.4859432836810038E-2</v>
      </c>
      <c r="U149" s="229">
        <v>5.7222007722827532E-2</v>
      </c>
      <c r="V149" s="229">
        <v>0.1168953001859379</v>
      </c>
      <c r="W149" s="229">
        <v>0.1149589364441736</v>
      </c>
      <c r="X149" s="229">
        <v>9.3102123614589902E-2</v>
      </c>
      <c r="Y149" s="229">
        <v>9.9410076919876508E-2</v>
      </c>
      <c r="DA149" s="73" t="s">
        <v>780</v>
      </c>
    </row>
    <row r="150" spans="1:105" ht="12" customHeight="1" x14ac:dyDescent="0.25">
      <c r="A150" s="64" t="s">
        <v>159</v>
      </c>
      <c r="B150" s="229">
        <v>0.3994700032832359</v>
      </c>
      <c r="C150" s="229">
        <v>0.42453763130885658</v>
      </c>
      <c r="D150" s="229">
        <v>0.38444660022352217</v>
      </c>
      <c r="E150" s="229">
        <v>0.39871114719401218</v>
      </c>
      <c r="F150" s="229">
        <v>1.9275176289565231E-2</v>
      </c>
      <c r="G150" s="229">
        <v>4.4767177944241961E-2</v>
      </c>
      <c r="H150" s="229">
        <v>4.0051829343423009E-2</v>
      </c>
      <c r="I150" s="229">
        <v>4.3965636829230353E-2</v>
      </c>
      <c r="J150" s="229">
        <v>4.1020270077983187E-2</v>
      </c>
      <c r="K150" s="229">
        <v>3.7167590474253491E-2</v>
      </c>
      <c r="L150" s="229">
        <v>6.1507570589500321E-2</v>
      </c>
      <c r="M150" s="229">
        <v>2.093442581675525E-2</v>
      </c>
      <c r="N150" s="229">
        <v>0.10526355930321089</v>
      </c>
      <c r="O150" s="229">
        <v>9.449970736846583E-2</v>
      </c>
      <c r="P150" s="229">
        <v>0</v>
      </c>
      <c r="Q150" s="229">
        <v>0</v>
      </c>
      <c r="R150" s="229">
        <v>0</v>
      </c>
      <c r="S150" s="229">
        <v>2.3105111790274009E-3</v>
      </c>
      <c r="T150" s="229">
        <v>5.1086766504585132E-4</v>
      </c>
      <c r="U150" s="229">
        <v>1.238530226676166E-3</v>
      </c>
      <c r="V150" s="229">
        <v>3.151222988141641E-3</v>
      </c>
      <c r="W150" s="229">
        <v>2.5143158785071911E-3</v>
      </c>
      <c r="X150" s="229">
        <v>1.8001487057139969E-3</v>
      </c>
      <c r="Y150" s="229">
        <v>2.0556041512733922E-3</v>
      </c>
      <c r="DA150" s="73" t="s">
        <v>781</v>
      </c>
    </row>
    <row r="151" spans="1:105" ht="12" customHeight="1" x14ac:dyDescent="0.25">
      <c r="A151" s="64" t="s">
        <v>32</v>
      </c>
      <c r="B151" s="229">
        <v>3.381676648588424</v>
      </c>
      <c r="C151" s="229">
        <v>3.6100337330053831</v>
      </c>
      <c r="D151" s="229">
        <v>3.9533978480170542</v>
      </c>
      <c r="E151" s="229">
        <v>3.5261365859650629</v>
      </c>
      <c r="F151" s="229">
        <v>4.084376177396484</v>
      </c>
      <c r="G151" s="229">
        <v>3.529692996557471</v>
      </c>
      <c r="H151" s="229">
        <v>3.561018972504717</v>
      </c>
      <c r="I151" s="229">
        <v>3.798237590513279</v>
      </c>
      <c r="J151" s="229">
        <v>3.0429917889917828</v>
      </c>
      <c r="K151" s="229">
        <v>1.613946615750365</v>
      </c>
      <c r="L151" s="229">
        <v>2.382500369372238</v>
      </c>
      <c r="M151" s="229">
        <v>1.496682995319087</v>
      </c>
      <c r="N151" s="229">
        <v>0</v>
      </c>
      <c r="O151" s="229">
        <v>0</v>
      </c>
      <c r="P151" s="229">
        <v>0.1185532619947561</v>
      </c>
      <c r="Q151" s="229">
        <v>0</v>
      </c>
      <c r="R151" s="229">
        <v>0</v>
      </c>
      <c r="S151" s="229">
        <v>2.2180970676661721E-2</v>
      </c>
      <c r="T151" s="229">
        <v>7.3201012718579817E-5</v>
      </c>
      <c r="U151" s="229">
        <v>0</v>
      </c>
      <c r="V151" s="229">
        <v>0</v>
      </c>
      <c r="W151" s="229">
        <v>0</v>
      </c>
      <c r="X151" s="229">
        <v>0</v>
      </c>
      <c r="Y151" s="229">
        <v>0</v>
      </c>
      <c r="DA151" s="73" t="s">
        <v>782</v>
      </c>
    </row>
    <row r="152" spans="1:105" ht="12" customHeight="1" x14ac:dyDescent="0.25">
      <c r="A152" s="64" t="s">
        <v>33</v>
      </c>
      <c r="B152" s="229">
        <v>0</v>
      </c>
      <c r="C152" s="229">
        <v>0</v>
      </c>
      <c r="D152" s="229">
        <v>0</v>
      </c>
      <c r="E152" s="229">
        <v>0</v>
      </c>
      <c r="F152" s="229">
        <v>0</v>
      </c>
      <c r="G152" s="229">
        <v>0</v>
      </c>
      <c r="H152" s="229">
        <v>0</v>
      </c>
      <c r="I152" s="229">
        <v>0</v>
      </c>
      <c r="J152" s="229">
        <v>0</v>
      </c>
      <c r="K152" s="229">
        <v>0</v>
      </c>
      <c r="L152" s="229">
        <v>0</v>
      </c>
      <c r="M152" s="229">
        <v>0</v>
      </c>
      <c r="N152" s="229">
        <v>0</v>
      </c>
      <c r="O152" s="229">
        <v>0</v>
      </c>
      <c r="P152" s="229">
        <v>6.670339938297995E-2</v>
      </c>
      <c r="Q152" s="229">
        <v>0</v>
      </c>
      <c r="R152" s="229">
        <v>0</v>
      </c>
      <c r="S152" s="229">
        <v>0</v>
      </c>
      <c r="T152" s="229">
        <v>0</v>
      </c>
      <c r="U152" s="229">
        <v>0</v>
      </c>
      <c r="V152" s="229">
        <v>0</v>
      </c>
      <c r="W152" s="229">
        <v>0</v>
      </c>
      <c r="X152" s="229">
        <v>0.59740461912502152</v>
      </c>
      <c r="Y152" s="229">
        <v>0</v>
      </c>
      <c r="DA152" s="73" t="s">
        <v>783</v>
      </c>
    </row>
    <row r="153" spans="1:105" ht="12" customHeight="1" x14ac:dyDescent="0.25">
      <c r="A153" s="64" t="s">
        <v>35</v>
      </c>
      <c r="B153" s="229">
        <v>0.70522876660472855</v>
      </c>
      <c r="C153" s="229">
        <v>0.6761675547595235</v>
      </c>
      <c r="D153" s="229">
        <v>0.79244993862387725</v>
      </c>
      <c r="E153" s="229">
        <v>0.92581556502487672</v>
      </c>
      <c r="F153" s="229">
        <v>1.073515954563272</v>
      </c>
      <c r="G153" s="229">
        <v>1.4631291293854001</v>
      </c>
      <c r="H153" s="229">
        <v>1.053964983858565</v>
      </c>
      <c r="I153" s="229">
        <v>1.29204661386665</v>
      </c>
      <c r="J153" s="229">
        <v>1.261478134047255</v>
      </c>
      <c r="K153" s="229">
        <v>1.085033161546147</v>
      </c>
      <c r="L153" s="229">
        <v>2.0476656591704172</v>
      </c>
      <c r="M153" s="229">
        <v>4.1983942548864386</v>
      </c>
      <c r="N153" s="229">
        <v>4.751268669804416</v>
      </c>
      <c r="O153" s="229">
        <v>7.9521498912468944</v>
      </c>
      <c r="P153" s="229">
        <v>5.8749588411653013</v>
      </c>
      <c r="Q153" s="229">
        <v>5.7362539277324807</v>
      </c>
      <c r="R153" s="229">
        <v>5.8642977356174502</v>
      </c>
      <c r="S153" s="229">
        <v>1.1339751403342431</v>
      </c>
      <c r="T153" s="229">
        <v>1.153707172448676</v>
      </c>
      <c r="U153" s="229">
        <v>1.048015531746429</v>
      </c>
      <c r="V153" s="229">
        <v>4.1681955626678739</v>
      </c>
      <c r="W153" s="229">
        <v>4.7332037917440237</v>
      </c>
      <c r="X153" s="229">
        <v>3.7165019192252662</v>
      </c>
      <c r="Y153" s="229">
        <v>4.6589621792692251</v>
      </c>
      <c r="DA153" s="73" t="s">
        <v>784</v>
      </c>
    </row>
    <row r="154" spans="1:105" ht="12" customHeight="1" x14ac:dyDescent="0.25">
      <c r="A154" s="64" t="s">
        <v>36</v>
      </c>
      <c r="B154" s="229">
        <v>0</v>
      </c>
      <c r="C154" s="229">
        <v>0</v>
      </c>
      <c r="D154" s="229">
        <v>0</v>
      </c>
      <c r="E154" s="229">
        <v>0</v>
      </c>
      <c r="F154" s="229">
        <v>0</v>
      </c>
      <c r="G154" s="229">
        <v>0</v>
      </c>
      <c r="H154" s="229">
        <v>0</v>
      </c>
      <c r="I154" s="229">
        <v>0</v>
      </c>
      <c r="J154" s="229">
        <v>0</v>
      </c>
      <c r="K154" s="229">
        <v>0</v>
      </c>
      <c r="L154" s="229">
        <v>0</v>
      </c>
      <c r="M154" s="229">
        <v>0</v>
      </c>
      <c r="N154" s="229">
        <v>0</v>
      </c>
      <c r="O154" s="229">
        <v>0</v>
      </c>
      <c r="P154" s="229">
        <v>0</v>
      </c>
      <c r="Q154" s="229">
        <v>0</v>
      </c>
      <c r="R154" s="229">
        <v>0</v>
      </c>
      <c r="S154" s="229">
        <v>0</v>
      </c>
      <c r="T154" s="229">
        <v>0</v>
      </c>
      <c r="U154" s="229">
        <v>0</v>
      </c>
      <c r="V154" s="229">
        <v>0</v>
      </c>
      <c r="W154" s="229">
        <v>0</v>
      </c>
      <c r="X154" s="229">
        <v>0</v>
      </c>
      <c r="Y154" s="229">
        <v>0</v>
      </c>
      <c r="DA154" s="73" t="s">
        <v>785</v>
      </c>
    </row>
    <row r="155" spans="1:105" ht="12" customHeight="1" x14ac:dyDescent="0.25">
      <c r="A155" s="64" t="s">
        <v>38</v>
      </c>
      <c r="B155" s="229">
        <v>0</v>
      </c>
      <c r="C155" s="229">
        <v>0</v>
      </c>
      <c r="D155" s="229">
        <v>0</v>
      </c>
      <c r="E155" s="229">
        <v>0</v>
      </c>
      <c r="F155" s="229">
        <v>0</v>
      </c>
      <c r="G155" s="229">
        <v>0</v>
      </c>
      <c r="H155" s="229">
        <v>0</v>
      </c>
      <c r="I155" s="229">
        <v>0</v>
      </c>
      <c r="J155" s="229">
        <v>0</v>
      </c>
      <c r="K155" s="229">
        <v>0</v>
      </c>
      <c r="L155" s="229">
        <v>0</v>
      </c>
      <c r="M155" s="229">
        <v>0</v>
      </c>
      <c r="N155" s="229">
        <v>0</v>
      </c>
      <c r="O155" s="229">
        <v>0</v>
      </c>
      <c r="P155" s="229">
        <v>0</v>
      </c>
      <c r="Q155" s="229">
        <v>0</v>
      </c>
      <c r="R155" s="229">
        <v>0</v>
      </c>
      <c r="S155" s="229">
        <v>0</v>
      </c>
      <c r="T155" s="229">
        <v>0</v>
      </c>
      <c r="U155" s="229">
        <v>0</v>
      </c>
      <c r="V155" s="229">
        <v>0</v>
      </c>
      <c r="W155" s="229">
        <v>0</v>
      </c>
      <c r="X155" s="229">
        <v>0</v>
      </c>
      <c r="Y155" s="229">
        <v>0</v>
      </c>
      <c r="DA155" s="73" t="s">
        <v>786</v>
      </c>
    </row>
    <row r="156" spans="1:105" ht="12" customHeight="1" x14ac:dyDescent="0.25">
      <c r="A156" s="64" t="s">
        <v>39</v>
      </c>
      <c r="B156" s="229">
        <v>0</v>
      </c>
      <c r="C156" s="229">
        <v>0</v>
      </c>
      <c r="D156" s="229">
        <v>0</v>
      </c>
      <c r="E156" s="229">
        <v>0</v>
      </c>
      <c r="F156" s="229">
        <v>0</v>
      </c>
      <c r="G156" s="229">
        <v>0</v>
      </c>
      <c r="H156" s="229">
        <v>0</v>
      </c>
      <c r="I156" s="229">
        <v>0</v>
      </c>
      <c r="J156" s="229">
        <v>0</v>
      </c>
      <c r="K156" s="229">
        <v>0</v>
      </c>
      <c r="L156" s="229">
        <v>0</v>
      </c>
      <c r="M156" s="229">
        <v>0</v>
      </c>
      <c r="N156" s="229">
        <v>0</v>
      </c>
      <c r="O156" s="229">
        <v>0</v>
      </c>
      <c r="P156" s="229">
        <v>0</v>
      </c>
      <c r="Q156" s="229">
        <v>0</v>
      </c>
      <c r="R156" s="229">
        <v>0</v>
      </c>
      <c r="S156" s="229">
        <v>0</v>
      </c>
      <c r="T156" s="229">
        <v>0</v>
      </c>
      <c r="U156" s="229">
        <v>0</v>
      </c>
      <c r="V156" s="229">
        <v>0</v>
      </c>
      <c r="W156" s="229">
        <v>0</v>
      </c>
      <c r="X156" s="229">
        <v>0</v>
      </c>
      <c r="Y156" s="229">
        <v>0</v>
      </c>
      <c r="DA156" s="73" t="s">
        <v>787</v>
      </c>
    </row>
    <row r="157" spans="1:105" ht="12" customHeight="1" x14ac:dyDescent="0.25">
      <c r="A157" s="61" t="s">
        <v>641</v>
      </c>
      <c r="B157" s="263">
        <v>2.1240995384706438</v>
      </c>
      <c r="C157" s="263">
        <v>2.49648949121248</v>
      </c>
      <c r="D157" s="263">
        <v>2.8809645244089341</v>
      </c>
      <c r="E157" s="263">
        <v>2.226397699786776</v>
      </c>
      <c r="F157" s="263">
        <v>3.1484514274130451</v>
      </c>
      <c r="G157" s="263">
        <v>3.9445150920615548</v>
      </c>
      <c r="H157" s="263">
        <v>3.1938885079806991</v>
      </c>
      <c r="I157" s="263">
        <v>3.9102428156044668</v>
      </c>
      <c r="J157" s="263">
        <v>2.980715157667996</v>
      </c>
      <c r="K157" s="263">
        <v>2.5426854128802518</v>
      </c>
      <c r="L157" s="263">
        <v>5.5976767878336302</v>
      </c>
      <c r="M157" s="263">
        <v>2.5113317065796141</v>
      </c>
      <c r="N157" s="263">
        <v>2.622220908670065</v>
      </c>
      <c r="O157" s="263">
        <v>2.6319653270246079</v>
      </c>
      <c r="P157" s="263">
        <v>2.5773472127484891</v>
      </c>
      <c r="Q157" s="263">
        <v>2.6477760023541741</v>
      </c>
      <c r="R157" s="263">
        <v>2.7572117448873379</v>
      </c>
      <c r="S157" s="263">
        <v>1.0165393566541181</v>
      </c>
      <c r="T157" s="263">
        <v>1.0383948320526291</v>
      </c>
      <c r="U157" s="263">
        <v>0.70437245900885626</v>
      </c>
      <c r="V157" s="263">
        <v>1.111869669718714</v>
      </c>
      <c r="W157" s="263">
        <v>1.156535422341946</v>
      </c>
      <c r="X157" s="263">
        <v>1.076362599167868</v>
      </c>
      <c r="Y157" s="263">
        <v>0.89507254337272901</v>
      </c>
      <c r="DA157" s="74" t="s">
        <v>788</v>
      </c>
    </row>
    <row r="158" spans="1:105" ht="12" hidden="1" customHeight="1" x14ac:dyDescent="0.25">
      <c r="A158" s="117"/>
      <c r="B158" s="98"/>
      <c r="C158" s="98"/>
      <c r="D158" s="98"/>
      <c r="E158" s="98"/>
      <c r="F158" s="98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8"/>
      <c r="V158" s="98"/>
      <c r="W158" s="98"/>
      <c r="X158" s="98"/>
      <c r="Y158" s="98"/>
      <c r="DA158" s="94"/>
    </row>
    <row r="159" spans="1:105" ht="12" customHeight="1" x14ac:dyDescent="0.25">
      <c r="A159" s="130"/>
      <c r="B159" s="172"/>
      <c r="C159" s="172"/>
      <c r="D159" s="172"/>
      <c r="E159" s="172"/>
      <c r="F159" s="172"/>
      <c r="G159" s="172"/>
      <c r="H159" s="172"/>
      <c r="I159" s="172"/>
      <c r="J159" s="172"/>
      <c r="K159" s="172"/>
      <c r="L159" s="172"/>
      <c r="M159" s="172"/>
      <c r="N159" s="172"/>
      <c r="O159" s="172"/>
      <c r="P159" s="172"/>
      <c r="Q159" s="172"/>
      <c r="R159" s="172"/>
      <c r="S159" s="172"/>
      <c r="T159" s="172"/>
      <c r="U159" s="172"/>
      <c r="V159" s="172"/>
      <c r="W159" s="172"/>
      <c r="X159" s="172"/>
      <c r="Y159" s="172"/>
    </row>
    <row r="160" spans="1:105" ht="15" customHeight="1" x14ac:dyDescent="0.25">
      <c r="A160" s="32" t="s">
        <v>340</v>
      </c>
      <c r="B160" s="257"/>
      <c r="C160" s="257"/>
      <c r="D160" s="257"/>
      <c r="E160" s="257"/>
      <c r="F160" s="257"/>
      <c r="G160" s="257"/>
      <c r="H160" s="257"/>
      <c r="I160" s="257"/>
      <c r="J160" s="257"/>
      <c r="K160" s="257"/>
      <c r="L160" s="257"/>
      <c r="M160" s="257"/>
      <c r="N160" s="257"/>
      <c r="O160" s="257"/>
      <c r="P160" s="257"/>
      <c r="Q160" s="257"/>
      <c r="R160" s="257"/>
      <c r="S160" s="257"/>
      <c r="T160" s="257"/>
      <c r="U160" s="257"/>
      <c r="V160" s="257"/>
      <c r="W160" s="257"/>
      <c r="X160" s="257"/>
      <c r="Y160" s="257"/>
      <c r="DA160" s="88"/>
    </row>
    <row r="161" spans="1:105" ht="12" customHeight="1" x14ac:dyDescent="0.25">
      <c r="A161" s="58"/>
      <c r="B161" s="172"/>
      <c r="C161" s="172"/>
      <c r="D161" s="172"/>
      <c r="E161" s="172"/>
      <c r="F161" s="172"/>
      <c r="G161" s="172"/>
      <c r="H161" s="172"/>
      <c r="I161" s="172"/>
      <c r="J161" s="172"/>
      <c r="K161" s="172"/>
      <c r="L161" s="172"/>
      <c r="M161" s="172"/>
      <c r="N161" s="172"/>
      <c r="O161" s="172"/>
      <c r="P161" s="172"/>
      <c r="Q161" s="172"/>
      <c r="R161" s="172"/>
      <c r="S161" s="172"/>
      <c r="T161" s="172"/>
      <c r="U161" s="172"/>
      <c r="V161" s="172"/>
      <c r="W161" s="172"/>
      <c r="X161" s="172"/>
      <c r="Y161" s="172"/>
    </row>
    <row r="162" spans="1:105" ht="12" customHeight="1" x14ac:dyDescent="0.25">
      <c r="A162" s="35" t="s">
        <v>45</v>
      </c>
      <c r="B162" s="232">
        <f t="shared" ref="B162:Y162" si="3">SUM(B$163:B$169)</f>
        <v>1</v>
      </c>
      <c r="C162" s="232">
        <f t="shared" si="3"/>
        <v>0.99999999999999956</v>
      </c>
      <c r="D162" s="232">
        <f t="shared" si="3"/>
        <v>0.99999999999999944</v>
      </c>
      <c r="E162" s="232">
        <f t="shared" si="3"/>
        <v>0.99999999999999978</v>
      </c>
      <c r="F162" s="232">
        <f t="shared" si="3"/>
        <v>1</v>
      </c>
      <c r="G162" s="232">
        <f t="shared" si="3"/>
        <v>1</v>
      </c>
      <c r="H162" s="232">
        <f t="shared" si="3"/>
        <v>0.99999999999999978</v>
      </c>
      <c r="I162" s="232">
        <f t="shared" si="3"/>
        <v>1</v>
      </c>
      <c r="J162" s="232">
        <f t="shared" si="3"/>
        <v>1.0000000000000004</v>
      </c>
      <c r="K162" s="232">
        <f t="shared" si="3"/>
        <v>1</v>
      </c>
      <c r="L162" s="232">
        <f t="shared" si="3"/>
        <v>0.99999999999999978</v>
      </c>
      <c r="M162" s="232">
        <f t="shared" si="3"/>
        <v>1</v>
      </c>
      <c r="N162" s="232">
        <f t="shared" si="3"/>
        <v>0.99999999999999978</v>
      </c>
      <c r="O162" s="232">
        <f t="shared" si="3"/>
        <v>1.0000000000000002</v>
      </c>
      <c r="P162" s="232">
        <f t="shared" si="3"/>
        <v>1.0000000000000002</v>
      </c>
      <c r="Q162" s="232">
        <f t="shared" si="3"/>
        <v>1</v>
      </c>
      <c r="R162" s="232">
        <f t="shared" si="3"/>
        <v>0.99999999999999956</v>
      </c>
      <c r="S162" s="232">
        <f t="shared" si="3"/>
        <v>1</v>
      </c>
      <c r="T162" s="232">
        <f t="shared" si="3"/>
        <v>0.99999999999999933</v>
      </c>
      <c r="U162" s="232">
        <f t="shared" si="3"/>
        <v>1.0000000000000002</v>
      </c>
      <c r="V162" s="232">
        <f t="shared" si="3"/>
        <v>0.99999999999999967</v>
      </c>
      <c r="W162" s="232">
        <f t="shared" si="3"/>
        <v>1.0000000000000004</v>
      </c>
      <c r="X162" s="232">
        <f t="shared" si="3"/>
        <v>1</v>
      </c>
      <c r="Y162" s="232">
        <f t="shared" si="3"/>
        <v>1</v>
      </c>
      <c r="DA162" s="95"/>
    </row>
    <row r="163" spans="1:105" ht="12" customHeight="1" x14ac:dyDescent="0.25">
      <c r="A163" s="55" t="s">
        <v>91</v>
      </c>
      <c r="B163" s="299">
        <f t="shared" ref="B163:Y163" si="4">IF(B$6=0,0,B$6/B$5)</f>
        <v>1.6680019401927239E-3</v>
      </c>
      <c r="C163" s="299">
        <f t="shared" si="4"/>
        <v>1.6628565648681233E-3</v>
      </c>
      <c r="D163" s="299">
        <f t="shared" si="4"/>
        <v>1.6636523801177132E-3</v>
      </c>
      <c r="E163" s="299">
        <f t="shared" si="4"/>
        <v>1.6685404288552007E-3</v>
      </c>
      <c r="F163" s="299">
        <f t="shared" si="4"/>
        <v>1.6543623021153524E-3</v>
      </c>
      <c r="G163" s="299">
        <f t="shared" si="4"/>
        <v>1.6253137344840081E-3</v>
      </c>
      <c r="H163" s="299">
        <f t="shared" si="4"/>
        <v>1.6453390257840589E-3</v>
      </c>
      <c r="I163" s="299">
        <f t="shared" si="4"/>
        <v>1.6354637661877859E-3</v>
      </c>
      <c r="J163" s="299">
        <f t="shared" si="4"/>
        <v>1.6338683649438585E-3</v>
      </c>
      <c r="K163" s="299">
        <f t="shared" si="4"/>
        <v>1.5667597531547591E-3</v>
      </c>
      <c r="L163" s="299">
        <f t="shared" si="4"/>
        <v>1.5584837883042531E-3</v>
      </c>
      <c r="M163" s="299">
        <f t="shared" si="4"/>
        <v>1.5791781737355287E-3</v>
      </c>
      <c r="N163" s="299">
        <f t="shared" si="4"/>
        <v>1.5482486421746478E-3</v>
      </c>
      <c r="O163" s="299">
        <f t="shared" si="4"/>
        <v>1.5340657387329986E-3</v>
      </c>
      <c r="P163" s="299">
        <f t="shared" si="4"/>
        <v>1.5290844470906883E-3</v>
      </c>
      <c r="Q163" s="299">
        <f t="shared" si="4"/>
        <v>1.5286139496023651E-3</v>
      </c>
      <c r="R163" s="299">
        <f t="shared" si="4"/>
        <v>1.5492499896127073E-3</v>
      </c>
      <c r="S163" s="299">
        <f t="shared" si="4"/>
        <v>1.4375091180617336E-3</v>
      </c>
      <c r="T163" s="299">
        <f t="shared" si="4"/>
        <v>1.4349404127768142E-3</v>
      </c>
      <c r="U163" s="299">
        <f t="shared" si="4"/>
        <v>1.4397436594265796E-3</v>
      </c>
      <c r="V163" s="299">
        <f t="shared" si="4"/>
        <v>1.4641110994513273E-3</v>
      </c>
      <c r="W163" s="299">
        <f t="shared" si="4"/>
        <v>1.4627813375296347E-3</v>
      </c>
      <c r="X163" s="299">
        <f t="shared" si="4"/>
        <v>1.4823381631489595E-3</v>
      </c>
      <c r="Y163" s="299">
        <f t="shared" si="4"/>
        <v>1.4742198164609359E-3</v>
      </c>
      <c r="DA163" s="67"/>
    </row>
    <row r="164" spans="1:105" ht="12" customHeight="1" x14ac:dyDescent="0.25">
      <c r="A164" s="173" t="s">
        <v>92</v>
      </c>
      <c r="B164" s="233">
        <f t="shared" ref="B164:Y164" si="5">IF(B$7=0,0,B$7/B$5)</f>
        <v>2.1647778151528922E-4</v>
      </c>
      <c r="C164" s="233">
        <f t="shared" si="5"/>
        <v>2.1581000085599074E-4</v>
      </c>
      <c r="D164" s="233">
        <f t="shared" si="5"/>
        <v>2.1591328390115755E-4</v>
      </c>
      <c r="E164" s="233">
        <f t="shared" si="5"/>
        <v>2.165476680233413E-4</v>
      </c>
      <c r="F164" s="233">
        <f t="shared" si="5"/>
        <v>2.1470759257215187E-4</v>
      </c>
      <c r="G164" s="233">
        <f t="shared" si="5"/>
        <v>2.1093759127568829E-4</v>
      </c>
      <c r="H164" s="233">
        <f t="shared" si="5"/>
        <v>2.1353652748216036E-4</v>
      </c>
      <c r="I164" s="233">
        <f t="shared" si="5"/>
        <v>2.1225488971077859E-4</v>
      </c>
      <c r="J164" s="233">
        <f t="shared" si="5"/>
        <v>2.1204783424304209E-4</v>
      </c>
      <c r="K164" s="233">
        <f t="shared" si="5"/>
        <v>2.0333829797056238E-4</v>
      </c>
      <c r="L164" s="233">
        <f t="shared" si="5"/>
        <v>2.0226422097606621E-4</v>
      </c>
      <c r="M164" s="233">
        <f t="shared" si="5"/>
        <v>2.0494999401987166E-4</v>
      </c>
      <c r="N164" s="233">
        <f t="shared" si="5"/>
        <v>2.0093587616169166E-4</v>
      </c>
      <c r="O164" s="233">
        <f t="shared" si="5"/>
        <v>1.9909518077728525E-4</v>
      </c>
      <c r="P164" s="233">
        <f t="shared" si="5"/>
        <v>1.9844869533993409E-4</v>
      </c>
      <c r="Q164" s="233">
        <f t="shared" si="5"/>
        <v>1.9838763290947378E-4</v>
      </c>
      <c r="R164" s="233">
        <f t="shared" si="5"/>
        <v>2.0106583372750365E-4</v>
      </c>
      <c r="S164" s="233">
        <f t="shared" si="5"/>
        <v>1.8656380264764488E-4</v>
      </c>
      <c r="T164" s="233">
        <f t="shared" si="5"/>
        <v>1.8623042916165135E-4</v>
      </c>
      <c r="U164" s="233">
        <f t="shared" si="5"/>
        <v>1.8685380744063097E-4</v>
      </c>
      <c r="V164" s="233">
        <f t="shared" si="5"/>
        <v>1.9032671699584266E-4</v>
      </c>
      <c r="W164" s="233">
        <f t="shared" si="5"/>
        <v>1.9075729982787534E-4</v>
      </c>
      <c r="X164" s="233">
        <f t="shared" si="5"/>
        <v>1.9238183678423E-4</v>
      </c>
      <c r="Y164" s="233">
        <f t="shared" si="5"/>
        <v>1.9132821589911754E-4</v>
      </c>
      <c r="DA164" s="177"/>
    </row>
    <row r="165" spans="1:105" ht="12" customHeight="1" x14ac:dyDescent="0.25">
      <c r="A165" s="173" t="s">
        <v>93</v>
      </c>
      <c r="B165" s="233">
        <f t="shared" ref="B165:Y165" si="6">IF(B$8=0,0,B$8/B$5)</f>
        <v>3.0153138652974597E-2</v>
      </c>
      <c r="C165" s="233">
        <f t="shared" si="6"/>
        <v>3.0060123643911498E-2</v>
      </c>
      <c r="D165" s="233">
        <f t="shared" si="6"/>
        <v>3.0074509914685431E-2</v>
      </c>
      <c r="E165" s="233">
        <f t="shared" si="6"/>
        <v>3.0162873128044134E-2</v>
      </c>
      <c r="F165" s="233">
        <f t="shared" si="6"/>
        <v>2.9906569456492827E-2</v>
      </c>
      <c r="G165" s="233">
        <f t="shared" si="6"/>
        <v>2.9381446873387781E-2</v>
      </c>
      <c r="H165" s="233">
        <f t="shared" si="6"/>
        <v>2.9743452078889437E-2</v>
      </c>
      <c r="I165" s="233">
        <f t="shared" si="6"/>
        <v>2.9564933058817945E-2</v>
      </c>
      <c r="J165" s="233">
        <f t="shared" si="6"/>
        <v>2.9536092352008134E-2</v>
      </c>
      <c r="K165" s="233">
        <f t="shared" si="6"/>
        <v>2.8322943117990124E-2</v>
      </c>
      <c r="L165" s="233">
        <f t="shared" si="6"/>
        <v>2.8173335189119502E-2</v>
      </c>
      <c r="M165" s="233">
        <f t="shared" si="6"/>
        <v>2.8547435877021111E-2</v>
      </c>
      <c r="N165" s="233">
        <f t="shared" si="6"/>
        <v>2.7988310356148495E-2</v>
      </c>
      <c r="O165" s="233">
        <f t="shared" si="6"/>
        <v>2.7731920334246981E-2</v>
      </c>
      <c r="P165" s="233">
        <f t="shared" si="6"/>
        <v>2.7641871531579432E-2</v>
      </c>
      <c r="Q165" s="233">
        <f t="shared" si="6"/>
        <v>2.7633366160177027E-2</v>
      </c>
      <c r="R165" s="233">
        <f t="shared" si="6"/>
        <v>2.8006412114553E-2</v>
      </c>
      <c r="S165" s="233">
        <f t="shared" si="6"/>
        <v>2.5986427657765487E-2</v>
      </c>
      <c r="T165" s="233">
        <f t="shared" si="6"/>
        <v>2.5902805153861171E-2</v>
      </c>
      <c r="U165" s="233">
        <f t="shared" si="6"/>
        <v>2.6026822356342516E-2</v>
      </c>
      <c r="V165" s="233">
        <f t="shared" si="6"/>
        <v>2.6395897254179009E-2</v>
      </c>
      <c r="W165" s="233">
        <f t="shared" si="6"/>
        <v>2.6309412120963348E-2</v>
      </c>
      <c r="X165" s="233">
        <f t="shared" si="6"/>
        <v>2.6779120129922257E-2</v>
      </c>
      <c r="Y165" s="233">
        <f t="shared" si="6"/>
        <v>2.6650061645355935E-2</v>
      </c>
      <c r="DA165" s="177"/>
    </row>
    <row r="166" spans="1:105" ht="12" customHeight="1" x14ac:dyDescent="0.25">
      <c r="A166" s="173" t="s">
        <v>94</v>
      </c>
      <c r="B166" s="233">
        <f t="shared" ref="B166:Y166" si="7">IF(B$9=0,0,B$9/B$5)</f>
        <v>5.5106726062504707E-4</v>
      </c>
      <c r="C166" s="233">
        <f t="shared" si="7"/>
        <v>5.4936735379838711E-4</v>
      </c>
      <c r="D166" s="233">
        <f t="shared" si="7"/>
        <v>5.4963027179565527E-4</v>
      </c>
      <c r="E166" s="233">
        <f t="shared" si="7"/>
        <v>5.5124516417836937E-4</v>
      </c>
      <c r="F166" s="233">
        <f t="shared" si="7"/>
        <v>5.4656105603972981E-4</v>
      </c>
      <c r="G166" s="233">
        <f t="shared" si="7"/>
        <v>5.3696411600989008E-4</v>
      </c>
      <c r="H166" s="233">
        <f t="shared" si="7"/>
        <v>5.4357998506497185E-4</v>
      </c>
      <c r="I166" s="233">
        <f t="shared" si="7"/>
        <v>5.4031743954715812E-4</v>
      </c>
      <c r="J166" s="233">
        <f t="shared" si="7"/>
        <v>5.3979035779029474E-4</v>
      </c>
      <c r="K166" s="233">
        <f t="shared" si="7"/>
        <v>5.1761930512431501E-4</v>
      </c>
      <c r="L166" s="233">
        <f t="shared" si="7"/>
        <v>5.1488512768164973E-4</v>
      </c>
      <c r="M166" s="233">
        <f t="shared" si="7"/>
        <v>5.2172204915945934E-4</v>
      </c>
      <c r="N166" s="233">
        <f t="shared" si="7"/>
        <v>5.1150368440881593E-4</v>
      </c>
      <c r="O166" s="233">
        <f t="shared" si="7"/>
        <v>5.068179981641129E-4</v>
      </c>
      <c r="P166" s="233">
        <f t="shared" si="7"/>
        <v>5.0517230059412947E-4</v>
      </c>
      <c r="Q166" s="233">
        <f t="shared" si="7"/>
        <v>5.0501685967060689E-4</v>
      </c>
      <c r="R166" s="233">
        <f t="shared" si="7"/>
        <v>5.1183450524081161E-4</v>
      </c>
      <c r="S166" s="233">
        <f t="shared" si="7"/>
        <v>4.7491803979693128E-4</v>
      </c>
      <c r="T166" s="233">
        <f t="shared" si="7"/>
        <v>4.7406940206420179E-4</v>
      </c>
      <c r="U166" s="233">
        <f t="shared" si="7"/>
        <v>4.7565627790026137E-4</v>
      </c>
      <c r="V166" s="233">
        <f t="shared" si="7"/>
        <v>4.8449693924477858E-4</v>
      </c>
      <c r="W166" s="233">
        <f t="shared" si="7"/>
        <v>4.8559303372643661E-4</v>
      </c>
      <c r="X166" s="233">
        <f t="shared" si="7"/>
        <v>4.8972846565878609E-4</v>
      </c>
      <c r="Y166" s="233">
        <f t="shared" si="7"/>
        <v>4.8704636142235064E-4</v>
      </c>
      <c r="DA166" s="177"/>
    </row>
    <row r="167" spans="1:105" ht="12" customHeight="1" x14ac:dyDescent="0.25">
      <c r="A167" s="56" t="s">
        <v>95</v>
      </c>
      <c r="B167" s="300">
        <f t="shared" ref="B167:Y167" si="8">IF(B$10=0,0,B$10/B$5)</f>
        <v>2.8779055183422897E-3</v>
      </c>
      <c r="C167" s="300">
        <f t="shared" si="8"/>
        <v>3.062341302521102E-3</v>
      </c>
      <c r="D167" s="300">
        <f t="shared" si="8"/>
        <v>3.1221865930872927E-3</v>
      </c>
      <c r="E167" s="300">
        <f t="shared" si="8"/>
        <v>2.9388195869279724E-3</v>
      </c>
      <c r="F167" s="300">
        <f t="shared" si="8"/>
        <v>3.2699357655325196E-3</v>
      </c>
      <c r="G167" s="300">
        <f t="shared" si="8"/>
        <v>3.5777226294056506E-3</v>
      </c>
      <c r="H167" s="300">
        <f t="shared" si="8"/>
        <v>3.3542659010945418E-3</v>
      </c>
      <c r="I167" s="300">
        <f t="shared" si="8"/>
        <v>3.4681414583321289E-3</v>
      </c>
      <c r="J167" s="300">
        <f t="shared" si="8"/>
        <v>3.4203880079384952E-3</v>
      </c>
      <c r="K167" s="300">
        <f t="shared" si="8"/>
        <v>4.3681765505463764E-3</v>
      </c>
      <c r="L167" s="300">
        <f t="shared" si="8"/>
        <v>4.468092543355829E-3</v>
      </c>
      <c r="M167" s="300">
        <f t="shared" si="8"/>
        <v>3.4760571257369047E-3</v>
      </c>
      <c r="N167" s="300">
        <f t="shared" si="8"/>
        <v>3.5039452709675132E-3</v>
      </c>
      <c r="O167" s="300">
        <f t="shared" si="8"/>
        <v>3.4924836491460279E-3</v>
      </c>
      <c r="P167" s="300">
        <f t="shared" si="8"/>
        <v>3.5995891042086758E-3</v>
      </c>
      <c r="Q167" s="300">
        <f t="shared" si="8"/>
        <v>3.6036200032758805E-3</v>
      </c>
      <c r="R167" s="300">
        <f t="shared" si="8"/>
        <v>3.444404107378154E-3</v>
      </c>
      <c r="S167" s="300">
        <f t="shared" si="8"/>
        <v>5.2690944311563478E-3</v>
      </c>
      <c r="T167" s="300">
        <f t="shared" si="8"/>
        <v>5.3064897689091891E-3</v>
      </c>
      <c r="U167" s="300">
        <f t="shared" si="8"/>
        <v>4.771136836703333E-3</v>
      </c>
      <c r="V167" s="300">
        <f t="shared" si="8"/>
        <v>3.7282210127530815E-3</v>
      </c>
      <c r="W167" s="300">
        <f t="shared" si="8"/>
        <v>3.6843905368723214E-3</v>
      </c>
      <c r="X167" s="300">
        <f t="shared" si="8"/>
        <v>3.62758461774254E-3</v>
      </c>
      <c r="Y167" s="300">
        <f t="shared" si="8"/>
        <v>3.5146544930239618E-3</v>
      </c>
      <c r="DA167" s="68"/>
    </row>
    <row r="168" spans="1:105" ht="12" customHeight="1" x14ac:dyDescent="0.25">
      <c r="A168" s="174" t="s">
        <v>485</v>
      </c>
      <c r="B168" s="301">
        <f t="shared" ref="B168:Y168" si="9">IF(B$16=0,0,B$16/B$5)</f>
        <v>0.66219855962390861</v>
      </c>
      <c r="C168" s="301">
        <f t="shared" si="9"/>
        <v>0.65250394697423297</v>
      </c>
      <c r="D168" s="301">
        <f t="shared" si="9"/>
        <v>0.65016392022153624</v>
      </c>
      <c r="E168" s="301">
        <f t="shared" si="9"/>
        <v>0.65952602316391151</v>
      </c>
      <c r="F168" s="301">
        <f t="shared" si="9"/>
        <v>0.64274609750351308</v>
      </c>
      <c r="G168" s="301">
        <f t="shared" si="9"/>
        <v>0.62612590849919525</v>
      </c>
      <c r="H168" s="301">
        <f t="shared" si="9"/>
        <v>0.6394079070600861</v>
      </c>
      <c r="I168" s="301">
        <f t="shared" si="9"/>
        <v>0.63331258989167361</v>
      </c>
      <c r="J168" s="301">
        <f t="shared" si="9"/>
        <v>0.63565790664186805</v>
      </c>
      <c r="K168" s="301">
        <f t="shared" si="9"/>
        <v>0.56666891150257692</v>
      </c>
      <c r="L168" s="301">
        <f t="shared" si="9"/>
        <v>0.55247475830427373</v>
      </c>
      <c r="M168" s="301">
        <f t="shared" si="9"/>
        <v>0.63001684157681148</v>
      </c>
      <c r="N168" s="301">
        <f t="shared" si="9"/>
        <v>0.62436261106812674</v>
      </c>
      <c r="O168" s="301">
        <f t="shared" si="9"/>
        <v>0.62558165851544656</v>
      </c>
      <c r="P168" s="301">
        <f t="shared" si="9"/>
        <v>0.61583246234822375</v>
      </c>
      <c r="Q168" s="301">
        <f t="shared" si="9"/>
        <v>0.61501016233565875</v>
      </c>
      <c r="R168" s="301">
        <f t="shared" si="9"/>
        <v>0.63015842843318537</v>
      </c>
      <c r="S168" s="301">
        <f t="shared" si="9"/>
        <v>0.45610684907520493</v>
      </c>
      <c r="T168" s="301">
        <f t="shared" si="9"/>
        <v>0.45190595067097072</v>
      </c>
      <c r="U168" s="301">
        <f t="shared" si="9"/>
        <v>0.50449901357121762</v>
      </c>
      <c r="V168" s="301">
        <f t="shared" si="9"/>
        <v>0.60426944894506207</v>
      </c>
      <c r="W168" s="301">
        <f t="shared" si="9"/>
        <v>0.6085228946058836</v>
      </c>
      <c r="X168" s="301">
        <f t="shared" si="9"/>
        <v>0.61361364459515044</v>
      </c>
      <c r="Y168" s="301">
        <f t="shared" si="9"/>
        <v>0.62451761105090131</v>
      </c>
      <c r="DA168" s="178"/>
    </row>
    <row r="169" spans="1:105" ht="12" customHeight="1" x14ac:dyDescent="0.25">
      <c r="A169" s="41" t="s">
        <v>497</v>
      </c>
      <c r="B169" s="235">
        <f t="shared" ref="B169:Y169" si="10">IF(B$27=0,0,B$27/B$5)</f>
        <v>0.30233484922244158</v>
      </c>
      <c r="C169" s="235">
        <f t="shared" si="10"/>
        <v>0.31194555415981151</v>
      </c>
      <c r="D169" s="235">
        <f t="shared" si="10"/>
        <v>0.31421018733487593</v>
      </c>
      <c r="E169" s="235">
        <f t="shared" si="10"/>
        <v>0.30493595086005926</v>
      </c>
      <c r="F169" s="235">
        <f t="shared" si="10"/>
        <v>0.32166176632373433</v>
      </c>
      <c r="G169" s="235">
        <f t="shared" si="10"/>
        <v>0.33854170655624183</v>
      </c>
      <c r="H169" s="235">
        <f t="shared" si="10"/>
        <v>0.3250919194215986</v>
      </c>
      <c r="I169" s="235">
        <f t="shared" si="10"/>
        <v>0.33126629949573055</v>
      </c>
      <c r="J169" s="235">
        <f t="shared" si="10"/>
        <v>0.32899990644120858</v>
      </c>
      <c r="K169" s="235">
        <f t="shared" si="10"/>
        <v>0.39835225147263698</v>
      </c>
      <c r="L169" s="235">
        <f t="shared" si="10"/>
        <v>0.4126081808262887</v>
      </c>
      <c r="M169" s="235">
        <f t="shared" si="10"/>
        <v>0.33565381520351567</v>
      </c>
      <c r="N169" s="235">
        <f t="shared" si="10"/>
        <v>0.34188444510201182</v>
      </c>
      <c r="O169" s="235">
        <f t="shared" si="10"/>
        <v>0.34095395858348626</v>
      </c>
      <c r="P169" s="235">
        <f t="shared" si="10"/>
        <v>0.3506933715729636</v>
      </c>
      <c r="Q169" s="235">
        <f t="shared" si="10"/>
        <v>0.35152083305870591</v>
      </c>
      <c r="R169" s="235">
        <f t="shared" si="10"/>
        <v>0.3361286050163021</v>
      </c>
      <c r="S169" s="235">
        <f t="shared" si="10"/>
        <v>0.51053863787536702</v>
      </c>
      <c r="T169" s="235">
        <f t="shared" si="10"/>
        <v>0.5147895141622556</v>
      </c>
      <c r="U169" s="235">
        <f t="shared" si="10"/>
        <v>0.46260077349096934</v>
      </c>
      <c r="V169" s="235">
        <f t="shared" si="10"/>
        <v>0.3634674980323136</v>
      </c>
      <c r="W169" s="235">
        <f t="shared" si="10"/>
        <v>0.35934417106519712</v>
      </c>
      <c r="X169" s="235">
        <f t="shared" si="10"/>
        <v>0.35381520219159285</v>
      </c>
      <c r="Y169" s="235">
        <f t="shared" si="10"/>
        <v>0.34316507841693644</v>
      </c>
      <c r="DA169" s="97"/>
    </row>
    <row r="170" spans="1:105" ht="12" customHeight="1" x14ac:dyDescent="0.25">
      <c r="A170" s="128"/>
      <c r="B170" s="128"/>
      <c r="C170" s="128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DA170" s="120"/>
    </row>
    <row r="171" spans="1:105" ht="12" customHeight="1" x14ac:dyDescent="0.25">
      <c r="A171" s="35" t="s">
        <v>46</v>
      </c>
      <c r="B171" s="232">
        <f t="shared" ref="B171:Y171" si="11">SUM(B$172:B$177,B$179:B$180,B$182:B$184)</f>
        <v>1</v>
      </c>
      <c r="C171" s="232">
        <f t="shared" si="11"/>
        <v>1.0000000000000002</v>
      </c>
      <c r="D171" s="232">
        <f t="shared" si="11"/>
        <v>1.0000000000000002</v>
      </c>
      <c r="E171" s="232">
        <f t="shared" si="11"/>
        <v>1.0000000000000004</v>
      </c>
      <c r="F171" s="232">
        <f t="shared" si="11"/>
        <v>0.99999999999999978</v>
      </c>
      <c r="G171" s="232">
        <f t="shared" si="11"/>
        <v>0.99999999999999989</v>
      </c>
      <c r="H171" s="232">
        <f t="shared" si="11"/>
        <v>1.0000000000000002</v>
      </c>
      <c r="I171" s="232">
        <f t="shared" si="11"/>
        <v>0.99999999999999956</v>
      </c>
      <c r="J171" s="232">
        <f t="shared" si="11"/>
        <v>1.0000000000000004</v>
      </c>
      <c r="K171" s="232">
        <f t="shared" si="11"/>
        <v>1.0000000000000002</v>
      </c>
      <c r="L171" s="232">
        <f t="shared" si="11"/>
        <v>0.99999999999999989</v>
      </c>
      <c r="M171" s="232">
        <f t="shared" si="11"/>
        <v>0.99999999999999978</v>
      </c>
      <c r="N171" s="232">
        <f t="shared" si="11"/>
        <v>1.0000000000000002</v>
      </c>
      <c r="O171" s="232">
        <f t="shared" si="11"/>
        <v>1</v>
      </c>
      <c r="P171" s="232">
        <f t="shared" si="11"/>
        <v>1</v>
      </c>
      <c r="Q171" s="232">
        <f t="shared" si="11"/>
        <v>1</v>
      </c>
      <c r="R171" s="232">
        <f t="shared" si="11"/>
        <v>1.0000000000000004</v>
      </c>
      <c r="S171" s="232">
        <f t="shared" si="11"/>
        <v>0.99999999999999978</v>
      </c>
      <c r="T171" s="232">
        <f t="shared" si="11"/>
        <v>1</v>
      </c>
      <c r="U171" s="232">
        <f t="shared" si="11"/>
        <v>0.99999999999999967</v>
      </c>
      <c r="V171" s="232">
        <f t="shared" si="11"/>
        <v>1.0000000000000002</v>
      </c>
      <c r="W171" s="232">
        <f t="shared" si="11"/>
        <v>0.99999999999999933</v>
      </c>
      <c r="X171" s="232">
        <f t="shared" si="11"/>
        <v>0.99999999999999944</v>
      </c>
      <c r="Y171" s="232">
        <f t="shared" si="11"/>
        <v>1</v>
      </c>
      <c r="DA171" s="95"/>
    </row>
    <row r="172" spans="1:105" ht="12" customHeight="1" x14ac:dyDescent="0.25">
      <c r="A172" s="55" t="s">
        <v>91</v>
      </c>
      <c r="B172" s="299">
        <f t="shared" ref="B172:Y172" si="12">IF(B$35=0,0,B$35/B$34)</f>
        <v>9.8845427110044108E-4</v>
      </c>
      <c r="C172" s="299">
        <f t="shared" si="12"/>
        <v>9.8421526276602973E-4</v>
      </c>
      <c r="D172" s="299">
        <f t="shared" si="12"/>
        <v>9.8320528868587709E-4</v>
      </c>
      <c r="E172" s="299">
        <f t="shared" si="12"/>
        <v>9.8837196582479952E-4</v>
      </c>
      <c r="F172" s="299">
        <f t="shared" si="12"/>
        <v>9.7979112449917078E-4</v>
      </c>
      <c r="G172" s="299">
        <f t="shared" si="12"/>
        <v>9.7167965509164633E-4</v>
      </c>
      <c r="H172" s="299">
        <f t="shared" si="12"/>
        <v>9.76872397569296E-4</v>
      </c>
      <c r="I172" s="299">
        <f t="shared" si="12"/>
        <v>9.737563307526722E-4</v>
      </c>
      <c r="J172" s="299">
        <f t="shared" si="12"/>
        <v>9.7483554522211167E-4</v>
      </c>
      <c r="K172" s="299">
        <f t="shared" si="12"/>
        <v>9.608754148962399E-4</v>
      </c>
      <c r="L172" s="299">
        <f t="shared" si="12"/>
        <v>9.5825257842991501E-4</v>
      </c>
      <c r="M172" s="299">
        <f t="shared" si="12"/>
        <v>9.7105852078598108E-4</v>
      </c>
      <c r="N172" s="299">
        <f t="shared" si="12"/>
        <v>9.6492564418459797E-4</v>
      </c>
      <c r="O172" s="299">
        <f t="shared" si="12"/>
        <v>9.675084153047414E-4</v>
      </c>
      <c r="P172" s="299">
        <f t="shared" si="12"/>
        <v>9.6435458380194836E-4</v>
      </c>
      <c r="Q172" s="299">
        <f t="shared" si="12"/>
        <v>9.637513185157086E-4</v>
      </c>
      <c r="R172" s="299">
        <f t="shared" si="12"/>
        <v>9.6659047959284062E-4</v>
      </c>
      <c r="S172" s="299">
        <f t="shared" si="12"/>
        <v>9.5041417380616478E-4</v>
      </c>
      <c r="T172" s="299">
        <f t="shared" si="12"/>
        <v>9.5021539991706758E-4</v>
      </c>
      <c r="U172" s="299">
        <f t="shared" si="12"/>
        <v>9.5052203771575161E-4</v>
      </c>
      <c r="V172" s="299">
        <f t="shared" si="12"/>
        <v>9.6207155782084615E-4</v>
      </c>
      <c r="W172" s="299">
        <f t="shared" si="12"/>
        <v>9.5854969037719167E-4</v>
      </c>
      <c r="X172" s="299">
        <f t="shared" si="12"/>
        <v>9.633268841092497E-4</v>
      </c>
      <c r="Y172" s="299">
        <f t="shared" si="12"/>
        <v>9.5896614284203205E-4</v>
      </c>
      <c r="DA172" s="67"/>
    </row>
    <row r="173" spans="1:105" ht="12" customHeight="1" x14ac:dyDescent="0.25">
      <c r="A173" s="173" t="s">
        <v>92</v>
      </c>
      <c r="B173" s="233">
        <f t="shared" ref="B173:Y173" si="13">IF(B$36=0,0,B$36/B$34)</f>
        <v>1.1919562229293872E-4</v>
      </c>
      <c r="C173" s="233">
        <f t="shared" si="13"/>
        <v>1.1868444919055266E-4</v>
      </c>
      <c r="D173" s="233">
        <f t="shared" si="13"/>
        <v>1.1856265853973225E-4</v>
      </c>
      <c r="E173" s="233">
        <f t="shared" si="13"/>
        <v>1.1918569727279875E-4</v>
      </c>
      <c r="F173" s="233">
        <f t="shared" si="13"/>
        <v>1.181509516588548E-4</v>
      </c>
      <c r="G173" s="233">
        <f t="shared" si="13"/>
        <v>1.1717280661764454E-4</v>
      </c>
      <c r="H173" s="233">
        <f t="shared" si="13"/>
        <v>1.1779898851510495E-4</v>
      </c>
      <c r="I173" s="233">
        <f t="shared" si="13"/>
        <v>1.1742322856932577E-4</v>
      </c>
      <c r="J173" s="233">
        <f t="shared" si="13"/>
        <v>1.1755336877311005E-4</v>
      </c>
      <c r="K173" s="233">
        <f t="shared" si="13"/>
        <v>1.1586994600876676E-4</v>
      </c>
      <c r="L173" s="233">
        <f t="shared" si="13"/>
        <v>1.1555366367389629E-4</v>
      </c>
      <c r="M173" s="233">
        <f t="shared" si="13"/>
        <v>1.1709790533768063E-4</v>
      </c>
      <c r="N173" s="233">
        <f t="shared" si="13"/>
        <v>1.1635835464290365E-4</v>
      </c>
      <c r="O173" s="233">
        <f t="shared" si="13"/>
        <v>1.166698055819167E-4</v>
      </c>
      <c r="P173" s="233">
        <f t="shared" si="13"/>
        <v>1.1628949167203395E-4</v>
      </c>
      <c r="Q173" s="233">
        <f t="shared" si="13"/>
        <v>1.162167451795523E-4</v>
      </c>
      <c r="R173" s="233">
        <f t="shared" si="13"/>
        <v>1.1655911364440993E-4</v>
      </c>
      <c r="S173" s="233">
        <f t="shared" si="13"/>
        <v>1.1460844694083335E-4</v>
      </c>
      <c r="T173" s="233">
        <f t="shared" si="13"/>
        <v>1.1458447721547607E-4</v>
      </c>
      <c r="U173" s="233">
        <f t="shared" si="13"/>
        <v>1.1481971030912059E-4</v>
      </c>
      <c r="V173" s="233">
        <f t="shared" si="13"/>
        <v>1.1601418636911328E-4</v>
      </c>
      <c r="W173" s="233">
        <f t="shared" si="13"/>
        <v>1.1616593142032426E-4</v>
      </c>
      <c r="X173" s="233">
        <f t="shared" si="13"/>
        <v>1.1616556352686532E-4</v>
      </c>
      <c r="Y173" s="233">
        <f t="shared" si="13"/>
        <v>1.1659382220559458E-4</v>
      </c>
      <c r="DA173" s="177"/>
    </row>
    <row r="174" spans="1:105" ht="12" customHeight="1" x14ac:dyDescent="0.25">
      <c r="A174" s="173" t="s">
        <v>93</v>
      </c>
      <c r="B174" s="233">
        <f t="shared" ref="B174:Y174" si="14">IF(B$37=0,0,B$37/B$34)</f>
        <v>1.9152997555728191E-2</v>
      </c>
      <c r="C174" s="233">
        <f t="shared" si="14"/>
        <v>1.9070859495686921E-2</v>
      </c>
      <c r="D174" s="233">
        <f t="shared" si="14"/>
        <v>1.9051289514905735E-2</v>
      </c>
      <c r="E174" s="233">
        <f t="shared" si="14"/>
        <v>1.9151402749787973E-2</v>
      </c>
      <c r="F174" s="233">
        <f t="shared" si="14"/>
        <v>1.8985134225546679E-2</v>
      </c>
      <c r="G174" s="233">
        <f t="shared" si="14"/>
        <v>1.8827960587597087E-2</v>
      </c>
      <c r="H174" s="233">
        <f t="shared" si="14"/>
        <v>1.8928578883141738E-2</v>
      </c>
      <c r="I174" s="233">
        <f t="shared" si="14"/>
        <v>1.8868199741822595E-2</v>
      </c>
      <c r="J174" s="233">
        <f t="shared" si="14"/>
        <v>1.8889111373953309E-2</v>
      </c>
      <c r="K174" s="233">
        <f t="shared" si="14"/>
        <v>1.8618609895203652E-2</v>
      </c>
      <c r="L174" s="233">
        <f t="shared" si="14"/>
        <v>1.8567787938237785E-2</v>
      </c>
      <c r="M174" s="233">
        <f t="shared" si="14"/>
        <v>1.8815925044642797E-2</v>
      </c>
      <c r="N174" s="233">
        <f t="shared" si="14"/>
        <v>1.8697090037308461E-2</v>
      </c>
      <c r="O174" s="233">
        <f t="shared" si="14"/>
        <v>1.8747135659445392E-2</v>
      </c>
      <c r="P174" s="233">
        <f t="shared" si="14"/>
        <v>1.868602476253264E-2</v>
      </c>
      <c r="Q174" s="233">
        <f t="shared" si="14"/>
        <v>1.8674335462490515E-2</v>
      </c>
      <c r="R174" s="233">
        <f t="shared" si="14"/>
        <v>1.8729349079974405E-2</v>
      </c>
      <c r="S174" s="233">
        <f t="shared" si="14"/>
        <v>1.8415905399015865E-2</v>
      </c>
      <c r="T174" s="233">
        <f t="shared" si="14"/>
        <v>1.8412053813845631E-2</v>
      </c>
      <c r="U174" s="233">
        <f t="shared" si="14"/>
        <v>1.8375422761992159E-2</v>
      </c>
      <c r="V174" s="233">
        <f t="shared" si="14"/>
        <v>1.864178721678655E-2</v>
      </c>
      <c r="W174" s="233">
        <f t="shared" si="14"/>
        <v>1.8531274683198252E-2</v>
      </c>
      <c r="X174" s="233">
        <f t="shared" si="14"/>
        <v>1.8666111317593635E-2</v>
      </c>
      <c r="Y174" s="233">
        <f t="shared" si="14"/>
        <v>1.8540025806514933E-2</v>
      </c>
      <c r="DA174" s="177"/>
    </row>
    <row r="175" spans="1:105" ht="12" customHeight="1" x14ac:dyDescent="0.25">
      <c r="A175" s="173" t="s">
        <v>94</v>
      </c>
      <c r="B175" s="233">
        <f t="shared" ref="B175:Y175" si="15">IF(B$38=0,0,B$38/B$34)</f>
        <v>3.2682352679102797E-4</v>
      </c>
      <c r="C175" s="233">
        <f t="shared" si="15"/>
        <v>3.2542193675853538E-4</v>
      </c>
      <c r="D175" s="233">
        <f t="shared" si="15"/>
        <v>3.2508799790016463E-4</v>
      </c>
      <c r="E175" s="233">
        <f t="shared" si="15"/>
        <v>3.26796313290874E-4</v>
      </c>
      <c r="F175" s="233">
        <f t="shared" si="15"/>
        <v>3.2395913517665093E-4</v>
      </c>
      <c r="G175" s="233">
        <f t="shared" si="15"/>
        <v>3.2127715067141634E-4</v>
      </c>
      <c r="H175" s="233">
        <f t="shared" si="15"/>
        <v>3.2299408433226606E-4</v>
      </c>
      <c r="I175" s="233">
        <f t="shared" si="15"/>
        <v>3.2196378482676465E-4</v>
      </c>
      <c r="J175" s="233">
        <f t="shared" si="15"/>
        <v>3.2232061739796052E-4</v>
      </c>
      <c r="K175" s="233">
        <f t="shared" si="15"/>
        <v>3.1770482569068762E-4</v>
      </c>
      <c r="L175" s="233">
        <f t="shared" si="15"/>
        <v>3.1683760837049107E-4</v>
      </c>
      <c r="M175" s="233">
        <f t="shared" si="15"/>
        <v>3.2107177819205759E-4</v>
      </c>
      <c r="N175" s="233">
        <f t="shared" si="15"/>
        <v>3.1904399762714954E-4</v>
      </c>
      <c r="O175" s="233">
        <f t="shared" si="15"/>
        <v>3.1989796770048374E-4</v>
      </c>
      <c r="P175" s="233">
        <f t="shared" si="15"/>
        <v>3.1885518164068968E-4</v>
      </c>
      <c r="Q175" s="233">
        <f t="shared" si="15"/>
        <v>3.1865571739211066E-4</v>
      </c>
      <c r="R175" s="233">
        <f t="shared" si="15"/>
        <v>3.1959446050191907E-4</v>
      </c>
      <c r="S175" s="233">
        <f t="shared" si="15"/>
        <v>3.142459102834395E-4</v>
      </c>
      <c r="T175" s="233">
        <f t="shared" si="15"/>
        <v>3.1418018748232654E-4</v>
      </c>
      <c r="U175" s="233">
        <f t="shared" si="15"/>
        <v>3.1482517517402136E-4</v>
      </c>
      <c r="V175" s="233">
        <f t="shared" si="15"/>
        <v>3.1810031960537372E-4</v>
      </c>
      <c r="W175" s="233">
        <f t="shared" si="15"/>
        <v>3.1851639069805168E-4</v>
      </c>
      <c r="X175" s="233">
        <f t="shared" si="15"/>
        <v>3.1851538196773555E-4</v>
      </c>
      <c r="Y175" s="233">
        <f t="shared" si="15"/>
        <v>3.196896282115885E-4</v>
      </c>
      <c r="DA175" s="177"/>
    </row>
    <row r="176" spans="1:105" ht="12" customHeight="1" x14ac:dyDescent="0.25">
      <c r="A176" s="56" t="s">
        <v>95</v>
      </c>
      <c r="B176" s="300">
        <f t="shared" ref="B176:Y176" si="16">IF(B$39=0,0,B$39/B$34)</f>
        <v>2.8598670724637666E-3</v>
      </c>
      <c r="C176" s="300">
        <f t="shared" si="16"/>
        <v>2.8214623715023561E-3</v>
      </c>
      <c r="D176" s="300">
        <f t="shared" si="16"/>
        <v>2.8169212933973871E-3</v>
      </c>
      <c r="E176" s="300">
        <f t="shared" si="16"/>
        <v>2.8842355725423657E-3</v>
      </c>
      <c r="F176" s="300">
        <f t="shared" si="16"/>
        <v>2.8133153211165433E-3</v>
      </c>
      <c r="G176" s="300">
        <f t="shared" si="16"/>
        <v>2.7840864690571289E-3</v>
      </c>
      <c r="H176" s="300">
        <f t="shared" si="16"/>
        <v>2.8018308948876795E-3</v>
      </c>
      <c r="I176" s="300">
        <f t="shared" si="16"/>
        <v>2.7913345574999927E-3</v>
      </c>
      <c r="J176" s="300">
        <f t="shared" si="16"/>
        <v>2.8025123995946656E-3</v>
      </c>
      <c r="K176" s="300">
        <f t="shared" si="16"/>
        <v>2.7353696943798723E-3</v>
      </c>
      <c r="L176" s="300">
        <f t="shared" si="16"/>
        <v>2.7340249780074982E-3</v>
      </c>
      <c r="M176" s="300">
        <f t="shared" si="16"/>
        <v>2.8374367030068173E-3</v>
      </c>
      <c r="N176" s="300">
        <f t="shared" si="16"/>
        <v>2.7697115200165288E-3</v>
      </c>
      <c r="O176" s="300">
        <f t="shared" si="16"/>
        <v>2.8243312493186363E-3</v>
      </c>
      <c r="P176" s="300">
        <f t="shared" si="16"/>
        <v>2.7504728748680815E-3</v>
      </c>
      <c r="Q176" s="300">
        <f t="shared" si="16"/>
        <v>2.7439719304457916E-3</v>
      </c>
      <c r="R176" s="300">
        <f t="shared" si="16"/>
        <v>2.8124988160309196E-3</v>
      </c>
      <c r="S176" s="300">
        <f t="shared" si="16"/>
        <v>2.5545344882710146E-3</v>
      </c>
      <c r="T176" s="300">
        <f t="shared" si="16"/>
        <v>2.5623064879202713E-3</v>
      </c>
      <c r="U176" s="300">
        <f t="shared" si="16"/>
        <v>2.5365806487765642E-3</v>
      </c>
      <c r="V176" s="300">
        <f t="shared" si="16"/>
        <v>2.6857122181508635E-3</v>
      </c>
      <c r="W176" s="300">
        <f t="shared" si="16"/>
        <v>2.7119495405525623E-3</v>
      </c>
      <c r="X176" s="300">
        <f t="shared" si="16"/>
        <v>2.7335308433230144E-3</v>
      </c>
      <c r="Y176" s="300">
        <f t="shared" si="16"/>
        <v>2.8696161227947138E-3</v>
      </c>
      <c r="DA176" s="68"/>
    </row>
    <row r="177" spans="1:105" ht="12" customHeight="1" x14ac:dyDescent="0.25">
      <c r="A177" s="174" t="s">
        <v>515</v>
      </c>
      <c r="B177" s="301">
        <f t="shared" ref="B177:Y177" si="17">IF(B$45=0,0,B$45/B$34)</f>
        <v>0.81525030281030375</v>
      </c>
      <c r="C177" s="301">
        <f t="shared" si="17"/>
        <v>0.82307761671979263</v>
      </c>
      <c r="D177" s="301">
        <f t="shared" si="17"/>
        <v>0.82522631525249379</v>
      </c>
      <c r="E177" s="301">
        <f t="shared" si="17"/>
        <v>0.81632274158843876</v>
      </c>
      <c r="F177" s="301">
        <f t="shared" si="17"/>
        <v>0.82939527169687066</v>
      </c>
      <c r="G177" s="301">
        <f t="shared" si="17"/>
        <v>0.83800179975243705</v>
      </c>
      <c r="H177" s="301">
        <f t="shared" si="17"/>
        <v>0.83234806065565292</v>
      </c>
      <c r="I177" s="301">
        <f t="shared" si="17"/>
        <v>0.83547360606979215</v>
      </c>
      <c r="J177" s="301">
        <f t="shared" si="17"/>
        <v>0.83392959195591976</v>
      </c>
      <c r="K177" s="301">
        <f t="shared" si="17"/>
        <v>0.850729775513408</v>
      </c>
      <c r="L177" s="301">
        <f t="shared" si="17"/>
        <v>0.85055807497986435</v>
      </c>
      <c r="M177" s="301">
        <f t="shared" si="17"/>
        <v>0.83353503643092253</v>
      </c>
      <c r="N177" s="301">
        <f t="shared" si="17"/>
        <v>0.83617391605328584</v>
      </c>
      <c r="O177" s="301">
        <f t="shared" si="17"/>
        <v>0.8338106099997058</v>
      </c>
      <c r="P177" s="301">
        <f t="shared" si="17"/>
        <v>0.83840579430667839</v>
      </c>
      <c r="Q177" s="301">
        <f t="shared" si="17"/>
        <v>0.83861978942061954</v>
      </c>
      <c r="R177" s="301">
        <f t="shared" si="17"/>
        <v>0.83354685402197559</v>
      </c>
      <c r="S177" s="301">
        <f t="shared" si="17"/>
        <v>0.85946945857865631</v>
      </c>
      <c r="T177" s="301">
        <f t="shared" si="17"/>
        <v>0.85925271691694749</v>
      </c>
      <c r="U177" s="301">
        <f t="shared" si="17"/>
        <v>0.85754625343445423</v>
      </c>
      <c r="V177" s="301">
        <f t="shared" si="17"/>
        <v>0.84289007022540818</v>
      </c>
      <c r="W177" s="301">
        <f t="shared" si="17"/>
        <v>0.84141202829005912</v>
      </c>
      <c r="X177" s="301">
        <f t="shared" si="17"/>
        <v>0.83957101151066638</v>
      </c>
      <c r="Y177" s="301">
        <f t="shared" si="17"/>
        <v>0.83236093923471255</v>
      </c>
      <c r="DA177" s="178"/>
    </row>
    <row r="178" spans="1:105" ht="12" customHeight="1" x14ac:dyDescent="0.25">
      <c r="A178" s="174" t="s">
        <v>517</v>
      </c>
      <c r="B178" s="301">
        <f t="shared" ref="B178:Y178" si="18">IF(B$46=0,0,B$46/B$34)</f>
        <v>0.10442446781709652</v>
      </c>
      <c r="C178" s="301">
        <f t="shared" si="18"/>
        <v>9.9895107031478678E-2</v>
      </c>
      <c r="D178" s="301">
        <f t="shared" si="18"/>
        <v>9.8532809256024326E-2</v>
      </c>
      <c r="E178" s="301">
        <f t="shared" si="18"/>
        <v>0.10401864151449351</v>
      </c>
      <c r="F178" s="301">
        <f t="shared" si="18"/>
        <v>9.6188549902982853E-2</v>
      </c>
      <c r="G178" s="301">
        <f t="shared" si="18"/>
        <v>9.1565732931869329E-2</v>
      </c>
      <c r="H178" s="301">
        <f t="shared" si="18"/>
        <v>9.4383342295714462E-2</v>
      </c>
      <c r="I178" s="301">
        <f t="shared" si="18"/>
        <v>9.2669557814680795E-2</v>
      </c>
      <c r="J178" s="301">
        <f t="shared" si="18"/>
        <v>9.3694195688099099E-2</v>
      </c>
      <c r="K178" s="301">
        <f t="shared" si="18"/>
        <v>8.6701751160845456E-2</v>
      </c>
      <c r="L178" s="301">
        <f t="shared" si="18"/>
        <v>8.7753187006920336E-2</v>
      </c>
      <c r="M178" s="301">
        <f t="shared" si="18"/>
        <v>9.5230400389010164E-2</v>
      </c>
      <c r="N178" s="301">
        <f t="shared" si="18"/>
        <v>9.3929348564126949E-2</v>
      </c>
      <c r="O178" s="301">
        <f t="shared" si="18"/>
        <v>9.5834467055623554E-2</v>
      </c>
      <c r="P178" s="301">
        <f t="shared" si="18"/>
        <v>9.31379640819468E-2</v>
      </c>
      <c r="Q178" s="301">
        <f t="shared" si="18"/>
        <v>9.3032885135203663E-2</v>
      </c>
      <c r="R178" s="301">
        <f t="shared" si="18"/>
        <v>9.5395627308103539E-2</v>
      </c>
      <c r="S178" s="301">
        <f t="shared" si="18"/>
        <v>8.602984670280589E-2</v>
      </c>
      <c r="T178" s="301">
        <f t="shared" si="18"/>
        <v>8.6396904474608169E-2</v>
      </c>
      <c r="U178" s="301">
        <f t="shared" si="18"/>
        <v>8.54826353225841E-2</v>
      </c>
      <c r="V178" s="301">
        <f t="shared" si="18"/>
        <v>9.1005607221053747E-2</v>
      </c>
      <c r="W178" s="301">
        <f t="shared" si="18"/>
        <v>9.193297117124144E-2</v>
      </c>
      <c r="X178" s="301">
        <f t="shared" si="18"/>
        <v>9.2667545767933318E-2</v>
      </c>
      <c r="Y178" s="301">
        <f t="shared" si="18"/>
        <v>9.7384311221025768E-2</v>
      </c>
      <c r="DA178" s="178"/>
    </row>
    <row r="179" spans="1:105" ht="12" customHeight="1" x14ac:dyDescent="0.25">
      <c r="A179" s="62" t="s">
        <v>519</v>
      </c>
      <c r="B179" s="302">
        <f t="shared" ref="B179:Y179" si="19">IF(B$47=0,0,B$47/B$34)</f>
        <v>7.1575357211813184E-2</v>
      </c>
      <c r="C179" s="302">
        <f t="shared" si="19"/>
        <v>6.4074963496616996E-2</v>
      </c>
      <c r="D179" s="302">
        <f t="shared" si="19"/>
        <v>6.2289766173817485E-2</v>
      </c>
      <c r="E179" s="302">
        <f t="shared" si="19"/>
        <v>7.239271937370112E-2</v>
      </c>
      <c r="F179" s="302">
        <f t="shared" si="19"/>
        <v>5.7092108726563083E-2</v>
      </c>
      <c r="G179" s="302">
        <f t="shared" si="19"/>
        <v>4.2659216809842838E-2</v>
      </c>
      <c r="H179" s="302">
        <f t="shared" si="19"/>
        <v>5.1606427126224722E-2</v>
      </c>
      <c r="I179" s="302">
        <f t="shared" si="19"/>
        <v>4.5697659913478454E-2</v>
      </c>
      <c r="J179" s="302">
        <f t="shared" si="19"/>
        <v>4.874468630494154E-2</v>
      </c>
      <c r="K179" s="302">
        <f t="shared" si="19"/>
        <v>2.4092188824717878E-2</v>
      </c>
      <c r="L179" s="302">
        <f t="shared" si="19"/>
        <v>1.7440604044194761E-2</v>
      </c>
      <c r="M179" s="302">
        <f t="shared" si="19"/>
        <v>5.1108717738302771E-2</v>
      </c>
      <c r="N179" s="302">
        <f t="shared" si="19"/>
        <v>3.9616703498976433E-2</v>
      </c>
      <c r="O179" s="302">
        <f t="shared" si="19"/>
        <v>5.124742282791208E-2</v>
      </c>
      <c r="P179" s="302">
        <f t="shared" si="19"/>
        <v>4.1206877062595584E-2</v>
      </c>
      <c r="Q179" s="302">
        <f t="shared" si="19"/>
        <v>3.9415694383918946E-2</v>
      </c>
      <c r="R179" s="302">
        <f t="shared" si="19"/>
        <v>4.5138079651164842E-2</v>
      </c>
      <c r="S179" s="302">
        <f t="shared" si="19"/>
        <v>7.2287365488782219E-3</v>
      </c>
      <c r="T179" s="302">
        <f t="shared" si="19"/>
        <v>6.7125432048045722E-3</v>
      </c>
      <c r="U179" s="302">
        <f t="shared" si="19"/>
        <v>1.2374831312586985E-2</v>
      </c>
      <c r="V179" s="302">
        <f t="shared" si="19"/>
        <v>4.2513545257486754E-2</v>
      </c>
      <c r="W179" s="302">
        <f t="shared" si="19"/>
        <v>4.6049417388428569E-2</v>
      </c>
      <c r="X179" s="302">
        <f t="shared" si="19"/>
        <v>4.4167028754528867E-2</v>
      </c>
      <c r="Y179" s="302">
        <f t="shared" si="19"/>
        <v>5.6192991878650032E-2</v>
      </c>
      <c r="DA179" s="72"/>
    </row>
    <row r="180" spans="1:105" ht="12" customHeight="1" x14ac:dyDescent="0.25">
      <c r="A180" s="62" t="s">
        <v>525</v>
      </c>
      <c r="B180" s="302">
        <f t="shared" ref="B180:Y180" si="20">IF(B$52=0,0,B$52/B$34)</f>
        <v>3.284911060528331E-2</v>
      </c>
      <c r="C180" s="302">
        <f t="shared" si="20"/>
        <v>3.5820143534861723E-2</v>
      </c>
      <c r="D180" s="302">
        <f t="shared" si="20"/>
        <v>3.6243043082206855E-2</v>
      </c>
      <c r="E180" s="302">
        <f t="shared" si="20"/>
        <v>3.1625922140792392E-2</v>
      </c>
      <c r="F180" s="302">
        <f t="shared" si="20"/>
        <v>3.909644117641977E-2</v>
      </c>
      <c r="G180" s="302">
        <f t="shared" si="20"/>
        <v>4.8906516122026462E-2</v>
      </c>
      <c r="H180" s="302">
        <f t="shared" si="20"/>
        <v>4.2776915169489713E-2</v>
      </c>
      <c r="I180" s="302">
        <f t="shared" si="20"/>
        <v>4.6971897901202368E-2</v>
      </c>
      <c r="J180" s="302">
        <f t="shared" si="20"/>
        <v>4.4949509383157567E-2</v>
      </c>
      <c r="K180" s="302">
        <f t="shared" si="20"/>
        <v>6.2609562336127578E-2</v>
      </c>
      <c r="L180" s="302">
        <f t="shared" si="20"/>
        <v>7.0312582962725592E-2</v>
      </c>
      <c r="M180" s="302">
        <f t="shared" si="20"/>
        <v>4.4121682650707351E-2</v>
      </c>
      <c r="N180" s="302">
        <f t="shared" si="20"/>
        <v>5.4312645065150544E-2</v>
      </c>
      <c r="O180" s="302">
        <f t="shared" si="20"/>
        <v>4.458704422771146E-2</v>
      </c>
      <c r="P180" s="302">
        <f t="shared" si="20"/>
        <v>5.1931087019351202E-2</v>
      </c>
      <c r="Q180" s="302">
        <f t="shared" si="20"/>
        <v>5.361719075128471E-2</v>
      </c>
      <c r="R180" s="302">
        <f t="shared" si="20"/>
        <v>5.0257547656938732E-2</v>
      </c>
      <c r="S180" s="302">
        <f t="shared" si="20"/>
        <v>7.8801110153927642E-2</v>
      </c>
      <c r="T180" s="302">
        <f t="shared" si="20"/>
        <v>7.9684361269803633E-2</v>
      </c>
      <c r="U180" s="302">
        <f t="shared" si="20"/>
        <v>7.3107804009997057E-2</v>
      </c>
      <c r="V180" s="302">
        <f t="shared" si="20"/>
        <v>4.8492061963566958E-2</v>
      </c>
      <c r="W180" s="302">
        <f t="shared" si="20"/>
        <v>4.5883553782812898E-2</v>
      </c>
      <c r="X180" s="302">
        <f t="shared" si="20"/>
        <v>4.8500517013404451E-2</v>
      </c>
      <c r="Y180" s="302">
        <f t="shared" si="20"/>
        <v>4.1191319342375757E-2</v>
      </c>
      <c r="DA180" s="72"/>
    </row>
    <row r="181" spans="1:105" ht="12" customHeight="1" x14ac:dyDescent="0.25">
      <c r="A181" s="174" t="s">
        <v>527</v>
      </c>
      <c r="B181" s="301">
        <f t="shared" ref="B181:Y181" si="21">IF(B$53=0,0,B$53/B$34)</f>
        <v>5.6877891324223488E-2</v>
      </c>
      <c r="C181" s="301">
        <f t="shared" si="21"/>
        <v>5.370663273282443E-2</v>
      </c>
      <c r="D181" s="301">
        <f t="shared" si="21"/>
        <v>5.2945808738053421E-2</v>
      </c>
      <c r="E181" s="301">
        <f t="shared" si="21"/>
        <v>5.6188624598349488E-2</v>
      </c>
      <c r="F181" s="301">
        <f t="shared" si="21"/>
        <v>5.1195827642148313E-2</v>
      </c>
      <c r="G181" s="301">
        <f t="shared" si="21"/>
        <v>4.7410290646658644E-2</v>
      </c>
      <c r="H181" s="301">
        <f t="shared" si="21"/>
        <v>5.0120521800186842E-2</v>
      </c>
      <c r="I181" s="301">
        <f t="shared" si="21"/>
        <v>4.8784158472055299E-2</v>
      </c>
      <c r="J181" s="301">
        <f t="shared" si="21"/>
        <v>4.9269879051040445E-2</v>
      </c>
      <c r="K181" s="301">
        <f t="shared" si="21"/>
        <v>3.9820043549567488E-2</v>
      </c>
      <c r="L181" s="301">
        <f t="shared" si="21"/>
        <v>3.8996281246495589E-2</v>
      </c>
      <c r="M181" s="301">
        <f t="shared" si="21"/>
        <v>4.8171973228101808E-2</v>
      </c>
      <c r="N181" s="301">
        <f t="shared" si="21"/>
        <v>4.7029605828807948E-2</v>
      </c>
      <c r="O181" s="301">
        <f t="shared" si="21"/>
        <v>4.7379379847319443E-2</v>
      </c>
      <c r="P181" s="301">
        <f t="shared" si="21"/>
        <v>4.5620244716859278E-2</v>
      </c>
      <c r="Q181" s="301">
        <f t="shared" si="21"/>
        <v>4.5530394270153089E-2</v>
      </c>
      <c r="R181" s="301">
        <f t="shared" si="21"/>
        <v>4.811292672017671E-2</v>
      </c>
      <c r="S181" s="301">
        <f t="shared" si="21"/>
        <v>3.2150986300220376E-2</v>
      </c>
      <c r="T181" s="301">
        <f t="shared" si="21"/>
        <v>3.1997038242063687E-2</v>
      </c>
      <c r="U181" s="301">
        <f t="shared" si="21"/>
        <v>3.4678940908993837E-2</v>
      </c>
      <c r="V181" s="301">
        <f t="shared" si="21"/>
        <v>4.3380637054805701E-2</v>
      </c>
      <c r="W181" s="301">
        <f t="shared" si="21"/>
        <v>4.4018544302452431E-2</v>
      </c>
      <c r="X181" s="301">
        <f t="shared" si="21"/>
        <v>4.496379273087938E-2</v>
      </c>
      <c r="Y181" s="301">
        <f t="shared" si="21"/>
        <v>4.7449858021692909E-2</v>
      </c>
      <c r="DA181" s="178"/>
    </row>
    <row r="182" spans="1:105" ht="12" customHeight="1" x14ac:dyDescent="0.25">
      <c r="A182" s="62" t="s">
        <v>528</v>
      </c>
      <c r="B182" s="302">
        <f t="shared" ref="B182:Y182" si="22">IF(B$54=0,0,B$54/B$34)</f>
        <v>7.7539594898578049E-3</v>
      </c>
      <c r="C182" s="302">
        <f t="shared" si="22"/>
        <v>6.7702678793238385E-3</v>
      </c>
      <c r="D182" s="302">
        <f t="shared" si="22"/>
        <v>6.4397569544666399E-3</v>
      </c>
      <c r="E182" s="302">
        <f t="shared" si="22"/>
        <v>8.0756394552705633E-3</v>
      </c>
      <c r="F182" s="302">
        <f t="shared" si="22"/>
        <v>5.7438934792287764E-3</v>
      </c>
      <c r="G182" s="302">
        <f t="shared" si="22"/>
        <v>4.7857561380132306E-3</v>
      </c>
      <c r="H182" s="302">
        <f t="shared" si="22"/>
        <v>5.349837084195919E-3</v>
      </c>
      <c r="I182" s="302">
        <f t="shared" si="22"/>
        <v>4.7558850485657092E-3</v>
      </c>
      <c r="J182" s="302">
        <f t="shared" si="22"/>
        <v>5.5102434094286556E-3</v>
      </c>
      <c r="K182" s="302">
        <f t="shared" si="22"/>
        <v>3.1203504363680364E-3</v>
      </c>
      <c r="L182" s="302">
        <f t="shared" si="22"/>
        <v>2.2968233604934198E-3</v>
      </c>
      <c r="M182" s="302">
        <f t="shared" si="22"/>
        <v>8.3518231243606203E-3</v>
      </c>
      <c r="N182" s="302">
        <f t="shared" si="22"/>
        <v>7.5732523606946468E-3</v>
      </c>
      <c r="O182" s="302">
        <f t="shared" si="22"/>
        <v>9.3992281201375934E-3</v>
      </c>
      <c r="P182" s="302">
        <f t="shared" si="22"/>
        <v>7.8334625020459025E-3</v>
      </c>
      <c r="Q182" s="302">
        <f t="shared" si="22"/>
        <v>7.6020070732718261E-3</v>
      </c>
      <c r="R182" s="302">
        <f t="shared" si="22"/>
        <v>8.4227883794427139E-3</v>
      </c>
      <c r="S182" s="302">
        <f t="shared" si="22"/>
        <v>1.5799041303686215E-3</v>
      </c>
      <c r="T182" s="302">
        <f t="shared" si="22"/>
        <v>1.4871730781133852E-3</v>
      </c>
      <c r="U182" s="302">
        <f t="shared" si="22"/>
        <v>2.7329043908790791E-3</v>
      </c>
      <c r="V182" s="302">
        <f t="shared" si="22"/>
        <v>8.2859976579250268E-3</v>
      </c>
      <c r="W182" s="302">
        <f t="shared" si="22"/>
        <v>8.8319747875215474E-3</v>
      </c>
      <c r="X182" s="302">
        <f t="shared" si="22"/>
        <v>8.4480270773022344E-3</v>
      </c>
      <c r="Y182" s="302">
        <f t="shared" si="22"/>
        <v>1.0046954814564775E-2</v>
      </c>
      <c r="DA182" s="72"/>
    </row>
    <row r="183" spans="1:105" ht="12" customHeight="1" x14ac:dyDescent="0.25">
      <c r="A183" s="62" t="s">
        <v>533</v>
      </c>
      <c r="B183" s="302">
        <f t="shared" ref="B183:Y183" si="23">IF(B$58=0,0,B$58/B$34)</f>
        <v>3.876545835898991E-2</v>
      </c>
      <c r="C183" s="302">
        <f t="shared" si="23"/>
        <v>3.5415321608633712E-2</v>
      </c>
      <c r="D183" s="302">
        <f t="shared" si="23"/>
        <v>3.4556209610324171E-2</v>
      </c>
      <c r="E183" s="302">
        <f t="shared" si="23"/>
        <v>3.8130905235695317E-2</v>
      </c>
      <c r="F183" s="302">
        <f t="shared" si="23"/>
        <v>3.2576619439730191E-2</v>
      </c>
      <c r="G183" s="302">
        <f t="shared" si="23"/>
        <v>2.8702855370045268E-2</v>
      </c>
      <c r="H183" s="302">
        <f t="shared" si="23"/>
        <v>3.1463701355516037E-2</v>
      </c>
      <c r="I183" s="302">
        <f t="shared" si="23"/>
        <v>3.0027597576870239E-2</v>
      </c>
      <c r="J183" s="302">
        <f t="shared" si="23"/>
        <v>3.0681952774946796E-2</v>
      </c>
      <c r="K183" s="302">
        <f t="shared" si="23"/>
        <v>2.0904154718436398E-2</v>
      </c>
      <c r="L183" s="302">
        <f t="shared" si="23"/>
        <v>1.9914991940766211E-2</v>
      </c>
      <c r="M183" s="302">
        <f t="shared" si="23"/>
        <v>3.0295547981415916E-2</v>
      </c>
      <c r="N183" s="302">
        <f t="shared" si="23"/>
        <v>2.9073779171747392E-2</v>
      </c>
      <c r="O183" s="302">
        <f t="shared" si="23"/>
        <v>2.9802495627162931E-2</v>
      </c>
      <c r="P183" s="302">
        <f t="shared" si="23"/>
        <v>2.7720712711220848E-2</v>
      </c>
      <c r="Q183" s="302">
        <f t="shared" si="23"/>
        <v>2.7587372793579888E-2</v>
      </c>
      <c r="R183" s="302">
        <f t="shared" si="23"/>
        <v>3.0312054654951227E-2</v>
      </c>
      <c r="S183" s="302">
        <f t="shared" si="23"/>
        <v>1.3026560426475552E-2</v>
      </c>
      <c r="T183" s="302">
        <f t="shared" si="23"/>
        <v>1.2854618177695225E-2</v>
      </c>
      <c r="U183" s="302">
        <f t="shared" si="23"/>
        <v>1.580063351910772E-2</v>
      </c>
      <c r="V183" s="302">
        <f t="shared" si="23"/>
        <v>2.5643413689297217E-2</v>
      </c>
      <c r="W183" s="302">
        <f t="shared" si="23"/>
        <v>2.6386406273918347E-2</v>
      </c>
      <c r="X183" s="302">
        <f t="shared" si="23"/>
        <v>2.7238852704109515E-2</v>
      </c>
      <c r="Y183" s="302">
        <f t="shared" si="23"/>
        <v>3.0038153434080464E-2</v>
      </c>
      <c r="DA183" s="72"/>
    </row>
    <row r="184" spans="1:105" ht="12" customHeight="1" x14ac:dyDescent="0.25">
      <c r="A184" s="63" t="s">
        <v>545</v>
      </c>
      <c r="B184" s="303">
        <f t="shared" ref="B184:Y184" si="24">IF(B$69=0,0,B$69/B$34)</f>
        <v>1.0358473475375772E-2</v>
      </c>
      <c r="C184" s="303">
        <f t="shared" si="24"/>
        <v>1.152104324486688E-2</v>
      </c>
      <c r="D184" s="303">
        <f t="shared" si="24"/>
        <v>1.194984217326261E-2</v>
      </c>
      <c r="E184" s="303">
        <f t="shared" si="24"/>
        <v>9.9820799073836054E-3</v>
      </c>
      <c r="F184" s="303">
        <f t="shared" si="24"/>
        <v>1.2875314723189349E-2</v>
      </c>
      <c r="G184" s="303">
        <f t="shared" si="24"/>
        <v>1.3921679138600141E-2</v>
      </c>
      <c r="H184" s="303">
        <f t="shared" si="24"/>
        <v>1.3306983360474889E-2</v>
      </c>
      <c r="I184" s="303">
        <f t="shared" si="24"/>
        <v>1.4000675846619352E-2</v>
      </c>
      <c r="J184" s="303">
        <f t="shared" si="24"/>
        <v>1.3077682866664995E-2</v>
      </c>
      <c r="K184" s="303">
        <f t="shared" si="24"/>
        <v>1.579553839476305E-2</v>
      </c>
      <c r="L184" s="303">
        <f t="shared" si="24"/>
        <v>1.6784465945235961E-2</v>
      </c>
      <c r="M184" s="303">
        <f t="shared" si="24"/>
        <v>9.5246021223252732E-3</v>
      </c>
      <c r="N184" s="303">
        <f t="shared" si="24"/>
        <v>1.0382574296365901E-2</v>
      </c>
      <c r="O184" s="303">
        <f t="shared" si="24"/>
        <v>8.1776561000189239E-3</v>
      </c>
      <c r="P184" s="303">
        <f t="shared" si="24"/>
        <v>1.0066069503592522E-2</v>
      </c>
      <c r="Q184" s="303">
        <f t="shared" si="24"/>
        <v>1.0341014403301376E-2</v>
      </c>
      <c r="R184" s="303">
        <f t="shared" si="24"/>
        <v>9.378083685782768E-3</v>
      </c>
      <c r="S184" s="303">
        <f t="shared" si="24"/>
        <v>1.7544521743376205E-2</v>
      </c>
      <c r="T184" s="303">
        <f t="shared" si="24"/>
        <v>1.7655246986255077E-2</v>
      </c>
      <c r="U184" s="303">
        <f t="shared" si="24"/>
        <v>1.6145402999007036E-2</v>
      </c>
      <c r="V184" s="303">
        <f t="shared" si="24"/>
        <v>9.4512257075834542E-3</v>
      </c>
      <c r="W184" s="303">
        <f t="shared" si="24"/>
        <v>8.8001632410125378E-3</v>
      </c>
      <c r="X184" s="303">
        <f t="shared" si="24"/>
        <v>9.2769129494676382E-3</v>
      </c>
      <c r="Y184" s="303">
        <f t="shared" si="24"/>
        <v>7.364749773047667E-3</v>
      </c>
      <c r="DA184" s="74"/>
    </row>
    <row r="185" spans="1:105" ht="12" hidden="1" customHeight="1" x14ac:dyDescent="0.25">
      <c r="A185" s="116"/>
      <c r="B185" s="116"/>
      <c r="C185" s="116"/>
      <c r="D185" s="116"/>
      <c r="E185" s="116"/>
      <c r="F185" s="116"/>
      <c r="G185" s="116"/>
      <c r="H185" s="116"/>
      <c r="I185" s="116"/>
      <c r="J185" s="116"/>
      <c r="K185" s="116"/>
      <c r="L185" s="116"/>
      <c r="M185" s="116"/>
      <c r="N185" s="116"/>
      <c r="O185" s="116"/>
      <c r="P185" s="116"/>
      <c r="Q185" s="116"/>
      <c r="R185" s="116"/>
      <c r="S185" s="116"/>
      <c r="T185" s="116"/>
      <c r="U185" s="116"/>
      <c r="V185" s="116"/>
      <c r="W185" s="116"/>
      <c r="X185" s="116"/>
      <c r="Y185" s="116"/>
      <c r="DA185" s="121"/>
    </row>
    <row r="186" spans="1:105" ht="12" customHeight="1" x14ac:dyDescent="0.25">
      <c r="A186" s="128"/>
      <c r="B186" s="128"/>
      <c r="C186" s="128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DA186" s="120"/>
    </row>
    <row r="187" spans="1:105" ht="12" customHeight="1" x14ac:dyDescent="0.25">
      <c r="A187" s="35" t="s">
        <v>80</v>
      </c>
      <c r="B187" s="232">
        <f t="shared" ref="B187:Y187" si="25">SUM(B$188:B$193,B$197:B$198,B$200:B$202)</f>
        <v>0.99999999999999989</v>
      </c>
      <c r="C187" s="232">
        <f t="shared" si="25"/>
        <v>0.99999999999999978</v>
      </c>
      <c r="D187" s="232">
        <f t="shared" si="25"/>
        <v>0.99999999999999978</v>
      </c>
      <c r="E187" s="232">
        <f t="shared" si="25"/>
        <v>0.99999999999999989</v>
      </c>
      <c r="F187" s="232">
        <f t="shared" si="25"/>
        <v>1.0000000000000002</v>
      </c>
      <c r="G187" s="232">
        <f t="shared" si="25"/>
        <v>0.99999999999999989</v>
      </c>
      <c r="H187" s="232">
        <f t="shared" si="25"/>
        <v>1</v>
      </c>
      <c r="I187" s="232">
        <f t="shared" si="25"/>
        <v>0</v>
      </c>
      <c r="J187" s="232">
        <f t="shared" si="25"/>
        <v>0</v>
      </c>
      <c r="K187" s="232">
        <f t="shared" si="25"/>
        <v>0</v>
      </c>
      <c r="L187" s="232">
        <f t="shared" si="25"/>
        <v>0</v>
      </c>
      <c r="M187" s="232">
        <f t="shared" si="25"/>
        <v>0</v>
      </c>
      <c r="N187" s="232">
        <f t="shared" si="25"/>
        <v>0</v>
      </c>
      <c r="O187" s="232">
        <f t="shared" si="25"/>
        <v>0</v>
      </c>
      <c r="P187" s="232">
        <f t="shared" si="25"/>
        <v>0</v>
      </c>
      <c r="Q187" s="232">
        <f t="shared" si="25"/>
        <v>0</v>
      </c>
      <c r="R187" s="232">
        <f t="shared" si="25"/>
        <v>0</v>
      </c>
      <c r="S187" s="232">
        <f t="shared" si="25"/>
        <v>0</v>
      </c>
      <c r="T187" s="232">
        <f t="shared" si="25"/>
        <v>0</v>
      </c>
      <c r="U187" s="232">
        <f t="shared" si="25"/>
        <v>0</v>
      </c>
      <c r="V187" s="232">
        <f t="shared" si="25"/>
        <v>0</v>
      </c>
      <c r="W187" s="232">
        <f t="shared" si="25"/>
        <v>0</v>
      </c>
      <c r="X187" s="232">
        <f t="shared" si="25"/>
        <v>0</v>
      </c>
      <c r="Y187" s="232">
        <f t="shared" si="25"/>
        <v>0</v>
      </c>
      <c r="DA187" s="95"/>
    </row>
    <row r="188" spans="1:105" ht="12" customHeight="1" x14ac:dyDescent="0.25">
      <c r="A188" s="55" t="s">
        <v>91</v>
      </c>
      <c r="B188" s="299">
        <f t="shared" ref="B188:Y188" si="26">IF(B$73=0,0,B$73/B$72)</f>
        <v>1.7109783309097978E-3</v>
      </c>
      <c r="C188" s="299">
        <f t="shared" si="26"/>
        <v>1.6949680127035765E-3</v>
      </c>
      <c r="D188" s="299">
        <f t="shared" si="26"/>
        <v>1.6916748093130636E-3</v>
      </c>
      <c r="E188" s="299">
        <f t="shared" si="26"/>
        <v>1.7130628092623392E-3</v>
      </c>
      <c r="F188" s="299">
        <f t="shared" si="26"/>
        <v>1.6720325180856952E-3</v>
      </c>
      <c r="G188" s="299">
        <f t="shared" si="26"/>
        <v>1.6163782138022042E-3</v>
      </c>
      <c r="H188" s="299">
        <f t="shared" si="26"/>
        <v>1.6525151961469284E-3</v>
      </c>
      <c r="I188" s="299">
        <f t="shared" si="26"/>
        <v>0</v>
      </c>
      <c r="J188" s="299">
        <f t="shared" si="26"/>
        <v>0</v>
      </c>
      <c r="K188" s="299">
        <f t="shared" si="26"/>
        <v>0</v>
      </c>
      <c r="L188" s="299">
        <f t="shared" si="26"/>
        <v>0</v>
      </c>
      <c r="M188" s="299">
        <f t="shared" si="26"/>
        <v>0</v>
      </c>
      <c r="N188" s="299">
        <f t="shared" si="26"/>
        <v>0</v>
      </c>
      <c r="O188" s="299">
        <f t="shared" si="26"/>
        <v>0</v>
      </c>
      <c r="P188" s="299">
        <f t="shared" si="26"/>
        <v>0</v>
      </c>
      <c r="Q188" s="299">
        <f t="shared" si="26"/>
        <v>0</v>
      </c>
      <c r="R188" s="299">
        <f t="shared" si="26"/>
        <v>0</v>
      </c>
      <c r="S188" s="299">
        <f t="shared" si="26"/>
        <v>0</v>
      </c>
      <c r="T188" s="299">
        <f t="shared" si="26"/>
        <v>0</v>
      </c>
      <c r="U188" s="299">
        <f t="shared" si="26"/>
        <v>0</v>
      </c>
      <c r="V188" s="299">
        <f t="shared" si="26"/>
        <v>0</v>
      </c>
      <c r="W188" s="299">
        <f t="shared" si="26"/>
        <v>0</v>
      </c>
      <c r="X188" s="299">
        <f t="shared" si="26"/>
        <v>0</v>
      </c>
      <c r="Y188" s="299">
        <f t="shared" si="26"/>
        <v>0</v>
      </c>
      <c r="DA188" s="67"/>
    </row>
    <row r="189" spans="1:105" ht="12" customHeight="1" x14ac:dyDescent="0.25">
      <c r="A189" s="173" t="s">
        <v>92</v>
      </c>
      <c r="B189" s="233">
        <f t="shared" ref="B189:Y189" si="27">IF(B$74=0,0,B$74/B$72)</f>
        <v>2.309941862287079E-4</v>
      </c>
      <c r="C189" s="233">
        <f t="shared" si="27"/>
        <v>2.2883267993812736E-4</v>
      </c>
      <c r="D189" s="233">
        <f t="shared" si="27"/>
        <v>2.2838807416870608E-4</v>
      </c>
      <c r="E189" s="233">
        <f t="shared" si="27"/>
        <v>2.3127560556176327E-4</v>
      </c>
      <c r="F189" s="233">
        <f t="shared" si="27"/>
        <v>2.2573622581050943E-4</v>
      </c>
      <c r="G189" s="233">
        <f t="shared" si="27"/>
        <v>2.1822250077037169E-4</v>
      </c>
      <c r="H189" s="233">
        <f t="shared" si="27"/>
        <v>2.2310124919089789E-4</v>
      </c>
      <c r="I189" s="233">
        <f t="shared" si="27"/>
        <v>0</v>
      </c>
      <c r="J189" s="233">
        <f t="shared" si="27"/>
        <v>0</v>
      </c>
      <c r="K189" s="233">
        <f t="shared" si="27"/>
        <v>0</v>
      </c>
      <c r="L189" s="233">
        <f t="shared" si="27"/>
        <v>0</v>
      </c>
      <c r="M189" s="233">
        <f t="shared" si="27"/>
        <v>0</v>
      </c>
      <c r="N189" s="233">
        <f t="shared" si="27"/>
        <v>0</v>
      </c>
      <c r="O189" s="233">
        <f t="shared" si="27"/>
        <v>0</v>
      </c>
      <c r="P189" s="233">
        <f t="shared" si="27"/>
        <v>0</v>
      </c>
      <c r="Q189" s="233">
        <f t="shared" si="27"/>
        <v>0</v>
      </c>
      <c r="R189" s="233">
        <f t="shared" si="27"/>
        <v>0</v>
      </c>
      <c r="S189" s="233">
        <f t="shared" si="27"/>
        <v>0</v>
      </c>
      <c r="T189" s="233">
        <f t="shared" si="27"/>
        <v>0</v>
      </c>
      <c r="U189" s="233">
        <f t="shared" si="27"/>
        <v>0</v>
      </c>
      <c r="V189" s="233">
        <f t="shared" si="27"/>
        <v>0</v>
      </c>
      <c r="W189" s="233">
        <f t="shared" si="27"/>
        <v>0</v>
      </c>
      <c r="X189" s="233">
        <f t="shared" si="27"/>
        <v>0</v>
      </c>
      <c r="Y189" s="233">
        <f t="shared" si="27"/>
        <v>0</v>
      </c>
      <c r="DA189" s="177"/>
    </row>
    <row r="190" spans="1:105" ht="12" customHeight="1" x14ac:dyDescent="0.25">
      <c r="A190" s="173" t="s">
        <v>93</v>
      </c>
      <c r="B190" s="233">
        <f t="shared" ref="B190:Y190" si="28">IF(B$75=0,0,B$75/B$72)</f>
        <v>2.973688519841549E-2</v>
      </c>
      <c r="C190" s="233">
        <f t="shared" si="28"/>
        <v>2.9458625102488197E-2</v>
      </c>
      <c r="D190" s="233">
        <f t="shared" si="28"/>
        <v>2.9401389070102767E-2</v>
      </c>
      <c r="E190" s="233">
        <f t="shared" si="28"/>
        <v>2.9773113531848066E-2</v>
      </c>
      <c r="F190" s="233">
        <f t="shared" si="28"/>
        <v>2.9060005109411979E-2</v>
      </c>
      <c r="G190" s="233">
        <f t="shared" si="28"/>
        <v>2.8092730639959262E-2</v>
      </c>
      <c r="H190" s="233">
        <f t="shared" si="28"/>
        <v>2.8720793120932245E-2</v>
      </c>
      <c r="I190" s="233">
        <f t="shared" si="28"/>
        <v>0</v>
      </c>
      <c r="J190" s="233">
        <f t="shared" si="28"/>
        <v>0</v>
      </c>
      <c r="K190" s="233">
        <f t="shared" si="28"/>
        <v>0</v>
      </c>
      <c r="L190" s="233">
        <f t="shared" si="28"/>
        <v>0</v>
      </c>
      <c r="M190" s="233">
        <f t="shared" si="28"/>
        <v>0</v>
      </c>
      <c r="N190" s="233">
        <f t="shared" si="28"/>
        <v>0</v>
      </c>
      <c r="O190" s="233">
        <f t="shared" si="28"/>
        <v>0</v>
      </c>
      <c r="P190" s="233">
        <f t="shared" si="28"/>
        <v>0</v>
      </c>
      <c r="Q190" s="233">
        <f t="shared" si="28"/>
        <v>0</v>
      </c>
      <c r="R190" s="233">
        <f t="shared" si="28"/>
        <v>0</v>
      </c>
      <c r="S190" s="233">
        <f t="shared" si="28"/>
        <v>0</v>
      </c>
      <c r="T190" s="233">
        <f t="shared" si="28"/>
        <v>0</v>
      </c>
      <c r="U190" s="233">
        <f t="shared" si="28"/>
        <v>0</v>
      </c>
      <c r="V190" s="233">
        <f t="shared" si="28"/>
        <v>0</v>
      </c>
      <c r="W190" s="233">
        <f t="shared" si="28"/>
        <v>0</v>
      </c>
      <c r="X190" s="233">
        <f t="shared" si="28"/>
        <v>0</v>
      </c>
      <c r="Y190" s="233">
        <f t="shared" si="28"/>
        <v>0</v>
      </c>
      <c r="DA190" s="177"/>
    </row>
    <row r="191" spans="1:105" ht="12" customHeight="1" x14ac:dyDescent="0.25">
      <c r="A191" s="173" t="s">
        <v>94</v>
      </c>
      <c r="B191" s="233">
        <f t="shared" ref="B191:Y191" si="29">IF(B$76=0,0,B$76/B$72)</f>
        <v>5.6501637203088526E-4</v>
      </c>
      <c r="C191" s="233">
        <f t="shared" si="29"/>
        <v>5.5972928467009535E-4</v>
      </c>
      <c r="D191" s="233">
        <f t="shared" si="29"/>
        <v>5.5864177011865268E-4</v>
      </c>
      <c r="E191" s="233">
        <f t="shared" si="29"/>
        <v>5.65704729314583E-4</v>
      </c>
      <c r="F191" s="233">
        <f t="shared" si="29"/>
        <v>5.52155296311728E-4</v>
      </c>
      <c r="G191" s="233">
        <f t="shared" si="29"/>
        <v>5.3377657547927883E-4</v>
      </c>
      <c r="H191" s="233">
        <f t="shared" si="29"/>
        <v>5.4571009111281882E-4</v>
      </c>
      <c r="I191" s="233">
        <f t="shared" si="29"/>
        <v>0</v>
      </c>
      <c r="J191" s="233">
        <f t="shared" si="29"/>
        <v>0</v>
      </c>
      <c r="K191" s="233">
        <f t="shared" si="29"/>
        <v>0</v>
      </c>
      <c r="L191" s="233">
        <f t="shared" si="29"/>
        <v>0</v>
      </c>
      <c r="M191" s="233">
        <f t="shared" si="29"/>
        <v>0</v>
      </c>
      <c r="N191" s="233">
        <f t="shared" si="29"/>
        <v>0</v>
      </c>
      <c r="O191" s="233">
        <f t="shared" si="29"/>
        <v>0</v>
      </c>
      <c r="P191" s="233">
        <f t="shared" si="29"/>
        <v>0</v>
      </c>
      <c r="Q191" s="233">
        <f t="shared" si="29"/>
        <v>0</v>
      </c>
      <c r="R191" s="233">
        <f t="shared" si="29"/>
        <v>0</v>
      </c>
      <c r="S191" s="233">
        <f t="shared" si="29"/>
        <v>0</v>
      </c>
      <c r="T191" s="233">
        <f t="shared" si="29"/>
        <v>0</v>
      </c>
      <c r="U191" s="233">
        <f t="shared" si="29"/>
        <v>0</v>
      </c>
      <c r="V191" s="233">
        <f t="shared" si="29"/>
        <v>0</v>
      </c>
      <c r="W191" s="233">
        <f t="shared" si="29"/>
        <v>0</v>
      </c>
      <c r="X191" s="233">
        <f t="shared" si="29"/>
        <v>0</v>
      </c>
      <c r="Y191" s="233">
        <f t="shared" si="29"/>
        <v>0</v>
      </c>
      <c r="DA191" s="177"/>
    </row>
    <row r="192" spans="1:105" ht="12" customHeight="1" x14ac:dyDescent="0.25">
      <c r="A192" s="56" t="s">
        <v>95</v>
      </c>
      <c r="B192" s="300">
        <f t="shared" ref="B192:Y192" si="30">IF(B$77=0,0,B$77/B$72)</f>
        <v>3.4354136373013944E-3</v>
      </c>
      <c r="C192" s="300">
        <f t="shared" si="30"/>
        <v>3.5801985594452368E-3</v>
      </c>
      <c r="D192" s="300">
        <f t="shared" si="30"/>
        <v>3.6307424477881843E-3</v>
      </c>
      <c r="E192" s="300">
        <f t="shared" si="30"/>
        <v>3.4892403525164737E-3</v>
      </c>
      <c r="F192" s="300">
        <f t="shared" si="30"/>
        <v>3.7431035645814426E-3</v>
      </c>
      <c r="G192" s="300">
        <f t="shared" si="30"/>
        <v>3.973144571942859E-3</v>
      </c>
      <c r="H192" s="300">
        <f t="shared" si="30"/>
        <v>3.8176030975180415E-3</v>
      </c>
      <c r="I192" s="300">
        <f t="shared" si="30"/>
        <v>0</v>
      </c>
      <c r="J192" s="300">
        <f t="shared" si="30"/>
        <v>0</v>
      </c>
      <c r="K192" s="300">
        <f t="shared" si="30"/>
        <v>0</v>
      </c>
      <c r="L192" s="300">
        <f t="shared" si="30"/>
        <v>0</v>
      </c>
      <c r="M192" s="300">
        <f t="shared" si="30"/>
        <v>0</v>
      </c>
      <c r="N192" s="300">
        <f t="shared" si="30"/>
        <v>0</v>
      </c>
      <c r="O192" s="300">
        <f t="shared" si="30"/>
        <v>0</v>
      </c>
      <c r="P192" s="300">
        <f t="shared" si="30"/>
        <v>0</v>
      </c>
      <c r="Q192" s="300">
        <f t="shared" si="30"/>
        <v>0</v>
      </c>
      <c r="R192" s="300">
        <f t="shared" si="30"/>
        <v>0</v>
      </c>
      <c r="S192" s="300">
        <f t="shared" si="30"/>
        <v>0</v>
      </c>
      <c r="T192" s="300">
        <f t="shared" si="30"/>
        <v>0</v>
      </c>
      <c r="U192" s="300">
        <f t="shared" si="30"/>
        <v>0</v>
      </c>
      <c r="V192" s="300">
        <f t="shared" si="30"/>
        <v>0</v>
      </c>
      <c r="W192" s="300">
        <f t="shared" si="30"/>
        <v>0</v>
      </c>
      <c r="X192" s="300">
        <f t="shared" si="30"/>
        <v>0</v>
      </c>
      <c r="Y192" s="300">
        <f t="shared" si="30"/>
        <v>0</v>
      </c>
      <c r="DA192" s="68"/>
    </row>
    <row r="193" spans="1:105" ht="12" customHeight="1" x14ac:dyDescent="0.25">
      <c r="A193" s="174" t="s">
        <v>558</v>
      </c>
      <c r="B193" s="301">
        <f t="shared" ref="B193:Y193" si="31">IF(B$83=0,0,B$83/B$72)</f>
        <v>0.21538693553259647</v>
      </c>
      <c r="C193" s="301">
        <f t="shared" si="31"/>
        <v>0.21765114998985319</v>
      </c>
      <c r="D193" s="301">
        <f t="shared" si="31"/>
        <v>0.21806476304355474</v>
      </c>
      <c r="E193" s="301">
        <f t="shared" si="31"/>
        <v>0.21607037907881127</v>
      </c>
      <c r="F193" s="301">
        <f t="shared" si="31"/>
        <v>0.21974586336109847</v>
      </c>
      <c r="G193" s="301">
        <f t="shared" si="31"/>
        <v>0.2243719298447793</v>
      </c>
      <c r="H193" s="301">
        <f t="shared" si="31"/>
        <v>0.22081476310907464</v>
      </c>
      <c r="I193" s="301">
        <f t="shared" si="31"/>
        <v>0</v>
      </c>
      <c r="J193" s="301">
        <f t="shared" si="31"/>
        <v>0</v>
      </c>
      <c r="K193" s="301">
        <f t="shared" si="31"/>
        <v>0</v>
      </c>
      <c r="L193" s="301">
        <f t="shared" si="31"/>
        <v>0</v>
      </c>
      <c r="M193" s="301">
        <f t="shared" si="31"/>
        <v>0</v>
      </c>
      <c r="N193" s="301">
        <f t="shared" si="31"/>
        <v>0</v>
      </c>
      <c r="O193" s="301">
        <f t="shared" si="31"/>
        <v>0</v>
      </c>
      <c r="P193" s="301">
        <f t="shared" si="31"/>
        <v>0</v>
      </c>
      <c r="Q193" s="301">
        <f t="shared" si="31"/>
        <v>0</v>
      </c>
      <c r="R193" s="301">
        <f t="shared" si="31"/>
        <v>0</v>
      </c>
      <c r="S193" s="301">
        <f t="shared" si="31"/>
        <v>0</v>
      </c>
      <c r="T193" s="301">
        <f t="shared" si="31"/>
        <v>0</v>
      </c>
      <c r="U193" s="301">
        <f t="shared" si="31"/>
        <v>0</v>
      </c>
      <c r="V193" s="301">
        <f t="shared" si="31"/>
        <v>0</v>
      </c>
      <c r="W193" s="301">
        <f t="shared" si="31"/>
        <v>0</v>
      </c>
      <c r="X193" s="301">
        <f t="shared" si="31"/>
        <v>0</v>
      </c>
      <c r="Y193" s="301">
        <f t="shared" si="31"/>
        <v>0</v>
      </c>
      <c r="DA193" s="178"/>
    </row>
    <row r="194" spans="1:105" ht="12" customHeight="1" x14ac:dyDescent="0.25">
      <c r="A194" s="62" t="s">
        <v>560</v>
      </c>
      <c r="B194" s="302">
        <f t="shared" ref="B194:Y194" si="32">IF(B$84=0,0,B$84/B$72)</f>
        <v>0.14763203655014823</v>
      </c>
      <c r="C194" s="302">
        <f t="shared" si="32"/>
        <v>0.1396063321319824</v>
      </c>
      <c r="D194" s="302">
        <f t="shared" si="32"/>
        <v>0.1378546212504487</v>
      </c>
      <c r="E194" s="302">
        <f t="shared" si="32"/>
        <v>0.15037614498591703</v>
      </c>
      <c r="F194" s="302">
        <f t="shared" si="32"/>
        <v>0.13042877489969582</v>
      </c>
      <c r="G194" s="302">
        <f t="shared" si="32"/>
        <v>0.10453179912198279</v>
      </c>
      <c r="H194" s="302">
        <f t="shared" si="32"/>
        <v>0.12073593394350962</v>
      </c>
      <c r="I194" s="302">
        <f t="shared" si="32"/>
        <v>0</v>
      </c>
      <c r="J194" s="302">
        <f t="shared" si="32"/>
        <v>0</v>
      </c>
      <c r="K194" s="302">
        <f t="shared" si="32"/>
        <v>0</v>
      </c>
      <c r="L194" s="302">
        <f t="shared" si="32"/>
        <v>0</v>
      </c>
      <c r="M194" s="302">
        <f t="shared" si="32"/>
        <v>0</v>
      </c>
      <c r="N194" s="302">
        <f t="shared" si="32"/>
        <v>0</v>
      </c>
      <c r="O194" s="302">
        <f t="shared" si="32"/>
        <v>0</v>
      </c>
      <c r="P194" s="302">
        <f t="shared" si="32"/>
        <v>0</v>
      </c>
      <c r="Q194" s="302">
        <f t="shared" si="32"/>
        <v>0</v>
      </c>
      <c r="R194" s="302">
        <f t="shared" si="32"/>
        <v>0</v>
      </c>
      <c r="S194" s="302">
        <f t="shared" si="32"/>
        <v>0</v>
      </c>
      <c r="T194" s="302">
        <f t="shared" si="32"/>
        <v>0</v>
      </c>
      <c r="U194" s="302">
        <f t="shared" si="32"/>
        <v>0</v>
      </c>
      <c r="V194" s="302">
        <f t="shared" si="32"/>
        <v>0</v>
      </c>
      <c r="W194" s="302">
        <f t="shared" si="32"/>
        <v>0</v>
      </c>
      <c r="X194" s="302">
        <f t="shared" si="32"/>
        <v>0</v>
      </c>
      <c r="Y194" s="302">
        <f t="shared" si="32"/>
        <v>0</v>
      </c>
      <c r="DA194" s="72"/>
    </row>
    <row r="195" spans="1:105" ht="12" customHeight="1" x14ac:dyDescent="0.25">
      <c r="A195" s="62" t="s">
        <v>566</v>
      </c>
      <c r="B195" s="302">
        <f t="shared" ref="B195:Y195" si="33">IF(B$89=0,0,B$89/B$72)</f>
        <v>6.7754898982448228E-2</v>
      </c>
      <c r="C195" s="302">
        <f t="shared" si="33"/>
        <v>7.8044817857870777E-2</v>
      </c>
      <c r="D195" s="302">
        <f t="shared" si="33"/>
        <v>8.0210141793106052E-2</v>
      </c>
      <c r="E195" s="302">
        <f t="shared" si="33"/>
        <v>6.5694234092894238E-2</v>
      </c>
      <c r="F195" s="302">
        <f t="shared" si="33"/>
        <v>8.9317088461402683E-2</v>
      </c>
      <c r="G195" s="302">
        <f t="shared" si="33"/>
        <v>0.11984013072279651</v>
      </c>
      <c r="H195" s="302">
        <f t="shared" si="33"/>
        <v>0.10007882916556503</v>
      </c>
      <c r="I195" s="302">
        <f t="shared" si="33"/>
        <v>0</v>
      </c>
      <c r="J195" s="302">
        <f t="shared" si="33"/>
        <v>0</v>
      </c>
      <c r="K195" s="302">
        <f t="shared" si="33"/>
        <v>0</v>
      </c>
      <c r="L195" s="302">
        <f t="shared" si="33"/>
        <v>0</v>
      </c>
      <c r="M195" s="302">
        <f t="shared" si="33"/>
        <v>0</v>
      </c>
      <c r="N195" s="302">
        <f t="shared" si="33"/>
        <v>0</v>
      </c>
      <c r="O195" s="302">
        <f t="shared" si="33"/>
        <v>0</v>
      </c>
      <c r="P195" s="302">
        <f t="shared" si="33"/>
        <v>0</v>
      </c>
      <c r="Q195" s="302">
        <f t="shared" si="33"/>
        <v>0</v>
      </c>
      <c r="R195" s="302">
        <f t="shared" si="33"/>
        <v>0</v>
      </c>
      <c r="S195" s="302">
        <f t="shared" si="33"/>
        <v>0</v>
      </c>
      <c r="T195" s="302">
        <f t="shared" si="33"/>
        <v>0</v>
      </c>
      <c r="U195" s="302">
        <f t="shared" si="33"/>
        <v>0</v>
      </c>
      <c r="V195" s="302">
        <f t="shared" si="33"/>
        <v>0</v>
      </c>
      <c r="W195" s="302">
        <f t="shared" si="33"/>
        <v>0</v>
      </c>
      <c r="X195" s="302">
        <f t="shared" si="33"/>
        <v>0</v>
      </c>
      <c r="Y195" s="302">
        <f t="shared" si="33"/>
        <v>0</v>
      </c>
      <c r="DA195" s="72"/>
    </row>
    <row r="196" spans="1:105" ht="12" customHeight="1" x14ac:dyDescent="0.25">
      <c r="A196" s="174" t="s">
        <v>517</v>
      </c>
      <c r="B196" s="301">
        <f t="shared" ref="B196:Y196" si="34">IF(B$90=0,0,B$90/B$72)</f>
        <v>0.4252470266710115</v>
      </c>
      <c r="C196" s="301">
        <f t="shared" si="34"/>
        <v>0.42971735567826108</v>
      </c>
      <c r="D196" s="301">
        <f t="shared" si="34"/>
        <v>0.43053396844469438</v>
      </c>
      <c r="E196" s="301">
        <f t="shared" si="34"/>
        <v>0.42659637655245447</v>
      </c>
      <c r="F196" s="301">
        <f t="shared" si="34"/>
        <v>0.43385303192365365</v>
      </c>
      <c r="G196" s="301">
        <f t="shared" si="34"/>
        <v>0.44298645968937789</v>
      </c>
      <c r="H196" s="301">
        <f t="shared" si="34"/>
        <v>0.43596340337451389</v>
      </c>
      <c r="I196" s="301">
        <f t="shared" si="34"/>
        <v>0</v>
      </c>
      <c r="J196" s="301">
        <f t="shared" si="34"/>
        <v>0</v>
      </c>
      <c r="K196" s="301">
        <f t="shared" si="34"/>
        <v>0</v>
      </c>
      <c r="L196" s="301">
        <f t="shared" si="34"/>
        <v>0</v>
      </c>
      <c r="M196" s="301">
        <f t="shared" si="34"/>
        <v>0</v>
      </c>
      <c r="N196" s="301">
        <f t="shared" si="34"/>
        <v>0</v>
      </c>
      <c r="O196" s="301">
        <f t="shared" si="34"/>
        <v>0</v>
      </c>
      <c r="P196" s="301">
        <f t="shared" si="34"/>
        <v>0</v>
      </c>
      <c r="Q196" s="301">
        <f t="shared" si="34"/>
        <v>0</v>
      </c>
      <c r="R196" s="301">
        <f t="shared" si="34"/>
        <v>0</v>
      </c>
      <c r="S196" s="301">
        <f t="shared" si="34"/>
        <v>0</v>
      </c>
      <c r="T196" s="301">
        <f t="shared" si="34"/>
        <v>0</v>
      </c>
      <c r="U196" s="301">
        <f t="shared" si="34"/>
        <v>0</v>
      </c>
      <c r="V196" s="301">
        <f t="shared" si="34"/>
        <v>0</v>
      </c>
      <c r="W196" s="301">
        <f t="shared" si="34"/>
        <v>0</v>
      </c>
      <c r="X196" s="301">
        <f t="shared" si="34"/>
        <v>0</v>
      </c>
      <c r="Y196" s="301">
        <f t="shared" si="34"/>
        <v>0</v>
      </c>
      <c r="DA196" s="178"/>
    </row>
    <row r="197" spans="1:105" ht="12" customHeight="1" x14ac:dyDescent="0.25">
      <c r="A197" s="62" t="s">
        <v>519</v>
      </c>
      <c r="B197" s="302">
        <f t="shared" ref="B197:Y197" si="35">IF(B$91=0,0,B$91/B$72)</f>
        <v>0.29147582433028091</v>
      </c>
      <c r="C197" s="302">
        <f t="shared" si="35"/>
        <v>0.27563035565166227</v>
      </c>
      <c r="D197" s="302">
        <f t="shared" si="35"/>
        <v>0.27217188291691857</v>
      </c>
      <c r="E197" s="302">
        <f t="shared" si="35"/>
        <v>0.29689362718024481</v>
      </c>
      <c r="F197" s="302">
        <f t="shared" si="35"/>
        <v>0.25751073797159041</v>
      </c>
      <c r="G197" s="302">
        <f t="shared" si="35"/>
        <v>0.20638130469369773</v>
      </c>
      <c r="H197" s="302">
        <f t="shared" si="35"/>
        <v>0.23837377506146354</v>
      </c>
      <c r="I197" s="302">
        <f t="shared" si="35"/>
        <v>0</v>
      </c>
      <c r="J197" s="302">
        <f t="shared" si="35"/>
        <v>0</v>
      </c>
      <c r="K197" s="302">
        <f t="shared" si="35"/>
        <v>0</v>
      </c>
      <c r="L197" s="302">
        <f t="shared" si="35"/>
        <v>0</v>
      </c>
      <c r="M197" s="302">
        <f t="shared" si="35"/>
        <v>0</v>
      </c>
      <c r="N197" s="302">
        <f t="shared" si="35"/>
        <v>0</v>
      </c>
      <c r="O197" s="302">
        <f t="shared" si="35"/>
        <v>0</v>
      </c>
      <c r="P197" s="302">
        <f t="shared" si="35"/>
        <v>0</v>
      </c>
      <c r="Q197" s="302">
        <f t="shared" si="35"/>
        <v>0</v>
      </c>
      <c r="R197" s="302">
        <f t="shared" si="35"/>
        <v>0</v>
      </c>
      <c r="S197" s="302">
        <f t="shared" si="35"/>
        <v>0</v>
      </c>
      <c r="T197" s="302">
        <f t="shared" si="35"/>
        <v>0</v>
      </c>
      <c r="U197" s="302">
        <f t="shared" si="35"/>
        <v>0</v>
      </c>
      <c r="V197" s="302">
        <f t="shared" si="35"/>
        <v>0</v>
      </c>
      <c r="W197" s="302">
        <f t="shared" si="35"/>
        <v>0</v>
      </c>
      <c r="X197" s="302">
        <f t="shared" si="35"/>
        <v>0</v>
      </c>
      <c r="Y197" s="302">
        <f t="shared" si="35"/>
        <v>0</v>
      </c>
      <c r="DA197" s="72"/>
    </row>
    <row r="198" spans="1:105" ht="12" customHeight="1" x14ac:dyDescent="0.25">
      <c r="A198" s="62" t="s">
        <v>525</v>
      </c>
      <c r="B198" s="302">
        <f t="shared" ref="B198:Y198" si="36">IF(B$96=0,0,B$96/B$72)</f>
        <v>0.13377120234073051</v>
      </c>
      <c r="C198" s="302">
        <f t="shared" si="36"/>
        <v>0.15408700002659864</v>
      </c>
      <c r="D198" s="302">
        <f t="shared" si="36"/>
        <v>0.15836208552777584</v>
      </c>
      <c r="E198" s="302">
        <f t="shared" si="36"/>
        <v>0.12970274937220971</v>
      </c>
      <c r="F198" s="302">
        <f t="shared" si="36"/>
        <v>0.17634229395206305</v>
      </c>
      <c r="G198" s="302">
        <f t="shared" si="36"/>
        <v>0.23660515499568005</v>
      </c>
      <c r="H198" s="302">
        <f t="shared" si="36"/>
        <v>0.19758962831305019</v>
      </c>
      <c r="I198" s="302">
        <f t="shared" si="36"/>
        <v>0</v>
      </c>
      <c r="J198" s="302">
        <f t="shared" si="36"/>
        <v>0</v>
      </c>
      <c r="K198" s="302">
        <f t="shared" si="36"/>
        <v>0</v>
      </c>
      <c r="L198" s="302">
        <f t="shared" si="36"/>
        <v>0</v>
      </c>
      <c r="M198" s="302">
        <f t="shared" si="36"/>
        <v>0</v>
      </c>
      <c r="N198" s="302">
        <f t="shared" si="36"/>
        <v>0</v>
      </c>
      <c r="O198" s="302">
        <f t="shared" si="36"/>
        <v>0</v>
      </c>
      <c r="P198" s="302">
        <f t="shared" si="36"/>
        <v>0</v>
      </c>
      <c r="Q198" s="302">
        <f t="shared" si="36"/>
        <v>0</v>
      </c>
      <c r="R198" s="302">
        <f t="shared" si="36"/>
        <v>0</v>
      </c>
      <c r="S198" s="302">
        <f t="shared" si="36"/>
        <v>0</v>
      </c>
      <c r="T198" s="302">
        <f t="shared" si="36"/>
        <v>0</v>
      </c>
      <c r="U198" s="302">
        <f t="shared" si="36"/>
        <v>0</v>
      </c>
      <c r="V198" s="302">
        <f t="shared" si="36"/>
        <v>0</v>
      </c>
      <c r="W198" s="302">
        <f t="shared" si="36"/>
        <v>0</v>
      </c>
      <c r="X198" s="302">
        <f t="shared" si="36"/>
        <v>0</v>
      </c>
      <c r="Y198" s="302">
        <f t="shared" si="36"/>
        <v>0</v>
      </c>
      <c r="DA198" s="72"/>
    </row>
    <row r="199" spans="1:105" ht="12" customHeight="1" x14ac:dyDescent="0.25">
      <c r="A199" s="174" t="s">
        <v>527</v>
      </c>
      <c r="B199" s="301">
        <f t="shared" ref="B199:Y199" si="37">IF(B$97=0,0,B$97/B$72)</f>
        <v>0.32368675007150577</v>
      </c>
      <c r="C199" s="301">
        <f t="shared" si="37"/>
        <v>0.31710914069264057</v>
      </c>
      <c r="D199" s="301">
        <f t="shared" si="37"/>
        <v>0.31589043234025915</v>
      </c>
      <c r="E199" s="301">
        <f t="shared" si="37"/>
        <v>0.32156084734023088</v>
      </c>
      <c r="F199" s="301">
        <f t="shared" si="37"/>
        <v>0.31114807200104699</v>
      </c>
      <c r="G199" s="301">
        <f t="shared" si="37"/>
        <v>0.29820735796388886</v>
      </c>
      <c r="H199" s="301">
        <f t="shared" si="37"/>
        <v>0.30826211076151094</v>
      </c>
      <c r="I199" s="301">
        <f t="shared" si="37"/>
        <v>0</v>
      </c>
      <c r="J199" s="301">
        <f t="shared" si="37"/>
        <v>0</v>
      </c>
      <c r="K199" s="301">
        <f t="shared" si="37"/>
        <v>0</v>
      </c>
      <c r="L199" s="301">
        <f t="shared" si="37"/>
        <v>0</v>
      </c>
      <c r="M199" s="301">
        <f t="shared" si="37"/>
        <v>0</v>
      </c>
      <c r="N199" s="301">
        <f t="shared" si="37"/>
        <v>0</v>
      </c>
      <c r="O199" s="301">
        <f t="shared" si="37"/>
        <v>0</v>
      </c>
      <c r="P199" s="301">
        <f t="shared" si="37"/>
        <v>0</v>
      </c>
      <c r="Q199" s="301">
        <f t="shared" si="37"/>
        <v>0</v>
      </c>
      <c r="R199" s="301">
        <f t="shared" si="37"/>
        <v>0</v>
      </c>
      <c r="S199" s="301">
        <f t="shared" si="37"/>
        <v>0</v>
      </c>
      <c r="T199" s="301">
        <f t="shared" si="37"/>
        <v>0</v>
      </c>
      <c r="U199" s="301">
        <f t="shared" si="37"/>
        <v>0</v>
      </c>
      <c r="V199" s="301">
        <f t="shared" si="37"/>
        <v>0</v>
      </c>
      <c r="W199" s="301">
        <f t="shared" si="37"/>
        <v>0</v>
      </c>
      <c r="X199" s="301">
        <f t="shared" si="37"/>
        <v>0</v>
      </c>
      <c r="Y199" s="301">
        <f t="shared" si="37"/>
        <v>0</v>
      </c>
      <c r="DA199" s="178"/>
    </row>
    <row r="200" spans="1:105" ht="12" customHeight="1" x14ac:dyDescent="0.25">
      <c r="A200" s="62" t="s">
        <v>528</v>
      </c>
      <c r="B200" s="302">
        <f t="shared" ref="B200:Y200" si="38">IF(B$98=0,0,B$98/B$72)</f>
        <v>5.1100409561062515E-2</v>
      </c>
      <c r="C200" s="302">
        <f t="shared" si="38"/>
        <v>4.4390515660102159E-2</v>
      </c>
      <c r="D200" s="302">
        <f t="shared" si="38"/>
        <v>4.2184711108938622E-2</v>
      </c>
      <c r="E200" s="302">
        <f t="shared" si="38"/>
        <v>5.3289631298189866E-2</v>
      </c>
      <c r="F200" s="302">
        <f t="shared" si="38"/>
        <v>3.7319045028580827E-2</v>
      </c>
      <c r="G200" s="302">
        <f t="shared" si="38"/>
        <v>3.0309820877137628E-2</v>
      </c>
      <c r="H200" s="302">
        <f t="shared" si="38"/>
        <v>3.4455702308367614E-2</v>
      </c>
      <c r="I200" s="302">
        <f t="shared" si="38"/>
        <v>0</v>
      </c>
      <c r="J200" s="302">
        <f t="shared" si="38"/>
        <v>0</v>
      </c>
      <c r="K200" s="302">
        <f t="shared" si="38"/>
        <v>0</v>
      </c>
      <c r="L200" s="302">
        <f t="shared" si="38"/>
        <v>0</v>
      </c>
      <c r="M200" s="302">
        <f t="shared" si="38"/>
        <v>0</v>
      </c>
      <c r="N200" s="302">
        <f t="shared" si="38"/>
        <v>0</v>
      </c>
      <c r="O200" s="302">
        <f t="shared" si="38"/>
        <v>0</v>
      </c>
      <c r="P200" s="302">
        <f t="shared" si="38"/>
        <v>0</v>
      </c>
      <c r="Q200" s="302">
        <f t="shared" si="38"/>
        <v>0</v>
      </c>
      <c r="R200" s="302">
        <f t="shared" si="38"/>
        <v>0</v>
      </c>
      <c r="S200" s="302">
        <f t="shared" si="38"/>
        <v>0</v>
      </c>
      <c r="T200" s="302">
        <f t="shared" si="38"/>
        <v>0</v>
      </c>
      <c r="U200" s="302">
        <f t="shared" si="38"/>
        <v>0</v>
      </c>
      <c r="V200" s="302">
        <f t="shared" si="38"/>
        <v>0</v>
      </c>
      <c r="W200" s="302">
        <f t="shared" si="38"/>
        <v>0</v>
      </c>
      <c r="X200" s="302">
        <f t="shared" si="38"/>
        <v>0</v>
      </c>
      <c r="Y200" s="302">
        <f t="shared" si="38"/>
        <v>0</v>
      </c>
      <c r="DA200" s="72"/>
    </row>
    <row r="201" spans="1:105" ht="12" customHeight="1" x14ac:dyDescent="0.25">
      <c r="A201" s="62" t="s">
        <v>533</v>
      </c>
      <c r="B201" s="302">
        <f t="shared" ref="B201:Y201" si="39">IF(B$102=0,0,B$102/B$72)</f>
        <v>0.20432157362438219</v>
      </c>
      <c r="C201" s="302">
        <f t="shared" si="39"/>
        <v>0.19717877052488278</v>
      </c>
      <c r="D201" s="302">
        <f t="shared" si="39"/>
        <v>0.19542627009041241</v>
      </c>
      <c r="E201" s="302">
        <f t="shared" si="39"/>
        <v>0.20240134148908903</v>
      </c>
      <c r="F201" s="302">
        <f t="shared" si="39"/>
        <v>0.19017593492794443</v>
      </c>
      <c r="G201" s="302">
        <f t="shared" si="39"/>
        <v>0.17972680944597152</v>
      </c>
      <c r="H201" s="302">
        <f t="shared" si="39"/>
        <v>0.18810259166862958</v>
      </c>
      <c r="I201" s="302">
        <f t="shared" si="39"/>
        <v>0</v>
      </c>
      <c r="J201" s="302">
        <f t="shared" si="39"/>
        <v>0</v>
      </c>
      <c r="K201" s="302">
        <f t="shared" si="39"/>
        <v>0</v>
      </c>
      <c r="L201" s="302">
        <f t="shared" si="39"/>
        <v>0</v>
      </c>
      <c r="M201" s="302">
        <f t="shared" si="39"/>
        <v>0</v>
      </c>
      <c r="N201" s="302">
        <f t="shared" si="39"/>
        <v>0</v>
      </c>
      <c r="O201" s="302">
        <f t="shared" si="39"/>
        <v>0</v>
      </c>
      <c r="P201" s="302">
        <f t="shared" si="39"/>
        <v>0</v>
      </c>
      <c r="Q201" s="302">
        <f t="shared" si="39"/>
        <v>0</v>
      </c>
      <c r="R201" s="302">
        <f t="shared" si="39"/>
        <v>0</v>
      </c>
      <c r="S201" s="302">
        <f t="shared" si="39"/>
        <v>0</v>
      </c>
      <c r="T201" s="302">
        <f t="shared" si="39"/>
        <v>0</v>
      </c>
      <c r="U201" s="302">
        <f t="shared" si="39"/>
        <v>0</v>
      </c>
      <c r="V201" s="302">
        <f t="shared" si="39"/>
        <v>0</v>
      </c>
      <c r="W201" s="302">
        <f t="shared" si="39"/>
        <v>0</v>
      </c>
      <c r="X201" s="302">
        <f t="shared" si="39"/>
        <v>0</v>
      </c>
      <c r="Y201" s="302">
        <f t="shared" si="39"/>
        <v>0</v>
      </c>
      <c r="DA201" s="72"/>
    </row>
    <row r="202" spans="1:105" ht="12" customHeight="1" x14ac:dyDescent="0.25">
      <c r="A202" s="63" t="s">
        <v>545</v>
      </c>
      <c r="B202" s="303">
        <f t="shared" ref="B202:Y202" si="40">IF(B$113=0,0,B$113/B$72)</f>
        <v>6.8264766886061118E-2</v>
      </c>
      <c r="C202" s="303">
        <f t="shared" si="40"/>
        <v>7.5539854507655671E-2</v>
      </c>
      <c r="D202" s="303">
        <f t="shared" si="40"/>
        <v>7.8279451140908118E-2</v>
      </c>
      <c r="E202" s="303">
        <f t="shared" si="40"/>
        <v>6.5869874552951999E-2</v>
      </c>
      <c r="F202" s="303">
        <f t="shared" si="40"/>
        <v>8.365309204452176E-2</v>
      </c>
      <c r="G202" s="303">
        <f t="shared" si="40"/>
        <v>8.8170727640779711E-2</v>
      </c>
      <c r="H202" s="303">
        <f t="shared" si="40"/>
        <v>8.5703816784513762E-2</v>
      </c>
      <c r="I202" s="303">
        <f t="shared" si="40"/>
        <v>0</v>
      </c>
      <c r="J202" s="303">
        <f t="shared" si="40"/>
        <v>0</v>
      </c>
      <c r="K202" s="303">
        <f t="shared" si="40"/>
        <v>0</v>
      </c>
      <c r="L202" s="303">
        <f t="shared" si="40"/>
        <v>0</v>
      </c>
      <c r="M202" s="303">
        <f t="shared" si="40"/>
        <v>0</v>
      </c>
      <c r="N202" s="303">
        <f t="shared" si="40"/>
        <v>0</v>
      </c>
      <c r="O202" s="303">
        <f t="shared" si="40"/>
        <v>0</v>
      </c>
      <c r="P202" s="303">
        <f t="shared" si="40"/>
        <v>0</v>
      </c>
      <c r="Q202" s="303">
        <f t="shared" si="40"/>
        <v>0</v>
      </c>
      <c r="R202" s="303">
        <f t="shared" si="40"/>
        <v>0</v>
      </c>
      <c r="S202" s="303">
        <f t="shared" si="40"/>
        <v>0</v>
      </c>
      <c r="T202" s="303">
        <f t="shared" si="40"/>
        <v>0</v>
      </c>
      <c r="U202" s="303">
        <f t="shared" si="40"/>
        <v>0</v>
      </c>
      <c r="V202" s="303">
        <f t="shared" si="40"/>
        <v>0</v>
      </c>
      <c r="W202" s="303">
        <f t="shared" si="40"/>
        <v>0</v>
      </c>
      <c r="X202" s="303">
        <f t="shared" si="40"/>
        <v>0</v>
      </c>
      <c r="Y202" s="303">
        <f t="shared" si="40"/>
        <v>0</v>
      </c>
      <c r="DA202" s="74"/>
    </row>
    <row r="203" spans="1:105" ht="12" customHeight="1" x14ac:dyDescent="0.25">
      <c r="A203" s="130"/>
      <c r="B203" s="172"/>
      <c r="C203" s="172"/>
      <c r="D203" s="172"/>
      <c r="E203" s="172"/>
      <c r="F203" s="172"/>
      <c r="G203" s="172"/>
      <c r="H203" s="172"/>
      <c r="I203" s="172"/>
      <c r="J203" s="172"/>
      <c r="K203" s="172"/>
      <c r="L203" s="172"/>
      <c r="M203" s="172"/>
      <c r="N203" s="172"/>
      <c r="O203" s="172"/>
      <c r="P203" s="172"/>
      <c r="Q203" s="172"/>
      <c r="R203" s="172"/>
      <c r="S203" s="172"/>
      <c r="T203" s="172"/>
      <c r="U203" s="172"/>
      <c r="V203" s="172"/>
      <c r="W203" s="172"/>
      <c r="X203" s="172"/>
      <c r="Y203" s="172"/>
    </row>
    <row r="204" spans="1:105" ht="12" customHeight="1" x14ac:dyDescent="0.25">
      <c r="A204" s="35" t="s">
        <v>47</v>
      </c>
      <c r="B204" s="232">
        <f t="shared" ref="B204:Y204" si="41">SUM(B$205:B$210,B$214:B$215,B$217:B$219)</f>
        <v>1</v>
      </c>
      <c r="C204" s="232">
        <f t="shared" si="41"/>
        <v>1</v>
      </c>
      <c r="D204" s="232">
        <f t="shared" si="41"/>
        <v>1.0000000000000002</v>
      </c>
      <c r="E204" s="232">
        <f t="shared" si="41"/>
        <v>1</v>
      </c>
      <c r="F204" s="232">
        <f t="shared" si="41"/>
        <v>1</v>
      </c>
      <c r="G204" s="232">
        <f t="shared" si="41"/>
        <v>0.99999999999999989</v>
      </c>
      <c r="H204" s="232">
        <f t="shared" si="41"/>
        <v>1.0000000000000002</v>
      </c>
      <c r="I204" s="232">
        <f t="shared" si="41"/>
        <v>1</v>
      </c>
      <c r="J204" s="232">
        <f t="shared" si="41"/>
        <v>0.99999999999999978</v>
      </c>
      <c r="K204" s="232">
        <f t="shared" si="41"/>
        <v>1.0000000000000002</v>
      </c>
      <c r="L204" s="232">
        <f t="shared" si="41"/>
        <v>0.99999999999999989</v>
      </c>
      <c r="M204" s="232">
        <f t="shared" si="41"/>
        <v>1.0000000000000002</v>
      </c>
      <c r="N204" s="232">
        <f t="shared" si="41"/>
        <v>0.99999999999999989</v>
      </c>
      <c r="O204" s="232">
        <f t="shared" si="41"/>
        <v>1</v>
      </c>
      <c r="P204" s="232">
        <f t="shared" si="41"/>
        <v>1.0000000000000002</v>
      </c>
      <c r="Q204" s="232">
        <f t="shared" si="41"/>
        <v>1</v>
      </c>
      <c r="R204" s="232">
        <f t="shared" si="41"/>
        <v>0.99999999999999989</v>
      </c>
      <c r="S204" s="232">
        <f t="shared" si="41"/>
        <v>0.99999999999999989</v>
      </c>
      <c r="T204" s="232">
        <f t="shared" si="41"/>
        <v>1.0000000000000002</v>
      </c>
      <c r="U204" s="232">
        <f t="shared" si="41"/>
        <v>1.0000000000000002</v>
      </c>
      <c r="V204" s="232">
        <f t="shared" si="41"/>
        <v>0.99999999999999978</v>
      </c>
      <c r="W204" s="232">
        <f t="shared" si="41"/>
        <v>1</v>
      </c>
      <c r="X204" s="232">
        <f t="shared" si="41"/>
        <v>1</v>
      </c>
      <c r="Y204" s="232">
        <f t="shared" si="41"/>
        <v>1.0000000000000002</v>
      </c>
      <c r="DA204" s="95"/>
    </row>
    <row r="205" spans="1:105" ht="12" customHeight="1" x14ac:dyDescent="0.25">
      <c r="A205" s="55" t="s">
        <v>91</v>
      </c>
      <c r="B205" s="299">
        <f t="shared" ref="B205:Y205" si="42">IF(B$116=0,0,B$116/B$115)</f>
        <v>2.0599991890092664E-3</v>
      </c>
      <c r="C205" s="299">
        <f t="shared" si="42"/>
        <v>2.0345405384526172E-3</v>
      </c>
      <c r="D205" s="299">
        <f t="shared" si="42"/>
        <v>2.0337689761876945E-3</v>
      </c>
      <c r="E205" s="299">
        <f t="shared" si="42"/>
        <v>2.0631882147045828E-3</v>
      </c>
      <c r="F205" s="299">
        <f t="shared" si="42"/>
        <v>2.0048279306953041E-3</v>
      </c>
      <c r="G205" s="299">
        <f t="shared" si="42"/>
        <v>1.9359980570613955E-3</v>
      </c>
      <c r="H205" s="299">
        <f t="shared" si="42"/>
        <v>1.9850572887558436E-3</v>
      </c>
      <c r="I205" s="299">
        <f t="shared" si="42"/>
        <v>1.9587297927516406E-3</v>
      </c>
      <c r="J205" s="299">
        <f t="shared" si="42"/>
        <v>1.9638010941841265E-3</v>
      </c>
      <c r="K205" s="299">
        <f t="shared" si="42"/>
        <v>1.7848261926531686E-3</v>
      </c>
      <c r="L205" s="299">
        <f t="shared" si="42"/>
        <v>1.7578000680931224E-3</v>
      </c>
      <c r="M205" s="299">
        <f t="shared" si="42"/>
        <v>1.8658906629066814E-3</v>
      </c>
      <c r="N205" s="299">
        <f t="shared" si="42"/>
        <v>1.817575607308325E-3</v>
      </c>
      <c r="O205" s="299">
        <f t="shared" si="42"/>
        <v>1.7741559866784491E-3</v>
      </c>
      <c r="P205" s="299">
        <f t="shared" si="42"/>
        <v>1.7119422087160758E-3</v>
      </c>
      <c r="Q205" s="299">
        <f t="shared" si="42"/>
        <v>1.6910776047812629E-3</v>
      </c>
      <c r="R205" s="299">
        <f t="shared" si="42"/>
        <v>1.7100168987534063E-3</v>
      </c>
      <c r="S205" s="299">
        <f t="shared" si="42"/>
        <v>1.4893124860854404E-3</v>
      </c>
      <c r="T205" s="299">
        <f t="shared" si="42"/>
        <v>1.4862279881956296E-3</v>
      </c>
      <c r="U205" s="299">
        <f t="shared" si="42"/>
        <v>1.5037455659697545E-3</v>
      </c>
      <c r="V205" s="299">
        <f t="shared" si="42"/>
        <v>1.5918376624391971E-3</v>
      </c>
      <c r="W205" s="299">
        <f t="shared" si="42"/>
        <v>1.6012530004044889E-3</v>
      </c>
      <c r="X205" s="299">
        <f t="shared" si="42"/>
        <v>1.5960906959803494E-3</v>
      </c>
      <c r="Y205" s="299">
        <f t="shared" si="42"/>
        <v>1.6210686692918808E-3</v>
      </c>
      <c r="DA205" s="67"/>
    </row>
    <row r="206" spans="1:105" ht="12" customHeight="1" x14ac:dyDescent="0.25">
      <c r="A206" s="173" t="s">
        <v>92</v>
      </c>
      <c r="B206" s="233">
        <f t="shared" ref="B206:Y206" si="43">IF(B$117=0,0,B$117/B$115)</f>
        <v>2.6684292799847498E-4</v>
      </c>
      <c r="C206" s="233">
        <f t="shared" si="43"/>
        <v>2.6354513016745072E-4</v>
      </c>
      <c r="D206" s="233">
        <f t="shared" si="43"/>
        <v>2.6344518549999482E-4</v>
      </c>
      <c r="E206" s="233">
        <f t="shared" si="43"/>
        <v>2.6725601988634594E-4</v>
      </c>
      <c r="F206" s="233">
        <f t="shared" si="43"/>
        <v>2.5969629406366357E-4</v>
      </c>
      <c r="G206" s="233">
        <f t="shared" si="43"/>
        <v>2.5078038520688834E-4</v>
      </c>
      <c r="H206" s="233">
        <f t="shared" si="43"/>
        <v>2.5713529500517743E-4</v>
      </c>
      <c r="I206" s="233">
        <f t="shared" si="43"/>
        <v>2.537249508855716E-4</v>
      </c>
      <c r="J206" s="233">
        <f t="shared" si="43"/>
        <v>2.5438186421360972E-4</v>
      </c>
      <c r="K206" s="233">
        <f t="shared" si="43"/>
        <v>2.3119826927941556E-4</v>
      </c>
      <c r="L206" s="233">
        <f t="shared" si="43"/>
        <v>2.2769742799339397E-4</v>
      </c>
      <c r="M206" s="233">
        <f t="shared" si="43"/>
        <v>2.4598269663292209E-4</v>
      </c>
      <c r="N206" s="233">
        <f t="shared" si="43"/>
        <v>2.4052849127024784E-4</v>
      </c>
      <c r="O206" s="233">
        <f t="shared" si="43"/>
        <v>2.3858714890328018E-4</v>
      </c>
      <c r="P206" s="233">
        <f t="shared" si="43"/>
        <v>2.3352474028101269E-4</v>
      </c>
      <c r="Q206" s="233">
        <f t="shared" si="43"/>
        <v>2.3361602125765863E-4</v>
      </c>
      <c r="R206" s="233">
        <f t="shared" si="43"/>
        <v>2.3890568666241031E-4</v>
      </c>
      <c r="S206" s="233">
        <f t="shared" si="43"/>
        <v>2.1016659394097384E-4</v>
      </c>
      <c r="T206" s="233">
        <f t="shared" si="43"/>
        <v>2.1161329327133057E-4</v>
      </c>
      <c r="U206" s="233">
        <f t="shared" si="43"/>
        <v>2.1460474748138012E-4</v>
      </c>
      <c r="V206" s="233">
        <f t="shared" si="43"/>
        <v>2.2717667623432615E-4</v>
      </c>
      <c r="W206" s="233">
        <f t="shared" si="43"/>
        <v>2.2852037178510253E-4</v>
      </c>
      <c r="X206" s="233">
        <f t="shared" si="43"/>
        <v>2.2778364140834491E-4</v>
      </c>
      <c r="Y206" s="233">
        <f t="shared" si="43"/>
        <v>2.313483346492929E-4</v>
      </c>
      <c r="DA206" s="177"/>
    </row>
    <row r="207" spans="1:105" ht="12" customHeight="1" x14ac:dyDescent="0.25">
      <c r="A207" s="173" t="s">
        <v>93</v>
      </c>
      <c r="B207" s="233">
        <f t="shared" ref="B207:Y207" si="44">IF(B$118=0,0,B$118/B$115)</f>
        <v>3.6491883373102545E-2</v>
      </c>
      <c r="C207" s="233">
        <f t="shared" si="44"/>
        <v>3.6040895764997381E-2</v>
      </c>
      <c r="D207" s="233">
        <f t="shared" si="44"/>
        <v>3.6027227914865761E-2</v>
      </c>
      <c r="E207" s="233">
        <f t="shared" si="44"/>
        <v>3.654837541172478E-2</v>
      </c>
      <c r="F207" s="233">
        <f t="shared" si="44"/>
        <v>3.5514551374778457E-2</v>
      </c>
      <c r="G207" s="233">
        <f t="shared" si="44"/>
        <v>3.4295263651445904E-2</v>
      </c>
      <c r="H207" s="233">
        <f t="shared" si="44"/>
        <v>3.516432407191572E-2</v>
      </c>
      <c r="I207" s="233">
        <f t="shared" si="44"/>
        <v>3.469794528943021E-2</v>
      </c>
      <c r="J207" s="233">
        <f t="shared" si="44"/>
        <v>3.4787780926944796E-2</v>
      </c>
      <c r="K207" s="233">
        <f t="shared" si="44"/>
        <v>3.1617327623746506E-2</v>
      </c>
      <c r="L207" s="233">
        <f t="shared" si="44"/>
        <v>3.1138572976300991E-2</v>
      </c>
      <c r="M207" s="233">
        <f t="shared" si="44"/>
        <v>3.3012595128370993E-2</v>
      </c>
      <c r="N207" s="233">
        <f t="shared" si="44"/>
        <v>3.2126135360750305E-2</v>
      </c>
      <c r="O207" s="233">
        <f t="shared" si="44"/>
        <v>3.1358681944199697E-2</v>
      </c>
      <c r="P207" s="233">
        <f t="shared" si="44"/>
        <v>3.0259036766257009E-2</v>
      </c>
      <c r="Q207" s="233">
        <f t="shared" si="44"/>
        <v>2.9890249306982641E-2</v>
      </c>
      <c r="R207" s="233">
        <f t="shared" si="44"/>
        <v>3.0225006397328509E-2</v>
      </c>
      <c r="S207" s="233">
        <f t="shared" si="44"/>
        <v>2.6323996828551226E-2</v>
      </c>
      <c r="T207" s="233">
        <f t="shared" si="44"/>
        <v>2.6269477502736355E-2</v>
      </c>
      <c r="U207" s="233">
        <f t="shared" si="44"/>
        <v>2.6579105378738376E-2</v>
      </c>
      <c r="V207" s="233">
        <f t="shared" si="44"/>
        <v>2.8136156763016524E-2</v>
      </c>
      <c r="W207" s="233">
        <f t="shared" si="44"/>
        <v>2.8302575381710528E-2</v>
      </c>
      <c r="X207" s="233">
        <f t="shared" si="44"/>
        <v>2.8211330269245077E-2</v>
      </c>
      <c r="Y207" s="233">
        <f t="shared" si="44"/>
        <v>2.8652822633258392E-2</v>
      </c>
      <c r="DA207" s="177"/>
    </row>
    <row r="208" spans="1:105" ht="12" customHeight="1" x14ac:dyDescent="0.25">
      <c r="A208" s="173" t="s">
        <v>94</v>
      </c>
      <c r="B208" s="233">
        <f t="shared" ref="B208:Y208" si="45">IF(B$119=0,0,B$119/B$115)</f>
        <v>6.8037927838776699E-4</v>
      </c>
      <c r="C208" s="233">
        <f t="shared" si="45"/>
        <v>6.7197076134228699E-4</v>
      </c>
      <c r="D208" s="233">
        <f t="shared" si="45"/>
        <v>6.7171592872883714E-4</v>
      </c>
      <c r="E208" s="233">
        <f t="shared" si="45"/>
        <v>6.8143255404579377E-4</v>
      </c>
      <c r="F208" s="233">
        <f t="shared" si="45"/>
        <v>6.6215724164150403E-4</v>
      </c>
      <c r="G208" s="233">
        <f t="shared" si="45"/>
        <v>6.3942401921869172E-4</v>
      </c>
      <c r="H208" s="233">
        <f t="shared" si="45"/>
        <v>6.5562736766495067E-4</v>
      </c>
      <c r="I208" s="233">
        <f t="shared" si="45"/>
        <v>6.4693188718676991E-4</v>
      </c>
      <c r="J208" s="233">
        <f t="shared" si="45"/>
        <v>6.4860684338458388E-4</v>
      </c>
      <c r="K208" s="233">
        <f t="shared" si="45"/>
        <v>5.8949477431055738E-4</v>
      </c>
      <c r="L208" s="233">
        <f t="shared" si="45"/>
        <v>5.805685498615923E-4</v>
      </c>
      <c r="M208" s="233">
        <f t="shared" si="45"/>
        <v>6.2845259231573448E-4</v>
      </c>
      <c r="N208" s="233">
        <f t="shared" si="45"/>
        <v>6.1328438624794538E-4</v>
      </c>
      <c r="O208" s="233">
        <f t="shared" si="45"/>
        <v>6.0953269455344371E-4</v>
      </c>
      <c r="P208" s="233">
        <f t="shared" si="45"/>
        <v>5.9762344927011247E-4</v>
      </c>
      <c r="Q208" s="233">
        <f t="shared" si="45"/>
        <v>5.9875452845660005E-4</v>
      </c>
      <c r="R208" s="233">
        <f t="shared" si="45"/>
        <v>6.1311837196285934E-4</v>
      </c>
      <c r="S208" s="233">
        <f t="shared" si="45"/>
        <v>5.3998856804125567E-4</v>
      </c>
      <c r="T208" s="233">
        <f t="shared" si="45"/>
        <v>5.4081133043163592E-4</v>
      </c>
      <c r="U208" s="233">
        <f t="shared" si="45"/>
        <v>5.4718565833906919E-4</v>
      </c>
      <c r="V208" s="233">
        <f t="shared" si="45"/>
        <v>5.7924076984991555E-4</v>
      </c>
      <c r="W208" s="233">
        <f t="shared" si="45"/>
        <v>5.8266684007057833E-4</v>
      </c>
      <c r="X208" s="233">
        <f t="shared" si="45"/>
        <v>5.8078837139290162E-4</v>
      </c>
      <c r="Y208" s="233">
        <f t="shared" si="45"/>
        <v>5.8987740153187474E-4</v>
      </c>
      <c r="DA208" s="177"/>
    </row>
    <row r="209" spans="1:105" ht="12" customHeight="1" x14ac:dyDescent="0.25">
      <c r="A209" s="56" t="s">
        <v>95</v>
      </c>
      <c r="B209" s="300">
        <f t="shared" ref="B209:Y209" si="46">IF(B$120=0,0,B$120/B$115)</f>
        <v>3.8784868660152972E-3</v>
      </c>
      <c r="C209" s="300">
        <f t="shared" si="46"/>
        <v>4.0707724449970889E-3</v>
      </c>
      <c r="D209" s="300">
        <f t="shared" si="46"/>
        <v>4.1260350887585388E-3</v>
      </c>
      <c r="E209" s="300">
        <f t="shared" si="46"/>
        <v>3.9336796060304834E-3</v>
      </c>
      <c r="F209" s="300">
        <f t="shared" si="46"/>
        <v>4.2797609284356396E-3</v>
      </c>
      <c r="G209" s="300">
        <f t="shared" si="46"/>
        <v>4.5614486481299153E-3</v>
      </c>
      <c r="H209" s="300">
        <f t="shared" si="46"/>
        <v>4.363668244168519E-3</v>
      </c>
      <c r="I209" s="300">
        <f t="shared" si="46"/>
        <v>4.4700698567083797E-3</v>
      </c>
      <c r="J209" s="300">
        <f t="shared" si="46"/>
        <v>4.4286582165267334E-3</v>
      </c>
      <c r="K209" s="300">
        <f t="shared" si="46"/>
        <v>5.0247027844632424E-3</v>
      </c>
      <c r="L209" s="300">
        <f t="shared" si="46"/>
        <v>5.0372021648347597E-3</v>
      </c>
      <c r="M209" s="300">
        <f t="shared" si="46"/>
        <v>4.490424206086416E-3</v>
      </c>
      <c r="N209" s="300">
        <f t="shared" si="46"/>
        <v>4.493222727068564E-3</v>
      </c>
      <c r="O209" s="300">
        <f t="shared" si="46"/>
        <v>4.6481944740875535E-3</v>
      </c>
      <c r="P209" s="300">
        <f t="shared" si="46"/>
        <v>4.6246678198683241E-3</v>
      </c>
      <c r="Q209" s="300">
        <f t="shared" si="46"/>
        <v>4.5737170787520636E-3</v>
      </c>
      <c r="R209" s="300">
        <f t="shared" si="46"/>
        <v>4.4878166515201707E-3</v>
      </c>
      <c r="S209" s="300">
        <f t="shared" si="46"/>
        <v>4.9247391901206389E-3</v>
      </c>
      <c r="T209" s="300">
        <f t="shared" si="46"/>
        <v>4.9229414257183053E-3</v>
      </c>
      <c r="U209" s="300">
        <f t="shared" si="46"/>
        <v>4.8436240300710415E-3</v>
      </c>
      <c r="V209" s="300">
        <f t="shared" si="46"/>
        <v>4.6103645436919574E-3</v>
      </c>
      <c r="W209" s="300">
        <f t="shared" si="46"/>
        <v>4.597401289050786E-3</v>
      </c>
      <c r="X209" s="300">
        <f t="shared" si="46"/>
        <v>4.5843223436699077E-3</v>
      </c>
      <c r="Y209" s="300">
        <f t="shared" si="46"/>
        <v>4.5494271411858512E-3</v>
      </c>
      <c r="DA209" s="68"/>
    </row>
    <row r="210" spans="1:105" ht="12" customHeight="1" x14ac:dyDescent="0.25">
      <c r="A210" s="174" t="s">
        <v>602</v>
      </c>
      <c r="B210" s="301">
        <f t="shared" ref="B210:Y210" si="47">IF(B$126=0,0,B$126/B$115)</f>
        <v>0.47796843665350824</v>
      </c>
      <c r="C210" s="301">
        <f t="shared" si="47"/>
        <v>0.47505893441151265</v>
      </c>
      <c r="D210" s="301">
        <f t="shared" si="47"/>
        <v>0.47544297611065611</v>
      </c>
      <c r="E210" s="301">
        <f t="shared" si="47"/>
        <v>0.47841107554877726</v>
      </c>
      <c r="F210" s="301">
        <f t="shared" si="47"/>
        <v>0.47293576081124128</v>
      </c>
      <c r="G210" s="301">
        <f t="shared" si="47"/>
        <v>0.47012157140877048</v>
      </c>
      <c r="H210" s="301">
        <f t="shared" si="47"/>
        <v>0.4724734674787115</v>
      </c>
      <c r="I210" s="301">
        <f t="shared" si="47"/>
        <v>0.471304231023709</v>
      </c>
      <c r="J210" s="301">
        <f t="shared" si="47"/>
        <v>0.47130750267857813</v>
      </c>
      <c r="K210" s="301">
        <f t="shared" si="47"/>
        <v>0.47140851174566772</v>
      </c>
      <c r="L210" s="301">
        <f t="shared" si="47"/>
        <v>0.47108996599179237</v>
      </c>
      <c r="M210" s="301">
        <f t="shared" si="47"/>
        <v>0.46891080578461125</v>
      </c>
      <c r="N210" s="301">
        <f t="shared" si="47"/>
        <v>0.46802935314192734</v>
      </c>
      <c r="O210" s="301">
        <f t="shared" si="47"/>
        <v>0.46861423764475013</v>
      </c>
      <c r="P210" s="301">
        <f t="shared" si="47"/>
        <v>0.4692957492801807</v>
      </c>
      <c r="Q210" s="301">
        <f t="shared" si="47"/>
        <v>0.46890843951982153</v>
      </c>
      <c r="R210" s="301">
        <f t="shared" si="47"/>
        <v>0.47061631151533229</v>
      </c>
      <c r="S210" s="301">
        <f t="shared" si="47"/>
        <v>0.50017079621934302</v>
      </c>
      <c r="T210" s="301">
        <f t="shared" si="47"/>
        <v>0.50059843904751</v>
      </c>
      <c r="U210" s="301">
        <f t="shared" si="47"/>
        <v>0.49226319838858756</v>
      </c>
      <c r="V210" s="301">
        <f t="shared" si="47"/>
        <v>0.471130976774018</v>
      </c>
      <c r="W210" s="301">
        <f t="shared" si="47"/>
        <v>0.47000212485041082</v>
      </c>
      <c r="X210" s="301">
        <f t="shared" si="47"/>
        <v>0.46868013496345484</v>
      </c>
      <c r="Y210" s="301">
        <f t="shared" si="47"/>
        <v>0.46560713182830105</v>
      </c>
      <c r="DA210" s="178"/>
    </row>
    <row r="211" spans="1:105" ht="12" customHeight="1" x14ac:dyDescent="0.25">
      <c r="A211" s="62" t="s">
        <v>604</v>
      </c>
      <c r="B211" s="302">
        <f t="shared" ref="B211:Y211" si="48">IF(B$127=0,0,B$127/B$115)</f>
        <v>0.38988869431018924</v>
      </c>
      <c r="C211" s="302">
        <f t="shared" si="48"/>
        <v>0.36891327721189621</v>
      </c>
      <c r="D211" s="302">
        <f t="shared" si="48"/>
        <v>0.36801158895568514</v>
      </c>
      <c r="E211" s="302">
        <f t="shared" si="48"/>
        <v>0.39406147975497069</v>
      </c>
      <c r="F211" s="302">
        <f t="shared" si="48"/>
        <v>0.34791756977790239</v>
      </c>
      <c r="G211" s="302">
        <f t="shared" si="48"/>
        <v>0.29959309264176953</v>
      </c>
      <c r="H211" s="302">
        <f t="shared" si="48"/>
        <v>0.33445319851783001</v>
      </c>
      <c r="I211" s="302">
        <f t="shared" si="48"/>
        <v>0.31485232127281254</v>
      </c>
      <c r="J211" s="302">
        <f t="shared" si="48"/>
        <v>0.32217962785994914</v>
      </c>
      <c r="K211" s="302">
        <f t="shared" si="48"/>
        <v>0.17447117348707639</v>
      </c>
      <c r="L211" s="302">
        <f t="shared" si="48"/>
        <v>0.15051099580727884</v>
      </c>
      <c r="M211" s="302">
        <f t="shared" si="48"/>
        <v>0.31365442962304202</v>
      </c>
      <c r="N211" s="302">
        <f t="shared" si="48"/>
        <v>0.28191597701620502</v>
      </c>
      <c r="O211" s="302">
        <f t="shared" si="48"/>
        <v>0.30309952546052127</v>
      </c>
      <c r="P211" s="302">
        <f t="shared" si="48"/>
        <v>0.26485613523306978</v>
      </c>
      <c r="Q211" s="302">
        <f t="shared" si="48"/>
        <v>0.25961529915939974</v>
      </c>
      <c r="R211" s="302">
        <f t="shared" si="48"/>
        <v>0.30251967012672543</v>
      </c>
      <c r="S211" s="302">
        <f t="shared" si="48"/>
        <v>4.2027308589803185E-2</v>
      </c>
      <c r="T211" s="302">
        <f t="shared" si="48"/>
        <v>3.8893623224101954E-2</v>
      </c>
      <c r="U211" s="302">
        <f t="shared" si="48"/>
        <v>7.1262122634208572E-2</v>
      </c>
      <c r="V211" s="302">
        <f t="shared" si="48"/>
        <v>0.22009026382994606</v>
      </c>
      <c r="W211" s="302">
        <f t="shared" si="48"/>
        <v>0.23542504658497707</v>
      </c>
      <c r="X211" s="302">
        <f t="shared" si="48"/>
        <v>0.22338143118030518</v>
      </c>
      <c r="Y211" s="302">
        <f t="shared" si="48"/>
        <v>0.26866604537652</v>
      </c>
      <c r="DA211" s="72"/>
    </row>
    <row r="212" spans="1:105" ht="12" customHeight="1" x14ac:dyDescent="0.25">
      <c r="A212" s="62" t="s">
        <v>611</v>
      </c>
      <c r="B212" s="302">
        <f t="shared" ref="B212:Y212" si="49">IF(B$133=0,0,B$133/B$115)</f>
        <v>8.8079742343318931E-2</v>
      </c>
      <c r="C212" s="302">
        <f t="shared" si="49"/>
        <v>0.10614565719961641</v>
      </c>
      <c r="D212" s="302">
        <f t="shared" si="49"/>
        <v>0.10743138715497093</v>
      </c>
      <c r="E212" s="302">
        <f t="shared" si="49"/>
        <v>8.4349595793806575E-2</v>
      </c>
      <c r="F212" s="302">
        <f t="shared" si="49"/>
        <v>0.12501819103333897</v>
      </c>
      <c r="G212" s="302">
        <f t="shared" si="49"/>
        <v>0.17052847876700086</v>
      </c>
      <c r="H212" s="302">
        <f t="shared" si="49"/>
        <v>0.13802026896088154</v>
      </c>
      <c r="I212" s="302">
        <f t="shared" si="49"/>
        <v>0.15645190975089643</v>
      </c>
      <c r="J212" s="302">
        <f t="shared" si="49"/>
        <v>0.14912787481862902</v>
      </c>
      <c r="K212" s="302">
        <f t="shared" si="49"/>
        <v>0.29693733825859131</v>
      </c>
      <c r="L212" s="302">
        <f t="shared" si="49"/>
        <v>0.32057897018451353</v>
      </c>
      <c r="M212" s="302">
        <f t="shared" si="49"/>
        <v>0.15525637616156926</v>
      </c>
      <c r="N212" s="302">
        <f t="shared" si="49"/>
        <v>0.1861133761257224</v>
      </c>
      <c r="O212" s="302">
        <f t="shared" si="49"/>
        <v>0.16551471218422883</v>
      </c>
      <c r="P212" s="302">
        <f t="shared" si="49"/>
        <v>0.20443961404711092</v>
      </c>
      <c r="Q212" s="302">
        <f t="shared" si="49"/>
        <v>0.20929314036042185</v>
      </c>
      <c r="R212" s="302">
        <f t="shared" si="49"/>
        <v>0.16809664138860683</v>
      </c>
      <c r="S212" s="302">
        <f t="shared" si="49"/>
        <v>0.45814348762953977</v>
      </c>
      <c r="T212" s="302">
        <f t="shared" si="49"/>
        <v>0.461704815823408</v>
      </c>
      <c r="U212" s="302">
        <f t="shared" si="49"/>
        <v>0.42100107575437901</v>
      </c>
      <c r="V212" s="302">
        <f t="shared" si="49"/>
        <v>0.2510407129440721</v>
      </c>
      <c r="W212" s="302">
        <f t="shared" si="49"/>
        <v>0.23457707826543372</v>
      </c>
      <c r="X212" s="302">
        <f t="shared" si="49"/>
        <v>0.24529870378314964</v>
      </c>
      <c r="Y212" s="302">
        <f t="shared" si="49"/>
        <v>0.19694108645178107</v>
      </c>
      <c r="DA212" s="72"/>
    </row>
    <row r="213" spans="1:105" ht="12" customHeight="1" x14ac:dyDescent="0.25">
      <c r="A213" s="174" t="s">
        <v>613</v>
      </c>
      <c r="B213" s="301">
        <f t="shared" ref="B213:Y213" si="50">IF(B$134=0,0,B$134/B$115)</f>
        <v>0.29179434208615818</v>
      </c>
      <c r="C213" s="301">
        <f t="shared" si="50"/>
        <v>0.29696474805058914</v>
      </c>
      <c r="D213" s="301">
        <f t="shared" si="50"/>
        <v>0.29737002389364886</v>
      </c>
      <c r="E213" s="301">
        <f t="shared" si="50"/>
        <v>0.29230587971698124</v>
      </c>
      <c r="F213" s="301">
        <f t="shared" si="50"/>
        <v>0.30149672163264035</v>
      </c>
      <c r="G213" s="301">
        <f t="shared" si="50"/>
        <v>0.30910865457090902</v>
      </c>
      <c r="H213" s="301">
        <f t="shared" si="50"/>
        <v>0.30287489471669066</v>
      </c>
      <c r="I213" s="301">
        <f t="shared" si="50"/>
        <v>0.30577193880105979</v>
      </c>
      <c r="J213" s="301">
        <f t="shared" si="50"/>
        <v>0.30506713796850304</v>
      </c>
      <c r="K213" s="301">
        <f t="shared" si="50"/>
        <v>0.32815598886380976</v>
      </c>
      <c r="L213" s="301">
        <f t="shared" si="50"/>
        <v>0.33312553189467964</v>
      </c>
      <c r="M213" s="301">
        <f t="shared" si="50"/>
        <v>0.31052381764028442</v>
      </c>
      <c r="N213" s="301">
        <f t="shared" si="50"/>
        <v>0.31396615777159004</v>
      </c>
      <c r="O213" s="301">
        <f t="shared" si="50"/>
        <v>0.31426039625971169</v>
      </c>
      <c r="P213" s="301">
        <f t="shared" si="50"/>
        <v>0.31837734638666737</v>
      </c>
      <c r="Q213" s="301">
        <f t="shared" si="50"/>
        <v>0.31922682844657785</v>
      </c>
      <c r="R213" s="301">
        <f t="shared" si="50"/>
        <v>0.31280306428775778</v>
      </c>
      <c r="S213" s="301">
        <f t="shared" si="50"/>
        <v>0.34172655829042448</v>
      </c>
      <c r="T213" s="301">
        <f t="shared" si="50"/>
        <v>0.34201873230968299</v>
      </c>
      <c r="U213" s="301">
        <f t="shared" si="50"/>
        <v>0.33632393140481992</v>
      </c>
      <c r="V213" s="301">
        <f t="shared" si="50"/>
        <v>0.32188598057689816</v>
      </c>
      <c r="W213" s="301">
        <f t="shared" si="50"/>
        <v>0.32111472666605484</v>
      </c>
      <c r="X213" s="301">
        <f t="shared" si="50"/>
        <v>0.32021151708728901</v>
      </c>
      <c r="Y213" s="301">
        <f t="shared" si="50"/>
        <v>0.31811198070305885</v>
      </c>
      <c r="DA213" s="178"/>
    </row>
    <row r="214" spans="1:105" ht="12" customHeight="1" x14ac:dyDescent="0.25">
      <c r="A214" s="62" t="s">
        <v>615</v>
      </c>
      <c r="B214" s="302">
        <f t="shared" ref="B214:Y214" si="51">IF(B$135=0,0,B$135/B$115)</f>
        <v>0.20000374149652522</v>
      </c>
      <c r="C214" s="302">
        <f t="shared" si="51"/>
        <v>0.19047985388440999</v>
      </c>
      <c r="D214" s="302">
        <f t="shared" si="51"/>
        <v>0.18798925348112303</v>
      </c>
      <c r="E214" s="302">
        <f t="shared" si="51"/>
        <v>0.20343293484260508</v>
      </c>
      <c r="F214" s="302">
        <f t="shared" si="51"/>
        <v>0.17895148257785765</v>
      </c>
      <c r="G214" s="302">
        <f t="shared" si="51"/>
        <v>0.14400947484306922</v>
      </c>
      <c r="H214" s="302">
        <f t="shared" si="51"/>
        <v>0.16560434079128383</v>
      </c>
      <c r="I214" s="302">
        <f t="shared" si="51"/>
        <v>0.15078373524085328</v>
      </c>
      <c r="J214" s="302">
        <f t="shared" si="51"/>
        <v>0.15871209345479043</v>
      </c>
      <c r="K214" s="302">
        <f t="shared" si="51"/>
        <v>9.1186117256179186E-2</v>
      </c>
      <c r="L214" s="302">
        <f t="shared" si="51"/>
        <v>6.6207401656291978E-2</v>
      </c>
      <c r="M214" s="302">
        <f t="shared" si="51"/>
        <v>0.16665344345889152</v>
      </c>
      <c r="N214" s="302">
        <f t="shared" si="51"/>
        <v>0.13242191467620068</v>
      </c>
      <c r="O214" s="302">
        <f t="shared" si="51"/>
        <v>0.16847837141730751</v>
      </c>
      <c r="P214" s="302">
        <f t="shared" si="51"/>
        <v>0.14166212370324027</v>
      </c>
      <c r="Q214" s="302">
        <f t="shared" si="51"/>
        <v>0.13536828671942205</v>
      </c>
      <c r="R214" s="302">
        <f t="shared" si="51"/>
        <v>0.14840343529425851</v>
      </c>
      <c r="S214" s="302">
        <f t="shared" si="51"/>
        <v>2.871388659066142E-2</v>
      </c>
      <c r="T214" s="302">
        <f t="shared" si="51"/>
        <v>2.6572890909025218E-2</v>
      </c>
      <c r="U214" s="302">
        <f t="shared" si="51"/>
        <v>4.8687688462280707E-2</v>
      </c>
      <c r="V214" s="302">
        <f t="shared" si="51"/>
        <v>0.15037001148474963</v>
      </c>
      <c r="W214" s="302">
        <f t="shared" si="51"/>
        <v>0.16084703767783837</v>
      </c>
      <c r="X214" s="302">
        <f t="shared" si="51"/>
        <v>0.15261860196603561</v>
      </c>
      <c r="Y214" s="302">
        <f t="shared" si="51"/>
        <v>0.18355794402629416</v>
      </c>
      <c r="DA214" s="72"/>
    </row>
    <row r="215" spans="1:105" ht="12" customHeight="1" x14ac:dyDescent="0.25">
      <c r="A215" s="62" t="s">
        <v>621</v>
      </c>
      <c r="B215" s="302">
        <f t="shared" ref="B215:Y215" si="52">IF(B$140=0,0,B$140/B$115)</f>
        <v>9.1790600589632926E-2</v>
      </c>
      <c r="C215" s="302">
        <f t="shared" si="52"/>
        <v>0.10648489416617919</v>
      </c>
      <c r="D215" s="302">
        <f t="shared" si="52"/>
        <v>0.10938077041252582</v>
      </c>
      <c r="E215" s="302">
        <f t="shared" si="52"/>
        <v>8.8872944874376122E-2</v>
      </c>
      <c r="F215" s="302">
        <f t="shared" si="52"/>
        <v>0.12254523905478272</v>
      </c>
      <c r="G215" s="302">
        <f t="shared" si="52"/>
        <v>0.16509917972783986</v>
      </c>
      <c r="H215" s="302">
        <f t="shared" si="52"/>
        <v>0.13727055392540691</v>
      </c>
      <c r="I215" s="302">
        <f t="shared" si="52"/>
        <v>0.15498820356020648</v>
      </c>
      <c r="J215" s="302">
        <f t="shared" si="52"/>
        <v>0.14635504451371262</v>
      </c>
      <c r="K215" s="302">
        <f t="shared" si="52"/>
        <v>0.23696987160763069</v>
      </c>
      <c r="L215" s="302">
        <f t="shared" si="52"/>
        <v>0.26691813023838767</v>
      </c>
      <c r="M215" s="302">
        <f t="shared" si="52"/>
        <v>0.14387037418139292</v>
      </c>
      <c r="N215" s="302">
        <f t="shared" si="52"/>
        <v>0.18154424309538933</v>
      </c>
      <c r="O215" s="302">
        <f t="shared" si="52"/>
        <v>0.14578202484240416</v>
      </c>
      <c r="P215" s="302">
        <f t="shared" si="52"/>
        <v>0.17671522268342726</v>
      </c>
      <c r="Q215" s="302">
        <f t="shared" si="52"/>
        <v>0.18385854172715579</v>
      </c>
      <c r="R215" s="302">
        <f t="shared" si="52"/>
        <v>0.1643996289934993</v>
      </c>
      <c r="S215" s="302">
        <f t="shared" si="52"/>
        <v>0.31301267169976305</v>
      </c>
      <c r="T215" s="302">
        <f t="shared" si="52"/>
        <v>0.31544584140065779</v>
      </c>
      <c r="U215" s="302">
        <f t="shared" si="52"/>
        <v>0.28763624294253914</v>
      </c>
      <c r="V215" s="302">
        <f t="shared" si="52"/>
        <v>0.17151596909214858</v>
      </c>
      <c r="W215" s="302">
        <f t="shared" si="52"/>
        <v>0.16026768898821639</v>
      </c>
      <c r="X215" s="302">
        <f t="shared" si="52"/>
        <v>0.16759291512125338</v>
      </c>
      <c r="Y215" s="302">
        <f t="shared" si="52"/>
        <v>0.13455403667676474</v>
      </c>
      <c r="DA215" s="72"/>
    </row>
    <row r="216" spans="1:105" ht="12" customHeight="1" x14ac:dyDescent="0.25">
      <c r="A216" s="174" t="s">
        <v>623</v>
      </c>
      <c r="B216" s="301">
        <f t="shared" ref="B216:Y216" si="53">IF(B$141=0,0,B$141/B$115)</f>
        <v>0.18685962962582026</v>
      </c>
      <c r="C216" s="301">
        <f t="shared" si="53"/>
        <v>0.18489459289794133</v>
      </c>
      <c r="D216" s="301">
        <f t="shared" si="53"/>
        <v>0.1840648069016543</v>
      </c>
      <c r="E216" s="301">
        <f t="shared" si="53"/>
        <v>0.18578911292784969</v>
      </c>
      <c r="F216" s="301">
        <f t="shared" si="53"/>
        <v>0.18284652378650376</v>
      </c>
      <c r="G216" s="301">
        <f t="shared" si="53"/>
        <v>0.17908685925925755</v>
      </c>
      <c r="H216" s="301">
        <f t="shared" si="53"/>
        <v>0.18222582553708763</v>
      </c>
      <c r="I216" s="301">
        <f t="shared" si="53"/>
        <v>0.18089642839826858</v>
      </c>
      <c r="J216" s="301">
        <f t="shared" si="53"/>
        <v>0.18154213040766481</v>
      </c>
      <c r="K216" s="301">
        <f t="shared" si="53"/>
        <v>0.16118794974606962</v>
      </c>
      <c r="L216" s="301">
        <f t="shared" si="53"/>
        <v>0.15704266092644395</v>
      </c>
      <c r="M216" s="301">
        <f t="shared" si="53"/>
        <v>0.18032203128879165</v>
      </c>
      <c r="N216" s="301">
        <f t="shared" si="53"/>
        <v>0.17871374251383715</v>
      </c>
      <c r="O216" s="301">
        <f t="shared" si="53"/>
        <v>0.17849621384711589</v>
      </c>
      <c r="P216" s="301">
        <f t="shared" si="53"/>
        <v>0.17490010934875933</v>
      </c>
      <c r="Q216" s="301">
        <f t="shared" si="53"/>
        <v>0.1748773174933704</v>
      </c>
      <c r="R216" s="301">
        <f t="shared" si="53"/>
        <v>0.17930576019068248</v>
      </c>
      <c r="S216" s="301">
        <f t="shared" si="53"/>
        <v>0.12461444182349285</v>
      </c>
      <c r="T216" s="301">
        <f t="shared" si="53"/>
        <v>0.12395175710245393</v>
      </c>
      <c r="U216" s="301">
        <f t="shared" si="53"/>
        <v>0.13772460482599325</v>
      </c>
      <c r="V216" s="301">
        <f t="shared" si="53"/>
        <v>0.17183826623385165</v>
      </c>
      <c r="W216" s="301">
        <f t="shared" si="53"/>
        <v>0.17357073160051298</v>
      </c>
      <c r="X216" s="301">
        <f t="shared" si="53"/>
        <v>0.1759080326275595</v>
      </c>
      <c r="Y216" s="301">
        <f t="shared" si="53"/>
        <v>0.18063634328872291</v>
      </c>
      <c r="DA216" s="178"/>
    </row>
    <row r="217" spans="1:105" ht="12" customHeight="1" x14ac:dyDescent="0.25">
      <c r="A217" s="62" t="s">
        <v>624</v>
      </c>
      <c r="B217" s="302">
        <f t="shared" ref="B217:Y217" si="54">IF(B$142=0,0,B$142/B$115)</f>
        <v>2.0895594976469093E-2</v>
      </c>
      <c r="C217" s="302">
        <f t="shared" si="54"/>
        <v>1.8773559391483435E-2</v>
      </c>
      <c r="D217" s="302">
        <f t="shared" si="54"/>
        <v>1.79135496540066E-2</v>
      </c>
      <c r="E217" s="302">
        <f t="shared" si="54"/>
        <v>2.2016442819557842E-2</v>
      </c>
      <c r="F217" s="302">
        <f t="shared" si="54"/>
        <v>1.6262320833390468E-2</v>
      </c>
      <c r="G217" s="302">
        <f t="shared" si="54"/>
        <v>1.4223756569819994E-2</v>
      </c>
      <c r="H217" s="302">
        <f t="shared" si="54"/>
        <v>1.5355718177141285E-2</v>
      </c>
      <c r="I217" s="302">
        <f t="shared" si="54"/>
        <v>1.3851218726397956E-2</v>
      </c>
      <c r="J217" s="302">
        <f t="shared" si="54"/>
        <v>1.6075014123029162E-2</v>
      </c>
      <c r="K217" s="302">
        <f t="shared" si="54"/>
        <v>9.9561673289570492E-3</v>
      </c>
      <c r="L217" s="302">
        <f t="shared" si="54"/>
        <v>7.305884631026615E-3</v>
      </c>
      <c r="M217" s="302">
        <f t="shared" si="54"/>
        <v>2.5638119831151187E-2</v>
      </c>
      <c r="N217" s="302">
        <f t="shared" si="54"/>
        <v>2.3139589436106001E-2</v>
      </c>
      <c r="O217" s="302">
        <f t="shared" si="54"/>
        <v>2.944014480528372E-2</v>
      </c>
      <c r="P217" s="302">
        <f t="shared" si="54"/>
        <v>2.4514550917399375E-2</v>
      </c>
      <c r="Q217" s="302">
        <f t="shared" si="54"/>
        <v>2.365444258237618E-2</v>
      </c>
      <c r="R217" s="302">
        <f t="shared" si="54"/>
        <v>2.5932222563113512E-2</v>
      </c>
      <c r="S217" s="302">
        <f t="shared" si="54"/>
        <v>4.9442493545391293E-3</v>
      </c>
      <c r="T217" s="302">
        <f t="shared" si="54"/>
        <v>4.6431582660615804E-3</v>
      </c>
      <c r="U217" s="302">
        <f t="shared" si="54"/>
        <v>8.5077543574642901E-3</v>
      </c>
      <c r="V217" s="302">
        <f t="shared" si="54"/>
        <v>2.627586482016786E-2</v>
      </c>
      <c r="W217" s="302">
        <f t="shared" si="54"/>
        <v>2.810663494014538E-2</v>
      </c>
      <c r="X217" s="302">
        <f t="shared" si="54"/>
        <v>2.6668786646393692E-2</v>
      </c>
      <c r="Y217" s="302">
        <f t="shared" si="54"/>
        <v>3.2075170283484354E-2</v>
      </c>
      <c r="DA217" s="72"/>
    </row>
    <row r="218" spans="1:105" ht="12" customHeight="1" x14ac:dyDescent="0.25">
      <c r="A218" s="62" t="s">
        <v>629</v>
      </c>
      <c r="B218" s="302">
        <f t="shared" ref="B218:Y218" si="55">IF(B$146=0,0,B$146/B$115)</f>
        <v>0.13804971982747691</v>
      </c>
      <c r="C218" s="302">
        <f t="shared" si="55"/>
        <v>0.13417385010624081</v>
      </c>
      <c r="D218" s="302">
        <f t="shared" si="55"/>
        <v>0.13291023702873925</v>
      </c>
      <c r="E218" s="302">
        <f t="shared" si="55"/>
        <v>0.13655873953122336</v>
      </c>
      <c r="F218" s="302">
        <f t="shared" si="55"/>
        <v>0.13013114204302575</v>
      </c>
      <c r="G218" s="302">
        <f t="shared" si="55"/>
        <v>0.12348644884413822</v>
      </c>
      <c r="H218" s="302">
        <f t="shared" si="55"/>
        <v>0.12867487205549163</v>
      </c>
      <c r="I218" s="302">
        <f t="shared" si="55"/>
        <v>0.12626911405799401</v>
      </c>
      <c r="J218" s="302">
        <f t="shared" si="55"/>
        <v>0.12731563709255148</v>
      </c>
      <c r="K218" s="302">
        <f t="shared" si="55"/>
        <v>0.1008326280540935</v>
      </c>
      <c r="L218" s="302">
        <f t="shared" si="55"/>
        <v>9.6347659004766911E-2</v>
      </c>
      <c r="M218" s="302">
        <f t="shared" si="55"/>
        <v>0.1254456377394208</v>
      </c>
      <c r="N218" s="302">
        <f t="shared" si="55"/>
        <v>0.12385085969394408</v>
      </c>
      <c r="O218" s="302">
        <f t="shared" si="55"/>
        <v>0.12358191538481884</v>
      </c>
      <c r="P218" s="302">
        <f t="shared" si="55"/>
        <v>0.11919963473251796</v>
      </c>
      <c r="Q218" s="302">
        <f t="shared" si="55"/>
        <v>0.11909517776743246</v>
      </c>
      <c r="R218" s="302">
        <f t="shared" si="55"/>
        <v>0.12464611794284652</v>
      </c>
      <c r="S218" s="302">
        <f t="shared" si="55"/>
        <v>6.4765284862220385E-2</v>
      </c>
      <c r="T218" s="302">
        <f t="shared" si="55"/>
        <v>6.4186496916968622E-2</v>
      </c>
      <c r="U218" s="302">
        <f t="shared" si="55"/>
        <v>7.8954893564271891E-2</v>
      </c>
      <c r="V218" s="302">
        <f t="shared" si="55"/>
        <v>0.11559146256845768</v>
      </c>
      <c r="W218" s="302">
        <f t="shared" si="55"/>
        <v>0.11745869791553759</v>
      </c>
      <c r="X218" s="302">
        <f t="shared" si="55"/>
        <v>0.119953827039833</v>
      </c>
      <c r="Y218" s="302">
        <f t="shared" si="55"/>
        <v>0.12504901360711848</v>
      </c>
      <c r="DA218" s="72"/>
    </row>
    <row r="219" spans="1:105" ht="12" customHeight="1" x14ac:dyDescent="0.25">
      <c r="A219" s="63" t="s">
        <v>641</v>
      </c>
      <c r="B219" s="303">
        <f t="shared" ref="B219:Y219" si="56">IF(B$157=0,0,B$157/B$115)</f>
        <v>2.7914314821874266E-2</v>
      </c>
      <c r="C219" s="303">
        <f t="shared" si="56"/>
        <v>3.1947183400217072E-2</v>
      </c>
      <c r="D219" s="303">
        <f t="shared" si="56"/>
        <v>3.3241020218908457E-2</v>
      </c>
      <c r="E219" s="303">
        <f t="shared" si="56"/>
        <v>2.7213930577068505E-2</v>
      </c>
      <c r="F219" s="303">
        <f t="shared" si="56"/>
        <v>3.6453060910087542E-2</v>
      </c>
      <c r="G219" s="303">
        <f t="shared" si="56"/>
        <v>4.137665384529933E-2</v>
      </c>
      <c r="H219" s="303">
        <f t="shared" si="56"/>
        <v>3.8195235304454699E-2</v>
      </c>
      <c r="I219" s="303">
        <f t="shared" si="56"/>
        <v>4.0776095613876601E-2</v>
      </c>
      <c r="J219" s="303">
        <f t="shared" si="56"/>
        <v>3.8151479192084177E-2</v>
      </c>
      <c r="K219" s="303">
        <f t="shared" si="56"/>
        <v>5.0399154363019047E-2</v>
      </c>
      <c r="L219" s="303">
        <f t="shared" si="56"/>
        <v>5.3389117290650434E-2</v>
      </c>
      <c r="M219" s="303">
        <f t="shared" si="56"/>
        <v>2.9238273718219666E-2</v>
      </c>
      <c r="N219" s="303">
        <f t="shared" si="56"/>
        <v>3.1723293383787057E-2</v>
      </c>
      <c r="O219" s="303">
        <f t="shared" si="56"/>
        <v>2.5474153657013301E-2</v>
      </c>
      <c r="P219" s="303">
        <f t="shared" si="56"/>
        <v>3.1185923698842002E-2</v>
      </c>
      <c r="Q219" s="303">
        <f t="shared" si="56"/>
        <v>3.2127697143561749E-2</v>
      </c>
      <c r="R219" s="303">
        <f t="shared" si="56"/>
        <v>2.8727419684722439E-2</v>
      </c>
      <c r="S219" s="303">
        <f t="shared" si="56"/>
        <v>5.4904907606733312E-2</v>
      </c>
      <c r="T219" s="303">
        <f t="shared" si="56"/>
        <v>5.5122101919423738E-2</v>
      </c>
      <c r="U219" s="303">
        <f t="shared" si="56"/>
        <v>5.0261956904257055E-2</v>
      </c>
      <c r="V219" s="303">
        <f t="shared" si="56"/>
        <v>2.9970938845226131E-2</v>
      </c>
      <c r="W219" s="303">
        <f t="shared" si="56"/>
        <v>2.800539874482999E-2</v>
      </c>
      <c r="X219" s="303">
        <f t="shared" si="56"/>
        <v>2.9285418941332818E-2</v>
      </c>
      <c r="Y219" s="303">
        <f t="shared" si="56"/>
        <v>2.3512159398120066E-2</v>
      </c>
      <c r="DA219" s="74"/>
    </row>
    <row r="220" spans="1:105" ht="12" hidden="1" customHeight="1" x14ac:dyDescent="0.25">
      <c r="A220" s="44"/>
      <c r="B220" s="98"/>
      <c r="C220" s="98"/>
      <c r="D220" s="98"/>
      <c r="E220" s="98"/>
      <c r="F220" s="98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8"/>
      <c r="V220" s="98"/>
      <c r="W220" s="98"/>
      <c r="X220" s="98"/>
      <c r="Y220" s="98"/>
      <c r="DA220" s="94"/>
    </row>
    <row r="221" spans="1:105" ht="12" customHeight="1" x14ac:dyDescent="0.25">
      <c r="A221" s="58"/>
      <c r="B221" s="172"/>
      <c r="C221" s="172"/>
      <c r="D221" s="172"/>
      <c r="E221" s="172"/>
      <c r="F221" s="172"/>
      <c r="G221" s="172"/>
      <c r="H221" s="172"/>
      <c r="I221" s="172"/>
      <c r="J221" s="172"/>
      <c r="K221" s="172"/>
      <c r="L221" s="172"/>
      <c r="M221" s="172"/>
      <c r="N221" s="172"/>
      <c r="O221" s="172"/>
      <c r="P221" s="172"/>
      <c r="Q221" s="172"/>
      <c r="R221" s="172"/>
      <c r="S221" s="172"/>
      <c r="T221" s="172"/>
      <c r="U221" s="172"/>
      <c r="V221" s="172"/>
      <c r="W221" s="172"/>
      <c r="X221" s="172"/>
      <c r="Y221" s="172"/>
    </row>
    <row r="222" spans="1:105" ht="15" customHeight="1" x14ac:dyDescent="0.25">
      <c r="A222" s="32" t="s">
        <v>341</v>
      </c>
      <c r="B222" s="257"/>
      <c r="C222" s="257"/>
      <c r="D222" s="257"/>
      <c r="E222" s="257"/>
      <c r="F222" s="257"/>
      <c r="G222" s="257"/>
      <c r="H222" s="257"/>
      <c r="I222" s="257"/>
      <c r="J222" s="257"/>
      <c r="K222" s="257"/>
      <c r="L222" s="257"/>
      <c r="M222" s="257"/>
      <c r="N222" s="257"/>
      <c r="O222" s="257"/>
      <c r="P222" s="257"/>
      <c r="Q222" s="257"/>
      <c r="R222" s="257"/>
      <c r="S222" s="257"/>
      <c r="T222" s="257"/>
      <c r="U222" s="257"/>
      <c r="V222" s="257"/>
      <c r="W222" s="257"/>
      <c r="X222" s="257"/>
      <c r="Y222" s="257"/>
      <c r="DA222" s="88"/>
    </row>
    <row r="223" spans="1:105" ht="12" customHeight="1" x14ac:dyDescent="0.25">
      <c r="A223" s="58"/>
      <c r="B223" s="172"/>
      <c r="C223" s="172"/>
      <c r="D223" s="172"/>
      <c r="E223" s="172"/>
      <c r="F223" s="172"/>
      <c r="G223" s="172"/>
      <c r="H223" s="172"/>
      <c r="I223" s="172"/>
      <c r="J223" s="172"/>
      <c r="K223" s="172"/>
      <c r="L223" s="172"/>
      <c r="M223" s="172"/>
      <c r="N223" s="172"/>
      <c r="O223" s="172"/>
      <c r="P223" s="172"/>
      <c r="Q223" s="172"/>
      <c r="R223" s="172"/>
      <c r="S223" s="172"/>
      <c r="T223" s="172"/>
      <c r="U223" s="172"/>
      <c r="V223" s="172"/>
      <c r="W223" s="172"/>
      <c r="X223" s="172"/>
      <c r="Y223" s="172"/>
    </row>
    <row r="224" spans="1:105" ht="12" customHeight="1" x14ac:dyDescent="0.25">
      <c r="A224" s="35" t="s">
        <v>45</v>
      </c>
      <c r="B224" s="304">
        <f>IF(B$5=0,0,B$5/NFM_fec!B$5)</f>
        <v>0.39568050381076425</v>
      </c>
      <c r="C224" s="304">
        <f>IF(C$5=0,0,C$5/NFM_fec!C$5)</f>
        <v>0.39690485757869282</v>
      </c>
      <c r="D224" s="304">
        <f>IF(D$5=0,0,D$5/NFM_fec!D$5)</f>
        <v>0.39766401312612759</v>
      </c>
      <c r="E224" s="304">
        <f>IF(E$5=0,0,E$5/NFM_fec!E$5)</f>
        <v>0.39649904220676435</v>
      </c>
      <c r="F224" s="304">
        <f>IF(F$5=0,0,F$5/NFM_fec!F$5)</f>
        <v>0.39989709695313408</v>
      </c>
      <c r="G224" s="304">
        <f>IF(G$5=0,0,G$5/NFM_fec!G$5)</f>
        <v>0.40945326043092273</v>
      </c>
      <c r="H224" s="304">
        <f>IF(H$5=0,0,H$5/NFM_fec!H$5)</f>
        <v>0.40446983714525664</v>
      </c>
      <c r="I224" s="304">
        <f>IF(I$5=0,0,I$5/NFM_fec!I$5)</f>
        <v>0.41016066223612241</v>
      </c>
      <c r="J224" s="304">
        <f>IF(J$5=0,0,J$5/NFM_fec!J$5)</f>
        <v>0.41383708114225859</v>
      </c>
      <c r="K224" s="304">
        <f>IF(K$5=0,0,K$5/NFM_fec!K$5)</f>
        <v>0.43156285688206059</v>
      </c>
      <c r="L224" s="304">
        <f>IF(L$5=0,0,L$5/NFM_fec!L$5)</f>
        <v>0.43385457082946982</v>
      </c>
      <c r="M224" s="304">
        <f>IF(M$5=0,0,M$5/NFM_fec!M$5)</f>
        <v>0.43289539725802756</v>
      </c>
      <c r="N224" s="304">
        <f>IF(N$5=0,0,N$5/NFM_fec!N$5)</f>
        <v>0.44656983653593457</v>
      </c>
      <c r="O224" s="304">
        <f>IF(O$5=0,0,O$5/NFM_fec!O$5)</f>
        <v>0.45069851023744528</v>
      </c>
      <c r="P224" s="304">
        <f>IF(P$5=0,0,P$5/NFM_fec!P$5)</f>
        <v>0.45803649618924525</v>
      </c>
      <c r="Q224" s="304">
        <f>IF(Q$5=0,0,Q$5/NFM_fec!Q$5)</f>
        <v>0.4581774768607163</v>
      </c>
      <c r="R224" s="304">
        <f>IF(R$5=0,0,R$5/NFM_fec!R$5)</f>
        <v>0.45861713197858589</v>
      </c>
      <c r="S224" s="304">
        <f>IF(S$5=0,0,S$5/NFM_fec!S$5)</f>
        <v>0.49426649057647165</v>
      </c>
      <c r="T224" s="304">
        <f>IF(T$5=0,0,T$5/NFM_fec!T$5)</f>
        <v>0.50247462852018299</v>
      </c>
      <c r="U224" s="304">
        <f>IF(U$5=0,0,U$5/NFM_fec!U$5)</f>
        <v>0.50079828178975483</v>
      </c>
      <c r="V224" s="304">
        <f>IF(V$5=0,0,V$5/NFM_fec!V$5)</f>
        <v>0.4995652556999009</v>
      </c>
      <c r="W224" s="304">
        <f>IF(W$5=0,0,W$5/NFM_fec!W$5)</f>
        <v>0.50641686025636268</v>
      </c>
      <c r="X224" s="304">
        <f>IF(X$5=0,0,X$5/NFM_fec!X$5)</f>
        <v>0.50214050590506698</v>
      </c>
      <c r="Y224" s="304">
        <f>IF(Y$5=0,0,Y$5/NFM_fec!Y$5)</f>
        <v>0.50490573173349462</v>
      </c>
      <c r="DA224" s="111"/>
    </row>
    <row r="225" spans="1:105" ht="12" customHeight="1" x14ac:dyDescent="0.25">
      <c r="A225" s="55" t="s">
        <v>91</v>
      </c>
      <c r="B225" s="305">
        <f>IF(B$6=0,0,B$6/NFM_fec!B$6)</f>
        <v>0.43999723203563335</v>
      </c>
      <c r="C225" s="305">
        <f>IF(C$6=0,0,C$6/NFM_fec!C$6)</f>
        <v>0.4399972320356334</v>
      </c>
      <c r="D225" s="305">
        <f>IF(D$6=0,0,D$6/NFM_fec!D$6)</f>
        <v>0.4410497879500862</v>
      </c>
      <c r="E225" s="305">
        <f>IF(E$6=0,0,E$6/NFM_fec!E$6)</f>
        <v>0.44104978795008609</v>
      </c>
      <c r="F225" s="305">
        <f>IF(F$6=0,0,F$6/NFM_fec!F$6)</f>
        <v>0.44104978795008609</v>
      </c>
      <c r="G225" s="305">
        <f>IF(G$6=0,0,G$6/NFM_fec!G$6)</f>
        <v>0.44366000520549437</v>
      </c>
      <c r="H225" s="305">
        <f>IF(H$6=0,0,H$6/NFM_fec!H$6)</f>
        <v>0.44366000520549431</v>
      </c>
      <c r="I225" s="305">
        <f>IF(I$6=0,0,I$6/NFM_fec!I$6)</f>
        <v>0.44720193426890237</v>
      </c>
      <c r="J225" s="305">
        <f>IF(J$6=0,0,J$6/NFM_fec!J$6)</f>
        <v>0.45077021007998269</v>
      </c>
      <c r="K225" s="305">
        <f>IF(K$6=0,0,K$6/NFM_fec!K$6)</f>
        <v>0.45077021007998264</v>
      </c>
      <c r="L225" s="305">
        <f>IF(L$6=0,0,L$6/NFM_fec!L$6)</f>
        <v>0.45077021007998258</v>
      </c>
      <c r="M225" s="305">
        <f>IF(M$6=0,0,M$6/NFM_fec!M$6)</f>
        <v>0.45574597524066301</v>
      </c>
      <c r="N225" s="305">
        <f>IF(N$6=0,0,N$6/NFM_fec!N$6)</f>
        <v>0.46093409536919389</v>
      </c>
      <c r="O225" s="305">
        <f>IF(O$6=0,0,O$6/NFM_fec!O$6)</f>
        <v>0.46093409536919377</v>
      </c>
      <c r="P225" s="305">
        <f>IF(P$6=0,0,P$6/NFM_fec!P$6)</f>
        <v>0.46691765501578075</v>
      </c>
      <c r="Q225" s="305">
        <f>IF(Q$6=0,0,Q$6/NFM_fec!Q$6)</f>
        <v>0.46691765501578075</v>
      </c>
      <c r="R225" s="305">
        <f>IF(R$6=0,0,R$6/NFM_fec!R$6)</f>
        <v>0.47367505796975906</v>
      </c>
      <c r="S225" s="305">
        <f>IF(S$6=0,0,S$6/NFM_fec!S$6)</f>
        <v>0.47367505796975895</v>
      </c>
      <c r="T225" s="305">
        <f>IF(T$6=0,0,T$6/NFM_fec!T$6)</f>
        <v>0.48068076723833375</v>
      </c>
      <c r="U225" s="305">
        <f>IF(U$6=0,0,U$6/NFM_fec!U$6)</f>
        <v>0.48068076723833386</v>
      </c>
      <c r="V225" s="305">
        <f>IF(V$6=0,0,V$6/NFM_fec!V$6)</f>
        <v>0.48761269051450029</v>
      </c>
      <c r="W225" s="305">
        <f>IF(W$6=0,0,W$6/NFM_fec!W$6)</f>
        <v>0.49385142146305022</v>
      </c>
      <c r="X225" s="305">
        <f>IF(X$6=0,0,X$6/NFM_fec!X$6)</f>
        <v>0.49622802344499778</v>
      </c>
      <c r="Y225" s="305">
        <f>IF(Y$6=0,0,Y$6/NFM_fec!Y$6)</f>
        <v>0.49622802344499761</v>
      </c>
      <c r="DA225" s="76"/>
    </row>
    <row r="226" spans="1:105" ht="12" customHeight="1" x14ac:dyDescent="0.25">
      <c r="A226" s="173" t="s">
        <v>92</v>
      </c>
      <c r="B226" s="306">
        <f>IF(B$7=0,0,B$7/NFM_fec!B$7)</f>
        <v>0.11420805020518925</v>
      </c>
      <c r="C226" s="306">
        <f>IF(C$7=0,0,C$7/NFM_fec!C$7)</f>
        <v>0.11420805020518923</v>
      </c>
      <c r="D226" s="306">
        <f>IF(D$7=0,0,D$7/NFM_fec!D$7)</f>
        <v>0.1144812572846189</v>
      </c>
      <c r="E226" s="306">
        <f>IF(E$7=0,0,E$7/NFM_fec!E$7)</f>
        <v>0.1144812572846189</v>
      </c>
      <c r="F226" s="306">
        <f>IF(F$7=0,0,F$7/NFM_fec!F$7)</f>
        <v>0.1144812572846189</v>
      </c>
      <c r="G226" s="306">
        <f>IF(G$7=0,0,G$7/NFM_fec!G$7)</f>
        <v>0.11515877932713933</v>
      </c>
      <c r="H226" s="306">
        <f>IF(H$7=0,0,H$7/NFM_fec!H$7)</f>
        <v>0.11515877932713929</v>
      </c>
      <c r="I226" s="306">
        <f>IF(I$7=0,0,I$7/NFM_fec!I$7)</f>
        <v>0.11607814150227258</v>
      </c>
      <c r="J226" s="306">
        <f>IF(J$7=0,0,J$7/NFM_fec!J$7)</f>
        <v>0.11700434238106541</v>
      </c>
      <c r="K226" s="306">
        <f>IF(K$7=0,0,K$7/NFM_fec!K$7)</f>
        <v>0.11700434238106544</v>
      </c>
      <c r="L226" s="306">
        <f>IF(L$7=0,0,L$7/NFM_fec!L$7)</f>
        <v>0.11700434238106543</v>
      </c>
      <c r="M226" s="306">
        <f>IF(M$7=0,0,M$7/NFM_fec!M$7)</f>
        <v>0.11829587877244482</v>
      </c>
      <c r="N226" s="306">
        <f>IF(N$7=0,0,N$7/NFM_fec!N$7)</f>
        <v>0.11964253516246012</v>
      </c>
      <c r="O226" s="306">
        <f>IF(O$7=0,0,O$7/NFM_fec!O$7)</f>
        <v>0.11964253516246012</v>
      </c>
      <c r="P226" s="306">
        <f>IF(P$7=0,0,P$7/NFM_fec!P$7)</f>
        <v>0.12119566011590929</v>
      </c>
      <c r="Q226" s="306">
        <f>IF(Q$7=0,0,Q$7/NFM_fec!Q$7)</f>
        <v>0.12119566011590935</v>
      </c>
      <c r="R226" s="306">
        <f>IF(R$7=0,0,R$7/NFM_fec!R$7)</f>
        <v>0.12294964800409255</v>
      </c>
      <c r="S226" s="306">
        <f>IF(S$7=0,0,S$7/NFM_fec!S$7)</f>
        <v>0.12294964800409258</v>
      </c>
      <c r="T226" s="306">
        <f>IF(T$7=0,0,T$7/NFM_fec!T$7)</f>
        <v>0.12476808761601163</v>
      </c>
      <c r="U226" s="306">
        <f>IF(U$7=0,0,U$7/NFM_fec!U$7)</f>
        <v>0.12476808761601166</v>
      </c>
      <c r="V226" s="306">
        <f>IF(V$7=0,0,V$7/NFM_fec!V$7)</f>
        <v>0.12677415339029049</v>
      </c>
      <c r="W226" s="306">
        <f>IF(W$7=0,0,W$7/NFM_fec!W$7)</f>
        <v>0.12880361713329685</v>
      </c>
      <c r="X226" s="306">
        <f>IF(X$7=0,0,X$7/NFM_fec!X$7)</f>
        <v>0.12880361713329697</v>
      </c>
      <c r="Y226" s="306">
        <f>IF(Y$7=0,0,Y$7/NFM_fec!Y$7)</f>
        <v>0.12880361713329697</v>
      </c>
      <c r="DA226" s="77"/>
    </row>
    <row r="227" spans="1:105" ht="12" customHeight="1" x14ac:dyDescent="0.25">
      <c r="A227" s="173" t="s">
        <v>93</v>
      </c>
      <c r="B227" s="306">
        <f>IF(B$8=0,0,B$8/NFM_fec!B$8)</f>
        <v>0.62794784703667228</v>
      </c>
      <c r="C227" s="306">
        <f>IF(C$8=0,0,C$8/NFM_fec!C$8)</f>
        <v>0.62794784703667217</v>
      </c>
      <c r="D227" s="306">
        <f>IF(D$8=0,0,D$8/NFM_fec!D$8)</f>
        <v>0.6294500160783012</v>
      </c>
      <c r="E227" s="306">
        <f>IF(E$8=0,0,E$8/NFM_fec!E$8)</f>
        <v>0.62945001607830131</v>
      </c>
      <c r="F227" s="306">
        <f>IF(F$8=0,0,F$8/NFM_fec!F$8)</f>
        <v>0.62945001607830109</v>
      </c>
      <c r="G227" s="306">
        <f>IF(G$8=0,0,G$8/NFM_fec!G$8)</f>
        <v>0.63317522202618504</v>
      </c>
      <c r="H227" s="306">
        <f>IF(H$8=0,0,H$8/NFM_fec!H$8)</f>
        <v>0.63317522202618504</v>
      </c>
      <c r="I227" s="306">
        <f>IF(I$8=0,0,I$8/NFM_fec!I$8)</f>
        <v>0.63823013275694962</v>
      </c>
      <c r="J227" s="306">
        <f>IF(J$8=0,0,J$8/NFM_fec!J$8)</f>
        <v>0.64332264459579513</v>
      </c>
      <c r="K227" s="306">
        <f>IF(K$8=0,0,K$8/NFM_fec!K$8)</f>
        <v>0.64332264459579536</v>
      </c>
      <c r="L227" s="306">
        <f>IF(L$8=0,0,L$8/NFM_fec!L$8)</f>
        <v>0.64332264459579547</v>
      </c>
      <c r="M227" s="306">
        <f>IF(M$8=0,0,M$8/NFM_fec!M$8)</f>
        <v>0.65042387340479002</v>
      </c>
      <c r="N227" s="306">
        <f>IF(N$8=0,0,N$8/NFM_fec!N$8)</f>
        <v>0.65782816740410932</v>
      </c>
      <c r="O227" s="306">
        <f>IF(O$8=0,0,O$8/NFM_fec!O$8)</f>
        <v>0.65782816740410954</v>
      </c>
      <c r="P227" s="306">
        <f>IF(P$8=0,0,P$8/NFM_fec!P$8)</f>
        <v>0.66636768339221331</v>
      </c>
      <c r="Q227" s="306">
        <f>IF(Q$8=0,0,Q$8/NFM_fec!Q$8)</f>
        <v>0.66636768339221319</v>
      </c>
      <c r="R227" s="306">
        <f>IF(R$8=0,0,R$8/NFM_fec!R$8)</f>
        <v>0.67601160005250349</v>
      </c>
      <c r="S227" s="306">
        <f>IF(S$8=0,0,S$8/NFM_fec!S$8)</f>
        <v>0.67601160005250338</v>
      </c>
      <c r="T227" s="306">
        <f>IF(T$8=0,0,T$8/NFM_fec!T$8)</f>
        <v>0.68502644196298612</v>
      </c>
      <c r="U227" s="306">
        <f>IF(U$8=0,0,U$8/NFM_fec!U$8)</f>
        <v>0.68600989034131599</v>
      </c>
      <c r="V227" s="306">
        <f>IF(V$8=0,0,V$8/NFM_fec!V$8)</f>
        <v>0.69402490322291732</v>
      </c>
      <c r="W227" s="306">
        <f>IF(W$8=0,0,W$8/NFM_fec!W$8)</f>
        <v>0.70123841481635862</v>
      </c>
      <c r="X227" s="306">
        <f>IF(X$8=0,0,X$8/NFM_fec!X$8)</f>
        <v>0.70773057525045591</v>
      </c>
      <c r="Y227" s="306">
        <f>IF(Y$8=0,0,Y$8/NFM_fec!Y$8)</f>
        <v>0.70819836188495422</v>
      </c>
      <c r="DA227" s="77"/>
    </row>
    <row r="228" spans="1:105" ht="12" customHeight="1" x14ac:dyDescent="0.25">
      <c r="A228" s="173" t="s">
        <v>94</v>
      </c>
      <c r="B228" s="306">
        <f>IF(B$9=0,0,B$9/NFM_fec!B$9)</f>
        <v>0.43609314263590787</v>
      </c>
      <c r="C228" s="306">
        <f>IF(C$9=0,0,C$9/NFM_fec!C$9)</f>
        <v>0.43609314263590759</v>
      </c>
      <c r="D228" s="306">
        <f>IF(D$9=0,0,D$9/NFM_fec!D$9)</f>
        <v>0.43713635923618049</v>
      </c>
      <c r="E228" s="306">
        <f>IF(E$9=0,0,E$9/NFM_fec!E$9)</f>
        <v>0.43713635923618072</v>
      </c>
      <c r="F228" s="306">
        <f>IF(F$9=0,0,F$9/NFM_fec!F$9)</f>
        <v>0.4371363592361806</v>
      </c>
      <c r="G228" s="306">
        <f>IF(G$9=0,0,G$9/NFM_fec!G$9)</f>
        <v>0.43972341606971388</v>
      </c>
      <c r="H228" s="306">
        <f>IF(H$9=0,0,H$9/NFM_fec!H$9)</f>
        <v>0.43972341606971366</v>
      </c>
      <c r="I228" s="306">
        <f>IF(I$9=0,0,I$9/NFM_fec!I$9)</f>
        <v>0.44323391764516418</v>
      </c>
      <c r="J228" s="306">
        <f>IF(J$9=0,0,J$9/NFM_fec!J$9)</f>
        <v>0.44677053219395685</v>
      </c>
      <c r="K228" s="306">
        <f>IF(K$9=0,0,K$9/NFM_fec!K$9)</f>
        <v>0.44677053219395702</v>
      </c>
      <c r="L228" s="306">
        <f>IF(L$9=0,0,L$9/NFM_fec!L$9)</f>
        <v>0.44677053219395685</v>
      </c>
      <c r="M228" s="306">
        <f>IF(M$9=0,0,M$9/NFM_fec!M$9)</f>
        <v>0.45170214745867227</v>
      </c>
      <c r="N228" s="306">
        <f>IF(N$9=0,0,N$9/NFM_fec!N$9)</f>
        <v>0.45684423346852349</v>
      </c>
      <c r="O228" s="306">
        <f>IF(O$9=0,0,O$9/NFM_fec!O$9)</f>
        <v>0.45684423346852343</v>
      </c>
      <c r="P228" s="306">
        <f>IF(P$9=0,0,P$9/NFM_fec!P$9)</f>
        <v>0.46277470107250612</v>
      </c>
      <c r="Q228" s="306">
        <f>IF(Q$9=0,0,Q$9/NFM_fec!Q$9)</f>
        <v>0.46277470107250612</v>
      </c>
      <c r="R228" s="306">
        <f>IF(R$9=0,0,R$9/NFM_fec!R$9)</f>
        <v>0.46947214568283702</v>
      </c>
      <c r="S228" s="306">
        <f>IF(S$9=0,0,S$9/NFM_fec!S$9)</f>
        <v>0.46947214568283696</v>
      </c>
      <c r="T228" s="306">
        <f>IF(T$9=0,0,T$9/NFM_fec!T$9)</f>
        <v>0.47641569338924372</v>
      </c>
      <c r="U228" s="306">
        <f>IF(U$9=0,0,U$9/NFM_fec!U$9)</f>
        <v>0.47641569338924344</v>
      </c>
      <c r="V228" s="306">
        <f>IF(V$9=0,0,V$9/NFM_fec!V$9)</f>
        <v>0.48407567468012336</v>
      </c>
      <c r="W228" s="306">
        <f>IF(W$9=0,0,W$9/NFM_fec!W$9)</f>
        <v>0.49182499900501342</v>
      </c>
      <c r="X228" s="306">
        <f>IF(X$9=0,0,X$9/NFM_fec!X$9)</f>
        <v>0.49182499900501325</v>
      </c>
      <c r="Y228" s="306">
        <f>IF(Y$9=0,0,Y$9/NFM_fec!Y$9)</f>
        <v>0.49182499900501303</v>
      </c>
      <c r="DA228" s="77"/>
    </row>
    <row r="229" spans="1:105" ht="12" customHeight="1" x14ac:dyDescent="0.25">
      <c r="A229" s="56" t="s">
        <v>95</v>
      </c>
      <c r="B229" s="307">
        <f>IF(B$10=0,0,B$10/NFM_fec!B$10)</f>
        <v>0.71376010882322938</v>
      </c>
      <c r="C229" s="307">
        <f>IF(C$10=0,0,C$10/NFM_fec!C$10)</f>
        <v>0.72292406522447328</v>
      </c>
      <c r="D229" s="307">
        <f>IF(D$10=0,0,D$10/NFM_fec!D$10)</f>
        <v>0.72752473792506689</v>
      </c>
      <c r="E229" s="307">
        <f>IF(E$10=0,0,E$10/NFM_fec!E$10)</f>
        <v>0.70985419699125429</v>
      </c>
      <c r="F229" s="307">
        <f>IF(F$10=0,0,F$10/NFM_fec!F$10)</f>
        <v>0.74218669870381893</v>
      </c>
      <c r="G229" s="307">
        <f>IF(G$10=0,0,G$10/NFM_fec!G$10)</f>
        <v>0.75152949072788366</v>
      </c>
      <c r="H229" s="307">
        <f>IF(H$10=0,0,H$10/NFM_fec!H$10)</f>
        <v>0.74893475459888836</v>
      </c>
      <c r="I229" s="307">
        <f>IF(I$10=0,0,I$10/NFM_fec!I$10)</f>
        <v>0.75784422343043067</v>
      </c>
      <c r="J229" s="307">
        <f>IF(J$10=0,0,J$10/NFM_fec!J$10)</f>
        <v>0.75692437596912576</v>
      </c>
      <c r="K229" s="307">
        <f>IF(K$10=0,0,K$10/NFM_fec!K$10)</f>
        <v>0.77620551565179319</v>
      </c>
      <c r="L229" s="307">
        <f>IF(L$10=0,0,L$10/NFM_fec!L$10)</f>
        <v>0.78104293385738499</v>
      </c>
      <c r="M229" s="307">
        <f>IF(M$10=0,0,M$10/NFM_fec!M$10)</f>
        <v>0.72802445831081442</v>
      </c>
      <c r="N229" s="307">
        <f>IF(N$10=0,0,N$10/NFM_fec!N$10)</f>
        <v>0.73970553984682275</v>
      </c>
      <c r="O229" s="307">
        <f>IF(O$10=0,0,O$10/NFM_fec!O$10)</f>
        <v>0.72128403643933525</v>
      </c>
      <c r="P229" s="307">
        <f>IF(P$10=0,0,P$10/NFM_fec!P$10)</f>
        <v>0.74717906931158584</v>
      </c>
      <c r="Q229" s="307">
        <f>IF(Q$10=0,0,Q$10/NFM_fec!Q$10)</f>
        <v>0.74951469242213975</v>
      </c>
      <c r="R229" s="307">
        <f>IF(R$10=0,0,R$10/NFM_fec!R$10)</f>
        <v>0.752288027523355</v>
      </c>
      <c r="S229" s="307">
        <f>IF(S$10=0,0,S$10/NFM_fec!S$10)</f>
        <v>0.82270405488820075</v>
      </c>
      <c r="T229" s="307">
        <f>IF(T$10=0,0,T$10/NFM_fec!T$10)</f>
        <v>0.83600130703930697</v>
      </c>
      <c r="U229" s="307">
        <f>IF(U$10=0,0,U$10/NFM_fec!U$10)</f>
        <v>0.82331702423899489</v>
      </c>
      <c r="V229" s="307">
        <f>IF(V$10=0,0,V$10/NFM_fec!V$10)</f>
        <v>0.77709834840640046</v>
      </c>
      <c r="W229" s="307">
        <f>IF(W$10=0,0,W$10/NFM_fec!W$10)</f>
        <v>0.78355078609175521</v>
      </c>
      <c r="X229" s="307">
        <f>IF(X$10=0,0,X$10/NFM_fec!X$10)</f>
        <v>0.78777876141494008</v>
      </c>
      <c r="Y229" s="307">
        <f>IF(Y$10=0,0,Y$10/NFM_fec!Y$10)</f>
        <v>0.77054155620580334</v>
      </c>
      <c r="DA229" s="78"/>
    </row>
    <row r="230" spans="1:105" ht="12" customHeight="1" x14ac:dyDescent="0.25">
      <c r="A230" s="174" t="s">
        <v>485</v>
      </c>
      <c r="B230" s="308">
        <f>IF(B$16=0,0,B$16/NFM_fec!B$16)</f>
        <v>0.41123250328886762</v>
      </c>
      <c r="C230" s="308">
        <f>IF(C$16=0,0,C$16/NFM_fec!C$16)</f>
        <v>0.4114754703881694</v>
      </c>
      <c r="D230" s="308">
        <f>IF(D$16=0,0,D$16/NFM_fec!D$16)</f>
        <v>0.41181240123481988</v>
      </c>
      <c r="E230" s="308">
        <f>IF(E$16=0,0,E$16/NFM_fec!E$16)</f>
        <v>0.41258993463888816</v>
      </c>
      <c r="F230" s="308">
        <f>IF(F$16=0,0,F$16/NFM_fec!F$16)</f>
        <v>0.41285034827191835</v>
      </c>
      <c r="G230" s="308">
        <f>IF(G$16=0,0,G$16/NFM_fec!G$16)</f>
        <v>0.41702150480621852</v>
      </c>
      <c r="H230" s="308">
        <f>IF(H$16=0,0,H$16/NFM_fec!H$16)</f>
        <v>0.41522810924034859</v>
      </c>
      <c r="I230" s="308">
        <f>IF(I$16=0,0,I$16/NFM_fec!I$16)</f>
        <v>0.41859813702454363</v>
      </c>
      <c r="J230" s="308">
        <f>IF(J$16=0,0,J$16/NFM_fec!J$16)</f>
        <v>0.4237733723952547</v>
      </c>
      <c r="K230" s="308">
        <f>IF(K$16=0,0,K$16/NFM_fec!K$16)</f>
        <v>0.43440486482569496</v>
      </c>
      <c r="L230" s="308">
        <f>IF(L$16=0,0,L$16/NFM_fec!L$16)</f>
        <v>0.43008503539867809</v>
      </c>
      <c r="M230" s="308">
        <f>IF(M$16=0,0,M$16/NFM_fec!M$16)</f>
        <v>0.44574724401755678</v>
      </c>
      <c r="N230" s="308">
        <f>IF(N$16=0,0,N$16/NFM_fec!N$16)</f>
        <v>0.4530174548245241</v>
      </c>
      <c r="O230" s="308">
        <f>IF(O$16=0,0,O$16/NFM_fec!O$16)</f>
        <v>0.46661165913416947</v>
      </c>
      <c r="P230" s="308">
        <f>IF(P$16=0,0,P$16/NFM_fec!P$16)</f>
        <v>0.47049373557754215</v>
      </c>
      <c r="Q230" s="308">
        <f>IF(Q$16=0,0,Q$16/NFM_fec!Q$16)</f>
        <v>0.46913185779640049</v>
      </c>
      <c r="R230" s="308">
        <f>IF(R$16=0,0,R$16/NFM_fec!R$16)</f>
        <v>0.46757057522109963</v>
      </c>
      <c r="S230" s="308">
        <f>IF(S$16=0,0,S$16/NFM_fec!S$16)</f>
        <v>0.51433010265933199</v>
      </c>
      <c r="T230" s="308">
        <f>IF(T$16=0,0,T$16/NFM_fec!T$16)</f>
        <v>0.52342344453021428</v>
      </c>
      <c r="U230" s="308">
        <f>IF(U$16=0,0,U$16/NFM_fec!U$16)</f>
        <v>0.52329549766039873</v>
      </c>
      <c r="V230" s="308">
        <f>IF(V$16=0,0,V$16/NFM_fec!V$16)</f>
        <v>0.53214224623140693</v>
      </c>
      <c r="W230" s="308">
        <f>IF(W$16=0,0,W$16/NFM_fec!W$16)</f>
        <v>0.54073083013218726</v>
      </c>
      <c r="X230" s="308">
        <f>IF(X$16=0,0,X$16/NFM_fec!X$16)</f>
        <v>0.52971310334854016</v>
      </c>
      <c r="Y230" s="308">
        <f>IF(Y$16=0,0,Y$16/NFM_fec!Y$16)</f>
        <v>0.54078331110418265</v>
      </c>
      <c r="DA230" s="79"/>
    </row>
    <row r="231" spans="1:105" ht="12" customHeight="1" x14ac:dyDescent="0.25">
      <c r="A231" s="41" t="s">
        <v>497</v>
      </c>
      <c r="B231" s="309">
        <f>IF(B$27=0,0,B$27/NFM_fec!B$27)</f>
        <v>0.35236621193261214</v>
      </c>
      <c r="C231" s="309">
        <f>IF(C$27=0,0,C$27/NFM_fec!C$27)</f>
        <v>0.35663388921559769</v>
      </c>
      <c r="D231" s="309">
        <f>IF(D$27=0,0,D$27/NFM_fec!D$27)</f>
        <v>0.3583139387079573</v>
      </c>
      <c r="E231" s="309">
        <f>IF(E$27=0,0,E$27/NFM_fec!E$27)</f>
        <v>0.35269975528792985</v>
      </c>
      <c r="F231" s="309">
        <f>IF(F$27=0,0,F$27/NFM_fec!F$27)</f>
        <v>0.36346026973018464</v>
      </c>
      <c r="G231" s="309">
        <f>IF(G$27=0,0,G$27/NFM_fec!G$27)</f>
        <v>0.38340923521792858</v>
      </c>
      <c r="H231" s="309">
        <f>IF(H$27=0,0,H$27/NFM_fec!H$27)</f>
        <v>0.37186345015627748</v>
      </c>
      <c r="I231" s="309">
        <f>IF(I$27=0,0,I$27/NFM_fec!I$27)</f>
        <v>0.3818509625947667</v>
      </c>
      <c r="J231" s="309">
        <f>IF(J$27=0,0,J$27/NFM_fec!J$27)</f>
        <v>0.38285219555889893</v>
      </c>
      <c r="K231" s="309">
        <f>IF(K$27=0,0,K$27/NFM_fec!K$27)</f>
        <v>0.41639815568874144</v>
      </c>
      <c r="L231" s="309">
        <f>IF(L$27=0,0,L$27/NFM_fec!L$27)</f>
        <v>0.42779660560628546</v>
      </c>
      <c r="M231" s="309">
        <f>IF(M$27=0,0,M$27/NFM_fec!M$27)</f>
        <v>0.39882141050795822</v>
      </c>
      <c r="N231" s="309">
        <f>IF(N$27=0,0,N$27/NFM_fec!N$27)</f>
        <v>0.42332388639673063</v>
      </c>
      <c r="O231" s="309">
        <f>IF(O$27=0,0,O$27/NFM_fec!O$27)</f>
        <v>0.41328377885750156</v>
      </c>
      <c r="P231" s="309">
        <f>IF(P$27=0,0,P$27/NFM_fec!P$27)</f>
        <v>0.42662262410069435</v>
      </c>
      <c r="Q231" s="309">
        <f>IF(Q$27=0,0,Q$27/NFM_fec!Q$27)</f>
        <v>0.429035542918901</v>
      </c>
      <c r="R231" s="309">
        <f>IF(R$27=0,0,R$27/NFM_fec!R$27)</f>
        <v>0.43052826346279394</v>
      </c>
      <c r="S231" s="309">
        <f>IF(S$27=0,0,S$27/NFM_fec!S$27)</f>
        <v>0.47011228257222742</v>
      </c>
      <c r="T231" s="309">
        <f>IF(T$27=0,0,T$27/NFM_fec!T$27)</f>
        <v>0.47791763950022259</v>
      </c>
      <c r="U231" s="309">
        <f>IF(U$27=0,0,U$27/NFM_fec!U$27)</f>
        <v>0.47035900177549034</v>
      </c>
      <c r="V231" s="309">
        <f>IF(V$27=0,0,V$27/NFM_fec!V$27)</f>
        <v>0.44441078568850695</v>
      </c>
      <c r="W231" s="309">
        <f>IF(W$27=0,0,W$27/NFM_fec!W$27)</f>
        <v>0.44826372147750881</v>
      </c>
      <c r="X231" s="309">
        <f>IF(X$27=0,0,X$27/NFM_fec!X$27)</f>
        <v>0.45062446366644898</v>
      </c>
      <c r="Y231" s="309">
        <f>IF(Y$27=0,0,Y$27/NFM_fec!Y$27)</f>
        <v>0.44103509028178078</v>
      </c>
      <c r="DA231" s="82"/>
    </row>
    <row r="232" spans="1:105" ht="12" customHeight="1" x14ac:dyDescent="0.25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X232" s="128"/>
      <c r="Y232" s="128"/>
      <c r="DA232" s="120"/>
    </row>
    <row r="233" spans="1:105" ht="12" customHeight="1" x14ac:dyDescent="0.25">
      <c r="A233" s="35" t="s">
        <v>46</v>
      </c>
      <c r="B233" s="304">
        <f>IF(B$34=0,0,B$34/NFM_fec!B$34)</f>
        <v>0.49843937492449092</v>
      </c>
      <c r="C233" s="304">
        <f>IF(C$34=0,0,C$34/NFM_fec!C$34)</f>
        <v>0.5012749956631426</v>
      </c>
      <c r="D233" s="304">
        <f>IF(D$34=0,0,D$34/NFM_fec!D$34)</f>
        <v>0.50178991839447584</v>
      </c>
      <c r="E233" s="304">
        <f>IF(E$34=0,0,E$34/NFM_fec!E$34)</f>
        <v>0.50119418968635376</v>
      </c>
      <c r="F233" s="304">
        <f>IF(F$34=0,0,F$34/NFM_fec!F$34)</f>
        <v>0.50558356177510233</v>
      </c>
      <c r="G233" s="304">
        <f>IF(G$34=0,0,G$34/NFM_fec!G$34)</f>
        <v>0.51315126871494987</v>
      </c>
      <c r="H233" s="304">
        <f>IF(H$34=0,0,H$34/NFM_fec!H$34)</f>
        <v>0.51042352003752811</v>
      </c>
      <c r="I233" s="304">
        <f>IF(I$34=0,0,I$34/NFM_fec!I$34)</f>
        <v>0.51660833314474663</v>
      </c>
      <c r="J233" s="304">
        <f>IF(J$34=0,0,J$34/NFM_fec!J$34)</f>
        <v>0.51603640981824883</v>
      </c>
      <c r="K233" s="304">
        <f>IF(K$34=0,0,K$34/NFM_fec!K$34)</f>
        <v>0.52353367264954964</v>
      </c>
      <c r="L233" s="304">
        <f>IF(L$34=0,0,L$34/NFM_fec!L$34)</f>
        <v>0.52496663848627245</v>
      </c>
      <c r="M233" s="304">
        <f>IF(M$34=0,0,M$34/NFM_fec!M$34)</f>
        <v>0.52537124112035005</v>
      </c>
      <c r="N233" s="304">
        <f>IF(N$34=0,0,N$34/NFM_fec!N$34)</f>
        <v>0.53624797212334008</v>
      </c>
      <c r="O233" s="304">
        <f>IF(O$34=0,0,O$34/NFM_fec!O$34)</f>
        <v>0.53481645405689537</v>
      </c>
      <c r="P233" s="304">
        <f>IF(P$34=0,0,P$34/NFM_fec!P$34)</f>
        <v>0.5451245400556346</v>
      </c>
      <c r="Q233" s="304">
        <f>IF(Q$34=0,0,Q$34/NFM_fec!Q$34)</f>
        <v>0.5534078183266149</v>
      </c>
      <c r="R233" s="304">
        <f>IF(R$34=0,0,R$34/NFM_fec!R$34)</f>
        <v>0.559851734024293</v>
      </c>
      <c r="S233" s="304">
        <f>IF(S$34=0,0,S$34/NFM_fec!S$34)</f>
        <v>0.56938056165834283</v>
      </c>
      <c r="T233" s="304">
        <f>IF(T$34=0,0,T$34/NFM_fec!T$34)</f>
        <v>0.56949966937737329</v>
      </c>
      <c r="U233" s="304">
        <f>IF(U$34=0,0,U$34/NFM_fec!U$34)</f>
        <v>0.5783789162457168</v>
      </c>
      <c r="V233" s="304">
        <f>IF(V$34=0,0,V$34/NFM_fec!V$34)</f>
        <v>0.57242395685264669</v>
      </c>
      <c r="W233" s="304">
        <f>IF(W$34=0,0,W$34/NFM_fec!W$34)</f>
        <v>0.58251629339525501</v>
      </c>
      <c r="X233" s="304">
        <f>IF(X$34=0,0,X$34/NFM_fec!X$34)</f>
        <v>0.58251813821008136</v>
      </c>
      <c r="Y233" s="304">
        <f>IF(Y$34=0,0,Y$34/NFM_fec!Y$34)</f>
        <v>0.59206379131914411</v>
      </c>
      <c r="DA233" s="111"/>
    </row>
    <row r="234" spans="1:105" ht="12" customHeight="1" x14ac:dyDescent="0.25">
      <c r="A234" s="55" t="s">
        <v>91</v>
      </c>
      <c r="B234" s="305">
        <f>IF(B$35=0,0,B$35/NFM_fec!B$35)</f>
        <v>0.43197764575707737</v>
      </c>
      <c r="C234" s="305">
        <f>IF(C$35=0,0,C$35/NFM_fec!C$35)</f>
        <v>0.43257208087121884</v>
      </c>
      <c r="D234" s="305">
        <f>IF(D$35=0,0,D$35/NFM_fec!D$35)</f>
        <v>0.43257208087121873</v>
      </c>
      <c r="E234" s="305">
        <f>IF(E$35=0,0,E$35/NFM_fec!E$35)</f>
        <v>0.4343289663675946</v>
      </c>
      <c r="F234" s="305">
        <f>IF(F$35=0,0,F$35/NFM_fec!F$35)</f>
        <v>0.43432896636759488</v>
      </c>
      <c r="G234" s="305">
        <f>IF(G$35=0,0,G$35/NFM_fec!G$35)</f>
        <v>0.43718058293731593</v>
      </c>
      <c r="H234" s="305">
        <f>IF(H$35=0,0,H$35/NFM_fec!H$35)</f>
        <v>0.43718058293731615</v>
      </c>
      <c r="I234" s="305">
        <f>IF(I$35=0,0,I$35/NFM_fec!I$35)</f>
        <v>0.44106647594039733</v>
      </c>
      <c r="J234" s="305">
        <f>IF(J$35=0,0,J$35/NFM_fec!J$35)</f>
        <v>0.44106647594039711</v>
      </c>
      <c r="K234" s="305">
        <f>IF(K$35=0,0,K$35/NFM_fec!K$35)</f>
        <v>0.44106647594039727</v>
      </c>
      <c r="L234" s="305">
        <f>IF(L$35=0,0,L$35/NFM_fec!L$35)</f>
        <v>0.4410664759403975</v>
      </c>
      <c r="M234" s="305">
        <f>IF(M$35=0,0,M$35/NFM_fec!M$35)</f>
        <v>0.44730530347627229</v>
      </c>
      <c r="N234" s="305">
        <f>IF(N$35=0,0,N$35/NFM_fec!N$35)</f>
        <v>0.45368232465063824</v>
      </c>
      <c r="O234" s="305">
        <f>IF(O$35=0,0,O$35/NFM_fec!O$35)</f>
        <v>0.45368232465063812</v>
      </c>
      <c r="P234" s="305">
        <f>IF(P$35=0,0,P$35/NFM_fec!P$35)</f>
        <v>0.46091923307462251</v>
      </c>
      <c r="Q234" s="305">
        <f>IF(Q$35=0,0,Q$35/NFM_fec!Q$35)</f>
        <v>0.46763027890649689</v>
      </c>
      <c r="R234" s="305">
        <f>IF(R$35=0,0,R$35/NFM_fec!R$35)</f>
        <v>0.47446905092173741</v>
      </c>
      <c r="S234" s="305">
        <f>IF(S$35=0,0,S$35/NFM_fec!S$35)</f>
        <v>0.47446905092173747</v>
      </c>
      <c r="T234" s="305">
        <f>IF(T$35=0,0,T$35/NFM_fec!T$35)</f>
        <v>0.47446905092173741</v>
      </c>
      <c r="U234" s="305">
        <f>IF(U$35=0,0,U$35/NFM_fec!U$35)</f>
        <v>0.48202214582956354</v>
      </c>
      <c r="V234" s="305">
        <f>IF(V$35=0,0,V$35/NFM_fec!V$35)</f>
        <v>0.48285588085169839</v>
      </c>
      <c r="W234" s="305">
        <f>IF(W$35=0,0,W$35/NFM_fec!W$35)</f>
        <v>0.48957029276652825</v>
      </c>
      <c r="X234" s="305">
        <f>IF(X$35=0,0,X$35/NFM_fec!X$35)</f>
        <v>0.49201175798673358</v>
      </c>
      <c r="Y234" s="305">
        <f>IF(Y$35=0,0,Y$35/NFM_fec!Y$35)</f>
        <v>0.4978105821880599</v>
      </c>
      <c r="DA234" s="76"/>
    </row>
    <row r="235" spans="1:105" ht="12" customHeight="1" x14ac:dyDescent="0.25">
      <c r="A235" s="173" t="s">
        <v>92</v>
      </c>
      <c r="B235" s="306">
        <f>IF(B$36=0,0,B$36/NFM_fec!B$36)</f>
        <v>0.11209024674174135</v>
      </c>
      <c r="C235" s="306">
        <f>IF(C$36=0,0,C$36/NFM_fec!C$36)</f>
        <v>0.11224449171082826</v>
      </c>
      <c r="D235" s="306">
        <f>IF(D$36=0,0,D$36/NFM_fec!D$36)</f>
        <v>0.11224449171082823</v>
      </c>
      <c r="E235" s="306">
        <f>IF(E$36=0,0,E$36/NFM_fec!E$36)</f>
        <v>0.112700371154406</v>
      </c>
      <c r="F235" s="306">
        <f>IF(F$36=0,0,F$36/NFM_fec!F$36)</f>
        <v>0.11270037115440602</v>
      </c>
      <c r="G235" s="306">
        <f>IF(G$36=0,0,G$36/NFM_fec!G$36)</f>
        <v>0.11344031315847131</v>
      </c>
      <c r="H235" s="306">
        <f>IF(H$36=0,0,H$36/NFM_fec!H$36)</f>
        <v>0.1134403131584714</v>
      </c>
      <c r="I235" s="306">
        <f>IF(I$36=0,0,I$36/NFM_fec!I$36)</f>
        <v>0.11444863085686521</v>
      </c>
      <c r="J235" s="306">
        <f>IF(J$36=0,0,J$36/NFM_fec!J$36)</f>
        <v>0.11444863085686525</v>
      </c>
      <c r="K235" s="306">
        <f>IF(K$36=0,0,K$36/NFM_fec!K$36)</f>
        <v>0.11444863085686524</v>
      </c>
      <c r="L235" s="306">
        <f>IF(L$36=0,0,L$36/NFM_fec!L$36)</f>
        <v>0.11444863085686519</v>
      </c>
      <c r="M235" s="306">
        <f>IF(M$36=0,0,M$36/NFM_fec!M$36)</f>
        <v>0.11606749175104365</v>
      </c>
      <c r="N235" s="306">
        <f>IF(N$36=0,0,N$36/NFM_fec!N$36)</f>
        <v>0.11772221135038598</v>
      </c>
      <c r="O235" s="306">
        <f>IF(O$36=0,0,O$36/NFM_fec!O$36)</f>
        <v>0.11772221135038601</v>
      </c>
      <c r="P235" s="306">
        <f>IF(P$36=0,0,P$36/NFM_fec!P$36)</f>
        <v>0.11960005586122896</v>
      </c>
      <c r="Q235" s="306">
        <f>IF(Q$36=0,0,Q$36/NFM_fec!Q$36)</f>
        <v>0.12134144871009166</v>
      </c>
      <c r="R235" s="306">
        <f>IF(R$36=0,0,R$36/NFM_fec!R$36)</f>
        <v>0.12311598415221006</v>
      </c>
      <c r="S235" s="306">
        <f>IF(S$36=0,0,S$36/NFM_fec!S$36)</f>
        <v>0.12311598415221016</v>
      </c>
      <c r="T235" s="306">
        <f>IF(T$36=0,0,T$36/NFM_fec!T$36)</f>
        <v>0.12311598415221015</v>
      </c>
      <c r="U235" s="306">
        <f>IF(U$36=0,0,U$36/NFM_fec!U$36)</f>
        <v>0.1252922121248006</v>
      </c>
      <c r="V235" s="306">
        <f>IF(V$36=0,0,V$36/NFM_fec!V$36)</f>
        <v>0.12529221212480049</v>
      </c>
      <c r="W235" s="306">
        <f>IF(W$36=0,0,W$36/NFM_fec!W$36)</f>
        <v>0.12766799368961859</v>
      </c>
      <c r="X235" s="306">
        <f>IF(X$36=0,0,X$36/NFM_fec!X$36)</f>
        <v>0.12766799368961854</v>
      </c>
      <c r="Y235" s="306">
        <f>IF(Y$36=0,0,Y$36/NFM_fec!Y$36)</f>
        <v>0.13023844992147748</v>
      </c>
      <c r="DA235" s="77"/>
    </row>
    <row r="236" spans="1:105" ht="12" customHeight="1" x14ac:dyDescent="0.25">
      <c r="A236" s="173" t="s">
        <v>93</v>
      </c>
      <c r="B236" s="306">
        <f>IF(B$37=0,0,B$37/NFM_fec!B$37)</f>
        <v>0.61419498922734184</v>
      </c>
      <c r="C236" s="306">
        <f>IF(C$37=0,0,C$37/NFM_fec!C$37)</f>
        <v>0.61504016969469333</v>
      </c>
      <c r="D236" s="306">
        <f>IF(D$37=0,0,D$37/NFM_fec!D$37)</f>
        <v>0.61504016969469322</v>
      </c>
      <c r="E236" s="306">
        <f>IF(E$37=0,0,E$37/NFM_fec!E$37)</f>
        <v>0.61753814679864527</v>
      </c>
      <c r="F236" s="306">
        <f>IF(F$37=0,0,F$37/NFM_fec!F$37)</f>
        <v>0.61753814679864538</v>
      </c>
      <c r="G236" s="306">
        <f>IF(G$37=0,0,G$37/NFM_fec!G$37)</f>
        <v>0.62159263578788704</v>
      </c>
      <c r="H236" s="306">
        <f>IF(H$37=0,0,H$37/NFM_fec!H$37)</f>
        <v>0.62159263578788715</v>
      </c>
      <c r="I236" s="306">
        <f>IF(I$37=0,0,I$37/NFM_fec!I$37)</f>
        <v>0.62711768097161003</v>
      </c>
      <c r="J236" s="306">
        <f>IF(J$37=0,0,J$37/NFM_fec!J$37)</f>
        <v>0.62711768097161003</v>
      </c>
      <c r="K236" s="306">
        <f>IF(K$37=0,0,K$37/NFM_fec!K$37)</f>
        <v>0.6271176809716098</v>
      </c>
      <c r="L236" s="306">
        <f>IF(L$37=0,0,L$37/NFM_fec!L$37)</f>
        <v>0.62711768097160991</v>
      </c>
      <c r="M236" s="306">
        <f>IF(M$37=0,0,M$37/NFM_fec!M$37)</f>
        <v>0.63598817843559841</v>
      </c>
      <c r="N236" s="306">
        <f>IF(N$37=0,0,N$37/NFM_fec!N$37)</f>
        <v>0.64505516254915807</v>
      </c>
      <c r="O236" s="306">
        <f>IF(O$37=0,0,O$37/NFM_fec!O$37)</f>
        <v>0.64505516254915829</v>
      </c>
      <c r="P236" s="306">
        <f>IF(P$37=0,0,P$37/NFM_fec!P$37)</f>
        <v>0.65534475261282488</v>
      </c>
      <c r="Q236" s="306">
        <f>IF(Q$37=0,0,Q$37/NFM_fec!Q$37)</f>
        <v>0.66488666007701402</v>
      </c>
      <c r="R236" s="306">
        <f>IF(R$37=0,0,R$37/NFM_fec!R$37)</f>
        <v>0.67461017134081458</v>
      </c>
      <c r="S236" s="306">
        <f>IF(S$37=0,0,S$37/NFM_fec!S$37)</f>
        <v>0.67461017134081458</v>
      </c>
      <c r="T236" s="306">
        <f>IF(T$37=0,0,T$37/NFM_fec!T$37)</f>
        <v>0.67461017134081447</v>
      </c>
      <c r="U236" s="306">
        <f>IF(U$37=0,0,U$37/NFM_fec!U$37)</f>
        <v>0.68376515612246636</v>
      </c>
      <c r="V236" s="306">
        <f>IF(V$37=0,0,V$37/NFM_fec!V$37)</f>
        <v>0.68653474421878335</v>
      </c>
      <c r="W236" s="306">
        <f>IF(W$37=0,0,W$37/NFM_fec!W$37)</f>
        <v>0.69449727171263775</v>
      </c>
      <c r="X236" s="306">
        <f>IF(X$37=0,0,X$37/NFM_fec!X$37)</f>
        <v>0.69955276474265626</v>
      </c>
      <c r="Y236" s="306">
        <f>IF(Y$37=0,0,Y$37/NFM_fec!Y$37)</f>
        <v>0.70621349018412383</v>
      </c>
      <c r="DA236" s="77"/>
    </row>
    <row r="237" spans="1:105" ht="12" customHeight="1" x14ac:dyDescent="0.25">
      <c r="A237" s="173" t="s">
        <v>94</v>
      </c>
      <c r="B237" s="306">
        <f>IF(B$38=0,0,B$38/NFM_fec!B$38)</f>
        <v>0.42848858609525126</v>
      </c>
      <c r="C237" s="306">
        <f>IF(C$38=0,0,C$38/NFM_fec!C$38)</f>
        <v>0.42907821998970258</v>
      </c>
      <c r="D237" s="306">
        <f>IF(D$38=0,0,D$38/NFM_fec!D$38)</f>
        <v>0.42907821998970275</v>
      </c>
      <c r="E237" s="306">
        <f>IF(E$38=0,0,E$38/NFM_fec!E$38)</f>
        <v>0.43082091521865146</v>
      </c>
      <c r="F237" s="306">
        <f>IF(F$38=0,0,F$38/NFM_fec!F$38)</f>
        <v>0.4308209152186514</v>
      </c>
      <c r="G237" s="306">
        <f>IF(G$38=0,0,G$38/NFM_fec!G$38)</f>
        <v>0.43364949943833769</v>
      </c>
      <c r="H237" s="306">
        <f>IF(H$38=0,0,H$38/NFM_fec!H$38)</f>
        <v>0.43364949943833792</v>
      </c>
      <c r="I237" s="306">
        <f>IF(I$38=0,0,I$38/NFM_fec!I$38)</f>
        <v>0.43750400629757502</v>
      </c>
      <c r="J237" s="306">
        <f>IF(J$38=0,0,J$38/NFM_fec!J$38)</f>
        <v>0.43750400629757513</v>
      </c>
      <c r="K237" s="306">
        <f>IF(K$38=0,0,K$38/NFM_fec!K$38)</f>
        <v>0.43750400629757497</v>
      </c>
      <c r="L237" s="306">
        <f>IF(L$38=0,0,L$38/NFM_fec!L$38)</f>
        <v>0.43750400629757497</v>
      </c>
      <c r="M237" s="306">
        <f>IF(M$38=0,0,M$38/NFM_fec!M$38)</f>
        <v>0.4436924431669273</v>
      </c>
      <c r="N237" s="306">
        <f>IF(N$38=0,0,N$38/NFM_fec!N$38)</f>
        <v>0.45001795749236134</v>
      </c>
      <c r="O237" s="306">
        <f>IF(O$38=0,0,O$38/NFM_fec!O$38)</f>
        <v>0.45001795749236129</v>
      </c>
      <c r="P237" s="306">
        <f>IF(P$38=0,0,P$38/NFM_fec!P$38)</f>
        <v>0.45719641380543996</v>
      </c>
      <c r="Q237" s="306">
        <f>IF(Q$38=0,0,Q$38/NFM_fec!Q$38)</f>
        <v>0.46385325488961326</v>
      </c>
      <c r="R237" s="306">
        <f>IF(R$38=0,0,R$38/NFM_fec!R$38)</f>
        <v>0.47063679051980251</v>
      </c>
      <c r="S237" s="306">
        <f>IF(S$38=0,0,S$38/NFM_fec!S$38)</f>
        <v>0.47063679051980245</v>
      </c>
      <c r="T237" s="306">
        <f>IF(T$38=0,0,T$38/NFM_fec!T$38)</f>
        <v>0.47063679051980245</v>
      </c>
      <c r="U237" s="306">
        <f>IF(U$38=0,0,U$38/NFM_fec!U$38)</f>
        <v>0.47895588048616378</v>
      </c>
      <c r="V237" s="306">
        <f>IF(V$38=0,0,V$38/NFM_fec!V$38)</f>
        <v>0.47895588048616378</v>
      </c>
      <c r="W237" s="306">
        <f>IF(W$38=0,0,W$38/NFM_fec!W$38)</f>
        <v>0.48803780610566516</v>
      </c>
      <c r="X237" s="306">
        <f>IF(X$38=0,0,X$38/NFM_fec!X$38)</f>
        <v>0.48803780610566533</v>
      </c>
      <c r="Y237" s="306">
        <f>IF(Y$38=0,0,Y$38/NFM_fec!Y$38)</f>
        <v>0.49786391665876845</v>
      </c>
      <c r="DA237" s="77"/>
    </row>
    <row r="238" spans="1:105" ht="12" customHeight="1" x14ac:dyDescent="0.25">
      <c r="A238" s="56" t="s">
        <v>95</v>
      </c>
      <c r="B238" s="307">
        <f>IF(B$39=0,0,B$39/NFM_fec!B$39)</f>
        <v>0.69752919349944109</v>
      </c>
      <c r="C238" s="307">
        <f>IF(C$39=0,0,C$39/NFM_fec!C$39)</f>
        <v>0.70745693982873648</v>
      </c>
      <c r="D238" s="307">
        <f>IF(D$39=0,0,D$39/NFM_fec!D$39)</f>
        <v>0.7102601046845205</v>
      </c>
      <c r="E238" s="307">
        <f>IF(E$39=0,0,E$39/NFM_fec!E$39)</f>
        <v>0.69582354313923289</v>
      </c>
      <c r="F238" s="307">
        <f>IF(F$39=0,0,F$39/NFM_fec!F$39)</f>
        <v>0.7275169753898969</v>
      </c>
      <c r="G238" s="307">
        <f>IF(G$39=0,0,G$39/NFM_fec!G$39)</f>
        <v>0.73714920248694171</v>
      </c>
      <c r="H238" s="307">
        <f>IF(H$39=0,0,H$39/NFM_fec!H$39)</f>
        <v>0.73460411584463259</v>
      </c>
      <c r="I238" s="307">
        <f>IF(I$39=0,0,I$39/NFM_fec!I$39)</f>
        <v>0.74401057552197203</v>
      </c>
      <c r="J238" s="307">
        <f>IF(J$39=0,0,J$39/NFM_fec!J$39)</f>
        <v>0.73722511468984475</v>
      </c>
      <c r="K238" s="307">
        <f>IF(K$39=0,0,K$39/NFM_fec!K$39)</f>
        <v>0.75600445495842317</v>
      </c>
      <c r="L238" s="307">
        <f>IF(L$39=0,0,L$39/NFM_fec!L$39)</f>
        <v>0.76071597740986219</v>
      </c>
      <c r="M238" s="307">
        <f>IF(M$39=0,0,M$39/NFM_fec!M$39)</f>
        <v>0.71125603276168636</v>
      </c>
      <c r="N238" s="307">
        <f>IF(N$39=0,0,N$39/NFM_fec!N$39)</f>
        <v>0.72472073060770481</v>
      </c>
      <c r="O238" s="307">
        <f>IF(O$39=0,0,O$39/NFM_fec!O$39)</f>
        <v>0.7066724063905695</v>
      </c>
      <c r="P238" s="307">
        <f>IF(P$39=0,0,P$39/NFM_fec!P$39)</f>
        <v>0.73418924812625164</v>
      </c>
      <c r="Q238" s="307">
        <f>IF(Q$39=0,0,Q$39/NFM_fec!Q$39)</f>
        <v>0.74720757573468088</v>
      </c>
      <c r="R238" s="307">
        <f>IF(R$39=0,0,R$39/NFM_fec!R$39)</f>
        <v>0.75008470555854867</v>
      </c>
      <c r="S238" s="307">
        <f>IF(S$39=0,0,S$39/NFM_fec!S$39)</f>
        <v>0.82029449651647202</v>
      </c>
      <c r="T238" s="307">
        <f>IF(T$39=0,0,T$39/NFM_fec!T$39)</f>
        <v>0.82140414041572263</v>
      </c>
      <c r="U238" s="307">
        <f>IF(U$39=0,0,U$39/NFM_fec!U$39)</f>
        <v>0.82324037711559306</v>
      </c>
      <c r="V238" s="307">
        <f>IF(V$39=0,0,V$39/NFM_fec!V$39)</f>
        <v>0.7647303962096047</v>
      </c>
      <c r="W238" s="307">
        <f>IF(W$39=0,0,W$39/NFM_fec!W$39)</f>
        <v>0.77332158691380937</v>
      </c>
      <c r="X238" s="307">
        <f>IF(X$39=0,0,X$39/NFM_fec!X$39)</f>
        <v>0.77749436632312618</v>
      </c>
      <c r="Y238" s="307">
        <f>IF(Y$39=0,0,Y$39/NFM_fec!Y$39)</f>
        <v>0.77579367359835316</v>
      </c>
      <c r="DA238" s="78"/>
    </row>
    <row r="239" spans="1:105" ht="12" customHeight="1" x14ac:dyDescent="0.25">
      <c r="A239" s="174" t="s">
        <v>515</v>
      </c>
      <c r="B239" s="308">
        <f>IF(B$45=0,0,B$45/NFM_fec!B$45)</f>
        <v>0.52252490223088277</v>
      </c>
      <c r="C239" s="308">
        <f>IF(C$45=0,0,C$45/NFM_fec!C$45)</f>
        <v>0.52324393747020592</v>
      </c>
      <c r="D239" s="308">
        <f>IF(D$45=0,0,D$45/NFM_fec!D$45)</f>
        <v>0.52324393747020626</v>
      </c>
      <c r="E239" s="308">
        <f>IF(E$45=0,0,E$45/NFM_fec!E$45)</f>
        <v>0.5253690854523797</v>
      </c>
      <c r="F239" s="308">
        <f>IF(F$45=0,0,F$45/NFM_fec!F$45)</f>
        <v>0.52536908545237948</v>
      </c>
      <c r="G239" s="308">
        <f>IF(G$45=0,0,G$45/NFM_fec!G$45)</f>
        <v>0.52881843215799951</v>
      </c>
      <c r="H239" s="308">
        <f>IF(H$45=0,0,H$45/NFM_fec!H$45)</f>
        <v>0.52881843215799984</v>
      </c>
      <c r="I239" s="308">
        <f>IF(I$45=0,0,I$45/NFM_fec!I$45)</f>
        <v>0.53351885099091412</v>
      </c>
      <c r="J239" s="308">
        <f>IF(J$45=0,0,J$45/NFM_fec!J$45)</f>
        <v>0.53351885099091423</v>
      </c>
      <c r="K239" s="308">
        <f>IF(K$45=0,0,K$45/NFM_fec!K$45)</f>
        <v>0.53351885099091412</v>
      </c>
      <c r="L239" s="308">
        <f>IF(L$45=0,0,L$45/NFM_fec!L$45)</f>
        <v>0.5335188509909139</v>
      </c>
      <c r="M239" s="308">
        <f>IF(M$45=0,0,M$45/NFM_fec!M$45)</f>
        <v>0.5410654052634275</v>
      </c>
      <c r="N239" s="308">
        <f>IF(N$45=0,0,N$45/NFM_fec!N$45)</f>
        <v>0.5487791200780453</v>
      </c>
      <c r="O239" s="308">
        <f>IF(O$45=0,0,O$45/NFM_fec!O$45)</f>
        <v>0.54877912007804486</v>
      </c>
      <c r="P239" s="308">
        <f>IF(P$45=0,0,P$45/NFM_fec!P$45)</f>
        <v>0.55753296394899088</v>
      </c>
      <c r="Q239" s="308">
        <f>IF(Q$45=0,0,Q$45/NFM_fec!Q$45)</f>
        <v>0.5656507186559997</v>
      </c>
      <c r="R239" s="308">
        <f>IF(R$45=0,0,R$45/NFM_fec!R$45)</f>
        <v>0.5739229723564897</v>
      </c>
      <c r="S239" s="308">
        <f>IF(S$45=0,0,S$45/NFM_fec!S$45)</f>
        <v>0.57392297235648948</v>
      </c>
      <c r="T239" s="308">
        <f>IF(T$45=0,0,T$45/NFM_fec!T$45)</f>
        <v>0.57392297235648981</v>
      </c>
      <c r="U239" s="308">
        <f>IF(U$45=0,0,U$45/NFM_fec!U$45)</f>
        <v>0.58406777390403075</v>
      </c>
      <c r="V239" s="308">
        <f>IF(V$45=0,0,V$45/NFM_fec!V$45)</f>
        <v>0.58406777390403086</v>
      </c>
      <c r="W239" s="308">
        <f>IF(W$45=0,0,W$45/NFM_fec!W$45)</f>
        <v>0.59514282339284785</v>
      </c>
      <c r="X239" s="308">
        <f>IF(X$45=0,0,X$45/NFM_fec!X$45)</f>
        <v>0.59514282339284774</v>
      </c>
      <c r="Y239" s="308">
        <f>IF(Y$45=0,0,Y$45/NFM_fec!Y$45)</f>
        <v>0.60712537700730673</v>
      </c>
      <c r="DA239" s="79"/>
    </row>
    <row r="240" spans="1:105" ht="12" customHeight="1" x14ac:dyDescent="0.25">
      <c r="A240" s="174" t="s">
        <v>517</v>
      </c>
      <c r="B240" s="308">
        <f>IF(B$46=0,0,B$46/NFM_fec!B$46)</f>
        <v>0.38028784388418752</v>
      </c>
      <c r="C240" s="308">
        <f>IF(C$46=0,0,C$46/NFM_fec!C$46)</f>
        <v>0.38542333743353857</v>
      </c>
      <c r="D240" s="308">
        <f>IF(D$46=0,0,D$46/NFM_fec!D$46)</f>
        <v>0.38631487211769583</v>
      </c>
      <c r="E240" s="308">
        <f>IF(E$46=0,0,E$46/NFM_fec!E$46)</f>
        <v>0.38180638931620753</v>
      </c>
      <c r="F240" s="308">
        <f>IF(F$46=0,0,F$46/NFM_fec!F$46)</f>
        <v>0.39345491785864473</v>
      </c>
      <c r="G240" s="308">
        <f>IF(G$46=0,0,G$46/NFM_fec!G$46)</f>
        <v>0.41531728959031766</v>
      </c>
      <c r="H240" s="308">
        <f>IF(H$46=0,0,H$46/NFM_fec!H$46)</f>
        <v>0.40281064207758405</v>
      </c>
      <c r="I240" s="308">
        <f>IF(I$46=0,0,I$46/NFM_fec!I$46)</f>
        <v>0.41400074512547352</v>
      </c>
      <c r="J240" s="308">
        <f>IF(J$46=0,0,J$46/NFM_fec!J$46)</f>
        <v>0.41180047301269168</v>
      </c>
      <c r="K240" s="308">
        <f>IF(K$46=0,0,K$46/NFM_fec!K$46)</f>
        <v>0.44788291529558788</v>
      </c>
      <c r="L240" s="308">
        <f>IF(L$46=0,0,L$46/NFM_fec!L$46)</f>
        <v>0.46014322651256773</v>
      </c>
      <c r="M240" s="308">
        <f>IF(M$46=0,0,M$46/NFM_fec!M$46)</f>
        <v>0.43029522544935767</v>
      </c>
      <c r="N240" s="308">
        <f>IF(N$46=0,0,N$46/NFM_fec!N$46)</f>
        <v>0.45802866311394558</v>
      </c>
      <c r="O240" s="308">
        <f>IF(O$46=0,0,O$46/NFM_fec!O$46)</f>
        <v>0.44716545132389929</v>
      </c>
      <c r="P240" s="308">
        <f>IF(P$46=0,0,P$46/NFM_fec!P$46)</f>
        <v>0.46295126401755554</v>
      </c>
      <c r="Q240" s="308">
        <f>IF(Q$46=0,0,Q$46/NFM_fec!Q$46)</f>
        <v>0.47234840918484594</v>
      </c>
      <c r="R240" s="308">
        <f>IF(R$46=0,0,R$46/NFM_fec!R$46)</f>
        <v>0.47406282075200712</v>
      </c>
      <c r="S240" s="308">
        <f>IF(S$46=0,0,S$46/NFM_fec!S$46)</f>
        <v>0.51764953351457355</v>
      </c>
      <c r="T240" s="308">
        <f>IF(T$46=0,0,T$46/NFM_fec!T$46)</f>
        <v>0.51857438424960012</v>
      </c>
      <c r="U240" s="308">
        <f>IF(U$46=0,0,U$46/NFM_fec!U$46)</f>
        <v>0.51939420064663344</v>
      </c>
      <c r="V240" s="308">
        <f>IF(V$46=0,0,V$46/NFM_fec!V$46)</f>
        <v>0.48297541710913394</v>
      </c>
      <c r="W240" s="308">
        <f>IF(W$46=0,0,W$46/NFM_fec!W$46)</f>
        <v>0.48857882872266523</v>
      </c>
      <c r="X240" s="308">
        <f>IF(X$46=0,0,X$46/NFM_fec!X$46)</f>
        <v>0.49115188694336359</v>
      </c>
      <c r="Y240" s="308">
        <f>IF(Y$46=0,0,Y$46/NFM_fec!Y$46)</f>
        <v>0.49037845582930423</v>
      </c>
      <c r="DA240" s="79"/>
    </row>
    <row r="241" spans="1:105" ht="12" customHeight="1" x14ac:dyDescent="0.25">
      <c r="A241" s="41" t="s">
        <v>527</v>
      </c>
      <c r="B241" s="309">
        <f>IF(B$53=0,0,B$53/NFM_fec!B$53)</f>
        <v>0.43070621419595756</v>
      </c>
      <c r="C241" s="309">
        <f>IF(C$53=0,0,C$53/NFM_fec!C$53)</f>
        <v>0.43446712398257248</v>
      </c>
      <c r="D241" s="309">
        <f>IF(D$53=0,0,D$53/NFM_fec!D$53)</f>
        <v>0.43525205869441869</v>
      </c>
      <c r="E241" s="309">
        <f>IF(E$53=0,0,E$53/NFM_fec!E$53)</f>
        <v>0.43308955365871687</v>
      </c>
      <c r="F241" s="309">
        <f>IF(F$53=0,0,F$53/NFM_fec!F$53)</f>
        <v>0.44102516492367805</v>
      </c>
      <c r="G241" s="309">
        <f>IF(G$53=0,0,G$53/NFM_fec!G$53)</f>
        <v>0.44921636647512375</v>
      </c>
      <c r="H241" s="309">
        <f>IF(H$53=0,0,H$53/NFM_fec!H$53)</f>
        <v>0.44517992974333598</v>
      </c>
      <c r="I241" s="309">
        <f>IF(I$53=0,0,I$53/NFM_fec!I$53)</f>
        <v>0.45134382347745711</v>
      </c>
      <c r="J241" s="309">
        <f>IF(J$53=0,0,J$53/NFM_fec!J$53)</f>
        <v>0.45055309997589621</v>
      </c>
      <c r="K241" s="309">
        <f>IF(K$53=0,0,K$53/NFM_fec!K$53)</f>
        <v>0.46997854450011772</v>
      </c>
      <c r="L241" s="309">
        <f>IF(L$53=0,0,L$53/NFM_fec!L$53)</f>
        <v>0.47083249316113263</v>
      </c>
      <c r="M241" s="309">
        <f>IF(M$53=0,0,M$53/NFM_fec!M$53)</f>
        <v>0.46283687033571097</v>
      </c>
      <c r="N241" s="309">
        <f>IF(N$53=0,0,N$53/NFM_fec!N$53)</f>
        <v>0.47310593654102306</v>
      </c>
      <c r="O241" s="309">
        <f>IF(O$53=0,0,O$53/NFM_fec!O$53)</f>
        <v>0.4776199600586909</v>
      </c>
      <c r="P241" s="309">
        <f>IF(P$53=0,0,P$53/NFM_fec!P$53)</f>
        <v>0.48812274136050987</v>
      </c>
      <c r="Q241" s="309">
        <f>IF(Q$53=0,0,Q$53/NFM_fec!Q$53)</f>
        <v>0.49496167472201685</v>
      </c>
      <c r="R241" s="309">
        <f>IF(R$53=0,0,R$53/NFM_fec!R$53)</f>
        <v>0.49389982307134395</v>
      </c>
      <c r="S241" s="309">
        <f>IF(S$53=0,0,S$53/NFM_fec!S$53)</f>
        <v>0.54909784535672956</v>
      </c>
      <c r="T241" s="309">
        <f>IF(T$53=0,0,T$53/NFM_fec!T$53)</f>
        <v>0.5502264037029444</v>
      </c>
      <c r="U241" s="309">
        <f>IF(U$53=0,0,U$53/NFM_fec!U$53)</f>
        <v>0.55346891102750206</v>
      </c>
      <c r="V241" s="309">
        <f>IF(V$53=0,0,V$53/NFM_fec!V$53)</f>
        <v>0.53460961971131282</v>
      </c>
      <c r="W241" s="309">
        <f>IF(W$53=0,0,W$53/NFM_fec!W$53)</f>
        <v>0.54332311783529041</v>
      </c>
      <c r="X241" s="309">
        <f>IF(X$53=0,0,X$53/NFM_fec!X$53)</f>
        <v>0.53793116568416444</v>
      </c>
      <c r="Y241" s="309">
        <f>IF(Y$53=0,0,Y$53/NFM_fec!Y$53)</f>
        <v>0.5516476548449134</v>
      </c>
      <c r="DA241" s="82"/>
    </row>
    <row r="242" spans="1:105" ht="12" customHeight="1" x14ac:dyDescent="0.25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X242" s="128"/>
      <c r="Y242" s="128"/>
      <c r="DA242" s="120"/>
    </row>
    <row r="243" spans="1:105" ht="12" customHeight="1" x14ac:dyDescent="0.25">
      <c r="A243" s="35" t="s">
        <v>80</v>
      </c>
      <c r="B243" s="304">
        <f>IF(B$72=0,0,B$72/NFM_fec!B$72)</f>
        <v>0.42322246228479266</v>
      </c>
      <c r="C243" s="304">
        <f>IF(C$72=0,0,C$72/NFM_fec!C$72)</f>
        <v>0.42778513600059043</v>
      </c>
      <c r="D243" s="304">
        <f>IF(D$72=0,0,D$72/NFM_fec!D$72)</f>
        <v>0.42861791039230562</v>
      </c>
      <c r="E243" s="304">
        <f>IF(E$72=0,0,E$72/NFM_fec!E$72)</f>
        <v>0.42492073405131853</v>
      </c>
      <c r="F243" s="304">
        <f>IF(F$72=0,0,F$72/NFM_fec!F$72)</f>
        <v>0.43534793642732861</v>
      </c>
      <c r="G243" s="304">
        <f>IF(G$72=0,0,G$72/NFM_fec!G$72)</f>
        <v>0.45318787795011095</v>
      </c>
      <c r="H243" s="304">
        <f>IF(H$72=0,0,H$72/NFM_fec!H$72)</f>
        <v>0.44327762575842505</v>
      </c>
      <c r="I243" s="304">
        <f>IF(I$72=0,0,I$72/NFM_fec!I$72)</f>
        <v>0</v>
      </c>
      <c r="J243" s="304">
        <f>IF(J$72=0,0,J$72/NFM_fec!J$72)</f>
        <v>0</v>
      </c>
      <c r="K243" s="304">
        <f>IF(K$72=0,0,K$72/NFM_fec!K$72)</f>
        <v>0</v>
      </c>
      <c r="L243" s="304">
        <f>IF(L$72=0,0,L$72/NFM_fec!L$72)</f>
        <v>0</v>
      </c>
      <c r="M243" s="304">
        <f>IF(M$72=0,0,M$72/NFM_fec!M$72)</f>
        <v>0</v>
      </c>
      <c r="N243" s="304">
        <f>IF(N$72=0,0,N$72/NFM_fec!N$72)</f>
        <v>0</v>
      </c>
      <c r="O243" s="304">
        <f>IF(O$72=0,0,O$72/NFM_fec!O$72)</f>
        <v>0</v>
      </c>
      <c r="P243" s="304">
        <f>IF(P$72=0,0,P$72/NFM_fec!P$72)</f>
        <v>0</v>
      </c>
      <c r="Q243" s="304">
        <f>IF(Q$72=0,0,Q$72/NFM_fec!Q$72)</f>
        <v>0</v>
      </c>
      <c r="R243" s="304">
        <f>IF(R$72=0,0,R$72/NFM_fec!R$72)</f>
        <v>0</v>
      </c>
      <c r="S243" s="304">
        <f>IF(S$72=0,0,S$72/NFM_fec!S$72)</f>
        <v>0</v>
      </c>
      <c r="T243" s="304">
        <f>IF(T$72=0,0,T$72/NFM_fec!T$72)</f>
        <v>0</v>
      </c>
      <c r="U243" s="304">
        <f>IF(U$72=0,0,U$72/NFM_fec!U$72)</f>
        <v>0</v>
      </c>
      <c r="V243" s="304">
        <f>IF(V$72=0,0,V$72/NFM_fec!V$72)</f>
        <v>0</v>
      </c>
      <c r="W243" s="304">
        <f>IF(W$72=0,0,W$72/NFM_fec!W$72)</f>
        <v>0</v>
      </c>
      <c r="X243" s="304">
        <f>IF(X$72=0,0,X$72/NFM_fec!X$72)</f>
        <v>0</v>
      </c>
      <c r="Y243" s="304">
        <f>IF(Y$72=0,0,Y$72/NFM_fec!Y$72)</f>
        <v>0</v>
      </c>
      <c r="DA243" s="111"/>
    </row>
    <row r="244" spans="1:105" ht="12" customHeight="1" x14ac:dyDescent="0.25">
      <c r="A244" s="55" t="s">
        <v>91</v>
      </c>
      <c r="B244" s="305">
        <f>IF(B$73=0,0,B$73/NFM_fec!B$73)</f>
        <v>0.42182078086845337</v>
      </c>
      <c r="C244" s="305">
        <f>IF(C$73=0,0,C$73/NFM_fec!C$73)</f>
        <v>0.42237864182569718</v>
      </c>
      <c r="D244" s="305">
        <f>IF(D$73=0,0,D$73/NFM_fec!D$73)</f>
        <v>0.42237864182569718</v>
      </c>
      <c r="E244" s="305">
        <f>IF(E$73=0,0,E$73/NFM_fec!E$73)</f>
        <v>0.42402939287346664</v>
      </c>
      <c r="F244" s="305">
        <f>IF(F$73=0,0,F$73/NFM_fec!F$73)</f>
        <v>0.42402939287346675</v>
      </c>
      <c r="G244" s="305">
        <f>IF(G$73=0,0,G$73/NFM_fec!G$73)</f>
        <v>0.42671314860101905</v>
      </c>
      <c r="H244" s="305">
        <f>IF(H$73=0,0,H$73/NFM_fec!H$73)</f>
        <v>0.42671314860101911</v>
      </c>
      <c r="I244" s="305">
        <f>IF(I$73=0,0,I$73/NFM_fec!I$73)</f>
        <v>0</v>
      </c>
      <c r="J244" s="305">
        <f>IF(J$73=0,0,J$73/NFM_fec!J$73)</f>
        <v>0</v>
      </c>
      <c r="K244" s="305">
        <f>IF(K$73=0,0,K$73/NFM_fec!K$73)</f>
        <v>0</v>
      </c>
      <c r="L244" s="305">
        <f>IF(L$73=0,0,L$73/NFM_fec!L$73)</f>
        <v>0</v>
      </c>
      <c r="M244" s="305">
        <f>IF(M$73=0,0,M$73/NFM_fec!M$73)</f>
        <v>0</v>
      </c>
      <c r="N244" s="305">
        <f>IF(N$73=0,0,N$73/NFM_fec!N$73)</f>
        <v>0</v>
      </c>
      <c r="O244" s="305">
        <f>IF(O$73=0,0,O$73/NFM_fec!O$73)</f>
        <v>0</v>
      </c>
      <c r="P244" s="305">
        <f>IF(P$73=0,0,P$73/NFM_fec!P$73)</f>
        <v>0</v>
      </c>
      <c r="Q244" s="305">
        <f>IF(Q$73=0,0,Q$73/NFM_fec!Q$73)</f>
        <v>0</v>
      </c>
      <c r="R244" s="305">
        <f>IF(R$73=0,0,R$73/NFM_fec!R$73)</f>
        <v>0</v>
      </c>
      <c r="S244" s="305">
        <f>IF(S$73=0,0,S$73/NFM_fec!S$73)</f>
        <v>0</v>
      </c>
      <c r="T244" s="305">
        <f>IF(T$73=0,0,T$73/NFM_fec!T$73)</f>
        <v>0</v>
      </c>
      <c r="U244" s="305">
        <f>IF(U$73=0,0,U$73/NFM_fec!U$73)</f>
        <v>0</v>
      </c>
      <c r="V244" s="305">
        <f>IF(V$73=0,0,V$73/NFM_fec!V$73)</f>
        <v>0</v>
      </c>
      <c r="W244" s="305">
        <f>IF(W$73=0,0,W$73/NFM_fec!W$73)</f>
        <v>0</v>
      </c>
      <c r="X244" s="305">
        <f>IF(X$73=0,0,X$73/NFM_fec!X$73)</f>
        <v>0</v>
      </c>
      <c r="Y244" s="305">
        <f>IF(Y$73=0,0,Y$73/NFM_fec!Y$73)</f>
        <v>0</v>
      </c>
      <c r="DA244" s="76"/>
    </row>
    <row r="245" spans="1:105" ht="12" customHeight="1" x14ac:dyDescent="0.25">
      <c r="A245" s="173" t="s">
        <v>92</v>
      </c>
      <c r="B245" s="306">
        <f>IF(B$74=0,0,B$74/NFM_fec!B$74)</f>
        <v>0.10948136382888612</v>
      </c>
      <c r="C245" s="306">
        <f>IF(C$74=0,0,C$74/NFM_fec!C$74)</f>
        <v>0.10962615370457744</v>
      </c>
      <c r="D245" s="306">
        <f>IF(D$74=0,0,D$74/NFM_fec!D$74)</f>
        <v>0.10962615370457747</v>
      </c>
      <c r="E245" s="306">
        <f>IF(E$74=0,0,E$74/NFM_fec!E$74)</f>
        <v>0.11005459745189512</v>
      </c>
      <c r="F245" s="306">
        <f>IF(F$74=0,0,F$74/NFM_fec!F$74)</f>
        <v>0.11005459745189514</v>
      </c>
      <c r="G245" s="306">
        <f>IF(G$74=0,0,G$74/NFM_fec!G$74)</f>
        <v>0.11075115212762991</v>
      </c>
      <c r="H245" s="306">
        <f>IF(H$74=0,0,H$74/NFM_fec!H$74)</f>
        <v>0.11075115212762991</v>
      </c>
      <c r="I245" s="306">
        <f>IF(I$74=0,0,I$74/NFM_fec!I$74)</f>
        <v>0</v>
      </c>
      <c r="J245" s="306">
        <f>IF(J$74=0,0,J$74/NFM_fec!J$74)</f>
        <v>0</v>
      </c>
      <c r="K245" s="306">
        <f>IF(K$74=0,0,K$74/NFM_fec!K$74)</f>
        <v>0</v>
      </c>
      <c r="L245" s="306">
        <f>IF(L$74=0,0,L$74/NFM_fec!L$74)</f>
        <v>0</v>
      </c>
      <c r="M245" s="306">
        <f>IF(M$74=0,0,M$74/NFM_fec!M$74)</f>
        <v>0</v>
      </c>
      <c r="N245" s="306">
        <f>IF(N$74=0,0,N$74/NFM_fec!N$74)</f>
        <v>0</v>
      </c>
      <c r="O245" s="306">
        <f>IF(O$74=0,0,O$74/NFM_fec!O$74)</f>
        <v>0</v>
      </c>
      <c r="P245" s="306">
        <f>IF(P$74=0,0,P$74/NFM_fec!P$74)</f>
        <v>0</v>
      </c>
      <c r="Q245" s="306">
        <f>IF(Q$74=0,0,Q$74/NFM_fec!Q$74)</f>
        <v>0</v>
      </c>
      <c r="R245" s="306">
        <f>IF(R$74=0,0,R$74/NFM_fec!R$74)</f>
        <v>0</v>
      </c>
      <c r="S245" s="306">
        <f>IF(S$74=0,0,S$74/NFM_fec!S$74)</f>
        <v>0</v>
      </c>
      <c r="T245" s="306">
        <f>IF(T$74=0,0,T$74/NFM_fec!T$74)</f>
        <v>0</v>
      </c>
      <c r="U245" s="306">
        <f>IF(U$74=0,0,U$74/NFM_fec!U$74)</f>
        <v>0</v>
      </c>
      <c r="V245" s="306">
        <f>IF(V$74=0,0,V$74/NFM_fec!V$74)</f>
        <v>0</v>
      </c>
      <c r="W245" s="306">
        <f>IF(W$74=0,0,W$74/NFM_fec!W$74)</f>
        <v>0</v>
      </c>
      <c r="X245" s="306">
        <f>IF(X$74=0,0,X$74/NFM_fec!X$74)</f>
        <v>0</v>
      </c>
      <c r="Y245" s="306">
        <f>IF(Y$74=0,0,Y$74/NFM_fec!Y$74)</f>
        <v>0</v>
      </c>
      <c r="DA245" s="77"/>
    </row>
    <row r="246" spans="1:105" ht="12" customHeight="1" x14ac:dyDescent="0.25">
      <c r="A246" s="173" t="s">
        <v>93</v>
      </c>
      <c r="B246" s="306">
        <f>IF(B$75=0,0,B$75/NFM_fec!B$75)</f>
        <v>0.60213088581025176</v>
      </c>
      <c r="C246" s="306">
        <f>IF(C$75=0,0,C$75/NFM_fec!C$75)</f>
        <v>0.60292720815277034</v>
      </c>
      <c r="D246" s="306">
        <f>IF(D$75=0,0,D$75/NFM_fec!D$75)</f>
        <v>0.60292720815277046</v>
      </c>
      <c r="E246" s="306">
        <f>IF(E$75=0,0,E$75/NFM_fec!E$75)</f>
        <v>0.60528358374099822</v>
      </c>
      <c r="F246" s="306">
        <f>IF(F$75=0,0,F$75/NFM_fec!F$75)</f>
        <v>0.60528358374099822</v>
      </c>
      <c r="G246" s="306">
        <f>IF(G$75=0,0,G$75/NFM_fec!G$75)</f>
        <v>0.60911452874613159</v>
      </c>
      <c r="H246" s="306">
        <f>IF(H$75=0,0,H$75/NFM_fec!H$75)</f>
        <v>0.6091145287461317</v>
      </c>
      <c r="I246" s="306">
        <f>IF(I$75=0,0,I$75/NFM_fec!I$75)</f>
        <v>0</v>
      </c>
      <c r="J246" s="306">
        <f>IF(J$75=0,0,J$75/NFM_fec!J$75)</f>
        <v>0</v>
      </c>
      <c r="K246" s="306">
        <f>IF(K$75=0,0,K$75/NFM_fec!K$75)</f>
        <v>0</v>
      </c>
      <c r="L246" s="306">
        <f>IF(L$75=0,0,L$75/NFM_fec!L$75)</f>
        <v>0</v>
      </c>
      <c r="M246" s="306">
        <f>IF(M$75=0,0,M$75/NFM_fec!M$75)</f>
        <v>0</v>
      </c>
      <c r="N246" s="306">
        <f>IF(N$75=0,0,N$75/NFM_fec!N$75)</f>
        <v>0</v>
      </c>
      <c r="O246" s="306">
        <f>IF(O$75=0,0,O$75/NFM_fec!O$75)</f>
        <v>0</v>
      </c>
      <c r="P246" s="306">
        <f>IF(P$75=0,0,P$75/NFM_fec!P$75)</f>
        <v>0</v>
      </c>
      <c r="Q246" s="306">
        <f>IF(Q$75=0,0,Q$75/NFM_fec!Q$75)</f>
        <v>0</v>
      </c>
      <c r="R246" s="306">
        <f>IF(R$75=0,0,R$75/NFM_fec!R$75)</f>
        <v>0</v>
      </c>
      <c r="S246" s="306">
        <f>IF(S$75=0,0,S$75/NFM_fec!S$75)</f>
        <v>0</v>
      </c>
      <c r="T246" s="306">
        <f>IF(T$75=0,0,T$75/NFM_fec!T$75)</f>
        <v>0</v>
      </c>
      <c r="U246" s="306">
        <f>IF(U$75=0,0,U$75/NFM_fec!U$75)</f>
        <v>0</v>
      </c>
      <c r="V246" s="306">
        <f>IF(V$75=0,0,V$75/NFM_fec!V$75)</f>
        <v>0</v>
      </c>
      <c r="W246" s="306">
        <f>IF(W$75=0,0,W$75/NFM_fec!W$75)</f>
        <v>0</v>
      </c>
      <c r="X246" s="306">
        <f>IF(X$75=0,0,X$75/NFM_fec!X$75)</f>
        <v>0</v>
      </c>
      <c r="Y246" s="306">
        <f>IF(Y$75=0,0,Y$75/NFM_fec!Y$75)</f>
        <v>0</v>
      </c>
      <c r="DA246" s="77"/>
    </row>
    <row r="247" spans="1:105" ht="12" customHeight="1" x14ac:dyDescent="0.25">
      <c r="A247" s="173" t="s">
        <v>94</v>
      </c>
      <c r="B247" s="306">
        <f>IF(B$76=0,0,B$76/NFM_fec!B$76)</f>
        <v>0.41789362778217465</v>
      </c>
      <c r="C247" s="306">
        <f>IF(C$76=0,0,C$76/NFM_fec!C$76)</f>
        <v>0.418446295051769</v>
      </c>
      <c r="D247" s="306">
        <f>IF(D$76=0,0,D$76/NFM_fec!D$76)</f>
        <v>0.41844629505176911</v>
      </c>
      <c r="E247" s="306">
        <f>IF(E$76=0,0,E$76/NFM_fec!E$76)</f>
        <v>0.42008167760095833</v>
      </c>
      <c r="F247" s="306">
        <f>IF(F$76=0,0,F$76/NFM_fec!F$76)</f>
        <v>0.42008167760095833</v>
      </c>
      <c r="G247" s="306">
        <f>IF(G$76=0,0,G$76/NFM_fec!G$76)</f>
        <v>0.42274044755240303</v>
      </c>
      <c r="H247" s="306">
        <f>IF(H$76=0,0,H$76/NFM_fec!H$76)</f>
        <v>0.42274044755240303</v>
      </c>
      <c r="I247" s="306">
        <f>IF(I$76=0,0,I$76/NFM_fec!I$76)</f>
        <v>0</v>
      </c>
      <c r="J247" s="306">
        <f>IF(J$76=0,0,J$76/NFM_fec!J$76)</f>
        <v>0</v>
      </c>
      <c r="K247" s="306">
        <f>IF(K$76=0,0,K$76/NFM_fec!K$76)</f>
        <v>0</v>
      </c>
      <c r="L247" s="306">
        <f>IF(L$76=0,0,L$76/NFM_fec!L$76)</f>
        <v>0</v>
      </c>
      <c r="M247" s="306">
        <f>IF(M$76=0,0,M$76/NFM_fec!M$76)</f>
        <v>0</v>
      </c>
      <c r="N247" s="306">
        <f>IF(N$76=0,0,N$76/NFM_fec!N$76)</f>
        <v>0</v>
      </c>
      <c r="O247" s="306">
        <f>IF(O$76=0,0,O$76/NFM_fec!O$76)</f>
        <v>0</v>
      </c>
      <c r="P247" s="306">
        <f>IF(P$76=0,0,P$76/NFM_fec!P$76)</f>
        <v>0</v>
      </c>
      <c r="Q247" s="306">
        <f>IF(Q$76=0,0,Q$76/NFM_fec!Q$76)</f>
        <v>0</v>
      </c>
      <c r="R247" s="306">
        <f>IF(R$76=0,0,R$76/NFM_fec!R$76)</f>
        <v>0</v>
      </c>
      <c r="S247" s="306">
        <f>IF(S$76=0,0,S$76/NFM_fec!S$76)</f>
        <v>0</v>
      </c>
      <c r="T247" s="306">
        <f>IF(T$76=0,0,T$76/NFM_fec!T$76)</f>
        <v>0</v>
      </c>
      <c r="U247" s="306">
        <f>IF(U$76=0,0,U$76/NFM_fec!U$76)</f>
        <v>0</v>
      </c>
      <c r="V247" s="306">
        <f>IF(V$76=0,0,V$76/NFM_fec!V$76)</f>
        <v>0</v>
      </c>
      <c r="W247" s="306">
        <f>IF(W$76=0,0,W$76/NFM_fec!W$76)</f>
        <v>0</v>
      </c>
      <c r="X247" s="306">
        <f>IF(X$76=0,0,X$76/NFM_fec!X$76)</f>
        <v>0</v>
      </c>
      <c r="Y247" s="306">
        <f>IF(Y$76=0,0,Y$76/NFM_fec!Y$76)</f>
        <v>0</v>
      </c>
      <c r="DA247" s="77"/>
    </row>
    <row r="248" spans="1:105" ht="12" customHeight="1" x14ac:dyDescent="0.25">
      <c r="A248" s="56" t="s">
        <v>95</v>
      </c>
      <c r="B248" s="307">
        <f>IF(B$77=0,0,B$77/NFM_fec!B$77)</f>
        <v>0.68387221194053649</v>
      </c>
      <c r="C248" s="307">
        <f>IF(C$77=0,0,C$77/NFM_fec!C$77)</f>
        <v>0.69356847577086544</v>
      </c>
      <c r="D248" s="307">
        <f>IF(D$77=0,0,D$77/NFM_fec!D$77)</f>
        <v>0.69631661020408109</v>
      </c>
      <c r="E248" s="307">
        <f>IF(E$77=0,0,E$77/NFM_fec!E$77)</f>
        <v>0.68205933472059455</v>
      </c>
      <c r="F248" s="307">
        <f>IF(F$77=0,0,F$77/NFM_fec!F$77)</f>
        <v>0.71312583358951032</v>
      </c>
      <c r="G248" s="307">
        <f>IF(G$77=0,0,G$77/NFM_fec!G$77)</f>
        <v>0.72239782694866195</v>
      </c>
      <c r="H248" s="307">
        <f>IF(H$77=0,0,H$77/NFM_fec!H$77)</f>
        <v>0.71990367101171271</v>
      </c>
      <c r="I248" s="307">
        <f>IF(I$77=0,0,I$77/NFM_fec!I$77)</f>
        <v>0</v>
      </c>
      <c r="J248" s="307">
        <f>IF(J$77=0,0,J$77/NFM_fec!J$77)</f>
        <v>0</v>
      </c>
      <c r="K248" s="307">
        <f>IF(K$77=0,0,K$77/NFM_fec!K$77)</f>
        <v>0</v>
      </c>
      <c r="L248" s="307">
        <f>IF(L$77=0,0,L$77/NFM_fec!L$77)</f>
        <v>0</v>
      </c>
      <c r="M248" s="307">
        <f>IF(M$77=0,0,M$77/NFM_fec!M$77)</f>
        <v>0</v>
      </c>
      <c r="N248" s="307">
        <f>IF(N$77=0,0,N$77/NFM_fec!N$77)</f>
        <v>0</v>
      </c>
      <c r="O248" s="307">
        <f>IF(O$77=0,0,O$77/NFM_fec!O$77)</f>
        <v>0</v>
      </c>
      <c r="P248" s="307">
        <f>IF(P$77=0,0,P$77/NFM_fec!P$77)</f>
        <v>0</v>
      </c>
      <c r="Q248" s="307">
        <f>IF(Q$77=0,0,Q$77/NFM_fec!Q$77)</f>
        <v>0</v>
      </c>
      <c r="R248" s="307">
        <f>IF(R$77=0,0,R$77/NFM_fec!R$77)</f>
        <v>0</v>
      </c>
      <c r="S248" s="307">
        <f>IF(S$77=0,0,S$77/NFM_fec!S$77)</f>
        <v>0</v>
      </c>
      <c r="T248" s="307">
        <f>IF(T$77=0,0,T$77/NFM_fec!T$77)</f>
        <v>0</v>
      </c>
      <c r="U248" s="307">
        <f>IF(U$77=0,0,U$77/NFM_fec!U$77)</f>
        <v>0</v>
      </c>
      <c r="V248" s="307">
        <f>IF(V$77=0,0,V$77/NFM_fec!V$77)</f>
        <v>0</v>
      </c>
      <c r="W248" s="307">
        <f>IF(W$77=0,0,W$77/NFM_fec!W$77)</f>
        <v>0</v>
      </c>
      <c r="X248" s="307">
        <f>IF(X$77=0,0,X$77/NFM_fec!X$77)</f>
        <v>0</v>
      </c>
      <c r="Y248" s="307">
        <f>IF(Y$77=0,0,Y$77/NFM_fec!Y$77)</f>
        <v>0</v>
      </c>
      <c r="DA248" s="78"/>
    </row>
    <row r="249" spans="1:105" ht="12" customHeight="1" x14ac:dyDescent="0.25">
      <c r="A249" s="174" t="s">
        <v>558</v>
      </c>
      <c r="B249" s="308">
        <f>IF(B$83=0,0,B$83/NFM_fec!B$83)</f>
        <v>0.39780505400149857</v>
      </c>
      <c r="C249" s="308">
        <f>IF(C$83=0,0,C$83/NFM_fec!C$83)</f>
        <v>0.4031555348745417</v>
      </c>
      <c r="D249" s="308">
        <f>IF(D$83=0,0,D$83/NFM_fec!D$83)</f>
        <v>0.40408808645495192</v>
      </c>
      <c r="E249" s="308">
        <f>IF(E$83=0,0,E$83/NFM_fec!E$83)</f>
        <v>0.39931122121401336</v>
      </c>
      <c r="F249" s="308">
        <f>IF(F$83=0,0,F$83/NFM_fec!F$83)</f>
        <v>0.41149380455411233</v>
      </c>
      <c r="G249" s="308">
        <f>IF(G$83=0,0,G$83/NFM_fec!G$83)</f>
        <v>0.43425649900198832</v>
      </c>
      <c r="H249" s="308">
        <f>IF(H$83=0,0,H$83/NFM_fec!H$83)</f>
        <v>0.42117952604839676</v>
      </c>
      <c r="I249" s="308">
        <f>IF(I$83=0,0,I$83/NFM_fec!I$83)</f>
        <v>0</v>
      </c>
      <c r="J249" s="308">
        <f>IF(J$83=0,0,J$83/NFM_fec!J$83)</f>
        <v>0</v>
      </c>
      <c r="K249" s="308">
        <f>IF(K$83=0,0,K$83/NFM_fec!K$83)</f>
        <v>0</v>
      </c>
      <c r="L249" s="308">
        <f>IF(L$83=0,0,L$83/NFM_fec!L$83)</f>
        <v>0</v>
      </c>
      <c r="M249" s="308">
        <f>IF(M$83=0,0,M$83/NFM_fec!M$83)</f>
        <v>0</v>
      </c>
      <c r="N249" s="308">
        <f>IF(N$83=0,0,N$83/NFM_fec!N$83)</f>
        <v>0</v>
      </c>
      <c r="O249" s="308">
        <f>IF(O$83=0,0,O$83/NFM_fec!O$83)</f>
        <v>0</v>
      </c>
      <c r="P249" s="308">
        <f>IF(P$83=0,0,P$83/NFM_fec!P$83)</f>
        <v>0</v>
      </c>
      <c r="Q249" s="308">
        <f>IF(Q$83=0,0,Q$83/NFM_fec!Q$83)</f>
        <v>0</v>
      </c>
      <c r="R249" s="308">
        <f>IF(R$83=0,0,R$83/NFM_fec!R$83)</f>
        <v>0</v>
      </c>
      <c r="S249" s="308">
        <f>IF(S$83=0,0,S$83/NFM_fec!S$83)</f>
        <v>0</v>
      </c>
      <c r="T249" s="308">
        <f>IF(T$83=0,0,T$83/NFM_fec!T$83)</f>
        <v>0</v>
      </c>
      <c r="U249" s="308">
        <f>IF(U$83=0,0,U$83/NFM_fec!U$83)</f>
        <v>0</v>
      </c>
      <c r="V249" s="308">
        <f>IF(V$83=0,0,V$83/NFM_fec!V$83)</f>
        <v>0</v>
      </c>
      <c r="W249" s="308">
        <f>IF(W$83=0,0,W$83/NFM_fec!W$83)</f>
        <v>0</v>
      </c>
      <c r="X249" s="308">
        <f>IF(X$83=0,0,X$83/NFM_fec!X$83)</f>
        <v>0</v>
      </c>
      <c r="Y249" s="308">
        <f>IF(Y$83=0,0,Y$83/NFM_fec!Y$83)</f>
        <v>0</v>
      </c>
      <c r="DA249" s="79"/>
    </row>
    <row r="250" spans="1:105" ht="12" customHeight="1" x14ac:dyDescent="0.25">
      <c r="A250" s="174" t="s">
        <v>517</v>
      </c>
      <c r="B250" s="308">
        <f>IF(B$90=0,0,B$90/NFM_fec!B$90)</f>
        <v>0.40950520264860157</v>
      </c>
      <c r="C250" s="308">
        <f>IF(C$90=0,0,C$90/NFM_fec!C$90)</f>
        <v>0.41501305060614618</v>
      </c>
      <c r="D250" s="308">
        <f>IF(D$90=0,0,D$90/NFM_fec!D$90)</f>
        <v>0.41597303017421527</v>
      </c>
      <c r="E250" s="308">
        <f>IF(E$90=0,0,E$90/NFM_fec!E$90)</f>
        <v>0.41105566889677841</v>
      </c>
      <c r="F250" s="308">
        <f>IF(F$90=0,0,F$90/NFM_fec!F$90)</f>
        <v>0.42359656351158631</v>
      </c>
      <c r="G250" s="308">
        <f>IF(G$90=0,0,G$90/NFM_fec!G$90)</f>
        <v>0.44702874897263528</v>
      </c>
      <c r="H250" s="308">
        <f>IF(H$90=0,0,H$90/NFM_fec!H$90)</f>
        <v>0.43356715916746752</v>
      </c>
      <c r="I250" s="308">
        <f>IF(I$90=0,0,I$90/NFM_fec!I$90)</f>
        <v>0</v>
      </c>
      <c r="J250" s="308">
        <f>IF(J$90=0,0,J$90/NFM_fec!J$90)</f>
        <v>0</v>
      </c>
      <c r="K250" s="308">
        <f>IF(K$90=0,0,K$90/NFM_fec!K$90)</f>
        <v>0</v>
      </c>
      <c r="L250" s="308">
        <f>IF(L$90=0,0,L$90/NFM_fec!L$90)</f>
        <v>0</v>
      </c>
      <c r="M250" s="308">
        <f>IF(M$90=0,0,M$90/NFM_fec!M$90)</f>
        <v>0</v>
      </c>
      <c r="N250" s="308">
        <f>IF(N$90=0,0,N$90/NFM_fec!N$90)</f>
        <v>0</v>
      </c>
      <c r="O250" s="308">
        <f>IF(O$90=0,0,O$90/NFM_fec!O$90)</f>
        <v>0</v>
      </c>
      <c r="P250" s="308">
        <f>IF(P$90=0,0,P$90/NFM_fec!P$90)</f>
        <v>0</v>
      </c>
      <c r="Q250" s="308">
        <f>IF(Q$90=0,0,Q$90/NFM_fec!Q$90)</f>
        <v>0</v>
      </c>
      <c r="R250" s="308">
        <f>IF(R$90=0,0,R$90/NFM_fec!R$90)</f>
        <v>0</v>
      </c>
      <c r="S250" s="308">
        <f>IF(S$90=0,0,S$90/NFM_fec!S$90)</f>
        <v>0</v>
      </c>
      <c r="T250" s="308">
        <f>IF(T$90=0,0,T$90/NFM_fec!T$90)</f>
        <v>0</v>
      </c>
      <c r="U250" s="308">
        <f>IF(U$90=0,0,U$90/NFM_fec!U$90)</f>
        <v>0</v>
      </c>
      <c r="V250" s="308">
        <f>IF(V$90=0,0,V$90/NFM_fec!V$90)</f>
        <v>0</v>
      </c>
      <c r="W250" s="308">
        <f>IF(W$90=0,0,W$90/NFM_fec!W$90)</f>
        <v>0</v>
      </c>
      <c r="X250" s="308">
        <f>IF(X$90=0,0,X$90/NFM_fec!X$90)</f>
        <v>0</v>
      </c>
      <c r="Y250" s="308">
        <f>IF(Y$90=0,0,Y$90/NFM_fec!Y$90)</f>
        <v>0</v>
      </c>
      <c r="DA250" s="79"/>
    </row>
    <row r="251" spans="1:105" ht="12" customHeight="1" x14ac:dyDescent="0.25">
      <c r="A251" s="41" t="s">
        <v>527</v>
      </c>
      <c r="B251" s="309">
        <f>IF(B$97=0,0,B$97/NFM_fec!B$97)</f>
        <v>0.44893120602150821</v>
      </c>
      <c r="C251" s="309">
        <f>IF(C$97=0,0,C$97/NFM_fec!C$97)</f>
        <v>0.45245526561091537</v>
      </c>
      <c r="D251" s="309">
        <f>IF(D$97=0,0,D$97/NFM_fec!D$97)</f>
        <v>0.45319680144859903</v>
      </c>
      <c r="E251" s="309">
        <f>IF(E$97=0,0,E$97/NFM_fec!E$97)</f>
        <v>0.45120388224827318</v>
      </c>
      <c r="F251" s="309">
        <f>IF(F$97=0,0,F$97/NFM_fec!F$97)</f>
        <v>0.4587766971081047</v>
      </c>
      <c r="G251" s="309">
        <f>IF(G$97=0,0,G$97/NFM_fec!G$97)</f>
        <v>0.46572289314127047</v>
      </c>
      <c r="H251" s="309">
        <f>IF(H$97=0,0,H$97/NFM_fec!H$97)</f>
        <v>0.46251846398879076</v>
      </c>
      <c r="I251" s="309">
        <f>IF(I$97=0,0,I$97/NFM_fec!I$97)</f>
        <v>0</v>
      </c>
      <c r="J251" s="309">
        <f>IF(J$97=0,0,J$97/NFM_fec!J$97)</f>
        <v>0</v>
      </c>
      <c r="K251" s="309">
        <f>IF(K$97=0,0,K$97/NFM_fec!K$97)</f>
        <v>0</v>
      </c>
      <c r="L251" s="309">
        <f>IF(L$97=0,0,L$97/NFM_fec!L$97)</f>
        <v>0</v>
      </c>
      <c r="M251" s="309">
        <f>IF(M$97=0,0,M$97/NFM_fec!M$97)</f>
        <v>0</v>
      </c>
      <c r="N251" s="309">
        <f>IF(N$97=0,0,N$97/NFM_fec!N$97)</f>
        <v>0</v>
      </c>
      <c r="O251" s="309">
        <f>IF(O$97=0,0,O$97/NFM_fec!O$97)</f>
        <v>0</v>
      </c>
      <c r="P251" s="309">
        <f>IF(P$97=0,0,P$97/NFM_fec!P$97)</f>
        <v>0</v>
      </c>
      <c r="Q251" s="309">
        <f>IF(Q$97=0,0,Q$97/NFM_fec!Q$97)</f>
        <v>0</v>
      </c>
      <c r="R251" s="309">
        <f>IF(R$97=0,0,R$97/NFM_fec!R$97)</f>
        <v>0</v>
      </c>
      <c r="S251" s="309">
        <f>IF(S$97=0,0,S$97/NFM_fec!S$97)</f>
        <v>0</v>
      </c>
      <c r="T251" s="309">
        <f>IF(T$97=0,0,T$97/NFM_fec!T$97)</f>
        <v>0</v>
      </c>
      <c r="U251" s="309">
        <f>IF(U$97=0,0,U$97/NFM_fec!U$97)</f>
        <v>0</v>
      </c>
      <c r="V251" s="309">
        <f>IF(V$97=0,0,V$97/NFM_fec!V$97)</f>
        <v>0</v>
      </c>
      <c r="W251" s="309">
        <f>IF(W$97=0,0,W$97/NFM_fec!W$97)</f>
        <v>0</v>
      </c>
      <c r="X251" s="309">
        <f>IF(X$97=0,0,X$97/NFM_fec!X$97)</f>
        <v>0</v>
      </c>
      <c r="Y251" s="309">
        <f>IF(Y$97=0,0,Y$97/NFM_fec!Y$97)</f>
        <v>0</v>
      </c>
      <c r="DA251" s="82"/>
    </row>
    <row r="252" spans="1:105" ht="12" customHeight="1" x14ac:dyDescent="0.25">
      <c r="A252" s="130"/>
      <c r="B252" s="172"/>
      <c r="C252" s="172"/>
      <c r="D252" s="172"/>
      <c r="E252" s="172"/>
      <c r="F252" s="172"/>
      <c r="G252" s="172"/>
      <c r="H252" s="172"/>
      <c r="I252" s="172"/>
      <c r="J252" s="172"/>
      <c r="K252" s="172"/>
      <c r="L252" s="172"/>
      <c r="M252" s="172"/>
      <c r="N252" s="172"/>
      <c r="O252" s="172"/>
      <c r="P252" s="172"/>
      <c r="Q252" s="172"/>
      <c r="R252" s="172"/>
      <c r="S252" s="172"/>
      <c r="T252" s="172"/>
      <c r="U252" s="172"/>
      <c r="V252" s="172"/>
      <c r="W252" s="172"/>
      <c r="X252" s="172"/>
      <c r="Y252" s="172"/>
    </row>
    <row r="253" spans="1:105" ht="12" customHeight="1" x14ac:dyDescent="0.25">
      <c r="A253" s="35" t="s">
        <v>47</v>
      </c>
      <c r="B253" s="304">
        <f>IF(B$115=0,0,B$115/NFM_fec!B$115)</f>
        <v>0.4131871588057538</v>
      </c>
      <c r="C253" s="304">
        <f>IF(C$115=0,0,C$115/NFM_fec!C$115)</f>
        <v>0.41835746005645641</v>
      </c>
      <c r="D253" s="304">
        <f>IF(D$115=0,0,D$115/NFM_fec!D$115)</f>
        <v>0.41851617465639879</v>
      </c>
      <c r="E253" s="304">
        <f>IF(E$115=0,0,E$115/NFM_fec!E$115)</f>
        <v>0.41254850429176948</v>
      </c>
      <c r="F253" s="304">
        <f>IF(F$115=0,0,F$115/NFM_fec!F$115)</f>
        <v>0.42455773835609956</v>
      </c>
      <c r="G253" s="304">
        <f>IF(G$115=0,0,G$115/NFM_fec!G$115)</f>
        <v>0.4396518937323291</v>
      </c>
      <c r="H253" s="304">
        <f>IF(H$115=0,0,H$115/NFM_fec!H$115)</f>
        <v>0.42878622036270536</v>
      </c>
      <c r="I253" s="304">
        <f>IF(I$115=0,0,I$115/NFM_fec!I$115)</f>
        <v>0.43454958167221591</v>
      </c>
      <c r="J253" s="304">
        <f>IF(J$115=0,0,J$115/NFM_fec!J$115)</f>
        <v>0.43342740492895121</v>
      </c>
      <c r="K253" s="304">
        <f>IF(K$115=0,0,K$115/NFM_fec!K$115)</f>
        <v>0.47688969130612963</v>
      </c>
      <c r="L253" s="304">
        <f>IF(L$115=0,0,L$115/NFM_fec!L$115)</f>
        <v>0.48422185634165832</v>
      </c>
      <c r="M253" s="304">
        <f>IF(M$115=0,0,M$115/NFM_fec!M$115)</f>
        <v>0.45673409048202662</v>
      </c>
      <c r="N253" s="304">
        <f>IF(N$115=0,0,N$115/NFM_fec!N$115)</f>
        <v>0.46933680136412254</v>
      </c>
      <c r="O253" s="304">
        <f>IF(O$115=0,0,O$115/NFM_fec!O$115)</f>
        <v>0.48082306639158917</v>
      </c>
      <c r="P253" s="304">
        <f>IF(P$115=0,0,P$115/NFM_fec!P$115)</f>
        <v>0.49829668164524898</v>
      </c>
      <c r="Q253" s="304">
        <f>IF(Q$115=0,0,Q$115/NFM_fec!Q$115)</f>
        <v>0.50444469216539256</v>
      </c>
      <c r="R253" s="304">
        <f>IF(R$115=0,0,R$115/NFM_fec!R$115)</f>
        <v>0.49885771444337845</v>
      </c>
      <c r="S253" s="304">
        <f>IF(S$115=0,0,S$115/NFM_fec!S$115)</f>
        <v>0.57278450945749604</v>
      </c>
      <c r="T253" s="304">
        <f>IF(T$115=0,0,T$115/NFM_fec!T$115)</f>
        <v>0.57397325884516603</v>
      </c>
      <c r="U253" s="304">
        <f>IF(U$115=0,0,U$115/NFM_fec!U$115)</f>
        <v>0.56728687424034829</v>
      </c>
      <c r="V253" s="304">
        <f>IF(V$115=0,0,V$115/NFM_fec!V$115)</f>
        <v>0.53589328981224771</v>
      </c>
      <c r="W253" s="304">
        <f>IF(W$115=0,0,W$115/NFM_fec!W$115)</f>
        <v>0.53274224720020491</v>
      </c>
      <c r="X253" s="304">
        <f>IF(X$115=0,0,X$115/NFM_fec!X$115)</f>
        <v>0.53446531824282684</v>
      </c>
      <c r="Y253" s="304">
        <f>IF(Y$115=0,0,Y$115/NFM_fec!Y$115)</f>
        <v>0.52623009618955341</v>
      </c>
      <c r="DA253" s="111"/>
    </row>
    <row r="254" spans="1:105" ht="12" customHeight="1" x14ac:dyDescent="0.25">
      <c r="A254" s="55" t="s">
        <v>91</v>
      </c>
      <c r="B254" s="305">
        <f>IF(B$116=0,0,B$116/NFM_fec!B$116)</f>
        <v>0.5432936818880173</v>
      </c>
      <c r="C254" s="305">
        <f>IF(C$116=0,0,C$116/NFM_fec!C$116)</f>
        <v>0.5432936818880173</v>
      </c>
      <c r="D254" s="305">
        <f>IF(D$116=0,0,D$116/NFM_fec!D$116)</f>
        <v>0.54329368188801719</v>
      </c>
      <c r="E254" s="305">
        <f>IF(E$116=0,0,E$116/NFM_fec!E$116)</f>
        <v>0.54329368188801719</v>
      </c>
      <c r="F254" s="305">
        <f>IF(F$116=0,0,F$116/NFM_fec!F$116)</f>
        <v>0.54329368188801708</v>
      </c>
      <c r="G254" s="305">
        <f>IF(G$116=0,0,G$116/NFM_fec!G$116)</f>
        <v>0.54329368188801719</v>
      </c>
      <c r="H254" s="305">
        <f>IF(H$116=0,0,H$116/NFM_fec!H$116)</f>
        <v>0.54329368188801686</v>
      </c>
      <c r="I254" s="305">
        <f>IF(I$116=0,0,I$116/NFM_fec!I$116)</f>
        <v>0.5432936818880173</v>
      </c>
      <c r="J254" s="305">
        <f>IF(J$116=0,0,J$116/NFM_fec!J$116)</f>
        <v>0.54329368188801708</v>
      </c>
      <c r="K254" s="305">
        <f>IF(K$116=0,0,K$116/NFM_fec!K$116)</f>
        <v>0.5432936818880173</v>
      </c>
      <c r="L254" s="305">
        <f>IF(L$116=0,0,L$116/NFM_fec!L$116)</f>
        <v>0.54329368188801719</v>
      </c>
      <c r="M254" s="305">
        <f>IF(M$116=0,0,M$116/NFM_fec!M$116)</f>
        <v>0.54396431369921516</v>
      </c>
      <c r="N254" s="305">
        <f>IF(N$116=0,0,N$116/NFM_fec!N$116)</f>
        <v>0.54449999999999998</v>
      </c>
      <c r="O254" s="305">
        <f>IF(O$116=0,0,O$116/NFM_fec!O$116)</f>
        <v>0.54449999999999987</v>
      </c>
      <c r="P254" s="305">
        <f>IF(P$116=0,0,P$116/NFM_fec!P$116)</f>
        <v>0.5445000000000001</v>
      </c>
      <c r="Q254" s="305">
        <f>IF(Q$116=0,0,Q$116/NFM_fec!Q$116)</f>
        <v>0.5445000000000001</v>
      </c>
      <c r="R254" s="305">
        <f>IF(R$116=0,0,R$116/NFM_fec!R$116)</f>
        <v>0.54449999999999976</v>
      </c>
      <c r="S254" s="305">
        <f>IF(S$116=0,0,S$116/NFM_fec!S$116)</f>
        <v>0.54449999999999987</v>
      </c>
      <c r="T254" s="305">
        <f>IF(T$116=0,0,T$116/NFM_fec!T$116)</f>
        <v>0.54449999999999987</v>
      </c>
      <c r="U254" s="305">
        <f>IF(U$116=0,0,U$116/NFM_fec!U$116)</f>
        <v>0.5445000000000001</v>
      </c>
      <c r="V254" s="305">
        <f>IF(V$116=0,0,V$116/NFM_fec!V$116)</f>
        <v>0.5445000000000001</v>
      </c>
      <c r="W254" s="305">
        <f>IF(W$116=0,0,W$116/NFM_fec!W$116)</f>
        <v>0.54449999999999998</v>
      </c>
      <c r="X254" s="305">
        <f>IF(X$116=0,0,X$116/NFM_fec!X$116)</f>
        <v>0.54449999999999976</v>
      </c>
      <c r="Y254" s="305">
        <f>IF(Y$116=0,0,Y$116/NFM_fec!Y$116)</f>
        <v>0.5445000000000001</v>
      </c>
      <c r="DA254" s="76"/>
    </row>
    <row r="255" spans="1:105" ht="12" customHeight="1" x14ac:dyDescent="0.25">
      <c r="A255" s="173" t="s">
        <v>92</v>
      </c>
      <c r="B255" s="306">
        <f>IF(B$117=0,0,B$117/NFM_fec!B$117)</f>
        <v>0.14099384681052335</v>
      </c>
      <c r="C255" s="306">
        <f>IF(C$117=0,0,C$117/NFM_fec!C$117)</f>
        <v>0.14099384681052329</v>
      </c>
      <c r="D255" s="306">
        <f>IF(D$117=0,0,D$117/NFM_fec!D$117)</f>
        <v>0.14099384681052332</v>
      </c>
      <c r="E255" s="306">
        <f>IF(E$117=0,0,E$117/NFM_fec!E$117)</f>
        <v>0.14099384681052327</v>
      </c>
      <c r="F255" s="306">
        <f>IF(F$117=0,0,F$117/NFM_fec!F$117)</f>
        <v>0.14099384681052335</v>
      </c>
      <c r="G255" s="306">
        <f>IF(G$117=0,0,G$117/NFM_fec!G$117)</f>
        <v>0.14099384681052327</v>
      </c>
      <c r="H255" s="306">
        <f>IF(H$117=0,0,H$117/NFM_fec!H$117)</f>
        <v>0.14099384681052327</v>
      </c>
      <c r="I255" s="306">
        <f>IF(I$117=0,0,I$117/NFM_fec!I$117)</f>
        <v>0.14099384681052324</v>
      </c>
      <c r="J255" s="306">
        <f>IF(J$117=0,0,J$117/NFM_fec!J$117)</f>
        <v>0.14099384681052329</v>
      </c>
      <c r="K255" s="306">
        <f>IF(K$117=0,0,K$117/NFM_fec!K$117)</f>
        <v>0.14099384681052335</v>
      </c>
      <c r="L255" s="306">
        <f>IF(L$117=0,0,L$117/NFM_fec!L$117)</f>
        <v>0.14099384681052335</v>
      </c>
      <c r="M255" s="306">
        <f>IF(M$117=0,0,M$117/NFM_fec!M$117)</f>
        <v>0.1436698482847284</v>
      </c>
      <c r="N255" s="306">
        <f>IF(N$117=0,0,N$117/NFM_fec!N$117)</f>
        <v>0.14436063470559807</v>
      </c>
      <c r="O255" s="306">
        <f>IF(O$117=0,0,O$117/NFM_fec!O$117)</f>
        <v>0.14669995739029573</v>
      </c>
      <c r="P255" s="306">
        <f>IF(P$117=0,0,P$117/NFM_fec!P$117)</f>
        <v>0.14880534780652357</v>
      </c>
      <c r="Q255" s="306">
        <f>IF(Q$117=0,0,Q$117/NFM_fec!Q$117)</f>
        <v>0.15070019918112862</v>
      </c>
      <c r="R255" s="306">
        <f>IF(R$117=0,0,R$117/NFM_fec!R$117)</f>
        <v>0.15240556541827316</v>
      </c>
      <c r="S255" s="306">
        <f>IF(S$117=0,0,S$117/NFM_fec!S$117)</f>
        <v>0.15394039503170331</v>
      </c>
      <c r="T255" s="306">
        <f>IF(T$117=0,0,T$117/NFM_fec!T$117)</f>
        <v>0.15532174168379037</v>
      </c>
      <c r="U255" s="306">
        <f>IF(U$117=0,0,U$117/NFM_fec!U$117)</f>
        <v>0.15568246764229393</v>
      </c>
      <c r="V255" s="306">
        <f>IF(V$117=0,0,V$117/NFM_fec!V$117)</f>
        <v>0.15568246764229393</v>
      </c>
      <c r="W255" s="306">
        <f>IF(W$117=0,0,W$117/NFM_fec!W$117)</f>
        <v>0.1556824676422939</v>
      </c>
      <c r="X255" s="306">
        <f>IF(X$117=0,0,X$117/NFM_fec!X$117)</f>
        <v>0.15568246764229393</v>
      </c>
      <c r="Y255" s="306">
        <f>IF(Y$117=0,0,Y$117/NFM_fec!Y$117)</f>
        <v>0.1556824676422939</v>
      </c>
      <c r="DA255" s="77"/>
    </row>
    <row r="256" spans="1:105" ht="12" customHeight="1" x14ac:dyDescent="0.25">
      <c r="A256" s="173" t="s">
        <v>93</v>
      </c>
      <c r="B256" s="306">
        <f>IF(B$118=0,0,B$118/NFM_fec!B$118)</f>
        <v>0.7584984189657572</v>
      </c>
      <c r="C256" s="306">
        <f>IF(C$118=0,0,C$118/NFM_fec!C$118)</f>
        <v>0.75849841896575709</v>
      </c>
      <c r="D256" s="306">
        <f>IF(D$118=0,0,D$118/NFM_fec!D$118)</f>
        <v>0.75849841896575698</v>
      </c>
      <c r="E256" s="306">
        <f>IF(E$118=0,0,E$118/NFM_fec!E$118)</f>
        <v>0.75849841896575732</v>
      </c>
      <c r="F256" s="306">
        <f>IF(F$118=0,0,F$118/NFM_fec!F$118)</f>
        <v>0.7584984189657572</v>
      </c>
      <c r="G256" s="306">
        <f>IF(G$118=0,0,G$118/NFM_fec!G$118)</f>
        <v>0.75849841896575698</v>
      </c>
      <c r="H256" s="306">
        <f>IF(H$118=0,0,H$118/NFM_fec!H$118)</f>
        <v>0.7584984189657572</v>
      </c>
      <c r="I256" s="306">
        <f>IF(I$118=0,0,I$118/NFM_fec!I$118)</f>
        <v>0.7584984189657572</v>
      </c>
      <c r="J256" s="306">
        <f>IF(J$118=0,0,J$118/NFM_fec!J$118)</f>
        <v>0.7584984189657572</v>
      </c>
      <c r="K256" s="306">
        <f>IF(K$118=0,0,K$118/NFM_fec!K$118)</f>
        <v>0.75849841896575732</v>
      </c>
      <c r="L256" s="306">
        <f>IF(L$118=0,0,L$118/NFM_fec!L$118)</f>
        <v>0.75849841896575698</v>
      </c>
      <c r="M256" s="306">
        <f>IF(M$118=0,0,M$118/NFM_fec!M$118)</f>
        <v>0.7584984189657572</v>
      </c>
      <c r="N256" s="306">
        <f>IF(N$118=0,0,N$118/NFM_fec!N$118)</f>
        <v>0.75849841896575709</v>
      </c>
      <c r="O256" s="306">
        <f>IF(O$118=0,0,O$118/NFM_fec!O$118)</f>
        <v>0.75849841896575698</v>
      </c>
      <c r="P256" s="306">
        <f>IF(P$118=0,0,P$118/NFM_fec!P$118)</f>
        <v>0.75849841896575732</v>
      </c>
      <c r="Q256" s="306">
        <f>IF(Q$118=0,0,Q$118/NFM_fec!Q$118)</f>
        <v>0.75849841896575709</v>
      </c>
      <c r="R256" s="306">
        <f>IF(R$118=0,0,R$118/NFM_fec!R$118)</f>
        <v>0.75849841896575698</v>
      </c>
      <c r="S256" s="306">
        <f>IF(S$118=0,0,S$118/NFM_fec!S$118)</f>
        <v>0.75849841896575709</v>
      </c>
      <c r="T256" s="306">
        <f>IF(T$118=0,0,T$118/NFM_fec!T$118)</f>
        <v>0.75849841896575709</v>
      </c>
      <c r="U256" s="306">
        <f>IF(U$118=0,0,U$118/NFM_fec!U$118)</f>
        <v>0.75849841896575709</v>
      </c>
      <c r="V256" s="306">
        <f>IF(V$118=0,0,V$118/NFM_fec!V$118)</f>
        <v>0.75849841896575709</v>
      </c>
      <c r="W256" s="306">
        <f>IF(W$118=0,0,W$118/NFM_fec!W$118)</f>
        <v>0.75849841896575698</v>
      </c>
      <c r="X256" s="306">
        <f>IF(X$118=0,0,X$118/NFM_fec!X$118)</f>
        <v>0.75849841896575732</v>
      </c>
      <c r="Y256" s="306">
        <f>IF(Y$118=0,0,Y$118/NFM_fec!Y$118)</f>
        <v>0.75849841896575754</v>
      </c>
      <c r="DA256" s="77"/>
    </row>
    <row r="257" spans="1:105" ht="12" customHeight="1" x14ac:dyDescent="0.25">
      <c r="A257" s="173" t="s">
        <v>94</v>
      </c>
      <c r="B257" s="306">
        <f>IF(B$119=0,0,B$119/NFM_fec!B$119)</f>
        <v>0.5383192846013386</v>
      </c>
      <c r="C257" s="306">
        <f>IF(C$119=0,0,C$119/NFM_fec!C$119)</f>
        <v>0.53831928460133871</v>
      </c>
      <c r="D257" s="306">
        <f>IF(D$119=0,0,D$119/NFM_fec!D$119)</f>
        <v>0.53831928460133849</v>
      </c>
      <c r="E257" s="306">
        <f>IF(E$119=0,0,E$119/NFM_fec!E$119)</f>
        <v>0.53831928460133849</v>
      </c>
      <c r="F257" s="306">
        <f>IF(F$119=0,0,F$119/NFM_fec!F$119)</f>
        <v>0.53831928460133882</v>
      </c>
      <c r="G257" s="306">
        <f>IF(G$119=0,0,G$119/NFM_fec!G$119)</f>
        <v>0.53831928460133827</v>
      </c>
      <c r="H257" s="306">
        <f>IF(H$119=0,0,H$119/NFM_fec!H$119)</f>
        <v>0.53831928460133838</v>
      </c>
      <c r="I257" s="306">
        <f>IF(I$119=0,0,I$119/NFM_fec!I$119)</f>
        <v>0.53831928460133849</v>
      </c>
      <c r="J257" s="306">
        <f>IF(J$119=0,0,J$119/NFM_fec!J$119)</f>
        <v>0.5383192846013386</v>
      </c>
      <c r="K257" s="306">
        <f>IF(K$119=0,0,K$119/NFM_fec!K$119)</f>
        <v>0.53831928460133882</v>
      </c>
      <c r="L257" s="306">
        <f>IF(L$119=0,0,L$119/NFM_fec!L$119)</f>
        <v>0.5383192846013386</v>
      </c>
      <c r="M257" s="306">
        <f>IF(M$119=0,0,M$119/NFM_fec!M$119)</f>
        <v>0.54963957406643338</v>
      </c>
      <c r="N257" s="306">
        <f>IF(N$119=0,0,N$119/NFM_fec!N$119)</f>
        <v>0.55117379486600793</v>
      </c>
      <c r="O257" s="306">
        <f>IF(O$119=0,0,O$119/NFM_fec!O$119)</f>
        <v>0.561208633304636</v>
      </c>
      <c r="P257" s="306">
        <f>IF(P$119=0,0,P$119/NFM_fec!P$119)</f>
        <v>0.57023998789940078</v>
      </c>
      <c r="Q257" s="306">
        <f>IF(Q$119=0,0,Q$119/NFM_fec!Q$119)</f>
        <v>0.57836820703468927</v>
      </c>
      <c r="R257" s="306">
        <f>IF(R$119=0,0,R$119/NFM_fec!R$119)</f>
        <v>0.58568360425644905</v>
      </c>
      <c r="S257" s="306">
        <f>IF(S$119=0,0,S$119/NFM_fec!S$119)</f>
        <v>0.59226746175603284</v>
      </c>
      <c r="T257" s="306">
        <f>IF(T$119=0,0,T$119/NFM_fec!T$119)</f>
        <v>0.59440093665077331</v>
      </c>
      <c r="U257" s="306">
        <f>IF(U$119=0,0,U$119/NFM_fec!U$119)</f>
        <v>0.59440093665077343</v>
      </c>
      <c r="V257" s="306">
        <f>IF(V$119=0,0,V$119/NFM_fec!V$119)</f>
        <v>0.59440093665077354</v>
      </c>
      <c r="W257" s="306">
        <f>IF(W$119=0,0,W$119/NFM_fec!W$119)</f>
        <v>0.59440093665077343</v>
      </c>
      <c r="X257" s="306">
        <f>IF(X$119=0,0,X$119/NFM_fec!X$119)</f>
        <v>0.59440093665077354</v>
      </c>
      <c r="Y257" s="306">
        <f>IF(Y$119=0,0,Y$119/NFM_fec!Y$119)</f>
        <v>0.59440093665077343</v>
      </c>
      <c r="DA257" s="77"/>
    </row>
    <row r="258" spans="1:105" ht="12" customHeight="1" x14ac:dyDescent="0.25">
      <c r="A258" s="56" t="s">
        <v>95</v>
      </c>
      <c r="B258" s="307">
        <f>IF(B$120=0,0,B$120/NFM_fec!B$120)</f>
        <v>0.8803492877525485</v>
      </c>
      <c r="C258" s="307">
        <f>IF(C$120=0,0,C$120/NFM_fec!C$120)</f>
        <v>0.89165208037307131</v>
      </c>
      <c r="D258" s="307">
        <f>IF(D$120=0,0,D$120/NFM_fec!D$120)</f>
        <v>0.89518508377522021</v>
      </c>
      <c r="E258" s="307">
        <f>IF(E$120=0,0,E$120/NFM_fec!E$120)</f>
        <v>0.87344231154825336</v>
      </c>
      <c r="F258" s="307">
        <f>IF(F$120=0,0,F$120/NFM_fec!F$120)</f>
        <v>0.91322593916313377</v>
      </c>
      <c r="G258" s="307">
        <f>IF(G$120=0,0,G$120/NFM_fec!G$120)</f>
        <v>0.91928132353396963</v>
      </c>
      <c r="H258" s="307">
        <f>IF(H$120=0,0,H$120/NFM_fec!H$120)</f>
        <v>0.9161074062195953</v>
      </c>
      <c r="I258" s="307">
        <f>IF(I$120=0,0,I$120/NFM_fec!I$120)</f>
        <v>0.91966352206376101</v>
      </c>
      <c r="J258" s="307">
        <f>IF(J$120=0,0,J$120/NFM_fec!J$120)</f>
        <v>0.91127608643716174</v>
      </c>
      <c r="K258" s="307">
        <f>IF(K$120=0,0,K$120/NFM_fec!K$120)</f>
        <v>0.93448902827111091</v>
      </c>
      <c r="L258" s="307">
        <f>IF(L$120=0,0,L$120/NFM_fec!L$120)</f>
        <v>0.94031289082700675</v>
      </c>
      <c r="M258" s="307">
        <f>IF(M$120=0,0,M$120/NFM_fec!M$120)</f>
        <v>0.88761460665340064</v>
      </c>
      <c r="N258" s="307">
        <f>IF(N$120=0,0,N$120/NFM_fec!N$120)</f>
        <v>0.89170530351353816</v>
      </c>
      <c r="O258" s="307">
        <f>IF(O$120=0,0,O$120/NFM_fec!O$120)</f>
        <v>0.92091493501907296</v>
      </c>
      <c r="P258" s="307">
        <f>IF(P$120=0,0,P$120/NFM_fec!P$120)</f>
        <v>0.94175174102650216</v>
      </c>
      <c r="Q258" s="307">
        <f>IF(Q$120=0,0,Q$120/NFM_fec!Q$120)</f>
        <v>0.94469558303317491</v>
      </c>
      <c r="R258" s="307">
        <f>IF(R$120=0,0,R$120/NFM_fec!R$120)</f>
        <v>0.95169079716795169</v>
      </c>
      <c r="S258" s="307">
        <f>IF(S$120=0,0,S$120/NFM_fec!S$120)</f>
        <v>1.0407714189038466</v>
      </c>
      <c r="T258" s="307">
        <f>IF(T$120=0,0,T$120/NFM_fec!T$120)</f>
        <v>1.0421793104115984</v>
      </c>
      <c r="U258" s="307">
        <f>IF(U$120=0,0,U$120/NFM_fec!U$120)</f>
        <v>1.0263667787916286</v>
      </c>
      <c r="V258" s="307">
        <f>IF(V$120=0,0,V$120/NFM_fec!V$120)</f>
        <v>0.95342004014884374</v>
      </c>
      <c r="W258" s="307">
        <f>IF(W$120=0,0,W$120/NFM_fec!W$120)</f>
        <v>0.94618944836541397</v>
      </c>
      <c r="X258" s="307">
        <f>IF(X$120=0,0,X$120/NFM_fec!X$120)</f>
        <v>0.95129500847684023</v>
      </c>
      <c r="Y258" s="307">
        <f>IF(Y$120=0,0,Y$120/NFM_fec!Y$120)</f>
        <v>0.9304799420156793</v>
      </c>
      <c r="DA258" s="78"/>
    </row>
    <row r="259" spans="1:105" ht="12" customHeight="1" x14ac:dyDescent="0.25">
      <c r="A259" s="174" t="s">
        <v>602</v>
      </c>
      <c r="B259" s="308">
        <f>IF(B$126=0,0,B$126/NFM_fec!B$126)</f>
        <v>0.33799167821998682</v>
      </c>
      <c r="C259" s="308">
        <f>IF(C$126=0,0,C$126/NFM_fec!C$126)</f>
        <v>0.34249872693473971</v>
      </c>
      <c r="D259" s="308">
        <f>IF(D$126=0,0,D$126/NFM_fec!D$126)</f>
        <v>0.34240790191424658</v>
      </c>
      <c r="E259" s="308">
        <f>IF(E$126=0,0,E$126/NFM_fec!E$126)</f>
        <v>0.33739618858603632</v>
      </c>
      <c r="F259" s="308">
        <f>IF(F$126=0,0,F$126/NFM_fec!F$126)</f>
        <v>0.34766882094049079</v>
      </c>
      <c r="G259" s="308">
        <f>IF(G$126=0,0,G$126/NFM_fec!G$126)</f>
        <v>0.36029565176762207</v>
      </c>
      <c r="H259" s="308">
        <f>IF(H$126=0,0,H$126/NFM_fec!H$126)</f>
        <v>0.35080133670501429</v>
      </c>
      <c r="I259" s="308">
        <f>IF(I$126=0,0,I$126/NFM_fec!I$126)</f>
        <v>0.3555485779650307</v>
      </c>
      <c r="J259" s="308">
        <f>IF(J$126=0,0,J$126/NFM_fec!J$126)</f>
        <v>0.35478856847321083</v>
      </c>
      <c r="K259" s="308">
        <f>IF(K$126=0,0,K$126/NFM_fec!K$126)</f>
        <v>0.40036309108192564</v>
      </c>
      <c r="L259" s="308">
        <f>IF(L$126=0,0,L$126/NFM_fec!L$126)</f>
        <v>0.40593565894765893</v>
      </c>
      <c r="M259" s="308">
        <f>IF(M$126=0,0,M$126/NFM_fec!M$126)</f>
        <v>0.37530765533832416</v>
      </c>
      <c r="N259" s="308">
        <f>IF(N$126=0,0,N$126/NFM_fec!N$126)</f>
        <v>0.38406132005843224</v>
      </c>
      <c r="O259" s="308">
        <f>IF(O$126=0,0,O$126/NFM_fec!O$126)</f>
        <v>0.39762330835398418</v>
      </c>
      <c r="P259" s="308">
        <f>IF(P$126=0,0,P$126/NFM_fec!P$126)</f>
        <v>0.414055290475695</v>
      </c>
      <c r="Q259" s="308">
        <f>IF(Q$126=0,0,Q$126/NFM_fec!Q$126)</f>
        <v>0.41823629901397252</v>
      </c>
      <c r="R259" s="308">
        <f>IF(R$126=0,0,R$126/NFM_fec!R$126)</f>
        <v>0.40983160155454706</v>
      </c>
      <c r="S259" s="308">
        <f>IF(S$126=0,0,S$126/NFM_fec!S$126)</f>
        <v>0.49679938731724643</v>
      </c>
      <c r="T259" s="308">
        <f>IF(T$126=0,0,T$126/NFM_fec!T$126)</f>
        <v>0.49768698645290427</v>
      </c>
      <c r="U259" s="308">
        <f>IF(U$126=0,0,U$126/NFM_fec!U$126)</f>
        <v>0.48981568119025409</v>
      </c>
      <c r="V259" s="308">
        <f>IF(V$126=0,0,V$126/NFM_fec!V$126)</f>
        <v>0.45547087864079894</v>
      </c>
      <c r="W259" s="308">
        <f>IF(W$126=0,0,W$126/NFM_fec!W$126)</f>
        <v>0.45218096486834536</v>
      </c>
      <c r="X259" s="308">
        <f>IF(X$126=0,0,X$126/NFM_fec!X$126)</f>
        <v>0.4545623368814134</v>
      </c>
      <c r="Y259" s="308">
        <f>IF(Y$126=0,0,Y$126/NFM_fec!Y$126)</f>
        <v>0.44488916481370777</v>
      </c>
      <c r="DA259" s="79"/>
    </row>
    <row r="260" spans="1:105" ht="12" customHeight="1" x14ac:dyDescent="0.25">
      <c r="A260" s="174" t="s">
        <v>613</v>
      </c>
      <c r="B260" s="308">
        <f>IF(B$134=0,0,B$134/NFM_fec!B$134)</f>
        <v>0.48406476692106015</v>
      </c>
      <c r="C260" s="308">
        <f>IF(C$134=0,0,C$134/NFM_fec!C$134)</f>
        <v>0.48992750897556181</v>
      </c>
      <c r="D260" s="308">
        <f>IF(D$134=0,0,D$134/NFM_fec!D$134)</f>
        <v>0.49106077550239691</v>
      </c>
      <c r="E260" s="308">
        <f>IF(E$134=0,0,E$134/NFM_fec!E$134)</f>
        <v>0.48336666995352418</v>
      </c>
      <c r="F260" s="308">
        <f>IF(F$134=0,0,F$134/NFM_fec!F$134)</f>
        <v>0.49811370040919678</v>
      </c>
      <c r="G260" s="308">
        <f>IF(G$134=0,0,G$134/NFM_fec!G$134)</f>
        <v>0.52236184800378227</v>
      </c>
      <c r="H260" s="308">
        <f>IF(H$134=0,0,H$134/NFM_fec!H$134)</f>
        <v>0.50663171667809681</v>
      </c>
      <c r="I260" s="308">
        <f>IF(I$134=0,0,I$134/NFM_fec!I$134)</f>
        <v>0.51611844064306178</v>
      </c>
      <c r="J260" s="308">
        <f>IF(J$134=0,0,J$134/NFM_fec!J$134)</f>
        <v>0.51337544796681611</v>
      </c>
      <c r="K260" s="308">
        <f>IF(K$134=0,0,K$134/NFM_fec!K$134)</f>
        <v>0.55835800914553457</v>
      </c>
      <c r="L260" s="308">
        <f>IF(L$134=0,0,L$134/NFM_fec!L$134)</f>
        <v>0.57364245677421821</v>
      </c>
      <c r="M260" s="308">
        <f>IF(M$134=0,0,M$134/NFM_fec!M$134)</f>
        <v>0.54158098301651836</v>
      </c>
      <c r="N260" s="308">
        <f>IF(N$134=0,0,N$134/NFM_fec!N$134)</f>
        <v>0.56838384229273042</v>
      </c>
      <c r="O260" s="308">
        <f>IF(O$134=0,0,O$134/NFM_fec!O$134)</f>
        <v>0.56834124033747935</v>
      </c>
      <c r="P260" s="308">
        <f>IF(P$134=0,0,P$134/NFM_fec!P$134)</f>
        <v>0.59094384001650302</v>
      </c>
      <c r="Q260" s="308">
        <f>IF(Q$134=0,0,Q$134/NFM_fec!Q$134)</f>
        <v>0.60176457835817465</v>
      </c>
      <c r="R260" s="308">
        <f>IF(R$134=0,0,R$134/NFM_fec!R$134)</f>
        <v>0.60500855042001012</v>
      </c>
      <c r="S260" s="308">
        <f>IF(S$134=0,0,S$134/NFM_fec!S$134)</f>
        <v>0.66239918308966206</v>
      </c>
      <c r="T260" s="308">
        <f>IF(T$134=0,0,T$134/NFM_fec!T$134)</f>
        <v>0.66358264860387239</v>
      </c>
      <c r="U260" s="308">
        <f>IF(U$134=0,0,U$134/NFM_fec!U$134)</f>
        <v>0.65308757492033909</v>
      </c>
      <c r="V260" s="308">
        <f>IF(V$134=0,0,V$134/NFM_fec!V$134)</f>
        <v>0.60729450485439873</v>
      </c>
      <c r="W260" s="308">
        <f>IF(W$134=0,0,W$134/NFM_fec!W$134)</f>
        <v>0.60290795315779389</v>
      </c>
      <c r="X260" s="308">
        <f>IF(X$134=0,0,X$134/NFM_fec!X$134)</f>
        <v>0.60608311584188468</v>
      </c>
      <c r="Y260" s="308">
        <f>IF(Y$134=0,0,Y$134/NFM_fec!Y$134)</f>
        <v>0.59318555308494347</v>
      </c>
      <c r="DA260" s="79"/>
    </row>
    <row r="261" spans="1:105" ht="12" customHeight="1" x14ac:dyDescent="0.25">
      <c r="A261" s="41" t="s">
        <v>623</v>
      </c>
      <c r="B261" s="309">
        <f>IF(B$141=0,0,B$141/NFM_fec!B$141)</f>
        <v>0.54350716410457522</v>
      </c>
      <c r="C261" s="309">
        <f>IF(C$141=0,0,C$141/NFM_fec!C$141)</f>
        <v>0.5467377650356936</v>
      </c>
      <c r="D261" s="309">
        <f>IF(D$141=0,0,D$141/NFM_fec!D$141)</f>
        <v>0.54727069182234511</v>
      </c>
      <c r="E261" s="309">
        <f>IF(E$141=0,0,E$141/NFM_fec!E$141)</f>
        <v>0.5438311611605674</v>
      </c>
      <c r="F261" s="309">
        <f>IF(F$141=0,0,F$141/NFM_fec!F$141)</f>
        <v>0.55150787488206476</v>
      </c>
      <c r="G261" s="309">
        <f>IF(G$141=0,0,G$141/NFM_fec!G$141)</f>
        <v>0.55747480533870475</v>
      </c>
      <c r="H261" s="309">
        <f>IF(H$141=0,0,H$141/NFM_fec!H$141)</f>
        <v>0.55272842667277378</v>
      </c>
      <c r="I261" s="309">
        <f>IF(I$141=0,0,I$141/NFM_fec!I$141)</f>
        <v>0.55488646210373693</v>
      </c>
      <c r="J261" s="309">
        <f>IF(J$141=0,0,J$141/NFM_fec!J$141)</f>
        <v>0.5548556132161625</v>
      </c>
      <c r="K261" s="309">
        <f>IF(K$141=0,0,K$141/NFM_fec!K$141)</f>
        <v>0.57841599775116748</v>
      </c>
      <c r="L261" s="309">
        <f>IF(L$141=0,0,L$141/NFM_fec!L$141)</f>
        <v>0.57819918951346105</v>
      </c>
      <c r="M261" s="309">
        <f>IF(M$141=0,0,M$141/NFM_fec!M$141)</f>
        <v>0.57828841031836609</v>
      </c>
      <c r="N261" s="309">
        <f>IF(N$141=0,0,N$141/NFM_fec!N$141)</f>
        <v>0.5837657784333925</v>
      </c>
      <c r="O261" s="309">
        <f>IF(O$141=0,0,O$141/NFM_fec!O$141)</f>
        <v>0.60318150238402024</v>
      </c>
      <c r="P261" s="309">
        <f>IF(P$141=0,0,P$141/NFM_fec!P$141)</f>
        <v>0.61563495401323598</v>
      </c>
      <c r="Q261" s="309">
        <f>IF(Q$141=0,0,Q$141/NFM_fec!Q$141)</f>
        <v>0.6227896220035305</v>
      </c>
      <c r="R261" s="309">
        <f>IF(R$141=0,0,R$141/NFM_fec!R$141)</f>
        <v>0.62060327798198067</v>
      </c>
      <c r="S261" s="309">
        <f>IF(S$141=0,0,S$141/NFM_fec!S$141)</f>
        <v>0.69722393347348721</v>
      </c>
      <c r="T261" s="309">
        <f>IF(T$141=0,0,T$141/NFM_fec!T$141)</f>
        <v>0.70179890452254967</v>
      </c>
      <c r="U261" s="309">
        <f>IF(U$141=0,0,U$141/NFM_fec!U$141)</f>
        <v>0.69563917577025469</v>
      </c>
      <c r="V261" s="309">
        <f>IF(V$141=0,0,V$141/NFM_fec!V$141)</f>
        <v>0.67562208904655929</v>
      </c>
      <c r="W261" s="309">
        <f>IF(W$141=0,0,W$141/NFM_fec!W$141)</f>
        <v>0.67406843578738707</v>
      </c>
      <c r="X261" s="309">
        <f>IF(X$141=0,0,X$141/NFM_fec!X$141)</f>
        <v>0.6656697902861376</v>
      </c>
      <c r="Y261" s="309">
        <f>IF(Y$141=0,0,Y$141/NFM_fec!Y$141)</f>
        <v>0.67065646823679648</v>
      </c>
      <c r="DA261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>
    <tabColor theme="4" tint="0.79998168889431442"/>
    <pageSetUpPr fitToPage="1"/>
  </sheetPr>
  <dimension ref="A1:DA261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Non-ferrous metals / CO2 emissions"</f>
        <v>EL: Non-ferrous metals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58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</row>
    <row r="3" spans="1:105" ht="15" customHeight="1" x14ac:dyDescent="0.25">
      <c r="A3" s="32" t="s">
        <v>342</v>
      </c>
      <c r="B3" s="257"/>
      <c r="C3" s="257"/>
      <c r="D3" s="257"/>
      <c r="E3" s="257"/>
      <c r="F3" s="257"/>
      <c r="G3" s="257"/>
      <c r="H3" s="257"/>
      <c r="I3" s="257"/>
      <c r="J3" s="257"/>
      <c r="K3" s="257"/>
      <c r="L3" s="257"/>
      <c r="M3" s="257"/>
      <c r="N3" s="257"/>
      <c r="O3" s="257"/>
      <c r="P3" s="257"/>
      <c r="Q3" s="257"/>
      <c r="R3" s="257"/>
      <c r="S3" s="257"/>
      <c r="T3" s="257"/>
      <c r="U3" s="257"/>
      <c r="V3" s="257"/>
      <c r="W3" s="257"/>
      <c r="X3" s="257"/>
      <c r="Y3" s="257"/>
      <c r="DA3" s="88"/>
    </row>
    <row r="4" spans="1:105" ht="12" customHeight="1" x14ac:dyDescent="0.25">
      <c r="A4" s="58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</row>
    <row r="5" spans="1:105" ht="15" customHeight="1" x14ac:dyDescent="0.25">
      <c r="A5" s="34" t="s">
        <v>45</v>
      </c>
      <c r="B5" s="223">
        <v>1014.287810887011</v>
      </c>
      <c r="C5" s="223">
        <v>961.09857698130963</v>
      </c>
      <c r="D5" s="223">
        <v>989.06354006907827</v>
      </c>
      <c r="E5" s="223">
        <v>1043.3327883352761</v>
      </c>
      <c r="F5" s="223">
        <v>1020.163580299053</v>
      </c>
      <c r="G5" s="223">
        <v>933.67168590898677</v>
      </c>
      <c r="H5" s="223">
        <v>957.75765931158867</v>
      </c>
      <c r="I5" s="223">
        <v>963.58319222976729</v>
      </c>
      <c r="J5" s="223">
        <v>867.96491043775052</v>
      </c>
      <c r="K5" s="223">
        <v>639.88947932607766</v>
      </c>
      <c r="L5" s="223">
        <v>689.51979425414095</v>
      </c>
      <c r="M5" s="223">
        <v>839.94189798378056</v>
      </c>
      <c r="N5" s="223">
        <v>786.19110861327999</v>
      </c>
      <c r="O5" s="223">
        <v>793.68922170152496</v>
      </c>
      <c r="P5" s="223">
        <v>722.52733636622202</v>
      </c>
      <c r="Q5" s="223">
        <v>718.9041462338987</v>
      </c>
      <c r="R5" s="223">
        <v>720.37107667040891</v>
      </c>
      <c r="S5" s="223">
        <v>296.61237353500519</v>
      </c>
      <c r="T5" s="223">
        <v>296.60612379989959</v>
      </c>
      <c r="U5" s="223">
        <v>325.41293757808143</v>
      </c>
      <c r="V5" s="223">
        <v>466.64162743920912</v>
      </c>
      <c r="W5" s="223">
        <v>509.76696383582572</v>
      </c>
      <c r="X5" s="223">
        <v>507.21826730516722</v>
      </c>
      <c r="Y5" s="223">
        <v>439.95336530957678</v>
      </c>
      <c r="DA5" s="89" t="s">
        <v>789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790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791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792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793</v>
      </c>
    </row>
    <row r="10" spans="1:105" ht="12" customHeight="1" x14ac:dyDescent="0.25">
      <c r="A10" s="56" t="s">
        <v>95</v>
      </c>
      <c r="B10" s="260">
        <v>0.4868862901257055</v>
      </c>
      <c r="C10" s="260">
        <v>0.44122894736548512</v>
      </c>
      <c r="D10" s="260">
        <v>0.44234156637908778</v>
      </c>
      <c r="E10" s="260">
        <v>0.58363745012309576</v>
      </c>
      <c r="F10" s="260">
        <v>0.35619081088398941</v>
      </c>
      <c r="G10" s="260">
        <v>0.33122298227827462</v>
      </c>
      <c r="H10" s="260">
        <v>0.31913345110740732</v>
      </c>
      <c r="I10" s="260">
        <v>0.31476223875899451</v>
      </c>
      <c r="J10" s="260">
        <v>0.33910756234653883</v>
      </c>
      <c r="K10" s="260">
        <v>0.22373563783030501</v>
      </c>
      <c r="L10" s="260">
        <v>0.1961491506969156</v>
      </c>
      <c r="M10" s="260">
        <v>0.78061969557738931</v>
      </c>
      <c r="N10" s="260">
        <v>0.7491546171410759</v>
      </c>
      <c r="O10" s="260">
        <v>1.0262100124920039</v>
      </c>
      <c r="P10" s="260">
        <v>0.8071679224839402</v>
      </c>
      <c r="Q10" s="260">
        <v>0.77875346109248311</v>
      </c>
      <c r="R10" s="260">
        <v>0.76443918072520822</v>
      </c>
      <c r="S10" s="260">
        <v>0.1830934949937755</v>
      </c>
      <c r="T10" s="260">
        <v>0.17594254549575131</v>
      </c>
      <c r="U10" s="260">
        <v>0.27407582475243553</v>
      </c>
      <c r="V10" s="260">
        <v>0.73338514356541495</v>
      </c>
      <c r="W10" s="260">
        <v>0.83389138114158234</v>
      </c>
      <c r="X10" s="260">
        <v>0.71519570425400902</v>
      </c>
      <c r="Y10" s="260">
        <v>0.75802430505312646</v>
      </c>
      <c r="DA10" s="68" t="s">
        <v>794</v>
      </c>
    </row>
    <row r="11" spans="1:105" ht="12" customHeight="1" x14ac:dyDescent="0.25">
      <c r="A11" s="37" t="s">
        <v>159</v>
      </c>
      <c r="B11" s="226">
        <v>0.21535994049238669</v>
      </c>
      <c r="C11" s="226">
        <v>0.2064259491760477</v>
      </c>
      <c r="D11" s="226">
        <v>0.17893359550889351</v>
      </c>
      <c r="E11" s="226">
        <v>0.21955156268799461</v>
      </c>
      <c r="F11" s="226">
        <v>8.7354966473310227E-3</v>
      </c>
      <c r="G11" s="226">
        <v>1.3607475054916071E-2</v>
      </c>
      <c r="H11" s="226">
        <v>1.612323673281621E-2</v>
      </c>
      <c r="I11" s="226">
        <v>1.431534099420982E-2</v>
      </c>
      <c r="J11" s="226">
        <v>1.476786400223217E-2</v>
      </c>
      <c r="K11" s="226">
        <v>1.0240207723170089E-2</v>
      </c>
      <c r="L11" s="226">
        <v>7.9170257801194945E-3</v>
      </c>
      <c r="M11" s="226">
        <v>5.3982774723728231E-3</v>
      </c>
      <c r="N11" s="226">
        <v>2.254087931369755E-2</v>
      </c>
      <c r="O11" s="226">
        <v>1.6753624679083721E-2</v>
      </c>
      <c r="P11" s="226">
        <v>0</v>
      </c>
      <c r="Q11" s="226">
        <v>0</v>
      </c>
      <c r="R11" s="226">
        <v>0</v>
      </c>
      <c r="S11" s="226">
        <v>5.1565520906791799E-4</v>
      </c>
      <c r="T11" s="226">
        <v>1.015825121132152E-4</v>
      </c>
      <c r="U11" s="226">
        <v>4.2242741607510792E-4</v>
      </c>
      <c r="V11" s="226">
        <v>7.2851156325978348E-4</v>
      </c>
      <c r="W11" s="226">
        <v>5.8209726287371374E-4</v>
      </c>
      <c r="X11" s="226">
        <v>4.8473374780269427E-4</v>
      </c>
      <c r="Y11" s="226">
        <v>4.680195497511248E-4</v>
      </c>
      <c r="DA11" s="69" t="s">
        <v>795</v>
      </c>
    </row>
    <row r="12" spans="1:105" ht="12" customHeight="1" x14ac:dyDescent="0.25">
      <c r="A12" s="37" t="s">
        <v>35</v>
      </c>
      <c r="B12" s="226">
        <v>0.27152634963331879</v>
      </c>
      <c r="C12" s="226">
        <v>0.2348029981894374</v>
      </c>
      <c r="D12" s="226">
        <v>0.26340797087019441</v>
      </c>
      <c r="E12" s="226">
        <v>0.36408588743510117</v>
      </c>
      <c r="F12" s="226">
        <v>0.34745531423665832</v>
      </c>
      <c r="G12" s="226">
        <v>0.31761550722335857</v>
      </c>
      <c r="H12" s="226">
        <v>0.30301021437459108</v>
      </c>
      <c r="I12" s="226">
        <v>0.30044689776478462</v>
      </c>
      <c r="J12" s="226">
        <v>0.32433969834430659</v>
      </c>
      <c r="K12" s="226">
        <v>0.2134954301071349</v>
      </c>
      <c r="L12" s="226">
        <v>0.18823212491679611</v>
      </c>
      <c r="M12" s="226">
        <v>0.77522141810501644</v>
      </c>
      <c r="N12" s="226">
        <v>0.72661373782737837</v>
      </c>
      <c r="O12" s="226">
        <v>1.009456387812921</v>
      </c>
      <c r="P12" s="226">
        <v>0.8071679224839402</v>
      </c>
      <c r="Q12" s="226">
        <v>0.77875346109248311</v>
      </c>
      <c r="R12" s="226">
        <v>0.76443918072520822</v>
      </c>
      <c r="S12" s="226">
        <v>0.1825778397847076</v>
      </c>
      <c r="T12" s="226">
        <v>0.1758409629836381</v>
      </c>
      <c r="U12" s="226">
        <v>0.27365339733636029</v>
      </c>
      <c r="V12" s="226">
        <v>0.73265663200215514</v>
      </c>
      <c r="W12" s="226">
        <v>0.83330928387870862</v>
      </c>
      <c r="X12" s="226">
        <v>0.71471097050620636</v>
      </c>
      <c r="Y12" s="226">
        <v>0.75755628550337528</v>
      </c>
      <c r="DA12" s="69" t="s">
        <v>796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797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798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799</v>
      </c>
    </row>
    <row r="16" spans="1:105" ht="12" customHeight="1" x14ac:dyDescent="0.25">
      <c r="A16" s="57" t="s">
        <v>485</v>
      </c>
      <c r="B16" s="294">
        <v>769.96216433485893</v>
      </c>
      <c r="C16" s="294">
        <v>722.72717398310033</v>
      </c>
      <c r="D16" s="294">
        <v>743.60928724592702</v>
      </c>
      <c r="E16" s="294">
        <v>777.87424306522053</v>
      </c>
      <c r="F16" s="294">
        <v>774.61417303096482</v>
      </c>
      <c r="G16" s="294">
        <v>741.48296924780266</v>
      </c>
      <c r="H16" s="294">
        <v>746.26691520238683</v>
      </c>
      <c r="I16" s="294">
        <v>763.06933140696424</v>
      </c>
      <c r="J16" s="294">
        <v>681.80038658879698</v>
      </c>
      <c r="K16" s="294">
        <v>526.05848074842106</v>
      </c>
      <c r="L16" s="294">
        <v>598.24708531098531</v>
      </c>
      <c r="M16" s="294">
        <v>653.95642375019997</v>
      </c>
      <c r="N16" s="294">
        <v>656.09042368668565</v>
      </c>
      <c r="O16" s="294">
        <v>617.1921323540264</v>
      </c>
      <c r="P16" s="294">
        <v>580.08896189582038</v>
      </c>
      <c r="Q16" s="294">
        <v>584.27108838214417</v>
      </c>
      <c r="R16" s="294">
        <v>587.79905691048032</v>
      </c>
      <c r="S16" s="294">
        <v>263.3331355724207</v>
      </c>
      <c r="T16" s="294">
        <v>265.07487420093707</v>
      </c>
      <c r="U16" s="294">
        <v>276.14611871525261</v>
      </c>
      <c r="V16" s="294">
        <v>338.71050916221702</v>
      </c>
      <c r="W16" s="294">
        <v>364.74561137150488</v>
      </c>
      <c r="X16" s="294">
        <v>382.68861948309637</v>
      </c>
      <c r="Y16" s="294">
        <v>308.48017506761772</v>
      </c>
      <c r="DA16" s="70" t="s">
        <v>800</v>
      </c>
    </row>
    <row r="17" spans="1:105" ht="12" customHeight="1" x14ac:dyDescent="0.25">
      <c r="A17" s="46" t="s">
        <v>28</v>
      </c>
      <c r="B17" s="229">
        <v>481.22503158046408</v>
      </c>
      <c r="C17" s="229">
        <v>422.0961810266441</v>
      </c>
      <c r="D17" s="229">
        <v>440.6301927542595</v>
      </c>
      <c r="E17" s="229">
        <v>474.24145621675598</v>
      </c>
      <c r="F17" s="229">
        <v>448.23718049430198</v>
      </c>
      <c r="G17" s="229">
        <v>456.67893262612148</v>
      </c>
      <c r="H17" s="229">
        <v>461.34928403186058</v>
      </c>
      <c r="I17" s="229">
        <v>480.40234975957071</v>
      </c>
      <c r="J17" s="229">
        <v>420.89891513404609</v>
      </c>
      <c r="K17" s="229">
        <v>239.53654589806621</v>
      </c>
      <c r="L17" s="229">
        <v>354.3246189777048</v>
      </c>
      <c r="M17" s="229">
        <v>374.81204311878588</v>
      </c>
      <c r="N17" s="229">
        <v>453.53162957481828</v>
      </c>
      <c r="O17" s="229">
        <v>330.94193780002729</v>
      </c>
      <c r="P17" s="229">
        <v>314.49781033405969</v>
      </c>
      <c r="Q17" s="229">
        <v>338.01749691259408</v>
      </c>
      <c r="R17" s="229">
        <v>391.05076245828621</v>
      </c>
      <c r="S17" s="229">
        <v>0</v>
      </c>
      <c r="T17" s="229">
        <v>0</v>
      </c>
      <c r="U17" s="229">
        <v>0</v>
      </c>
      <c r="V17" s="229">
        <v>0</v>
      </c>
      <c r="W17" s="229">
        <v>0</v>
      </c>
      <c r="X17" s="229">
        <v>0</v>
      </c>
      <c r="Y17" s="229">
        <v>0</v>
      </c>
      <c r="DA17" s="73" t="s">
        <v>801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802</v>
      </c>
    </row>
    <row r="19" spans="1:105" ht="12" customHeight="1" x14ac:dyDescent="0.25">
      <c r="A19" s="46" t="s">
        <v>31</v>
      </c>
      <c r="B19" s="229">
        <v>30.793084340882601</v>
      </c>
      <c r="C19" s="229">
        <v>30.574671826266052</v>
      </c>
      <c r="D19" s="229">
        <v>27.19990185644809</v>
      </c>
      <c r="E19" s="229">
        <v>28.114343659299308</v>
      </c>
      <c r="F19" s="229">
        <v>32.07880419869177</v>
      </c>
      <c r="G19" s="229">
        <v>32.881793619268109</v>
      </c>
      <c r="H19" s="229">
        <v>30.361052935350571</v>
      </c>
      <c r="I19" s="229">
        <v>28.506619265083231</v>
      </c>
      <c r="J19" s="229">
        <v>28.241235663719841</v>
      </c>
      <c r="K19" s="229">
        <v>44.871508202754157</v>
      </c>
      <c r="L19" s="229">
        <v>34.682277100495803</v>
      </c>
      <c r="M19" s="229">
        <v>21.004534209614491</v>
      </c>
      <c r="N19" s="229">
        <v>4.4017115582660944</v>
      </c>
      <c r="O19" s="229">
        <v>2.1399465340906301</v>
      </c>
      <c r="P19" s="229">
        <v>3.6236168268742039</v>
      </c>
      <c r="Q19" s="229">
        <v>3.6428151158674522</v>
      </c>
      <c r="R19" s="229">
        <v>4.0597617826206589</v>
      </c>
      <c r="S19" s="229">
        <v>10.116386388819469</v>
      </c>
      <c r="T19" s="229">
        <v>13.75255573366697</v>
      </c>
      <c r="U19" s="229">
        <v>16.38823136188158</v>
      </c>
      <c r="V19" s="229">
        <v>10.67458426810237</v>
      </c>
      <c r="W19" s="229">
        <v>10.000302805751391</v>
      </c>
      <c r="X19" s="229">
        <v>8.234308954422568</v>
      </c>
      <c r="Y19" s="229">
        <v>7.4556766143408666</v>
      </c>
      <c r="DA19" s="73" t="s">
        <v>803</v>
      </c>
    </row>
    <row r="20" spans="1:105" ht="12" customHeight="1" x14ac:dyDescent="0.25">
      <c r="A20" s="46" t="s">
        <v>159</v>
      </c>
      <c r="B20" s="229">
        <v>21.41486912762165</v>
      </c>
      <c r="C20" s="229">
        <v>22.569159625414251</v>
      </c>
      <c r="D20" s="229">
        <v>19.207949737181519</v>
      </c>
      <c r="E20" s="229">
        <v>21.39119705758096</v>
      </c>
      <c r="F20" s="229">
        <v>1.030144381263866</v>
      </c>
      <c r="G20" s="229">
        <v>2.1816991132345072</v>
      </c>
      <c r="H20" s="229">
        <v>2.077070847346175</v>
      </c>
      <c r="I20" s="229">
        <v>2.086047803937765</v>
      </c>
      <c r="J20" s="229">
        <v>2.1403381649989428</v>
      </c>
      <c r="K20" s="229">
        <v>3.354510718736269</v>
      </c>
      <c r="L20" s="229">
        <v>3.0086816891766071</v>
      </c>
      <c r="M20" s="229">
        <v>1.137129498955139</v>
      </c>
      <c r="N20" s="229">
        <v>5.9622336708551584</v>
      </c>
      <c r="O20" s="229">
        <v>4.6383063942713392</v>
      </c>
      <c r="P20" s="229">
        <v>0</v>
      </c>
      <c r="Q20" s="229">
        <v>0</v>
      </c>
      <c r="R20" s="229">
        <v>0</v>
      </c>
      <c r="S20" s="229">
        <v>0.6917149722267385</v>
      </c>
      <c r="T20" s="229">
        <v>0.14508918566682841</v>
      </c>
      <c r="U20" s="229">
        <v>0.40035947445904158</v>
      </c>
      <c r="V20" s="229">
        <v>0.32585602060081059</v>
      </c>
      <c r="W20" s="229">
        <v>0.24762970070601581</v>
      </c>
      <c r="X20" s="229">
        <v>0.19193868698857899</v>
      </c>
      <c r="Y20" s="229">
        <v>0.1858586186366237</v>
      </c>
      <c r="DA20" s="73" t="s">
        <v>804</v>
      </c>
    </row>
    <row r="21" spans="1:105" ht="12" customHeight="1" x14ac:dyDescent="0.25">
      <c r="A21" s="46" t="s">
        <v>32</v>
      </c>
      <c r="B21" s="229">
        <v>209.52925892556749</v>
      </c>
      <c r="C21" s="229">
        <v>221.8154551722362</v>
      </c>
      <c r="D21" s="229">
        <v>228.29523888404489</v>
      </c>
      <c r="E21" s="229">
        <v>218.65388001814699</v>
      </c>
      <c r="F21" s="229">
        <v>252.29394092038771</v>
      </c>
      <c r="G21" s="229">
        <v>198.8169546367856</v>
      </c>
      <c r="H21" s="229">
        <v>213.4443128325953</v>
      </c>
      <c r="I21" s="229">
        <v>208.29285023633241</v>
      </c>
      <c r="J21" s="229">
        <v>183.5126503568512</v>
      </c>
      <c r="K21" s="229">
        <v>168.35859355647341</v>
      </c>
      <c r="L21" s="229">
        <v>134.69826219608311</v>
      </c>
      <c r="M21" s="229">
        <v>93.704859919289376</v>
      </c>
      <c r="N21" s="229">
        <v>0</v>
      </c>
      <c r="O21" s="229">
        <v>0</v>
      </c>
      <c r="P21" s="229">
        <v>7.923048576297985</v>
      </c>
      <c r="Q21" s="229">
        <v>0</v>
      </c>
      <c r="R21" s="229">
        <v>0</v>
      </c>
      <c r="S21" s="229">
        <v>7.6097824015887214</v>
      </c>
      <c r="T21" s="229">
        <v>2.5514331565813109E-2</v>
      </c>
      <c r="U21" s="229">
        <v>0</v>
      </c>
      <c r="V21" s="229">
        <v>0</v>
      </c>
      <c r="W21" s="229">
        <v>0</v>
      </c>
      <c r="X21" s="229">
        <v>0</v>
      </c>
      <c r="Y21" s="229">
        <v>0</v>
      </c>
      <c r="DA21" s="73" t="s">
        <v>805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5.4903660674628298</v>
      </c>
      <c r="Q22" s="229">
        <v>0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91.260237418125058</v>
      </c>
      <c r="Y22" s="229">
        <v>0</v>
      </c>
      <c r="DA22" s="73" t="s">
        <v>806</v>
      </c>
    </row>
    <row r="23" spans="1:105" ht="12" customHeight="1" x14ac:dyDescent="0.25">
      <c r="A23" s="46" t="s">
        <v>35</v>
      </c>
      <c r="B23" s="229">
        <v>26.999920360323109</v>
      </c>
      <c r="C23" s="229">
        <v>25.67170633253971</v>
      </c>
      <c r="D23" s="229">
        <v>28.276004013992949</v>
      </c>
      <c r="E23" s="229">
        <v>35.473366113437201</v>
      </c>
      <c r="F23" s="229">
        <v>40.974103036319448</v>
      </c>
      <c r="G23" s="229">
        <v>50.923589252392937</v>
      </c>
      <c r="H23" s="229">
        <v>39.035194555234149</v>
      </c>
      <c r="I23" s="229">
        <v>43.781464342040167</v>
      </c>
      <c r="J23" s="229">
        <v>47.007247269180922</v>
      </c>
      <c r="K23" s="229">
        <v>69.937322372390966</v>
      </c>
      <c r="L23" s="229">
        <v>71.533245347524996</v>
      </c>
      <c r="M23" s="229">
        <v>163.29785700355501</v>
      </c>
      <c r="N23" s="229">
        <v>192.1948488827461</v>
      </c>
      <c r="O23" s="229">
        <v>279.47194162563699</v>
      </c>
      <c r="P23" s="229">
        <v>248.55412009112561</v>
      </c>
      <c r="Q23" s="229">
        <v>242.6107763536827</v>
      </c>
      <c r="R23" s="229">
        <v>192.6885326695735</v>
      </c>
      <c r="S23" s="229">
        <v>244.91525180978579</v>
      </c>
      <c r="T23" s="229">
        <v>251.1517149500375</v>
      </c>
      <c r="U23" s="229">
        <v>259.35752787891192</v>
      </c>
      <c r="V23" s="229">
        <v>327.71006887351382</v>
      </c>
      <c r="W23" s="229">
        <v>354.49767886504748</v>
      </c>
      <c r="X23" s="229">
        <v>283.00213442356022</v>
      </c>
      <c r="Y23" s="229">
        <v>300.83863983464022</v>
      </c>
      <c r="DA23" s="73" t="s">
        <v>807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808</v>
      </c>
    </row>
    <row r="25" spans="1:105" ht="12" customHeight="1" x14ac:dyDescent="0.25">
      <c r="A25" s="46" t="s">
        <v>38</v>
      </c>
      <c r="B25" s="229">
        <v>0</v>
      </c>
      <c r="C25" s="229">
        <v>0</v>
      </c>
      <c r="D25" s="229">
        <v>0</v>
      </c>
      <c r="E25" s="229">
        <v>0</v>
      </c>
      <c r="F25" s="229">
        <v>0</v>
      </c>
      <c r="G25" s="229">
        <v>0</v>
      </c>
      <c r="H25" s="229">
        <v>0</v>
      </c>
      <c r="I25" s="229">
        <v>0</v>
      </c>
      <c r="J25" s="229">
        <v>0</v>
      </c>
      <c r="K25" s="229">
        <v>0</v>
      </c>
      <c r="L25" s="229">
        <v>0</v>
      </c>
      <c r="M25" s="229">
        <v>0</v>
      </c>
      <c r="N25" s="229">
        <v>0</v>
      </c>
      <c r="O25" s="229">
        <v>0</v>
      </c>
      <c r="P25" s="229">
        <v>0</v>
      </c>
      <c r="Q25" s="229">
        <v>0</v>
      </c>
      <c r="R25" s="229">
        <v>0</v>
      </c>
      <c r="S25" s="229">
        <v>0</v>
      </c>
      <c r="T25" s="229">
        <v>0</v>
      </c>
      <c r="U25" s="229">
        <v>0</v>
      </c>
      <c r="V25" s="229">
        <v>0</v>
      </c>
      <c r="W25" s="229">
        <v>0</v>
      </c>
      <c r="X25" s="229">
        <v>0</v>
      </c>
      <c r="Y25" s="229">
        <v>0</v>
      </c>
      <c r="DA25" s="73" t="s">
        <v>809</v>
      </c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810</v>
      </c>
    </row>
    <row r="27" spans="1:105" ht="12" customHeight="1" x14ac:dyDescent="0.25">
      <c r="A27" s="57" t="s">
        <v>497</v>
      </c>
      <c r="B27" s="261">
        <v>243.83876026202651</v>
      </c>
      <c r="C27" s="261">
        <v>237.9301740508439</v>
      </c>
      <c r="D27" s="261">
        <v>245.01191125677221</v>
      </c>
      <c r="E27" s="261">
        <v>264.87490781993262</v>
      </c>
      <c r="F27" s="261">
        <v>245.19321645720419</v>
      </c>
      <c r="G27" s="261">
        <v>191.8574936789058</v>
      </c>
      <c r="H27" s="261">
        <v>211.17161065809449</v>
      </c>
      <c r="I27" s="261">
        <v>200.19909858404421</v>
      </c>
      <c r="J27" s="261">
        <v>185.82541628660701</v>
      </c>
      <c r="K27" s="261">
        <v>113.6072629398264</v>
      </c>
      <c r="L27" s="261">
        <v>91.076559792458639</v>
      </c>
      <c r="M27" s="261">
        <v>185.2048545380031</v>
      </c>
      <c r="N27" s="261">
        <v>129.35153030945321</v>
      </c>
      <c r="O27" s="261">
        <v>175.47087933500671</v>
      </c>
      <c r="P27" s="261">
        <v>141.6312065479178</v>
      </c>
      <c r="Q27" s="261">
        <v>133.85430439066201</v>
      </c>
      <c r="R27" s="261">
        <v>131.80758057920329</v>
      </c>
      <c r="S27" s="261">
        <v>33.096144467590761</v>
      </c>
      <c r="T27" s="261">
        <v>31.35530705346677</v>
      </c>
      <c r="U27" s="261">
        <v>48.99274303807637</v>
      </c>
      <c r="V27" s="261">
        <v>127.19773313342669</v>
      </c>
      <c r="W27" s="261">
        <v>144.1874610831791</v>
      </c>
      <c r="X27" s="261">
        <v>123.8144521178167</v>
      </c>
      <c r="Y27" s="261">
        <v>130.715165936906</v>
      </c>
      <c r="DA27" s="70" t="s">
        <v>811</v>
      </c>
    </row>
    <row r="28" spans="1:105" ht="12" customHeight="1" x14ac:dyDescent="0.25">
      <c r="A28" s="18" t="s">
        <v>31</v>
      </c>
      <c r="B28" s="295">
        <v>26.00478656381112</v>
      </c>
      <c r="C28" s="295">
        <v>24.197894294366989</v>
      </c>
      <c r="D28" s="295">
        <v>21.995906849699331</v>
      </c>
      <c r="E28" s="295">
        <v>24.52562604476346</v>
      </c>
      <c r="F28" s="295">
        <v>24.099447453222531</v>
      </c>
      <c r="G28" s="295">
        <v>22.15073419004889</v>
      </c>
      <c r="H28" s="295">
        <v>22.502617417159289</v>
      </c>
      <c r="I28" s="295">
        <v>20.189834154974911</v>
      </c>
      <c r="J28" s="295">
        <v>20.114640766098852</v>
      </c>
      <c r="K28" s="295">
        <v>17.791759062213931</v>
      </c>
      <c r="L28" s="295">
        <v>12.949780852764979</v>
      </c>
      <c r="M28" s="295">
        <v>13.935948465560401</v>
      </c>
      <c r="N28" s="295">
        <v>2.810878335541835</v>
      </c>
      <c r="O28" s="295">
        <v>1.311783562808889</v>
      </c>
      <c r="P28" s="295">
        <v>1.9731475331080159</v>
      </c>
      <c r="Q28" s="295">
        <v>1.980098972154565</v>
      </c>
      <c r="R28" s="295">
        <v>2.7197561218258119</v>
      </c>
      <c r="S28" s="295">
        <v>1.271444190593549</v>
      </c>
      <c r="T28" s="295">
        <v>1.6267690745829231</v>
      </c>
      <c r="U28" s="295">
        <v>2.9075346475867789</v>
      </c>
      <c r="V28" s="295">
        <v>4.0086825897512517</v>
      </c>
      <c r="W28" s="295">
        <v>3.953216232547474</v>
      </c>
      <c r="X28" s="295">
        <v>3.4983773527362478</v>
      </c>
      <c r="Y28" s="295">
        <v>3.159263008074519</v>
      </c>
      <c r="DA28" s="122" t="s">
        <v>812</v>
      </c>
    </row>
    <row r="29" spans="1:105" ht="12" customHeight="1" x14ac:dyDescent="0.25">
      <c r="A29" s="18" t="s">
        <v>159</v>
      </c>
      <c r="B29" s="295">
        <v>18.084875642560831</v>
      </c>
      <c r="C29" s="295">
        <v>17.862044179303471</v>
      </c>
      <c r="D29" s="295">
        <v>15.5330072668109</v>
      </c>
      <c r="E29" s="295">
        <v>18.660670369608411</v>
      </c>
      <c r="F29" s="295">
        <v>0.77390385974903064</v>
      </c>
      <c r="G29" s="295">
        <v>1.46969589613885</v>
      </c>
      <c r="H29" s="295">
        <v>1.5394568405019049</v>
      </c>
      <c r="I29" s="295">
        <v>1.4774448982956281</v>
      </c>
      <c r="J29" s="295">
        <v>1.524442266604926</v>
      </c>
      <c r="K29" s="295">
        <v>1.330078904628986</v>
      </c>
      <c r="L29" s="295">
        <v>1.1233913049500091</v>
      </c>
      <c r="M29" s="295">
        <v>0.75445510659568193</v>
      </c>
      <c r="N29" s="295">
        <v>3.8074083762650131</v>
      </c>
      <c r="O29" s="295">
        <v>2.843273881074837</v>
      </c>
      <c r="P29" s="295">
        <v>0</v>
      </c>
      <c r="Q29" s="295">
        <v>0</v>
      </c>
      <c r="R29" s="295">
        <v>0</v>
      </c>
      <c r="S29" s="295">
        <v>8.6935882950878021E-2</v>
      </c>
      <c r="T29" s="295">
        <v>1.7162380932688081E-2</v>
      </c>
      <c r="U29" s="295">
        <v>7.1030181218142655E-2</v>
      </c>
      <c r="V29" s="295">
        <v>0.12237041965666259</v>
      </c>
      <c r="W29" s="295">
        <v>9.7890411071241593E-2</v>
      </c>
      <c r="X29" s="295">
        <v>8.1545878274841027E-2</v>
      </c>
      <c r="Y29" s="295">
        <v>7.8755596435217082E-2</v>
      </c>
      <c r="DA29" s="122" t="s">
        <v>813</v>
      </c>
    </row>
    <row r="30" spans="1:105" ht="12" customHeight="1" x14ac:dyDescent="0.25">
      <c r="A30" s="18" t="s">
        <v>32</v>
      </c>
      <c r="B30" s="295">
        <v>176.94764177938541</v>
      </c>
      <c r="C30" s="295">
        <v>175.55272441235471</v>
      </c>
      <c r="D30" s="295">
        <v>184.6168723411362</v>
      </c>
      <c r="E30" s="295">
        <v>190.74332161362301</v>
      </c>
      <c r="F30" s="295">
        <v>189.53775628036871</v>
      </c>
      <c r="G30" s="295">
        <v>133.9325210062089</v>
      </c>
      <c r="H30" s="295">
        <v>158.19792949104101</v>
      </c>
      <c r="I30" s="295">
        <v>147.52356506510131</v>
      </c>
      <c r="J30" s="295">
        <v>130.7057198883401</v>
      </c>
      <c r="K30" s="295">
        <v>66.754955484784091</v>
      </c>
      <c r="L30" s="295">
        <v>50.294073011215787</v>
      </c>
      <c r="M30" s="295">
        <v>62.170676377581067</v>
      </c>
      <c r="N30" s="295">
        <v>0</v>
      </c>
      <c r="O30" s="295">
        <v>0</v>
      </c>
      <c r="P30" s="295">
        <v>4.3142927356651404</v>
      </c>
      <c r="Q30" s="295">
        <v>0</v>
      </c>
      <c r="R30" s="295">
        <v>0</v>
      </c>
      <c r="S30" s="295">
        <v>0.95641005140671387</v>
      </c>
      <c r="T30" s="295">
        <v>3.0180517973332731E-3</v>
      </c>
      <c r="U30" s="295">
        <v>0</v>
      </c>
      <c r="V30" s="295">
        <v>0</v>
      </c>
      <c r="W30" s="295">
        <v>0</v>
      </c>
      <c r="X30" s="295">
        <v>0</v>
      </c>
      <c r="Y30" s="295">
        <v>0</v>
      </c>
      <c r="DA30" s="122" t="s">
        <v>814</v>
      </c>
    </row>
    <row r="31" spans="1:105" ht="12" customHeight="1" x14ac:dyDescent="0.25">
      <c r="A31" s="18" t="s">
        <v>35</v>
      </c>
      <c r="B31" s="295">
        <v>22.801456276269072</v>
      </c>
      <c r="C31" s="295">
        <v>20.317511164818679</v>
      </c>
      <c r="D31" s="295">
        <v>22.866124799125721</v>
      </c>
      <c r="E31" s="295">
        <v>30.945289791937729</v>
      </c>
      <c r="F31" s="295">
        <v>30.78210886386395</v>
      </c>
      <c r="G31" s="295">
        <v>34.304542586509143</v>
      </c>
      <c r="H31" s="295">
        <v>28.931606909392279</v>
      </c>
      <c r="I31" s="295">
        <v>31.008254465672351</v>
      </c>
      <c r="J31" s="295">
        <v>33.480613365563123</v>
      </c>
      <c r="K31" s="295">
        <v>27.730469488199422</v>
      </c>
      <c r="L31" s="295">
        <v>26.70931462352786</v>
      </c>
      <c r="M31" s="295">
        <v>108.343774588266</v>
      </c>
      <c r="N31" s="295">
        <v>122.73324359764641</v>
      </c>
      <c r="O31" s="295">
        <v>171.31582189112291</v>
      </c>
      <c r="P31" s="295">
        <v>135.34376627914469</v>
      </c>
      <c r="Q31" s="295">
        <v>131.87420541850739</v>
      </c>
      <c r="R31" s="295">
        <v>129.08782445737751</v>
      </c>
      <c r="S31" s="295">
        <v>30.78135434263962</v>
      </c>
      <c r="T31" s="295">
        <v>29.708357546153831</v>
      </c>
      <c r="U31" s="295">
        <v>46.014178209271449</v>
      </c>
      <c r="V31" s="295">
        <v>123.0666801240188</v>
      </c>
      <c r="W31" s="295">
        <v>140.13635443956039</v>
      </c>
      <c r="X31" s="295">
        <v>120.23452888680561</v>
      </c>
      <c r="Y31" s="295">
        <v>127.4771473323963</v>
      </c>
      <c r="DA31" s="122" t="s">
        <v>815</v>
      </c>
    </row>
    <row r="32" spans="1:105" ht="12" customHeight="1" x14ac:dyDescent="0.25">
      <c r="A32" s="47" t="s">
        <v>40</v>
      </c>
      <c r="B32" s="296">
        <v>0</v>
      </c>
      <c r="C32" s="296">
        <v>0</v>
      </c>
      <c r="D32" s="296">
        <v>0</v>
      </c>
      <c r="E32" s="296">
        <v>0</v>
      </c>
      <c r="F32" s="296">
        <v>0</v>
      </c>
      <c r="G32" s="296">
        <v>0</v>
      </c>
      <c r="H32" s="296">
        <v>0</v>
      </c>
      <c r="I32" s="296">
        <v>0</v>
      </c>
      <c r="J32" s="296">
        <v>0</v>
      </c>
      <c r="K32" s="296">
        <v>0</v>
      </c>
      <c r="L32" s="296">
        <v>0</v>
      </c>
      <c r="M32" s="296">
        <v>0</v>
      </c>
      <c r="N32" s="296">
        <v>0</v>
      </c>
      <c r="O32" s="296">
        <v>0</v>
      </c>
      <c r="P32" s="296">
        <v>0</v>
      </c>
      <c r="Q32" s="296">
        <v>0</v>
      </c>
      <c r="R32" s="296">
        <v>0</v>
      </c>
      <c r="S32" s="296">
        <v>0</v>
      </c>
      <c r="T32" s="296">
        <v>0</v>
      </c>
      <c r="U32" s="296">
        <v>0</v>
      </c>
      <c r="V32" s="296">
        <v>0</v>
      </c>
      <c r="W32" s="296">
        <v>0</v>
      </c>
      <c r="X32" s="296">
        <v>0</v>
      </c>
      <c r="Y32" s="296">
        <v>0</v>
      </c>
      <c r="DA32" s="123" t="s">
        <v>816</v>
      </c>
    </row>
    <row r="33" spans="1:105" ht="12" customHeight="1" x14ac:dyDescent="0.25">
      <c r="A33" s="128"/>
      <c r="B33" s="129"/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X33" s="129"/>
      <c r="Y33" s="129"/>
      <c r="DA33" s="124"/>
    </row>
    <row r="34" spans="1:105" ht="15" customHeight="1" x14ac:dyDescent="0.25">
      <c r="A34" s="34" t="s">
        <v>46</v>
      </c>
      <c r="B34" s="223">
        <f t="shared" ref="B34:Y34" si="0">B35+B36+B37+B38+B39+B45+B46+B53+B70</f>
        <v>408.5023406923587</v>
      </c>
      <c r="C34" s="223">
        <f t="shared" si="0"/>
        <v>382.97823554572415</v>
      </c>
      <c r="D34" s="223">
        <f t="shared" si="0"/>
        <v>378.72554511017006</v>
      </c>
      <c r="E34" s="223">
        <f t="shared" si="0"/>
        <v>404.04582735830945</v>
      </c>
      <c r="F34" s="223">
        <f t="shared" si="0"/>
        <v>376.8827438060581</v>
      </c>
      <c r="G34" s="223">
        <f t="shared" si="0"/>
        <v>344.25461127395823</v>
      </c>
      <c r="H34" s="223">
        <f t="shared" si="0"/>
        <v>357.59273740604908</v>
      </c>
      <c r="I34" s="223">
        <f t="shared" si="0"/>
        <v>355.16514943464352</v>
      </c>
      <c r="J34" s="223">
        <f t="shared" si="0"/>
        <v>348.26905559902417</v>
      </c>
      <c r="K34" s="223">
        <f t="shared" si="0"/>
        <v>234.97882443979893</v>
      </c>
      <c r="L34" s="223">
        <f t="shared" si="0"/>
        <v>246.12034179532665</v>
      </c>
      <c r="M34" s="223">
        <f t="shared" si="0"/>
        <v>336.14961311386168</v>
      </c>
      <c r="N34" s="223">
        <f t="shared" si="0"/>
        <v>348.09698086411902</v>
      </c>
      <c r="O34" s="223">
        <f t="shared" si="0"/>
        <v>367.44035994555702</v>
      </c>
      <c r="P34" s="223">
        <f t="shared" si="0"/>
        <v>352.34675447520357</v>
      </c>
      <c r="Q34" s="223">
        <f t="shared" si="0"/>
        <v>360.59666493097097</v>
      </c>
      <c r="R34" s="223">
        <f t="shared" si="0"/>
        <v>370.87043973868742</v>
      </c>
      <c r="S34" s="223">
        <f t="shared" si="0"/>
        <v>303.09453899644234</v>
      </c>
      <c r="T34" s="223">
        <f t="shared" si="0"/>
        <v>304.94612350206359</v>
      </c>
      <c r="U34" s="223">
        <f t="shared" si="0"/>
        <v>312.10410778845687</v>
      </c>
      <c r="V34" s="223">
        <f t="shared" si="0"/>
        <v>350.66150950640071</v>
      </c>
      <c r="W34" s="223">
        <f t="shared" si="0"/>
        <v>361.10212347310147</v>
      </c>
      <c r="X34" s="223">
        <f t="shared" si="0"/>
        <v>362.19393708798867</v>
      </c>
      <c r="Y34" s="223">
        <f t="shared" si="0"/>
        <v>371.15696814765749</v>
      </c>
      <c r="DA34" s="89"/>
    </row>
    <row r="35" spans="1:105" ht="12" customHeight="1" x14ac:dyDescent="0.25">
      <c r="A35" s="55" t="s">
        <v>91</v>
      </c>
      <c r="B35" s="259">
        <v>0</v>
      </c>
      <c r="C35" s="259">
        <v>0</v>
      </c>
      <c r="D35" s="259">
        <v>0</v>
      </c>
      <c r="E35" s="259">
        <v>0</v>
      </c>
      <c r="F35" s="259">
        <v>0</v>
      </c>
      <c r="G35" s="259">
        <v>0</v>
      </c>
      <c r="H35" s="259">
        <v>0</v>
      </c>
      <c r="I35" s="259">
        <v>0</v>
      </c>
      <c r="J35" s="259">
        <v>0</v>
      </c>
      <c r="K35" s="259">
        <v>0</v>
      </c>
      <c r="L35" s="259">
        <v>0</v>
      </c>
      <c r="M35" s="259">
        <v>0</v>
      </c>
      <c r="N35" s="259">
        <v>0</v>
      </c>
      <c r="O35" s="259">
        <v>0</v>
      </c>
      <c r="P35" s="259">
        <v>0</v>
      </c>
      <c r="Q35" s="259">
        <v>0</v>
      </c>
      <c r="R35" s="259">
        <v>0</v>
      </c>
      <c r="S35" s="259">
        <v>0</v>
      </c>
      <c r="T35" s="259">
        <v>0</v>
      </c>
      <c r="U35" s="259">
        <v>0</v>
      </c>
      <c r="V35" s="259">
        <v>0</v>
      </c>
      <c r="W35" s="259">
        <v>0</v>
      </c>
      <c r="X35" s="259">
        <v>0</v>
      </c>
      <c r="Y35" s="259">
        <v>0</v>
      </c>
      <c r="DA35" s="67" t="s">
        <v>817</v>
      </c>
    </row>
    <row r="36" spans="1:105" ht="12" customHeight="1" x14ac:dyDescent="0.25">
      <c r="A36" s="173" t="s">
        <v>92</v>
      </c>
      <c r="B36" s="224">
        <v>0</v>
      </c>
      <c r="C36" s="224">
        <v>0</v>
      </c>
      <c r="D36" s="224">
        <v>0</v>
      </c>
      <c r="E36" s="224">
        <v>0</v>
      </c>
      <c r="F36" s="224">
        <v>0</v>
      </c>
      <c r="G36" s="224">
        <v>0</v>
      </c>
      <c r="H36" s="224">
        <v>0</v>
      </c>
      <c r="I36" s="224">
        <v>0</v>
      </c>
      <c r="J36" s="224">
        <v>0</v>
      </c>
      <c r="K36" s="224">
        <v>0</v>
      </c>
      <c r="L36" s="224">
        <v>0</v>
      </c>
      <c r="M36" s="224">
        <v>0</v>
      </c>
      <c r="N36" s="224">
        <v>0</v>
      </c>
      <c r="O36" s="224">
        <v>0</v>
      </c>
      <c r="P36" s="224">
        <v>0</v>
      </c>
      <c r="Q36" s="224">
        <v>0</v>
      </c>
      <c r="R36" s="224">
        <v>0</v>
      </c>
      <c r="S36" s="224">
        <v>0</v>
      </c>
      <c r="T36" s="224">
        <v>0</v>
      </c>
      <c r="U36" s="224">
        <v>0</v>
      </c>
      <c r="V36" s="224">
        <v>0</v>
      </c>
      <c r="W36" s="224">
        <v>0</v>
      </c>
      <c r="X36" s="224">
        <v>0</v>
      </c>
      <c r="Y36" s="224">
        <v>0</v>
      </c>
      <c r="DA36" s="177" t="s">
        <v>818</v>
      </c>
    </row>
    <row r="37" spans="1:105" ht="12" customHeight="1" x14ac:dyDescent="0.25">
      <c r="A37" s="173" t="s">
        <v>93</v>
      </c>
      <c r="B37" s="224">
        <v>0</v>
      </c>
      <c r="C37" s="224">
        <v>0</v>
      </c>
      <c r="D37" s="224">
        <v>0</v>
      </c>
      <c r="E37" s="224">
        <v>0</v>
      </c>
      <c r="F37" s="224">
        <v>0</v>
      </c>
      <c r="G37" s="224">
        <v>0</v>
      </c>
      <c r="H37" s="224">
        <v>0</v>
      </c>
      <c r="I37" s="224">
        <v>0</v>
      </c>
      <c r="J37" s="224">
        <v>0</v>
      </c>
      <c r="K37" s="224">
        <v>0</v>
      </c>
      <c r="L37" s="224">
        <v>0</v>
      </c>
      <c r="M37" s="224">
        <v>0</v>
      </c>
      <c r="N37" s="224">
        <v>0</v>
      </c>
      <c r="O37" s="224">
        <v>0</v>
      </c>
      <c r="P37" s="224">
        <v>0</v>
      </c>
      <c r="Q37" s="224">
        <v>0</v>
      </c>
      <c r="R37" s="224">
        <v>0</v>
      </c>
      <c r="S37" s="224">
        <v>0</v>
      </c>
      <c r="T37" s="224">
        <v>0</v>
      </c>
      <c r="U37" s="224">
        <v>0</v>
      </c>
      <c r="V37" s="224">
        <v>0</v>
      </c>
      <c r="W37" s="224">
        <v>0</v>
      </c>
      <c r="X37" s="224">
        <v>0</v>
      </c>
      <c r="Y37" s="224">
        <v>0</v>
      </c>
      <c r="DA37" s="177" t="s">
        <v>819</v>
      </c>
    </row>
    <row r="38" spans="1:105" ht="12" customHeight="1" x14ac:dyDescent="0.25">
      <c r="A38" s="173" t="s">
        <v>94</v>
      </c>
      <c r="B38" s="224">
        <v>0</v>
      </c>
      <c r="C38" s="224">
        <v>0</v>
      </c>
      <c r="D38" s="224">
        <v>0</v>
      </c>
      <c r="E38" s="224">
        <v>0</v>
      </c>
      <c r="F38" s="224">
        <v>0</v>
      </c>
      <c r="G38" s="224">
        <v>0</v>
      </c>
      <c r="H38" s="224">
        <v>0</v>
      </c>
      <c r="I38" s="224">
        <v>0</v>
      </c>
      <c r="J38" s="224">
        <v>0</v>
      </c>
      <c r="K38" s="224">
        <v>0</v>
      </c>
      <c r="L38" s="224">
        <v>0</v>
      </c>
      <c r="M38" s="224">
        <v>0</v>
      </c>
      <c r="N38" s="224">
        <v>0</v>
      </c>
      <c r="O38" s="224">
        <v>0</v>
      </c>
      <c r="P38" s="224">
        <v>0</v>
      </c>
      <c r="Q38" s="224">
        <v>0</v>
      </c>
      <c r="R38" s="224">
        <v>0</v>
      </c>
      <c r="S38" s="224">
        <v>0</v>
      </c>
      <c r="T38" s="224">
        <v>0</v>
      </c>
      <c r="U38" s="224">
        <v>0</v>
      </c>
      <c r="V38" s="224">
        <v>0</v>
      </c>
      <c r="W38" s="224">
        <v>0</v>
      </c>
      <c r="X38" s="224">
        <v>0</v>
      </c>
      <c r="Y38" s="224">
        <v>0</v>
      </c>
      <c r="DA38" s="177" t="s">
        <v>820</v>
      </c>
    </row>
    <row r="39" spans="1:105" ht="12" customHeight="1" x14ac:dyDescent="0.25">
      <c r="A39" s="56" t="s">
        <v>95</v>
      </c>
      <c r="B39" s="260">
        <v>0.62650068960306471</v>
      </c>
      <c r="C39" s="260">
        <v>0.50129264399136741</v>
      </c>
      <c r="D39" s="260">
        <v>0.46423063561339761</v>
      </c>
      <c r="E39" s="260">
        <v>0.66224843778497999</v>
      </c>
      <c r="F39" s="260">
        <v>0.3533250643630198</v>
      </c>
      <c r="G39" s="260">
        <v>0.29269280717626911</v>
      </c>
      <c r="H39" s="260">
        <v>0.30764086101218091</v>
      </c>
      <c r="I39" s="260">
        <v>0.29975402862875078</v>
      </c>
      <c r="J39" s="260">
        <v>0.32473479022234492</v>
      </c>
      <c r="K39" s="260">
        <v>0.1373956346415138</v>
      </c>
      <c r="L39" s="260">
        <v>0.1160706164900869</v>
      </c>
      <c r="M39" s="260">
        <v>0.70648602801713323</v>
      </c>
      <c r="N39" s="260">
        <v>0.67562041607156154</v>
      </c>
      <c r="O39" s="260">
        <v>0.9252875793976213</v>
      </c>
      <c r="P39" s="260">
        <v>0.70741150334690883</v>
      </c>
      <c r="Q39" s="260">
        <v>0.68785906007838327</v>
      </c>
      <c r="R39" s="260">
        <v>0.73446502721467954</v>
      </c>
      <c r="S39" s="260">
        <v>9.9108331336728084E-2</v>
      </c>
      <c r="T39" s="260">
        <v>9.9976245574122546E-2</v>
      </c>
      <c r="U39" s="260">
        <v>0.16455879654294439</v>
      </c>
      <c r="V39" s="260">
        <v>0.61718866305193076</v>
      </c>
      <c r="W39" s="260">
        <v>0.69532569040566738</v>
      </c>
      <c r="X39" s="260">
        <v>0.63335822119301732</v>
      </c>
      <c r="Y39" s="260">
        <v>0.82959857328021713</v>
      </c>
      <c r="DA39" s="68" t="s">
        <v>821</v>
      </c>
    </row>
    <row r="40" spans="1:105" ht="12" customHeight="1" x14ac:dyDescent="0.25">
      <c r="A40" s="37" t="s">
        <v>159</v>
      </c>
      <c r="B40" s="226">
        <v>0.27711429540667593</v>
      </c>
      <c r="C40" s="226">
        <v>0.23452633937268111</v>
      </c>
      <c r="D40" s="226">
        <v>0.1877880422942122</v>
      </c>
      <c r="E40" s="226">
        <v>0.24912328599323</v>
      </c>
      <c r="F40" s="226">
        <v>8.665214881600174E-3</v>
      </c>
      <c r="G40" s="226">
        <v>1.2024558335322E-2</v>
      </c>
      <c r="H40" s="226">
        <v>1.554260894172893E-2</v>
      </c>
      <c r="I40" s="226">
        <v>1.3632769772915091E-2</v>
      </c>
      <c r="J40" s="226">
        <v>1.414194123425727E-2</v>
      </c>
      <c r="K40" s="226">
        <v>6.2884923145458474E-3</v>
      </c>
      <c r="L40" s="226">
        <v>4.6848740348934409E-3</v>
      </c>
      <c r="M40" s="226">
        <v>4.8856154042720432E-3</v>
      </c>
      <c r="N40" s="226">
        <v>2.0328351333742559E-2</v>
      </c>
      <c r="O40" s="226">
        <v>1.510599257144396E-2</v>
      </c>
      <c r="P40" s="226">
        <v>0</v>
      </c>
      <c r="Q40" s="226">
        <v>0</v>
      </c>
      <c r="R40" s="226">
        <v>0</v>
      </c>
      <c r="S40" s="226">
        <v>2.7912366475690701E-4</v>
      </c>
      <c r="T40" s="226">
        <v>5.7722469277974167E-5</v>
      </c>
      <c r="U40" s="226">
        <v>2.536310792053822E-4</v>
      </c>
      <c r="V40" s="226">
        <v>6.1308724575503048E-4</v>
      </c>
      <c r="W40" s="226">
        <v>4.8537158477021609E-4</v>
      </c>
      <c r="X40" s="226">
        <v>4.2926726549730702E-4</v>
      </c>
      <c r="Y40" s="226">
        <v>5.1221095174985279E-4</v>
      </c>
      <c r="DA40" s="69" t="s">
        <v>822</v>
      </c>
    </row>
    <row r="41" spans="1:105" ht="12" customHeight="1" x14ac:dyDescent="0.25">
      <c r="A41" s="37" t="s">
        <v>35</v>
      </c>
      <c r="B41" s="226">
        <v>0.34938639419638889</v>
      </c>
      <c r="C41" s="226">
        <v>0.26676630461868628</v>
      </c>
      <c r="D41" s="226">
        <v>0.27644259331918541</v>
      </c>
      <c r="E41" s="226">
        <v>0.41312515179175002</v>
      </c>
      <c r="F41" s="226">
        <v>0.34465984948141959</v>
      </c>
      <c r="G41" s="226">
        <v>0.28066824884094699</v>
      </c>
      <c r="H41" s="226">
        <v>0.29209825207045198</v>
      </c>
      <c r="I41" s="226">
        <v>0.28612125885583573</v>
      </c>
      <c r="J41" s="226">
        <v>0.31059284898808759</v>
      </c>
      <c r="K41" s="226">
        <v>0.13110714232696799</v>
      </c>
      <c r="L41" s="226">
        <v>0.11138574245519341</v>
      </c>
      <c r="M41" s="226">
        <v>0.70160041261286121</v>
      </c>
      <c r="N41" s="226">
        <v>0.65529206473781898</v>
      </c>
      <c r="O41" s="226">
        <v>0.91018158682617734</v>
      </c>
      <c r="P41" s="226">
        <v>0.70741150334690883</v>
      </c>
      <c r="Q41" s="226">
        <v>0.68785906007838327</v>
      </c>
      <c r="R41" s="226">
        <v>0.73446502721467954</v>
      </c>
      <c r="S41" s="226">
        <v>9.8829207671971175E-2</v>
      </c>
      <c r="T41" s="226">
        <v>9.9918523104844573E-2</v>
      </c>
      <c r="U41" s="226">
        <v>0.16430516546373911</v>
      </c>
      <c r="V41" s="226">
        <v>0.61657557580617572</v>
      </c>
      <c r="W41" s="226">
        <v>0.69484031882089714</v>
      </c>
      <c r="X41" s="226">
        <v>0.63292895392752002</v>
      </c>
      <c r="Y41" s="226">
        <v>0.82908636232846733</v>
      </c>
      <c r="DA41" s="69" t="s">
        <v>823</v>
      </c>
    </row>
    <row r="42" spans="1:105" ht="12" customHeight="1" x14ac:dyDescent="0.25">
      <c r="A42" s="37" t="s">
        <v>96</v>
      </c>
      <c r="B42" s="226">
        <v>0</v>
      </c>
      <c r="C42" s="226">
        <v>0</v>
      </c>
      <c r="D42" s="226">
        <v>0</v>
      </c>
      <c r="E42" s="226">
        <v>0</v>
      </c>
      <c r="F42" s="226">
        <v>0</v>
      </c>
      <c r="G42" s="226">
        <v>0</v>
      </c>
      <c r="H42" s="226">
        <v>0</v>
      </c>
      <c r="I42" s="226">
        <v>0</v>
      </c>
      <c r="J42" s="226">
        <v>0</v>
      </c>
      <c r="K42" s="226">
        <v>0</v>
      </c>
      <c r="L42" s="226">
        <v>0</v>
      </c>
      <c r="M42" s="226">
        <v>0</v>
      </c>
      <c r="N42" s="226">
        <v>0</v>
      </c>
      <c r="O42" s="226">
        <v>0</v>
      </c>
      <c r="P42" s="226">
        <v>0</v>
      </c>
      <c r="Q42" s="226">
        <v>0</v>
      </c>
      <c r="R42" s="226">
        <v>0</v>
      </c>
      <c r="S42" s="226">
        <v>0</v>
      </c>
      <c r="T42" s="226">
        <v>0</v>
      </c>
      <c r="U42" s="226">
        <v>0</v>
      </c>
      <c r="V42" s="226">
        <v>0</v>
      </c>
      <c r="W42" s="226">
        <v>0</v>
      </c>
      <c r="X42" s="226">
        <v>0</v>
      </c>
      <c r="Y42" s="226">
        <v>0</v>
      </c>
      <c r="DA42" s="69" t="s">
        <v>824</v>
      </c>
    </row>
    <row r="43" spans="1:105" ht="12" customHeight="1" x14ac:dyDescent="0.25">
      <c r="A43" s="37" t="s">
        <v>78</v>
      </c>
      <c r="B43" s="226">
        <v>0</v>
      </c>
      <c r="C43" s="226">
        <v>0</v>
      </c>
      <c r="D43" s="226">
        <v>0</v>
      </c>
      <c r="E43" s="226">
        <v>0</v>
      </c>
      <c r="F43" s="226">
        <v>0</v>
      </c>
      <c r="G43" s="226">
        <v>0</v>
      </c>
      <c r="H43" s="226">
        <v>0</v>
      </c>
      <c r="I43" s="226">
        <v>0</v>
      </c>
      <c r="J43" s="226">
        <v>0</v>
      </c>
      <c r="K43" s="226">
        <v>0</v>
      </c>
      <c r="L43" s="226">
        <v>0</v>
      </c>
      <c r="M43" s="226">
        <v>0</v>
      </c>
      <c r="N43" s="226">
        <v>0</v>
      </c>
      <c r="O43" s="226">
        <v>0</v>
      </c>
      <c r="P43" s="226">
        <v>0</v>
      </c>
      <c r="Q43" s="226">
        <v>0</v>
      </c>
      <c r="R43" s="226">
        <v>0</v>
      </c>
      <c r="S43" s="226">
        <v>0</v>
      </c>
      <c r="T43" s="226">
        <v>0</v>
      </c>
      <c r="U43" s="226">
        <v>0</v>
      </c>
      <c r="V43" s="226">
        <v>0</v>
      </c>
      <c r="W43" s="226">
        <v>0</v>
      </c>
      <c r="X43" s="226">
        <v>0</v>
      </c>
      <c r="Y43" s="226">
        <v>0</v>
      </c>
      <c r="DA43" s="69" t="s">
        <v>825</v>
      </c>
    </row>
    <row r="44" spans="1:105" ht="12" customHeight="1" x14ac:dyDescent="0.25">
      <c r="A44" s="37" t="s">
        <v>40</v>
      </c>
      <c r="B44" s="226">
        <v>0</v>
      </c>
      <c r="C44" s="226">
        <v>0</v>
      </c>
      <c r="D44" s="226">
        <v>0</v>
      </c>
      <c r="E44" s="226">
        <v>0</v>
      </c>
      <c r="F44" s="226">
        <v>0</v>
      </c>
      <c r="G44" s="226">
        <v>0</v>
      </c>
      <c r="H44" s="226">
        <v>0</v>
      </c>
      <c r="I44" s="226">
        <v>0</v>
      </c>
      <c r="J44" s="226">
        <v>0</v>
      </c>
      <c r="K44" s="226">
        <v>0</v>
      </c>
      <c r="L44" s="226">
        <v>0</v>
      </c>
      <c r="M44" s="226">
        <v>0</v>
      </c>
      <c r="N44" s="226">
        <v>0</v>
      </c>
      <c r="O44" s="226">
        <v>0</v>
      </c>
      <c r="P44" s="226">
        <v>0</v>
      </c>
      <c r="Q44" s="226">
        <v>0</v>
      </c>
      <c r="R44" s="226">
        <v>0</v>
      </c>
      <c r="S44" s="226">
        <v>0</v>
      </c>
      <c r="T44" s="226">
        <v>0</v>
      </c>
      <c r="U44" s="226">
        <v>0</v>
      </c>
      <c r="V44" s="226">
        <v>0</v>
      </c>
      <c r="W44" s="226">
        <v>0</v>
      </c>
      <c r="X44" s="226">
        <v>0</v>
      </c>
      <c r="Y44" s="226">
        <v>0</v>
      </c>
      <c r="DA44" s="69" t="s">
        <v>826</v>
      </c>
    </row>
    <row r="45" spans="1:105" ht="12" customHeight="1" x14ac:dyDescent="0.25">
      <c r="A45" s="57" t="s">
        <v>515</v>
      </c>
      <c r="B45" s="261">
        <v>0</v>
      </c>
      <c r="C45" s="261">
        <v>0</v>
      </c>
      <c r="D45" s="261">
        <v>0</v>
      </c>
      <c r="E45" s="261">
        <v>0</v>
      </c>
      <c r="F45" s="261">
        <v>0</v>
      </c>
      <c r="G45" s="261">
        <v>0</v>
      </c>
      <c r="H45" s="261">
        <v>0</v>
      </c>
      <c r="I45" s="261">
        <v>0</v>
      </c>
      <c r="J45" s="261">
        <v>0</v>
      </c>
      <c r="K45" s="261">
        <v>0</v>
      </c>
      <c r="L45" s="261">
        <v>0</v>
      </c>
      <c r="M45" s="261">
        <v>0</v>
      </c>
      <c r="N45" s="261">
        <v>0</v>
      </c>
      <c r="O45" s="261">
        <v>0</v>
      </c>
      <c r="P45" s="261">
        <v>0</v>
      </c>
      <c r="Q45" s="261">
        <v>0</v>
      </c>
      <c r="R45" s="261">
        <v>0</v>
      </c>
      <c r="S45" s="261">
        <v>0</v>
      </c>
      <c r="T45" s="261">
        <v>0</v>
      </c>
      <c r="U45" s="261">
        <v>0</v>
      </c>
      <c r="V45" s="261">
        <v>0</v>
      </c>
      <c r="W45" s="261">
        <v>0</v>
      </c>
      <c r="X45" s="261">
        <v>0</v>
      </c>
      <c r="Y45" s="261">
        <v>0</v>
      </c>
      <c r="DA45" s="70" t="s">
        <v>827</v>
      </c>
    </row>
    <row r="46" spans="1:105" ht="12" customHeight="1" x14ac:dyDescent="0.25">
      <c r="A46" s="57" t="s">
        <v>517</v>
      </c>
      <c r="B46" s="294">
        <v>98.749163535920061</v>
      </c>
      <c r="C46" s="294">
        <v>85.077267590486443</v>
      </c>
      <c r="D46" s="294">
        <v>80.928207294447247</v>
      </c>
      <c r="E46" s="294">
        <v>94.592191231787211</v>
      </c>
      <c r="F46" s="294">
        <v>76.548531324231845</v>
      </c>
      <c r="G46" s="294">
        <v>53.358919895034987</v>
      </c>
      <c r="H46" s="294">
        <v>64.068402931270185</v>
      </c>
      <c r="I46" s="294">
        <v>60.004137433255913</v>
      </c>
      <c r="J46" s="294">
        <v>56.005816703152448</v>
      </c>
      <c r="K46" s="294">
        <v>21.957381176790641</v>
      </c>
      <c r="L46" s="294">
        <v>16.962081798490871</v>
      </c>
      <c r="M46" s="294">
        <v>52.753723066854818</v>
      </c>
      <c r="N46" s="294">
        <v>36.714663459070209</v>
      </c>
      <c r="O46" s="294">
        <v>49.794596053699273</v>
      </c>
      <c r="P46" s="294">
        <v>39.066441566366159</v>
      </c>
      <c r="Q46" s="294">
        <v>37.210755688057631</v>
      </c>
      <c r="R46" s="294">
        <v>39.857058791676728</v>
      </c>
      <c r="S46" s="294">
        <v>5.6383408872103811</v>
      </c>
      <c r="T46" s="294">
        <v>5.6075568736898571</v>
      </c>
      <c r="U46" s="294">
        <v>9.2580347162043761</v>
      </c>
      <c r="V46" s="294">
        <v>33.690067405061882</v>
      </c>
      <c r="W46" s="294">
        <v>37.839288490506171</v>
      </c>
      <c r="X46" s="294">
        <v>34.509012476829348</v>
      </c>
      <c r="Y46" s="294">
        <v>45.024357119919912</v>
      </c>
      <c r="DA46" s="70" t="s">
        <v>828</v>
      </c>
    </row>
    <row r="47" spans="1:105" ht="12" customHeight="1" x14ac:dyDescent="0.25">
      <c r="A47" s="60" t="s">
        <v>519</v>
      </c>
      <c r="B47" s="262">
        <v>98.749163535920061</v>
      </c>
      <c r="C47" s="262">
        <v>85.077267590486443</v>
      </c>
      <c r="D47" s="262">
        <v>80.928207294447247</v>
      </c>
      <c r="E47" s="262">
        <v>94.592191231787211</v>
      </c>
      <c r="F47" s="262">
        <v>76.548531324231845</v>
      </c>
      <c r="G47" s="262">
        <v>53.358919895034987</v>
      </c>
      <c r="H47" s="262">
        <v>64.068402931270185</v>
      </c>
      <c r="I47" s="262">
        <v>60.004137433255913</v>
      </c>
      <c r="J47" s="262">
        <v>56.005816703152448</v>
      </c>
      <c r="K47" s="262">
        <v>21.957381176790641</v>
      </c>
      <c r="L47" s="262">
        <v>16.962081798490871</v>
      </c>
      <c r="M47" s="262">
        <v>52.753723066854818</v>
      </c>
      <c r="N47" s="262">
        <v>36.714663459070209</v>
      </c>
      <c r="O47" s="262">
        <v>49.794596053699273</v>
      </c>
      <c r="P47" s="262">
        <v>39.066441566366159</v>
      </c>
      <c r="Q47" s="262">
        <v>37.210755688057631</v>
      </c>
      <c r="R47" s="262">
        <v>39.857058791676728</v>
      </c>
      <c r="S47" s="262">
        <v>5.6383408872103811</v>
      </c>
      <c r="T47" s="262">
        <v>5.6075568736898571</v>
      </c>
      <c r="U47" s="262">
        <v>9.2580347162043761</v>
      </c>
      <c r="V47" s="262">
        <v>33.690067405061882</v>
      </c>
      <c r="W47" s="262">
        <v>37.839288490506171</v>
      </c>
      <c r="X47" s="262">
        <v>34.509012476829348</v>
      </c>
      <c r="Y47" s="262">
        <v>45.024357119919912</v>
      </c>
      <c r="DA47" s="72" t="s">
        <v>829</v>
      </c>
    </row>
    <row r="48" spans="1:105" ht="12" customHeight="1" x14ac:dyDescent="0.25">
      <c r="A48" s="59" t="s">
        <v>31</v>
      </c>
      <c r="B48" s="297">
        <v>10.531348331770509</v>
      </c>
      <c r="C48" s="297">
        <v>8.6524995672395821</v>
      </c>
      <c r="D48" s="297">
        <v>7.2653174289811897</v>
      </c>
      <c r="E48" s="297">
        <v>8.7585975130672047</v>
      </c>
      <c r="F48" s="297">
        <v>7.5237697638004164</v>
      </c>
      <c r="G48" s="297">
        <v>6.1605060537334806</v>
      </c>
      <c r="H48" s="297">
        <v>6.8271807711171482</v>
      </c>
      <c r="I48" s="297">
        <v>6.0513438469912932</v>
      </c>
      <c r="J48" s="297">
        <v>6.062340159423516</v>
      </c>
      <c r="K48" s="297">
        <v>3.4386924341410192</v>
      </c>
      <c r="L48" s="297">
        <v>2.4117648119084811</v>
      </c>
      <c r="M48" s="297">
        <v>3.9695134766312492</v>
      </c>
      <c r="N48" s="297">
        <v>0.79782938684157101</v>
      </c>
      <c r="O48" s="297">
        <v>0.37225397665696719</v>
      </c>
      <c r="P48" s="297">
        <v>0.54425754523177206</v>
      </c>
      <c r="Q48" s="297">
        <v>0.55045655368672441</v>
      </c>
      <c r="R48" s="297">
        <v>0.82242219430995145</v>
      </c>
      <c r="S48" s="297">
        <v>0.2166063715563534</v>
      </c>
      <c r="T48" s="297">
        <v>0.29093001993341872</v>
      </c>
      <c r="U48" s="297">
        <v>0.54942946723773312</v>
      </c>
      <c r="V48" s="297">
        <v>1.0617546659620991</v>
      </c>
      <c r="W48" s="297">
        <v>1.0374472812335731</v>
      </c>
      <c r="X48" s="297">
        <v>0.97505214980360289</v>
      </c>
      <c r="Y48" s="297">
        <v>1.088196498790035</v>
      </c>
      <c r="DA48" s="71" t="s">
        <v>830</v>
      </c>
    </row>
    <row r="49" spans="1:105" ht="12" customHeight="1" x14ac:dyDescent="0.25">
      <c r="A49" s="59" t="s">
        <v>159</v>
      </c>
      <c r="B49" s="297">
        <v>7.3239641656434964</v>
      </c>
      <c r="C49" s="297">
        <v>6.3869743231094098</v>
      </c>
      <c r="D49" s="297">
        <v>5.1306013064696767</v>
      </c>
      <c r="E49" s="297">
        <v>6.6641031218983278</v>
      </c>
      <c r="F49" s="297">
        <v>0.24161028884044389</v>
      </c>
      <c r="G49" s="297">
        <v>0.40874809781149962</v>
      </c>
      <c r="H49" s="297">
        <v>0.46706345064662941</v>
      </c>
      <c r="I49" s="297">
        <v>0.44282320627021687</v>
      </c>
      <c r="J49" s="297">
        <v>0.45945078915540788</v>
      </c>
      <c r="K49" s="297">
        <v>0.2570702677663807</v>
      </c>
      <c r="L49" s="297">
        <v>0.20922019068020689</v>
      </c>
      <c r="M49" s="297">
        <v>0.21489887972432281</v>
      </c>
      <c r="N49" s="297">
        <v>1.080680814918809</v>
      </c>
      <c r="O49" s="297">
        <v>0.8068556726603805</v>
      </c>
      <c r="P49" s="297">
        <v>0</v>
      </c>
      <c r="Q49" s="297">
        <v>0</v>
      </c>
      <c r="R49" s="297">
        <v>0</v>
      </c>
      <c r="S49" s="297">
        <v>1.4810611667702631E-2</v>
      </c>
      <c r="T49" s="297">
        <v>3.0693058436287311E-3</v>
      </c>
      <c r="U49" s="297">
        <v>1.3422393661542419E-2</v>
      </c>
      <c r="V49" s="297">
        <v>3.2411487100120817E-2</v>
      </c>
      <c r="W49" s="297">
        <v>2.5689498082236969E-2</v>
      </c>
      <c r="X49" s="297">
        <v>2.2728103890026888E-2</v>
      </c>
      <c r="Y49" s="297">
        <v>2.7127074916487189E-2</v>
      </c>
      <c r="DA49" s="71" t="s">
        <v>831</v>
      </c>
    </row>
    <row r="50" spans="1:105" ht="12" customHeight="1" x14ac:dyDescent="0.25">
      <c r="A50" s="59" t="s">
        <v>32</v>
      </c>
      <c r="B50" s="297">
        <v>71.6597787677036</v>
      </c>
      <c r="C50" s="297">
        <v>62.772812110317773</v>
      </c>
      <c r="D50" s="297">
        <v>60.979535395804199</v>
      </c>
      <c r="E50" s="297">
        <v>68.118301211559086</v>
      </c>
      <c r="F50" s="297">
        <v>59.173076169849033</v>
      </c>
      <c r="G50" s="297">
        <v>37.24897330135471</v>
      </c>
      <c r="H50" s="297">
        <v>47.996454911427179</v>
      </c>
      <c r="I50" s="297">
        <v>44.216104545016726</v>
      </c>
      <c r="J50" s="297">
        <v>39.39332270258209</v>
      </c>
      <c r="K50" s="297">
        <v>12.90202725679128</v>
      </c>
      <c r="L50" s="297">
        <v>9.3667589370909958</v>
      </c>
      <c r="M50" s="297">
        <v>17.708686160971979</v>
      </c>
      <c r="N50" s="297">
        <v>0</v>
      </c>
      <c r="O50" s="297">
        <v>0</v>
      </c>
      <c r="P50" s="297">
        <v>1.1900206823489641</v>
      </c>
      <c r="Q50" s="297">
        <v>0</v>
      </c>
      <c r="R50" s="297">
        <v>0</v>
      </c>
      <c r="S50" s="297">
        <v>0.16293637777252579</v>
      </c>
      <c r="T50" s="297">
        <v>5.3974585777233016E-4</v>
      </c>
      <c r="U50" s="297">
        <v>0</v>
      </c>
      <c r="V50" s="297">
        <v>0</v>
      </c>
      <c r="W50" s="297">
        <v>0</v>
      </c>
      <c r="X50" s="297">
        <v>0</v>
      </c>
      <c r="Y50" s="297">
        <v>0</v>
      </c>
      <c r="DA50" s="71" t="s">
        <v>832</v>
      </c>
    </row>
    <row r="51" spans="1:105" ht="12" customHeight="1" x14ac:dyDescent="0.25">
      <c r="A51" s="59" t="s">
        <v>35</v>
      </c>
      <c r="B51" s="297">
        <v>9.2340722708024536</v>
      </c>
      <c r="C51" s="297">
        <v>7.264981589819687</v>
      </c>
      <c r="D51" s="297">
        <v>7.5527531631921789</v>
      </c>
      <c r="E51" s="297">
        <v>11.051189385262591</v>
      </c>
      <c r="F51" s="297">
        <v>9.6100751017419555</v>
      </c>
      <c r="G51" s="297">
        <v>9.5406924421353043</v>
      </c>
      <c r="H51" s="297">
        <v>8.7777037980792301</v>
      </c>
      <c r="I51" s="297">
        <v>9.293865834977673</v>
      </c>
      <c r="J51" s="297">
        <v>10.09070305199144</v>
      </c>
      <c r="K51" s="297">
        <v>5.3595912180919534</v>
      </c>
      <c r="L51" s="297">
        <v>4.9743378588111913</v>
      </c>
      <c r="M51" s="297">
        <v>30.86062454952727</v>
      </c>
      <c r="N51" s="297">
        <v>34.836153257309832</v>
      </c>
      <c r="O51" s="297">
        <v>48.615486404381919</v>
      </c>
      <c r="P51" s="297">
        <v>37.332163338785421</v>
      </c>
      <c r="Q51" s="297">
        <v>36.660299134370909</v>
      </c>
      <c r="R51" s="297">
        <v>39.034636597366777</v>
      </c>
      <c r="S51" s="297">
        <v>5.2439875262137994</v>
      </c>
      <c r="T51" s="297">
        <v>5.3130178020550369</v>
      </c>
      <c r="U51" s="297">
        <v>8.6951828553051005</v>
      </c>
      <c r="V51" s="297">
        <v>32.595901251999663</v>
      </c>
      <c r="W51" s="297">
        <v>36.776151711190359</v>
      </c>
      <c r="X51" s="297">
        <v>33.511232223135728</v>
      </c>
      <c r="Y51" s="297">
        <v>43.909033546213387</v>
      </c>
      <c r="DA51" s="71" t="s">
        <v>833</v>
      </c>
    </row>
    <row r="52" spans="1:105" ht="12" customHeight="1" x14ac:dyDescent="0.25">
      <c r="A52" s="60" t="s">
        <v>525</v>
      </c>
      <c r="B52" s="262">
        <v>0</v>
      </c>
      <c r="C52" s="262">
        <v>0</v>
      </c>
      <c r="D52" s="262">
        <v>0</v>
      </c>
      <c r="E52" s="262">
        <v>0</v>
      </c>
      <c r="F52" s="262">
        <v>0</v>
      </c>
      <c r="G52" s="262">
        <v>0</v>
      </c>
      <c r="H52" s="262">
        <v>0</v>
      </c>
      <c r="I52" s="262">
        <v>0</v>
      </c>
      <c r="J52" s="262">
        <v>0</v>
      </c>
      <c r="K52" s="262">
        <v>0</v>
      </c>
      <c r="L52" s="262">
        <v>0</v>
      </c>
      <c r="M52" s="262">
        <v>0</v>
      </c>
      <c r="N52" s="262">
        <v>0</v>
      </c>
      <c r="O52" s="262">
        <v>0</v>
      </c>
      <c r="P52" s="262">
        <v>0</v>
      </c>
      <c r="Q52" s="262">
        <v>0</v>
      </c>
      <c r="R52" s="262">
        <v>0</v>
      </c>
      <c r="S52" s="262">
        <v>0</v>
      </c>
      <c r="T52" s="262">
        <v>0</v>
      </c>
      <c r="U52" s="262">
        <v>0</v>
      </c>
      <c r="V52" s="262">
        <v>0</v>
      </c>
      <c r="W52" s="262">
        <v>0</v>
      </c>
      <c r="X52" s="262">
        <v>0</v>
      </c>
      <c r="Y52" s="262">
        <v>0</v>
      </c>
      <c r="DA52" s="72" t="s">
        <v>834</v>
      </c>
    </row>
    <row r="53" spans="1:105" ht="12" customHeight="1" x14ac:dyDescent="0.25">
      <c r="A53" s="57" t="s">
        <v>527</v>
      </c>
      <c r="B53" s="294">
        <f t="shared" ref="B53:Y53" si="1">B54+B58+B69</f>
        <v>64.266676466835577</v>
      </c>
      <c r="C53" s="294">
        <f t="shared" si="1"/>
        <v>53.349675311246322</v>
      </c>
      <c r="D53" s="294">
        <f t="shared" si="1"/>
        <v>50.483107180109457</v>
      </c>
      <c r="E53" s="294">
        <f t="shared" si="1"/>
        <v>57.941387688737279</v>
      </c>
      <c r="F53" s="294">
        <f t="shared" si="1"/>
        <v>49.010887417463216</v>
      </c>
      <c r="G53" s="294">
        <f t="shared" si="1"/>
        <v>41.522998571746967</v>
      </c>
      <c r="H53" s="294">
        <f t="shared" si="1"/>
        <v>45.55669361376674</v>
      </c>
      <c r="I53" s="294">
        <f t="shared" si="1"/>
        <v>45.701257972758853</v>
      </c>
      <c r="J53" s="294">
        <f t="shared" si="1"/>
        <v>41.618504105649372</v>
      </c>
      <c r="K53" s="294">
        <f t="shared" si="1"/>
        <v>20.494047628366779</v>
      </c>
      <c r="L53" s="294">
        <f t="shared" si="1"/>
        <v>21.822189380345691</v>
      </c>
      <c r="M53" s="294">
        <f t="shared" si="1"/>
        <v>40.659404018989726</v>
      </c>
      <c r="N53" s="294">
        <f t="shared" si="1"/>
        <v>40.146696988977233</v>
      </c>
      <c r="O53" s="294">
        <f t="shared" si="1"/>
        <v>40.09047631246014</v>
      </c>
      <c r="P53" s="294">
        <f t="shared" si="1"/>
        <v>35.702901405490479</v>
      </c>
      <c r="Q53" s="294">
        <f t="shared" si="1"/>
        <v>35.988050182834982</v>
      </c>
      <c r="R53" s="294">
        <f t="shared" si="1"/>
        <v>38.998915919796026</v>
      </c>
      <c r="S53" s="294">
        <f t="shared" si="1"/>
        <v>9.2370897778952283</v>
      </c>
      <c r="T53" s="294">
        <f t="shared" si="1"/>
        <v>9.7185903827996416</v>
      </c>
      <c r="U53" s="294">
        <f t="shared" si="1"/>
        <v>11.32151427570953</v>
      </c>
      <c r="V53" s="294">
        <f t="shared" si="1"/>
        <v>22.274253438286898</v>
      </c>
      <c r="W53" s="294">
        <f t="shared" si="1"/>
        <v>23.997509292189626</v>
      </c>
      <c r="X53" s="294">
        <f t="shared" si="1"/>
        <v>25.371566389966301</v>
      </c>
      <c r="Y53" s="294">
        <f t="shared" si="1"/>
        <v>26.633012454457358</v>
      </c>
      <c r="DA53" s="70"/>
    </row>
    <row r="54" spans="1:105" ht="12" customHeight="1" x14ac:dyDescent="0.25">
      <c r="A54" s="60" t="s">
        <v>528</v>
      </c>
      <c r="B54" s="262">
        <v>7.8678438556568251</v>
      </c>
      <c r="C54" s="262">
        <v>6.6075515186872522</v>
      </c>
      <c r="D54" s="262">
        <v>6.0580931842922254</v>
      </c>
      <c r="E54" s="262">
        <v>7.6962657040990248</v>
      </c>
      <c r="F54" s="262">
        <v>5.2703719311517956</v>
      </c>
      <c r="G54" s="262">
        <v>4.2238009326848127</v>
      </c>
      <c r="H54" s="262">
        <v>4.6049309052790601</v>
      </c>
      <c r="I54" s="262">
        <v>4.3343438596842434</v>
      </c>
      <c r="J54" s="262">
        <v>4.4516922197711164</v>
      </c>
      <c r="K54" s="262">
        <v>2.1041836529432101</v>
      </c>
      <c r="L54" s="262">
        <v>1.669956514500442</v>
      </c>
      <c r="M54" s="262">
        <v>6.9679615490346691</v>
      </c>
      <c r="N54" s="262">
        <v>6.4643980884054626</v>
      </c>
      <c r="O54" s="262">
        <v>8.411758996650919</v>
      </c>
      <c r="P54" s="262">
        <v>6.7621670151930999</v>
      </c>
      <c r="Q54" s="262">
        <v>6.6101608113315917</v>
      </c>
      <c r="R54" s="262">
        <v>6.8501882375087968</v>
      </c>
      <c r="S54" s="262">
        <v>1.12281926407702</v>
      </c>
      <c r="T54" s="262">
        <v>1.144239753694537</v>
      </c>
      <c r="U54" s="262">
        <v>1.8831651286689031</v>
      </c>
      <c r="V54" s="262">
        <v>6.0478889896974186</v>
      </c>
      <c r="W54" s="262">
        <v>6.6843793670974474</v>
      </c>
      <c r="X54" s="262">
        <v>6.0795872070104906</v>
      </c>
      <c r="Y54" s="262">
        <v>7.4145408362646279</v>
      </c>
      <c r="DA54" s="72" t="s">
        <v>835</v>
      </c>
    </row>
    <row r="55" spans="1:105" ht="12" customHeight="1" x14ac:dyDescent="0.25">
      <c r="A55" s="59" t="s">
        <v>31</v>
      </c>
      <c r="B55" s="230">
        <v>3.0587259538326421</v>
      </c>
      <c r="C55" s="230">
        <v>2.5632473613528601</v>
      </c>
      <c r="D55" s="230">
        <v>2.2063609157471982</v>
      </c>
      <c r="E55" s="230">
        <v>2.5462254925256831</v>
      </c>
      <c r="F55" s="230">
        <v>2.2821310076346482</v>
      </c>
      <c r="G55" s="230">
        <v>1.615197857066609</v>
      </c>
      <c r="H55" s="230">
        <v>1.9561222877294611</v>
      </c>
      <c r="I55" s="230">
        <v>1.6612965802461011</v>
      </c>
      <c r="J55" s="230">
        <v>1.6245406933110149</v>
      </c>
      <c r="K55" s="230">
        <v>0.79904556700303375</v>
      </c>
      <c r="L55" s="230">
        <v>0.53026611673847812</v>
      </c>
      <c r="M55" s="230">
        <v>0.78925347825496006</v>
      </c>
      <c r="N55" s="230">
        <v>0.14047484784715411</v>
      </c>
      <c r="O55" s="230">
        <v>6.2884549435976364E-2</v>
      </c>
      <c r="P55" s="230">
        <v>9.7167586964091071E-2</v>
      </c>
      <c r="Q55" s="230">
        <v>9.7783726028665377E-2</v>
      </c>
      <c r="R55" s="230">
        <v>0.14134878519698221</v>
      </c>
      <c r="S55" s="230">
        <v>4.4418600723669273E-2</v>
      </c>
      <c r="T55" s="230">
        <v>5.9370907340115922E-2</v>
      </c>
      <c r="U55" s="230">
        <v>0.11175875281113951</v>
      </c>
      <c r="V55" s="230">
        <v>0.19060141010781231</v>
      </c>
      <c r="W55" s="230">
        <v>0.18326695553139011</v>
      </c>
      <c r="X55" s="230">
        <v>0.1717787369341352</v>
      </c>
      <c r="Y55" s="230">
        <v>0.17920250047477529</v>
      </c>
      <c r="DA55" s="71" t="s">
        <v>836</v>
      </c>
    </row>
    <row r="56" spans="1:105" ht="12" customHeight="1" x14ac:dyDescent="0.25">
      <c r="A56" s="59" t="s">
        <v>159</v>
      </c>
      <c r="B56" s="230">
        <v>2.1271729481032011</v>
      </c>
      <c r="C56" s="230">
        <v>1.892100075072485</v>
      </c>
      <c r="D56" s="230">
        <v>1.5580817090965831</v>
      </c>
      <c r="E56" s="230">
        <v>1.9373317735495901</v>
      </c>
      <c r="F56" s="230">
        <v>7.3285912413117715E-2</v>
      </c>
      <c r="G56" s="230">
        <v>0.1071679900817689</v>
      </c>
      <c r="H56" s="230">
        <v>0.1338229140583018</v>
      </c>
      <c r="I56" s="230">
        <v>0.1215698028126584</v>
      </c>
      <c r="J56" s="230">
        <v>0.12312019516037789</v>
      </c>
      <c r="K56" s="230">
        <v>5.973516439783623E-2</v>
      </c>
      <c r="L56" s="230">
        <v>4.6000496195765558E-2</v>
      </c>
      <c r="M56" s="230">
        <v>4.2728079724131923E-2</v>
      </c>
      <c r="N56" s="230">
        <v>0.19027686313741099</v>
      </c>
      <c r="O56" s="230">
        <v>0.13630144636941119</v>
      </c>
      <c r="P56" s="230">
        <v>0</v>
      </c>
      <c r="Q56" s="230">
        <v>0</v>
      </c>
      <c r="R56" s="230">
        <v>0</v>
      </c>
      <c r="S56" s="230">
        <v>3.037152792016769E-3</v>
      </c>
      <c r="T56" s="230">
        <v>6.26361875210615E-4</v>
      </c>
      <c r="U56" s="230">
        <v>2.7302321131331998E-3</v>
      </c>
      <c r="V56" s="230">
        <v>5.8183640185620047E-3</v>
      </c>
      <c r="W56" s="230">
        <v>4.5380967185754094E-3</v>
      </c>
      <c r="X56" s="230">
        <v>4.0040986319788288E-3</v>
      </c>
      <c r="Y56" s="230">
        <v>4.4672443451217441E-3</v>
      </c>
      <c r="DA56" s="71" t="s">
        <v>837</v>
      </c>
    </row>
    <row r="57" spans="1:105" ht="12" customHeight="1" x14ac:dyDescent="0.25">
      <c r="A57" s="59" t="s">
        <v>35</v>
      </c>
      <c r="B57" s="230">
        <v>2.6819449537209819</v>
      </c>
      <c r="C57" s="230">
        <v>2.1522040822619082</v>
      </c>
      <c r="D57" s="230">
        <v>2.293650559448444</v>
      </c>
      <c r="E57" s="230">
        <v>3.2127084380237521</v>
      </c>
      <c r="F57" s="230">
        <v>2.9149550111040301</v>
      </c>
      <c r="G57" s="230">
        <v>2.5014350855364351</v>
      </c>
      <c r="H57" s="230">
        <v>2.5149857034912979</v>
      </c>
      <c r="I57" s="230">
        <v>2.5514774766254829</v>
      </c>
      <c r="J57" s="230">
        <v>2.704031331299722</v>
      </c>
      <c r="K57" s="230">
        <v>1.2454029215423399</v>
      </c>
      <c r="L57" s="230">
        <v>1.0936899015661989</v>
      </c>
      <c r="M57" s="230">
        <v>6.135979991055577</v>
      </c>
      <c r="N57" s="230">
        <v>6.1336463774208987</v>
      </c>
      <c r="O57" s="230">
        <v>8.2125730008455307</v>
      </c>
      <c r="P57" s="230">
        <v>6.6649994282290086</v>
      </c>
      <c r="Q57" s="230">
        <v>6.5123770853029264</v>
      </c>
      <c r="R57" s="230">
        <v>6.7088394523118149</v>
      </c>
      <c r="S57" s="230">
        <v>1.0753635105613339</v>
      </c>
      <c r="T57" s="230">
        <v>1.08424248447921</v>
      </c>
      <c r="U57" s="230">
        <v>1.768676143744631</v>
      </c>
      <c r="V57" s="230">
        <v>5.8514692155710444</v>
      </c>
      <c r="W57" s="230">
        <v>6.4965743148474813</v>
      </c>
      <c r="X57" s="230">
        <v>5.9038043714443766</v>
      </c>
      <c r="Y57" s="230">
        <v>7.2308710914447314</v>
      </c>
      <c r="DA57" s="71" t="s">
        <v>838</v>
      </c>
    </row>
    <row r="58" spans="1:105" ht="12" customHeight="1" x14ac:dyDescent="0.25">
      <c r="A58" s="60" t="s">
        <v>533</v>
      </c>
      <c r="B58" s="262">
        <v>56.398832611178747</v>
      </c>
      <c r="C58" s="262">
        <v>46.74212379255907</v>
      </c>
      <c r="D58" s="262">
        <v>44.425013995817231</v>
      </c>
      <c r="E58" s="262">
        <v>50.245121984638253</v>
      </c>
      <c r="F58" s="262">
        <v>43.740515486311423</v>
      </c>
      <c r="G58" s="262">
        <v>37.299197639062157</v>
      </c>
      <c r="H58" s="262">
        <v>40.951762708487678</v>
      </c>
      <c r="I58" s="262">
        <v>41.366914113074607</v>
      </c>
      <c r="J58" s="262">
        <v>37.166811885878253</v>
      </c>
      <c r="K58" s="262">
        <v>18.38986397542357</v>
      </c>
      <c r="L58" s="262">
        <v>20.152232865845249</v>
      </c>
      <c r="M58" s="262">
        <v>33.691442469955057</v>
      </c>
      <c r="N58" s="262">
        <v>33.682298900571773</v>
      </c>
      <c r="O58" s="262">
        <v>31.678717315809219</v>
      </c>
      <c r="P58" s="262">
        <v>28.940734390297379</v>
      </c>
      <c r="Q58" s="262">
        <v>29.37788937150339</v>
      </c>
      <c r="R58" s="262">
        <v>32.14872768228723</v>
      </c>
      <c r="S58" s="262">
        <v>8.1142705138182087</v>
      </c>
      <c r="T58" s="262">
        <v>8.5743506291051048</v>
      </c>
      <c r="U58" s="262">
        <v>9.4383491470406273</v>
      </c>
      <c r="V58" s="262">
        <v>16.226364448589479</v>
      </c>
      <c r="W58" s="262">
        <v>17.313129925092181</v>
      </c>
      <c r="X58" s="262">
        <v>19.29197918295581</v>
      </c>
      <c r="Y58" s="262">
        <v>19.21847161819273</v>
      </c>
      <c r="DA58" s="72" t="s">
        <v>839</v>
      </c>
    </row>
    <row r="59" spans="1:105" ht="12" customHeight="1" x14ac:dyDescent="0.25">
      <c r="A59" s="64" t="s">
        <v>28</v>
      </c>
      <c r="B59" s="229">
        <v>35.249173610837722</v>
      </c>
      <c r="C59" s="229">
        <v>27.298920887642129</v>
      </c>
      <c r="D59" s="229">
        <v>26.324311457414279</v>
      </c>
      <c r="E59" s="229">
        <v>30.632611929516621</v>
      </c>
      <c r="F59" s="229">
        <v>25.310827012414919</v>
      </c>
      <c r="G59" s="229">
        <v>22.97255428927458</v>
      </c>
      <c r="H59" s="229">
        <v>25.31676806317973</v>
      </c>
      <c r="I59" s="229">
        <v>26.04319414276754</v>
      </c>
      <c r="J59" s="229">
        <v>22.944356016025711</v>
      </c>
      <c r="K59" s="229">
        <v>8.3736783217356479</v>
      </c>
      <c r="L59" s="229">
        <v>11.935590506101351</v>
      </c>
      <c r="M59" s="229">
        <v>19.31009151246835</v>
      </c>
      <c r="N59" s="229">
        <v>23.283357532280391</v>
      </c>
      <c r="O59" s="229">
        <v>16.986308713182979</v>
      </c>
      <c r="P59" s="229">
        <v>15.690347848478391</v>
      </c>
      <c r="Q59" s="229">
        <v>16.995947304919142</v>
      </c>
      <c r="R59" s="229">
        <v>21.387894935219109</v>
      </c>
      <c r="S59" s="229">
        <v>0</v>
      </c>
      <c r="T59" s="229">
        <v>0</v>
      </c>
      <c r="U59" s="229">
        <v>0</v>
      </c>
      <c r="V59" s="229">
        <v>0</v>
      </c>
      <c r="W59" s="229">
        <v>0</v>
      </c>
      <c r="X59" s="229">
        <v>0</v>
      </c>
      <c r="Y59" s="229">
        <v>0</v>
      </c>
      <c r="DA59" s="73" t="s">
        <v>840</v>
      </c>
    </row>
    <row r="60" spans="1:105" ht="12" customHeight="1" x14ac:dyDescent="0.25">
      <c r="A60" s="64" t="s">
        <v>30</v>
      </c>
      <c r="B60" s="229">
        <v>0</v>
      </c>
      <c r="C60" s="229">
        <v>0</v>
      </c>
      <c r="D60" s="229">
        <v>0</v>
      </c>
      <c r="E60" s="229">
        <v>0</v>
      </c>
      <c r="F60" s="229">
        <v>0</v>
      </c>
      <c r="G60" s="229">
        <v>0</v>
      </c>
      <c r="H60" s="229">
        <v>0</v>
      </c>
      <c r="I60" s="229">
        <v>0</v>
      </c>
      <c r="J60" s="229">
        <v>0</v>
      </c>
      <c r="K60" s="229">
        <v>0</v>
      </c>
      <c r="L60" s="229">
        <v>0</v>
      </c>
      <c r="M60" s="229">
        <v>0</v>
      </c>
      <c r="N60" s="229">
        <v>0</v>
      </c>
      <c r="O60" s="229">
        <v>0</v>
      </c>
      <c r="P60" s="229">
        <v>0</v>
      </c>
      <c r="Q60" s="229">
        <v>0</v>
      </c>
      <c r="R60" s="229">
        <v>0</v>
      </c>
      <c r="S60" s="229">
        <v>0</v>
      </c>
      <c r="T60" s="229">
        <v>0</v>
      </c>
      <c r="U60" s="229">
        <v>0</v>
      </c>
      <c r="V60" s="229">
        <v>0</v>
      </c>
      <c r="W60" s="229">
        <v>0</v>
      </c>
      <c r="X60" s="229">
        <v>0</v>
      </c>
      <c r="Y60" s="229">
        <v>0</v>
      </c>
      <c r="DA60" s="73" t="s">
        <v>841</v>
      </c>
    </row>
    <row r="61" spans="1:105" ht="12" customHeight="1" x14ac:dyDescent="0.25">
      <c r="A61" s="64" t="s">
        <v>31</v>
      </c>
      <c r="B61" s="229">
        <v>2.2555575972016899</v>
      </c>
      <c r="C61" s="229">
        <v>1.977406062572671</v>
      </c>
      <c r="D61" s="229">
        <v>1.624987801232145</v>
      </c>
      <c r="E61" s="229">
        <v>1.8159858605333661</v>
      </c>
      <c r="F61" s="229">
        <v>1.811409448325624</v>
      </c>
      <c r="G61" s="229">
        <v>1.6540697086760081</v>
      </c>
      <c r="H61" s="229">
        <v>1.6660776594271469</v>
      </c>
      <c r="I61" s="229">
        <v>1.5453784109217501</v>
      </c>
      <c r="J61" s="229">
        <v>1.539507330862341</v>
      </c>
      <c r="K61" s="229">
        <v>1.5686106439093439</v>
      </c>
      <c r="L61" s="229">
        <v>1.168288724856291</v>
      </c>
      <c r="M61" s="229">
        <v>1.0821409962963351</v>
      </c>
      <c r="N61" s="229">
        <v>0.22597458982334001</v>
      </c>
      <c r="O61" s="229">
        <v>0.1098373711697242</v>
      </c>
      <c r="P61" s="229">
        <v>0.18078284367978101</v>
      </c>
      <c r="Q61" s="229">
        <v>0.18316535184229191</v>
      </c>
      <c r="R61" s="229">
        <v>0.2220421664002529</v>
      </c>
      <c r="S61" s="229">
        <v>0.31172338263755789</v>
      </c>
      <c r="T61" s="229">
        <v>0.44485255444234623</v>
      </c>
      <c r="U61" s="229">
        <v>0.56013044910986132</v>
      </c>
      <c r="V61" s="229">
        <v>0.51137974756034044</v>
      </c>
      <c r="W61" s="229">
        <v>0.47467751871013641</v>
      </c>
      <c r="X61" s="229">
        <v>0.4151054116772957</v>
      </c>
      <c r="Y61" s="229">
        <v>0.46449244064298573</v>
      </c>
      <c r="DA61" s="73" t="s">
        <v>842</v>
      </c>
    </row>
    <row r="62" spans="1:105" ht="12" customHeight="1" x14ac:dyDescent="0.25">
      <c r="A62" s="64" t="s">
        <v>159</v>
      </c>
      <c r="B62" s="229">
        <v>1.568614245301758</v>
      </c>
      <c r="C62" s="229">
        <v>1.4596523986931289</v>
      </c>
      <c r="D62" s="229">
        <v>1.1475292879485439</v>
      </c>
      <c r="E62" s="229">
        <v>1.3817185941525949</v>
      </c>
      <c r="F62" s="229">
        <v>5.8169664112262043E-2</v>
      </c>
      <c r="G62" s="229">
        <v>0.1097471281047116</v>
      </c>
      <c r="H62" s="229">
        <v>0.11398028069644479</v>
      </c>
      <c r="I62" s="229">
        <v>0.1130871819761801</v>
      </c>
      <c r="J62" s="229">
        <v>0.1166757125919011</v>
      </c>
      <c r="K62" s="229">
        <v>0.11726642204094059</v>
      </c>
      <c r="L62" s="229">
        <v>0.10134884984516659</v>
      </c>
      <c r="M62" s="229">
        <v>5.8584229321020087E-2</v>
      </c>
      <c r="N62" s="229">
        <v>0.30608850452098452</v>
      </c>
      <c r="O62" s="229">
        <v>0.23807107930525051</v>
      </c>
      <c r="P62" s="229">
        <v>0</v>
      </c>
      <c r="Q62" s="229">
        <v>0</v>
      </c>
      <c r="R62" s="229">
        <v>0</v>
      </c>
      <c r="S62" s="229">
        <v>2.131430361357774E-2</v>
      </c>
      <c r="T62" s="229">
        <v>4.6931854788156277E-3</v>
      </c>
      <c r="U62" s="229">
        <v>1.3683815372276011E-2</v>
      </c>
      <c r="V62" s="229">
        <v>1.561055357010945E-2</v>
      </c>
      <c r="W62" s="229">
        <v>1.175406926902884E-2</v>
      </c>
      <c r="X62" s="229">
        <v>9.6759531516486461E-3</v>
      </c>
      <c r="Y62" s="229">
        <v>1.157908635937953E-2</v>
      </c>
      <c r="DA62" s="73" t="s">
        <v>843</v>
      </c>
    </row>
    <row r="63" spans="1:105" ht="12" customHeight="1" x14ac:dyDescent="0.25">
      <c r="A63" s="64" t="s">
        <v>32</v>
      </c>
      <c r="B63" s="229">
        <v>15.34777440849428</v>
      </c>
      <c r="C63" s="229">
        <v>14.34583593643311</v>
      </c>
      <c r="D63" s="229">
        <v>13.63890870723883</v>
      </c>
      <c r="E63" s="229">
        <v>14.1234794336867</v>
      </c>
      <c r="F63" s="229">
        <v>14.24640474463617</v>
      </c>
      <c r="G63" s="229">
        <v>10.001191116387741</v>
      </c>
      <c r="H63" s="229">
        <v>11.71286127326993</v>
      </c>
      <c r="I63" s="229">
        <v>11.291808085389439</v>
      </c>
      <c r="J63" s="229">
        <v>10.00377865524095</v>
      </c>
      <c r="K63" s="229">
        <v>5.8854514239412579</v>
      </c>
      <c r="L63" s="229">
        <v>4.5373739597729754</v>
      </c>
      <c r="M63" s="229">
        <v>4.8276181446791249</v>
      </c>
      <c r="N63" s="229">
        <v>0</v>
      </c>
      <c r="O63" s="229">
        <v>0</v>
      </c>
      <c r="P63" s="229">
        <v>0.39528220578216111</v>
      </c>
      <c r="Q63" s="229">
        <v>0</v>
      </c>
      <c r="R63" s="229">
        <v>0</v>
      </c>
      <c r="S63" s="229">
        <v>0.23448561770838161</v>
      </c>
      <c r="T63" s="229">
        <v>8.253095491302225E-4</v>
      </c>
      <c r="U63" s="229">
        <v>0</v>
      </c>
      <c r="V63" s="229">
        <v>0</v>
      </c>
      <c r="W63" s="229">
        <v>0</v>
      </c>
      <c r="X63" s="229">
        <v>0</v>
      </c>
      <c r="Y63" s="229">
        <v>0</v>
      </c>
      <c r="DA63" s="73" t="s">
        <v>844</v>
      </c>
    </row>
    <row r="64" spans="1:105" ht="12" customHeight="1" x14ac:dyDescent="0.25">
      <c r="A64" s="64" t="s">
        <v>33</v>
      </c>
      <c r="B64" s="229">
        <v>0</v>
      </c>
      <c r="C64" s="229">
        <v>0</v>
      </c>
      <c r="D64" s="229">
        <v>0</v>
      </c>
      <c r="E64" s="229">
        <v>0</v>
      </c>
      <c r="F64" s="229">
        <v>0</v>
      </c>
      <c r="G64" s="229">
        <v>0</v>
      </c>
      <c r="H64" s="229">
        <v>0</v>
      </c>
      <c r="I64" s="229">
        <v>0</v>
      </c>
      <c r="J64" s="229">
        <v>0</v>
      </c>
      <c r="K64" s="229">
        <v>0</v>
      </c>
      <c r="L64" s="229">
        <v>0</v>
      </c>
      <c r="M64" s="229">
        <v>0</v>
      </c>
      <c r="N64" s="229">
        <v>0</v>
      </c>
      <c r="O64" s="229">
        <v>0</v>
      </c>
      <c r="P64" s="229">
        <v>0.27391527248622211</v>
      </c>
      <c r="Q64" s="229">
        <v>0</v>
      </c>
      <c r="R64" s="229">
        <v>0</v>
      </c>
      <c r="S64" s="229">
        <v>0</v>
      </c>
      <c r="T64" s="229">
        <v>0</v>
      </c>
      <c r="U64" s="229">
        <v>0</v>
      </c>
      <c r="V64" s="229">
        <v>0</v>
      </c>
      <c r="W64" s="229">
        <v>0</v>
      </c>
      <c r="X64" s="229">
        <v>4.6005825908283624</v>
      </c>
      <c r="Y64" s="229">
        <v>0</v>
      </c>
      <c r="DA64" s="73" t="s">
        <v>845</v>
      </c>
    </row>
    <row r="65" spans="1:105" ht="12" customHeight="1" x14ac:dyDescent="0.25">
      <c r="A65" s="64" t="s">
        <v>35</v>
      </c>
      <c r="B65" s="229">
        <v>1.97771274934331</v>
      </c>
      <c r="C65" s="229">
        <v>1.6603085072180399</v>
      </c>
      <c r="D65" s="229">
        <v>1.6892767419834309</v>
      </c>
      <c r="E65" s="229">
        <v>2.2913261667489659</v>
      </c>
      <c r="F65" s="229">
        <v>2.313704616822454</v>
      </c>
      <c r="G65" s="229">
        <v>2.5616353966191321</v>
      </c>
      <c r="H65" s="229">
        <v>2.1420754319144248</v>
      </c>
      <c r="I65" s="229">
        <v>2.3734462920197048</v>
      </c>
      <c r="J65" s="229">
        <v>2.5624941711573368</v>
      </c>
      <c r="K65" s="229">
        <v>2.4448571637963812</v>
      </c>
      <c r="L65" s="229">
        <v>2.40963082526947</v>
      </c>
      <c r="M65" s="229">
        <v>8.4130075871902328</v>
      </c>
      <c r="N65" s="229">
        <v>9.8668782739470551</v>
      </c>
      <c r="O65" s="229">
        <v>14.344500152151261</v>
      </c>
      <c r="P65" s="229">
        <v>12.400406219870829</v>
      </c>
      <c r="Q65" s="229">
        <v>12.19877671474196</v>
      </c>
      <c r="R65" s="229">
        <v>10.53879058066787</v>
      </c>
      <c r="S65" s="229">
        <v>7.5467472098586912</v>
      </c>
      <c r="T65" s="229">
        <v>8.1239795796348133</v>
      </c>
      <c r="U65" s="229">
        <v>8.8645348825584893</v>
      </c>
      <c r="V65" s="229">
        <v>15.69937414745903</v>
      </c>
      <c r="W65" s="229">
        <v>16.826698337113012</v>
      </c>
      <c r="X65" s="229">
        <v>14.2666152272985</v>
      </c>
      <c r="Y65" s="229">
        <v>18.742400091190369</v>
      </c>
      <c r="DA65" s="73" t="s">
        <v>846</v>
      </c>
    </row>
    <row r="66" spans="1:105" ht="12" customHeight="1" x14ac:dyDescent="0.25">
      <c r="A66" s="64" t="s">
        <v>36</v>
      </c>
      <c r="B66" s="229">
        <v>0</v>
      </c>
      <c r="C66" s="229">
        <v>0</v>
      </c>
      <c r="D66" s="229">
        <v>0</v>
      </c>
      <c r="E66" s="229">
        <v>0</v>
      </c>
      <c r="F66" s="229">
        <v>0</v>
      </c>
      <c r="G66" s="229">
        <v>0</v>
      </c>
      <c r="H66" s="229">
        <v>0</v>
      </c>
      <c r="I66" s="229">
        <v>0</v>
      </c>
      <c r="J66" s="229">
        <v>0</v>
      </c>
      <c r="K66" s="229">
        <v>0</v>
      </c>
      <c r="L66" s="229">
        <v>0</v>
      </c>
      <c r="M66" s="229">
        <v>0</v>
      </c>
      <c r="N66" s="229">
        <v>0</v>
      </c>
      <c r="O66" s="229">
        <v>0</v>
      </c>
      <c r="P66" s="229">
        <v>0</v>
      </c>
      <c r="Q66" s="229">
        <v>0</v>
      </c>
      <c r="R66" s="229">
        <v>0</v>
      </c>
      <c r="S66" s="229">
        <v>0</v>
      </c>
      <c r="T66" s="229">
        <v>0</v>
      </c>
      <c r="U66" s="229">
        <v>0</v>
      </c>
      <c r="V66" s="229">
        <v>0</v>
      </c>
      <c r="W66" s="229">
        <v>0</v>
      </c>
      <c r="X66" s="229">
        <v>0</v>
      </c>
      <c r="Y66" s="229">
        <v>0</v>
      </c>
      <c r="DA66" s="73" t="s">
        <v>847</v>
      </c>
    </row>
    <row r="67" spans="1:105" ht="12" customHeight="1" x14ac:dyDescent="0.25">
      <c r="A67" s="64" t="s">
        <v>38</v>
      </c>
      <c r="B67" s="229">
        <v>0</v>
      </c>
      <c r="C67" s="229">
        <v>0</v>
      </c>
      <c r="D67" s="229">
        <v>0</v>
      </c>
      <c r="E67" s="229">
        <v>0</v>
      </c>
      <c r="F67" s="229">
        <v>0</v>
      </c>
      <c r="G67" s="229">
        <v>0</v>
      </c>
      <c r="H67" s="229">
        <v>0</v>
      </c>
      <c r="I67" s="229">
        <v>0</v>
      </c>
      <c r="J67" s="229">
        <v>0</v>
      </c>
      <c r="K67" s="229">
        <v>0</v>
      </c>
      <c r="L67" s="229">
        <v>0</v>
      </c>
      <c r="M67" s="229">
        <v>0</v>
      </c>
      <c r="N67" s="229">
        <v>0</v>
      </c>
      <c r="O67" s="229">
        <v>0</v>
      </c>
      <c r="P67" s="229">
        <v>0</v>
      </c>
      <c r="Q67" s="229">
        <v>0</v>
      </c>
      <c r="R67" s="229">
        <v>0</v>
      </c>
      <c r="S67" s="229">
        <v>0</v>
      </c>
      <c r="T67" s="229">
        <v>0</v>
      </c>
      <c r="U67" s="229">
        <v>0</v>
      </c>
      <c r="V67" s="229">
        <v>0</v>
      </c>
      <c r="W67" s="229">
        <v>0</v>
      </c>
      <c r="X67" s="229">
        <v>0</v>
      </c>
      <c r="Y67" s="229">
        <v>0</v>
      </c>
      <c r="DA67" s="73" t="s">
        <v>848</v>
      </c>
    </row>
    <row r="68" spans="1:105" ht="12" customHeight="1" x14ac:dyDescent="0.25">
      <c r="A68" s="64" t="s">
        <v>39</v>
      </c>
      <c r="B68" s="229">
        <v>0</v>
      </c>
      <c r="C68" s="229">
        <v>0</v>
      </c>
      <c r="D68" s="229">
        <v>0</v>
      </c>
      <c r="E68" s="229">
        <v>0</v>
      </c>
      <c r="F68" s="229">
        <v>0</v>
      </c>
      <c r="G68" s="229">
        <v>0</v>
      </c>
      <c r="H68" s="229">
        <v>0</v>
      </c>
      <c r="I68" s="229">
        <v>0</v>
      </c>
      <c r="J68" s="229">
        <v>0</v>
      </c>
      <c r="K68" s="229">
        <v>0</v>
      </c>
      <c r="L68" s="229">
        <v>0</v>
      </c>
      <c r="M68" s="229">
        <v>0</v>
      </c>
      <c r="N68" s="229">
        <v>0</v>
      </c>
      <c r="O68" s="229">
        <v>0</v>
      </c>
      <c r="P68" s="229">
        <v>0</v>
      </c>
      <c r="Q68" s="229">
        <v>0</v>
      </c>
      <c r="R68" s="229">
        <v>0</v>
      </c>
      <c r="S68" s="229">
        <v>0</v>
      </c>
      <c r="T68" s="229">
        <v>0</v>
      </c>
      <c r="U68" s="229">
        <v>0</v>
      </c>
      <c r="V68" s="229">
        <v>0</v>
      </c>
      <c r="W68" s="229">
        <v>0</v>
      </c>
      <c r="X68" s="229">
        <v>0</v>
      </c>
      <c r="Y68" s="229">
        <v>0</v>
      </c>
      <c r="DA68" s="73" t="s">
        <v>849</v>
      </c>
    </row>
    <row r="69" spans="1:105" ht="12" customHeight="1" x14ac:dyDescent="0.25">
      <c r="A69" s="60" t="s">
        <v>545</v>
      </c>
      <c r="B69" s="262">
        <v>0</v>
      </c>
      <c r="C69" s="262">
        <v>0</v>
      </c>
      <c r="D69" s="262">
        <v>0</v>
      </c>
      <c r="E69" s="262">
        <v>0</v>
      </c>
      <c r="F69" s="262">
        <v>0</v>
      </c>
      <c r="G69" s="262">
        <v>0</v>
      </c>
      <c r="H69" s="262">
        <v>0</v>
      </c>
      <c r="I69" s="262">
        <v>0</v>
      </c>
      <c r="J69" s="262">
        <v>0</v>
      </c>
      <c r="K69" s="262">
        <v>0</v>
      </c>
      <c r="L69" s="262">
        <v>0</v>
      </c>
      <c r="M69" s="262">
        <v>0</v>
      </c>
      <c r="N69" s="262">
        <v>0</v>
      </c>
      <c r="O69" s="262">
        <v>0</v>
      </c>
      <c r="P69" s="262">
        <v>0</v>
      </c>
      <c r="Q69" s="262">
        <v>0</v>
      </c>
      <c r="R69" s="262">
        <v>0</v>
      </c>
      <c r="S69" s="262">
        <v>0</v>
      </c>
      <c r="T69" s="262">
        <v>0</v>
      </c>
      <c r="U69" s="262">
        <v>0</v>
      </c>
      <c r="V69" s="262">
        <v>0</v>
      </c>
      <c r="W69" s="262">
        <v>0</v>
      </c>
      <c r="X69" s="262">
        <v>0</v>
      </c>
      <c r="Y69" s="262">
        <v>0</v>
      </c>
      <c r="DA69" s="72" t="s">
        <v>850</v>
      </c>
    </row>
    <row r="70" spans="1:105" ht="12" customHeight="1" x14ac:dyDescent="0.25">
      <c r="A70" s="100" t="s">
        <v>105</v>
      </c>
      <c r="B70" s="279">
        <v>244.86</v>
      </c>
      <c r="C70" s="279">
        <v>244.05</v>
      </c>
      <c r="D70" s="279">
        <v>246.85</v>
      </c>
      <c r="E70" s="279">
        <v>250.85</v>
      </c>
      <c r="F70" s="279">
        <v>250.97</v>
      </c>
      <c r="G70" s="279">
        <v>249.08</v>
      </c>
      <c r="H70" s="279">
        <v>247.66</v>
      </c>
      <c r="I70" s="279">
        <v>249.16</v>
      </c>
      <c r="J70" s="279">
        <v>250.32</v>
      </c>
      <c r="K70" s="279">
        <v>192.39</v>
      </c>
      <c r="L70" s="279">
        <v>207.22</v>
      </c>
      <c r="M70" s="279">
        <v>242.03</v>
      </c>
      <c r="N70" s="279">
        <v>270.56</v>
      </c>
      <c r="O70" s="279">
        <v>276.63</v>
      </c>
      <c r="P70" s="279">
        <v>276.87</v>
      </c>
      <c r="Q70" s="279">
        <v>286.70999999999998</v>
      </c>
      <c r="R70" s="279">
        <v>291.27999999999997</v>
      </c>
      <c r="S70" s="279">
        <v>288.12</v>
      </c>
      <c r="T70" s="279">
        <v>289.52</v>
      </c>
      <c r="U70" s="279">
        <v>291.36</v>
      </c>
      <c r="V70" s="279">
        <v>294.08</v>
      </c>
      <c r="W70" s="279">
        <v>298.57</v>
      </c>
      <c r="X70" s="279">
        <v>301.68</v>
      </c>
      <c r="Y70" s="279">
        <v>298.67</v>
      </c>
      <c r="DA70" s="105" t="s">
        <v>851</v>
      </c>
    </row>
    <row r="71" spans="1:105" ht="12" customHeight="1" x14ac:dyDescent="0.25">
      <c r="A71" s="128"/>
      <c r="B71" s="129"/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129"/>
      <c r="R71" s="129"/>
      <c r="S71" s="129"/>
      <c r="T71" s="129"/>
      <c r="U71" s="129"/>
      <c r="V71" s="129"/>
      <c r="W71" s="129"/>
      <c r="X71" s="129"/>
      <c r="Y71" s="129"/>
      <c r="DA71" s="124"/>
    </row>
    <row r="72" spans="1:105" ht="15" customHeight="1" x14ac:dyDescent="0.25">
      <c r="A72" s="34" t="s">
        <v>80</v>
      </c>
      <c r="B72" s="223">
        <v>1.4710720923325671</v>
      </c>
      <c r="C72" s="223">
        <v>1.338624580914116</v>
      </c>
      <c r="D72" s="223">
        <v>0.86219142655586989</v>
      </c>
      <c r="E72" s="223">
        <v>1.3842275944528251</v>
      </c>
      <c r="F72" s="223">
        <v>1.266086200024314</v>
      </c>
      <c r="G72" s="223">
        <v>1.0689818954321899</v>
      </c>
      <c r="H72" s="223">
        <v>1.154754901874866</v>
      </c>
      <c r="I72" s="223">
        <v>0</v>
      </c>
      <c r="J72" s="223">
        <v>0</v>
      </c>
      <c r="K72" s="223">
        <v>0</v>
      </c>
      <c r="L72" s="223">
        <v>0</v>
      </c>
      <c r="M72" s="223">
        <v>0</v>
      </c>
      <c r="N72" s="223">
        <v>0</v>
      </c>
      <c r="O72" s="223">
        <v>0</v>
      </c>
      <c r="P72" s="223">
        <v>0</v>
      </c>
      <c r="Q72" s="223">
        <v>0</v>
      </c>
      <c r="R72" s="223">
        <v>0</v>
      </c>
      <c r="S72" s="223">
        <v>0</v>
      </c>
      <c r="T72" s="223">
        <v>0</v>
      </c>
      <c r="U72" s="223">
        <v>0</v>
      </c>
      <c r="V72" s="223">
        <v>0</v>
      </c>
      <c r="W72" s="223">
        <v>0</v>
      </c>
      <c r="X72" s="223">
        <v>0</v>
      </c>
      <c r="Y72" s="223">
        <v>0</v>
      </c>
      <c r="DA72" s="89" t="s">
        <v>852</v>
      </c>
    </row>
    <row r="73" spans="1:105" ht="12" customHeight="1" x14ac:dyDescent="0.25">
      <c r="A73" s="55" t="s">
        <v>91</v>
      </c>
      <c r="B73" s="259">
        <v>0</v>
      </c>
      <c r="C73" s="259">
        <v>0</v>
      </c>
      <c r="D73" s="259">
        <v>0</v>
      </c>
      <c r="E73" s="259">
        <v>0</v>
      </c>
      <c r="F73" s="259">
        <v>0</v>
      </c>
      <c r="G73" s="259">
        <v>0</v>
      </c>
      <c r="H73" s="259">
        <v>0</v>
      </c>
      <c r="I73" s="259">
        <v>0</v>
      </c>
      <c r="J73" s="259">
        <v>0</v>
      </c>
      <c r="K73" s="259">
        <v>0</v>
      </c>
      <c r="L73" s="259">
        <v>0</v>
      </c>
      <c r="M73" s="259">
        <v>0</v>
      </c>
      <c r="N73" s="259">
        <v>0</v>
      </c>
      <c r="O73" s="259">
        <v>0</v>
      </c>
      <c r="P73" s="259">
        <v>0</v>
      </c>
      <c r="Q73" s="259">
        <v>0</v>
      </c>
      <c r="R73" s="259">
        <v>0</v>
      </c>
      <c r="S73" s="259">
        <v>0</v>
      </c>
      <c r="T73" s="259">
        <v>0</v>
      </c>
      <c r="U73" s="259">
        <v>0</v>
      </c>
      <c r="V73" s="259">
        <v>0</v>
      </c>
      <c r="W73" s="259">
        <v>0</v>
      </c>
      <c r="X73" s="259">
        <v>0</v>
      </c>
      <c r="Y73" s="259">
        <v>0</v>
      </c>
      <c r="DA73" s="67" t="s">
        <v>853</v>
      </c>
    </row>
    <row r="74" spans="1:105" ht="12" customHeight="1" x14ac:dyDescent="0.25">
      <c r="A74" s="173" t="s">
        <v>92</v>
      </c>
      <c r="B74" s="224">
        <v>0</v>
      </c>
      <c r="C74" s="224">
        <v>0</v>
      </c>
      <c r="D74" s="224">
        <v>0</v>
      </c>
      <c r="E74" s="224">
        <v>0</v>
      </c>
      <c r="F74" s="224">
        <v>0</v>
      </c>
      <c r="G74" s="224">
        <v>0</v>
      </c>
      <c r="H74" s="224">
        <v>0</v>
      </c>
      <c r="I74" s="224">
        <v>0</v>
      </c>
      <c r="J74" s="224">
        <v>0</v>
      </c>
      <c r="K74" s="224">
        <v>0</v>
      </c>
      <c r="L74" s="224">
        <v>0</v>
      </c>
      <c r="M74" s="224">
        <v>0</v>
      </c>
      <c r="N74" s="224">
        <v>0</v>
      </c>
      <c r="O74" s="224">
        <v>0</v>
      </c>
      <c r="P74" s="224">
        <v>0</v>
      </c>
      <c r="Q74" s="224">
        <v>0</v>
      </c>
      <c r="R74" s="224">
        <v>0</v>
      </c>
      <c r="S74" s="224">
        <v>0</v>
      </c>
      <c r="T74" s="224">
        <v>0</v>
      </c>
      <c r="U74" s="224">
        <v>0</v>
      </c>
      <c r="V74" s="224">
        <v>0</v>
      </c>
      <c r="W74" s="224">
        <v>0</v>
      </c>
      <c r="X74" s="224">
        <v>0</v>
      </c>
      <c r="Y74" s="224">
        <v>0</v>
      </c>
      <c r="DA74" s="177" t="s">
        <v>854</v>
      </c>
    </row>
    <row r="75" spans="1:105" ht="12" customHeight="1" x14ac:dyDescent="0.25">
      <c r="A75" s="173" t="s">
        <v>93</v>
      </c>
      <c r="B75" s="224">
        <v>0</v>
      </c>
      <c r="C75" s="224">
        <v>0</v>
      </c>
      <c r="D75" s="224">
        <v>0</v>
      </c>
      <c r="E75" s="224">
        <v>0</v>
      </c>
      <c r="F75" s="224">
        <v>0</v>
      </c>
      <c r="G75" s="224">
        <v>0</v>
      </c>
      <c r="H75" s="224">
        <v>0</v>
      </c>
      <c r="I75" s="224">
        <v>0</v>
      </c>
      <c r="J75" s="224">
        <v>0</v>
      </c>
      <c r="K75" s="224">
        <v>0</v>
      </c>
      <c r="L75" s="224">
        <v>0</v>
      </c>
      <c r="M75" s="224">
        <v>0</v>
      </c>
      <c r="N75" s="224">
        <v>0</v>
      </c>
      <c r="O75" s="224">
        <v>0</v>
      </c>
      <c r="P75" s="224">
        <v>0</v>
      </c>
      <c r="Q75" s="224">
        <v>0</v>
      </c>
      <c r="R75" s="224">
        <v>0</v>
      </c>
      <c r="S75" s="224">
        <v>0</v>
      </c>
      <c r="T75" s="224">
        <v>0</v>
      </c>
      <c r="U75" s="224">
        <v>0</v>
      </c>
      <c r="V75" s="224">
        <v>0</v>
      </c>
      <c r="W75" s="224">
        <v>0</v>
      </c>
      <c r="X75" s="224">
        <v>0</v>
      </c>
      <c r="Y75" s="224">
        <v>0</v>
      </c>
      <c r="DA75" s="177" t="s">
        <v>855</v>
      </c>
    </row>
    <row r="76" spans="1:105" ht="12" customHeight="1" x14ac:dyDescent="0.25">
      <c r="A76" s="173" t="s">
        <v>94</v>
      </c>
      <c r="B76" s="224">
        <v>0</v>
      </c>
      <c r="C76" s="224">
        <v>0</v>
      </c>
      <c r="D76" s="224">
        <v>0</v>
      </c>
      <c r="E76" s="224">
        <v>0</v>
      </c>
      <c r="F76" s="224">
        <v>0</v>
      </c>
      <c r="G76" s="224">
        <v>0</v>
      </c>
      <c r="H76" s="224">
        <v>0</v>
      </c>
      <c r="I76" s="224">
        <v>0</v>
      </c>
      <c r="J76" s="224">
        <v>0</v>
      </c>
      <c r="K76" s="224">
        <v>0</v>
      </c>
      <c r="L76" s="224">
        <v>0</v>
      </c>
      <c r="M76" s="224">
        <v>0</v>
      </c>
      <c r="N76" s="224">
        <v>0</v>
      </c>
      <c r="O76" s="224">
        <v>0</v>
      </c>
      <c r="P76" s="224">
        <v>0</v>
      </c>
      <c r="Q76" s="224">
        <v>0</v>
      </c>
      <c r="R76" s="224">
        <v>0</v>
      </c>
      <c r="S76" s="224">
        <v>0</v>
      </c>
      <c r="T76" s="224">
        <v>0</v>
      </c>
      <c r="U76" s="224">
        <v>0</v>
      </c>
      <c r="V76" s="224">
        <v>0</v>
      </c>
      <c r="W76" s="224">
        <v>0</v>
      </c>
      <c r="X76" s="224">
        <v>0</v>
      </c>
      <c r="Y76" s="224">
        <v>0</v>
      </c>
      <c r="DA76" s="177" t="s">
        <v>856</v>
      </c>
    </row>
    <row r="77" spans="1:105" ht="12" customHeight="1" x14ac:dyDescent="0.25">
      <c r="A77" s="56" t="s">
        <v>95</v>
      </c>
      <c r="B77" s="260">
        <v>1.2451324662251641E-3</v>
      </c>
      <c r="C77" s="260">
        <v>1.0700699000932149E-3</v>
      </c>
      <c r="D77" s="260">
        <v>6.7295723252235496E-4</v>
      </c>
      <c r="E77" s="260">
        <v>1.3210898374545199E-3</v>
      </c>
      <c r="F77" s="260">
        <v>7.8963980237561654E-4</v>
      </c>
      <c r="G77" s="260">
        <v>7.3771754803110936E-4</v>
      </c>
      <c r="H77" s="260">
        <v>7.2131221446381324E-4</v>
      </c>
      <c r="I77" s="260">
        <v>0</v>
      </c>
      <c r="J77" s="260">
        <v>0</v>
      </c>
      <c r="K77" s="260">
        <v>0</v>
      </c>
      <c r="L77" s="260">
        <v>0</v>
      </c>
      <c r="M77" s="260">
        <v>0</v>
      </c>
      <c r="N77" s="260">
        <v>0</v>
      </c>
      <c r="O77" s="260">
        <v>0</v>
      </c>
      <c r="P77" s="260">
        <v>0</v>
      </c>
      <c r="Q77" s="260">
        <v>0</v>
      </c>
      <c r="R77" s="260">
        <v>0</v>
      </c>
      <c r="S77" s="260">
        <v>0</v>
      </c>
      <c r="T77" s="260">
        <v>0</v>
      </c>
      <c r="U77" s="260">
        <v>0</v>
      </c>
      <c r="V77" s="260">
        <v>0</v>
      </c>
      <c r="W77" s="260">
        <v>0</v>
      </c>
      <c r="X77" s="260">
        <v>0</v>
      </c>
      <c r="Y77" s="260">
        <v>0</v>
      </c>
      <c r="DA77" s="68" t="s">
        <v>857</v>
      </c>
    </row>
    <row r="78" spans="1:105" ht="12" customHeight="1" x14ac:dyDescent="0.25">
      <c r="A78" s="37" t="s">
        <v>159</v>
      </c>
      <c r="B78" s="226">
        <v>5.5074800681316754E-4</v>
      </c>
      <c r="C78" s="226">
        <v>5.0062489356232003E-4</v>
      </c>
      <c r="D78" s="226">
        <v>2.7222098575231738E-4</v>
      </c>
      <c r="E78" s="226">
        <v>4.9696491923743825E-4</v>
      </c>
      <c r="F78" s="226">
        <v>1.9365732173528649E-5</v>
      </c>
      <c r="G78" s="226">
        <v>3.0307296502672671E-5</v>
      </c>
      <c r="H78" s="226">
        <v>3.6442082620031613E-5</v>
      </c>
      <c r="I78" s="226">
        <v>0</v>
      </c>
      <c r="J78" s="226">
        <v>0</v>
      </c>
      <c r="K78" s="226">
        <v>0</v>
      </c>
      <c r="L78" s="226">
        <v>0</v>
      </c>
      <c r="M78" s="226">
        <v>0</v>
      </c>
      <c r="N78" s="226">
        <v>0</v>
      </c>
      <c r="O78" s="226">
        <v>0</v>
      </c>
      <c r="P78" s="226">
        <v>0</v>
      </c>
      <c r="Q78" s="226">
        <v>0</v>
      </c>
      <c r="R78" s="226">
        <v>0</v>
      </c>
      <c r="S78" s="226">
        <v>0</v>
      </c>
      <c r="T78" s="226">
        <v>0</v>
      </c>
      <c r="U78" s="226">
        <v>0</v>
      </c>
      <c r="V78" s="226">
        <v>0</v>
      </c>
      <c r="W78" s="226">
        <v>0</v>
      </c>
      <c r="X78" s="226">
        <v>0</v>
      </c>
      <c r="Y78" s="226">
        <v>0</v>
      </c>
      <c r="DA78" s="69" t="s">
        <v>858</v>
      </c>
    </row>
    <row r="79" spans="1:105" ht="12" customHeight="1" x14ac:dyDescent="0.25">
      <c r="A79" s="37" t="s">
        <v>35</v>
      </c>
      <c r="B79" s="226">
        <v>6.9438445941199611E-4</v>
      </c>
      <c r="C79" s="226">
        <v>5.6944500653089499E-4</v>
      </c>
      <c r="D79" s="226">
        <v>4.0073624677003752E-4</v>
      </c>
      <c r="E79" s="226">
        <v>8.241249182170822E-4</v>
      </c>
      <c r="F79" s="226">
        <v>7.7027407020208789E-4</v>
      </c>
      <c r="G79" s="226">
        <v>7.0741025152843665E-4</v>
      </c>
      <c r="H79" s="226">
        <v>6.8487013184378163E-4</v>
      </c>
      <c r="I79" s="226">
        <v>0</v>
      </c>
      <c r="J79" s="226">
        <v>0</v>
      </c>
      <c r="K79" s="226">
        <v>0</v>
      </c>
      <c r="L79" s="226">
        <v>0</v>
      </c>
      <c r="M79" s="226">
        <v>0</v>
      </c>
      <c r="N79" s="226">
        <v>0</v>
      </c>
      <c r="O79" s="226">
        <v>0</v>
      </c>
      <c r="P79" s="226">
        <v>0</v>
      </c>
      <c r="Q79" s="226">
        <v>0</v>
      </c>
      <c r="R79" s="226">
        <v>0</v>
      </c>
      <c r="S79" s="226">
        <v>0</v>
      </c>
      <c r="T79" s="226">
        <v>0</v>
      </c>
      <c r="U79" s="226">
        <v>0</v>
      </c>
      <c r="V79" s="226">
        <v>0</v>
      </c>
      <c r="W79" s="226">
        <v>0</v>
      </c>
      <c r="X79" s="226">
        <v>0</v>
      </c>
      <c r="Y79" s="226">
        <v>0</v>
      </c>
      <c r="DA79" s="69" t="s">
        <v>859</v>
      </c>
    </row>
    <row r="80" spans="1:105" ht="12" customHeight="1" x14ac:dyDescent="0.25">
      <c r="A80" s="37" t="s">
        <v>96</v>
      </c>
      <c r="B80" s="226">
        <v>0</v>
      </c>
      <c r="C80" s="226">
        <v>0</v>
      </c>
      <c r="D80" s="226">
        <v>0</v>
      </c>
      <c r="E80" s="226">
        <v>0</v>
      </c>
      <c r="F80" s="226">
        <v>0</v>
      </c>
      <c r="G80" s="226">
        <v>0</v>
      </c>
      <c r="H80" s="226">
        <v>0</v>
      </c>
      <c r="I80" s="226">
        <v>0</v>
      </c>
      <c r="J80" s="226">
        <v>0</v>
      </c>
      <c r="K80" s="226">
        <v>0</v>
      </c>
      <c r="L80" s="226">
        <v>0</v>
      </c>
      <c r="M80" s="226">
        <v>0</v>
      </c>
      <c r="N80" s="226">
        <v>0</v>
      </c>
      <c r="O80" s="226">
        <v>0</v>
      </c>
      <c r="P80" s="226">
        <v>0</v>
      </c>
      <c r="Q80" s="226">
        <v>0</v>
      </c>
      <c r="R80" s="226">
        <v>0</v>
      </c>
      <c r="S80" s="226">
        <v>0</v>
      </c>
      <c r="T80" s="226">
        <v>0</v>
      </c>
      <c r="U80" s="226">
        <v>0</v>
      </c>
      <c r="V80" s="226">
        <v>0</v>
      </c>
      <c r="W80" s="226">
        <v>0</v>
      </c>
      <c r="X80" s="226">
        <v>0</v>
      </c>
      <c r="Y80" s="226">
        <v>0</v>
      </c>
      <c r="DA80" s="69" t="s">
        <v>860</v>
      </c>
    </row>
    <row r="81" spans="1:105" ht="12" customHeight="1" x14ac:dyDescent="0.25">
      <c r="A81" s="37" t="s">
        <v>78</v>
      </c>
      <c r="B81" s="226">
        <v>0</v>
      </c>
      <c r="C81" s="226">
        <v>0</v>
      </c>
      <c r="D81" s="226">
        <v>0</v>
      </c>
      <c r="E81" s="226">
        <v>0</v>
      </c>
      <c r="F81" s="226">
        <v>0</v>
      </c>
      <c r="G81" s="226">
        <v>0</v>
      </c>
      <c r="H81" s="226">
        <v>0</v>
      </c>
      <c r="I81" s="226">
        <v>0</v>
      </c>
      <c r="J81" s="226">
        <v>0</v>
      </c>
      <c r="K81" s="226">
        <v>0</v>
      </c>
      <c r="L81" s="226">
        <v>0</v>
      </c>
      <c r="M81" s="226">
        <v>0</v>
      </c>
      <c r="N81" s="226">
        <v>0</v>
      </c>
      <c r="O81" s="226">
        <v>0</v>
      </c>
      <c r="P81" s="226">
        <v>0</v>
      </c>
      <c r="Q81" s="226">
        <v>0</v>
      </c>
      <c r="R81" s="226">
        <v>0</v>
      </c>
      <c r="S81" s="226">
        <v>0</v>
      </c>
      <c r="T81" s="226">
        <v>0</v>
      </c>
      <c r="U81" s="226">
        <v>0</v>
      </c>
      <c r="V81" s="226">
        <v>0</v>
      </c>
      <c r="W81" s="226">
        <v>0</v>
      </c>
      <c r="X81" s="226">
        <v>0</v>
      </c>
      <c r="Y81" s="226">
        <v>0</v>
      </c>
      <c r="DA81" s="69" t="s">
        <v>861</v>
      </c>
    </row>
    <row r="82" spans="1:105" ht="12" customHeight="1" x14ac:dyDescent="0.25">
      <c r="A82" s="37" t="s">
        <v>40</v>
      </c>
      <c r="B82" s="226">
        <v>0</v>
      </c>
      <c r="C82" s="226">
        <v>0</v>
      </c>
      <c r="D82" s="226">
        <v>0</v>
      </c>
      <c r="E82" s="226">
        <v>0</v>
      </c>
      <c r="F82" s="226">
        <v>0</v>
      </c>
      <c r="G82" s="226">
        <v>0</v>
      </c>
      <c r="H82" s="226">
        <v>0</v>
      </c>
      <c r="I82" s="226">
        <v>0</v>
      </c>
      <c r="J82" s="226">
        <v>0</v>
      </c>
      <c r="K82" s="226">
        <v>0</v>
      </c>
      <c r="L82" s="226">
        <v>0</v>
      </c>
      <c r="M82" s="226">
        <v>0</v>
      </c>
      <c r="N82" s="226">
        <v>0</v>
      </c>
      <c r="O82" s="226">
        <v>0</v>
      </c>
      <c r="P82" s="226">
        <v>0</v>
      </c>
      <c r="Q82" s="226">
        <v>0</v>
      </c>
      <c r="R82" s="226">
        <v>0</v>
      </c>
      <c r="S82" s="226">
        <v>0</v>
      </c>
      <c r="T82" s="226">
        <v>0</v>
      </c>
      <c r="U82" s="226">
        <v>0</v>
      </c>
      <c r="V82" s="226">
        <v>0</v>
      </c>
      <c r="W82" s="226">
        <v>0</v>
      </c>
      <c r="X82" s="226">
        <v>0</v>
      </c>
      <c r="Y82" s="226">
        <v>0</v>
      </c>
      <c r="DA82" s="69" t="s">
        <v>862</v>
      </c>
    </row>
    <row r="83" spans="1:105" ht="12" customHeight="1" x14ac:dyDescent="0.25">
      <c r="A83" s="57" t="s">
        <v>558</v>
      </c>
      <c r="B83" s="261">
        <v>0.31583920915635239</v>
      </c>
      <c r="C83" s="261">
        <v>0.29226241160632849</v>
      </c>
      <c r="D83" s="261">
        <v>0.18879574495527671</v>
      </c>
      <c r="E83" s="261">
        <v>0.3036723912731687</v>
      </c>
      <c r="F83" s="261">
        <v>0.27531511878152731</v>
      </c>
      <c r="G83" s="261">
        <v>0.21643311403981949</v>
      </c>
      <c r="H83" s="261">
        <v>0.24174738253187991</v>
      </c>
      <c r="I83" s="261">
        <v>0</v>
      </c>
      <c r="J83" s="261">
        <v>0</v>
      </c>
      <c r="K83" s="261">
        <v>0</v>
      </c>
      <c r="L83" s="261">
        <v>0</v>
      </c>
      <c r="M83" s="261">
        <v>0</v>
      </c>
      <c r="N83" s="261">
        <v>0</v>
      </c>
      <c r="O83" s="261">
        <v>0</v>
      </c>
      <c r="P83" s="261">
        <v>0</v>
      </c>
      <c r="Q83" s="261">
        <v>0</v>
      </c>
      <c r="R83" s="261">
        <v>0</v>
      </c>
      <c r="S83" s="261">
        <v>0</v>
      </c>
      <c r="T83" s="261">
        <v>0</v>
      </c>
      <c r="U83" s="261">
        <v>0</v>
      </c>
      <c r="V83" s="261">
        <v>0</v>
      </c>
      <c r="W83" s="261">
        <v>0</v>
      </c>
      <c r="X83" s="261">
        <v>0</v>
      </c>
      <c r="Y83" s="261">
        <v>0</v>
      </c>
      <c r="DA83" s="70" t="s">
        <v>863</v>
      </c>
    </row>
    <row r="84" spans="1:105" ht="12" customHeight="1" x14ac:dyDescent="0.25">
      <c r="A84" s="60" t="s">
        <v>560</v>
      </c>
      <c r="B84" s="262">
        <v>0.31583920915635239</v>
      </c>
      <c r="C84" s="262">
        <v>0.29226241160632849</v>
      </c>
      <c r="D84" s="262">
        <v>0.18879574495527671</v>
      </c>
      <c r="E84" s="262">
        <v>0.3036723912731687</v>
      </c>
      <c r="F84" s="262">
        <v>0.27531511878152731</v>
      </c>
      <c r="G84" s="262">
        <v>0.21643311403981949</v>
      </c>
      <c r="H84" s="262">
        <v>0.24174738253187991</v>
      </c>
      <c r="I84" s="262">
        <v>0</v>
      </c>
      <c r="J84" s="262">
        <v>0</v>
      </c>
      <c r="K84" s="262">
        <v>0</v>
      </c>
      <c r="L84" s="262">
        <v>0</v>
      </c>
      <c r="M84" s="262">
        <v>0</v>
      </c>
      <c r="N84" s="262">
        <v>0</v>
      </c>
      <c r="O84" s="262">
        <v>0</v>
      </c>
      <c r="P84" s="262">
        <v>0</v>
      </c>
      <c r="Q84" s="262">
        <v>0</v>
      </c>
      <c r="R84" s="262">
        <v>0</v>
      </c>
      <c r="S84" s="262">
        <v>0</v>
      </c>
      <c r="T84" s="262">
        <v>0</v>
      </c>
      <c r="U84" s="262">
        <v>0</v>
      </c>
      <c r="V84" s="262">
        <v>0</v>
      </c>
      <c r="W84" s="262">
        <v>0</v>
      </c>
      <c r="X84" s="262">
        <v>0</v>
      </c>
      <c r="Y84" s="262">
        <v>0</v>
      </c>
      <c r="DA84" s="72" t="s">
        <v>864</v>
      </c>
    </row>
    <row r="85" spans="1:105" ht="12" customHeight="1" x14ac:dyDescent="0.25">
      <c r="A85" s="59" t="s">
        <v>31</v>
      </c>
      <c r="B85" s="230">
        <v>3.3683452186879091E-2</v>
      </c>
      <c r="C85" s="230">
        <v>2.9723573188978759E-2</v>
      </c>
      <c r="D85" s="230">
        <v>1.6949109120265579E-2</v>
      </c>
      <c r="E85" s="230">
        <v>2.8118010761321199E-2</v>
      </c>
      <c r="F85" s="230">
        <v>2.7060056285493489E-2</v>
      </c>
      <c r="G85" s="230">
        <v>2.4988090311677449E-2</v>
      </c>
      <c r="H85" s="230">
        <v>2.5760796367284001E-2</v>
      </c>
      <c r="I85" s="230">
        <v>0</v>
      </c>
      <c r="J85" s="230">
        <v>0</v>
      </c>
      <c r="K85" s="230">
        <v>0</v>
      </c>
      <c r="L85" s="230">
        <v>0</v>
      </c>
      <c r="M85" s="230">
        <v>0</v>
      </c>
      <c r="N85" s="230">
        <v>0</v>
      </c>
      <c r="O85" s="230">
        <v>0</v>
      </c>
      <c r="P85" s="230">
        <v>0</v>
      </c>
      <c r="Q85" s="230">
        <v>0</v>
      </c>
      <c r="R85" s="230">
        <v>0</v>
      </c>
      <c r="S85" s="230">
        <v>0</v>
      </c>
      <c r="T85" s="230">
        <v>0</v>
      </c>
      <c r="U85" s="230">
        <v>0</v>
      </c>
      <c r="V85" s="230">
        <v>0</v>
      </c>
      <c r="W85" s="230">
        <v>0</v>
      </c>
      <c r="X85" s="230">
        <v>0</v>
      </c>
      <c r="Y85" s="230">
        <v>0</v>
      </c>
      <c r="DA85" s="71" t="s">
        <v>865</v>
      </c>
    </row>
    <row r="86" spans="1:105" ht="12" customHeight="1" x14ac:dyDescent="0.25">
      <c r="A86" s="59" t="s">
        <v>159</v>
      </c>
      <c r="B86" s="230">
        <v>2.3424958421292139E-2</v>
      </c>
      <c r="C86" s="230">
        <v>2.1940908205053698E-2</v>
      </c>
      <c r="D86" s="230">
        <v>1.1969073924981409E-2</v>
      </c>
      <c r="E86" s="230">
        <v>2.1393987224156821E-2</v>
      </c>
      <c r="F86" s="230">
        <v>8.6897768278787317E-4</v>
      </c>
      <c r="G86" s="230">
        <v>1.657953793690404E-3</v>
      </c>
      <c r="H86" s="230">
        <v>1.762356504988223E-3</v>
      </c>
      <c r="I86" s="230">
        <v>0</v>
      </c>
      <c r="J86" s="230">
        <v>0</v>
      </c>
      <c r="K86" s="230">
        <v>0</v>
      </c>
      <c r="L86" s="230">
        <v>0</v>
      </c>
      <c r="M86" s="230">
        <v>0</v>
      </c>
      <c r="N86" s="230">
        <v>0</v>
      </c>
      <c r="O86" s="230">
        <v>0</v>
      </c>
      <c r="P86" s="230">
        <v>0</v>
      </c>
      <c r="Q86" s="230">
        <v>0</v>
      </c>
      <c r="R86" s="230">
        <v>0</v>
      </c>
      <c r="S86" s="230">
        <v>0</v>
      </c>
      <c r="T86" s="230">
        <v>0</v>
      </c>
      <c r="U86" s="230">
        <v>0</v>
      </c>
      <c r="V86" s="230">
        <v>0</v>
      </c>
      <c r="W86" s="230">
        <v>0</v>
      </c>
      <c r="X86" s="230">
        <v>0</v>
      </c>
      <c r="Y86" s="230">
        <v>0</v>
      </c>
      <c r="DA86" s="71" t="s">
        <v>866</v>
      </c>
    </row>
    <row r="87" spans="1:105" ht="12" customHeight="1" x14ac:dyDescent="0.25">
      <c r="A87" s="59" t="s">
        <v>32</v>
      </c>
      <c r="B87" s="230">
        <v>0.2291965525974094</v>
      </c>
      <c r="C87" s="230">
        <v>0.2156408400300332</v>
      </c>
      <c r="D87" s="230">
        <v>0.1422578998962632</v>
      </c>
      <c r="E87" s="230">
        <v>0.21868240019614671</v>
      </c>
      <c r="F87" s="230">
        <v>0.21282240446085821</v>
      </c>
      <c r="G87" s="230">
        <v>0.15108835228031761</v>
      </c>
      <c r="H87" s="230">
        <v>0.18110358327636369</v>
      </c>
      <c r="I87" s="230">
        <v>0</v>
      </c>
      <c r="J87" s="230">
        <v>0</v>
      </c>
      <c r="K87" s="230">
        <v>0</v>
      </c>
      <c r="L87" s="230">
        <v>0</v>
      </c>
      <c r="M87" s="230">
        <v>0</v>
      </c>
      <c r="N87" s="230">
        <v>0</v>
      </c>
      <c r="O87" s="230">
        <v>0</v>
      </c>
      <c r="P87" s="230">
        <v>0</v>
      </c>
      <c r="Q87" s="230">
        <v>0</v>
      </c>
      <c r="R87" s="230">
        <v>0</v>
      </c>
      <c r="S87" s="230">
        <v>0</v>
      </c>
      <c r="T87" s="230">
        <v>0</v>
      </c>
      <c r="U87" s="230">
        <v>0</v>
      </c>
      <c r="V87" s="230">
        <v>0</v>
      </c>
      <c r="W87" s="230">
        <v>0</v>
      </c>
      <c r="X87" s="230">
        <v>0</v>
      </c>
      <c r="Y87" s="230">
        <v>0</v>
      </c>
      <c r="DA87" s="71" t="s">
        <v>867</v>
      </c>
    </row>
    <row r="88" spans="1:105" ht="12" customHeight="1" x14ac:dyDescent="0.25">
      <c r="A88" s="59" t="s">
        <v>35</v>
      </c>
      <c r="B88" s="230">
        <v>2.9534245950771799E-2</v>
      </c>
      <c r="C88" s="230">
        <v>2.4957090182262869E-2</v>
      </c>
      <c r="D88" s="230">
        <v>1.7619662013766461E-2</v>
      </c>
      <c r="E88" s="230">
        <v>3.5477993091543952E-2</v>
      </c>
      <c r="F88" s="230">
        <v>3.456368035238766E-2</v>
      </c>
      <c r="G88" s="230">
        <v>3.8698717654134053E-2</v>
      </c>
      <c r="H88" s="230">
        <v>3.3120646383244037E-2</v>
      </c>
      <c r="I88" s="230">
        <v>0</v>
      </c>
      <c r="J88" s="230">
        <v>0</v>
      </c>
      <c r="K88" s="230">
        <v>0</v>
      </c>
      <c r="L88" s="230">
        <v>0</v>
      </c>
      <c r="M88" s="230">
        <v>0</v>
      </c>
      <c r="N88" s="230">
        <v>0</v>
      </c>
      <c r="O88" s="230">
        <v>0</v>
      </c>
      <c r="P88" s="230">
        <v>0</v>
      </c>
      <c r="Q88" s="230">
        <v>0</v>
      </c>
      <c r="R88" s="230">
        <v>0</v>
      </c>
      <c r="S88" s="230">
        <v>0</v>
      </c>
      <c r="T88" s="230">
        <v>0</v>
      </c>
      <c r="U88" s="230">
        <v>0</v>
      </c>
      <c r="V88" s="230">
        <v>0</v>
      </c>
      <c r="W88" s="230">
        <v>0</v>
      </c>
      <c r="X88" s="230">
        <v>0</v>
      </c>
      <c r="Y88" s="230">
        <v>0</v>
      </c>
      <c r="DA88" s="71" t="s">
        <v>868</v>
      </c>
    </row>
    <row r="89" spans="1:105" ht="12" customHeight="1" x14ac:dyDescent="0.25">
      <c r="A89" s="60" t="s">
        <v>566</v>
      </c>
      <c r="B89" s="262">
        <v>0</v>
      </c>
      <c r="C89" s="262">
        <v>0</v>
      </c>
      <c r="D89" s="262">
        <v>0</v>
      </c>
      <c r="E89" s="262">
        <v>0</v>
      </c>
      <c r="F89" s="262">
        <v>0</v>
      </c>
      <c r="G89" s="262">
        <v>0</v>
      </c>
      <c r="H89" s="262">
        <v>0</v>
      </c>
      <c r="I89" s="262">
        <v>0</v>
      </c>
      <c r="J89" s="262">
        <v>0</v>
      </c>
      <c r="K89" s="262">
        <v>0</v>
      </c>
      <c r="L89" s="262">
        <v>0</v>
      </c>
      <c r="M89" s="262">
        <v>0</v>
      </c>
      <c r="N89" s="262">
        <v>0</v>
      </c>
      <c r="O89" s="262">
        <v>0</v>
      </c>
      <c r="P89" s="262">
        <v>0</v>
      </c>
      <c r="Q89" s="262">
        <v>0</v>
      </c>
      <c r="R89" s="262">
        <v>0</v>
      </c>
      <c r="S89" s="262">
        <v>0</v>
      </c>
      <c r="T89" s="262">
        <v>0</v>
      </c>
      <c r="U89" s="262">
        <v>0</v>
      </c>
      <c r="V89" s="262">
        <v>0</v>
      </c>
      <c r="W89" s="262">
        <v>0</v>
      </c>
      <c r="X89" s="262">
        <v>0</v>
      </c>
      <c r="Y89" s="262">
        <v>0</v>
      </c>
      <c r="DA89" s="72" t="s">
        <v>869</v>
      </c>
    </row>
    <row r="90" spans="1:105" ht="12" customHeight="1" x14ac:dyDescent="0.25">
      <c r="A90" s="57" t="s">
        <v>517</v>
      </c>
      <c r="B90" s="294">
        <v>0.60575756239459067</v>
      </c>
      <c r="C90" s="294">
        <v>0.56053890999509326</v>
      </c>
      <c r="D90" s="294">
        <v>0.36209706375614831</v>
      </c>
      <c r="E90" s="294">
        <v>0.58242245475325982</v>
      </c>
      <c r="F90" s="294">
        <v>0.52803518502009517</v>
      </c>
      <c r="G90" s="294">
        <v>0.41510360899279319</v>
      </c>
      <c r="H90" s="294">
        <v>0.4636546094101025</v>
      </c>
      <c r="I90" s="294">
        <v>0</v>
      </c>
      <c r="J90" s="294">
        <v>0</v>
      </c>
      <c r="K90" s="294">
        <v>0</v>
      </c>
      <c r="L90" s="294">
        <v>0</v>
      </c>
      <c r="M90" s="294">
        <v>0</v>
      </c>
      <c r="N90" s="294">
        <v>0</v>
      </c>
      <c r="O90" s="294">
        <v>0</v>
      </c>
      <c r="P90" s="294">
        <v>0</v>
      </c>
      <c r="Q90" s="294">
        <v>0</v>
      </c>
      <c r="R90" s="294">
        <v>0</v>
      </c>
      <c r="S90" s="294">
        <v>0</v>
      </c>
      <c r="T90" s="294">
        <v>0</v>
      </c>
      <c r="U90" s="294">
        <v>0</v>
      </c>
      <c r="V90" s="294">
        <v>0</v>
      </c>
      <c r="W90" s="294">
        <v>0</v>
      </c>
      <c r="X90" s="294">
        <v>0</v>
      </c>
      <c r="Y90" s="294">
        <v>0</v>
      </c>
      <c r="DA90" s="70" t="s">
        <v>870</v>
      </c>
    </row>
    <row r="91" spans="1:105" ht="12" customHeight="1" x14ac:dyDescent="0.25">
      <c r="A91" s="60" t="s">
        <v>519</v>
      </c>
      <c r="B91" s="262">
        <v>0.60575756239459067</v>
      </c>
      <c r="C91" s="262">
        <v>0.56053890999509326</v>
      </c>
      <c r="D91" s="262">
        <v>0.36209706375614831</v>
      </c>
      <c r="E91" s="262">
        <v>0.58242245475325982</v>
      </c>
      <c r="F91" s="262">
        <v>0.52803518502009517</v>
      </c>
      <c r="G91" s="262">
        <v>0.41510360899279319</v>
      </c>
      <c r="H91" s="262">
        <v>0.4636546094101025</v>
      </c>
      <c r="I91" s="262">
        <v>0</v>
      </c>
      <c r="J91" s="262">
        <v>0</v>
      </c>
      <c r="K91" s="262">
        <v>0</v>
      </c>
      <c r="L91" s="262">
        <v>0</v>
      </c>
      <c r="M91" s="262">
        <v>0</v>
      </c>
      <c r="N91" s="262">
        <v>0</v>
      </c>
      <c r="O91" s="262">
        <v>0</v>
      </c>
      <c r="P91" s="262">
        <v>0</v>
      </c>
      <c r="Q91" s="262">
        <v>0</v>
      </c>
      <c r="R91" s="262">
        <v>0</v>
      </c>
      <c r="S91" s="262">
        <v>0</v>
      </c>
      <c r="T91" s="262">
        <v>0</v>
      </c>
      <c r="U91" s="262">
        <v>0</v>
      </c>
      <c r="V91" s="262">
        <v>0</v>
      </c>
      <c r="W91" s="262">
        <v>0</v>
      </c>
      <c r="X91" s="262">
        <v>0</v>
      </c>
      <c r="Y91" s="262">
        <v>0</v>
      </c>
      <c r="DA91" s="72" t="s">
        <v>871</v>
      </c>
    </row>
    <row r="92" spans="1:105" ht="12" customHeight="1" x14ac:dyDescent="0.25">
      <c r="A92" s="59" t="s">
        <v>31</v>
      </c>
      <c r="B92" s="297">
        <v>6.4602510702393062E-2</v>
      </c>
      <c r="C92" s="297">
        <v>5.7007739123674427E-2</v>
      </c>
      <c r="D92" s="297">
        <v>3.2507208502948783E-2</v>
      </c>
      <c r="E92" s="297">
        <v>5.3928382431235662E-2</v>
      </c>
      <c r="F92" s="297">
        <v>5.1899299575710267E-2</v>
      </c>
      <c r="G92" s="297">
        <v>4.7925413429604831E-2</v>
      </c>
      <c r="H92" s="297">
        <v>4.9407409721142048E-2</v>
      </c>
      <c r="I92" s="297">
        <v>0</v>
      </c>
      <c r="J92" s="297">
        <v>0</v>
      </c>
      <c r="K92" s="297">
        <v>0</v>
      </c>
      <c r="L92" s="297">
        <v>0</v>
      </c>
      <c r="M92" s="297">
        <v>0</v>
      </c>
      <c r="N92" s="297">
        <v>0</v>
      </c>
      <c r="O92" s="297">
        <v>0</v>
      </c>
      <c r="P92" s="297">
        <v>0</v>
      </c>
      <c r="Q92" s="297">
        <v>0</v>
      </c>
      <c r="R92" s="297">
        <v>0</v>
      </c>
      <c r="S92" s="297">
        <v>0</v>
      </c>
      <c r="T92" s="297">
        <v>0</v>
      </c>
      <c r="U92" s="297">
        <v>0</v>
      </c>
      <c r="V92" s="297">
        <v>0</v>
      </c>
      <c r="W92" s="297">
        <v>0</v>
      </c>
      <c r="X92" s="297">
        <v>0</v>
      </c>
      <c r="Y92" s="297">
        <v>0</v>
      </c>
      <c r="DA92" s="71" t="s">
        <v>872</v>
      </c>
    </row>
    <row r="93" spans="1:105" ht="12" customHeight="1" x14ac:dyDescent="0.25">
      <c r="A93" s="59" t="s">
        <v>159</v>
      </c>
      <c r="B93" s="297">
        <v>4.4927435546648839E-2</v>
      </c>
      <c r="C93" s="297">
        <v>4.2081130796009933E-2</v>
      </c>
      <c r="D93" s="297">
        <v>2.2955848529015881E-2</v>
      </c>
      <c r="E93" s="297">
        <v>4.1032174521405833E-2</v>
      </c>
      <c r="F93" s="297">
        <v>1.666638554177416E-3</v>
      </c>
      <c r="G93" s="297">
        <v>3.1798396763702231E-3</v>
      </c>
      <c r="H93" s="297">
        <v>3.3800767909200058E-3</v>
      </c>
      <c r="I93" s="297">
        <v>0</v>
      </c>
      <c r="J93" s="297">
        <v>0</v>
      </c>
      <c r="K93" s="297">
        <v>0</v>
      </c>
      <c r="L93" s="297">
        <v>0</v>
      </c>
      <c r="M93" s="297">
        <v>0</v>
      </c>
      <c r="N93" s="297">
        <v>0</v>
      </c>
      <c r="O93" s="297">
        <v>0</v>
      </c>
      <c r="P93" s="297">
        <v>0</v>
      </c>
      <c r="Q93" s="297">
        <v>0</v>
      </c>
      <c r="R93" s="297">
        <v>0</v>
      </c>
      <c r="S93" s="297">
        <v>0</v>
      </c>
      <c r="T93" s="297">
        <v>0</v>
      </c>
      <c r="U93" s="297">
        <v>0</v>
      </c>
      <c r="V93" s="297">
        <v>0</v>
      </c>
      <c r="W93" s="297">
        <v>0</v>
      </c>
      <c r="X93" s="297">
        <v>0</v>
      </c>
      <c r="Y93" s="297">
        <v>0</v>
      </c>
      <c r="DA93" s="71" t="s">
        <v>873</v>
      </c>
    </row>
    <row r="94" spans="1:105" ht="12" customHeight="1" x14ac:dyDescent="0.25">
      <c r="A94" s="59" t="s">
        <v>32</v>
      </c>
      <c r="B94" s="297">
        <v>0.43958299345259699</v>
      </c>
      <c r="C94" s="297">
        <v>0.41358408273068431</v>
      </c>
      <c r="D94" s="297">
        <v>0.27284072456588121</v>
      </c>
      <c r="E94" s="297">
        <v>0.41941758287470648</v>
      </c>
      <c r="F94" s="297">
        <v>0.40817851999289112</v>
      </c>
      <c r="G94" s="297">
        <v>0.28977691600738881</v>
      </c>
      <c r="H94" s="297">
        <v>0.34734403445174461</v>
      </c>
      <c r="I94" s="297">
        <v>0</v>
      </c>
      <c r="J94" s="297">
        <v>0</v>
      </c>
      <c r="K94" s="297">
        <v>0</v>
      </c>
      <c r="L94" s="297">
        <v>0</v>
      </c>
      <c r="M94" s="297">
        <v>0</v>
      </c>
      <c r="N94" s="297">
        <v>0</v>
      </c>
      <c r="O94" s="297">
        <v>0</v>
      </c>
      <c r="P94" s="297">
        <v>0</v>
      </c>
      <c r="Q94" s="297">
        <v>0</v>
      </c>
      <c r="R94" s="297">
        <v>0</v>
      </c>
      <c r="S94" s="297">
        <v>0</v>
      </c>
      <c r="T94" s="297">
        <v>0</v>
      </c>
      <c r="U94" s="297">
        <v>0</v>
      </c>
      <c r="V94" s="297">
        <v>0</v>
      </c>
      <c r="W94" s="297">
        <v>0</v>
      </c>
      <c r="X94" s="297">
        <v>0</v>
      </c>
      <c r="Y94" s="297">
        <v>0</v>
      </c>
      <c r="DA94" s="71" t="s">
        <v>874</v>
      </c>
    </row>
    <row r="95" spans="1:105" ht="12" customHeight="1" x14ac:dyDescent="0.25">
      <c r="A95" s="59" t="s">
        <v>35</v>
      </c>
      <c r="B95" s="297">
        <v>5.6644622692951688E-2</v>
      </c>
      <c r="C95" s="297">
        <v>4.7865957344724638E-2</v>
      </c>
      <c r="D95" s="297">
        <v>3.379328215830249E-2</v>
      </c>
      <c r="E95" s="297">
        <v>6.8044314925911856E-2</v>
      </c>
      <c r="F95" s="297">
        <v>6.6290726897316396E-2</v>
      </c>
      <c r="G95" s="297">
        <v>7.4221439879429432E-2</v>
      </c>
      <c r="H95" s="297">
        <v>6.3523088446295894E-2</v>
      </c>
      <c r="I95" s="297">
        <v>0</v>
      </c>
      <c r="J95" s="297">
        <v>0</v>
      </c>
      <c r="K95" s="297">
        <v>0</v>
      </c>
      <c r="L95" s="297">
        <v>0</v>
      </c>
      <c r="M95" s="297">
        <v>0</v>
      </c>
      <c r="N95" s="297">
        <v>0</v>
      </c>
      <c r="O95" s="297">
        <v>0</v>
      </c>
      <c r="P95" s="297">
        <v>0</v>
      </c>
      <c r="Q95" s="297">
        <v>0</v>
      </c>
      <c r="R95" s="297">
        <v>0</v>
      </c>
      <c r="S95" s="297">
        <v>0</v>
      </c>
      <c r="T95" s="297">
        <v>0</v>
      </c>
      <c r="U95" s="297">
        <v>0</v>
      </c>
      <c r="V95" s="297">
        <v>0</v>
      </c>
      <c r="W95" s="297">
        <v>0</v>
      </c>
      <c r="X95" s="297">
        <v>0</v>
      </c>
      <c r="Y95" s="297">
        <v>0</v>
      </c>
      <c r="DA95" s="71" t="s">
        <v>875</v>
      </c>
    </row>
    <row r="96" spans="1:105" ht="12" customHeight="1" x14ac:dyDescent="0.25">
      <c r="A96" s="60" t="s">
        <v>525</v>
      </c>
      <c r="B96" s="262">
        <v>0</v>
      </c>
      <c r="C96" s="262">
        <v>0</v>
      </c>
      <c r="D96" s="262">
        <v>0</v>
      </c>
      <c r="E96" s="262">
        <v>0</v>
      </c>
      <c r="F96" s="262">
        <v>0</v>
      </c>
      <c r="G96" s="262">
        <v>0</v>
      </c>
      <c r="H96" s="262">
        <v>0</v>
      </c>
      <c r="I96" s="262">
        <v>0</v>
      </c>
      <c r="J96" s="262">
        <v>0</v>
      </c>
      <c r="K96" s="262">
        <v>0</v>
      </c>
      <c r="L96" s="262">
        <v>0</v>
      </c>
      <c r="M96" s="262">
        <v>0</v>
      </c>
      <c r="N96" s="262">
        <v>0</v>
      </c>
      <c r="O96" s="262">
        <v>0</v>
      </c>
      <c r="P96" s="262">
        <v>0</v>
      </c>
      <c r="Q96" s="262">
        <v>0</v>
      </c>
      <c r="R96" s="262">
        <v>0</v>
      </c>
      <c r="S96" s="262">
        <v>0</v>
      </c>
      <c r="T96" s="262">
        <v>0</v>
      </c>
      <c r="U96" s="262">
        <v>0</v>
      </c>
      <c r="V96" s="262">
        <v>0</v>
      </c>
      <c r="W96" s="262">
        <v>0</v>
      </c>
      <c r="X96" s="262">
        <v>0</v>
      </c>
      <c r="Y96" s="262">
        <v>0</v>
      </c>
      <c r="DA96" s="72" t="s">
        <v>876</v>
      </c>
    </row>
    <row r="97" spans="1:105" ht="12" customHeight="1" x14ac:dyDescent="0.25">
      <c r="A97" s="57" t="s">
        <v>527</v>
      </c>
      <c r="B97" s="294">
        <f t="shared" ref="B97:Y97" si="2">B98+B102+B113</f>
        <v>0.5482301883153986</v>
      </c>
      <c r="C97" s="294">
        <f t="shared" si="2"/>
        <v>0.48475318941260137</v>
      </c>
      <c r="D97" s="294">
        <f t="shared" si="2"/>
        <v>0.31062566061192259</v>
      </c>
      <c r="E97" s="294">
        <f t="shared" si="2"/>
        <v>0.4968116585889425</v>
      </c>
      <c r="F97" s="294">
        <f t="shared" si="2"/>
        <v>0.46194625642031556</v>
      </c>
      <c r="G97" s="294">
        <f t="shared" si="2"/>
        <v>0.43670745485154633</v>
      </c>
      <c r="H97" s="294">
        <f t="shared" si="2"/>
        <v>0.44863159771842037</v>
      </c>
      <c r="I97" s="294">
        <f t="shared" si="2"/>
        <v>0</v>
      </c>
      <c r="J97" s="294">
        <f t="shared" si="2"/>
        <v>0</v>
      </c>
      <c r="K97" s="294">
        <f t="shared" si="2"/>
        <v>0</v>
      </c>
      <c r="L97" s="294">
        <f t="shared" si="2"/>
        <v>0</v>
      </c>
      <c r="M97" s="294">
        <f t="shared" si="2"/>
        <v>0</v>
      </c>
      <c r="N97" s="294">
        <f t="shared" si="2"/>
        <v>0</v>
      </c>
      <c r="O97" s="294">
        <f t="shared" si="2"/>
        <v>0</v>
      </c>
      <c r="P97" s="294">
        <f t="shared" si="2"/>
        <v>0</v>
      </c>
      <c r="Q97" s="294">
        <f t="shared" si="2"/>
        <v>0</v>
      </c>
      <c r="R97" s="294">
        <f t="shared" si="2"/>
        <v>0</v>
      </c>
      <c r="S97" s="294">
        <f t="shared" si="2"/>
        <v>0</v>
      </c>
      <c r="T97" s="294">
        <f t="shared" si="2"/>
        <v>0</v>
      </c>
      <c r="U97" s="294">
        <f t="shared" si="2"/>
        <v>0</v>
      </c>
      <c r="V97" s="294">
        <f t="shared" si="2"/>
        <v>0</v>
      </c>
      <c r="W97" s="294">
        <f t="shared" si="2"/>
        <v>0</v>
      </c>
      <c r="X97" s="294">
        <f t="shared" si="2"/>
        <v>0</v>
      </c>
      <c r="Y97" s="294">
        <f t="shared" si="2"/>
        <v>0</v>
      </c>
      <c r="DA97" s="70"/>
    </row>
    <row r="98" spans="1:105" ht="12" customHeight="1" x14ac:dyDescent="0.25">
      <c r="A98" s="60" t="s">
        <v>528</v>
      </c>
      <c r="B98" s="262">
        <v>8.0216712999360118E-2</v>
      </c>
      <c r="C98" s="262">
        <v>6.8149130810309239E-2</v>
      </c>
      <c r="D98" s="262">
        <v>4.1735147256030183E-2</v>
      </c>
      <c r="E98" s="262">
        <v>7.8307716390093346E-2</v>
      </c>
      <c r="F98" s="262">
        <v>5.3784114397522467E-2</v>
      </c>
      <c r="G98" s="262">
        <v>4.4178414201637907E-2</v>
      </c>
      <c r="H98" s="262">
        <v>4.7722319287807458E-2</v>
      </c>
      <c r="I98" s="262">
        <v>0</v>
      </c>
      <c r="J98" s="262">
        <v>0</v>
      </c>
      <c r="K98" s="262">
        <v>0</v>
      </c>
      <c r="L98" s="262">
        <v>0</v>
      </c>
      <c r="M98" s="262">
        <v>0</v>
      </c>
      <c r="N98" s="262">
        <v>0</v>
      </c>
      <c r="O98" s="262">
        <v>0</v>
      </c>
      <c r="P98" s="262">
        <v>0</v>
      </c>
      <c r="Q98" s="262">
        <v>0</v>
      </c>
      <c r="R98" s="262">
        <v>0</v>
      </c>
      <c r="S98" s="262">
        <v>0</v>
      </c>
      <c r="T98" s="262">
        <v>0</v>
      </c>
      <c r="U98" s="262">
        <v>0</v>
      </c>
      <c r="V98" s="262">
        <v>0</v>
      </c>
      <c r="W98" s="262">
        <v>0</v>
      </c>
      <c r="X98" s="262">
        <v>0</v>
      </c>
      <c r="Y98" s="262">
        <v>0</v>
      </c>
      <c r="DA98" s="72" t="s">
        <v>877</v>
      </c>
    </row>
    <row r="99" spans="1:105" ht="12" customHeight="1" x14ac:dyDescent="0.25">
      <c r="A99" s="59" t="s">
        <v>31</v>
      </c>
      <c r="B99" s="230">
        <v>3.1185283602937468E-2</v>
      </c>
      <c r="C99" s="230">
        <v>2.6436885014665922E-2</v>
      </c>
      <c r="D99" s="230">
        <v>1.519996390240687E-2</v>
      </c>
      <c r="E99" s="230">
        <v>2.5907253127673661E-2</v>
      </c>
      <c r="F99" s="230">
        <v>2.328913344032834E-2</v>
      </c>
      <c r="G99" s="230">
        <v>1.689399691990915E-2</v>
      </c>
      <c r="H99" s="230">
        <v>2.0271898601997511E-2</v>
      </c>
      <c r="I99" s="230">
        <v>0</v>
      </c>
      <c r="J99" s="230">
        <v>0</v>
      </c>
      <c r="K99" s="230">
        <v>0</v>
      </c>
      <c r="L99" s="230">
        <v>0</v>
      </c>
      <c r="M99" s="230">
        <v>0</v>
      </c>
      <c r="N99" s="230">
        <v>0</v>
      </c>
      <c r="O99" s="230">
        <v>0</v>
      </c>
      <c r="P99" s="230">
        <v>0</v>
      </c>
      <c r="Q99" s="230">
        <v>0</v>
      </c>
      <c r="R99" s="230">
        <v>0</v>
      </c>
      <c r="S99" s="230">
        <v>0</v>
      </c>
      <c r="T99" s="230">
        <v>0</v>
      </c>
      <c r="U99" s="230">
        <v>0</v>
      </c>
      <c r="V99" s="230">
        <v>0</v>
      </c>
      <c r="W99" s="230">
        <v>0</v>
      </c>
      <c r="X99" s="230">
        <v>0</v>
      </c>
      <c r="Y99" s="230">
        <v>0</v>
      </c>
      <c r="DA99" s="71" t="s">
        <v>878</v>
      </c>
    </row>
    <row r="100" spans="1:105" ht="12" customHeight="1" x14ac:dyDescent="0.25">
      <c r="A100" s="59" t="s">
        <v>159</v>
      </c>
      <c r="B100" s="230">
        <v>2.168762179428791E-2</v>
      </c>
      <c r="C100" s="230">
        <v>1.9514789276728738E-2</v>
      </c>
      <c r="D100" s="230">
        <v>1.073386750383408E-2</v>
      </c>
      <c r="E100" s="230">
        <v>1.9711900928243448E-2</v>
      </c>
      <c r="F100" s="230">
        <v>7.4788230288949035E-4</v>
      </c>
      <c r="G100" s="230">
        <v>1.120912640165541E-3</v>
      </c>
      <c r="H100" s="230">
        <v>1.386848133897914E-3</v>
      </c>
      <c r="I100" s="230">
        <v>0</v>
      </c>
      <c r="J100" s="230">
        <v>0</v>
      </c>
      <c r="K100" s="230">
        <v>0</v>
      </c>
      <c r="L100" s="230">
        <v>0</v>
      </c>
      <c r="M100" s="230">
        <v>0</v>
      </c>
      <c r="N100" s="230">
        <v>0</v>
      </c>
      <c r="O100" s="230">
        <v>0</v>
      </c>
      <c r="P100" s="230">
        <v>0</v>
      </c>
      <c r="Q100" s="230">
        <v>0</v>
      </c>
      <c r="R100" s="230">
        <v>0</v>
      </c>
      <c r="S100" s="230">
        <v>0</v>
      </c>
      <c r="T100" s="230">
        <v>0</v>
      </c>
      <c r="U100" s="230">
        <v>0</v>
      </c>
      <c r="V100" s="230">
        <v>0</v>
      </c>
      <c r="W100" s="230">
        <v>0</v>
      </c>
      <c r="X100" s="230">
        <v>0</v>
      </c>
      <c r="Y100" s="230">
        <v>0</v>
      </c>
      <c r="DA100" s="71" t="s">
        <v>879</v>
      </c>
    </row>
    <row r="101" spans="1:105" ht="12" customHeight="1" x14ac:dyDescent="0.25">
      <c r="A101" s="59" t="s">
        <v>35</v>
      </c>
      <c r="B101" s="230">
        <v>2.7343807602134739E-2</v>
      </c>
      <c r="C101" s="230">
        <v>2.2197456518914579E-2</v>
      </c>
      <c r="D101" s="230">
        <v>1.5801315849789228E-2</v>
      </c>
      <c r="E101" s="230">
        <v>3.2688562334176233E-2</v>
      </c>
      <c r="F101" s="230">
        <v>2.9747098654304631E-2</v>
      </c>
      <c r="G101" s="230">
        <v>2.616350464156323E-2</v>
      </c>
      <c r="H101" s="230">
        <v>2.6063572551912041E-2</v>
      </c>
      <c r="I101" s="230">
        <v>0</v>
      </c>
      <c r="J101" s="230">
        <v>0</v>
      </c>
      <c r="K101" s="230">
        <v>0</v>
      </c>
      <c r="L101" s="230">
        <v>0</v>
      </c>
      <c r="M101" s="230">
        <v>0</v>
      </c>
      <c r="N101" s="230">
        <v>0</v>
      </c>
      <c r="O101" s="230">
        <v>0</v>
      </c>
      <c r="P101" s="230">
        <v>0</v>
      </c>
      <c r="Q101" s="230">
        <v>0</v>
      </c>
      <c r="R101" s="230">
        <v>0</v>
      </c>
      <c r="S101" s="230">
        <v>0</v>
      </c>
      <c r="T101" s="230">
        <v>0</v>
      </c>
      <c r="U101" s="230">
        <v>0</v>
      </c>
      <c r="V101" s="230">
        <v>0</v>
      </c>
      <c r="W101" s="230">
        <v>0</v>
      </c>
      <c r="X101" s="230">
        <v>0</v>
      </c>
      <c r="Y101" s="230">
        <v>0</v>
      </c>
      <c r="DA101" s="71" t="s">
        <v>880</v>
      </c>
    </row>
    <row r="102" spans="1:105" ht="12" customHeight="1" x14ac:dyDescent="0.25">
      <c r="A102" s="60" t="s">
        <v>533</v>
      </c>
      <c r="B102" s="262">
        <v>0.46801347531603849</v>
      </c>
      <c r="C102" s="262">
        <v>0.4166040586022921</v>
      </c>
      <c r="D102" s="262">
        <v>0.26889051335589242</v>
      </c>
      <c r="E102" s="262">
        <v>0.41850394219884912</v>
      </c>
      <c r="F102" s="262">
        <v>0.40816214202279311</v>
      </c>
      <c r="G102" s="262">
        <v>0.3925290406499084</v>
      </c>
      <c r="H102" s="262">
        <v>0.40090927843061291</v>
      </c>
      <c r="I102" s="262">
        <v>0</v>
      </c>
      <c r="J102" s="262">
        <v>0</v>
      </c>
      <c r="K102" s="262">
        <v>0</v>
      </c>
      <c r="L102" s="262">
        <v>0</v>
      </c>
      <c r="M102" s="262">
        <v>0</v>
      </c>
      <c r="N102" s="262">
        <v>0</v>
      </c>
      <c r="O102" s="262">
        <v>0</v>
      </c>
      <c r="P102" s="262">
        <v>0</v>
      </c>
      <c r="Q102" s="262">
        <v>0</v>
      </c>
      <c r="R102" s="262">
        <v>0</v>
      </c>
      <c r="S102" s="262">
        <v>0</v>
      </c>
      <c r="T102" s="262">
        <v>0</v>
      </c>
      <c r="U102" s="262">
        <v>0</v>
      </c>
      <c r="V102" s="262">
        <v>0</v>
      </c>
      <c r="W102" s="262">
        <v>0</v>
      </c>
      <c r="X102" s="262">
        <v>0</v>
      </c>
      <c r="Y102" s="262">
        <v>0</v>
      </c>
      <c r="DA102" s="72" t="s">
        <v>881</v>
      </c>
    </row>
    <row r="103" spans="1:105" ht="12" customHeight="1" x14ac:dyDescent="0.25">
      <c r="A103" s="64" t="s">
        <v>28</v>
      </c>
      <c r="B103" s="229">
        <v>0.29250761903814088</v>
      </c>
      <c r="C103" s="229">
        <v>0.24331032299103719</v>
      </c>
      <c r="D103" s="229">
        <v>0.15933270436765601</v>
      </c>
      <c r="E103" s="229">
        <v>0.25514653653880459</v>
      </c>
      <c r="F103" s="229">
        <v>0.23618654821269089</v>
      </c>
      <c r="G103" s="229">
        <v>0.24175840948930441</v>
      </c>
      <c r="H103" s="229">
        <v>0.24784591785840099</v>
      </c>
      <c r="I103" s="229">
        <v>0</v>
      </c>
      <c r="J103" s="229">
        <v>0</v>
      </c>
      <c r="K103" s="229">
        <v>0</v>
      </c>
      <c r="L103" s="229">
        <v>0</v>
      </c>
      <c r="M103" s="229">
        <v>0</v>
      </c>
      <c r="N103" s="229">
        <v>0</v>
      </c>
      <c r="O103" s="229">
        <v>0</v>
      </c>
      <c r="P103" s="229">
        <v>0</v>
      </c>
      <c r="Q103" s="229">
        <v>0</v>
      </c>
      <c r="R103" s="229">
        <v>0</v>
      </c>
      <c r="S103" s="229">
        <v>0</v>
      </c>
      <c r="T103" s="229">
        <v>0</v>
      </c>
      <c r="U103" s="229">
        <v>0</v>
      </c>
      <c r="V103" s="229">
        <v>0</v>
      </c>
      <c r="W103" s="229">
        <v>0</v>
      </c>
      <c r="X103" s="229">
        <v>0</v>
      </c>
      <c r="Y103" s="229">
        <v>0</v>
      </c>
      <c r="DA103" s="73" t="s">
        <v>882</v>
      </c>
    </row>
    <row r="104" spans="1:105" ht="12" customHeight="1" x14ac:dyDescent="0.25">
      <c r="A104" s="64" t="s">
        <v>30</v>
      </c>
      <c r="B104" s="229">
        <v>0</v>
      </c>
      <c r="C104" s="229">
        <v>0</v>
      </c>
      <c r="D104" s="229">
        <v>0</v>
      </c>
      <c r="E104" s="229">
        <v>0</v>
      </c>
      <c r="F104" s="229">
        <v>0</v>
      </c>
      <c r="G104" s="229">
        <v>0</v>
      </c>
      <c r="H104" s="229">
        <v>0</v>
      </c>
      <c r="I104" s="229">
        <v>0</v>
      </c>
      <c r="J104" s="229">
        <v>0</v>
      </c>
      <c r="K104" s="229">
        <v>0</v>
      </c>
      <c r="L104" s="229">
        <v>0</v>
      </c>
      <c r="M104" s="229">
        <v>0</v>
      </c>
      <c r="N104" s="229">
        <v>0</v>
      </c>
      <c r="O104" s="229">
        <v>0</v>
      </c>
      <c r="P104" s="229">
        <v>0</v>
      </c>
      <c r="Q104" s="229">
        <v>0</v>
      </c>
      <c r="R104" s="229">
        <v>0</v>
      </c>
      <c r="S104" s="229">
        <v>0</v>
      </c>
      <c r="T104" s="229">
        <v>0</v>
      </c>
      <c r="U104" s="229">
        <v>0</v>
      </c>
      <c r="V104" s="229">
        <v>0</v>
      </c>
      <c r="W104" s="229">
        <v>0</v>
      </c>
      <c r="X104" s="229">
        <v>0</v>
      </c>
      <c r="Y104" s="229">
        <v>0</v>
      </c>
      <c r="DA104" s="73" t="s">
        <v>883</v>
      </c>
    </row>
    <row r="105" spans="1:105" ht="12" customHeight="1" x14ac:dyDescent="0.25">
      <c r="A105" s="64" t="s">
        <v>31</v>
      </c>
      <c r="B105" s="229">
        <v>1.8717255321923469E-2</v>
      </c>
      <c r="C105" s="229">
        <v>1.76242610376145E-2</v>
      </c>
      <c r="D105" s="229">
        <v>9.8355355411146074E-3</v>
      </c>
      <c r="E105" s="229">
        <v>1.512579155132595E-2</v>
      </c>
      <c r="F105" s="229">
        <v>1.6903064636727739E-2</v>
      </c>
      <c r="G105" s="229">
        <v>1.740708747135912E-2</v>
      </c>
      <c r="H105" s="229">
        <v>1.6310555347886481E-2</v>
      </c>
      <c r="I105" s="229">
        <v>0</v>
      </c>
      <c r="J105" s="229">
        <v>0</v>
      </c>
      <c r="K105" s="229">
        <v>0</v>
      </c>
      <c r="L105" s="229">
        <v>0</v>
      </c>
      <c r="M105" s="229">
        <v>0</v>
      </c>
      <c r="N105" s="229">
        <v>0</v>
      </c>
      <c r="O105" s="229">
        <v>0</v>
      </c>
      <c r="P105" s="229">
        <v>0</v>
      </c>
      <c r="Q105" s="229">
        <v>0</v>
      </c>
      <c r="R105" s="229">
        <v>0</v>
      </c>
      <c r="S105" s="229">
        <v>0</v>
      </c>
      <c r="T105" s="229">
        <v>0</v>
      </c>
      <c r="U105" s="229">
        <v>0</v>
      </c>
      <c r="V105" s="229">
        <v>0</v>
      </c>
      <c r="W105" s="229">
        <v>0</v>
      </c>
      <c r="X105" s="229">
        <v>0</v>
      </c>
      <c r="Y105" s="229">
        <v>0</v>
      </c>
      <c r="DA105" s="73" t="s">
        <v>884</v>
      </c>
    </row>
    <row r="106" spans="1:105" ht="12" customHeight="1" x14ac:dyDescent="0.25">
      <c r="A106" s="64" t="s">
        <v>159</v>
      </c>
      <c r="B106" s="229">
        <v>1.3016804965363929E-2</v>
      </c>
      <c r="C106" s="229">
        <v>1.3009616682007339E-2</v>
      </c>
      <c r="D106" s="229">
        <v>6.9456306610608514E-3</v>
      </c>
      <c r="E106" s="229">
        <v>1.1508672997930141E-2</v>
      </c>
      <c r="F106" s="229">
        <v>5.4280692490324032E-4</v>
      </c>
      <c r="G106" s="229">
        <v>1.1549560750848419E-3</v>
      </c>
      <c r="H106" s="229">
        <v>1.1158433500069939E-3</v>
      </c>
      <c r="I106" s="229">
        <v>0</v>
      </c>
      <c r="J106" s="229">
        <v>0</v>
      </c>
      <c r="K106" s="229">
        <v>0</v>
      </c>
      <c r="L106" s="229">
        <v>0</v>
      </c>
      <c r="M106" s="229">
        <v>0</v>
      </c>
      <c r="N106" s="229">
        <v>0</v>
      </c>
      <c r="O106" s="229">
        <v>0</v>
      </c>
      <c r="P106" s="229">
        <v>0</v>
      </c>
      <c r="Q106" s="229">
        <v>0</v>
      </c>
      <c r="R106" s="229">
        <v>0</v>
      </c>
      <c r="S106" s="229">
        <v>0</v>
      </c>
      <c r="T106" s="229">
        <v>0</v>
      </c>
      <c r="U106" s="229">
        <v>0</v>
      </c>
      <c r="V106" s="229">
        <v>0</v>
      </c>
      <c r="W106" s="229">
        <v>0</v>
      </c>
      <c r="X106" s="229">
        <v>0</v>
      </c>
      <c r="Y106" s="229">
        <v>0</v>
      </c>
      <c r="DA106" s="73" t="s">
        <v>885</v>
      </c>
    </row>
    <row r="107" spans="1:105" ht="12" customHeight="1" x14ac:dyDescent="0.25">
      <c r="A107" s="64" t="s">
        <v>32</v>
      </c>
      <c r="B107" s="229">
        <v>0.12736017585339579</v>
      </c>
      <c r="C107" s="229">
        <v>0.12786182976375701</v>
      </c>
      <c r="D107" s="229">
        <v>8.2551986685899442E-2</v>
      </c>
      <c r="E107" s="229">
        <v>0.1176379235852861</v>
      </c>
      <c r="F107" s="229">
        <v>0.13293951870581261</v>
      </c>
      <c r="G107" s="229">
        <v>0.1052504665719874</v>
      </c>
      <c r="H107" s="229">
        <v>0.1146664868824137</v>
      </c>
      <c r="I107" s="229">
        <v>0</v>
      </c>
      <c r="J107" s="229">
        <v>0</v>
      </c>
      <c r="K107" s="229">
        <v>0</v>
      </c>
      <c r="L107" s="229">
        <v>0</v>
      </c>
      <c r="M107" s="229">
        <v>0</v>
      </c>
      <c r="N107" s="229">
        <v>0</v>
      </c>
      <c r="O107" s="229">
        <v>0</v>
      </c>
      <c r="P107" s="229">
        <v>0</v>
      </c>
      <c r="Q107" s="229">
        <v>0</v>
      </c>
      <c r="R107" s="229">
        <v>0</v>
      </c>
      <c r="S107" s="229">
        <v>0</v>
      </c>
      <c r="T107" s="229">
        <v>0</v>
      </c>
      <c r="U107" s="229">
        <v>0</v>
      </c>
      <c r="V107" s="229">
        <v>0</v>
      </c>
      <c r="W107" s="229">
        <v>0</v>
      </c>
      <c r="X107" s="229">
        <v>0</v>
      </c>
      <c r="Y107" s="229">
        <v>0</v>
      </c>
      <c r="DA107" s="73" t="s">
        <v>886</v>
      </c>
    </row>
    <row r="108" spans="1:105" ht="12" customHeight="1" x14ac:dyDescent="0.25">
      <c r="A108" s="64" t="s">
        <v>33</v>
      </c>
      <c r="B108" s="229">
        <v>0</v>
      </c>
      <c r="C108" s="229">
        <v>0</v>
      </c>
      <c r="D108" s="229">
        <v>0</v>
      </c>
      <c r="E108" s="229">
        <v>0</v>
      </c>
      <c r="F108" s="229">
        <v>0</v>
      </c>
      <c r="G108" s="229">
        <v>0</v>
      </c>
      <c r="H108" s="229">
        <v>0</v>
      </c>
      <c r="I108" s="229">
        <v>0</v>
      </c>
      <c r="J108" s="229">
        <v>0</v>
      </c>
      <c r="K108" s="229">
        <v>0</v>
      </c>
      <c r="L108" s="229">
        <v>0</v>
      </c>
      <c r="M108" s="229">
        <v>0</v>
      </c>
      <c r="N108" s="229">
        <v>0</v>
      </c>
      <c r="O108" s="229">
        <v>0</v>
      </c>
      <c r="P108" s="229">
        <v>0</v>
      </c>
      <c r="Q108" s="229">
        <v>0</v>
      </c>
      <c r="R108" s="229">
        <v>0</v>
      </c>
      <c r="S108" s="229">
        <v>0</v>
      </c>
      <c r="T108" s="229">
        <v>0</v>
      </c>
      <c r="U108" s="229">
        <v>0</v>
      </c>
      <c r="V108" s="229">
        <v>0</v>
      </c>
      <c r="W108" s="229">
        <v>0</v>
      </c>
      <c r="X108" s="229">
        <v>0</v>
      </c>
      <c r="Y108" s="229">
        <v>0</v>
      </c>
      <c r="DA108" s="73" t="s">
        <v>887</v>
      </c>
    </row>
    <row r="109" spans="1:105" ht="12" customHeight="1" x14ac:dyDescent="0.25">
      <c r="A109" s="64" t="s">
        <v>35</v>
      </c>
      <c r="B109" s="229">
        <v>1.6411620137214301E-2</v>
      </c>
      <c r="C109" s="229">
        <v>1.479802812787594E-2</v>
      </c>
      <c r="D109" s="229">
        <v>1.022465610016153E-2</v>
      </c>
      <c r="E109" s="229">
        <v>1.9085017525502259E-2</v>
      </c>
      <c r="F109" s="229">
        <v>2.1590203542658701E-2</v>
      </c>
      <c r="G109" s="229">
        <v>2.6958121042172569E-2</v>
      </c>
      <c r="H109" s="229">
        <v>2.097047499190469E-2</v>
      </c>
      <c r="I109" s="229">
        <v>0</v>
      </c>
      <c r="J109" s="229">
        <v>0</v>
      </c>
      <c r="K109" s="229">
        <v>0</v>
      </c>
      <c r="L109" s="229">
        <v>0</v>
      </c>
      <c r="M109" s="229">
        <v>0</v>
      </c>
      <c r="N109" s="229">
        <v>0</v>
      </c>
      <c r="O109" s="229">
        <v>0</v>
      </c>
      <c r="P109" s="229">
        <v>0</v>
      </c>
      <c r="Q109" s="229">
        <v>0</v>
      </c>
      <c r="R109" s="229">
        <v>0</v>
      </c>
      <c r="S109" s="229">
        <v>0</v>
      </c>
      <c r="T109" s="229">
        <v>0</v>
      </c>
      <c r="U109" s="229">
        <v>0</v>
      </c>
      <c r="V109" s="229">
        <v>0</v>
      </c>
      <c r="W109" s="229">
        <v>0</v>
      </c>
      <c r="X109" s="229">
        <v>0</v>
      </c>
      <c r="Y109" s="229">
        <v>0</v>
      </c>
      <c r="DA109" s="73" t="s">
        <v>888</v>
      </c>
    </row>
    <row r="110" spans="1:105" ht="12" customHeight="1" x14ac:dyDescent="0.25">
      <c r="A110" s="64" t="s">
        <v>36</v>
      </c>
      <c r="B110" s="229">
        <v>0</v>
      </c>
      <c r="C110" s="229">
        <v>0</v>
      </c>
      <c r="D110" s="229">
        <v>0</v>
      </c>
      <c r="E110" s="229">
        <v>0</v>
      </c>
      <c r="F110" s="229">
        <v>0</v>
      </c>
      <c r="G110" s="229">
        <v>0</v>
      </c>
      <c r="H110" s="229">
        <v>0</v>
      </c>
      <c r="I110" s="229">
        <v>0</v>
      </c>
      <c r="J110" s="229">
        <v>0</v>
      </c>
      <c r="K110" s="229">
        <v>0</v>
      </c>
      <c r="L110" s="229">
        <v>0</v>
      </c>
      <c r="M110" s="229">
        <v>0</v>
      </c>
      <c r="N110" s="229">
        <v>0</v>
      </c>
      <c r="O110" s="229">
        <v>0</v>
      </c>
      <c r="P110" s="229">
        <v>0</v>
      </c>
      <c r="Q110" s="229">
        <v>0</v>
      </c>
      <c r="R110" s="229">
        <v>0</v>
      </c>
      <c r="S110" s="229">
        <v>0</v>
      </c>
      <c r="T110" s="229">
        <v>0</v>
      </c>
      <c r="U110" s="229">
        <v>0</v>
      </c>
      <c r="V110" s="229">
        <v>0</v>
      </c>
      <c r="W110" s="229">
        <v>0</v>
      </c>
      <c r="X110" s="229">
        <v>0</v>
      </c>
      <c r="Y110" s="229">
        <v>0</v>
      </c>
      <c r="DA110" s="73" t="s">
        <v>889</v>
      </c>
    </row>
    <row r="111" spans="1:105" ht="12" customHeight="1" x14ac:dyDescent="0.25">
      <c r="A111" s="64" t="s">
        <v>38</v>
      </c>
      <c r="B111" s="229">
        <v>0</v>
      </c>
      <c r="C111" s="229">
        <v>0</v>
      </c>
      <c r="D111" s="229">
        <v>0</v>
      </c>
      <c r="E111" s="229">
        <v>0</v>
      </c>
      <c r="F111" s="229">
        <v>0</v>
      </c>
      <c r="G111" s="229">
        <v>0</v>
      </c>
      <c r="H111" s="229">
        <v>0</v>
      </c>
      <c r="I111" s="229">
        <v>0</v>
      </c>
      <c r="J111" s="229">
        <v>0</v>
      </c>
      <c r="K111" s="229">
        <v>0</v>
      </c>
      <c r="L111" s="229">
        <v>0</v>
      </c>
      <c r="M111" s="229">
        <v>0</v>
      </c>
      <c r="N111" s="229">
        <v>0</v>
      </c>
      <c r="O111" s="229">
        <v>0</v>
      </c>
      <c r="P111" s="229">
        <v>0</v>
      </c>
      <c r="Q111" s="229">
        <v>0</v>
      </c>
      <c r="R111" s="229">
        <v>0</v>
      </c>
      <c r="S111" s="229">
        <v>0</v>
      </c>
      <c r="T111" s="229">
        <v>0</v>
      </c>
      <c r="U111" s="229">
        <v>0</v>
      </c>
      <c r="V111" s="229">
        <v>0</v>
      </c>
      <c r="W111" s="229">
        <v>0</v>
      </c>
      <c r="X111" s="229">
        <v>0</v>
      </c>
      <c r="Y111" s="229">
        <v>0</v>
      </c>
      <c r="DA111" s="73" t="s">
        <v>890</v>
      </c>
    </row>
    <row r="112" spans="1:105" ht="12" customHeight="1" x14ac:dyDescent="0.25">
      <c r="A112" s="64" t="s">
        <v>39</v>
      </c>
      <c r="B112" s="229">
        <v>0</v>
      </c>
      <c r="C112" s="229">
        <v>0</v>
      </c>
      <c r="D112" s="229">
        <v>0</v>
      </c>
      <c r="E112" s="229">
        <v>0</v>
      </c>
      <c r="F112" s="229">
        <v>0</v>
      </c>
      <c r="G112" s="229">
        <v>0</v>
      </c>
      <c r="H112" s="229">
        <v>0</v>
      </c>
      <c r="I112" s="229">
        <v>0</v>
      </c>
      <c r="J112" s="229">
        <v>0</v>
      </c>
      <c r="K112" s="229">
        <v>0</v>
      </c>
      <c r="L112" s="229">
        <v>0</v>
      </c>
      <c r="M112" s="229">
        <v>0</v>
      </c>
      <c r="N112" s="229">
        <v>0</v>
      </c>
      <c r="O112" s="229">
        <v>0</v>
      </c>
      <c r="P112" s="229">
        <v>0</v>
      </c>
      <c r="Q112" s="229">
        <v>0</v>
      </c>
      <c r="R112" s="229">
        <v>0</v>
      </c>
      <c r="S112" s="229">
        <v>0</v>
      </c>
      <c r="T112" s="229">
        <v>0</v>
      </c>
      <c r="U112" s="229">
        <v>0</v>
      </c>
      <c r="V112" s="229">
        <v>0</v>
      </c>
      <c r="W112" s="229">
        <v>0</v>
      </c>
      <c r="X112" s="229">
        <v>0</v>
      </c>
      <c r="Y112" s="229">
        <v>0</v>
      </c>
      <c r="DA112" s="73" t="s">
        <v>891</v>
      </c>
    </row>
    <row r="113" spans="1:105" ht="12" customHeight="1" x14ac:dyDescent="0.25">
      <c r="A113" s="61" t="s">
        <v>545</v>
      </c>
      <c r="B113" s="263">
        <v>0</v>
      </c>
      <c r="C113" s="263">
        <v>0</v>
      </c>
      <c r="D113" s="263">
        <v>0</v>
      </c>
      <c r="E113" s="263">
        <v>0</v>
      </c>
      <c r="F113" s="263">
        <v>0</v>
      </c>
      <c r="G113" s="263">
        <v>0</v>
      </c>
      <c r="H113" s="263">
        <v>0</v>
      </c>
      <c r="I113" s="263">
        <v>0</v>
      </c>
      <c r="J113" s="263">
        <v>0</v>
      </c>
      <c r="K113" s="263">
        <v>0</v>
      </c>
      <c r="L113" s="263">
        <v>0</v>
      </c>
      <c r="M113" s="263">
        <v>0</v>
      </c>
      <c r="N113" s="263">
        <v>0</v>
      </c>
      <c r="O113" s="263">
        <v>0</v>
      </c>
      <c r="P113" s="263">
        <v>0</v>
      </c>
      <c r="Q113" s="263">
        <v>0</v>
      </c>
      <c r="R113" s="263">
        <v>0</v>
      </c>
      <c r="S113" s="263">
        <v>0</v>
      </c>
      <c r="T113" s="263">
        <v>0</v>
      </c>
      <c r="U113" s="263">
        <v>0</v>
      </c>
      <c r="V113" s="263">
        <v>0</v>
      </c>
      <c r="W113" s="263">
        <v>0</v>
      </c>
      <c r="X113" s="263">
        <v>0</v>
      </c>
      <c r="Y113" s="263">
        <v>0</v>
      </c>
      <c r="DA113" s="74" t="s">
        <v>892</v>
      </c>
    </row>
    <row r="114" spans="1:105" ht="12" customHeight="1" x14ac:dyDescent="0.25">
      <c r="A114" s="130"/>
      <c r="B114" s="172"/>
      <c r="C114" s="172"/>
      <c r="D114" s="172"/>
      <c r="E114" s="172"/>
      <c r="F114" s="172"/>
      <c r="G114" s="172"/>
      <c r="H114" s="172"/>
      <c r="I114" s="172"/>
      <c r="J114" s="172"/>
      <c r="K114" s="172"/>
      <c r="L114" s="172"/>
      <c r="M114" s="172"/>
      <c r="N114" s="172"/>
      <c r="O114" s="172"/>
      <c r="P114" s="172"/>
      <c r="Q114" s="172"/>
      <c r="R114" s="172"/>
      <c r="S114" s="172"/>
      <c r="T114" s="172"/>
      <c r="U114" s="172"/>
      <c r="V114" s="172"/>
      <c r="W114" s="172"/>
      <c r="X114" s="172"/>
      <c r="Y114" s="172"/>
    </row>
    <row r="115" spans="1:105" ht="15" customHeight="1" x14ac:dyDescent="0.25">
      <c r="A115" s="34" t="s">
        <v>47</v>
      </c>
      <c r="B115" s="223">
        <f t="shared" ref="B115:Y115" si="3">B116+B117+B118+B119+B120+B126+B134+B141+B158</f>
        <v>593.63731139546985</v>
      </c>
      <c r="C115" s="223">
        <f t="shared" si="3"/>
        <v>564.68659235118662</v>
      </c>
      <c r="D115" s="223">
        <f t="shared" si="3"/>
        <v>632.38889981786815</v>
      </c>
      <c r="E115" s="223">
        <f t="shared" si="3"/>
        <v>625.22468823925885</v>
      </c>
      <c r="F115" s="223">
        <f t="shared" si="3"/>
        <v>533.73405427743614</v>
      </c>
      <c r="G115" s="223">
        <f t="shared" si="3"/>
        <v>510.07031431419063</v>
      </c>
      <c r="H115" s="223">
        <f t="shared" si="3"/>
        <v>542.56168716192815</v>
      </c>
      <c r="I115" s="223">
        <f t="shared" si="3"/>
        <v>584.19498959633006</v>
      </c>
      <c r="J115" s="223">
        <f t="shared" si="3"/>
        <v>499.99467798631673</v>
      </c>
      <c r="K115" s="223">
        <f t="shared" si="3"/>
        <v>194.11824547865157</v>
      </c>
      <c r="L115" s="223">
        <f t="shared" si="3"/>
        <v>324.20469540954741</v>
      </c>
      <c r="M115" s="223">
        <f t="shared" si="3"/>
        <v>452.98380909311322</v>
      </c>
      <c r="N115" s="223">
        <f t="shared" si="3"/>
        <v>393.94080060163293</v>
      </c>
      <c r="O115" s="223">
        <f t="shared" si="3"/>
        <v>461.2937888190512</v>
      </c>
      <c r="P115" s="223">
        <f t="shared" si="3"/>
        <v>337.34710737385848</v>
      </c>
      <c r="Q115" s="223">
        <f t="shared" si="3"/>
        <v>316.43198697143561</v>
      </c>
      <c r="R115" s="223">
        <f t="shared" si="3"/>
        <v>427.23460929224547</v>
      </c>
      <c r="S115" s="223">
        <f t="shared" si="3"/>
        <v>49.595227230709447</v>
      </c>
      <c r="T115" s="223">
        <f t="shared" si="3"/>
        <v>53.086356179754716</v>
      </c>
      <c r="U115" s="223">
        <f t="shared" si="3"/>
        <v>58.114799474887462</v>
      </c>
      <c r="V115" s="223">
        <f t="shared" si="3"/>
        <v>147.86168681247156</v>
      </c>
      <c r="W115" s="223">
        <f t="shared" si="3"/>
        <v>156.84639304912321</v>
      </c>
      <c r="X115" s="223">
        <f t="shared" si="3"/>
        <v>141.51554144445564</v>
      </c>
      <c r="Y115" s="223">
        <f t="shared" si="3"/>
        <v>160.82213586098212</v>
      </c>
      <c r="DA115" s="89"/>
    </row>
    <row r="116" spans="1:105" ht="12" customHeight="1" x14ac:dyDescent="0.25">
      <c r="A116" s="55" t="s">
        <v>91</v>
      </c>
      <c r="B116" s="259">
        <v>0</v>
      </c>
      <c r="C116" s="259">
        <v>0</v>
      </c>
      <c r="D116" s="259">
        <v>0</v>
      </c>
      <c r="E116" s="259">
        <v>0</v>
      </c>
      <c r="F116" s="259">
        <v>0</v>
      </c>
      <c r="G116" s="259">
        <v>0</v>
      </c>
      <c r="H116" s="259">
        <v>0</v>
      </c>
      <c r="I116" s="259">
        <v>0</v>
      </c>
      <c r="J116" s="259">
        <v>0</v>
      </c>
      <c r="K116" s="259">
        <v>0</v>
      </c>
      <c r="L116" s="259">
        <v>0</v>
      </c>
      <c r="M116" s="259">
        <v>0</v>
      </c>
      <c r="N116" s="259">
        <v>0</v>
      </c>
      <c r="O116" s="259">
        <v>0</v>
      </c>
      <c r="P116" s="259">
        <v>0</v>
      </c>
      <c r="Q116" s="259">
        <v>0</v>
      </c>
      <c r="R116" s="259">
        <v>0</v>
      </c>
      <c r="S116" s="259">
        <v>0</v>
      </c>
      <c r="T116" s="259">
        <v>0</v>
      </c>
      <c r="U116" s="259">
        <v>0</v>
      </c>
      <c r="V116" s="259">
        <v>0</v>
      </c>
      <c r="W116" s="259">
        <v>0</v>
      </c>
      <c r="X116" s="259">
        <v>0</v>
      </c>
      <c r="Y116" s="259">
        <v>0</v>
      </c>
      <c r="DA116" s="67" t="s">
        <v>893</v>
      </c>
    </row>
    <row r="117" spans="1:105" ht="12" customHeight="1" x14ac:dyDescent="0.25">
      <c r="A117" s="173" t="s">
        <v>92</v>
      </c>
      <c r="B117" s="224">
        <v>0</v>
      </c>
      <c r="C117" s="224">
        <v>0</v>
      </c>
      <c r="D117" s="224">
        <v>0</v>
      </c>
      <c r="E117" s="224">
        <v>0</v>
      </c>
      <c r="F117" s="224">
        <v>0</v>
      </c>
      <c r="G117" s="224">
        <v>0</v>
      </c>
      <c r="H117" s="224">
        <v>0</v>
      </c>
      <c r="I117" s="224">
        <v>0</v>
      </c>
      <c r="J117" s="224">
        <v>0</v>
      </c>
      <c r="K117" s="224">
        <v>0</v>
      </c>
      <c r="L117" s="224">
        <v>0</v>
      </c>
      <c r="M117" s="224">
        <v>0</v>
      </c>
      <c r="N117" s="224">
        <v>0</v>
      </c>
      <c r="O117" s="224">
        <v>0</v>
      </c>
      <c r="P117" s="224">
        <v>0</v>
      </c>
      <c r="Q117" s="224">
        <v>0</v>
      </c>
      <c r="R117" s="224">
        <v>0</v>
      </c>
      <c r="S117" s="224">
        <v>0</v>
      </c>
      <c r="T117" s="224">
        <v>0</v>
      </c>
      <c r="U117" s="224">
        <v>0</v>
      </c>
      <c r="V117" s="224">
        <v>0</v>
      </c>
      <c r="W117" s="224">
        <v>0</v>
      </c>
      <c r="X117" s="224">
        <v>0</v>
      </c>
      <c r="Y117" s="224">
        <v>0</v>
      </c>
      <c r="DA117" s="177" t="s">
        <v>894</v>
      </c>
    </row>
    <row r="118" spans="1:105" ht="12" customHeight="1" x14ac:dyDescent="0.25">
      <c r="A118" s="173" t="s">
        <v>93</v>
      </c>
      <c r="B118" s="224">
        <v>0</v>
      </c>
      <c r="C118" s="224">
        <v>0</v>
      </c>
      <c r="D118" s="224">
        <v>0</v>
      </c>
      <c r="E118" s="224">
        <v>0</v>
      </c>
      <c r="F118" s="224">
        <v>0</v>
      </c>
      <c r="G118" s="224">
        <v>0</v>
      </c>
      <c r="H118" s="224">
        <v>0</v>
      </c>
      <c r="I118" s="224">
        <v>0</v>
      </c>
      <c r="J118" s="224">
        <v>0</v>
      </c>
      <c r="K118" s="224">
        <v>0</v>
      </c>
      <c r="L118" s="224">
        <v>0</v>
      </c>
      <c r="M118" s="224">
        <v>0</v>
      </c>
      <c r="N118" s="224">
        <v>0</v>
      </c>
      <c r="O118" s="224">
        <v>0</v>
      </c>
      <c r="P118" s="224">
        <v>0</v>
      </c>
      <c r="Q118" s="224">
        <v>0</v>
      </c>
      <c r="R118" s="224">
        <v>0</v>
      </c>
      <c r="S118" s="224">
        <v>0</v>
      </c>
      <c r="T118" s="224">
        <v>0</v>
      </c>
      <c r="U118" s="224">
        <v>0</v>
      </c>
      <c r="V118" s="224">
        <v>0</v>
      </c>
      <c r="W118" s="224">
        <v>0</v>
      </c>
      <c r="X118" s="224">
        <v>0</v>
      </c>
      <c r="Y118" s="224">
        <v>0</v>
      </c>
      <c r="DA118" s="177" t="s">
        <v>895</v>
      </c>
    </row>
    <row r="119" spans="1:105" ht="12" customHeight="1" x14ac:dyDescent="0.25">
      <c r="A119" s="173" t="s">
        <v>94</v>
      </c>
      <c r="B119" s="224">
        <v>0</v>
      </c>
      <c r="C119" s="224">
        <v>0</v>
      </c>
      <c r="D119" s="224">
        <v>0</v>
      </c>
      <c r="E119" s="224">
        <v>0</v>
      </c>
      <c r="F119" s="224">
        <v>0</v>
      </c>
      <c r="G119" s="224">
        <v>0</v>
      </c>
      <c r="H119" s="224">
        <v>0</v>
      </c>
      <c r="I119" s="224">
        <v>0</v>
      </c>
      <c r="J119" s="224">
        <v>0</v>
      </c>
      <c r="K119" s="224">
        <v>0</v>
      </c>
      <c r="L119" s="224">
        <v>0</v>
      </c>
      <c r="M119" s="224">
        <v>0</v>
      </c>
      <c r="N119" s="224">
        <v>0</v>
      </c>
      <c r="O119" s="224">
        <v>0</v>
      </c>
      <c r="P119" s="224">
        <v>0</v>
      </c>
      <c r="Q119" s="224">
        <v>0</v>
      </c>
      <c r="R119" s="224">
        <v>0</v>
      </c>
      <c r="S119" s="224">
        <v>0</v>
      </c>
      <c r="T119" s="224">
        <v>0</v>
      </c>
      <c r="U119" s="224">
        <v>0</v>
      </c>
      <c r="V119" s="224">
        <v>0</v>
      </c>
      <c r="W119" s="224">
        <v>0</v>
      </c>
      <c r="X119" s="224">
        <v>0</v>
      </c>
      <c r="Y119" s="224">
        <v>0</v>
      </c>
      <c r="DA119" s="177" t="s">
        <v>896</v>
      </c>
    </row>
    <row r="120" spans="1:105" ht="12" customHeight="1" x14ac:dyDescent="0.25">
      <c r="A120" s="56" t="s">
        <v>95</v>
      </c>
      <c r="B120" s="260">
        <v>0.32626978785145178</v>
      </c>
      <c r="C120" s="260">
        <v>0.29815724558746948</v>
      </c>
      <c r="D120" s="260">
        <v>0.31804848549940778</v>
      </c>
      <c r="E120" s="260">
        <v>0.39079320801571021</v>
      </c>
      <c r="F120" s="260">
        <v>0.23942171546391949</v>
      </c>
      <c r="G120" s="260">
        <v>0.24415515168601271</v>
      </c>
      <c r="H120" s="260">
        <v>0.2210670122755245</v>
      </c>
      <c r="I120" s="260">
        <v>0.23831550760407891</v>
      </c>
      <c r="J120" s="260">
        <v>0.2334716546020722</v>
      </c>
      <c r="K120" s="260">
        <v>8.9053492452574656E-2</v>
      </c>
      <c r="L120" s="260">
        <v>0.14405201219955721</v>
      </c>
      <c r="M120" s="260">
        <v>0.50628737682260505</v>
      </c>
      <c r="N120" s="260">
        <v>0.46405821133959202</v>
      </c>
      <c r="O120" s="260">
        <v>0.72136615560996775</v>
      </c>
      <c r="P120" s="260">
        <v>0.46542602808297617</v>
      </c>
      <c r="Q120" s="260">
        <v>0.44417711086883133</v>
      </c>
      <c r="R120" s="260">
        <v>0.55565930830913013</v>
      </c>
      <c r="S120" s="260">
        <v>2.0067976798032312E-2</v>
      </c>
      <c r="T120" s="260">
        <v>1.8981307795284379E-2</v>
      </c>
      <c r="U120" s="260">
        <v>2.5825942981296611E-2</v>
      </c>
      <c r="V120" s="260">
        <v>0.2167367923684298</v>
      </c>
      <c r="W120" s="260">
        <v>0.25869827026897568</v>
      </c>
      <c r="X120" s="260">
        <v>0.21822865680343209</v>
      </c>
      <c r="Y120" s="260">
        <v>0.27276015674874943</v>
      </c>
      <c r="DA120" s="68" t="s">
        <v>897</v>
      </c>
    </row>
    <row r="121" spans="1:105" ht="12" customHeight="1" x14ac:dyDescent="0.25">
      <c r="A121" s="37" t="s">
        <v>159</v>
      </c>
      <c r="B121" s="226">
        <v>0.1443159183595229</v>
      </c>
      <c r="C121" s="226">
        <v>0.1394908307616716</v>
      </c>
      <c r="D121" s="226">
        <v>0.128655236997998</v>
      </c>
      <c r="E121" s="226">
        <v>0.14700780337109559</v>
      </c>
      <c r="F121" s="226">
        <v>5.8717617884154177E-3</v>
      </c>
      <c r="G121" s="226">
        <v>1.0030509094641959E-2</v>
      </c>
      <c r="H121" s="226">
        <v>1.116873132655424E-2</v>
      </c>
      <c r="I121" s="226">
        <v>1.0838554742180319E-2</v>
      </c>
      <c r="J121" s="226">
        <v>1.016750443334582E-2</v>
      </c>
      <c r="K121" s="226">
        <v>4.0759097210958653E-3</v>
      </c>
      <c r="L121" s="226">
        <v>5.8142667975361042E-3</v>
      </c>
      <c r="M121" s="226">
        <v>3.5011667734397402E-3</v>
      </c>
      <c r="N121" s="226">
        <v>1.396277870682373E-2</v>
      </c>
      <c r="O121" s="226">
        <v>1.177682704336026E-2</v>
      </c>
      <c r="P121" s="226">
        <v>0</v>
      </c>
      <c r="Q121" s="226">
        <v>0</v>
      </c>
      <c r="R121" s="226">
        <v>0</v>
      </c>
      <c r="S121" s="226">
        <v>5.6518429405213322E-5</v>
      </c>
      <c r="T121" s="226">
        <v>1.095908282789795E-5</v>
      </c>
      <c r="U121" s="226">
        <v>3.9804993275661943E-5</v>
      </c>
      <c r="V121" s="226">
        <v>2.1529650663035599E-4</v>
      </c>
      <c r="W121" s="226">
        <v>1.805841365425595E-4</v>
      </c>
      <c r="X121" s="226">
        <v>1.4790748051348151E-4</v>
      </c>
      <c r="Y121" s="226">
        <v>1.6840764194579359E-4</v>
      </c>
      <c r="DA121" s="69" t="s">
        <v>898</v>
      </c>
    </row>
    <row r="122" spans="1:105" ht="12" customHeight="1" x14ac:dyDescent="0.25">
      <c r="A122" s="37" t="s">
        <v>35</v>
      </c>
      <c r="B122" s="226">
        <v>0.1819538694919289</v>
      </c>
      <c r="C122" s="226">
        <v>0.15866641482579799</v>
      </c>
      <c r="D122" s="226">
        <v>0.18939324850140979</v>
      </c>
      <c r="E122" s="226">
        <v>0.2437854046446146</v>
      </c>
      <c r="F122" s="226">
        <v>0.2335499536755041</v>
      </c>
      <c r="G122" s="226">
        <v>0.2341246425913707</v>
      </c>
      <c r="H122" s="226">
        <v>0.20989828094897031</v>
      </c>
      <c r="I122" s="226">
        <v>0.22747695286189859</v>
      </c>
      <c r="J122" s="226">
        <v>0.2233041501687264</v>
      </c>
      <c r="K122" s="226">
        <v>8.497758273147879E-2</v>
      </c>
      <c r="L122" s="226">
        <v>0.13823774540202111</v>
      </c>
      <c r="M122" s="226">
        <v>0.50278621004916535</v>
      </c>
      <c r="N122" s="226">
        <v>0.4500954326327683</v>
      </c>
      <c r="O122" s="226">
        <v>0.7095893285666075</v>
      </c>
      <c r="P122" s="226">
        <v>0.46542602808297617</v>
      </c>
      <c r="Q122" s="226">
        <v>0.44417711086883133</v>
      </c>
      <c r="R122" s="226">
        <v>0.55565930830913013</v>
      </c>
      <c r="S122" s="226">
        <v>2.001145836862709E-2</v>
      </c>
      <c r="T122" s="226">
        <v>1.8970348712456481E-2</v>
      </c>
      <c r="U122" s="226">
        <v>2.578613798802095E-2</v>
      </c>
      <c r="V122" s="226">
        <v>0.2165214958617995</v>
      </c>
      <c r="W122" s="226">
        <v>0.2585176861324332</v>
      </c>
      <c r="X122" s="226">
        <v>0.2180807493229186</v>
      </c>
      <c r="Y122" s="226">
        <v>0.27259174910680362</v>
      </c>
      <c r="DA122" s="69" t="s">
        <v>899</v>
      </c>
    </row>
    <row r="123" spans="1:105" ht="12" customHeight="1" x14ac:dyDescent="0.25">
      <c r="A123" s="37" t="s">
        <v>96</v>
      </c>
      <c r="B123" s="226">
        <v>0</v>
      </c>
      <c r="C123" s="226">
        <v>0</v>
      </c>
      <c r="D123" s="226">
        <v>0</v>
      </c>
      <c r="E123" s="226">
        <v>0</v>
      </c>
      <c r="F123" s="226">
        <v>0</v>
      </c>
      <c r="G123" s="226">
        <v>0</v>
      </c>
      <c r="H123" s="226">
        <v>0</v>
      </c>
      <c r="I123" s="226">
        <v>0</v>
      </c>
      <c r="J123" s="226">
        <v>0</v>
      </c>
      <c r="K123" s="226">
        <v>0</v>
      </c>
      <c r="L123" s="226">
        <v>0</v>
      </c>
      <c r="M123" s="226">
        <v>0</v>
      </c>
      <c r="N123" s="226">
        <v>0</v>
      </c>
      <c r="O123" s="226">
        <v>0</v>
      </c>
      <c r="P123" s="226">
        <v>0</v>
      </c>
      <c r="Q123" s="226">
        <v>0</v>
      </c>
      <c r="R123" s="226">
        <v>0</v>
      </c>
      <c r="S123" s="226">
        <v>0</v>
      </c>
      <c r="T123" s="226">
        <v>0</v>
      </c>
      <c r="U123" s="226">
        <v>0</v>
      </c>
      <c r="V123" s="226">
        <v>0</v>
      </c>
      <c r="W123" s="226">
        <v>0</v>
      </c>
      <c r="X123" s="226">
        <v>0</v>
      </c>
      <c r="Y123" s="226">
        <v>0</v>
      </c>
      <c r="DA123" s="69" t="s">
        <v>900</v>
      </c>
    </row>
    <row r="124" spans="1:105" ht="12" customHeight="1" x14ac:dyDescent="0.25">
      <c r="A124" s="37" t="s">
        <v>78</v>
      </c>
      <c r="B124" s="226">
        <v>0</v>
      </c>
      <c r="C124" s="226">
        <v>0</v>
      </c>
      <c r="D124" s="226">
        <v>0</v>
      </c>
      <c r="E124" s="226">
        <v>0</v>
      </c>
      <c r="F124" s="226">
        <v>0</v>
      </c>
      <c r="G124" s="226">
        <v>0</v>
      </c>
      <c r="H124" s="226">
        <v>0</v>
      </c>
      <c r="I124" s="226">
        <v>0</v>
      </c>
      <c r="J124" s="226">
        <v>0</v>
      </c>
      <c r="K124" s="226">
        <v>0</v>
      </c>
      <c r="L124" s="226">
        <v>0</v>
      </c>
      <c r="M124" s="226">
        <v>0</v>
      </c>
      <c r="N124" s="226">
        <v>0</v>
      </c>
      <c r="O124" s="226">
        <v>0</v>
      </c>
      <c r="P124" s="226">
        <v>0</v>
      </c>
      <c r="Q124" s="226">
        <v>0</v>
      </c>
      <c r="R124" s="226">
        <v>0</v>
      </c>
      <c r="S124" s="226">
        <v>0</v>
      </c>
      <c r="T124" s="226">
        <v>0</v>
      </c>
      <c r="U124" s="226">
        <v>0</v>
      </c>
      <c r="V124" s="226">
        <v>0</v>
      </c>
      <c r="W124" s="226">
        <v>0</v>
      </c>
      <c r="X124" s="226">
        <v>0</v>
      </c>
      <c r="Y124" s="226">
        <v>0</v>
      </c>
      <c r="DA124" s="69" t="s">
        <v>901</v>
      </c>
    </row>
    <row r="125" spans="1:105" ht="12" customHeight="1" x14ac:dyDescent="0.25">
      <c r="A125" s="37" t="s">
        <v>40</v>
      </c>
      <c r="B125" s="226">
        <v>0</v>
      </c>
      <c r="C125" s="226">
        <v>0</v>
      </c>
      <c r="D125" s="226">
        <v>0</v>
      </c>
      <c r="E125" s="226">
        <v>0</v>
      </c>
      <c r="F125" s="226">
        <v>0</v>
      </c>
      <c r="G125" s="226">
        <v>0</v>
      </c>
      <c r="H125" s="226">
        <v>0</v>
      </c>
      <c r="I125" s="226">
        <v>0</v>
      </c>
      <c r="J125" s="226">
        <v>0</v>
      </c>
      <c r="K125" s="226">
        <v>0</v>
      </c>
      <c r="L125" s="226">
        <v>0</v>
      </c>
      <c r="M125" s="226">
        <v>0</v>
      </c>
      <c r="N125" s="226">
        <v>0</v>
      </c>
      <c r="O125" s="226">
        <v>0</v>
      </c>
      <c r="P125" s="226">
        <v>0</v>
      </c>
      <c r="Q125" s="226">
        <v>0</v>
      </c>
      <c r="R125" s="226">
        <v>0</v>
      </c>
      <c r="S125" s="226">
        <v>0</v>
      </c>
      <c r="T125" s="226">
        <v>0</v>
      </c>
      <c r="U125" s="226">
        <v>0</v>
      </c>
      <c r="V125" s="226">
        <v>0</v>
      </c>
      <c r="W125" s="226">
        <v>0</v>
      </c>
      <c r="X125" s="226">
        <v>0</v>
      </c>
      <c r="Y125" s="226">
        <v>0</v>
      </c>
      <c r="DA125" s="69" t="s">
        <v>902</v>
      </c>
    </row>
    <row r="126" spans="1:105" ht="12" customHeight="1" x14ac:dyDescent="0.25">
      <c r="A126" s="57" t="s">
        <v>602</v>
      </c>
      <c r="B126" s="294">
        <v>358.45261687146058</v>
      </c>
      <c r="C126" s="294">
        <v>330.3093612410803</v>
      </c>
      <c r="D126" s="294">
        <v>364.06611173782568</v>
      </c>
      <c r="E126" s="294">
        <v>369.70384240193812</v>
      </c>
      <c r="F126" s="294">
        <v>342.11103068029962</v>
      </c>
      <c r="G126" s="294">
        <v>326.03660930452361</v>
      </c>
      <c r="H126" s="294">
        <v>330.26505325078688</v>
      </c>
      <c r="I126" s="294">
        <v>354.10989887885188</v>
      </c>
      <c r="J126" s="294">
        <v>292.05777860621589</v>
      </c>
      <c r="K126" s="294">
        <v>89.18767554291712</v>
      </c>
      <c r="L126" s="294">
        <v>168.91195512942079</v>
      </c>
      <c r="M126" s="294">
        <v>260.34130827588172</v>
      </c>
      <c r="N126" s="294">
        <v>228.09481004032901</v>
      </c>
      <c r="O126" s="294">
        <v>258.86117189332867</v>
      </c>
      <c r="P126" s="294">
        <v>178.93481294401701</v>
      </c>
      <c r="Q126" s="294">
        <v>176.7773677466453</v>
      </c>
      <c r="R126" s="294">
        <v>250.90960418887539</v>
      </c>
      <c r="S126" s="294">
        <v>4.5517961780876153</v>
      </c>
      <c r="T126" s="294">
        <v>4.2446417995691688</v>
      </c>
      <c r="U126" s="294">
        <v>5.7928454468790518</v>
      </c>
      <c r="V126" s="294">
        <v>47.168778848832638</v>
      </c>
      <c r="W126" s="294">
        <v>56.128865248864663</v>
      </c>
      <c r="X126" s="294">
        <v>47.405960504643588</v>
      </c>
      <c r="Y126" s="294">
        <v>59.019905087756563</v>
      </c>
      <c r="DA126" s="70" t="s">
        <v>903</v>
      </c>
    </row>
    <row r="127" spans="1:105" ht="12" customHeight="1" x14ac:dyDescent="0.25">
      <c r="A127" s="60" t="s">
        <v>604</v>
      </c>
      <c r="B127" s="262">
        <v>358.45261687146058</v>
      </c>
      <c r="C127" s="262">
        <v>330.3093612410803</v>
      </c>
      <c r="D127" s="262">
        <v>364.06611173782568</v>
      </c>
      <c r="E127" s="262">
        <v>369.70384240193812</v>
      </c>
      <c r="F127" s="262">
        <v>342.11103068029962</v>
      </c>
      <c r="G127" s="262">
        <v>326.03660930452361</v>
      </c>
      <c r="H127" s="262">
        <v>330.26505325078688</v>
      </c>
      <c r="I127" s="262">
        <v>354.10989887885188</v>
      </c>
      <c r="J127" s="262">
        <v>292.05777860621589</v>
      </c>
      <c r="K127" s="262">
        <v>89.18767554291712</v>
      </c>
      <c r="L127" s="262">
        <v>168.91195512942079</v>
      </c>
      <c r="M127" s="262">
        <v>260.34130827588172</v>
      </c>
      <c r="N127" s="262">
        <v>228.09481004032901</v>
      </c>
      <c r="O127" s="262">
        <v>258.86117189332867</v>
      </c>
      <c r="P127" s="262">
        <v>178.93481294401701</v>
      </c>
      <c r="Q127" s="262">
        <v>176.7773677466453</v>
      </c>
      <c r="R127" s="262">
        <v>250.90960418887539</v>
      </c>
      <c r="S127" s="262">
        <v>4.5517961780876153</v>
      </c>
      <c r="T127" s="262">
        <v>4.2446417995691688</v>
      </c>
      <c r="U127" s="262">
        <v>5.7928454468790518</v>
      </c>
      <c r="V127" s="262">
        <v>47.168778848832638</v>
      </c>
      <c r="W127" s="262">
        <v>56.128865248864663</v>
      </c>
      <c r="X127" s="262">
        <v>47.405960504643588</v>
      </c>
      <c r="Y127" s="262">
        <v>59.019905087756563</v>
      </c>
      <c r="DA127" s="72" t="s">
        <v>904</v>
      </c>
    </row>
    <row r="128" spans="1:105" ht="12" customHeight="1" x14ac:dyDescent="0.25">
      <c r="A128" s="59" t="s">
        <v>28</v>
      </c>
      <c r="B128" s="230">
        <v>224.03227049874809</v>
      </c>
      <c r="C128" s="230">
        <v>192.91141243358089</v>
      </c>
      <c r="D128" s="230">
        <v>215.72958237849201</v>
      </c>
      <c r="E128" s="230">
        <v>225.3949017501082</v>
      </c>
      <c r="F128" s="230">
        <v>197.96550224237529</v>
      </c>
      <c r="G128" s="230">
        <v>200.8057594165314</v>
      </c>
      <c r="H128" s="230">
        <v>204.1729879136783</v>
      </c>
      <c r="I128" s="230">
        <v>222.93547976939681</v>
      </c>
      <c r="J128" s="230">
        <v>180.29734888659499</v>
      </c>
      <c r="K128" s="230">
        <v>40.610898822187522</v>
      </c>
      <c r="L128" s="230">
        <v>100.0417145549479</v>
      </c>
      <c r="M128" s="230">
        <v>149.21339422513941</v>
      </c>
      <c r="N128" s="230">
        <v>157.6737095381695</v>
      </c>
      <c r="O128" s="230">
        <v>138.8028352221838</v>
      </c>
      <c r="P128" s="230">
        <v>97.937250929583044</v>
      </c>
      <c r="Q128" s="230">
        <v>102.27075161630459</v>
      </c>
      <c r="R128" s="230">
        <v>166.9250586108198</v>
      </c>
      <c r="S128" s="230">
        <v>0</v>
      </c>
      <c r="T128" s="230">
        <v>0</v>
      </c>
      <c r="U128" s="230">
        <v>0</v>
      </c>
      <c r="V128" s="230">
        <v>0</v>
      </c>
      <c r="W128" s="230">
        <v>0</v>
      </c>
      <c r="X128" s="230">
        <v>0</v>
      </c>
      <c r="Y128" s="230">
        <v>0</v>
      </c>
      <c r="DA128" s="71" t="s">
        <v>905</v>
      </c>
    </row>
    <row r="129" spans="1:105" ht="12" customHeight="1" x14ac:dyDescent="0.25">
      <c r="A129" s="59" t="s">
        <v>31</v>
      </c>
      <c r="B129" s="230">
        <v>14.33558968844677</v>
      </c>
      <c r="C129" s="230">
        <v>13.97359983772485</v>
      </c>
      <c r="D129" s="230">
        <v>13.316889229830901</v>
      </c>
      <c r="E129" s="230">
        <v>13.36203244947917</v>
      </c>
      <c r="F129" s="230">
        <v>14.16771490826733</v>
      </c>
      <c r="G129" s="230">
        <v>14.458415019771619</v>
      </c>
      <c r="H129" s="230">
        <v>13.43647234009317</v>
      </c>
      <c r="I129" s="230">
        <v>13.22877967946128</v>
      </c>
      <c r="J129" s="230">
        <v>12.0974888182561</v>
      </c>
      <c r="K129" s="230">
        <v>7.6074916785201836</v>
      </c>
      <c r="L129" s="230">
        <v>9.7923606770934892</v>
      </c>
      <c r="M129" s="230">
        <v>8.3619454099060313</v>
      </c>
      <c r="N129" s="230">
        <v>1.530288395452158</v>
      </c>
      <c r="O129" s="230">
        <v>0.89753099329208208</v>
      </c>
      <c r="P129" s="230">
        <v>1.128424614687388</v>
      </c>
      <c r="Q129" s="230">
        <v>1.1021720570735309</v>
      </c>
      <c r="R129" s="230">
        <v>1.732961647356994</v>
      </c>
      <c r="S129" s="230">
        <v>0.17486492461569519</v>
      </c>
      <c r="T129" s="230">
        <v>0.22021956284614591</v>
      </c>
      <c r="U129" s="230">
        <v>0.34378354426544622</v>
      </c>
      <c r="V129" s="230">
        <v>1.486541134760619</v>
      </c>
      <c r="W129" s="230">
        <v>1.538896236533893</v>
      </c>
      <c r="X129" s="230">
        <v>1.339455417178149</v>
      </c>
      <c r="Y129" s="230">
        <v>1.4264557715806221</v>
      </c>
      <c r="DA129" s="71" t="s">
        <v>906</v>
      </c>
    </row>
    <row r="130" spans="1:105" ht="12" customHeight="1" x14ac:dyDescent="0.25">
      <c r="A130" s="59" t="s">
        <v>159</v>
      </c>
      <c r="B130" s="230">
        <v>9.969601409423829</v>
      </c>
      <c r="C130" s="230">
        <v>10.31482552196506</v>
      </c>
      <c r="D130" s="230">
        <v>9.4040831592768246</v>
      </c>
      <c r="E130" s="230">
        <v>10.166691873742421</v>
      </c>
      <c r="F130" s="230">
        <v>0.45496683160948659</v>
      </c>
      <c r="G130" s="230">
        <v>0.95931236576243484</v>
      </c>
      <c r="H130" s="230">
        <v>0.91922058988559585</v>
      </c>
      <c r="I130" s="230">
        <v>0.96805119339135215</v>
      </c>
      <c r="J130" s="230">
        <v>0.91684079714771916</v>
      </c>
      <c r="K130" s="230">
        <v>0.56872196635295125</v>
      </c>
      <c r="L130" s="230">
        <v>0.84948563722083403</v>
      </c>
      <c r="M130" s="230">
        <v>0.45269343749142799</v>
      </c>
      <c r="N130" s="230">
        <v>2.072815739220732</v>
      </c>
      <c r="O130" s="230">
        <v>1.9453868023915131</v>
      </c>
      <c r="P130" s="230">
        <v>0</v>
      </c>
      <c r="Q130" s="230">
        <v>0</v>
      </c>
      <c r="R130" s="230">
        <v>0</v>
      </c>
      <c r="S130" s="230">
        <v>1.1956511132043801E-2</v>
      </c>
      <c r="T130" s="230">
        <v>2.3233119472501648E-3</v>
      </c>
      <c r="U130" s="230">
        <v>8.3985267275344441E-3</v>
      </c>
      <c r="V130" s="230">
        <v>4.5378664542466578E-2</v>
      </c>
      <c r="W130" s="230">
        <v>3.8106487560690343E-2</v>
      </c>
      <c r="X130" s="230">
        <v>3.1222208867306461E-2</v>
      </c>
      <c r="Y130" s="230">
        <v>3.5559361405544568E-2</v>
      </c>
      <c r="DA130" s="71" t="s">
        <v>907</v>
      </c>
    </row>
    <row r="131" spans="1:105" ht="12" customHeight="1" x14ac:dyDescent="0.25">
      <c r="A131" s="59" t="s">
        <v>32</v>
      </c>
      <c r="B131" s="230">
        <v>97.545456974355361</v>
      </c>
      <c r="C131" s="230">
        <v>101.3767351621043</v>
      </c>
      <c r="D131" s="230">
        <v>111.7718153529255</v>
      </c>
      <c r="E131" s="230">
        <v>103.92062768431779</v>
      </c>
      <c r="F131" s="230">
        <v>111.4264922689688</v>
      </c>
      <c r="G131" s="230">
        <v>87.421570623243227</v>
      </c>
      <c r="H131" s="230">
        <v>94.461104877759468</v>
      </c>
      <c r="I131" s="230">
        <v>96.660365052776797</v>
      </c>
      <c r="J131" s="230">
        <v>78.609953974235296</v>
      </c>
      <c r="K131" s="230">
        <v>28.54342657039594</v>
      </c>
      <c r="L131" s="230">
        <v>38.031354232588633</v>
      </c>
      <c r="M131" s="230">
        <v>37.304084702308202</v>
      </c>
      <c r="N131" s="230">
        <v>0</v>
      </c>
      <c r="O131" s="230">
        <v>0</v>
      </c>
      <c r="P131" s="230">
        <v>2.4673036537836128</v>
      </c>
      <c r="Q131" s="230">
        <v>0</v>
      </c>
      <c r="R131" s="230">
        <v>0</v>
      </c>
      <c r="S131" s="230">
        <v>0.13153748530861931</v>
      </c>
      <c r="T131" s="230">
        <v>4.0856078335897781E-4</v>
      </c>
      <c r="U131" s="230">
        <v>0</v>
      </c>
      <c r="V131" s="230">
        <v>0</v>
      </c>
      <c r="W131" s="230">
        <v>0</v>
      </c>
      <c r="X131" s="230">
        <v>0</v>
      </c>
      <c r="Y131" s="230">
        <v>0</v>
      </c>
      <c r="DA131" s="71" t="s">
        <v>908</v>
      </c>
    </row>
    <row r="132" spans="1:105" ht="12" customHeight="1" x14ac:dyDescent="0.25">
      <c r="A132" s="59" t="s">
        <v>35</v>
      </c>
      <c r="B132" s="230">
        <v>12.56969830048658</v>
      </c>
      <c r="C132" s="230">
        <v>11.73278828570526</v>
      </c>
      <c r="D132" s="230">
        <v>13.84374161730045</v>
      </c>
      <c r="E132" s="230">
        <v>16.859588644290461</v>
      </c>
      <c r="F132" s="230">
        <v>18.096354429078708</v>
      </c>
      <c r="G132" s="230">
        <v>22.391551879214902</v>
      </c>
      <c r="H132" s="230">
        <v>17.275267529370431</v>
      </c>
      <c r="I132" s="230">
        <v>20.317223183825639</v>
      </c>
      <c r="J132" s="230">
        <v>20.136146129981789</v>
      </c>
      <c r="K132" s="230">
        <v>11.85713650546052</v>
      </c>
      <c r="L132" s="230">
        <v>20.197040027569891</v>
      </c>
      <c r="M132" s="230">
        <v>65.009190501036571</v>
      </c>
      <c r="N132" s="230">
        <v>66.817996367486586</v>
      </c>
      <c r="O132" s="230">
        <v>117.2154188754613</v>
      </c>
      <c r="P132" s="230">
        <v>77.401833745962961</v>
      </c>
      <c r="Q132" s="230">
        <v>73.4044440732672</v>
      </c>
      <c r="R132" s="230">
        <v>82.251583930698629</v>
      </c>
      <c r="S132" s="230">
        <v>4.2334372570312571</v>
      </c>
      <c r="T132" s="230">
        <v>4.0216903639924144</v>
      </c>
      <c r="U132" s="230">
        <v>5.4406633758860714</v>
      </c>
      <c r="V132" s="230">
        <v>45.636859049529548</v>
      </c>
      <c r="W132" s="230">
        <v>54.55186252477008</v>
      </c>
      <c r="X132" s="230">
        <v>46.035282878598139</v>
      </c>
      <c r="Y132" s="230">
        <v>57.557889954770403</v>
      </c>
      <c r="DA132" s="71" t="s">
        <v>909</v>
      </c>
    </row>
    <row r="133" spans="1:105" ht="12" customHeight="1" x14ac:dyDescent="0.25">
      <c r="A133" s="60" t="s">
        <v>611</v>
      </c>
      <c r="B133" s="262">
        <v>0</v>
      </c>
      <c r="C133" s="262">
        <v>0</v>
      </c>
      <c r="D133" s="262">
        <v>0</v>
      </c>
      <c r="E133" s="262">
        <v>0</v>
      </c>
      <c r="F133" s="262">
        <v>0</v>
      </c>
      <c r="G133" s="262">
        <v>0</v>
      </c>
      <c r="H133" s="262">
        <v>0</v>
      </c>
      <c r="I133" s="262">
        <v>0</v>
      </c>
      <c r="J133" s="262">
        <v>0</v>
      </c>
      <c r="K133" s="262">
        <v>0</v>
      </c>
      <c r="L133" s="262">
        <v>0</v>
      </c>
      <c r="M133" s="262">
        <v>0</v>
      </c>
      <c r="N133" s="262">
        <v>0</v>
      </c>
      <c r="O133" s="262">
        <v>0</v>
      </c>
      <c r="P133" s="262">
        <v>0</v>
      </c>
      <c r="Q133" s="262">
        <v>0</v>
      </c>
      <c r="R133" s="262">
        <v>0</v>
      </c>
      <c r="S133" s="262">
        <v>0</v>
      </c>
      <c r="T133" s="262">
        <v>0</v>
      </c>
      <c r="U133" s="262">
        <v>0</v>
      </c>
      <c r="V133" s="262">
        <v>0</v>
      </c>
      <c r="W133" s="262">
        <v>0</v>
      </c>
      <c r="X133" s="262">
        <v>0</v>
      </c>
      <c r="Y133" s="262">
        <v>0</v>
      </c>
      <c r="DA133" s="72" t="s">
        <v>910</v>
      </c>
    </row>
    <row r="134" spans="1:105" ht="12" customHeight="1" x14ac:dyDescent="0.25">
      <c r="A134" s="57" t="s">
        <v>613</v>
      </c>
      <c r="B134" s="294">
        <v>105.06267386311509</v>
      </c>
      <c r="C134" s="294">
        <v>103.37780006794451</v>
      </c>
      <c r="D134" s="294">
        <v>113.2711139499614</v>
      </c>
      <c r="E134" s="294">
        <v>114.0357615830868</v>
      </c>
      <c r="F134" s="294">
        <v>105.970667719025</v>
      </c>
      <c r="G134" s="294">
        <v>90.932805223889176</v>
      </c>
      <c r="H134" s="294">
        <v>94.055357510547466</v>
      </c>
      <c r="I134" s="294">
        <v>97.460399827645276</v>
      </c>
      <c r="J134" s="294">
        <v>82.261797231302282</v>
      </c>
      <c r="K134" s="294">
        <v>29.074903336842581</v>
      </c>
      <c r="L134" s="294">
        <v>43.006679054678358</v>
      </c>
      <c r="M134" s="294">
        <v>77.233613387187972</v>
      </c>
      <c r="N134" s="294">
        <v>51.519182774802537</v>
      </c>
      <c r="O134" s="294">
        <v>79.308723624139063</v>
      </c>
      <c r="P134" s="294">
        <v>52.510012338766963</v>
      </c>
      <c r="Q134" s="294">
        <v>49.089083021876867</v>
      </c>
      <c r="R134" s="294">
        <v>61.603081507890458</v>
      </c>
      <c r="S134" s="294">
        <v>2.3324077301215409</v>
      </c>
      <c r="T134" s="294">
        <v>2.1750172805566201</v>
      </c>
      <c r="U134" s="294">
        <v>2.968339743493674</v>
      </c>
      <c r="V134" s="294">
        <v>24.169980399612928</v>
      </c>
      <c r="W134" s="294">
        <v>28.76126128398062</v>
      </c>
      <c r="X134" s="294">
        <v>24.291515790437241</v>
      </c>
      <c r="Y134" s="294">
        <v>30.242672886016329</v>
      </c>
      <c r="DA134" s="70" t="s">
        <v>911</v>
      </c>
    </row>
    <row r="135" spans="1:105" ht="12" customHeight="1" x14ac:dyDescent="0.25">
      <c r="A135" s="60" t="s">
        <v>615</v>
      </c>
      <c r="B135" s="262">
        <v>105.06267386311509</v>
      </c>
      <c r="C135" s="262">
        <v>103.37780006794451</v>
      </c>
      <c r="D135" s="262">
        <v>113.2711139499614</v>
      </c>
      <c r="E135" s="262">
        <v>114.0357615830868</v>
      </c>
      <c r="F135" s="262">
        <v>105.970667719025</v>
      </c>
      <c r="G135" s="262">
        <v>90.932805223889176</v>
      </c>
      <c r="H135" s="262">
        <v>94.055357510547466</v>
      </c>
      <c r="I135" s="262">
        <v>97.460399827645276</v>
      </c>
      <c r="J135" s="262">
        <v>82.261797231302282</v>
      </c>
      <c r="K135" s="262">
        <v>29.074903336842581</v>
      </c>
      <c r="L135" s="262">
        <v>43.006679054678358</v>
      </c>
      <c r="M135" s="262">
        <v>77.233613387187972</v>
      </c>
      <c r="N135" s="262">
        <v>51.519182774802537</v>
      </c>
      <c r="O135" s="262">
        <v>79.308723624139063</v>
      </c>
      <c r="P135" s="262">
        <v>52.510012338766963</v>
      </c>
      <c r="Q135" s="262">
        <v>49.089083021876867</v>
      </c>
      <c r="R135" s="262">
        <v>61.603081507890458</v>
      </c>
      <c r="S135" s="262">
        <v>2.3324077301215409</v>
      </c>
      <c r="T135" s="262">
        <v>2.1750172805566201</v>
      </c>
      <c r="U135" s="262">
        <v>2.968339743493674</v>
      </c>
      <c r="V135" s="262">
        <v>24.169980399612928</v>
      </c>
      <c r="W135" s="262">
        <v>28.76126128398062</v>
      </c>
      <c r="X135" s="262">
        <v>24.291515790437241</v>
      </c>
      <c r="Y135" s="262">
        <v>30.242672886016329</v>
      </c>
      <c r="DA135" s="72" t="s">
        <v>912</v>
      </c>
    </row>
    <row r="136" spans="1:105" ht="12" customHeight="1" x14ac:dyDescent="0.25">
      <c r="A136" s="59" t="s">
        <v>31</v>
      </c>
      <c r="B136" s="297">
        <v>11.2046682270599</v>
      </c>
      <c r="C136" s="297">
        <v>10.51369414748449</v>
      </c>
      <c r="D136" s="297">
        <v>10.168896925970021</v>
      </c>
      <c r="E136" s="297">
        <v>10.558940698972931</v>
      </c>
      <c r="F136" s="297">
        <v>10.41560029750371</v>
      </c>
      <c r="G136" s="297">
        <v>10.498565153993351</v>
      </c>
      <c r="H136" s="297">
        <v>10.02261487468965</v>
      </c>
      <c r="I136" s="297">
        <v>9.8287620829204343</v>
      </c>
      <c r="J136" s="297">
        <v>8.9044143322635865</v>
      </c>
      <c r="K136" s="297">
        <v>4.5533503892286769</v>
      </c>
      <c r="L136" s="297">
        <v>6.1149330874199022</v>
      </c>
      <c r="M136" s="297">
        <v>5.8115304734196984</v>
      </c>
      <c r="N136" s="297">
        <v>1.119539555350195</v>
      </c>
      <c r="O136" s="297">
        <v>0.59289541621817909</v>
      </c>
      <c r="P136" s="297">
        <v>0.73154782646475136</v>
      </c>
      <c r="Q136" s="297">
        <v>0.72617196195604417</v>
      </c>
      <c r="R136" s="297">
        <v>1.2711359795709281</v>
      </c>
      <c r="S136" s="297">
        <v>8.9603375446420871E-2</v>
      </c>
      <c r="T136" s="297">
        <v>0.112843763343142</v>
      </c>
      <c r="U136" s="297">
        <v>0.1761597762205146</v>
      </c>
      <c r="V136" s="297">
        <v>0.76172567887607534</v>
      </c>
      <c r="W136" s="297">
        <v>0.78855320790190064</v>
      </c>
      <c r="X136" s="297">
        <v>0.68635678025725388</v>
      </c>
      <c r="Y136" s="297">
        <v>0.7309370494943741</v>
      </c>
      <c r="DA136" s="71" t="s">
        <v>913</v>
      </c>
    </row>
    <row r="137" spans="1:105" ht="12" customHeight="1" x14ac:dyDescent="0.25">
      <c r="A137" s="59" t="s">
        <v>159</v>
      </c>
      <c r="B137" s="297">
        <v>7.7922205208375974</v>
      </c>
      <c r="C137" s="297">
        <v>7.7608434463559659</v>
      </c>
      <c r="D137" s="297">
        <v>7.1810428606494323</v>
      </c>
      <c r="E137" s="297">
        <v>8.0339197652345575</v>
      </c>
      <c r="F137" s="297">
        <v>0.33447543921856249</v>
      </c>
      <c r="G137" s="297">
        <v>0.69657727774558653</v>
      </c>
      <c r="H137" s="297">
        <v>0.68567059300361644</v>
      </c>
      <c r="I137" s="297">
        <v>0.71924584840604666</v>
      </c>
      <c r="J137" s="297">
        <v>0.67484504074978624</v>
      </c>
      <c r="K137" s="297">
        <v>0.34040002885153842</v>
      </c>
      <c r="L137" s="297">
        <v>0.53046941402810666</v>
      </c>
      <c r="M137" s="297">
        <v>0.31462077042286168</v>
      </c>
      <c r="N137" s="297">
        <v>1.516445669918572</v>
      </c>
      <c r="O137" s="297">
        <v>1.285093134977586</v>
      </c>
      <c r="P137" s="297">
        <v>0</v>
      </c>
      <c r="Q137" s="297">
        <v>0</v>
      </c>
      <c r="R137" s="297">
        <v>0</v>
      </c>
      <c r="S137" s="297">
        <v>6.1266932653781126E-3</v>
      </c>
      <c r="T137" s="297">
        <v>1.1904994277504551E-3</v>
      </c>
      <c r="U137" s="297">
        <v>4.3035293968641019E-3</v>
      </c>
      <c r="V137" s="297">
        <v>2.3252699334597501E-2</v>
      </c>
      <c r="W137" s="297">
        <v>1.9526328217902841E-2</v>
      </c>
      <c r="X137" s="297">
        <v>1.5998721925235809E-2</v>
      </c>
      <c r="Y137" s="297">
        <v>1.8221143077483661E-2</v>
      </c>
      <c r="DA137" s="71" t="s">
        <v>914</v>
      </c>
    </row>
    <row r="138" spans="1:105" ht="12" customHeight="1" x14ac:dyDescent="0.25">
      <c r="A138" s="59" t="s">
        <v>32</v>
      </c>
      <c r="B138" s="297">
        <v>76.241334064927344</v>
      </c>
      <c r="C138" s="297">
        <v>76.275548143823158</v>
      </c>
      <c r="D138" s="297">
        <v>85.349967994506287</v>
      </c>
      <c r="E138" s="297">
        <v>82.12012276332463</v>
      </c>
      <c r="F138" s="297">
        <v>81.916795583544186</v>
      </c>
      <c r="G138" s="297">
        <v>63.478676867241226</v>
      </c>
      <c r="H138" s="297">
        <v>70.460999796981469</v>
      </c>
      <c r="I138" s="297">
        <v>71.817034826501029</v>
      </c>
      <c r="J138" s="297">
        <v>57.861231478919933</v>
      </c>
      <c r="K138" s="297">
        <v>17.084241163378319</v>
      </c>
      <c r="L138" s="297">
        <v>23.74904213855713</v>
      </c>
      <c r="M138" s="297">
        <v>25.92624256715041</v>
      </c>
      <c r="N138" s="297">
        <v>0</v>
      </c>
      <c r="O138" s="297">
        <v>0</v>
      </c>
      <c r="P138" s="297">
        <v>1.5995314189898051</v>
      </c>
      <c r="Q138" s="297">
        <v>0</v>
      </c>
      <c r="R138" s="297">
        <v>0</v>
      </c>
      <c r="S138" s="297">
        <v>6.7401754281420895E-2</v>
      </c>
      <c r="T138" s="297">
        <v>2.093525922620188E-4</v>
      </c>
      <c r="U138" s="297">
        <v>0</v>
      </c>
      <c r="V138" s="297">
        <v>0</v>
      </c>
      <c r="W138" s="297">
        <v>0</v>
      </c>
      <c r="X138" s="297">
        <v>0</v>
      </c>
      <c r="Y138" s="297">
        <v>0</v>
      </c>
      <c r="DA138" s="71" t="s">
        <v>915</v>
      </c>
    </row>
    <row r="139" spans="1:105" ht="12" customHeight="1" x14ac:dyDescent="0.25">
      <c r="A139" s="59" t="s">
        <v>35</v>
      </c>
      <c r="B139" s="297">
        <v>9.8244510502902394</v>
      </c>
      <c r="C139" s="297">
        <v>8.8277143302808661</v>
      </c>
      <c r="D139" s="297">
        <v>10.571206168835671</v>
      </c>
      <c r="E139" s="297">
        <v>13.322778355554689</v>
      </c>
      <c r="F139" s="297">
        <v>13.303796398758561</v>
      </c>
      <c r="G139" s="297">
        <v>16.258985924909009</v>
      </c>
      <c r="H139" s="297">
        <v>12.886072245872739</v>
      </c>
      <c r="I139" s="297">
        <v>15.09535706981776</v>
      </c>
      <c r="J139" s="297">
        <v>14.82130637936897</v>
      </c>
      <c r="K139" s="297">
        <v>7.0969117553840491</v>
      </c>
      <c r="L139" s="297">
        <v>12.612234414673219</v>
      </c>
      <c r="M139" s="297">
        <v>45.181219576195012</v>
      </c>
      <c r="N139" s="297">
        <v>48.883197549533769</v>
      </c>
      <c r="O139" s="297">
        <v>77.430735072943293</v>
      </c>
      <c r="P139" s="297">
        <v>50.178933093312409</v>
      </c>
      <c r="Q139" s="297">
        <v>48.362911059920833</v>
      </c>
      <c r="R139" s="297">
        <v>60.33194552831953</v>
      </c>
      <c r="S139" s="297">
        <v>2.1692759071283212</v>
      </c>
      <c r="T139" s="297">
        <v>2.0607736651934649</v>
      </c>
      <c r="U139" s="297">
        <v>2.787876437876295</v>
      </c>
      <c r="V139" s="297">
        <v>23.385002021402261</v>
      </c>
      <c r="W139" s="297">
        <v>27.95318174786081</v>
      </c>
      <c r="X139" s="297">
        <v>23.58916028825475</v>
      </c>
      <c r="Y139" s="297">
        <v>29.493514693444471</v>
      </c>
      <c r="DA139" s="71" t="s">
        <v>916</v>
      </c>
    </row>
    <row r="140" spans="1:105" ht="12" customHeight="1" x14ac:dyDescent="0.25">
      <c r="A140" s="60" t="s">
        <v>621</v>
      </c>
      <c r="B140" s="262">
        <v>0</v>
      </c>
      <c r="C140" s="262">
        <v>0</v>
      </c>
      <c r="D140" s="262">
        <v>0</v>
      </c>
      <c r="E140" s="262">
        <v>0</v>
      </c>
      <c r="F140" s="262">
        <v>0</v>
      </c>
      <c r="G140" s="262">
        <v>0</v>
      </c>
      <c r="H140" s="262">
        <v>0</v>
      </c>
      <c r="I140" s="262">
        <v>0</v>
      </c>
      <c r="J140" s="262">
        <v>0</v>
      </c>
      <c r="K140" s="262">
        <v>0</v>
      </c>
      <c r="L140" s="262">
        <v>0</v>
      </c>
      <c r="M140" s="262">
        <v>0</v>
      </c>
      <c r="N140" s="262">
        <v>0</v>
      </c>
      <c r="O140" s="262">
        <v>0</v>
      </c>
      <c r="P140" s="262">
        <v>0</v>
      </c>
      <c r="Q140" s="262">
        <v>0</v>
      </c>
      <c r="R140" s="262">
        <v>0</v>
      </c>
      <c r="S140" s="262">
        <v>0</v>
      </c>
      <c r="T140" s="262">
        <v>0</v>
      </c>
      <c r="U140" s="262">
        <v>0</v>
      </c>
      <c r="V140" s="262">
        <v>0</v>
      </c>
      <c r="W140" s="262">
        <v>0</v>
      </c>
      <c r="X140" s="262">
        <v>0</v>
      </c>
      <c r="Y140" s="262">
        <v>0</v>
      </c>
      <c r="DA140" s="72" t="s">
        <v>917</v>
      </c>
    </row>
    <row r="141" spans="1:105" ht="12" customHeight="1" x14ac:dyDescent="0.25">
      <c r="A141" s="57" t="s">
        <v>623</v>
      </c>
      <c r="B141" s="261">
        <f t="shared" ref="B141:Y141" si="4">B142+B146+B157</f>
        <v>85.335630873042774</v>
      </c>
      <c r="C141" s="261">
        <f t="shared" si="4"/>
        <v>80.626473796574388</v>
      </c>
      <c r="D141" s="261">
        <f t="shared" si="4"/>
        <v>87.897625644581723</v>
      </c>
      <c r="E141" s="261">
        <f t="shared" si="4"/>
        <v>86.966291046218174</v>
      </c>
      <c r="F141" s="261">
        <f t="shared" si="4"/>
        <v>84.612934162647505</v>
      </c>
      <c r="G141" s="261">
        <f t="shared" si="4"/>
        <v>88.260744634091864</v>
      </c>
      <c r="H141" s="261">
        <f t="shared" si="4"/>
        <v>83.528129388318263</v>
      </c>
      <c r="I141" s="261">
        <f t="shared" si="4"/>
        <v>92.826375382228917</v>
      </c>
      <c r="J141" s="261">
        <f t="shared" si="4"/>
        <v>76.202350494196466</v>
      </c>
      <c r="K141" s="261">
        <f t="shared" si="4"/>
        <v>33.735853106439301</v>
      </c>
      <c r="L141" s="261">
        <f t="shared" si="4"/>
        <v>69.454769213248696</v>
      </c>
      <c r="M141" s="261">
        <f t="shared" si="4"/>
        <v>73.012520053220925</v>
      </c>
      <c r="N141" s="261">
        <f t="shared" si="4"/>
        <v>69.08210957516178</v>
      </c>
      <c r="O141" s="261">
        <f t="shared" si="4"/>
        <v>77.522527145973498</v>
      </c>
      <c r="P141" s="261">
        <f t="shared" si="4"/>
        <v>58.256856062991524</v>
      </c>
      <c r="Q141" s="261">
        <f t="shared" si="4"/>
        <v>57.709359092044643</v>
      </c>
      <c r="R141" s="261">
        <f t="shared" si="4"/>
        <v>73.782264287170577</v>
      </c>
      <c r="S141" s="261">
        <f t="shared" si="4"/>
        <v>4.6909553457022568</v>
      </c>
      <c r="T141" s="261">
        <f t="shared" si="4"/>
        <v>4.6357157918336434</v>
      </c>
      <c r="U141" s="261">
        <f t="shared" si="4"/>
        <v>4.3717883415334766</v>
      </c>
      <c r="V141" s="261">
        <f t="shared" si="4"/>
        <v>18.798190771657588</v>
      </c>
      <c r="W141" s="261">
        <f t="shared" si="4"/>
        <v>21.473568246008981</v>
      </c>
      <c r="X141" s="261">
        <f t="shared" si="4"/>
        <v>21.322636492571373</v>
      </c>
      <c r="Y141" s="261">
        <f t="shared" si="4"/>
        <v>21.379857730460451</v>
      </c>
      <c r="DA141" s="70"/>
    </row>
    <row r="142" spans="1:105" ht="12" customHeight="1" x14ac:dyDescent="0.25">
      <c r="A142" s="60" t="s">
        <v>624</v>
      </c>
      <c r="B142" s="262">
        <v>7.7909497636461076</v>
      </c>
      <c r="C142" s="262">
        <v>7.2276552113272263</v>
      </c>
      <c r="D142" s="262">
        <v>7.5424785361365743</v>
      </c>
      <c r="E142" s="262">
        <v>8.6870579906481105</v>
      </c>
      <c r="F142" s="262">
        <v>6.3601891774199446</v>
      </c>
      <c r="G142" s="262">
        <v>6.1159734006083317</v>
      </c>
      <c r="H142" s="262">
        <v>5.8356258673531753</v>
      </c>
      <c r="I142" s="262">
        <v>5.9969369947967017</v>
      </c>
      <c r="J142" s="262">
        <v>5.6539382153111264</v>
      </c>
      <c r="K142" s="262">
        <v>2.2668394451083338</v>
      </c>
      <c r="L142" s="262">
        <v>3.4239320586588522</v>
      </c>
      <c r="M142" s="262">
        <v>9.2684602624431758</v>
      </c>
      <c r="N142" s="262">
        <v>8.002252097237994</v>
      </c>
      <c r="O142" s="262">
        <v>12.31868142638581</v>
      </c>
      <c r="P142" s="262">
        <v>7.9861842715774101</v>
      </c>
      <c r="Q142" s="262">
        <v>7.6247952006612536</v>
      </c>
      <c r="R142" s="262">
        <v>9.5685405249468083</v>
      </c>
      <c r="S142" s="262">
        <v>0.35315558215266057</v>
      </c>
      <c r="T142" s="262">
        <v>0.33780754736252427</v>
      </c>
      <c r="U142" s="262">
        <v>0.46105938911175193</v>
      </c>
      <c r="V142" s="262">
        <v>3.7542186410146372</v>
      </c>
      <c r="W142" s="262">
        <v>4.46736246642309</v>
      </c>
      <c r="X142" s="262">
        <v>3.7730962082377748</v>
      </c>
      <c r="Y142" s="262">
        <v>4.6974637308604796</v>
      </c>
      <c r="DA142" s="72" t="s">
        <v>918</v>
      </c>
    </row>
    <row r="143" spans="1:105" ht="12" customHeight="1" x14ac:dyDescent="0.25">
      <c r="A143" s="59" t="s">
        <v>31</v>
      </c>
      <c r="B143" s="230">
        <v>3.0288323820683178</v>
      </c>
      <c r="C143" s="230">
        <v>2.8038023005658599</v>
      </c>
      <c r="D143" s="230">
        <v>2.7469748885908092</v>
      </c>
      <c r="E143" s="230">
        <v>2.8740183046248631</v>
      </c>
      <c r="F143" s="230">
        <v>2.754034274207338</v>
      </c>
      <c r="G143" s="230">
        <v>2.3387719468729302</v>
      </c>
      <c r="H143" s="230">
        <v>2.478907513876877</v>
      </c>
      <c r="I143" s="230">
        <v>2.2985465029839318</v>
      </c>
      <c r="J143" s="230">
        <v>2.063272179385176</v>
      </c>
      <c r="K143" s="230">
        <v>0.86081269911391967</v>
      </c>
      <c r="L143" s="230">
        <v>1.087211038704524</v>
      </c>
      <c r="M143" s="230">
        <v>1.0498284826520869</v>
      </c>
      <c r="N143" s="230">
        <v>0.17389324271509329</v>
      </c>
      <c r="O143" s="230">
        <v>9.2091883689490575E-2</v>
      </c>
      <c r="P143" s="230">
        <v>0.1147558545916209</v>
      </c>
      <c r="Q143" s="230">
        <v>0.1127931537834929</v>
      </c>
      <c r="R143" s="230">
        <v>0.19744006039185699</v>
      </c>
      <c r="S143" s="230">
        <v>1.397079414189494E-2</v>
      </c>
      <c r="T143" s="230">
        <v>1.7527743227322218E-2</v>
      </c>
      <c r="U143" s="230">
        <v>2.736213702906495E-2</v>
      </c>
      <c r="V143" s="230">
        <v>0.1183155590404156</v>
      </c>
      <c r="W143" s="230">
        <v>0.1224825632289141</v>
      </c>
      <c r="X143" s="230">
        <v>0.1066088336120386</v>
      </c>
      <c r="Y143" s="230">
        <v>0.1135332942456156</v>
      </c>
      <c r="DA143" s="71" t="s">
        <v>919</v>
      </c>
    </row>
    <row r="144" spans="1:105" ht="12" customHeight="1" x14ac:dyDescent="0.25">
      <c r="A144" s="59" t="s">
        <v>159</v>
      </c>
      <c r="B144" s="230">
        <v>2.1063836396986431</v>
      </c>
      <c r="C144" s="230">
        <v>2.0696693668257971</v>
      </c>
      <c r="D144" s="230">
        <v>1.9398509548976079</v>
      </c>
      <c r="E144" s="230">
        <v>2.1867375830056059</v>
      </c>
      <c r="F144" s="230">
        <v>8.8440108796153272E-2</v>
      </c>
      <c r="G144" s="230">
        <v>0.15517695724361111</v>
      </c>
      <c r="H144" s="230">
        <v>0.1695878776439278</v>
      </c>
      <c r="I144" s="230">
        <v>0.1682022634887308</v>
      </c>
      <c r="J144" s="230">
        <v>0.156370643370672</v>
      </c>
      <c r="K144" s="230">
        <v>6.4352760619370147E-2</v>
      </c>
      <c r="L144" s="230">
        <v>9.4315374245545675E-2</v>
      </c>
      <c r="M144" s="230">
        <v>5.6834915954506821E-2</v>
      </c>
      <c r="N144" s="230">
        <v>0.235542954854254</v>
      </c>
      <c r="O144" s="230">
        <v>0.19960796504618011</v>
      </c>
      <c r="P144" s="230">
        <v>0</v>
      </c>
      <c r="Q144" s="230">
        <v>0</v>
      </c>
      <c r="R144" s="230">
        <v>0</v>
      </c>
      <c r="S144" s="230">
        <v>9.5526278953981885E-4</v>
      </c>
      <c r="T144" s="230">
        <v>1.8491733759739209E-4</v>
      </c>
      <c r="U144" s="230">
        <v>6.684486299426384E-4</v>
      </c>
      <c r="V144" s="230">
        <v>3.611741335845377E-3</v>
      </c>
      <c r="W144" s="230">
        <v>3.032940208234297E-3</v>
      </c>
      <c r="X144" s="230">
        <v>2.4850123620742261E-3</v>
      </c>
      <c r="Y144" s="230">
        <v>2.8302114387804569E-3</v>
      </c>
      <c r="DA144" s="71" t="s">
        <v>920</v>
      </c>
    </row>
    <row r="145" spans="1:105" ht="12" customHeight="1" x14ac:dyDescent="0.25">
      <c r="A145" s="59" t="s">
        <v>35</v>
      </c>
      <c r="B145" s="230">
        <v>2.6557337418791471</v>
      </c>
      <c r="C145" s="230">
        <v>2.3541835439355689</v>
      </c>
      <c r="D145" s="230">
        <v>2.8556526926481558</v>
      </c>
      <c r="E145" s="230">
        <v>3.626302103017641</v>
      </c>
      <c r="F145" s="230">
        <v>3.5177147944164529</v>
      </c>
      <c r="G145" s="230">
        <v>3.62202449649179</v>
      </c>
      <c r="H145" s="230">
        <v>3.1871304758323702</v>
      </c>
      <c r="I145" s="230">
        <v>3.5301882283240391</v>
      </c>
      <c r="J145" s="230">
        <v>3.4342953925552782</v>
      </c>
      <c r="K145" s="230">
        <v>1.341673985375045</v>
      </c>
      <c r="L145" s="230">
        <v>2.2424056457087822</v>
      </c>
      <c r="M145" s="230">
        <v>8.1617968638365817</v>
      </c>
      <c r="N145" s="230">
        <v>7.592815899668647</v>
      </c>
      <c r="O145" s="230">
        <v>12.02698157765014</v>
      </c>
      <c r="P145" s="230">
        <v>7.8714284169857889</v>
      </c>
      <c r="Q145" s="230">
        <v>7.5120020468777611</v>
      </c>
      <c r="R145" s="230">
        <v>9.3711004645549512</v>
      </c>
      <c r="S145" s="230">
        <v>0.3382295252212259</v>
      </c>
      <c r="T145" s="230">
        <v>0.32009488679760473</v>
      </c>
      <c r="U145" s="230">
        <v>0.43302880345274442</v>
      </c>
      <c r="V145" s="230">
        <v>3.6322913406383761</v>
      </c>
      <c r="W145" s="230">
        <v>4.341846962985942</v>
      </c>
      <c r="X145" s="230">
        <v>3.664002362263663</v>
      </c>
      <c r="Y145" s="230">
        <v>4.5811002251760833</v>
      </c>
      <c r="DA145" s="71" t="s">
        <v>921</v>
      </c>
    </row>
    <row r="146" spans="1:105" ht="12" customHeight="1" x14ac:dyDescent="0.25">
      <c r="A146" s="60" t="s">
        <v>629</v>
      </c>
      <c r="B146" s="262">
        <v>77.544681109396663</v>
      </c>
      <c r="C146" s="262">
        <v>73.398818585247156</v>
      </c>
      <c r="D146" s="262">
        <v>80.355147108445152</v>
      </c>
      <c r="E146" s="262">
        <v>78.27923305557006</v>
      </c>
      <c r="F146" s="262">
        <v>78.252744985227565</v>
      </c>
      <c r="G146" s="262">
        <v>82.144771233483539</v>
      </c>
      <c r="H146" s="262">
        <v>77.69250352096509</v>
      </c>
      <c r="I146" s="262">
        <v>86.829438387432219</v>
      </c>
      <c r="J146" s="262">
        <v>70.548412278885337</v>
      </c>
      <c r="K146" s="262">
        <v>31.469013661330969</v>
      </c>
      <c r="L146" s="262">
        <v>66.030837154589847</v>
      </c>
      <c r="M146" s="262">
        <v>63.744059790777747</v>
      </c>
      <c r="N146" s="262">
        <v>61.079857477923781</v>
      </c>
      <c r="O146" s="262">
        <v>65.20384571958769</v>
      </c>
      <c r="P146" s="262">
        <v>50.270671791414117</v>
      </c>
      <c r="Q146" s="262">
        <v>50.084563891383389</v>
      </c>
      <c r="R146" s="262">
        <v>64.213723762223765</v>
      </c>
      <c r="S146" s="262">
        <v>4.3377997635495964</v>
      </c>
      <c r="T146" s="262">
        <v>4.2979082444711194</v>
      </c>
      <c r="U146" s="262">
        <v>3.9107289524217248</v>
      </c>
      <c r="V146" s="262">
        <v>15.043972130642951</v>
      </c>
      <c r="W146" s="262">
        <v>17.006205779585891</v>
      </c>
      <c r="X146" s="262">
        <v>17.549540284333599</v>
      </c>
      <c r="Y146" s="262">
        <v>16.68239399959997</v>
      </c>
      <c r="DA146" s="72" t="s">
        <v>922</v>
      </c>
    </row>
    <row r="147" spans="1:105" ht="12" customHeight="1" x14ac:dyDescent="0.25">
      <c r="A147" s="64" t="s">
        <v>28</v>
      </c>
      <c r="B147" s="229">
        <v>48.465292639415189</v>
      </c>
      <c r="C147" s="229">
        <v>42.867297829629877</v>
      </c>
      <c r="D147" s="229">
        <v>47.614929730539082</v>
      </c>
      <c r="E147" s="229">
        <v>47.723983416033718</v>
      </c>
      <c r="F147" s="229">
        <v>45.281626646296708</v>
      </c>
      <c r="G147" s="229">
        <v>50.592917172163851</v>
      </c>
      <c r="H147" s="229">
        <v>48.030242455970821</v>
      </c>
      <c r="I147" s="229">
        <v>54.664844350007918</v>
      </c>
      <c r="J147" s="229">
        <v>43.55197030787393</v>
      </c>
      <c r="K147" s="229">
        <v>14.32916512348595</v>
      </c>
      <c r="L147" s="229">
        <v>39.108174180935379</v>
      </c>
      <c r="M147" s="229">
        <v>36.534607535247353</v>
      </c>
      <c r="N147" s="229">
        <v>42.222300914712449</v>
      </c>
      <c r="O147" s="229">
        <v>34.9626735716013</v>
      </c>
      <c r="P147" s="229">
        <v>27.254468264233729</v>
      </c>
      <c r="Q147" s="229">
        <v>28.975349383455281</v>
      </c>
      <c r="R147" s="229">
        <v>42.720084937679061</v>
      </c>
      <c r="S147" s="229">
        <v>0</v>
      </c>
      <c r="T147" s="229">
        <v>0</v>
      </c>
      <c r="U147" s="229">
        <v>0</v>
      </c>
      <c r="V147" s="229">
        <v>0</v>
      </c>
      <c r="W147" s="229">
        <v>0</v>
      </c>
      <c r="X147" s="229">
        <v>0</v>
      </c>
      <c r="Y147" s="229">
        <v>0</v>
      </c>
      <c r="DA147" s="73" t="s">
        <v>923</v>
      </c>
    </row>
    <row r="148" spans="1:105" ht="12" customHeight="1" x14ac:dyDescent="0.25">
      <c r="A148" s="64" t="s">
        <v>30</v>
      </c>
      <c r="B148" s="229">
        <v>0</v>
      </c>
      <c r="C148" s="229">
        <v>0</v>
      </c>
      <c r="D148" s="229">
        <v>0</v>
      </c>
      <c r="E148" s="229">
        <v>0</v>
      </c>
      <c r="F148" s="229">
        <v>0</v>
      </c>
      <c r="G148" s="229">
        <v>0</v>
      </c>
      <c r="H148" s="229">
        <v>0</v>
      </c>
      <c r="I148" s="229">
        <v>0</v>
      </c>
      <c r="J148" s="229">
        <v>0</v>
      </c>
      <c r="K148" s="229">
        <v>0</v>
      </c>
      <c r="L148" s="229">
        <v>0</v>
      </c>
      <c r="M148" s="229">
        <v>0</v>
      </c>
      <c r="N148" s="229">
        <v>0</v>
      </c>
      <c r="O148" s="229">
        <v>0</v>
      </c>
      <c r="P148" s="229">
        <v>0</v>
      </c>
      <c r="Q148" s="229">
        <v>0</v>
      </c>
      <c r="R148" s="229">
        <v>0</v>
      </c>
      <c r="S148" s="229">
        <v>0</v>
      </c>
      <c r="T148" s="229">
        <v>0</v>
      </c>
      <c r="U148" s="229">
        <v>0</v>
      </c>
      <c r="V148" s="229">
        <v>0</v>
      </c>
      <c r="W148" s="229">
        <v>0</v>
      </c>
      <c r="X148" s="229">
        <v>0</v>
      </c>
      <c r="Y148" s="229">
        <v>0</v>
      </c>
      <c r="DA148" s="73" t="s">
        <v>924</v>
      </c>
    </row>
    <row r="149" spans="1:105" ht="12" customHeight="1" x14ac:dyDescent="0.25">
      <c r="A149" s="64" t="s">
        <v>31</v>
      </c>
      <c r="B149" s="229">
        <v>3.1012431729697538</v>
      </c>
      <c r="C149" s="229">
        <v>3.1051064239242838</v>
      </c>
      <c r="D149" s="229">
        <v>2.9392480063086088</v>
      </c>
      <c r="E149" s="229">
        <v>2.8292095787084151</v>
      </c>
      <c r="F149" s="229">
        <v>3.240651374308031</v>
      </c>
      <c r="G149" s="229">
        <v>3.6427909023203791</v>
      </c>
      <c r="H149" s="229">
        <v>3.1608345004015361</v>
      </c>
      <c r="I149" s="229">
        <v>3.2437599563170481</v>
      </c>
      <c r="J149" s="229">
        <v>2.9222252965234752</v>
      </c>
      <c r="K149" s="229">
        <v>2.6842302829678961</v>
      </c>
      <c r="L149" s="229">
        <v>3.8280166299226388</v>
      </c>
      <c r="M149" s="229">
        <v>2.0474059675978422</v>
      </c>
      <c r="N149" s="229">
        <v>0.40978484814192961</v>
      </c>
      <c r="O149" s="229">
        <v>0.2260766726316186</v>
      </c>
      <c r="P149" s="229">
        <v>0.31402364838369989</v>
      </c>
      <c r="Q149" s="229">
        <v>0.31226738759291373</v>
      </c>
      <c r="R149" s="229">
        <v>0.4435060223128916</v>
      </c>
      <c r="S149" s="229">
        <v>0.16664389154827411</v>
      </c>
      <c r="T149" s="229">
        <v>0.2229831207067563</v>
      </c>
      <c r="U149" s="229">
        <v>0.23208702394250269</v>
      </c>
      <c r="V149" s="229">
        <v>0.47411622577858098</v>
      </c>
      <c r="W149" s="229">
        <v>0.46626251850789102</v>
      </c>
      <c r="X149" s="229">
        <v>0.37761336332519468</v>
      </c>
      <c r="Y149" s="229">
        <v>0.40319782231313428</v>
      </c>
      <c r="DA149" s="73" t="s">
        <v>925</v>
      </c>
    </row>
    <row r="150" spans="1:105" ht="12" customHeight="1" x14ac:dyDescent="0.25">
      <c r="A150" s="64" t="s">
        <v>159</v>
      </c>
      <c r="B150" s="229">
        <v>2.1567412977174301</v>
      </c>
      <c r="C150" s="229">
        <v>2.292081593995801</v>
      </c>
      <c r="D150" s="229">
        <v>2.0756298411754339</v>
      </c>
      <c r="E150" s="229">
        <v>2.1526442284676701</v>
      </c>
      <c r="F150" s="229">
        <v>0.1040668094795936</v>
      </c>
      <c r="G150" s="229">
        <v>0.24169830190266839</v>
      </c>
      <c r="H150" s="229">
        <v>0.21624010234591809</v>
      </c>
      <c r="I150" s="229">
        <v>0.23737077590483191</v>
      </c>
      <c r="J150" s="229">
        <v>0.2214687205386508</v>
      </c>
      <c r="K150" s="229">
        <v>0.20066807683588461</v>
      </c>
      <c r="L150" s="229">
        <v>0.33207979703694651</v>
      </c>
      <c r="M150" s="229">
        <v>0.11084110215720069</v>
      </c>
      <c r="N150" s="229">
        <v>0.55506431692687075</v>
      </c>
      <c r="O150" s="229">
        <v>0.49001825959564582</v>
      </c>
      <c r="P150" s="229">
        <v>0</v>
      </c>
      <c r="Q150" s="229">
        <v>0</v>
      </c>
      <c r="R150" s="229">
        <v>0</v>
      </c>
      <c r="S150" s="229">
        <v>1.1394392264560529E-2</v>
      </c>
      <c r="T150" s="229">
        <v>2.3524674269518441E-3</v>
      </c>
      <c r="U150" s="229">
        <v>5.6698149350336716E-3</v>
      </c>
      <c r="V150" s="229">
        <v>1.447303452333403E-2</v>
      </c>
      <c r="W150" s="229">
        <v>1.154569518056377E-2</v>
      </c>
      <c r="X150" s="229">
        <v>8.8020274132477819E-3</v>
      </c>
      <c r="Y150" s="229">
        <v>1.005110524084058E-2</v>
      </c>
      <c r="DA150" s="73" t="s">
        <v>926</v>
      </c>
    </row>
    <row r="151" spans="1:105" ht="12" customHeight="1" x14ac:dyDescent="0.25">
      <c r="A151" s="64" t="s">
        <v>32</v>
      </c>
      <c r="B151" s="229">
        <v>21.102179196697609</v>
      </c>
      <c r="C151" s="229">
        <v>22.527162309205899</v>
      </c>
      <c r="D151" s="229">
        <v>24.669806872137791</v>
      </c>
      <c r="E151" s="229">
        <v>22.003631287493469</v>
      </c>
      <c r="F151" s="229">
        <v>25.48713166828664</v>
      </c>
      <c r="G151" s="229">
        <v>22.025823833208729</v>
      </c>
      <c r="H151" s="229">
        <v>22.22130271148238</v>
      </c>
      <c r="I151" s="229">
        <v>23.70158314814066</v>
      </c>
      <c r="J151" s="229">
        <v>18.988733902807681</v>
      </c>
      <c r="K151" s="229">
        <v>10.07127358367757</v>
      </c>
      <c r="L151" s="229">
        <v>14.867166484317</v>
      </c>
      <c r="M151" s="229">
        <v>9.1338321277248706</v>
      </c>
      <c r="N151" s="229">
        <v>0</v>
      </c>
      <c r="O151" s="229">
        <v>0</v>
      </c>
      <c r="P151" s="229">
        <v>0.68661360710055741</v>
      </c>
      <c r="Q151" s="229">
        <v>0</v>
      </c>
      <c r="R151" s="229">
        <v>0</v>
      </c>
      <c r="S151" s="229">
        <v>0.12535343199601731</v>
      </c>
      <c r="T151" s="229">
        <v>4.1368785449560398E-4</v>
      </c>
      <c r="U151" s="229">
        <v>0</v>
      </c>
      <c r="V151" s="229">
        <v>0</v>
      </c>
      <c r="W151" s="229">
        <v>0</v>
      </c>
      <c r="X151" s="229">
        <v>0</v>
      </c>
      <c r="Y151" s="229">
        <v>0</v>
      </c>
      <c r="DA151" s="73" t="s">
        <v>927</v>
      </c>
    </row>
    <row r="152" spans="1:105" ht="12" customHeight="1" x14ac:dyDescent="0.25">
      <c r="A152" s="64" t="s">
        <v>33</v>
      </c>
      <c r="B152" s="229">
        <v>0</v>
      </c>
      <c r="C152" s="229">
        <v>0</v>
      </c>
      <c r="D152" s="229">
        <v>0</v>
      </c>
      <c r="E152" s="229">
        <v>0</v>
      </c>
      <c r="F152" s="229">
        <v>0</v>
      </c>
      <c r="G152" s="229">
        <v>0</v>
      </c>
      <c r="H152" s="229">
        <v>0</v>
      </c>
      <c r="I152" s="229">
        <v>0</v>
      </c>
      <c r="J152" s="229">
        <v>0</v>
      </c>
      <c r="K152" s="229">
        <v>0</v>
      </c>
      <c r="L152" s="229">
        <v>0</v>
      </c>
      <c r="M152" s="229">
        <v>0</v>
      </c>
      <c r="N152" s="229">
        <v>0</v>
      </c>
      <c r="O152" s="229">
        <v>0</v>
      </c>
      <c r="P152" s="229">
        <v>0.47579666003317139</v>
      </c>
      <c r="Q152" s="229">
        <v>0</v>
      </c>
      <c r="R152" s="229">
        <v>0</v>
      </c>
      <c r="S152" s="229">
        <v>0</v>
      </c>
      <c r="T152" s="229">
        <v>0</v>
      </c>
      <c r="U152" s="229">
        <v>0</v>
      </c>
      <c r="V152" s="229">
        <v>0</v>
      </c>
      <c r="W152" s="229">
        <v>0</v>
      </c>
      <c r="X152" s="229">
        <v>4.1850609905528602</v>
      </c>
      <c r="Y152" s="229">
        <v>0</v>
      </c>
      <c r="DA152" s="73" t="s">
        <v>928</v>
      </c>
    </row>
    <row r="153" spans="1:105" ht="12" customHeight="1" x14ac:dyDescent="0.25">
      <c r="A153" s="64" t="s">
        <v>35</v>
      </c>
      <c r="B153" s="229">
        <v>2.7192248025966692</v>
      </c>
      <c r="C153" s="229">
        <v>2.6071704284912949</v>
      </c>
      <c r="D153" s="229">
        <v>3.0555326582842302</v>
      </c>
      <c r="E153" s="229">
        <v>3.569764544866787</v>
      </c>
      <c r="F153" s="229">
        <v>4.1392684868565821</v>
      </c>
      <c r="G153" s="229">
        <v>5.641541023887914</v>
      </c>
      <c r="H153" s="229">
        <v>4.0638837507644441</v>
      </c>
      <c r="I153" s="229">
        <v>4.9818801570617568</v>
      </c>
      <c r="J153" s="229">
        <v>4.8640140511416003</v>
      </c>
      <c r="K153" s="229">
        <v>4.1836765943636687</v>
      </c>
      <c r="L153" s="229">
        <v>7.8954000623778899</v>
      </c>
      <c r="M153" s="229">
        <v>15.917373058050501</v>
      </c>
      <c r="N153" s="229">
        <v>17.89270739814253</v>
      </c>
      <c r="O153" s="229">
        <v>29.525077215759119</v>
      </c>
      <c r="P153" s="229">
        <v>21.539769611662958</v>
      </c>
      <c r="Q153" s="229">
        <v>20.796947120335201</v>
      </c>
      <c r="R153" s="229">
        <v>21.050132802231811</v>
      </c>
      <c r="S153" s="229">
        <v>4.0344080477407438</v>
      </c>
      <c r="T153" s="229">
        <v>4.0721589684829143</v>
      </c>
      <c r="U153" s="229">
        <v>3.6729721135441888</v>
      </c>
      <c r="V153" s="229">
        <v>14.555382870341029</v>
      </c>
      <c r="W153" s="229">
        <v>16.528397565897439</v>
      </c>
      <c r="X153" s="229">
        <v>12.97806390304229</v>
      </c>
      <c r="Y153" s="229">
        <v>16.26914507204599</v>
      </c>
      <c r="DA153" s="73" t="s">
        <v>929</v>
      </c>
    </row>
    <row r="154" spans="1:105" ht="12" customHeight="1" x14ac:dyDescent="0.25">
      <c r="A154" s="64" t="s">
        <v>36</v>
      </c>
      <c r="B154" s="229">
        <v>0</v>
      </c>
      <c r="C154" s="229">
        <v>0</v>
      </c>
      <c r="D154" s="229">
        <v>0</v>
      </c>
      <c r="E154" s="229">
        <v>0</v>
      </c>
      <c r="F154" s="229">
        <v>0</v>
      </c>
      <c r="G154" s="229">
        <v>0</v>
      </c>
      <c r="H154" s="229">
        <v>0</v>
      </c>
      <c r="I154" s="229">
        <v>0</v>
      </c>
      <c r="J154" s="229">
        <v>0</v>
      </c>
      <c r="K154" s="229">
        <v>0</v>
      </c>
      <c r="L154" s="229">
        <v>0</v>
      </c>
      <c r="M154" s="229">
        <v>0</v>
      </c>
      <c r="N154" s="229">
        <v>0</v>
      </c>
      <c r="O154" s="229">
        <v>0</v>
      </c>
      <c r="P154" s="229">
        <v>0</v>
      </c>
      <c r="Q154" s="229">
        <v>0</v>
      </c>
      <c r="R154" s="229">
        <v>0</v>
      </c>
      <c r="S154" s="229">
        <v>0</v>
      </c>
      <c r="T154" s="229">
        <v>0</v>
      </c>
      <c r="U154" s="229">
        <v>0</v>
      </c>
      <c r="V154" s="229">
        <v>0</v>
      </c>
      <c r="W154" s="229">
        <v>0</v>
      </c>
      <c r="X154" s="229">
        <v>0</v>
      </c>
      <c r="Y154" s="229">
        <v>0</v>
      </c>
      <c r="DA154" s="73" t="s">
        <v>930</v>
      </c>
    </row>
    <row r="155" spans="1:105" ht="12" customHeight="1" x14ac:dyDescent="0.25">
      <c r="A155" s="64" t="s">
        <v>38</v>
      </c>
      <c r="B155" s="229">
        <v>0</v>
      </c>
      <c r="C155" s="229">
        <v>0</v>
      </c>
      <c r="D155" s="229">
        <v>0</v>
      </c>
      <c r="E155" s="229">
        <v>0</v>
      </c>
      <c r="F155" s="229">
        <v>0</v>
      </c>
      <c r="G155" s="229">
        <v>0</v>
      </c>
      <c r="H155" s="229">
        <v>0</v>
      </c>
      <c r="I155" s="229">
        <v>0</v>
      </c>
      <c r="J155" s="229">
        <v>0</v>
      </c>
      <c r="K155" s="229">
        <v>0</v>
      </c>
      <c r="L155" s="229">
        <v>0</v>
      </c>
      <c r="M155" s="229">
        <v>0</v>
      </c>
      <c r="N155" s="229">
        <v>0</v>
      </c>
      <c r="O155" s="229">
        <v>0</v>
      </c>
      <c r="P155" s="229">
        <v>0</v>
      </c>
      <c r="Q155" s="229">
        <v>0</v>
      </c>
      <c r="R155" s="229">
        <v>0</v>
      </c>
      <c r="S155" s="229">
        <v>0</v>
      </c>
      <c r="T155" s="229">
        <v>0</v>
      </c>
      <c r="U155" s="229">
        <v>0</v>
      </c>
      <c r="V155" s="229">
        <v>0</v>
      </c>
      <c r="W155" s="229">
        <v>0</v>
      </c>
      <c r="X155" s="229">
        <v>0</v>
      </c>
      <c r="Y155" s="229">
        <v>0</v>
      </c>
      <c r="DA155" s="73" t="s">
        <v>931</v>
      </c>
    </row>
    <row r="156" spans="1:105" ht="12" customHeight="1" x14ac:dyDescent="0.25">
      <c r="A156" s="64" t="s">
        <v>39</v>
      </c>
      <c r="B156" s="229">
        <v>0</v>
      </c>
      <c r="C156" s="229">
        <v>0</v>
      </c>
      <c r="D156" s="229">
        <v>0</v>
      </c>
      <c r="E156" s="229">
        <v>0</v>
      </c>
      <c r="F156" s="229">
        <v>0</v>
      </c>
      <c r="G156" s="229">
        <v>0</v>
      </c>
      <c r="H156" s="229">
        <v>0</v>
      </c>
      <c r="I156" s="229">
        <v>0</v>
      </c>
      <c r="J156" s="229">
        <v>0</v>
      </c>
      <c r="K156" s="229">
        <v>0</v>
      </c>
      <c r="L156" s="229">
        <v>0</v>
      </c>
      <c r="M156" s="229">
        <v>0</v>
      </c>
      <c r="N156" s="229">
        <v>0</v>
      </c>
      <c r="O156" s="229">
        <v>0</v>
      </c>
      <c r="P156" s="229">
        <v>0</v>
      </c>
      <c r="Q156" s="229">
        <v>0</v>
      </c>
      <c r="R156" s="229">
        <v>0</v>
      </c>
      <c r="S156" s="229">
        <v>0</v>
      </c>
      <c r="T156" s="229">
        <v>0</v>
      </c>
      <c r="U156" s="229">
        <v>0</v>
      </c>
      <c r="V156" s="229">
        <v>0</v>
      </c>
      <c r="W156" s="229">
        <v>0</v>
      </c>
      <c r="X156" s="229">
        <v>0</v>
      </c>
      <c r="Y156" s="229">
        <v>0</v>
      </c>
      <c r="DA156" s="73" t="s">
        <v>932</v>
      </c>
    </row>
    <row r="157" spans="1:105" ht="12" customHeight="1" x14ac:dyDescent="0.25">
      <c r="A157" s="60" t="s">
        <v>641</v>
      </c>
      <c r="B157" s="262">
        <v>0</v>
      </c>
      <c r="C157" s="262">
        <v>0</v>
      </c>
      <c r="D157" s="262">
        <v>0</v>
      </c>
      <c r="E157" s="262">
        <v>0</v>
      </c>
      <c r="F157" s="262">
        <v>0</v>
      </c>
      <c r="G157" s="262">
        <v>0</v>
      </c>
      <c r="H157" s="262">
        <v>0</v>
      </c>
      <c r="I157" s="262">
        <v>0</v>
      </c>
      <c r="J157" s="262">
        <v>0</v>
      </c>
      <c r="K157" s="262">
        <v>0</v>
      </c>
      <c r="L157" s="262">
        <v>0</v>
      </c>
      <c r="M157" s="262">
        <v>0</v>
      </c>
      <c r="N157" s="262">
        <v>0</v>
      </c>
      <c r="O157" s="262">
        <v>0</v>
      </c>
      <c r="P157" s="262">
        <v>0</v>
      </c>
      <c r="Q157" s="262">
        <v>0</v>
      </c>
      <c r="R157" s="262">
        <v>0</v>
      </c>
      <c r="S157" s="262">
        <v>0</v>
      </c>
      <c r="T157" s="262">
        <v>0</v>
      </c>
      <c r="U157" s="262">
        <v>0</v>
      </c>
      <c r="V157" s="262">
        <v>0</v>
      </c>
      <c r="W157" s="262">
        <v>0</v>
      </c>
      <c r="X157" s="262">
        <v>0</v>
      </c>
      <c r="Y157" s="262">
        <v>0</v>
      </c>
      <c r="DA157" s="72" t="s">
        <v>933</v>
      </c>
    </row>
    <row r="158" spans="1:105" ht="12" customHeight="1" x14ac:dyDescent="0.25">
      <c r="A158" s="100" t="s">
        <v>105</v>
      </c>
      <c r="B158" s="279">
        <v>44.460120000000018</v>
      </c>
      <c r="C158" s="279">
        <v>50.074800000000039</v>
      </c>
      <c r="D158" s="279">
        <v>66.836000000000041</v>
      </c>
      <c r="E158" s="279">
        <v>54.128000000000007</v>
      </c>
      <c r="F158" s="279">
        <v>0.80000000000001137</v>
      </c>
      <c r="G158" s="279">
        <v>4.5960000000000036</v>
      </c>
      <c r="H158" s="279">
        <v>34.492080000000023</v>
      </c>
      <c r="I158" s="279">
        <v>39.559999999999967</v>
      </c>
      <c r="J158" s="279">
        <v>49.239280000000008</v>
      </c>
      <c r="K158" s="279">
        <v>42.030759999999987</v>
      </c>
      <c r="L158" s="279">
        <v>42.687240000000003</v>
      </c>
      <c r="M158" s="279">
        <v>41.890079999999983</v>
      </c>
      <c r="N158" s="279">
        <v>44.780640000000012</v>
      </c>
      <c r="O158" s="279">
        <v>44.88</v>
      </c>
      <c r="P158" s="279">
        <v>47.180000000000007</v>
      </c>
      <c r="Q158" s="279">
        <v>32.411999999999978</v>
      </c>
      <c r="R158" s="279">
        <v>40.383999999999958</v>
      </c>
      <c r="S158" s="279">
        <v>38</v>
      </c>
      <c r="T158" s="279">
        <v>42.012</v>
      </c>
      <c r="U158" s="279">
        <v>44.95599999999996</v>
      </c>
      <c r="V158" s="279">
        <v>57.507999999999981</v>
      </c>
      <c r="W158" s="279">
        <v>50.22399999999999</v>
      </c>
      <c r="X158" s="279">
        <v>48.277199999999993</v>
      </c>
      <c r="Y158" s="279">
        <v>49.90694000000002</v>
      </c>
      <c r="DA158" s="105" t="s">
        <v>934</v>
      </c>
    </row>
    <row r="159" spans="1:105" ht="12" customHeight="1" x14ac:dyDescent="0.25">
      <c r="A159" s="130"/>
      <c r="B159" s="172"/>
      <c r="C159" s="172"/>
      <c r="D159" s="172"/>
      <c r="E159" s="172"/>
      <c r="F159" s="172"/>
      <c r="G159" s="172"/>
      <c r="H159" s="172"/>
      <c r="I159" s="172"/>
      <c r="J159" s="172"/>
      <c r="K159" s="172"/>
      <c r="L159" s="172"/>
      <c r="M159" s="172"/>
      <c r="N159" s="172"/>
      <c r="O159" s="172"/>
      <c r="P159" s="172"/>
      <c r="Q159" s="172"/>
      <c r="R159" s="172"/>
      <c r="S159" s="172"/>
      <c r="T159" s="172"/>
      <c r="U159" s="172"/>
      <c r="V159" s="172"/>
      <c r="W159" s="172"/>
      <c r="X159" s="172"/>
      <c r="Y159" s="172"/>
    </row>
    <row r="160" spans="1:105" ht="15" customHeight="1" x14ac:dyDescent="0.25">
      <c r="A160" s="32" t="s">
        <v>429</v>
      </c>
      <c r="B160" s="257"/>
      <c r="C160" s="257"/>
      <c r="D160" s="257"/>
      <c r="E160" s="257"/>
      <c r="F160" s="257"/>
      <c r="G160" s="257"/>
      <c r="H160" s="257"/>
      <c r="I160" s="257"/>
      <c r="J160" s="257"/>
      <c r="K160" s="257"/>
      <c r="L160" s="257"/>
      <c r="M160" s="257"/>
      <c r="N160" s="257"/>
      <c r="O160" s="257"/>
      <c r="P160" s="257"/>
      <c r="Q160" s="257"/>
      <c r="R160" s="257"/>
      <c r="S160" s="257"/>
      <c r="T160" s="257"/>
      <c r="U160" s="257"/>
      <c r="V160" s="257"/>
      <c r="W160" s="257"/>
      <c r="X160" s="257"/>
      <c r="Y160" s="257"/>
      <c r="DA160" s="88"/>
    </row>
    <row r="161" spans="1:105" ht="12" customHeight="1" x14ac:dyDescent="0.25">
      <c r="A161" s="58"/>
      <c r="B161" s="172"/>
      <c r="C161" s="172"/>
      <c r="D161" s="172"/>
      <c r="E161" s="172"/>
      <c r="F161" s="172"/>
      <c r="G161" s="172"/>
      <c r="H161" s="172"/>
      <c r="I161" s="172"/>
      <c r="J161" s="172"/>
      <c r="K161" s="172"/>
      <c r="L161" s="172"/>
      <c r="M161" s="172"/>
      <c r="N161" s="172"/>
      <c r="O161" s="172"/>
      <c r="P161" s="172"/>
      <c r="Q161" s="172"/>
      <c r="R161" s="172"/>
      <c r="S161" s="172"/>
      <c r="T161" s="172"/>
      <c r="U161" s="172"/>
      <c r="V161" s="172"/>
      <c r="W161" s="172"/>
      <c r="X161" s="172"/>
      <c r="Y161" s="172"/>
    </row>
    <row r="162" spans="1:105" ht="12" customHeight="1" x14ac:dyDescent="0.25">
      <c r="A162" s="35" t="s">
        <v>45</v>
      </c>
      <c r="B162" s="232">
        <f t="shared" ref="B162:Y162" si="5">SUM(B$163:B$169)</f>
        <v>1.0000000000000002</v>
      </c>
      <c r="C162" s="232">
        <f t="shared" si="5"/>
        <v>1</v>
      </c>
      <c r="D162" s="232">
        <f t="shared" si="5"/>
        <v>1</v>
      </c>
      <c r="E162" s="232">
        <f t="shared" si="5"/>
        <v>1.0000000000000002</v>
      </c>
      <c r="F162" s="232">
        <f t="shared" si="5"/>
        <v>1</v>
      </c>
      <c r="G162" s="232">
        <f t="shared" si="5"/>
        <v>1</v>
      </c>
      <c r="H162" s="232">
        <f t="shared" si="5"/>
        <v>1</v>
      </c>
      <c r="I162" s="232">
        <f t="shared" si="5"/>
        <v>1.0000000000000002</v>
      </c>
      <c r="J162" s="232">
        <f t="shared" si="5"/>
        <v>1</v>
      </c>
      <c r="K162" s="232">
        <f t="shared" si="5"/>
        <v>1.0000000000000002</v>
      </c>
      <c r="L162" s="232">
        <f t="shared" si="5"/>
        <v>0.99999999999999989</v>
      </c>
      <c r="M162" s="232">
        <f t="shared" si="5"/>
        <v>0.99999999999999978</v>
      </c>
      <c r="N162" s="232">
        <f t="shared" si="5"/>
        <v>1</v>
      </c>
      <c r="O162" s="232">
        <f t="shared" si="5"/>
        <v>1.0000000000000002</v>
      </c>
      <c r="P162" s="232">
        <f t="shared" si="5"/>
        <v>1.0000000000000002</v>
      </c>
      <c r="Q162" s="232">
        <f t="shared" si="5"/>
        <v>0.99999999999999989</v>
      </c>
      <c r="R162" s="232">
        <f t="shared" si="5"/>
        <v>0.99999999999999989</v>
      </c>
      <c r="S162" s="232">
        <f t="shared" si="5"/>
        <v>1.0000000000000002</v>
      </c>
      <c r="T162" s="232">
        <f t="shared" si="5"/>
        <v>1</v>
      </c>
      <c r="U162" s="232">
        <f t="shared" si="5"/>
        <v>1</v>
      </c>
      <c r="V162" s="232">
        <f t="shared" si="5"/>
        <v>1</v>
      </c>
      <c r="W162" s="232">
        <f t="shared" si="5"/>
        <v>0.99999999999999967</v>
      </c>
      <c r="X162" s="232">
        <f t="shared" si="5"/>
        <v>0.99999999999999967</v>
      </c>
      <c r="Y162" s="232">
        <f t="shared" si="5"/>
        <v>1.0000000000000002</v>
      </c>
      <c r="DA162" s="95"/>
    </row>
    <row r="163" spans="1:105" ht="12" customHeight="1" x14ac:dyDescent="0.25">
      <c r="A163" s="55" t="s">
        <v>91</v>
      </c>
      <c r="B163" s="299">
        <f t="shared" ref="B163:Y163" si="6">IF(B$6=0,0,B$6/B$5)</f>
        <v>0</v>
      </c>
      <c r="C163" s="299">
        <f t="shared" si="6"/>
        <v>0</v>
      </c>
      <c r="D163" s="299">
        <f t="shared" si="6"/>
        <v>0</v>
      </c>
      <c r="E163" s="299">
        <f t="shared" si="6"/>
        <v>0</v>
      </c>
      <c r="F163" s="299">
        <f t="shared" si="6"/>
        <v>0</v>
      </c>
      <c r="G163" s="299">
        <f t="shared" si="6"/>
        <v>0</v>
      </c>
      <c r="H163" s="299">
        <f t="shared" si="6"/>
        <v>0</v>
      </c>
      <c r="I163" s="299">
        <f t="shared" si="6"/>
        <v>0</v>
      </c>
      <c r="J163" s="299">
        <f t="shared" si="6"/>
        <v>0</v>
      </c>
      <c r="K163" s="299">
        <f t="shared" si="6"/>
        <v>0</v>
      </c>
      <c r="L163" s="299">
        <f t="shared" si="6"/>
        <v>0</v>
      </c>
      <c r="M163" s="299">
        <f t="shared" si="6"/>
        <v>0</v>
      </c>
      <c r="N163" s="299">
        <f t="shared" si="6"/>
        <v>0</v>
      </c>
      <c r="O163" s="299">
        <f t="shared" si="6"/>
        <v>0</v>
      </c>
      <c r="P163" s="299">
        <f t="shared" si="6"/>
        <v>0</v>
      </c>
      <c r="Q163" s="299">
        <f t="shared" si="6"/>
        <v>0</v>
      </c>
      <c r="R163" s="299">
        <f t="shared" si="6"/>
        <v>0</v>
      </c>
      <c r="S163" s="299">
        <f t="shared" si="6"/>
        <v>0</v>
      </c>
      <c r="T163" s="299">
        <f t="shared" si="6"/>
        <v>0</v>
      </c>
      <c r="U163" s="299">
        <f t="shared" si="6"/>
        <v>0</v>
      </c>
      <c r="V163" s="299">
        <f t="shared" si="6"/>
        <v>0</v>
      </c>
      <c r="W163" s="299">
        <f t="shared" si="6"/>
        <v>0</v>
      </c>
      <c r="X163" s="299">
        <f t="shared" si="6"/>
        <v>0</v>
      </c>
      <c r="Y163" s="299">
        <f t="shared" si="6"/>
        <v>0</v>
      </c>
      <c r="DA163" s="67"/>
    </row>
    <row r="164" spans="1:105" ht="12" customHeight="1" x14ac:dyDescent="0.25">
      <c r="A164" s="173" t="s">
        <v>92</v>
      </c>
      <c r="B164" s="233">
        <f t="shared" ref="B164:Y164" si="7">IF(B$7=0,0,B$7/B$5)</f>
        <v>0</v>
      </c>
      <c r="C164" s="233">
        <f t="shared" si="7"/>
        <v>0</v>
      </c>
      <c r="D164" s="233">
        <f t="shared" si="7"/>
        <v>0</v>
      </c>
      <c r="E164" s="233">
        <f t="shared" si="7"/>
        <v>0</v>
      </c>
      <c r="F164" s="233">
        <f t="shared" si="7"/>
        <v>0</v>
      </c>
      <c r="G164" s="233">
        <f t="shared" si="7"/>
        <v>0</v>
      </c>
      <c r="H164" s="233">
        <f t="shared" si="7"/>
        <v>0</v>
      </c>
      <c r="I164" s="233">
        <f t="shared" si="7"/>
        <v>0</v>
      </c>
      <c r="J164" s="233">
        <f t="shared" si="7"/>
        <v>0</v>
      </c>
      <c r="K164" s="233">
        <f t="shared" si="7"/>
        <v>0</v>
      </c>
      <c r="L164" s="233">
        <f t="shared" si="7"/>
        <v>0</v>
      </c>
      <c r="M164" s="233">
        <f t="shared" si="7"/>
        <v>0</v>
      </c>
      <c r="N164" s="233">
        <f t="shared" si="7"/>
        <v>0</v>
      </c>
      <c r="O164" s="233">
        <f t="shared" si="7"/>
        <v>0</v>
      </c>
      <c r="P164" s="233">
        <f t="shared" si="7"/>
        <v>0</v>
      </c>
      <c r="Q164" s="233">
        <f t="shared" si="7"/>
        <v>0</v>
      </c>
      <c r="R164" s="233">
        <f t="shared" si="7"/>
        <v>0</v>
      </c>
      <c r="S164" s="233">
        <f t="shared" si="7"/>
        <v>0</v>
      </c>
      <c r="T164" s="233">
        <f t="shared" si="7"/>
        <v>0</v>
      </c>
      <c r="U164" s="233">
        <f t="shared" si="7"/>
        <v>0</v>
      </c>
      <c r="V164" s="233">
        <f t="shared" si="7"/>
        <v>0</v>
      </c>
      <c r="W164" s="233">
        <f t="shared" si="7"/>
        <v>0</v>
      </c>
      <c r="X164" s="233">
        <f t="shared" si="7"/>
        <v>0</v>
      </c>
      <c r="Y164" s="233">
        <f t="shared" si="7"/>
        <v>0</v>
      </c>
      <c r="DA164" s="177"/>
    </row>
    <row r="165" spans="1:105" ht="12" customHeight="1" x14ac:dyDescent="0.25">
      <c r="A165" s="173" t="s">
        <v>93</v>
      </c>
      <c r="B165" s="233">
        <f t="shared" ref="B165:Y165" si="8">IF(B$8=0,0,B$8/B$5)</f>
        <v>0</v>
      </c>
      <c r="C165" s="233">
        <f t="shared" si="8"/>
        <v>0</v>
      </c>
      <c r="D165" s="233">
        <f t="shared" si="8"/>
        <v>0</v>
      </c>
      <c r="E165" s="233">
        <f t="shared" si="8"/>
        <v>0</v>
      </c>
      <c r="F165" s="233">
        <f t="shared" si="8"/>
        <v>0</v>
      </c>
      <c r="G165" s="233">
        <f t="shared" si="8"/>
        <v>0</v>
      </c>
      <c r="H165" s="233">
        <f t="shared" si="8"/>
        <v>0</v>
      </c>
      <c r="I165" s="233">
        <f t="shared" si="8"/>
        <v>0</v>
      </c>
      <c r="J165" s="233">
        <f t="shared" si="8"/>
        <v>0</v>
      </c>
      <c r="K165" s="233">
        <f t="shared" si="8"/>
        <v>0</v>
      </c>
      <c r="L165" s="233">
        <f t="shared" si="8"/>
        <v>0</v>
      </c>
      <c r="M165" s="233">
        <f t="shared" si="8"/>
        <v>0</v>
      </c>
      <c r="N165" s="233">
        <f t="shared" si="8"/>
        <v>0</v>
      </c>
      <c r="O165" s="233">
        <f t="shared" si="8"/>
        <v>0</v>
      </c>
      <c r="P165" s="233">
        <f t="shared" si="8"/>
        <v>0</v>
      </c>
      <c r="Q165" s="233">
        <f t="shared" si="8"/>
        <v>0</v>
      </c>
      <c r="R165" s="233">
        <f t="shared" si="8"/>
        <v>0</v>
      </c>
      <c r="S165" s="233">
        <f t="shared" si="8"/>
        <v>0</v>
      </c>
      <c r="T165" s="233">
        <f t="shared" si="8"/>
        <v>0</v>
      </c>
      <c r="U165" s="233">
        <f t="shared" si="8"/>
        <v>0</v>
      </c>
      <c r="V165" s="233">
        <f t="shared" si="8"/>
        <v>0</v>
      </c>
      <c r="W165" s="233">
        <f t="shared" si="8"/>
        <v>0</v>
      </c>
      <c r="X165" s="233">
        <f t="shared" si="8"/>
        <v>0</v>
      </c>
      <c r="Y165" s="233">
        <f t="shared" si="8"/>
        <v>0</v>
      </c>
      <c r="DA165" s="177"/>
    </row>
    <row r="166" spans="1:105" ht="12" customHeight="1" x14ac:dyDescent="0.25">
      <c r="A166" s="173" t="s">
        <v>94</v>
      </c>
      <c r="B166" s="233">
        <f t="shared" ref="B166:Y166" si="9">IF(B$9=0,0,B$9/B$5)</f>
        <v>0</v>
      </c>
      <c r="C166" s="233">
        <f t="shared" si="9"/>
        <v>0</v>
      </c>
      <c r="D166" s="233">
        <f t="shared" si="9"/>
        <v>0</v>
      </c>
      <c r="E166" s="233">
        <f t="shared" si="9"/>
        <v>0</v>
      </c>
      <c r="F166" s="233">
        <f t="shared" si="9"/>
        <v>0</v>
      </c>
      <c r="G166" s="233">
        <f t="shared" si="9"/>
        <v>0</v>
      </c>
      <c r="H166" s="233">
        <f t="shared" si="9"/>
        <v>0</v>
      </c>
      <c r="I166" s="233">
        <f t="shared" si="9"/>
        <v>0</v>
      </c>
      <c r="J166" s="233">
        <f t="shared" si="9"/>
        <v>0</v>
      </c>
      <c r="K166" s="233">
        <f t="shared" si="9"/>
        <v>0</v>
      </c>
      <c r="L166" s="233">
        <f t="shared" si="9"/>
        <v>0</v>
      </c>
      <c r="M166" s="233">
        <f t="shared" si="9"/>
        <v>0</v>
      </c>
      <c r="N166" s="233">
        <f t="shared" si="9"/>
        <v>0</v>
      </c>
      <c r="O166" s="233">
        <f t="shared" si="9"/>
        <v>0</v>
      </c>
      <c r="P166" s="233">
        <f t="shared" si="9"/>
        <v>0</v>
      </c>
      <c r="Q166" s="233">
        <f t="shared" si="9"/>
        <v>0</v>
      </c>
      <c r="R166" s="233">
        <f t="shared" si="9"/>
        <v>0</v>
      </c>
      <c r="S166" s="233">
        <f t="shared" si="9"/>
        <v>0</v>
      </c>
      <c r="T166" s="233">
        <f t="shared" si="9"/>
        <v>0</v>
      </c>
      <c r="U166" s="233">
        <f t="shared" si="9"/>
        <v>0</v>
      </c>
      <c r="V166" s="233">
        <f t="shared" si="9"/>
        <v>0</v>
      </c>
      <c r="W166" s="233">
        <f t="shared" si="9"/>
        <v>0</v>
      </c>
      <c r="X166" s="233">
        <f t="shared" si="9"/>
        <v>0</v>
      </c>
      <c r="Y166" s="233">
        <f t="shared" si="9"/>
        <v>0</v>
      </c>
      <c r="DA166" s="177"/>
    </row>
    <row r="167" spans="1:105" ht="12" customHeight="1" x14ac:dyDescent="0.25">
      <c r="A167" s="56" t="s">
        <v>95</v>
      </c>
      <c r="B167" s="300">
        <f t="shared" ref="B167:Y167" si="10">IF(B$10=0,0,B$10/B$5)</f>
        <v>4.8002774449188698E-4</v>
      </c>
      <c r="C167" s="300">
        <f t="shared" si="10"/>
        <v>4.5908812886949642E-4</v>
      </c>
      <c r="D167" s="300">
        <f t="shared" si="10"/>
        <v>4.4723270898065228E-4</v>
      </c>
      <c r="E167" s="300">
        <f t="shared" si="10"/>
        <v>5.5939720925893418E-4</v>
      </c>
      <c r="F167" s="300">
        <f t="shared" si="10"/>
        <v>3.4915068304984466E-4</v>
      </c>
      <c r="G167" s="300">
        <f t="shared" si="10"/>
        <v>3.5475316139185336E-4</v>
      </c>
      <c r="H167" s="300">
        <f t="shared" si="10"/>
        <v>3.3320897828871673E-4</v>
      </c>
      <c r="I167" s="300">
        <f t="shared" si="10"/>
        <v>3.2665808338834036E-4</v>
      </c>
      <c r="J167" s="300">
        <f t="shared" si="10"/>
        <v>3.9069270919663435E-4</v>
      </c>
      <c r="K167" s="300">
        <f t="shared" si="10"/>
        <v>3.4964731419860216E-4</v>
      </c>
      <c r="L167" s="300">
        <f t="shared" si="10"/>
        <v>2.844721099110602E-4</v>
      </c>
      <c r="M167" s="300">
        <f t="shared" si="10"/>
        <v>9.2937344529569262E-4</v>
      </c>
      <c r="N167" s="300">
        <f t="shared" si="10"/>
        <v>9.5289123590124188E-4</v>
      </c>
      <c r="O167" s="300">
        <f t="shared" si="10"/>
        <v>1.2929620113676192E-3</v>
      </c>
      <c r="P167" s="300">
        <f t="shared" si="10"/>
        <v>1.1171451678816718E-3</v>
      </c>
      <c r="Q167" s="300">
        <f t="shared" si="10"/>
        <v>1.0832507576595783E-3</v>
      </c>
      <c r="R167" s="300">
        <f t="shared" si="10"/>
        <v>1.0611741718705369E-3</v>
      </c>
      <c r="S167" s="300">
        <f t="shared" si="10"/>
        <v>6.1728205338057961E-4</v>
      </c>
      <c r="T167" s="300">
        <f t="shared" si="10"/>
        <v>5.9318581572660994E-4</v>
      </c>
      <c r="U167" s="300">
        <f t="shared" si="10"/>
        <v>8.4224009897170178E-4</v>
      </c>
      <c r="V167" s="300">
        <f t="shared" si="10"/>
        <v>1.5716239196018906E-3</v>
      </c>
      <c r="W167" s="300">
        <f t="shared" si="10"/>
        <v>1.6358286046369676E-3</v>
      </c>
      <c r="X167" s="300">
        <f t="shared" si="10"/>
        <v>1.410035383886741E-3</v>
      </c>
      <c r="Y167" s="300">
        <f t="shared" si="10"/>
        <v>1.7229651249962288E-3</v>
      </c>
      <c r="DA167" s="68"/>
    </row>
    <row r="168" spans="1:105" ht="12" customHeight="1" x14ac:dyDescent="0.25">
      <c r="A168" s="174" t="s">
        <v>485</v>
      </c>
      <c r="B168" s="301">
        <f t="shared" ref="B168:Y168" si="11">IF(B$16=0,0,B$16/B$5)</f>
        <v>0.75911605766169532</v>
      </c>
      <c r="C168" s="301">
        <f t="shared" si="11"/>
        <v>0.75198027683392887</v>
      </c>
      <c r="D168" s="301">
        <f t="shared" si="11"/>
        <v>0.75183166411532243</v>
      </c>
      <c r="E168" s="301">
        <f t="shared" si="11"/>
        <v>0.74556675661117044</v>
      </c>
      <c r="F168" s="301">
        <f t="shared" si="11"/>
        <v>0.75930388811164251</v>
      </c>
      <c r="G168" s="301">
        <f t="shared" si="11"/>
        <v>0.79415813978114091</v>
      </c>
      <c r="H168" s="301">
        <f t="shared" si="11"/>
        <v>0.77918135965499258</v>
      </c>
      <c r="I168" s="301">
        <f t="shared" si="11"/>
        <v>0.79190809632242909</v>
      </c>
      <c r="J168" s="301">
        <f t="shared" si="11"/>
        <v>0.78551607143304547</v>
      </c>
      <c r="K168" s="301">
        <f t="shared" si="11"/>
        <v>0.8221083448698957</v>
      </c>
      <c r="L168" s="301">
        <f t="shared" si="11"/>
        <v>0.86762858774506102</v>
      </c>
      <c r="M168" s="301">
        <f t="shared" si="11"/>
        <v>0.77857340527954944</v>
      </c>
      <c r="N168" s="301">
        <f t="shared" si="11"/>
        <v>0.83451773557186126</v>
      </c>
      <c r="O168" s="301">
        <f t="shared" si="11"/>
        <v>0.77762443470112774</v>
      </c>
      <c r="P168" s="301">
        <f t="shared" si="11"/>
        <v>0.80286091985562613</v>
      </c>
      <c r="Q168" s="301">
        <f t="shared" si="11"/>
        <v>0.81272460514095979</v>
      </c>
      <c r="R168" s="301">
        <f t="shared" si="11"/>
        <v>0.81596704246833018</v>
      </c>
      <c r="S168" s="301">
        <f t="shared" si="11"/>
        <v>0.88780226001375162</v>
      </c>
      <c r="T168" s="301">
        <f t="shared" si="11"/>
        <v>0.89369319420985871</v>
      </c>
      <c r="U168" s="301">
        <f t="shared" si="11"/>
        <v>0.84860215076418877</v>
      </c>
      <c r="V168" s="301">
        <f t="shared" si="11"/>
        <v>0.72584717960324252</v>
      </c>
      <c r="W168" s="301">
        <f t="shared" si="11"/>
        <v>0.71551441589489495</v>
      </c>
      <c r="X168" s="301">
        <f t="shared" si="11"/>
        <v>0.75448508886777188</v>
      </c>
      <c r="Y168" s="301">
        <f t="shared" si="11"/>
        <v>0.70116562206667776</v>
      </c>
      <c r="DA168" s="178"/>
    </row>
    <row r="169" spans="1:105" ht="12" customHeight="1" x14ac:dyDescent="0.25">
      <c r="A169" s="41" t="s">
        <v>497</v>
      </c>
      <c r="B169" s="235">
        <f t="shared" ref="B169:Y169" si="12">IF(B$27=0,0,B$27/B$5)</f>
        <v>0.24040391459381297</v>
      </c>
      <c r="C169" s="235">
        <f t="shared" si="12"/>
        <v>0.24756063503720172</v>
      </c>
      <c r="D169" s="235">
        <f t="shared" si="12"/>
        <v>0.24772110317569696</v>
      </c>
      <c r="E169" s="235">
        <f t="shared" si="12"/>
        <v>0.25387384617957082</v>
      </c>
      <c r="F169" s="235">
        <f t="shared" si="12"/>
        <v>0.24034696120530757</v>
      </c>
      <c r="G169" s="235">
        <f t="shared" si="12"/>
        <v>0.20548710705746714</v>
      </c>
      <c r="H169" s="235">
        <f t="shared" si="12"/>
        <v>0.22048543136671875</v>
      </c>
      <c r="I169" s="235">
        <f t="shared" si="12"/>
        <v>0.20776524559418275</v>
      </c>
      <c r="J169" s="235">
        <f t="shared" si="12"/>
        <v>0.21409323585775789</v>
      </c>
      <c r="K169" s="235">
        <f t="shared" si="12"/>
        <v>0.17754200781590584</v>
      </c>
      <c r="L169" s="235">
        <f t="shared" si="12"/>
        <v>0.13208694014502786</v>
      </c>
      <c r="M169" s="235">
        <f t="shared" si="12"/>
        <v>0.22049722127515473</v>
      </c>
      <c r="N169" s="235">
        <f t="shared" si="12"/>
        <v>0.16452937319223743</v>
      </c>
      <c r="O169" s="235">
        <f t="shared" si="12"/>
        <v>0.22108260328750484</v>
      </c>
      <c r="P169" s="235">
        <f t="shared" si="12"/>
        <v>0.19602193497649237</v>
      </c>
      <c r="Q169" s="235">
        <f t="shared" si="12"/>
        <v>0.18619214410138052</v>
      </c>
      <c r="R169" s="235">
        <f t="shared" si="12"/>
        <v>0.18297178335979911</v>
      </c>
      <c r="S169" s="235">
        <f t="shared" si="12"/>
        <v>0.11158045793286794</v>
      </c>
      <c r="T169" s="235">
        <f t="shared" si="12"/>
        <v>0.10571361997441465</v>
      </c>
      <c r="U169" s="235">
        <f t="shared" si="12"/>
        <v>0.15055560913683946</v>
      </c>
      <c r="V169" s="235">
        <f t="shared" si="12"/>
        <v>0.27258119647715556</v>
      </c>
      <c r="W169" s="235">
        <f t="shared" si="12"/>
        <v>0.28284975550046776</v>
      </c>
      <c r="X169" s="235">
        <f t="shared" si="12"/>
        <v>0.24410487574834108</v>
      </c>
      <c r="Y169" s="235">
        <f t="shared" si="12"/>
        <v>0.2971114128083262</v>
      </c>
      <c r="DA169" s="97"/>
    </row>
    <row r="170" spans="1:105" ht="12" customHeight="1" x14ac:dyDescent="0.25">
      <c r="A170" s="128"/>
      <c r="B170" s="128"/>
      <c r="C170" s="128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DA170" s="120"/>
    </row>
    <row r="171" spans="1:105" ht="12" customHeight="1" x14ac:dyDescent="0.25">
      <c r="A171" s="35" t="s">
        <v>46</v>
      </c>
      <c r="B171" s="232">
        <f t="shared" ref="B171:Y171" si="13">SUM(B$172:B$177,B$179:B$180,B$182:B$184,B185)</f>
        <v>1</v>
      </c>
      <c r="C171" s="232">
        <f t="shared" si="13"/>
        <v>1</v>
      </c>
      <c r="D171" s="232">
        <f t="shared" si="13"/>
        <v>1</v>
      </c>
      <c r="E171" s="232">
        <f t="shared" si="13"/>
        <v>1</v>
      </c>
      <c r="F171" s="232">
        <f t="shared" si="13"/>
        <v>1</v>
      </c>
      <c r="G171" s="232">
        <f t="shared" si="13"/>
        <v>1</v>
      </c>
      <c r="H171" s="232">
        <f t="shared" si="13"/>
        <v>1</v>
      </c>
      <c r="I171" s="232">
        <f t="shared" si="13"/>
        <v>1</v>
      </c>
      <c r="J171" s="232">
        <f t="shared" si="13"/>
        <v>1</v>
      </c>
      <c r="K171" s="232">
        <f t="shared" si="13"/>
        <v>1</v>
      </c>
      <c r="L171" s="232">
        <f t="shared" si="13"/>
        <v>1</v>
      </c>
      <c r="M171" s="232">
        <f t="shared" si="13"/>
        <v>1</v>
      </c>
      <c r="N171" s="232">
        <f t="shared" si="13"/>
        <v>1</v>
      </c>
      <c r="O171" s="232">
        <f t="shared" si="13"/>
        <v>1</v>
      </c>
      <c r="P171" s="232">
        <f t="shared" si="13"/>
        <v>1</v>
      </c>
      <c r="Q171" s="232">
        <f t="shared" si="13"/>
        <v>1</v>
      </c>
      <c r="R171" s="232">
        <f t="shared" si="13"/>
        <v>1</v>
      </c>
      <c r="S171" s="232">
        <f t="shared" si="13"/>
        <v>1</v>
      </c>
      <c r="T171" s="232">
        <f t="shared" si="13"/>
        <v>1</v>
      </c>
      <c r="U171" s="232">
        <f t="shared" si="13"/>
        <v>1</v>
      </c>
      <c r="V171" s="232">
        <f t="shared" si="13"/>
        <v>1</v>
      </c>
      <c r="W171" s="232">
        <f t="shared" si="13"/>
        <v>0.99999999999999989</v>
      </c>
      <c r="X171" s="232">
        <f t="shared" si="13"/>
        <v>1</v>
      </c>
      <c r="Y171" s="232">
        <f t="shared" si="13"/>
        <v>1</v>
      </c>
      <c r="DA171" s="95"/>
    </row>
    <row r="172" spans="1:105" ht="12" customHeight="1" x14ac:dyDescent="0.25">
      <c r="A172" s="55" t="s">
        <v>91</v>
      </c>
      <c r="B172" s="299">
        <f t="shared" ref="B172:Y172" si="14">IF(B$35=0,0,B$35/B$34)</f>
        <v>0</v>
      </c>
      <c r="C172" s="299">
        <f t="shared" si="14"/>
        <v>0</v>
      </c>
      <c r="D172" s="299">
        <f t="shared" si="14"/>
        <v>0</v>
      </c>
      <c r="E172" s="299">
        <f t="shared" si="14"/>
        <v>0</v>
      </c>
      <c r="F172" s="299">
        <f t="shared" si="14"/>
        <v>0</v>
      </c>
      <c r="G172" s="299">
        <f t="shared" si="14"/>
        <v>0</v>
      </c>
      <c r="H172" s="299">
        <f t="shared" si="14"/>
        <v>0</v>
      </c>
      <c r="I172" s="299">
        <f t="shared" si="14"/>
        <v>0</v>
      </c>
      <c r="J172" s="299">
        <f t="shared" si="14"/>
        <v>0</v>
      </c>
      <c r="K172" s="299">
        <f t="shared" si="14"/>
        <v>0</v>
      </c>
      <c r="L172" s="299">
        <f t="shared" si="14"/>
        <v>0</v>
      </c>
      <c r="M172" s="299">
        <f t="shared" si="14"/>
        <v>0</v>
      </c>
      <c r="N172" s="299">
        <f t="shared" si="14"/>
        <v>0</v>
      </c>
      <c r="O172" s="299">
        <f t="shared" si="14"/>
        <v>0</v>
      </c>
      <c r="P172" s="299">
        <f t="shared" si="14"/>
        <v>0</v>
      </c>
      <c r="Q172" s="299">
        <f t="shared" si="14"/>
        <v>0</v>
      </c>
      <c r="R172" s="299">
        <f t="shared" si="14"/>
        <v>0</v>
      </c>
      <c r="S172" s="299">
        <f t="shared" si="14"/>
        <v>0</v>
      </c>
      <c r="T172" s="299">
        <f t="shared" si="14"/>
        <v>0</v>
      </c>
      <c r="U172" s="299">
        <f t="shared" si="14"/>
        <v>0</v>
      </c>
      <c r="V172" s="299">
        <f t="shared" si="14"/>
        <v>0</v>
      </c>
      <c r="W172" s="299">
        <f t="shared" si="14"/>
        <v>0</v>
      </c>
      <c r="X172" s="299">
        <f t="shared" si="14"/>
        <v>0</v>
      </c>
      <c r="Y172" s="299">
        <f t="shared" si="14"/>
        <v>0</v>
      </c>
      <c r="DA172" s="67"/>
    </row>
    <row r="173" spans="1:105" ht="12" customHeight="1" x14ac:dyDescent="0.25">
      <c r="A173" s="173" t="s">
        <v>92</v>
      </c>
      <c r="B173" s="233">
        <f t="shared" ref="B173:Y173" si="15">IF(B$36=0,0,B$36/B$34)</f>
        <v>0</v>
      </c>
      <c r="C173" s="233">
        <f t="shared" si="15"/>
        <v>0</v>
      </c>
      <c r="D173" s="233">
        <f t="shared" si="15"/>
        <v>0</v>
      </c>
      <c r="E173" s="233">
        <f t="shared" si="15"/>
        <v>0</v>
      </c>
      <c r="F173" s="233">
        <f t="shared" si="15"/>
        <v>0</v>
      </c>
      <c r="G173" s="233">
        <f t="shared" si="15"/>
        <v>0</v>
      </c>
      <c r="H173" s="233">
        <f t="shared" si="15"/>
        <v>0</v>
      </c>
      <c r="I173" s="233">
        <f t="shared" si="15"/>
        <v>0</v>
      </c>
      <c r="J173" s="233">
        <f t="shared" si="15"/>
        <v>0</v>
      </c>
      <c r="K173" s="233">
        <f t="shared" si="15"/>
        <v>0</v>
      </c>
      <c r="L173" s="233">
        <f t="shared" si="15"/>
        <v>0</v>
      </c>
      <c r="M173" s="233">
        <f t="shared" si="15"/>
        <v>0</v>
      </c>
      <c r="N173" s="233">
        <f t="shared" si="15"/>
        <v>0</v>
      </c>
      <c r="O173" s="233">
        <f t="shared" si="15"/>
        <v>0</v>
      </c>
      <c r="P173" s="233">
        <f t="shared" si="15"/>
        <v>0</v>
      </c>
      <c r="Q173" s="233">
        <f t="shared" si="15"/>
        <v>0</v>
      </c>
      <c r="R173" s="233">
        <f t="shared" si="15"/>
        <v>0</v>
      </c>
      <c r="S173" s="233">
        <f t="shared" si="15"/>
        <v>0</v>
      </c>
      <c r="T173" s="233">
        <f t="shared" si="15"/>
        <v>0</v>
      </c>
      <c r="U173" s="233">
        <f t="shared" si="15"/>
        <v>0</v>
      </c>
      <c r="V173" s="233">
        <f t="shared" si="15"/>
        <v>0</v>
      </c>
      <c r="W173" s="233">
        <f t="shared" si="15"/>
        <v>0</v>
      </c>
      <c r="X173" s="233">
        <f t="shared" si="15"/>
        <v>0</v>
      </c>
      <c r="Y173" s="233">
        <f t="shared" si="15"/>
        <v>0</v>
      </c>
      <c r="DA173" s="177"/>
    </row>
    <row r="174" spans="1:105" ht="12" customHeight="1" x14ac:dyDescent="0.25">
      <c r="A174" s="173" t="s">
        <v>93</v>
      </c>
      <c r="B174" s="233">
        <f t="shared" ref="B174:Y174" si="16">IF(B$37=0,0,B$37/B$34)</f>
        <v>0</v>
      </c>
      <c r="C174" s="233">
        <f t="shared" si="16"/>
        <v>0</v>
      </c>
      <c r="D174" s="233">
        <f t="shared" si="16"/>
        <v>0</v>
      </c>
      <c r="E174" s="233">
        <f t="shared" si="16"/>
        <v>0</v>
      </c>
      <c r="F174" s="233">
        <f t="shared" si="16"/>
        <v>0</v>
      </c>
      <c r="G174" s="233">
        <f t="shared" si="16"/>
        <v>0</v>
      </c>
      <c r="H174" s="233">
        <f t="shared" si="16"/>
        <v>0</v>
      </c>
      <c r="I174" s="233">
        <f t="shared" si="16"/>
        <v>0</v>
      </c>
      <c r="J174" s="233">
        <f t="shared" si="16"/>
        <v>0</v>
      </c>
      <c r="K174" s="233">
        <f t="shared" si="16"/>
        <v>0</v>
      </c>
      <c r="L174" s="233">
        <f t="shared" si="16"/>
        <v>0</v>
      </c>
      <c r="M174" s="233">
        <f t="shared" si="16"/>
        <v>0</v>
      </c>
      <c r="N174" s="233">
        <f t="shared" si="16"/>
        <v>0</v>
      </c>
      <c r="O174" s="233">
        <f t="shared" si="16"/>
        <v>0</v>
      </c>
      <c r="P174" s="233">
        <f t="shared" si="16"/>
        <v>0</v>
      </c>
      <c r="Q174" s="233">
        <f t="shared" si="16"/>
        <v>0</v>
      </c>
      <c r="R174" s="233">
        <f t="shared" si="16"/>
        <v>0</v>
      </c>
      <c r="S174" s="233">
        <f t="shared" si="16"/>
        <v>0</v>
      </c>
      <c r="T174" s="233">
        <f t="shared" si="16"/>
        <v>0</v>
      </c>
      <c r="U174" s="233">
        <f t="shared" si="16"/>
        <v>0</v>
      </c>
      <c r="V174" s="233">
        <f t="shared" si="16"/>
        <v>0</v>
      </c>
      <c r="W174" s="233">
        <f t="shared" si="16"/>
        <v>0</v>
      </c>
      <c r="X174" s="233">
        <f t="shared" si="16"/>
        <v>0</v>
      </c>
      <c r="Y174" s="233">
        <f t="shared" si="16"/>
        <v>0</v>
      </c>
      <c r="DA174" s="177"/>
    </row>
    <row r="175" spans="1:105" ht="12" customHeight="1" x14ac:dyDescent="0.25">
      <c r="A175" s="173" t="s">
        <v>94</v>
      </c>
      <c r="B175" s="233">
        <f t="shared" ref="B175:Y175" si="17">IF(B$38=0,0,B$38/B$34)</f>
        <v>0</v>
      </c>
      <c r="C175" s="233">
        <f t="shared" si="17"/>
        <v>0</v>
      </c>
      <c r="D175" s="233">
        <f t="shared" si="17"/>
        <v>0</v>
      </c>
      <c r="E175" s="233">
        <f t="shared" si="17"/>
        <v>0</v>
      </c>
      <c r="F175" s="233">
        <f t="shared" si="17"/>
        <v>0</v>
      </c>
      <c r="G175" s="233">
        <f t="shared" si="17"/>
        <v>0</v>
      </c>
      <c r="H175" s="233">
        <f t="shared" si="17"/>
        <v>0</v>
      </c>
      <c r="I175" s="233">
        <f t="shared" si="17"/>
        <v>0</v>
      </c>
      <c r="J175" s="233">
        <f t="shared" si="17"/>
        <v>0</v>
      </c>
      <c r="K175" s="233">
        <f t="shared" si="17"/>
        <v>0</v>
      </c>
      <c r="L175" s="233">
        <f t="shared" si="17"/>
        <v>0</v>
      </c>
      <c r="M175" s="233">
        <f t="shared" si="17"/>
        <v>0</v>
      </c>
      <c r="N175" s="233">
        <f t="shared" si="17"/>
        <v>0</v>
      </c>
      <c r="O175" s="233">
        <f t="shared" si="17"/>
        <v>0</v>
      </c>
      <c r="P175" s="233">
        <f t="shared" si="17"/>
        <v>0</v>
      </c>
      <c r="Q175" s="233">
        <f t="shared" si="17"/>
        <v>0</v>
      </c>
      <c r="R175" s="233">
        <f t="shared" si="17"/>
        <v>0</v>
      </c>
      <c r="S175" s="233">
        <f t="shared" si="17"/>
        <v>0</v>
      </c>
      <c r="T175" s="233">
        <f t="shared" si="17"/>
        <v>0</v>
      </c>
      <c r="U175" s="233">
        <f t="shared" si="17"/>
        <v>0</v>
      </c>
      <c r="V175" s="233">
        <f t="shared" si="17"/>
        <v>0</v>
      </c>
      <c r="W175" s="233">
        <f t="shared" si="17"/>
        <v>0</v>
      </c>
      <c r="X175" s="233">
        <f t="shared" si="17"/>
        <v>0</v>
      </c>
      <c r="Y175" s="233">
        <f t="shared" si="17"/>
        <v>0</v>
      </c>
      <c r="DA175" s="177"/>
    </row>
    <row r="176" spans="1:105" ht="12" customHeight="1" x14ac:dyDescent="0.25">
      <c r="A176" s="56" t="s">
        <v>95</v>
      </c>
      <c r="B176" s="300">
        <f t="shared" ref="B176:Y176" si="18">IF(B$39=0,0,B$39/B$34)</f>
        <v>1.5336526310748353E-3</v>
      </c>
      <c r="C176" s="300">
        <f t="shared" si="18"/>
        <v>1.3089324600314464E-3</v>
      </c>
      <c r="D176" s="300">
        <f t="shared" si="18"/>
        <v>1.2257705919423904E-3</v>
      </c>
      <c r="E176" s="300">
        <f t="shared" si="18"/>
        <v>1.6390428831175516E-3</v>
      </c>
      <c r="F176" s="300">
        <f t="shared" si="18"/>
        <v>9.3749334552934327E-4</v>
      </c>
      <c r="G176" s="300">
        <f t="shared" si="18"/>
        <v>8.502218927238823E-4</v>
      </c>
      <c r="H176" s="300">
        <f t="shared" si="18"/>
        <v>8.6031070777271553E-4</v>
      </c>
      <c r="I176" s="300">
        <f t="shared" si="18"/>
        <v>8.4398491548481913E-4</v>
      </c>
      <c r="J176" s="300">
        <f t="shared" si="18"/>
        <v>9.3242504610063553E-4</v>
      </c>
      <c r="K176" s="300">
        <f t="shared" si="18"/>
        <v>5.8471496301452594E-4</v>
      </c>
      <c r="L176" s="300">
        <f t="shared" si="18"/>
        <v>4.7160106979946855E-4</v>
      </c>
      <c r="M176" s="300">
        <f t="shared" si="18"/>
        <v>2.1017011487019918E-3</v>
      </c>
      <c r="N176" s="300">
        <f t="shared" si="18"/>
        <v>1.9408970867670137E-3</v>
      </c>
      <c r="O176" s="300">
        <f t="shared" si="18"/>
        <v>2.5181979996283465E-3</v>
      </c>
      <c r="P176" s="300">
        <f t="shared" si="18"/>
        <v>2.0077139759682189E-3</v>
      </c>
      <c r="Q176" s="300">
        <f t="shared" si="18"/>
        <v>1.9075580197339321E-3</v>
      </c>
      <c r="R176" s="300">
        <f t="shared" si="18"/>
        <v>1.9803816872872859E-3</v>
      </c>
      <c r="S176" s="300">
        <f t="shared" si="18"/>
        <v>3.26988178885966E-4</v>
      </c>
      <c r="T176" s="300">
        <f t="shared" si="18"/>
        <v>3.2784888171712075E-4</v>
      </c>
      <c r="U176" s="300">
        <f t="shared" si="18"/>
        <v>5.2725610601217011E-4</v>
      </c>
      <c r="V176" s="300">
        <f t="shared" si="18"/>
        <v>1.7600696007973613E-3</v>
      </c>
      <c r="W176" s="300">
        <f t="shared" si="18"/>
        <v>1.9255652215998732E-3</v>
      </c>
      <c r="X176" s="300">
        <f t="shared" si="18"/>
        <v>1.748671516384754E-3</v>
      </c>
      <c r="Y176" s="300">
        <f t="shared" si="18"/>
        <v>2.2351690645079783E-3</v>
      </c>
      <c r="DA176" s="68"/>
    </row>
    <row r="177" spans="1:105" ht="12" customHeight="1" x14ac:dyDescent="0.25">
      <c r="A177" s="174" t="s">
        <v>515</v>
      </c>
      <c r="B177" s="301">
        <f t="shared" ref="B177:Y177" si="19">IF(B$45=0,0,B$45/B$34)</f>
        <v>0</v>
      </c>
      <c r="C177" s="301">
        <f t="shared" si="19"/>
        <v>0</v>
      </c>
      <c r="D177" s="301">
        <f t="shared" si="19"/>
        <v>0</v>
      </c>
      <c r="E177" s="301">
        <f t="shared" si="19"/>
        <v>0</v>
      </c>
      <c r="F177" s="301">
        <f t="shared" si="19"/>
        <v>0</v>
      </c>
      <c r="G177" s="301">
        <f t="shared" si="19"/>
        <v>0</v>
      </c>
      <c r="H177" s="301">
        <f t="shared" si="19"/>
        <v>0</v>
      </c>
      <c r="I177" s="301">
        <f t="shared" si="19"/>
        <v>0</v>
      </c>
      <c r="J177" s="301">
        <f t="shared" si="19"/>
        <v>0</v>
      </c>
      <c r="K177" s="301">
        <f t="shared" si="19"/>
        <v>0</v>
      </c>
      <c r="L177" s="301">
        <f t="shared" si="19"/>
        <v>0</v>
      </c>
      <c r="M177" s="301">
        <f t="shared" si="19"/>
        <v>0</v>
      </c>
      <c r="N177" s="301">
        <f t="shared" si="19"/>
        <v>0</v>
      </c>
      <c r="O177" s="301">
        <f t="shared" si="19"/>
        <v>0</v>
      </c>
      <c r="P177" s="301">
        <f t="shared" si="19"/>
        <v>0</v>
      </c>
      <c r="Q177" s="301">
        <f t="shared" si="19"/>
        <v>0</v>
      </c>
      <c r="R177" s="301">
        <f t="shared" si="19"/>
        <v>0</v>
      </c>
      <c r="S177" s="301">
        <f t="shared" si="19"/>
        <v>0</v>
      </c>
      <c r="T177" s="301">
        <f t="shared" si="19"/>
        <v>0</v>
      </c>
      <c r="U177" s="301">
        <f t="shared" si="19"/>
        <v>0</v>
      </c>
      <c r="V177" s="301">
        <f t="shared" si="19"/>
        <v>0</v>
      </c>
      <c r="W177" s="301">
        <f t="shared" si="19"/>
        <v>0</v>
      </c>
      <c r="X177" s="301">
        <f t="shared" si="19"/>
        <v>0</v>
      </c>
      <c r="Y177" s="301">
        <f t="shared" si="19"/>
        <v>0</v>
      </c>
      <c r="DA177" s="178"/>
    </row>
    <row r="178" spans="1:105" ht="12" customHeight="1" x14ac:dyDescent="0.25">
      <c r="A178" s="174" t="s">
        <v>517</v>
      </c>
      <c r="B178" s="301">
        <f t="shared" ref="B178:Y178" si="20">IF(B$46=0,0,B$46/B$34)</f>
        <v>0.24173463331581646</v>
      </c>
      <c r="C178" s="301">
        <f t="shared" si="20"/>
        <v>0.22214648169041706</v>
      </c>
      <c r="D178" s="301">
        <f t="shared" si="20"/>
        <v>0.21368563155914261</v>
      </c>
      <c r="E178" s="301">
        <f t="shared" si="20"/>
        <v>0.23411253087363895</v>
      </c>
      <c r="F178" s="301">
        <f t="shared" si="20"/>
        <v>0.20310967424824131</v>
      </c>
      <c r="G178" s="301">
        <f t="shared" si="20"/>
        <v>0.15499841729809655</v>
      </c>
      <c r="H178" s="301">
        <f t="shared" si="20"/>
        <v>0.17916583931770422</v>
      </c>
      <c r="I178" s="301">
        <f t="shared" si="20"/>
        <v>0.16894714340292474</v>
      </c>
      <c r="J178" s="301">
        <f t="shared" si="20"/>
        <v>0.1608119234332267</v>
      </c>
      <c r="K178" s="301">
        <f t="shared" si="20"/>
        <v>9.3444084713327324E-2</v>
      </c>
      <c r="L178" s="301">
        <f t="shared" si="20"/>
        <v>6.8917837813651808E-2</v>
      </c>
      <c r="M178" s="301">
        <f t="shared" si="20"/>
        <v>0.15693524849896498</v>
      </c>
      <c r="N178" s="301">
        <f t="shared" si="20"/>
        <v>0.10547251334363603</v>
      </c>
      <c r="O178" s="301">
        <f t="shared" si="20"/>
        <v>0.13551749203891822</v>
      </c>
      <c r="P178" s="301">
        <f t="shared" si="20"/>
        <v>0.11087498627467977</v>
      </c>
      <c r="Q178" s="301">
        <f t="shared" si="20"/>
        <v>0.10319217925984114</v>
      </c>
      <c r="R178" s="301">
        <f t="shared" si="20"/>
        <v>0.10746895551923663</v>
      </c>
      <c r="S178" s="301">
        <f t="shared" si="20"/>
        <v>1.8602581576953332E-2</v>
      </c>
      <c r="T178" s="301">
        <f t="shared" si="20"/>
        <v>1.838868062755325E-2</v>
      </c>
      <c r="U178" s="301">
        <f t="shared" si="20"/>
        <v>2.9663290181619274E-2</v>
      </c>
      <c r="V178" s="301">
        <f t="shared" si="20"/>
        <v>9.6075749666636651E-2</v>
      </c>
      <c r="W178" s="301">
        <f t="shared" si="20"/>
        <v>0.10478833003407918</v>
      </c>
      <c r="X178" s="301">
        <f t="shared" si="20"/>
        <v>9.5277719870959593E-2</v>
      </c>
      <c r="Y178" s="301">
        <f t="shared" si="20"/>
        <v>0.12130812832269892</v>
      </c>
      <c r="DA178" s="178"/>
    </row>
    <row r="179" spans="1:105" ht="12" customHeight="1" x14ac:dyDescent="0.25">
      <c r="A179" s="62" t="s">
        <v>519</v>
      </c>
      <c r="B179" s="302">
        <f t="shared" ref="B179:Y179" si="21">IF(B$47=0,0,B$47/B$34)</f>
        <v>0.24173463331581646</v>
      </c>
      <c r="C179" s="302">
        <f t="shared" si="21"/>
        <v>0.22214648169041706</v>
      </c>
      <c r="D179" s="302">
        <f t="shared" si="21"/>
        <v>0.21368563155914261</v>
      </c>
      <c r="E179" s="302">
        <f t="shared" si="21"/>
        <v>0.23411253087363895</v>
      </c>
      <c r="F179" s="302">
        <f t="shared" si="21"/>
        <v>0.20310967424824131</v>
      </c>
      <c r="G179" s="302">
        <f t="shared" si="21"/>
        <v>0.15499841729809655</v>
      </c>
      <c r="H179" s="302">
        <f t="shared" si="21"/>
        <v>0.17916583931770422</v>
      </c>
      <c r="I179" s="302">
        <f t="shared" si="21"/>
        <v>0.16894714340292474</v>
      </c>
      <c r="J179" s="302">
        <f t="shared" si="21"/>
        <v>0.1608119234332267</v>
      </c>
      <c r="K179" s="302">
        <f t="shared" si="21"/>
        <v>9.3444084713327324E-2</v>
      </c>
      <c r="L179" s="302">
        <f t="shared" si="21"/>
        <v>6.8917837813651808E-2</v>
      </c>
      <c r="M179" s="302">
        <f t="shared" si="21"/>
        <v>0.15693524849896498</v>
      </c>
      <c r="N179" s="302">
        <f t="shared" si="21"/>
        <v>0.10547251334363603</v>
      </c>
      <c r="O179" s="302">
        <f t="shared" si="21"/>
        <v>0.13551749203891822</v>
      </c>
      <c r="P179" s="302">
        <f t="shared" si="21"/>
        <v>0.11087498627467977</v>
      </c>
      <c r="Q179" s="302">
        <f t="shared" si="21"/>
        <v>0.10319217925984114</v>
      </c>
      <c r="R179" s="302">
        <f t="shared" si="21"/>
        <v>0.10746895551923663</v>
      </c>
      <c r="S179" s="302">
        <f t="shared" si="21"/>
        <v>1.8602581576953332E-2</v>
      </c>
      <c r="T179" s="302">
        <f t="shared" si="21"/>
        <v>1.838868062755325E-2</v>
      </c>
      <c r="U179" s="302">
        <f t="shared" si="21"/>
        <v>2.9663290181619274E-2</v>
      </c>
      <c r="V179" s="302">
        <f t="shared" si="21"/>
        <v>9.6075749666636651E-2</v>
      </c>
      <c r="W179" s="302">
        <f t="shared" si="21"/>
        <v>0.10478833003407918</v>
      </c>
      <c r="X179" s="302">
        <f t="shared" si="21"/>
        <v>9.5277719870959593E-2</v>
      </c>
      <c r="Y179" s="302">
        <f t="shared" si="21"/>
        <v>0.12130812832269892</v>
      </c>
      <c r="DA179" s="72"/>
    </row>
    <row r="180" spans="1:105" ht="12" customHeight="1" x14ac:dyDescent="0.25">
      <c r="A180" s="62" t="s">
        <v>525</v>
      </c>
      <c r="B180" s="302">
        <f t="shared" ref="B180:Y180" si="22">IF(B$52=0,0,B$52/B$34)</f>
        <v>0</v>
      </c>
      <c r="C180" s="302">
        <f t="shared" si="22"/>
        <v>0</v>
      </c>
      <c r="D180" s="302">
        <f t="shared" si="22"/>
        <v>0</v>
      </c>
      <c r="E180" s="302">
        <f t="shared" si="22"/>
        <v>0</v>
      </c>
      <c r="F180" s="302">
        <f t="shared" si="22"/>
        <v>0</v>
      </c>
      <c r="G180" s="302">
        <f t="shared" si="22"/>
        <v>0</v>
      </c>
      <c r="H180" s="302">
        <f t="shared" si="22"/>
        <v>0</v>
      </c>
      <c r="I180" s="302">
        <f t="shared" si="22"/>
        <v>0</v>
      </c>
      <c r="J180" s="302">
        <f t="shared" si="22"/>
        <v>0</v>
      </c>
      <c r="K180" s="302">
        <f t="shared" si="22"/>
        <v>0</v>
      </c>
      <c r="L180" s="302">
        <f t="shared" si="22"/>
        <v>0</v>
      </c>
      <c r="M180" s="302">
        <f t="shared" si="22"/>
        <v>0</v>
      </c>
      <c r="N180" s="302">
        <f t="shared" si="22"/>
        <v>0</v>
      </c>
      <c r="O180" s="302">
        <f t="shared" si="22"/>
        <v>0</v>
      </c>
      <c r="P180" s="302">
        <f t="shared" si="22"/>
        <v>0</v>
      </c>
      <c r="Q180" s="302">
        <f t="shared" si="22"/>
        <v>0</v>
      </c>
      <c r="R180" s="302">
        <f t="shared" si="22"/>
        <v>0</v>
      </c>
      <c r="S180" s="302">
        <f t="shared" si="22"/>
        <v>0</v>
      </c>
      <c r="T180" s="302">
        <f t="shared" si="22"/>
        <v>0</v>
      </c>
      <c r="U180" s="302">
        <f t="shared" si="22"/>
        <v>0</v>
      </c>
      <c r="V180" s="302">
        <f t="shared" si="22"/>
        <v>0</v>
      </c>
      <c r="W180" s="302">
        <f t="shared" si="22"/>
        <v>0</v>
      </c>
      <c r="X180" s="302">
        <f t="shared" si="22"/>
        <v>0</v>
      </c>
      <c r="Y180" s="302">
        <f t="shared" si="22"/>
        <v>0</v>
      </c>
      <c r="DA180" s="72"/>
    </row>
    <row r="181" spans="1:105" ht="12" customHeight="1" x14ac:dyDescent="0.25">
      <c r="A181" s="174" t="s">
        <v>527</v>
      </c>
      <c r="B181" s="301">
        <f t="shared" ref="B181:Y181" si="23">IF(B$53=0,0,B$53/B$34)</f>
        <v>0.15732266394829431</v>
      </c>
      <c r="C181" s="301">
        <f t="shared" si="23"/>
        <v>0.13930210742974936</v>
      </c>
      <c r="D181" s="301">
        <f t="shared" si="23"/>
        <v>0.13329733848669775</v>
      </c>
      <c r="E181" s="301">
        <f t="shared" si="23"/>
        <v>0.14340300967235239</v>
      </c>
      <c r="F181" s="301">
        <f t="shared" si="23"/>
        <v>0.13004280037476049</v>
      </c>
      <c r="G181" s="301">
        <f t="shared" si="23"/>
        <v>0.12061711655244296</v>
      </c>
      <c r="H181" s="301">
        <f t="shared" si="23"/>
        <v>0.12739826301907467</v>
      </c>
      <c r="I181" s="301">
        <f t="shared" si="23"/>
        <v>0.12867607659565333</v>
      </c>
      <c r="J181" s="301">
        <f t="shared" si="23"/>
        <v>0.11950101060246475</v>
      </c>
      <c r="K181" s="301">
        <f t="shared" si="23"/>
        <v>8.7216572289973773E-2</v>
      </c>
      <c r="L181" s="301">
        <f t="shared" si="23"/>
        <v>8.8664712640830784E-2</v>
      </c>
      <c r="M181" s="301">
        <f t="shared" si="23"/>
        <v>0.1209562719479241</v>
      </c>
      <c r="N181" s="301">
        <f t="shared" si="23"/>
        <v>0.11533193103059015</v>
      </c>
      <c r="O181" s="301">
        <f t="shared" si="23"/>
        <v>0.1091074380571592</v>
      </c>
      <c r="P181" s="301">
        <f t="shared" si="23"/>
        <v>0.10132887830531465</v>
      </c>
      <c r="Q181" s="301">
        <f t="shared" si="23"/>
        <v>9.9801394973312293E-2</v>
      </c>
      <c r="R181" s="301">
        <f t="shared" si="23"/>
        <v>0.10515509391170236</v>
      </c>
      <c r="S181" s="301">
        <f t="shared" si="23"/>
        <v>3.0475936018113648E-2</v>
      </c>
      <c r="T181" s="301">
        <f t="shared" si="23"/>
        <v>3.186986039104011E-2</v>
      </c>
      <c r="U181" s="301">
        <f t="shared" si="23"/>
        <v>3.6274800597572446E-2</v>
      </c>
      <c r="V181" s="301">
        <f t="shared" si="23"/>
        <v>6.3520668320970433E-2</v>
      </c>
      <c r="W181" s="301">
        <f t="shared" si="23"/>
        <v>6.645629513717663E-2</v>
      </c>
      <c r="X181" s="301">
        <f t="shared" si="23"/>
        <v>7.0049671714418352E-2</v>
      </c>
      <c r="Y181" s="301">
        <f t="shared" si="23"/>
        <v>7.1756735667325364E-2</v>
      </c>
      <c r="DA181" s="178"/>
    </row>
    <row r="182" spans="1:105" ht="12" customHeight="1" x14ac:dyDescent="0.25">
      <c r="A182" s="62" t="s">
        <v>528</v>
      </c>
      <c r="B182" s="302">
        <f t="shared" ref="B182:Y182" si="24">IF(B$54=0,0,B$54/B$34)</f>
        <v>1.92602173155773E-2</v>
      </c>
      <c r="C182" s="302">
        <f t="shared" si="24"/>
        <v>1.7253073165559484E-2</v>
      </c>
      <c r="D182" s="302">
        <f t="shared" si="24"/>
        <v>1.5995998322558214E-2</v>
      </c>
      <c r="E182" s="302">
        <f t="shared" si="24"/>
        <v>1.9048001941804352E-2</v>
      </c>
      <c r="F182" s="302">
        <f t="shared" si="24"/>
        <v>1.3984115796673094E-2</v>
      </c>
      <c r="G182" s="302">
        <f t="shared" si="24"/>
        <v>1.2269409891283944E-2</v>
      </c>
      <c r="H182" s="302">
        <f t="shared" si="24"/>
        <v>1.2877585094940362E-2</v>
      </c>
      <c r="I182" s="302">
        <f t="shared" si="24"/>
        <v>1.2203742024192712E-2</v>
      </c>
      <c r="J182" s="302">
        <f t="shared" si="24"/>
        <v>1.2782336381032154E-2</v>
      </c>
      <c r="K182" s="302">
        <f t="shared" si="24"/>
        <v>8.9547798954211621E-3</v>
      </c>
      <c r="L182" s="302">
        <f t="shared" si="24"/>
        <v>6.7851218729786085E-3</v>
      </c>
      <c r="M182" s="302">
        <f t="shared" si="24"/>
        <v>2.0728750762162736E-2</v>
      </c>
      <c r="N182" s="302">
        <f t="shared" si="24"/>
        <v>1.8570681286456964E-2</v>
      </c>
      <c r="O182" s="302">
        <f t="shared" si="24"/>
        <v>2.2892855313709343E-2</v>
      </c>
      <c r="P182" s="302">
        <f t="shared" si="24"/>
        <v>1.9191795949035733E-2</v>
      </c>
      <c r="Q182" s="302">
        <f t="shared" si="24"/>
        <v>1.8331175671291843E-2</v>
      </c>
      <c r="R182" s="302">
        <f t="shared" si="24"/>
        <v>1.8470569512995937E-2</v>
      </c>
      <c r="S182" s="302">
        <f t="shared" si="24"/>
        <v>3.7045182925258824E-3</v>
      </c>
      <c r="T182" s="302">
        <f t="shared" si="24"/>
        <v>3.7522685665056302E-3</v>
      </c>
      <c r="U182" s="302">
        <f t="shared" si="24"/>
        <v>6.0337723268458427E-3</v>
      </c>
      <c r="V182" s="302">
        <f t="shared" si="24"/>
        <v>1.7247085367910975E-2</v>
      </c>
      <c r="W182" s="302">
        <f t="shared" si="24"/>
        <v>1.8511049735201481E-2</v>
      </c>
      <c r="X182" s="302">
        <f t="shared" si="24"/>
        <v>1.6785447199613286E-2</v>
      </c>
      <c r="Y182" s="302">
        <f t="shared" si="24"/>
        <v>1.9976833179957701E-2</v>
      </c>
      <c r="DA182" s="72"/>
    </row>
    <row r="183" spans="1:105" ht="12" customHeight="1" x14ac:dyDescent="0.25">
      <c r="A183" s="62" t="s">
        <v>533</v>
      </c>
      <c r="B183" s="302">
        <f t="shared" ref="B183:Y183" si="25">IF(B$58=0,0,B$58/B$34)</f>
        <v>0.138062446632717</v>
      </c>
      <c r="C183" s="302">
        <f t="shared" si="25"/>
        <v>0.12204903426418988</v>
      </c>
      <c r="D183" s="302">
        <f t="shared" si="25"/>
        <v>0.11730134016413954</v>
      </c>
      <c r="E183" s="302">
        <f t="shared" si="25"/>
        <v>0.12435500773054804</v>
      </c>
      <c r="F183" s="302">
        <f t="shared" si="25"/>
        <v>0.11605868457808741</v>
      </c>
      <c r="G183" s="302">
        <f t="shared" si="25"/>
        <v>0.10834770666115903</v>
      </c>
      <c r="H183" s="302">
        <f t="shared" si="25"/>
        <v>0.1145206779241343</v>
      </c>
      <c r="I183" s="302">
        <f t="shared" si="25"/>
        <v>0.11647233457146061</v>
      </c>
      <c r="J183" s="302">
        <f t="shared" si="25"/>
        <v>0.10671867422143259</v>
      </c>
      <c r="K183" s="302">
        <f t="shared" si="25"/>
        <v>7.8261792394552609E-2</v>
      </c>
      <c r="L183" s="302">
        <f t="shared" si="25"/>
        <v>8.1879590767852173E-2</v>
      </c>
      <c r="M183" s="302">
        <f t="shared" si="25"/>
        <v>0.10022752118576136</v>
      </c>
      <c r="N183" s="302">
        <f t="shared" si="25"/>
        <v>9.6761249744133193E-2</v>
      </c>
      <c r="O183" s="302">
        <f t="shared" si="25"/>
        <v>8.6214582743449841E-2</v>
      </c>
      <c r="P183" s="302">
        <f t="shared" si="25"/>
        <v>8.2137082356278909E-2</v>
      </c>
      <c r="Q183" s="302">
        <f t="shared" si="25"/>
        <v>8.1470219302020447E-2</v>
      </c>
      <c r="R183" s="302">
        <f t="shared" si="25"/>
        <v>8.6684524398706428E-2</v>
      </c>
      <c r="S183" s="302">
        <f t="shared" si="25"/>
        <v>2.6771417725587766E-2</v>
      </c>
      <c r="T183" s="302">
        <f t="shared" si="25"/>
        <v>2.811759182453448E-2</v>
      </c>
      <c r="U183" s="302">
        <f t="shared" si="25"/>
        <v>3.0241028270726604E-2</v>
      </c>
      <c r="V183" s="302">
        <f t="shared" si="25"/>
        <v>4.6273582953059451E-2</v>
      </c>
      <c r="W183" s="302">
        <f t="shared" si="25"/>
        <v>4.7945245401975145E-2</v>
      </c>
      <c r="X183" s="302">
        <f t="shared" si="25"/>
        <v>5.3264224514805066E-2</v>
      </c>
      <c r="Y183" s="302">
        <f t="shared" si="25"/>
        <v>5.1779902487367663E-2</v>
      </c>
      <c r="DA183" s="72"/>
    </row>
    <row r="184" spans="1:105" ht="12" customHeight="1" x14ac:dyDescent="0.25">
      <c r="A184" s="62" t="s">
        <v>545</v>
      </c>
      <c r="B184" s="302">
        <f t="shared" ref="B184:Y184" si="26">IF(B$69=0,0,B$69/B$34)</f>
        <v>0</v>
      </c>
      <c r="C184" s="302">
        <f t="shared" si="26"/>
        <v>0</v>
      </c>
      <c r="D184" s="302">
        <f t="shared" si="26"/>
        <v>0</v>
      </c>
      <c r="E184" s="302">
        <f t="shared" si="26"/>
        <v>0</v>
      </c>
      <c r="F184" s="302">
        <f t="shared" si="26"/>
        <v>0</v>
      </c>
      <c r="G184" s="302">
        <f t="shared" si="26"/>
        <v>0</v>
      </c>
      <c r="H184" s="302">
        <f t="shared" si="26"/>
        <v>0</v>
      </c>
      <c r="I184" s="302">
        <f t="shared" si="26"/>
        <v>0</v>
      </c>
      <c r="J184" s="302">
        <f t="shared" si="26"/>
        <v>0</v>
      </c>
      <c r="K184" s="302">
        <f t="shared" si="26"/>
        <v>0</v>
      </c>
      <c r="L184" s="302">
        <f t="shared" si="26"/>
        <v>0</v>
      </c>
      <c r="M184" s="302">
        <f t="shared" si="26"/>
        <v>0</v>
      </c>
      <c r="N184" s="302">
        <f t="shared" si="26"/>
        <v>0</v>
      </c>
      <c r="O184" s="302">
        <f t="shared" si="26"/>
        <v>0</v>
      </c>
      <c r="P184" s="302">
        <f t="shared" si="26"/>
        <v>0</v>
      </c>
      <c r="Q184" s="302">
        <f t="shared" si="26"/>
        <v>0</v>
      </c>
      <c r="R184" s="302">
        <f t="shared" si="26"/>
        <v>0</v>
      </c>
      <c r="S184" s="302">
        <f t="shared" si="26"/>
        <v>0</v>
      </c>
      <c r="T184" s="302">
        <f t="shared" si="26"/>
        <v>0</v>
      </c>
      <c r="U184" s="302">
        <f t="shared" si="26"/>
        <v>0</v>
      </c>
      <c r="V184" s="302">
        <f t="shared" si="26"/>
        <v>0</v>
      </c>
      <c r="W184" s="302">
        <f t="shared" si="26"/>
        <v>0</v>
      </c>
      <c r="X184" s="302">
        <f t="shared" si="26"/>
        <v>0</v>
      </c>
      <c r="Y184" s="302">
        <f t="shared" si="26"/>
        <v>0</v>
      </c>
      <c r="DA184" s="72"/>
    </row>
    <row r="185" spans="1:105" ht="12" customHeight="1" x14ac:dyDescent="0.25">
      <c r="A185" s="100" t="s">
        <v>105</v>
      </c>
      <c r="B185" s="310">
        <f t="shared" ref="B185:Y185" si="27">IF(B$70=0,0,B$70/B$34)</f>
        <v>0.59940905010481449</v>
      </c>
      <c r="C185" s="310">
        <f t="shared" si="27"/>
        <v>0.63724247841980208</v>
      </c>
      <c r="D185" s="310">
        <f t="shared" si="27"/>
        <v>0.65179125936221738</v>
      </c>
      <c r="E185" s="310">
        <f t="shared" si="27"/>
        <v>0.6208454165708911</v>
      </c>
      <c r="F185" s="310">
        <f t="shared" si="27"/>
        <v>0.66591003203146881</v>
      </c>
      <c r="G185" s="310">
        <f t="shared" si="27"/>
        <v>0.72353424425673663</v>
      </c>
      <c r="H185" s="310">
        <f t="shared" si="27"/>
        <v>0.69257558695544852</v>
      </c>
      <c r="I185" s="310">
        <f t="shared" si="27"/>
        <v>0.70153279508593713</v>
      </c>
      <c r="J185" s="310">
        <f t="shared" si="27"/>
        <v>0.71875464091820784</v>
      </c>
      <c r="K185" s="310">
        <f t="shared" si="27"/>
        <v>0.81875462803368437</v>
      </c>
      <c r="L185" s="310">
        <f t="shared" si="27"/>
        <v>0.84194584847571796</v>
      </c>
      <c r="M185" s="310">
        <f t="shared" si="27"/>
        <v>0.72000677840440896</v>
      </c>
      <c r="N185" s="310">
        <f t="shared" si="27"/>
        <v>0.77725465853900677</v>
      </c>
      <c r="O185" s="310">
        <f t="shared" si="27"/>
        <v>0.75285687190429429</v>
      </c>
      <c r="P185" s="310">
        <f t="shared" si="27"/>
        <v>0.78578842144403738</v>
      </c>
      <c r="Q185" s="310">
        <f t="shared" si="27"/>
        <v>0.79509886774711269</v>
      </c>
      <c r="R185" s="310">
        <f t="shared" si="27"/>
        <v>0.78539556888177364</v>
      </c>
      <c r="S185" s="310">
        <f t="shared" si="27"/>
        <v>0.95059449422604703</v>
      </c>
      <c r="T185" s="310">
        <f t="shared" si="27"/>
        <v>0.94941361009968961</v>
      </c>
      <c r="U185" s="310">
        <f t="shared" si="27"/>
        <v>0.93353465311479611</v>
      </c>
      <c r="V185" s="310">
        <f t="shared" si="27"/>
        <v>0.83864351241159552</v>
      </c>
      <c r="W185" s="310">
        <f t="shared" si="27"/>
        <v>0.82682980960714425</v>
      </c>
      <c r="X185" s="310">
        <f t="shared" si="27"/>
        <v>0.83292393689823729</v>
      </c>
      <c r="Y185" s="310">
        <f t="shared" si="27"/>
        <v>0.80469996694546775</v>
      </c>
      <c r="DA185" s="127"/>
    </row>
    <row r="186" spans="1:105" ht="12" customHeight="1" x14ac:dyDescent="0.25">
      <c r="A186" s="128"/>
      <c r="B186" s="128"/>
      <c r="C186" s="128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DA186" s="120"/>
    </row>
    <row r="187" spans="1:105" ht="12" customHeight="1" x14ac:dyDescent="0.25">
      <c r="A187" s="35" t="s">
        <v>80</v>
      </c>
      <c r="B187" s="232">
        <f t="shared" ref="B187:Y187" si="28">SUM(B$188:B$193,B$197:B$198,B$200:B$202)</f>
        <v>0.99999999999999978</v>
      </c>
      <c r="C187" s="232">
        <f t="shared" si="28"/>
        <v>1.0000000000000002</v>
      </c>
      <c r="D187" s="232">
        <f t="shared" si="28"/>
        <v>1</v>
      </c>
      <c r="E187" s="232">
        <f t="shared" si="28"/>
        <v>1.0000000000000002</v>
      </c>
      <c r="F187" s="232">
        <f t="shared" si="28"/>
        <v>0.99999999999999978</v>
      </c>
      <c r="G187" s="232">
        <f t="shared" si="28"/>
        <v>1</v>
      </c>
      <c r="H187" s="232">
        <f t="shared" si="28"/>
        <v>1.0000000000000004</v>
      </c>
      <c r="I187" s="232">
        <f t="shared" si="28"/>
        <v>0</v>
      </c>
      <c r="J187" s="232">
        <f t="shared" si="28"/>
        <v>0</v>
      </c>
      <c r="K187" s="232">
        <f t="shared" si="28"/>
        <v>0</v>
      </c>
      <c r="L187" s="232">
        <f t="shared" si="28"/>
        <v>0</v>
      </c>
      <c r="M187" s="232">
        <f t="shared" si="28"/>
        <v>0</v>
      </c>
      <c r="N187" s="232">
        <f t="shared" si="28"/>
        <v>0</v>
      </c>
      <c r="O187" s="232">
        <f t="shared" si="28"/>
        <v>0</v>
      </c>
      <c r="P187" s="232">
        <f t="shared" si="28"/>
        <v>0</v>
      </c>
      <c r="Q187" s="232">
        <f t="shared" si="28"/>
        <v>0</v>
      </c>
      <c r="R187" s="232">
        <f t="shared" si="28"/>
        <v>0</v>
      </c>
      <c r="S187" s="232">
        <f t="shared" si="28"/>
        <v>0</v>
      </c>
      <c r="T187" s="232">
        <f t="shared" si="28"/>
        <v>0</v>
      </c>
      <c r="U187" s="232">
        <f t="shared" si="28"/>
        <v>0</v>
      </c>
      <c r="V187" s="232">
        <f t="shared" si="28"/>
        <v>0</v>
      </c>
      <c r="W187" s="232">
        <f t="shared" si="28"/>
        <v>0</v>
      </c>
      <c r="X187" s="232">
        <f t="shared" si="28"/>
        <v>0</v>
      </c>
      <c r="Y187" s="232">
        <f t="shared" si="28"/>
        <v>0</v>
      </c>
      <c r="DA187" s="95"/>
    </row>
    <row r="188" spans="1:105" ht="12" customHeight="1" x14ac:dyDescent="0.25">
      <c r="A188" s="55" t="s">
        <v>91</v>
      </c>
      <c r="B188" s="299">
        <f t="shared" ref="B188:Y188" si="29">IF(B$73=0,0,B$73/B$72)</f>
        <v>0</v>
      </c>
      <c r="C188" s="299">
        <f t="shared" si="29"/>
        <v>0</v>
      </c>
      <c r="D188" s="299">
        <f t="shared" si="29"/>
        <v>0</v>
      </c>
      <c r="E188" s="299">
        <f t="shared" si="29"/>
        <v>0</v>
      </c>
      <c r="F188" s="299">
        <f t="shared" si="29"/>
        <v>0</v>
      </c>
      <c r="G188" s="299">
        <f t="shared" si="29"/>
        <v>0</v>
      </c>
      <c r="H188" s="299">
        <f t="shared" si="29"/>
        <v>0</v>
      </c>
      <c r="I188" s="299">
        <f t="shared" si="29"/>
        <v>0</v>
      </c>
      <c r="J188" s="299">
        <f t="shared" si="29"/>
        <v>0</v>
      </c>
      <c r="K188" s="299">
        <f t="shared" si="29"/>
        <v>0</v>
      </c>
      <c r="L188" s="299">
        <f t="shared" si="29"/>
        <v>0</v>
      </c>
      <c r="M188" s="299">
        <f t="shared" si="29"/>
        <v>0</v>
      </c>
      <c r="N188" s="299">
        <f t="shared" si="29"/>
        <v>0</v>
      </c>
      <c r="O188" s="299">
        <f t="shared" si="29"/>
        <v>0</v>
      </c>
      <c r="P188" s="299">
        <f t="shared" si="29"/>
        <v>0</v>
      </c>
      <c r="Q188" s="299">
        <f t="shared" si="29"/>
        <v>0</v>
      </c>
      <c r="R188" s="299">
        <f t="shared" si="29"/>
        <v>0</v>
      </c>
      <c r="S188" s="299">
        <f t="shared" si="29"/>
        <v>0</v>
      </c>
      <c r="T188" s="299">
        <f t="shared" si="29"/>
        <v>0</v>
      </c>
      <c r="U188" s="299">
        <f t="shared" si="29"/>
        <v>0</v>
      </c>
      <c r="V188" s="299">
        <f t="shared" si="29"/>
        <v>0</v>
      </c>
      <c r="W188" s="299">
        <f t="shared" si="29"/>
        <v>0</v>
      </c>
      <c r="X188" s="299">
        <f t="shared" si="29"/>
        <v>0</v>
      </c>
      <c r="Y188" s="299">
        <f t="shared" si="29"/>
        <v>0</v>
      </c>
      <c r="DA188" s="67"/>
    </row>
    <row r="189" spans="1:105" ht="12" customHeight="1" x14ac:dyDescent="0.25">
      <c r="A189" s="173" t="s">
        <v>92</v>
      </c>
      <c r="B189" s="233">
        <f t="shared" ref="B189:Y189" si="30">IF(B$74=0,0,B$74/B$72)</f>
        <v>0</v>
      </c>
      <c r="C189" s="233">
        <f t="shared" si="30"/>
        <v>0</v>
      </c>
      <c r="D189" s="233">
        <f t="shared" si="30"/>
        <v>0</v>
      </c>
      <c r="E189" s="233">
        <f t="shared" si="30"/>
        <v>0</v>
      </c>
      <c r="F189" s="233">
        <f t="shared" si="30"/>
        <v>0</v>
      </c>
      <c r="G189" s="233">
        <f t="shared" si="30"/>
        <v>0</v>
      </c>
      <c r="H189" s="233">
        <f t="shared" si="30"/>
        <v>0</v>
      </c>
      <c r="I189" s="233">
        <f t="shared" si="30"/>
        <v>0</v>
      </c>
      <c r="J189" s="233">
        <f t="shared" si="30"/>
        <v>0</v>
      </c>
      <c r="K189" s="233">
        <f t="shared" si="30"/>
        <v>0</v>
      </c>
      <c r="L189" s="233">
        <f t="shared" si="30"/>
        <v>0</v>
      </c>
      <c r="M189" s="233">
        <f t="shared" si="30"/>
        <v>0</v>
      </c>
      <c r="N189" s="233">
        <f t="shared" si="30"/>
        <v>0</v>
      </c>
      <c r="O189" s="233">
        <f t="shared" si="30"/>
        <v>0</v>
      </c>
      <c r="P189" s="233">
        <f t="shared" si="30"/>
        <v>0</v>
      </c>
      <c r="Q189" s="233">
        <f t="shared" si="30"/>
        <v>0</v>
      </c>
      <c r="R189" s="233">
        <f t="shared" si="30"/>
        <v>0</v>
      </c>
      <c r="S189" s="233">
        <f t="shared" si="30"/>
        <v>0</v>
      </c>
      <c r="T189" s="233">
        <f t="shared" si="30"/>
        <v>0</v>
      </c>
      <c r="U189" s="233">
        <f t="shared" si="30"/>
        <v>0</v>
      </c>
      <c r="V189" s="233">
        <f t="shared" si="30"/>
        <v>0</v>
      </c>
      <c r="W189" s="233">
        <f t="shared" si="30"/>
        <v>0</v>
      </c>
      <c r="X189" s="233">
        <f t="shared" si="30"/>
        <v>0</v>
      </c>
      <c r="Y189" s="233">
        <f t="shared" si="30"/>
        <v>0</v>
      </c>
      <c r="DA189" s="177"/>
    </row>
    <row r="190" spans="1:105" ht="12" customHeight="1" x14ac:dyDescent="0.25">
      <c r="A190" s="173" t="s">
        <v>93</v>
      </c>
      <c r="B190" s="233">
        <f t="shared" ref="B190:Y190" si="31">IF(B$75=0,0,B$75/B$72)</f>
        <v>0</v>
      </c>
      <c r="C190" s="233">
        <f t="shared" si="31"/>
        <v>0</v>
      </c>
      <c r="D190" s="233">
        <f t="shared" si="31"/>
        <v>0</v>
      </c>
      <c r="E190" s="233">
        <f t="shared" si="31"/>
        <v>0</v>
      </c>
      <c r="F190" s="233">
        <f t="shared" si="31"/>
        <v>0</v>
      </c>
      <c r="G190" s="233">
        <f t="shared" si="31"/>
        <v>0</v>
      </c>
      <c r="H190" s="233">
        <f t="shared" si="31"/>
        <v>0</v>
      </c>
      <c r="I190" s="233">
        <f t="shared" si="31"/>
        <v>0</v>
      </c>
      <c r="J190" s="233">
        <f t="shared" si="31"/>
        <v>0</v>
      </c>
      <c r="K190" s="233">
        <f t="shared" si="31"/>
        <v>0</v>
      </c>
      <c r="L190" s="233">
        <f t="shared" si="31"/>
        <v>0</v>
      </c>
      <c r="M190" s="233">
        <f t="shared" si="31"/>
        <v>0</v>
      </c>
      <c r="N190" s="233">
        <f t="shared" si="31"/>
        <v>0</v>
      </c>
      <c r="O190" s="233">
        <f t="shared" si="31"/>
        <v>0</v>
      </c>
      <c r="P190" s="233">
        <f t="shared" si="31"/>
        <v>0</v>
      </c>
      <c r="Q190" s="233">
        <f t="shared" si="31"/>
        <v>0</v>
      </c>
      <c r="R190" s="233">
        <f t="shared" si="31"/>
        <v>0</v>
      </c>
      <c r="S190" s="233">
        <f t="shared" si="31"/>
        <v>0</v>
      </c>
      <c r="T190" s="233">
        <f t="shared" si="31"/>
        <v>0</v>
      </c>
      <c r="U190" s="233">
        <f t="shared" si="31"/>
        <v>0</v>
      </c>
      <c r="V190" s="233">
        <f t="shared" si="31"/>
        <v>0</v>
      </c>
      <c r="W190" s="233">
        <f t="shared" si="31"/>
        <v>0</v>
      </c>
      <c r="X190" s="233">
        <f t="shared" si="31"/>
        <v>0</v>
      </c>
      <c r="Y190" s="233">
        <f t="shared" si="31"/>
        <v>0</v>
      </c>
      <c r="DA190" s="177"/>
    </row>
    <row r="191" spans="1:105" ht="12" customHeight="1" x14ac:dyDescent="0.25">
      <c r="A191" s="173" t="s">
        <v>94</v>
      </c>
      <c r="B191" s="233">
        <f t="shared" ref="B191:Y191" si="32">IF(B$76=0,0,B$76/B$72)</f>
        <v>0</v>
      </c>
      <c r="C191" s="233">
        <f t="shared" si="32"/>
        <v>0</v>
      </c>
      <c r="D191" s="233">
        <f t="shared" si="32"/>
        <v>0</v>
      </c>
      <c r="E191" s="233">
        <f t="shared" si="32"/>
        <v>0</v>
      </c>
      <c r="F191" s="233">
        <f t="shared" si="32"/>
        <v>0</v>
      </c>
      <c r="G191" s="233">
        <f t="shared" si="32"/>
        <v>0</v>
      </c>
      <c r="H191" s="233">
        <f t="shared" si="32"/>
        <v>0</v>
      </c>
      <c r="I191" s="233">
        <f t="shared" si="32"/>
        <v>0</v>
      </c>
      <c r="J191" s="233">
        <f t="shared" si="32"/>
        <v>0</v>
      </c>
      <c r="K191" s="233">
        <f t="shared" si="32"/>
        <v>0</v>
      </c>
      <c r="L191" s="233">
        <f t="shared" si="32"/>
        <v>0</v>
      </c>
      <c r="M191" s="233">
        <f t="shared" si="32"/>
        <v>0</v>
      </c>
      <c r="N191" s="233">
        <f t="shared" si="32"/>
        <v>0</v>
      </c>
      <c r="O191" s="233">
        <f t="shared" si="32"/>
        <v>0</v>
      </c>
      <c r="P191" s="233">
        <f t="shared" si="32"/>
        <v>0</v>
      </c>
      <c r="Q191" s="233">
        <f t="shared" si="32"/>
        <v>0</v>
      </c>
      <c r="R191" s="233">
        <f t="shared" si="32"/>
        <v>0</v>
      </c>
      <c r="S191" s="233">
        <f t="shared" si="32"/>
        <v>0</v>
      </c>
      <c r="T191" s="233">
        <f t="shared" si="32"/>
        <v>0</v>
      </c>
      <c r="U191" s="233">
        <f t="shared" si="32"/>
        <v>0</v>
      </c>
      <c r="V191" s="233">
        <f t="shared" si="32"/>
        <v>0</v>
      </c>
      <c r="W191" s="233">
        <f t="shared" si="32"/>
        <v>0</v>
      </c>
      <c r="X191" s="233">
        <f t="shared" si="32"/>
        <v>0</v>
      </c>
      <c r="Y191" s="233">
        <f t="shared" si="32"/>
        <v>0</v>
      </c>
      <c r="DA191" s="177"/>
    </row>
    <row r="192" spans="1:105" ht="12" customHeight="1" x14ac:dyDescent="0.25">
      <c r="A192" s="56" t="s">
        <v>95</v>
      </c>
      <c r="B192" s="300">
        <f t="shared" ref="B192:Y192" si="33">IF(B$77=0,0,B$77/B$72)</f>
        <v>8.4641158833409199E-4</v>
      </c>
      <c r="C192" s="300">
        <f t="shared" si="33"/>
        <v>7.9938013641023145E-4</v>
      </c>
      <c r="D192" s="300">
        <f t="shared" si="33"/>
        <v>7.8051951317883745E-4</v>
      </c>
      <c r="E192" s="300">
        <f t="shared" si="33"/>
        <v>9.5438773417657306E-4</v>
      </c>
      <c r="F192" s="300">
        <f t="shared" si="33"/>
        <v>6.2368565612708855E-4</v>
      </c>
      <c r="G192" s="300">
        <f t="shared" si="33"/>
        <v>6.9011229393445414E-4</v>
      </c>
      <c r="H192" s="300">
        <f t="shared" si="33"/>
        <v>6.2464529338016842E-4</v>
      </c>
      <c r="I192" s="300">
        <f t="shared" si="33"/>
        <v>0</v>
      </c>
      <c r="J192" s="300">
        <f t="shared" si="33"/>
        <v>0</v>
      </c>
      <c r="K192" s="300">
        <f t="shared" si="33"/>
        <v>0</v>
      </c>
      <c r="L192" s="300">
        <f t="shared" si="33"/>
        <v>0</v>
      </c>
      <c r="M192" s="300">
        <f t="shared" si="33"/>
        <v>0</v>
      </c>
      <c r="N192" s="300">
        <f t="shared" si="33"/>
        <v>0</v>
      </c>
      <c r="O192" s="300">
        <f t="shared" si="33"/>
        <v>0</v>
      </c>
      <c r="P192" s="300">
        <f t="shared" si="33"/>
        <v>0</v>
      </c>
      <c r="Q192" s="300">
        <f t="shared" si="33"/>
        <v>0</v>
      </c>
      <c r="R192" s="300">
        <f t="shared" si="33"/>
        <v>0</v>
      </c>
      <c r="S192" s="300">
        <f t="shared" si="33"/>
        <v>0</v>
      </c>
      <c r="T192" s="300">
        <f t="shared" si="33"/>
        <v>0</v>
      </c>
      <c r="U192" s="300">
        <f t="shared" si="33"/>
        <v>0</v>
      </c>
      <c r="V192" s="300">
        <f t="shared" si="33"/>
        <v>0</v>
      </c>
      <c r="W192" s="300">
        <f t="shared" si="33"/>
        <v>0</v>
      </c>
      <c r="X192" s="300">
        <f t="shared" si="33"/>
        <v>0</v>
      </c>
      <c r="Y192" s="300">
        <f t="shared" si="33"/>
        <v>0</v>
      </c>
      <c r="DA192" s="68"/>
    </row>
    <row r="193" spans="1:105" ht="12" customHeight="1" x14ac:dyDescent="0.25">
      <c r="A193" s="174" t="s">
        <v>558</v>
      </c>
      <c r="B193" s="301">
        <f t="shared" ref="B193:Y193" si="34">IF(B$83=0,0,B$83/B$72)</f>
        <v>0.21470002102721572</v>
      </c>
      <c r="C193" s="301">
        <f t="shared" si="34"/>
        <v>0.218330378638908</v>
      </c>
      <c r="D193" s="301">
        <f t="shared" si="34"/>
        <v>0.21897195812935025</v>
      </c>
      <c r="E193" s="301">
        <f t="shared" si="34"/>
        <v>0.21938039126666026</v>
      </c>
      <c r="F193" s="301">
        <f t="shared" si="34"/>
        <v>0.21745369215479968</v>
      </c>
      <c r="G193" s="301">
        <f t="shared" si="34"/>
        <v>0.20246658522903746</v>
      </c>
      <c r="H193" s="301">
        <f t="shared" si="34"/>
        <v>0.20934951836045695</v>
      </c>
      <c r="I193" s="301">
        <f t="shared" si="34"/>
        <v>0</v>
      </c>
      <c r="J193" s="301">
        <f t="shared" si="34"/>
        <v>0</v>
      </c>
      <c r="K193" s="301">
        <f t="shared" si="34"/>
        <v>0</v>
      </c>
      <c r="L193" s="301">
        <f t="shared" si="34"/>
        <v>0</v>
      </c>
      <c r="M193" s="301">
        <f t="shared" si="34"/>
        <v>0</v>
      </c>
      <c r="N193" s="301">
        <f t="shared" si="34"/>
        <v>0</v>
      </c>
      <c r="O193" s="301">
        <f t="shared" si="34"/>
        <v>0</v>
      </c>
      <c r="P193" s="301">
        <f t="shared" si="34"/>
        <v>0</v>
      </c>
      <c r="Q193" s="301">
        <f t="shared" si="34"/>
        <v>0</v>
      </c>
      <c r="R193" s="301">
        <f t="shared" si="34"/>
        <v>0</v>
      </c>
      <c r="S193" s="301">
        <f t="shared" si="34"/>
        <v>0</v>
      </c>
      <c r="T193" s="301">
        <f t="shared" si="34"/>
        <v>0</v>
      </c>
      <c r="U193" s="301">
        <f t="shared" si="34"/>
        <v>0</v>
      </c>
      <c r="V193" s="301">
        <f t="shared" si="34"/>
        <v>0</v>
      </c>
      <c r="W193" s="301">
        <f t="shared" si="34"/>
        <v>0</v>
      </c>
      <c r="X193" s="301">
        <f t="shared" si="34"/>
        <v>0</v>
      </c>
      <c r="Y193" s="301">
        <f t="shared" si="34"/>
        <v>0</v>
      </c>
      <c r="DA193" s="178"/>
    </row>
    <row r="194" spans="1:105" ht="12" customHeight="1" x14ac:dyDescent="0.25">
      <c r="A194" s="62" t="s">
        <v>560</v>
      </c>
      <c r="B194" s="302">
        <f t="shared" ref="B194:Y194" si="35">IF(B$84=0,0,B$84/B$72)</f>
        <v>0.21470002102721572</v>
      </c>
      <c r="C194" s="302">
        <f t="shared" si="35"/>
        <v>0.218330378638908</v>
      </c>
      <c r="D194" s="302">
        <f t="shared" si="35"/>
        <v>0.21897195812935025</v>
      </c>
      <c r="E194" s="302">
        <f t="shared" si="35"/>
        <v>0.21938039126666026</v>
      </c>
      <c r="F194" s="302">
        <f t="shared" si="35"/>
        <v>0.21745369215479968</v>
      </c>
      <c r="G194" s="302">
        <f t="shared" si="35"/>
        <v>0.20246658522903746</v>
      </c>
      <c r="H194" s="302">
        <f t="shared" si="35"/>
        <v>0.20934951836045695</v>
      </c>
      <c r="I194" s="302">
        <f t="shared" si="35"/>
        <v>0</v>
      </c>
      <c r="J194" s="302">
        <f t="shared" si="35"/>
        <v>0</v>
      </c>
      <c r="K194" s="302">
        <f t="shared" si="35"/>
        <v>0</v>
      </c>
      <c r="L194" s="302">
        <f t="shared" si="35"/>
        <v>0</v>
      </c>
      <c r="M194" s="302">
        <f t="shared" si="35"/>
        <v>0</v>
      </c>
      <c r="N194" s="302">
        <f t="shared" si="35"/>
        <v>0</v>
      </c>
      <c r="O194" s="302">
        <f t="shared" si="35"/>
        <v>0</v>
      </c>
      <c r="P194" s="302">
        <f t="shared" si="35"/>
        <v>0</v>
      </c>
      <c r="Q194" s="302">
        <f t="shared" si="35"/>
        <v>0</v>
      </c>
      <c r="R194" s="302">
        <f t="shared" si="35"/>
        <v>0</v>
      </c>
      <c r="S194" s="302">
        <f t="shared" si="35"/>
        <v>0</v>
      </c>
      <c r="T194" s="302">
        <f t="shared" si="35"/>
        <v>0</v>
      </c>
      <c r="U194" s="302">
        <f t="shared" si="35"/>
        <v>0</v>
      </c>
      <c r="V194" s="302">
        <f t="shared" si="35"/>
        <v>0</v>
      </c>
      <c r="W194" s="302">
        <f t="shared" si="35"/>
        <v>0</v>
      </c>
      <c r="X194" s="302">
        <f t="shared" si="35"/>
        <v>0</v>
      </c>
      <c r="Y194" s="302">
        <f t="shared" si="35"/>
        <v>0</v>
      </c>
      <c r="DA194" s="72"/>
    </row>
    <row r="195" spans="1:105" ht="12" customHeight="1" x14ac:dyDescent="0.25">
      <c r="A195" s="62" t="s">
        <v>566</v>
      </c>
      <c r="B195" s="302">
        <f t="shared" ref="B195:Y195" si="36">IF(B$89=0,0,B$89/B$72)</f>
        <v>0</v>
      </c>
      <c r="C195" s="302">
        <f t="shared" si="36"/>
        <v>0</v>
      </c>
      <c r="D195" s="302">
        <f t="shared" si="36"/>
        <v>0</v>
      </c>
      <c r="E195" s="302">
        <f t="shared" si="36"/>
        <v>0</v>
      </c>
      <c r="F195" s="302">
        <f t="shared" si="36"/>
        <v>0</v>
      </c>
      <c r="G195" s="302">
        <f t="shared" si="36"/>
        <v>0</v>
      </c>
      <c r="H195" s="302">
        <f t="shared" si="36"/>
        <v>0</v>
      </c>
      <c r="I195" s="302">
        <f t="shared" si="36"/>
        <v>0</v>
      </c>
      <c r="J195" s="302">
        <f t="shared" si="36"/>
        <v>0</v>
      </c>
      <c r="K195" s="302">
        <f t="shared" si="36"/>
        <v>0</v>
      </c>
      <c r="L195" s="302">
        <f t="shared" si="36"/>
        <v>0</v>
      </c>
      <c r="M195" s="302">
        <f t="shared" si="36"/>
        <v>0</v>
      </c>
      <c r="N195" s="302">
        <f t="shared" si="36"/>
        <v>0</v>
      </c>
      <c r="O195" s="302">
        <f t="shared" si="36"/>
        <v>0</v>
      </c>
      <c r="P195" s="302">
        <f t="shared" si="36"/>
        <v>0</v>
      </c>
      <c r="Q195" s="302">
        <f t="shared" si="36"/>
        <v>0</v>
      </c>
      <c r="R195" s="302">
        <f t="shared" si="36"/>
        <v>0</v>
      </c>
      <c r="S195" s="302">
        <f t="shared" si="36"/>
        <v>0</v>
      </c>
      <c r="T195" s="302">
        <f t="shared" si="36"/>
        <v>0</v>
      </c>
      <c r="U195" s="302">
        <f t="shared" si="36"/>
        <v>0</v>
      </c>
      <c r="V195" s="302">
        <f t="shared" si="36"/>
        <v>0</v>
      </c>
      <c r="W195" s="302">
        <f t="shared" si="36"/>
        <v>0</v>
      </c>
      <c r="X195" s="302">
        <f t="shared" si="36"/>
        <v>0</v>
      </c>
      <c r="Y195" s="302">
        <f t="shared" si="36"/>
        <v>0</v>
      </c>
      <c r="DA195" s="72"/>
    </row>
    <row r="196" spans="1:105" ht="12" customHeight="1" x14ac:dyDescent="0.25">
      <c r="A196" s="174" t="s">
        <v>517</v>
      </c>
      <c r="B196" s="301">
        <f t="shared" ref="B196:Y196" si="37">IF(B$90=0,0,B$90/B$72)</f>
        <v>0.41177965753812035</v>
      </c>
      <c r="C196" s="301">
        <f t="shared" si="37"/>
        <v>0.41874243009366685</v>
      </c>
      <c r="D196" s="301">
        <f t="shared" si="37"/>
        <v>0.41997293478385622</v>
      </c>
      <c r="E196" s="301">
        <f t="shared" si="37"/>
        <v>0.42075628103880353</v>
      </c>
      <c r="F196" s="301">
        <f t="shared" si="37"/>
        <v>0.41706100659651352</v>
      </c>
      <c r="G196" s="301">
        <f t="shared" si="37"/>
        <v>0.38831678138474607</v>
      </c>
      <c r="H196" s="301">
        <f t="shared" si="37"/>
        <v>0.40151776680688733</v>
      </c>
      <c r="I196" s="301">
        <f t="shared" si="37"/>
        <v>0</v>
      </c>
      <c r="J196" s="301">
        <f t="shared" si="37"/>
        <v>0</v>
      </c>
      <c r="K196" s="301">
        <f t="shared" si="37"/>
        <v>0</v>
      </c>
      <c r="L196" s="301">
        <f t="shared" si="37"/>
        <v>0</v>
      </c>
      <c r="M196" s="301">
        <f t="shared" si="37"/>
        <v>0</v>
      </c>
      <c r="N196" s="301">
        <f t="shared" si="37"/>
        <v>0</v>
      </c>
      <c r="O196" s="301">
        <f t="shared" si="37"/>
        <v>0</v>
      </c>
      <c r="P196" s="301">
        <f t="shared" si="37"/>
        <v>0</v>
      </c>
      <c r="Q196" s="301">
        <f t="shared" si="37"/>
        <v>0</v>
      </c>
      <c r="R196" s="301">
        <f t="shared" si="37"/>
        <v>0</v>
      </c>
      <c r="S196" s="301">
        <f t="shared" si="37"/>
        <v>0</v>
      </c>
      <c r="T196" s="301">
        <f t="shared" si="37"/>
        <v>0</v>
      </c>
      <c r="U196" s="301">
        <f t="shared" si="37"/>
        <v>0</v>
      </c>
      <c r="V196" s="301">
        <f t="shared" si="37"/>
        <v>0</v>
      </c>
      <c r="W196" s="301">
        <f t="shared" si="37"/>
        <v>0</v>
      </c>
      <c r="X196" s="301">
        <f t="shared" si="37"/>
        <v>0</v>
      </c>
      <c r="Y196" s="301">
        <f t="shared" si="37"/>
        <v>0</v>
      </c>
      <c r="DA196" s="178"/>
    </row>
    <row r="197" spans="1:105" ht="12" customHeight="1" x14ac:dyDescent="0.25">
      <c r="A197" s="62" t="s">
        <v>519</v>
      </c>
      <c r="B197" s="302">
        <f t="shared" ref="B197:Y197" si="38">IF(B$91=0,0,B$91/B$72)</f>
        <v>0.41177965753812035</v>
      </c>
      <c r="C197" s="302">
        <f t="shared" si="38"/>
        <v>0.41874243009366685</v>
      </c>
      <c r="D197" s="302">
        <f t="shared" si="38"/>
        <v>0.41997293478385622</v>
      </c>
      <c r="E197" s="302">
        <f t="shared" si="38"/>
        <v>0.42075628103880353</v>
      </c>
      <c r="F197" s="302">
        <f t="shared" si="38"/>
        <v>0.41706100659651352</v>
      </c>
      <c r="G197" s="302">
        <f t="shared" si="38"/>
        <v>0.38831678138474607</v>
      </c>
      <c r="H197" s="302">
        <f t="shared" si="38"/>
        <v>0.40151776680688733</v>
      </c>
      <c r="I197" s="302">
        <f t="shared" si="38"/>
        <v>0</v>
      </c>
      <c r="J197" s="302">
        <f t="shared" si="38"/>
        <v>0</v>
      </c>
      <c r="K197" s="302">
        <f t="shared" si="38"/>
        <v>0</v>
      </c>
      <c r="L197" s="302">
        <f t="shared" si="38"/>
        <v>0</v>
      </c>
      <c r="M197" s="302">
        <f t="shared" si="38"/>
        <v>0</v>
      </c>
      <c r="N197" s="302">
        <f t="shared" si="38"/>
        <v>0</v>
      </c>
      <c r="O197" s="302">
        <f t="shared" si="38"/>
        <v>0</v>
      </c>
      <c r="P197" s="302">
        <f t="shared" si="38"/>
        <v>0</v>
      </c>
      <c r="Q197" s="302">
        <f t="shared" si="38"/>
        <v>0</v>
      </c>
      <c r="R197" s="302">
        <f t="shared" si="38"/>
        <v>0</v>
      </c>
      <c r="S197" s="302">
        <f t="shared" si="38"/>
        <v>0</v>
      </c>
      <c r="T197" s="302">
        <f t="shared" si="38"/>
        <v>0</v>
      </c>
      <c r="U197" s="302">
        <f t="shared" si="38"/>
        <v>0</v>
      </c>
      <c r="V197" s="302">
        <f t="shared" si="38"/>
        <v>0</v>
      </c>
      <c r="W197" s="302">
        <f t="shared" si="38"/>
        <v>0</v>
      </c>
      <c r="X197" s="302">
        <f t="shared" si="38"/>
        <v>0</v>
      </c>
      <c r="Y197" s="302">
        <f t="shared" si="38"/>
        <v>0</v>
      </c>
      <c r="DA197" s="72"/>
    </row>
    <row r="198" spans="1:105" ht="12" customHeight="1" x14ac:dyDescent="0.25">
      <c r="A198" s="62" t="s">
        <v>525</v>
      </c>
      <c r="B198" s="302">
        <f t="shared" ref="B198:Y198" si="39">IF(B$96=0,0,B$96/B$72)</f>
        <v>0</v>
      </c>
      <c r="C198" s="302">
        <f t="shared" si="39"/>
        <v>0</v>
      </c>
      <c r="D198" s="302">
        <f t="shared" si="39"/>
        <v>0</v>
      </c>
      <c r="E198" s="302">
        <f t="shared" si="39"/>
        <v>0</v>
      </c>
      <c r="F198" s="302">
        <f t="shared" si="39"/>
        <v>0</v>
      </c>
      <c r="G198" s="302">
        <f t="shared" si="39"/>
        <v>0</v>
      </c>
      <c r="H198" s="302">
        <f t="shared" si="39"/>
        <v>0</v>
      </c>
      <c r="I198" s="302">
        <f t="shared" si="39"/>
        <v>0</v>
      </c>
      <c r="J198" s="302">
        <f t="shared" si="39"/>
        <v>0</v>
      </c>
      <c r="K198" s="302">
        <f t="shared" si="39"/>
        <v>0</v>
      </c>
      <c r="L198" s="302">
        <f t="shared" si="39"/>
        <v>0</v>
      </c>
      <c r="M198" s="302">
        <f t="shared" si="39"/>
        <v>0</v>
      </c>
      <c r="N198" s="302">
        <f t="shared" si="39"/>
        <v>0</v>
      </c>
      <c r="O198" s="302">
        <f t="shared" si="39"/>
        <v>0</v>
      </c>
      <c r="P198" s="302">
        <f t="shared" si="39"/>
        <v>0</v>
      </c>
      <c r="Q198" s="302">
        <f t="shared" si="39"/>
        <v>0</v>
      </c>
      <c r="R198" s="302">
        <f t="shared" si="39"/>
        <v>0</v>
      </c>
      <c r="S198" s="302">
        <f t="shared" si="39"/>
        <v>0</v>
      </c>
      <c r="T198" s="302">
        <f t="shared" si="39"/>
        <v>0</v>
      </c>
      <c r="U198" s="302">
        <f t="shared" si="39"/>
        <v>0</v>
      </c>
      <c r="V198" s="302">
        <f t="shared" si="39"/>
        <v>0</v>
      </c>
      <c r="W198" s="302">
        <f t="shared" si="39"/>
        <v>0</v>
      </c>
      <c r="X198" s="302">
        <f t="shared" si="39"/>
        <v>0</v>
      </c>
      <c r="Y198" s="302">
        <f t="shared" si="39"/>
        <v>0</v>
      </c>
      <c r="DA198" s="72"/>
    </row>
    <row r="199" spans="1:105" ht="12" customHeight="1" x14ac:dyDescent="0.25">
      <c r="A199" s="174" t="s">
        <v>527</v>
      </c>
      <c r="B199" s="301">
        <f t="shared" ref="B199:Y199" si="40">IF(B$97=0,0,B$97/B$72)</f>
        <v>0.37267390984632964</v>
      </c>
      <c r="C199" s="301">
        <f t="shared" si="40"/>
        <v>0.36212781113101522</v>
      </c>
      <c r="D199" s="301">
        <f t="shared" si="40"/>
        <v>0.36027458757361475</v>
      </c>
      <c r="E199" s="301">
        <f t="shared" si="40"/>
        <v>0.35890893996035994</v>
      </c>
      <c r="F199" s="301">
        <f t="shared" si="40"/>
        <v>0.36486161559255942</v>
      </c>
      <c r="G199" s="301">
        <f t="shared" si="40"/>
        <v>0.40852652109228221</v>
      </c>
      <c r="H199" s="301">
        <f t="shared" si="40"/>
        <v>0.38850806953927608</v>
      </c>
      <c r="I199" s="301">
        <f t="shared" si="40"/>
        <v>0</v>
      </c>
      <c r="J199" s="301">
        <f t="shared" si="40"/>
        <v>0</v>
      </c>
      <c r="K199" s="301">
        <f t="shared" si="40"/>
        <v>0</v>
      </c>
      <c r="L199" s="301">
        <f t="shared" si="40"/>
        <v>0</v>
      </c>
      <c r="M199" s="301">
        <f t="shared" si="40"/>
        <v>0</v>
      </c>
      <c r="N199" s="301">
        <f t="shared" si="40"/>
        <v>0</v>
      </c>
      <c r="O199" s="301">
        <f t="shared" si="40"/>
        <v>0</v>
      </c>
      <c r="P199" s="301">
        <f t="shared" si="40"/>
        <v>0</v>
      </c>
      <c r="Q199" s="301">
        <f t="shared" si="40"/>
        <v>0</v>
      </c>
      <c r="R199" s="301">
        <f t="shared" si="40"/>
        <v>0</v>
      </c>
      <c r="S199" s="301">
        <f t="shared" si="40"/>
        <v>0</v>
      </c>
      <c r="T199" s="301">
        <f t="shared" si="40"/>
        <v>0</v>
      </c>
      <c r="U199" s="301">
        <f t="shared" si="40"/>
        <v>0</v>
      </c>
      <c r="V199" s="301">
        <f t="shared" si="40"/>
        <v>0</v>
      </c>
      <c r="W199" s="301">
        <f t="shared" si="40"/>
        <v>0</v>
      </c>
      <c r="X199" s="301">
        <f t="shared" si="40"/>
        <v>0</v>
      </c>
      <c r="Y199" s="301">
        <f t="shared" si="40"/>
        <v>0</v>
      </c>
      <c r="DA199" s="178"/>
    </row>
    <row r="200" spans="1:105" ht="12" customHeight="1" x14ac:dyDescent="0.25">
      <c r="A200" s="62" t="s">
        <v>528</v>
      </c>
      <c r="B200" s="302">
        <f t="shared" ref="B200:Y200" si="41">IF(B$98=0,0,B$98/B$72)</f>
        <v>5.4529423416745389E-2</v>
      </c>
      <c r="C200" s="302">
        <f t="shared" si="41"/>
        <v>5.0909815778051648E-2</v>
      </c>
      <c r="D200" s="302">
        <f t="shared" si="41"/>
        <v>4.8405894527096358E-2</v>
      </c>
      <c r="E200" s="302">
        <f t="shared" si="41"/>
        <v>5.6571416943214319E-2</v>
      </c>
      <c r="F200" s="302">
        <f t="shared" si="41"/>
        <v>4.2480610243196389E-2</v>
      </c>
      <c r="G200" s="302">
        <f t="shared" si="41"/>
        <v>4.1327560728964964E-2</v>
      </c>
      <c r="H200" s="302">
        <f t="shared" si="41"/>
        <v>4.1326795158284461E-2</v>
      </c>
      <c r="I200" s="302">
        <f t="shared" si="41"/>
        <v>0</v>
      </c>
      <c r="J200" s="302">
        <f t="shared" si="41"/>
        <v>0</v>
      </c>
      <c r="K200" s="302">
        <f t="shared" si="41"/>
        <v>0</v>
      </c>
      <c r="L200" s="302">
        <f t="shared" si="41"/>
        <v>0</v>
      </c>
      <c r="M200" s="302">
        <f t="shared" si="41"/>
        <v>0</v>
      </c>
      <c r="N200" s="302">
        <f t="shared" si="41"/>
        <v>0</v>
      </c>
      <c r="O200" s="302">
        <f t="shared" si="41"/>
        <v>0</v>
      </c>
      <c r="P200" s="302">
        <f t="shared" si="41"/>
        <v>0</v>
      </c>
      <c r="Q200" s="302">
        <f t="shared" si="41"/>
        <v>0</v>
      </c>
      <c r="R200" s="302">
        <f t="shared" si="41"/>
        <v>0</v>
      </c>
      <c r="S200" s="302">
        <f t="shared" si="41"/>
        <v>0</v>
      </c>
      <c r="T200" s="302">
        <f t="shared" si="41"/>
        <v>0</v>
      </c>
      <c r="U200" s="302">
        <f t="shared" si="41"/>
        <v>0</v>
      </c>
      <c r="V200" s="302">
        <f t="shared" si="41"/>
        <v>0</v>
      </c>
      <c r="W200" s="302">
        <f t="shared" si="41"/>
        <v>0</v>
      </c>
      <c r="X200" s="302">
        <f t="shared" si="41"/>
        <v>0</v>
      </c>
      <c r="Y200" s="302">
        <f t="shared" si="41"/>
        <v>0</v>
      </c>
      <c r="DA200" s="72"/>
    </row>
    <row r="201" spans="1:105" ht="12" customHeight="1" x14ac:dyDescent="0.25">
      <c r="A201" s="62" t="s">
        <v>533</v>
      </c>
      <c r="B201" s="302">
        <f t="shared" ref="B201:Y201" si="42">IF(B$102=0,0,B$102/B$72)</f>
        <v>0.31814448642958426</v>
      </c>
      <c r="C201" s="302">
        <f t="shared" si="42"/>
        <v>0.31121799535296352</v>
      </c>
      <c r="D201" s="302">
        <f t="shared" si="42"/>
        <v>0.31186869304651843</v>
      </c>
      <c r="E201" s="302">
        <f t="shared" si="42"/>
        <v>0.30233752301714562</v>
      </c>
      <c r="F201" s="302">
        <f t="shared" si="42"/>
        <v>0.32238100534936304</v>
      </c>
      <c r="G201" s="302">
        <f t="shared" si="42"/>
        <v>0.36719896036331723</v>
      </c>
      <c r="H201" s="302">
        <f t="shared" si="42"/>
        <v>0.34718127438099161</v>
      </c>
      <c r="I201" s="302">
        <f t="shared" si="42"/>
        <v>0</v>
      </c>
      <c r="J201" s="302">
        <f t="shared" si="42"/>
        <v>0</v>
      </c>
      <c r="K201" s="302">
        <f t="shared" si="42"/>
        <v>0</v>
      </c>
      <c r="L201" s="302">
        <f t="shared" si="42"/>
        <v>0</v>
      </c>
      <c r="M201" s="302">
        <f t="shared" si="42"/>
        <v>0</v>
      </c>
      <c r="N201" s="302">
        <f t="shared" si="42"/>
        <v>0</v>
      </c>
      <c r="O201" s="302">
        <f t="shared" si="42"/>
        <v>0</v>
      </c>
      <c r="P201" s="302">
        <f t="shared" si="42"/>
        <v>0</v>
      </c>
      <c r="Q201" s="302">
        <f t="shared" si="42"/>
        <v>0</v>
      </c>
      <c r="R201" s="302">
        <f t="shared" si="42"/>
        <v>0</v>
      </c>
      <c r="S201" s="302">
        <f t="shared" si="42"/>
        <v>0</v>
      </c>
      <c r="T201" s="302">
        <f t="shared" si="42"/>
        <v>0</v>
      </c>
      <c r="U201" s="302">
        <f t="shared" si="42"/>
        <v>0</v>
      </c>
      <c r="V201" s="302">
        <f t="shared" si="42"/>
        <v>0</v>
      </c>
      <c r="W201" s="302">
        <f t="shared" si="42"/>
        <v>0</v>
      </c>
      <c r="X201" s="302">
        <f t="shared" si="42"/>
        <v>0</v>
      </c>
      <c r="Y201" s="302">
        <f t="shared" si="42"/>
        <v>0</v>
      </c>
      <c r="DA201" s="72"/>
    </row>
    <row r="202" spans="1:105" ht="12" customHeight="1" x14ac:dyDescent="0.25">
      <c r="A202" s="63" t="s">
        <v>545</v>
      </c>
      <c r="B202" s="303">
        <f t="shared" ref="B202:Y202" si="43">IF(B$113=0,0,B$113/B$72)</f>
        <v>0</v>
      </c>
      <c r="C202" s="303">
        <f t="shared" si="43"/>
        <v>0</v>
      </c>
      <c r="D202" s="303">
        <f t="shared" si="43"/>
        <v>0</v>
      </c>
      <c r="E202" s="303">
        <f t="shared" si="43"/>
        <v>0</v>
      </c>
      <c r="F202" s="303">
        <f t="shared" si="43"/>
        <v>0</v>
      </c>
      <c r="G202" s="303">
        <f t="shared" si="43"/>
        <v>0</v>
      </c>
      <c r="H202" s="303">
        <f t="shared" si="43"/>
        <v>0</v>
      </c>
      <c r="I202" s="303">
        <f t="shared" si="43"/>
        <v>0</v>
      </c>
      <c r="J202" s="303">
        <f t="shared" si="43"/>
        <v>0</v>
      </c>
      <c r="K202" s="303">
        <f t="shared" si="43"/>
        <v>0</v>
      </c>
      <c r="L202" s="303">
        <f t="shared" si="43"/>
        <v>0</v>
      </c>
      <c r="M202" s="303">
        <f t="shared" si="43"/>
        <v>0</v>
      </c>
      <c r="N202" s="303">
        <f t="shared" si="43"/>
        <v>0</v>
      </c>
      <c r="O202" s="303">
        <f t="shared" si="43"/>
        <v>0</v>
      </c>
      <c r="P202" s="303">
        <f t="shared" si="43"/>
        <v>0</v>
      </c>
      <c r="Q202" s="303">
        <f t="shared" si="43"/>
        <v>0</v>
      </c>
      <c r="R202" s="303">
        <f t="shared" si="43"/>
        <v>0</v>
      </c>
      <c r="S202" s="303">
        <f t="shared" si="43"/>
        <v>0</v>
      </c>
      <c r="T202" s="303">
        <f t="shared" si="43"/>
        <v>0</v>
      </c>
      <c r="U202" s="303">
        <f t="shared" si="43"/>
        <v>0</v>
      </c>
      <c r="V202" s="303">
        <f t="shared" si="43"/>
        <v>0</v>
      </c>
      <c r="W202" s="303">
        <f t="shared" si="43"/>
        <v>0</v>
      </c>
      <c r="X202" s="303">
        <f t="shared" si="43"/>
        <v>0</v>
      </c>
      <c r="Y202" s="303">
        <f t="shared" si="43"/>
        <v>0</v>
      </c>
      <c r="DA202" s="74"/>
    </row>
    <row r="203" spans="1:105" ht="12" customHeight="1" x14ac:dyDescent="0.25">
      <c r="A203" s="130"/>
      <c r="B203" s="172"/>
      <c r="C203" s="172"/>
      <c r="D203" s="172"/>
      <c r="E203" s="172"/>
      <c r="F203" s="172"/>
      <c r="G203" s="172"/>
      <c r="H203" s="172"/>
      <c r="I203" s="172"/>
      <c r="J203" s="172"/>
      <c r="K203" s="172"/>
      <c r="L203" s="172"/>
      <c r="M203" s="172"/>
      <c r="N203" s="172"/>
      <c r="O203" s="172"/>
      <c r="P203" s="172"/>
      <c r="Q203" s="172"/>
      <c r="R203" s="172"/>
      <c r="S203" s="172"/>
      <c r="T203" s="172"/>
      <c r="U203" s="172"/>
      <c r="V203" s="172"/>
      <c r="W203" s="172"/>
      <c r="X203" s="172"/>
      <c r="Y203" s="172"/>
    </row>
    <row r="204" spans="1:105" ht="12" customHeight="1" x14ac:dyDescent="0.25">
      <c r="A204" s="35" t="s">
        <v>47</v>
      </c>
      <c r="B204" s="232">
        <f t="shared" ref="B204:Y204" si="44">SUM(B$205:B$210,B$214:B$215,B$217:B$219,B220)</f>
        <v>1</v>
      </c>
      <c r="C204" s="232">
        <f t="shared" si="44"/>
        <v>1</v>
      </c>
      <c r="D204" s="232">
        <f t="shared" si="44"/>
        <v>1.0000000000000002</v>
      </c>
      <c r="E204" s="232">
        <f t="shared" si="44"/>
        <v>1</v>
      </c>
      <c r="F204" s="232">
        <f t="shared" si="44"/>
        <v>1</v>
      </c>
      <c r="G204" s="232">
        <f t="shared" si="44"/>
        <v>1.0000000000000002</v>
      </c>
      <c r="H204" s="232">
        <f t="shared" si="44"/>
        <v>1</v>
      </c>
      <c r="I204" s="232">
        <f t="shared" si="44"/>
        <v>1</v>
      </c>
      <c r="J204" s="232">
        <f t="shared" si="44"/>
        <v>0.99999999999999989</v>
      </c>
      <c r="K204" s="232">
        <f t="shared" si="44"/>
        <v>1</v>
      </c>
      <c r="L204" s="232">
        <f t="shared" si="44"/>
        <v>0.99999999999999989</v>
      </c>
      <c r="M204" s="232">
        <f t="shared" si="44"/>
        <v>1</v>
      </c>
      <c r="N204" s="232">
        <f t="shared" si="44"/>
        <v>1</v>
      </c>
      <c r="O204" s="232">
        <f t="shared" si="44"/>
        <v>1</v>
      </c>
      <c r="P204" s="232">
        <f t="shared" si="44"/>
        <v>1</v>
      </c>
      <c r="Q204" s="232">
        <f t="shared" si="44"/>
        <v>1</v>
      </c>
      <c r="R204" s="232">
        <f t="shared" si="44"/>
        <v>1.0000000000000002</v>
      </c>
      <c r="S204" s="232">
        <f t="shared" si="44"/>
        <v>1</v>
      </c>
      <c r="T204" s="232">
        <f t="shared" si="44"/>
        <v>1</v>
      </c>
      <c r="U204" s="232">
        <f t="shared" si="44"/>
        <v>1</v>
      </c>
      <c r="V204" s="232">
        <f t="shared" si="44"/>
        <v>1</v>
      </c>
      <c r="W204" s="232">
        <f t="shared" si="44"/>
        <v>1.0000000000000002</v>
      </c>
      <c r="X204" s="232">
        <f t="shared" si="44"/>
        <v>1</v>
      </c>
      <c r="Y204" s="232">
        <f t="shared" si="44"/>
        <v>1</v>
      </c>
      <c r="DA204" s="95"/>
    </row>
    <row r="205" spans="1:105" ht="12" customHeight="1" x14ac:dyDescent="0.25">
      <c r="A205" s="55" t="s">
        <v>91</v>
      </c>
      <c r="B205" s="299">
        <f t="shared" ref="B205:Y205" si="45">IF(B$116=0,0,B$116/B$115)</f>
        <v>0</v>
      </c>
      <c r="C205" s="299">
        <f t="shared" si="45"/>
        <v>0</v>
      </c>
      <c r="D205" s="299">
        <f t="shared" si="45"/>
        <v>0</v>
      </c>
      <c r="E205" s="299">
        <f t="shared" si="45"/>
        <v>0</v>
      </c>
      <c r="F205" s="299">
        <f t="shared" si="45"/>
        <v>0</v>
      </c>
      <c r="G205" s="299">
        <f t="shared" si="45"/>
        <v>0</v>
      </c>
      <c r="H205" s="299">
        <f t="shared" si="45"/>
        <v>0</v>
      </c>
      <c r="I205" s="299">
        <f t="shared" si="45"/>
        <v>0</v>
      </c>
      <c r="J205" s="299">
        <f t="shared" si="45"/>
        <v>0</v>
      </c>
      <c r="K205" s="299">
        <f t="shared" si="45"/>
        <v>0</v>
      </c>
      <c r="L205" s="299">
        <f t="shared" si="45"/>
        <v>0</v>
      </c>
      <c r="M205" s="299">
        <f t="shared" si="45"/>
        <v>0</v>
      </c>
      <c r="N205" s="299">
        <f t="shared" si="45"/>
        <v>0</v>
      </c>
      <c r="O205" s="299">
        <f t="shared" si="45"/>
        <v>0</v>
      </c>
      <c r="P205" s="299">
        <f t="shared" si="45"/>
        <v>0</v>
      </c>
      <c r="Q205" s="299">
        <f t="shared" si="45"/>
        <v>0</v>
      </c>
      <c r="R205" s="299">
        <f t="shared" si="45"/>
        <v>0</v>
      </c>
      <c r="S205" s="299">
        <f t="shared" si="45"/>
        <v>0</v>
      </c>
      <c r="T205" s="299">
        <f t="shared" si="45"/>
        <v>0</v>
      </c>
      <c r="U205" s="299">
        <f t="shared" si="45"/>
        <v>0</v>
      </c>
      <c r="V205" s="299">
        <f t="shared" si="45"/>
        <v>0</v>
      </c>
      <c r="W205" s="299">
        <f t="shared" si="45"/>
        <v>0</v>
      </c>
      <c r="X205" s="299">
        <f t="shared" si="45"/>
        <v>0</v>
      </c>
      <c r="Y205" s="299">
        <f t="shared" si="45"/>
        <v>0</v>
      </c>
      <c r="DA205" s="67"/>
    </row>
    <row r="206" spans="1:105" ht="12" customHeight="1" x14ac:dyDescent="0.25">
      <c r="A206" s="173" t="s">
        <v>92</v>
      </c>
      <c r="B206" s="233">
        <f t="shared" ref="B206:Y206" si="46">IF(B$117=0,0,B$117/B$115)</f>
        <v>0</v>
      </c>
      <c r="C206" s="233">
        <f t="shared" si="46"/>
        <v>0</v>
      </c>
      <c r="D206" s="233">
        <f t="shared" si="46"/>
        <v>0</v>
      </c>
      <c r="E206" s="233">
        <f t="shared" si="46"/>
        <v>0</v>
      </c>
      <c r="F206" s="233">
        <f t="shared" si="46"/>
        <v>0</v>
      </c>
      <c r="G206" s="233">
        <f t="shared" si="46"/>
        <v>0</v>
      </c>
      <c r="H206" s="233">
        <f t="shared" si="46"/>
        <v>0</v>
      </c>
      <c r="I206" s="233">
        <f t="shared" si="46"/>
        <v>0</v>
      </c>
      <c r="J206" s="233">
        <f t="shared" si="46"/>
        <v>0</v>
      </c>
      <c r="K206" s="233">
        <f t="shared" si="46"/>
        <v>0</v>
      </c>
      <c r="L206" s="233">
        <f t="shared" si="46"/>
        <v>0</v>
      </c>
      <c r="M206" s="233">
        <f t="shared" si="46"/>
        <v>0</v>
      </c>
      <c r="N206" s="233">
        <f t="shared" si="46"/>
        <v>0</v>
      </c>
      <c r="O206" s="233">
        <f t="shared" si="46"/>
        <v>0</v>
      </c>
      <c r="P206" s="233">
        <f t="shared" si="46"/>
        <v>0</v>
      </c>
      <c r="Q206" s="233">
        <f t="shared" si="46"/>
        <v>0</v>
      </c>
      <c r="R206" s="233">
        <f t="shared" si="46"/>
        <v>0</v>
      </c>
      <c r="S206" s="233">
        <f t="shared" si="46"/>
        <v>0</v>
      </c>
      <c r="T206" s="233">
        <f t="shared" si="46"/>
        <v>0</v>
      </c>
      <c r="U206" s="233">
        <f t="shared" si="46"/>
        <v>0</v>
      </c>
      <c r="V206" s="233">
        <f t="shared" si="46"/>
        <v>0</v>
      </c>
      <c r="W206" s="233">
        <f t="shared" si="46"/>
        <v>0</v>
      </c>
      <c r="X206" s="233">
        <f t="shared" si="46"/>
        <v>0</v>
      </c>
      <c r="Y206" s="233">
        <f t="shared" si="46"/>
        <v>0</v>
      </c>
      <c r="DA206" s="177"/>
    </row>
    <row r="207" spans="1:105" ht="12" customHeight="1" x14ac:dyDescent="0.25">
      <c r="A207" s="173" t="s">
        <v>93</v>
      </c>
      <c r="B207" s="233">
        <f t="shared" ref="B207:Y207" si="47">IF(B$118=0,0,B$118/B$115)</f>
        <v>0</v>
      </c>
      <c r="C207" s="233">
        <f t="shared" si="47"/>
        <v>0</v>
      </c>
      <c r="D207" s="233">
        <f t="shared" si="47"/>
        <v>0</v>
      </c>
      <c r="E207" s="233">
        <f t="shared" si="47"/>
        <v>0</v>
      </c>
      <c r="F207" s="233">
        <f t="shared" si="47"/>
        <v>0</v>
      </c>
      <c r="G207" s="233">
        <f t="shared" si="47"/>
        <v>0</v>
      </c>
      <c r="H207" s="233">
        <f t="shared" si="47"/>
        <v>0</v>
      </c>
      <c r="I207" s="233">
        <f t="shared" si="47"/>
        <v>0</v>
      </c>
      <c r="J207" s="233">
        <f t="shared" si="47"/>
        <v>0</v>
      </c>
      <c r="K207" s="233">
        <f t="shared" si="47"/>
        <v>0</v>
      </c>
      <c r="L207" s="233">
        <f t="shared" si="47"/>
        <v>0</v>
      </c>
      <c r="M207" s="233">
        <f t="shared" si="47"/>
        <v>0</v>
      </c>
      <c r="N207" s="233">
        <f t="shared" si="47"/>
        <v>0</v>
      </c>
      <c r="O207" s="233">
        <f t="shared" si="47"/>
        <v>0</v>
      </c>
      <c r="P207" s="233">
        <f t="shared" si="47"/>
        <v>0</v>
      </c>
      <c r="Q207" s="233">
        <f t="shared" si="47"/>
        <v>0</v>
      </c>
      <c r="R207" s="233">
        <f t="shared" si="47"/>
        <v>0</v>
      </c>
      <c r="S207" s="233">
        <f t="shared" si="47"/>
        <v>0</v>
      </c>
      <c r="T207" s="233">
        <f t="shared" si="47"/>
        <v>0</v>
      </c>
      <c r="U207" s="233">
        <f t="shared" si="47"/>
        <v>0</v>
      </c>
      <c r="V207" s="233">
        <f t="shared" si="47"/>
        <v>0</v>
      </c>
      <c r="W207" s="233">
        <f t="shared" si="47"/>
        <v>0</v>
      </c>
      <c r="X207" s="233">
        <f t="shared" si="47"/>
        <v>0</v>
      </c>
      <c r="Y207" s="233">
        <f t="shared" si="47"/>
        <v>0</v>
      </c>
      <c r="DA207" s="177"/>
    </row>
    <row r="208" spans="1:105" ht="12" customHeight="1" x14ac:dyDescent="0.25">
      <c r="A208" s="173" t="s">
        <v>94</v>
      </c>
      <c r="B208" s="233">
        <f t="shared" ref="B208:Y208" si="48">IF(B$119=0,0,B$119/B$115)</f>
        <v>0</v>
      </c>
      <c r="C208" s="233">
        <f t="shared" si="48"/>
        <v>0</v>
      </c>
      <c r="D208" s="233">
        <f t="shared" si="48"/>
        <v>0</v>
      </c>
      <c r="E208" s="233">
        <f t="shared" si="48"/>
        <v>0</v>
      </c>
      <c r="F208" s="233">
        <f t="shared" si="48"/>
        <v>0</v>
      </c>
      <c r="G208" s="233">
        <f t="shared" si="48"/>
        <v>0</v>
      </c>
      <c r="H208" s="233">
        <f t="shared" si="48"/>
        <v>0</v>
      </c>
      <c r="I208" s="233">
        <f t="shared" si="48"/>
        <v>0</v>
      </c>
      <c r="J208" s="233">
        <f t="shared" si="48"/>
        <v>0</v>
      </c>
      <c r="K208" s="233">
        <f t="shared" si="48"/>
        <v>0</v>
      </c>
      <c r="L208" s="233">
        <f t="shared" si="48"/>
        <v>0</v>
      </c>
      <c r="M208" s="233">
        <f t="shared" si="48"/>
        <v>0</v>
      </c>
      <c r="N208" s="233">
        <f t="shared" si="48"/>
        <v>0</v>
      </c>
      <c r="O208" s="233">
        <f t="shared" si="48"/>
        <v>0</v>
      </c>
      <c r="P208" s="233">
        <f t="shared" si="48"/>
        <v>0</v>
      </c>
      <c r="Q208" s="233">
        <f t="shared" si="48"/>
        <v>0</v>
      </c>
      <c r="R208" s="233">
        <f t="shared" si="48"/>
        <v>0</v>
      </c>
      <c r="S208" s="233">
        <f t="shared" si="48"/>
        <v>0</v>
      </c>
      <c r="T208" s="233">
        <f t="shared" si="48"/>
        <v>0</v>
      </c>
      <c r="U208" s="233">
        <f t="shared" si="48"/>
        <v>0</v>
      </c>
      <c r="V208" s="233">
        <f t="shared" si="48"/>
        <v>0</v>
      </c>
      <c r="W208" s="233">
        <f t="shared" si="48"/>
        <v>0</v>
      </c>
      <c r="X208" s="233">
        <f t="shared" si="48"/>
        <v>0</v>
      </c>
      <c r="Y208" s="233">
        <f t="shared" si="48"/>
        <v>0</v>
      </c>
      <c r="DA208" s="177"/>
    </row>
    <row r="209" spans="1:105" ht="12" customHeight="1" x14ac:dyDescent="0.25">
      <c r="A209" s="56" t="s">
        <v>95</v>
      </c>
      <c r="B209" s="300">
        <f t="shared" ref="B209:Y209" si="49">IF(B$120=0,0,B$120/B$115)</f>
        <v>5.4961132258429942E-4</v>
      </c>
      <c r="C209" s="300">
        <f t="shared" si="49"/>
        <v>5.2800482537761629E-4</v>
      </c>
      <c r="D209" s="300">
        <f t="shared" si="49"/>
        <v>5.0293179654324681E-4</v>
      </c>
      <c r="E209" s="300">
        <f t="shared" si="49"/>
        <v>6.2504442861373831E-4</v>
      </c>
      <c r="F209" s="300">
        <f t="shared" si="49"/>
        <v>4.485786761124812E-4</v>
      </c>
      <c r="G209" s="300">
        <f t="shared" si="49"/>
        <v>4.7866959678743271E-4</v>
      </c>
      <c r="H209" s="300">
        <f t="shared" si="49"/>
        <v>4.0745046601410102E-4</v>
      </c>
      <c r="I209" s="300">
        <f t="shared" si="49"/>
        <v>4.0793829431634007E-4</v>
      </c>
      <c r="J209" s="300">
        <f t="shared" si="49"/>
        <v>4.6694827941440921E-4</v>
      </c>
      <c r="K209" s="300">
        <f t="shared" si="49"/>
        <v>4.5875900141683712E-4</v>
      </c>
      <c r="L209" s="300">
        <f t="shared" si="49"/>
        <v>4.4432426253908927E-4</v>
      </c>
      <c r="M209" s="300">
        <f t="shared" si="49"/>
        <v>1.117672125712853E-3</v>
      </c>
      <c r="N209" s="300">
        <f t="shared" si="49"/>
        <v>1.1779897147766228E-3</v>
      </c>
      <c r="O209" s="300">
        <f t="shared" si="49"/>
        <v>1.5637890062572108E-3</v>
      </c>
      <c r="P209" s="300">
        <f t="shared" si="49"/>
        <v>1.3796650924508349E-3</v>
      </c>
      <c r="Q209" s="300">
        <f t="shared" si="49"/>
        <v>1.4037048375546411E-3</v>
      </c>
      <c r="R209" s="300">
        <f t="shared" si="49"/>
        <v>1.3005952613006524E-3</v>
      </c>
      <c r="S209" s="300">
        <f t="shared" si="49"/>
        <v>4.0463524251394472E-4</v>
      </c>
      <c r="T209" s="300">
        <f t="shared" si="49"/>
        <v>3.5755529595989089E-4</v>
      </c>
      <c r="U209" s="300">
        <f t="shared" si="49"/>
        <v>4.4439528682287729E-4</v>
      </c>
      <c r="V209" s="300">
        <f t="shared" si="49"/>
        <v>1.4658076547125452E-3</v>
      </c>
      <c r="W209" s="300">
        <f t="shared" si="49"/>
        <v>1.6493734107608912E-3</v>
      </c>
      <c r="X209" s="300">
        <f t="shared" si="49"/>
        <v>1.5420826191665041E-3</v>
      </c>
      <c r="Y209" s="300">
        <f t="shared" si="49"/>
        <v>1.6960361537825166E-3</v>
      </c>
      <c r="DA209" s="68"/>
    </row>
    <row r="210" spans="1:105" ht="12" customHeight="1" x14ac:dyDescent="0.25">
      <c r="A210" s="174" t="s">
        <v>602</v>
      </c>
      <c r="B210" s="301">
        <f t="shared" ref="B210:Y210" si="50">IF(B$126=0,0,B$126/B$115)</f>
        <v>0.60382427113424186</v>
      </c>
      <c r="C210" s="301">
        <f t="shared" si="50"/>
        <v>0.58494280848031222</v>
      </c>
      <c r="D210" s="301">
        <f t="shared" si="50"/>
        <v>0.57569971870581371</v>
      </c>
      <c r="E210" s="301">
        <f t="shared" si="50"/>
        <v>0.59131356991530237</v>
      </c>
      <c r="F210" s="301">
        <f t="shared" si="50"/>
        <v>0.6409765836347957</v>
      </c>
      <c r="G210" s="301">
        <f t="shared" si="50"/>
        <v>0.6391993420414841</v>
      </c>
      <c r="H210" s="301">
        <f t="shared" si="50"/>
        <v>0.60871429196993576</v>
      </c>
      <c r="I210" s="301">
        <f t="shared" si="50"/>
        <v>0.60615018133506504</v>
      </c>
      <c r="J210" s="301">
        <f t="shared" si="50"/>
        <v>0.58412177462058623</v>
      </c>
      <c r="K210" s="301">
        <f t="shared" si="50"/>
        <v>0.45945024550886776</v>
      </c>
      <c r="L210" s="301">
        <f t="shared" si="50"/>
        <v>0.52100403702063891</v>
      </c>
      <c r="M210" s="301">
        <f t="shared" si="50"/>
        <v>0.57472541633903562</v>
      </c>
      <c r="N210" s="301">
        <f t="shared" si="50"/>
        <v>0.57900783491321239</v>
      </c>
      <c r="O210" s="301">
        <f t="shared" si="50"/>
        <v>0.56116335872640699</v>
      </c>
      <c r="P210" s="301">
        <f t="shared" si="50"/>
        <v>0.53041751072646948</v>
      </c>
      <c r="Q210" s="301">
        <f t="shared" si="50"/>
        <v>0.55865833741581583</v>
      </c>
      <c r="R210" s="301">
        <f t="shared" si="50"/>
        <v>0.58728763712408716</v>
      </c>
      <c r="S210" s="301">
        <f t="shared" si="50"/>
        <v>9.1778915678989686E-2</v>
      </c>
      <c r="T210" s="301">
        <f t="shared" si="50"/>
        <v>7.9957301744283726E-2</v>
      </c>
      <c r="U210" s="301">
        <f t="shared" si="50"/>
        <v>9.9679350169353212E-2</v>
      </c>
      <c r="V210" s="301">
        <f t="shared" si="50"/>
        <v>0.3190060918800105</v>
      </c>
      <c r="W210" s="301">
        <f t="shared" si="50"/>
        <v>0.35785882070801267</v>
      </c>
      <c r="X210" s="301">
        <f t="shared" si="50"/>
        <v>0.3349876629857666</v>
      </c>
      <c r="Y210" s="301">
        <f t="shared" si="50"/>
        <v>0.36698869077808138</v>
      </c>
      <c r="DA210" s="178"/>
    </row>
    <row r="211" spans="1:105" ht="12" customHeight="1" x14ac:dyDescent="0.25">
      <c r="A211" s="62" t="s">
        <v>604</v>
      </c>
      <c r="B211" s="302">
        <f t="shared" ref="B211:Y211" si="51">IF(B$127=0,0,B$127/B$115)</f>
        <v>0.60382427113424186</v>
      </c>
      <c r="C211" s="302">
        <f t="shared" si="51"/>
        <v>0.58494280848031222</v>
      </c>
      <c r="D211" s="302">
        <f t="shared" si="51"/>
        <v>0.57569971870581371</v>
      </c>
      <c r="E211" s="302">
        <f t="shared" si="51"/>
        <v>0.59131356991530237</v>
      </c>
      <c r="F211" s="302">
        <f t="shared" si="51"/>
        <v>0.6409765836347957</v>
      </c>
      <c r="G211" s="302">
        <f t="shared" si="51"/>
        <v>0.6391993420414841</v>
      </c>
      <c r="H211" s="302">
        <f t="shared" si="51"/>
        <v>0.60871429196993576</v>
      </c>
      <c r="I211" s="302">
        <f t="shared" si="51"/>
        <v>0.60615018133506504</v>
      </c>
      <c r="J211" s="302">
        <f t="shared" si="51"/>
        <v>0.58412177462058623</v>
      </c>
      <c r="K211" s="302">
        <f t="shared" si="51"/>
        <v>0.45945024550886776</v>
      </c>
      <c r="L211" s="302">
        <f t="shared" si="51"/>
        <v>0.52100403702063891</v>
      </c>
      <c r="M211" s="302">
        <f t="shared" si="51"/>
        <v>0.57472541633903562</v>
      </c>
      <c r="N211" s="302">
        <f t="shared" si="51"/>
        <v>0.57900783491321239</v>
      </c>
      <c r="O211" s="302">
        <f t="shared" si="51"/>
        <v>0.56116335872640699</v>
      </c>
      <c r="P211" s="302">
        <f t="shared" si="51"/>
        <v>0.53041751072646948</v>
      </c>
      <c r="Q211" s="302">
        <f t="shared" si="51"/>
        <v>0.55865833741581583</v>
      </c>
      <c r="R211" s="302">
        <f t="shared" si="51"/>
        <v>0.58728763712408716</v>
      </c>
      <c r="S211" s="302">
        <f t="shared" si="51"/>
        <v>9.1778915678989686E-2</v>
      </c>
      <c r="T211" s="302">
        <f t="shared" si="51"/>
        <v>7.9957301744283726E-2</v>
      </c>
      <c r="U211" s="302">
        <f t="shared" si="51"/>
        <v>9.9679350169353212E-2</v>
      </c>
      <c r="V211" s="302">
        <f t="shared" si="51"/>
        <v>0.3190060918800105</v>
      </c>
      <c r="W211" s="302">
        <f t="shared" si="51"/>
        <v>0.35785882070801267</v>
      </c>
      <c r="X211" s="302">
        <f t="shared" si="51"/>
        <v>0.3349876629857666</v>
      </c>
      <c r="Y211" s="302">
        <f t="shared" si="51"/>
        <v>0.36698869077808138</v>
      </c>
      <c r="DA211" s="72"/>
    </row>
    <row r="212" spans="1:105" ht="12" customHeight="1" x14ac:dyDescent="0.25">
      <c r="A212" s="62" t="s">
        <v>611</v>
      </c>
      <c r="B212" s="302">
        <f t="shared" ref="B212:Y212" si="52">IF(B$133=0,0,B$133/B$115)</f>
        <v>0</v>
      </c>
      <c r="C212" s="302">
        <f t="shared" si="52"/>
        <v>0</v>
      </c>
      <c r="D212" s="302">
        <f t="shared" si="52"/>
        <v>0</v>
      </c>
      <c r="E212" s="302">
        <f t="shared" si="52"/>
        <v>0</v>
      </c>
      <c r="F212" s="302">
        <f t="shared" si="52"/>
        <v>0</v>
      </c>
      <c r="G212" s="302">
        <f t="shared" si="52"/>
        <v>0</v>
      </c>
      <c r="H212" s="302">
        <f t="shared" si="52"/>
        <v>0</v>
      </c>
      <c r="I212" s="302">
        <f t="shared" si="52"/>
        <v>0</v>
      </c>
      <c r="J212" s="302">
        <f t="shared" si="52"/>
        <v>0</v>
      </c>
      <c r="K212" s="302">
        <f t="shared" si="52"/>
        <v>0</v>
      </c>
      <c r="L212" s="302">
        <f t="shared" si="52"/>
        <v>0</v>
      </c>
      <c r="M212" s="302">
        <f t="shared" si="52"/>
        <v>0</v>
      </c>
      <c r="N212" s="302">
        <f t="shared" si="52"/>
        <v>0</v>
      </c>
      <c r="O212" s="302">
        <f t="shared" si="52"/>
        <v>0</v>
      </c>
      <c r="P212" s="302">
        <f t="shared" si="52"/>
        <v>0</v>
      </c>
      <c r="Q212" s="302">
        <f t="shared" si="52"/>
        <v>0</v>
      </c>
      <c r="R212" s="302">
        <f t="shared" si="52"/>
        <v>0</v>
      </c>
      <c r="S212" s="302">
        <f t="shared" si="52"/>
        <v>0</v>
      </c>
      <c r="T212" s="302">
        <f t="shared" si="52"/>
        <v>0</v>
      </c>
      <c r="U212" s="302">
        <f t="shared" si="52"/>
        <v>0</v>
      </c>
      <c r="V212" s="302">
        <f t="shared" si="52"/>
        <v>0</v>
      </c>
      <c r="W212" s="302">
        <f t="shared" si="52"/>
        <v>0</v>
      </c>
      <c r="X212" s="302">
        <f t="shared" si="52"/>
        <v>0</v>
      </c>
      <c r="Y212" s="302">
        <f t="shared" si="52"/>
        <v>0</v>
      </c>
      <c r="DA212" s="72"/>
    </row>
    <row r="213" spans="1:105" ht="12" customHeight="1" x14ac:dyDescent="0.25">
      <c r="A213" s="174" t="s">
        <v>613</v>
      </c>
      <c r="B213" s="301">
        <f t="shared" ref="B213:Y213" si="53">IF(B$134=0,0,B$134/B$115)</f>
        <v>0.17698125075080456</v>
      </c>
      <c r="C213" s="301">
        <f t="shared" si="53"/>
        <v>0.18307110788217967</v>
      </c>
      <c r="D213" s="301">
        <f t="shared" si="53"/>
        <v>0.17911622734457258</v>
      </c>
      <c r="E213" s="301">
        <f t="shared" si="53"/>
        <v>0.18239164851956066</v>
      </c>
      <c r="F213" s="301">
        <f t="shared" si="53"/>
        <v>0.19854582421668229</v>
      </c>
      <c r="G213" s="301">
        <f t="shared" si="53"/>
        <v>0.17827503909172182</v>
      </c>
      <c r="H213" s="301">
        <f t="shared" si="53"/>
        <v>0.17335421895073203</v>
      </c>
      <c r="I213" s="301">
        <f t="shared" si="53"/>
        <v>0.16682854451557166</v>
      </c>
      <c r="J213" s="301">
        <f t="shared" si="53"/>
        <v>0.16452534567488641</v>
      </c>
      <c r="K213" s="301">
        <f t="shared" si="53"/>
        <v>0.14977934333349482</v>
      </c>
      <c r="L213" s="301">
        <f t="shared" si="53"/>
        <v>0.13265285686362663</v>
      </c>
      <c r="M213" s="301">
        <f t="shared" si="53"/>
        <v>0.17049972170487046</v>
      </c>
      <c r="N213" s="301">
        <f t="shared" si="53"/>
        <v>0.13077899698665785</v>
      </c>
      <c r="O213" s="301">
        <f t="shared" si="53"/>
        <v>0.17192671036645801</v>
      </c>
      <c r="P213" s="301">
        <f t="shared" si="53"/>
        <v>0.15565573615716155</v>
      </c>
      <c r="Q213" s="301">
        <f t="shared" si="53"/>
        <v>0.15513312510441035</v>
      </c>
      <c r="R213" s="301">
        <f t="shared" si="53"/>
        <v>0.14419028835220488</v>
      </c>
      <c r="S213" s="301">
        <f t="shared" si="53"/>
        <v>4.7028874759894437E-2</v>
      </c>
      <c r="T213" s="301">
        <f t="shared" si="53"/>
        <v>4.0971304814966671E-2</v>
      </c>
      <c r="U213" s="301">
        <f t="shared" si="53"/>
        <v>5.1077174322460693E-2</v>
      </c>
      <c r="V213" s="301">
        <f t="shared" si="53"/>
        <v>0.1634634429016556</v>
      </c>
      <c r="W213" s="301">
        <f t="shared" si="53"/>
        <v>0.18337215618960898</v>
      </c>
      <c r="X213" s="301">
        <f t="shared" si="53"/>
        <v>0.17165263647011927</v>
      </c>
      <c r="Y213" s="301">
        <f t="shared" si="53"/>
        <v>0.18805043673937213</v>
      </c>
      <c r="DA213" s="178"/>
    </row>
    <row r="214" spans="1:105" ht="12" customHeight="1" x14ac:dyDescent="0.25">
      <c r="A214" s="62" t="s">
        <v>615</v>
      </c>
      <c r="B214" s="302">
        <f t="shared" ref="B214:Y214" si="54">IF(B$135=0,0,B$135/B$115)</f>
        <v>0.17698125075080456</v>
      </c>
      <c r="C214" s="302">
        <f t="shared" si="54"/>
        <v>0.18307110788217967</v>
      </c>
      <c r="D214" s="302">
        <f t="shared" si="54"/>
        <v>0.17911622734457258</v>
      </c>
      <c r="E214" s="302">
        <f t="shared" si="54"/>
        <v>0.18239164851956066</v>
      </c>
      <c r="F214" s="302">
        <f t="shared" si="54"/>
        <v>0.19854582421668229</v>
      </c>
      <c r="G214" s="302">
        <f t="shared" si="54"/>
        <v>0.17827503909172182</v>
      </c>
      <c r="H214" s="302">
        <f t="shared" si="54"/>
        <v>0.17335421895073203</v>
      </c>
      <c r="I214" s="302">
        <f t="shared" si="54"/>
        <v>0.16682854451557166</v>
      </c>
      <c r="J214" s="302">
        <f t="shared" si="54"/>
        <v>0.16452534567488641</v>
      </c>
      <c r="K214" s="302">
        <f t="shared" si="54"/>
        <v>0.14977934333349482</v>
      </c>
      <c r="L214" s="302">
        <f t="shared" si="54"/>
        <v>0.13265285686362663</v>
      </c>
      <c r="M214" s="302">
        <f t="shared" si="54"/>
        <v>0.17049972170487046</v>
      </c>
      <c r="N214" s="302">
        <f t="shared" si="54"/>
        <v>0.13077899698665785</v>
      </c>
      <c r="O214" s="302">
        <f t="shared" si="54"/>
        <v>0.17192671036645801</v>
      </c>
      <c r="P214" s="302">
        <f t="shared" si="54"/>
        <v>0.15565573615716155</v>
      </c>
      <c r="Q214" s="302">
        <f t="shared" si="54"/>
        <v>0.15513312510441035</v>
      </c>
      <c r="R214" s="302">
        <f t="shared" si="54"/>
        <v>0.14419028835220488</v>
      </c>
      <c r="S214" s="302">
        <f t="shared" si="54"/>
        <v>4.7028874759894437E-2</v>
      </c>
      <c r="T214" s="302">
        <f t="shared" si="54"/>
        <v>4.0971304814966671E-2</v>
      </c>
      <c r="U214" s="302">
        <f t="shared" si="54"/>
        <v>5.1077174322460693E-2</v>
      </c>
      <c r="V214" s="302">
        <f t="shared" si="54"/>
        <v>0.1634634429016556</v>
      </c>
      <c r="W214" s="302">
        <f t="shared" si="54"/>
        <v>0.18337215618960898</v>
      </c>
      <c r="X214" s="302">
        <f t="shared" si="54"/>
        <v>0.17165263647011927</v>
      </c>
      <c r="Y214" s="302">
        <f t="shared" si="54"/>
        <v>0.18805043673937213</v>
      </c>
      <c r="DA214" s="72"/>
    </row>
    <row r="215" spans="1:105" ht="12" customHeight="1" x14ac:dyDescent="0.25">
      <c r="A215" s="62" t="s">
        <v>621</v>
      </c>
      <c r="B215" s="302">
        <f t="shared" ref="B215:Y215" si="55">IF(B$140=0,0,B$140/B$115)</f>
        <v>0</v>
      </c>
      <c r="C215" s="302">
        <f t="shared" si="55"/>
        <v>0</v>
      </c>
      <c r="D215" s="302">
        <f t="shared" si="55"/>
        <v>0</v>
      </c>
      <c r="E215" s="302">
        <f t="shared" si="55"/>
        <v>0</v>
      </c>
      <c r="F215" s="302">
        <f t="shared" si="55"/>
        <v>0</v>
      </c>
      <c r="G215" s="302">
        <f t="shared" si="55"/>
        <v>0</v>
      </c>
      <c r="H215" s="302">
        <f t="shared" si="55"/>
        <v>0</v>
      </c>
      <c r="I215" s="302">
        <f t="shared" si="55"/>
        <v>0</v>
      </c>
      <c r="J215" s="302">
        <f t="shared" si="55"/>
        <v>0</v>
      </c>
      <c r="K215" s="302">
        <f t="shared" si="55"/>
        <v>0</v>
      </c>
      <c r="L215" s="302">
        <f t="shared" si="55"/>
        <v>0</v>
      </c>
      <c r="M215" s="302">
        <f t="shared" si="55"/>
        <v>0</v>
      </c>
      <c r="N215" s="302">
        <f t="shared" si="55"/>
        <v>0</v>
      </c>
      <c r="O215" s="302">
        <f t="shared" si="55"/>
        <v>0</v>
      </c>
      <c r="P215" s="302">
        <f t="shared" si="55"/>
        <v>0</v>
      </c>
      <c r="Q215" s="302">
        <f t="shared" si="55"/>
        <v>0</v>
      </c>
      <c r="R215" s="302">
        <f t="shared" si="55"/>
        <v>0</v>
      </c>
      <c r="S215" s="302">
        <f t="shared" si="55"/>
        <v>0</v>
      </c>
      <c r="T215" s="302">
        <f t="shared" si="55"/>
        <v>0</v>
      </c>
      <c r="U215" s="302">
        <f t="shared" si="55"/>
        <v>0</v>
      </c>
      <c r="V215" s="302">
        <f t="shared" si="55"/>
        <v>0</v>
      </c>
      <c r="W215" s="302">
        <f t="shared" si="55"/>
        <v>0</v>
      </c>
      <c r="X215" s="302">
        <f t="shared" si="55"/>
        <v>0</v>
      </c>
      <c r="Y215" s="302">
        <f t="shared" si="55"/>
        <v>0</v>
      </c>
      <c r="DA215" s="72"/>
    </row>
    <row r="216" spans="1:105" ht="12" customHeight="1" x14ac:dyDescent="0.25">
      <c r="A216" s="174" t="s">
        <v>623</v>
      </c>
      <c r="B216" s="301">
        <f t="shared" ref="B216:Y216" si="56">IF(B$141=0,0,B$141/B$115)</f>
        <v>0.14375045037590942</v>
      </c>
      <c r="C216" s="301">
        <f t="shared" si="56"/>
        <v>0.14278092465569225</v>
      </c>
      <c r="D216" s="301">
        <f t="shared" si="56"/>
        <v>0.13899299255552522</v>
      </c>
      <c r="E216" s="301">
        <f t="shared" si="56"/>
        <v>0.13909606047568329</v>
      </c>
      <c r="F216" s="301">
        <f t="shared" si="56"/>
        <v>0.15853013965390619</v>
      </c>
      <c r="G216" s="301">
        <f t="shared" si="56"/>
        <v>0.173036426855701</v>
      </c>
      <c r="H216" s="301">
        <f t="shared" si="56"/>
        <v>0.15395139643059463</v>
      </c>
      <c r="I216" s="301">
        <f t="shared" si="56"/>
        <v>0.15889621964469525</v>
      </c>
      <c r="J216" s="301">
        <f t="shared" si="56"/>
        <v>0.15240632320546796</v>
      </c>
      <c r="K216" s="301">
        <f t="shared" si="56"/>
        <v>0.17379022267203342</v>
      </c>
      <c r="L216" s="301">
        <f t="shared" si="56"/>
        <v>0.2142312255086585</v>
      </c>
      <c r="M216" s="301">
        <f t="shared" si="56"/>
        <v>0.16118130182046489</v>
      </c>
      <c r="N216" s="301">
        <f t="shared" si="56"/>
        <v>0.17536165197831358</v>
      </c>
      <c r="O216" s="301">
        <f t="shared" si="56"/>
        <v>0.1680545652791843</v>
      </c>
      <c r="P216" s="301">
        <f t="shared" si="56"/>
        <v>0.17269113856200782</v>
      </c>
      <c r="Q216" s="301">
        <f t="shared" si="56"/>
        <v>0.18237523849715637</v>
      </c>
      <c r="R216" s="301">
        <f t="shared" si="56"/>
        <v>0.17269730186278184</v>
      </c>
      <c r="S216" s="301">
        <f t="shared" si="56"/>
        <v>9.4584814056414071E-2</v>
      </c>
      <c r="T216" s="301">
        <f t="shared" si="56"/>
        <v>8.7324053211275843E-2</v>
      </c>
      <c r="U216" s="301">
        <f t="shared" si="56"/>
        <v>7.5226764628562676E-2</v>
      </c>
      <c r="V216" s="301">
        <f t="shared" si="56"/>
        <v>0.12713361504862822</v>
      </c>
      <c r="W216" s="301">
        <f t="shared" si="56"/>
        <v>0.136908269476644</v>
      </c>
      <c r="X216" s="301">
        <f t="shared" si="56"/>
        <v>0.15067346155009015</v>
      </c>
      <c r="Y216" s="301">
        <f t="shared" si="56"/>
        <v>0.13294101347429951</v>
      </c>
      <c r="DA216" s="178"/>
    </row>
    <row r="217" spans="1:105" ht="12" customHeight="1" x14ac:dyDescent="0.25">
      <c r="A217" s="62" t="s">
        <v>624</v>
      </c>
      <c r="B217" s="302">
        <f t="shared" ref="B217:Y217" si="57">IF(B$142=0,0,B$142/B$115)</f>
        <v>1.3124090440561823E-2</v>
      </c>
      <c r="C217" s="302">
        <f t="shared" si="57"/>
        <v>1.2799409989944024E-2</v>
      </c>
      <c r="D217" s="302">
        <f t="shared" si="57"/>
        <v>1.192696225109083E-2</v>
      </c>
      <c r="E217" s="302">
        <f t="shared" si="57"/>
        <v>1.3894297768554808E-2</v>
      </c>
      <c r="F217" s="302">
        <f t="shared" si="57"/>
        <v>1.1916401298452476E-2</v>
      </c>
      <c r="G217" s="302">
        <f t="shared" si="57"/>
        <v>1.1990451569077286E-2</v>
      </c>
      <c r="H217" s="302">
        <f t="shared" si="57"/>
        <v>1.0755691021750171E-2</v>
      </c>
      <c r="I217" s="302">
        <f t="shared" si="57"/>
        <v>1.0265300287735256E-2</v>
      </c>
      <c r="J217" s="302">
        <f t="shared" si="57"/>
        <v>1.1307996793249581E-2</v>
      </c>
      <c r="K217" s="302">
        <f t="shared" si="57"/>
        <v>1.1677621748119666E-2</v>
      </c>
      <c r="L217" s="302">
        <f t="shared" si="57"/>
        <v>1.0561019340986454E-2</v>
      </c>
      <c r="M217" s="302">
        <f t="shared" si="57"/>
        <v>2.0460908483680471E-2</v>
      </c>
      <c r="N217" s="302">
        <f t="shared" si="57"/>
        <v>2.031333663590271E-2</v>
      </c>
      <c r="O217" s="302">
        <f t="shared" si="57"/>
        <v>2.6704633196823688E-2</v>
      </c>
      <c r="P217" s="302">
        <f t="shared" si="57"/>
        <v>2.3673492663824368E-2</v>
      </c>
      <c r="Q217" s="302">
        <f t="shared" si="57"/>
        <v>2.4096158146456749E-2</v>
      </c>
      <c r="R217" s="302">
        <f t="shared" si="57"/>
        <v>2.2396454586855689E-2</v>
      </c>
      <c r="S217" s="302">
        <f t="shared" si="57"/>
        <v>7.12075741703601E-3</v>
      </c>
      <c r="T217" s="302">
        <f t="shared" si="57"/>
        <v>6.3633590939766232E-3</v>
      </c>
      <c r="U217" s="302">
        <f t="shared" si="57"/>
        <v>7.9335968338148481E-3</v>
      </c>
      <c r="V217" s="302">
        <f t="shared" si="57"/>
        <v>2.5390070422881064E-2</v>
      </c>
      <c r="W217" s="302">
        <f t="shared" si="57"/>
        <v>2.8482404852140545E-2</v>
      </c>
      <c r="X217" s="302">
        <f t="shared" si="57"/>
        <v>2.6662062482506219E-2</v>
      </c>
      <c r="Y217" s="302">
        <f t="shared" si="57"/>
        <v>2.9209061959735827E-2</v>
      </c>
      <c r="DA217" s="72"/>
    </row>
    <row r="218" spans="1:105" ht="12" customHeight="1" x14ac:dyDescent="0.25">
      <c r="A218" s="62" t="s">
        <v>629</v>
      </c>
      <c r="B218" s="302">
        <f t="shared" ref="B218:Y218" si="58">IF(B$146=0,0,B$146/B$115)</f>
        <v>0.13062635993534757</v>
      </c>
      <c r="C218" s="302">
        <f t="shared" si="58"/>
        <v>0.12998151466574823</v>
      </c>
      <c r="D218" s="302">
        <f t="shared" si="58"/>
        <v>0.12706603030443439</v>
      </c>
      <c r="E218" s="302">
        <f t="shared" si="58"/>
        <v>0.12520176270712846</v>
      </c>
      <c r="F218" s="302">
        <f t="shared" si="58"/>
        <v>0.14661373835545374</v>
      </c>
      <c r="G218" s="302">
        <f t="shared" si="58"/>
        <v>0.16104597528662373</v>
      </c>
      <c r="H218" s="302">
        <f t="shared" si="58"/>
        <v>0.14319570540884446</v>
      </c>
      <c r="I218" s="302">
        <f t="shared" si="58"/>
        <v>0.14863091935695999</v>
      </c>
      <c r="J218" s="302">
        <f t="shared" si="58"/>
        <v>0.14109832641221837</v>
      </c>
      <c r="K218" s="302">
        <f t="shared" si="58"/>
        <v>0.16211260092391375</v>
      </c>
      <c r="L218" s="302">
        <f t="shared" si="58"/>
        <v>0.20367020616767206</v>
      </c>
      <c r="M218" s="302">
        <f t="shared" si="58"/>
        <v>0.14072039333678441</v>
      </c>
      <c r="N218" s="302">
        <f t="shared" si="58"/>
        <v>0.15504831534241087</v>
      </c>
      <c r="O218" s="302">
        <f t="shared" si="58"/>
        <v>0.14134993208236063</v>
      </c>
      <c r="P218" s="302">
        <f t="shared" si="58"/>
        <v>0.14901764589818345</v>
      </c>
      <c r="Q218" s="302">
        <f t="shared" si="58"/>
        <v>0.15827908035069962</v>
      </c>
      <c r="R218" s="302">
        <f t="shared" si="58"/>
        <v>0.15030084727592616</v>
      </c>
      <c r="S218" s="302">
        <f t="shared" si="58"/>
        <v>8.7464056639378063E-2</v>
      </c>
      <c r="T218" s="302">
        <f t="shared" si="58"/>
        <v>8.0960694117299226E-2</v>
      </c>
      <c r="U218" s="302">
        <f t="shared" si="58"/>
        <v>6.7293167794747824E-2</v>
      </c>
      <c r="V218" s="302">
        <f t="shared" si="58"/>
        <v>0.10174354462574717</v>
      </c>
      <c r="W218" s="302">
        <f t="shared" si="58"/>
        <v>0.10842586462450345</v>
      </c>
      <c r="X218" s="302">
        <f t="shared" si="58"/>
        <v>0.12401139906758392</v>
      </c>
      <c r="Y218" s="302">
        <f t="shared" si="58"/>
        <v>0.10373195151456369</v>
      </c>
      <c r="DA218" s="72"/>
    </row>
    <row r="219" spans="1:105" ht="12" customHeight="1" x14ac:dyDescent="0.25">
      <c r="A219" s="62" t="s">
        <v>641</v>
      </c>
      <c r="B219" s="302">
        <f t="shared" ref="B219:Y219" si="59">IF(B$157=0,0,B$157/B$115)</f>
        <v>0</v>
      </c>
      <c r="C219" s="302">
        <f t="shared" si="59"/>
        <v>0</v>
      </c>
      <c r="D219" s="302">
        <f t="shared" si="59"/>
        <v>0</v>
      </c>
      <c r="E219" s="302">
        <f t="shared" si="59"/>
        <v>0</v>
      </c>
      <c r="F219" s="302">
        <f t="shared" si="59"/>
        <v>0</v>
      </c>
      <c r="G219" s="302">
        <f t="shared" si="59"/>
        <v>0</v>
      </c>
      <c r="H219" s="302">
        <f t="shared" si="59"/>
        <v>0</v>
      </c>
      <c r="I219" s="302">
        <f t="shared" si="59"/>
        <v>0</v>
      </c>
      <c r="J219" s="302">
        <f t="shared" si="59"/>
        <v>0</v>
      </c>
      <c r="K219" s="302">
        <f t="shared" si="59"/>
        <v>0</v>
      </c>
      <c r="L219" s="302">
        <f t="shared" si="59"/>
        <v>0</v>
      </c>
      <c r="M219" s="302">
        <f t="shared" si="59"/>
        <v>0</v>
      </c>
      <c r="N219" s="302">
        <f t="shared" si="59"/>
        <v>0</v>
      </c>
      <c r="O219" s="302">
        <f t="shared" si="59"/>
        <v>0</v>
      </c>
      <c r="P219" s="302">
        <f t="shared" si="59"/>
        <v>0</v>
      </c>
      <c r="Q219" s="302">
        <f t="shared" si="59"/>
        <v>0</v>
      </c>
      <c r="R219" s="302">
        <f t="shared" si="59"/>
        <v>0</v>
      </c>
      <c r="S219" s="302">
        <f t="shared" si="59"/>
        <v>0</v>
      </c>
      <c r="T219" s="302">
        <f t="shared" si="59"/>
        <v>0</v>
      </c>
      <c r="U219" s="302">
        <f t="shared" si="59"/>
        <v>0</v>
      </c>
      <c r="V219" s="302">
        <f t="shared" si="59"/>
        <v>0</v>
      </c>
      <c r="W219" s="302">
        <f t="shared" si="59"/>
        <v>0</v>
      </c>
      <c r="X219" s="302">
        <f t="shared" si="59"/>
        <v>0</v>
      </c>
      <c r="Y219" s="302">
        <f t="shared" si="59"/>
        <v>0</v>
      </c>
      <c r="DA219" s="72"/>
    </row>
    <row r="220" spans="1:105" ht="12" customHeight="1" x14ac:dyDescent="0.25">
      <c r="A220" s="100" t="s">
        <v>105</v>
      </c>
      <c r="B220" s="310">
        <f t="shared" ref="B220:Y220" si="60">IF(B$158=0,0,B$158/B$115)</f>
        <v>7.4894416416459941E-2</v>
      </c>
      <c r="C220" s="310">
        <f t="shared" si="60"/>
        <v>8.8677154156438356E-2</v>
      </c>
      <c r="D220" s="310">
        <f t="shared" si="60"/>
        <v>0.10568812959754546</v>
      </c>
      <c r="E220" s="310">
        <f t="shared" si="60"/>
        <v>8.6573676660839871E-2</v>
      </c>
      <c r="F220" s="310">
        <f t="shared" si="60"/>
        <v>1.4988738185031933E-3</v>
      </c>
      <c r="G220" s="310">
        <f t="shared" si="60"/>
        <v>9.0105224143057702E-3</v>
      </c>
      <c r="H220" s="310">
        <f t="shared" si="60"/>
        <v>6.3572642182723502E-2</v>
      </c>
      <c r="I220" s="310">
        <f t="shared" si="60"/>
        <v>6.7717116210351841E-2</v>
      </c>
      <c r="J220" s="310">
        <f t="shared" si="60"/>
        <v>9.8479608219644951E-2</v>
      </c>
      <c r="K220" s="310">
        <f t="shared" si="60"/>
        <v>0.21652142948418715</v>
      </c>
      <c r="L220" s="310">
        <f t="shared" si="60"/>
        <v>0.13166755634453689</v>
      </c>
      <c r="M220" s="310">
        <f t="shared" si="60"/>
        <v>9.2475888009916171E-2</v>
      </c>
      <c r="N220" s="310">
        <f t="shared" si="60"/>
        <v>0.11367352640703952</v>
      </c>
      <c r="O220" s="310">
        <f t="shared" si="60"/>
        <v>9.7291576621693465E-2</v>
      </c>
      <c r="P220" s="310">
        <f t="shared" si="60"/>
        <v>0.13985594946191038</v>
      </c>
      <c r="Q220" s="310">
        <f t="shared" si="60"/>
        <v>0.10242959414506289</v>
      </c>
      <c r="R220" s="310">
        <f t="shared" si="60"/>
        <v>9.4524177399625639E-2</v>
      </c>
      <c r="S220" s="310">
        <f t="shared" si="60"/>
        <v>0.76620276026218781</v>
      </c>
      <c r="T220" s="310">
        <f t="shared" si="60"/>
        <v>0.79138978493351386</v>
      </c>
      <c r="U220" s="310">
        <f t="shared" si="60"/>
        <v>0.77357231559280049</v>
      </c>
      <c r="V220" s="310">
        <f t="shared" si="60"/>
        <v>0.38893104251499316</v>
      </c>
      <c r="W220" s="310">
        <f t="shared" si="60"/>
        <v>0.32021138021497364</v>
      </c>
      <c r="X220" s="310">
        <f t="shared" si="60"/>
        <v>0.34114415637485745</v>
      </c>
      <c r="Y220" s="310">
        <f t="shared" si="60"/>
        <v>0.31032382285446442</v>
      </c>
      <c r="DA220" s="127"/>
    </row>
    <row r="221" spans="1:105" ht="12" customHeight="1" x14ac:dyDescent="0.25">
      <c r="A221" s="58"/>
      <c r="B221" s="172"/>
      <c r="C221" s="172"/>
      <c r="D221" s="172"/>
      <c r="E221" s="172"/>
      <c r="F221" s="172"/>
      <c r="G221" s="172"/>
      <c r="H221" s="172"/>
      <c r="I221" s="172"/>
      <c r="J221" s="172"/>
      <c r="K221" s="172"/>
      <c r="L221" s="172"/>
      <c r="M221" s="172"/>
      <c r="N221" s="172"/>
      <c r="O221" s="172"/>
      <c r="P221" s="172"/>
      <c r="Q221" s="172"/>
      <c r="R221" s="172"/>
      <c r="S221" s="172"/>
      <c r="T221" s="172"/>
      <c r="U221" s="172"/>
      <c r="V221" s="172"/>
      <c r="W221" s="172"/>
      <c r="X221" s="172"/>
      <c r="Y221" s="172"/>
    </row>
    <row r="222" spans="1:105" ht="15" customHeight="1" x14ac:dyDescent="0.25">
      <c r="A222" s="32" t="s">
        <v>430</v>
      </c>
      <c r="B222" s="257"/>
      <c r="C222" s="257"/>
      <c r="D222" s="257"/>
      <c r="E222" s="257"/>
      <c r="F222" s="257"/>
      <c r="G222" s="257"/>
      <c r="H222" s="257"/>
      <c r="I222" s="257"/>
      <c r="J222" s="257"/>
      <c r="K222" s="257"/>
      <c r="L222" s="257"/>
      <c r="M222" s="257"/>
      <c r="N222" s="257"/>
      <c r="O222" s="257"/>
      <c r="P222" s="257"/>
      <c r="Q222" s="257"/>
      <c r="R222" s="257"/>
      <c r="S222" s="257"/>
      <c r="T222" s="257"/>
      <c r="U222" s="257"/>
      <c r="V222" s="257"/>
      <c r="W222" s="257"/>
      <c r="X222" s="257"/>
      <c r="Y222" s="257"/>
      <c r="DA222" s="88"/>
    </row>
    <row r="223" spans="1:105" ht="12" customHeight="1" x14ac:dyDescent="0.25">
      <c r="A223" s="58"/>
      <c r="B223" s="172"/>
      <c r="C223" s="172"/>
      <c r="D223" s="172"/>
      <c r="E223" s="172"/>
      <c r="F223" s="172"/>
      <c r="G223" s="172"/>
      <c r="H223" s="172"/>
      <c r="I223" s="172"/>
      <c r="J223" s="172"/>
      <c r="K223" s="172"/>
      <c r="L223" s="172"/>
      <c r="M223" s="172"/>
      <c r="N223" s="172"/>
      <c r="O223" s="172"/>
      <c r="P223" s="172"/>
      <c r="Q223" s="172"/>
      <c r="R223" s="172"/>
      <c r="S223" s="172"/>
      <c r="T223" s="172"/>
      <c r="U223" s="172"/>
      <c r="V223" s="172"/>
      <c r="W223" s="172"/>
      <c r="X223" s="172"/>
      <c r="Y223" s="172"/>
    </row>
    <row r="224" spans="1:105" ht="12" customHeight="1" x14ac:dyDescent="0.25">
      <c r="A224" s="35" t="s">
        <v>45</v>
      </c>
      <c r="B224" s="272">
        <f>IF(B$5=0,0,B$5/NFM_fec!B$5)</f>
        <v>3.2346271896634242</v>
      </c>
      <c r="C224" s="272">
        <f>IF(C$5=0,0,C$5/NFM_fec!C$5)</f>
        <v>3.0606809636718233</v>
      </c>
      <c r="D224" s="272">
        <f>IF(D$5=0,0,D$5/NFM_fec!D$5)</f>
        <v>3.038110092958441</v>
      </c>
      <c r="E224" s="272">
        <f>IF(E$5=0,0,E$5/NFM_fec!E$5)</f>
        <v>3.1124070870123171</v>
      </c>
      <c r="F224" s="272">
        <f>IF(F$5=0,0,F$5/NFM_fec!F$5)</f>
        <v>2.9848374222675353</v>
      </c>
      <c r="G224" s="272">
        <f>IF(G$5=0,0,G$5/NFM_fec!G$5)</f>
        <v>2.8360375919355052</v>
      </c>
      <c r="H224" s="272">
        <f>IF(H$5=0,0,H$5/NFM_fec!H$5)</f>
        <v>3.0173868741321237</v>
      </c>
      <c r="I224" s="272">
        <f>IF(I$5=0,0,I$5/NFM_fec!I$5)</f>
        <v>2.9379629920704207</v>
      </c>
      <c r="J224" s="272">
        <f>IF(J$5=0,0,J$5/NFM_fec!J$5)</f>
        <v>2.9432005367938006</v>
      </c>
      <c r="K224" s="272">
        <f>IF(K$5=0,0,K$5/NFM_fec!K$5)</f>
        <v>2.2802513648583367</v>
      </c>
      <c r="L224" s="272">
        <f>IF(L$5=0,0,L$5/NFM_fec!L$5)</f>
        <v>2.2376852289607476</v>
      </c>
      <c r="M224" s="272">
        <f>IF(M$5=0,0,M$5/NFM_fec!M$5)</f>
        <v>2.5912866709080831</v>
      </c>
      <c r="N224" s="272">
        <f>IF(N$5=0,0,N$5/NFM_fec!N$5)</f>
        <v>2.473371498405506</v>
      </c>
      <c r="O224" s="272">
        <f>IF(O$5=0,0,O$5/NFM_fec!O$5)</f>
        <v>2.3347426015737747</v>
      </c>
      <c r="P224" s="272">
        <f>IF(P$5=0,0,P$5/NFM_fec!P$5)</f>
        <v>2.2652228865998287</v>
      </c>
      <c r="Q224" s="272">
        <f>IF(Q$5=0,0,Q$5/NFM_fec!Q$5)</f>
        <v>2.2638137424446532</v>
      </c>
      <c r="R224" s="272">
        <f>IF(R$5=0,0,R$5/NFM_fec!R$5)</f>
        <v>2.4293461958410143</v>
      </c>
      <c r="S224" s="272">
        <f>IF(S$5=0,0,S$5/NFM_fec!S$5)</f>
        <v>1.1747150718126356</v>
      </c>
      <c r="T224" s="272">
        <f>IF(T$5=0,0,T$5/NFM_fec!T$5)</f>
        <v>1.1469141663438212</v>
      </c>
      <c r="U224" s="272">
        <f>IF(U$5=0,0,U$5/NFM_fec!U$5)</f>
        <v>1.3455723939120017</v>
      </c>
      <c r="V224" s="272">
        <f>IF(V$5=0,0,V$5/NFM_fec!V$5)</f>
        <v>1.8424570607936264</v>
      </c>
      <c r="W224" s="272">
        <f>IF(W$5=0,0,W$5/NFM_fec!W$5)</f>
        <v>1.8767693389091342</v>
      </c>
      <c r="X224" s="272">
        <f>IF(X$5=0,0,X$5/NFM_fec!X$5)</f>
        <v>2.0204737905339574</v>
      </c>
      <c r="Y224" s="272">
        <f>IF(Y$5=0,0,Y$5/NFM_fec!Y$5)</f>
        <v>1.9587810845037898</v>
      </c>
      <c r="DA224" s="111"/>
    </row>
    <row r="225" spans="1:105" ht="12" customHeight="1" x14ac:dyDescent="0.25">
      <c r="A225" s="55" t="s">
        <v>91</v>
      </c>
      <c r="B225" s="273">
        <f>IF(B$6=0,0,B$6/NFM_fec!B$6)</f>
        <v>0</v>
      </c>
      <c r="C225" s="273">
        <f>IF(C$6=0,0,C$6/NFM_fec!C$6)</f>
        <v>0</v>
      </c>
      <c r="D225" s="273">
        <f>IF(D$6=0,0,D$6/NFM_fec!D$6)</f>
        <v>0</v>
      </c>
      <c r="E225" s="273">
        <f>IF(E$6=0,0,E$6/NFM_fec!E$6)</f>
        <v>0</v>
      </c>
      <c r="F225" s="273">
        <f>IF(F$6=0,0,F$6/NFM_fec!F$6)</f>
        <v>0</v>
      </c>
      <c r="G225" s="273">
        <f>IF(G$6=0,0,G$6/NFM_fec!G$6)</f>
        <v>0</v>
      </c>
      <c r="H225" s="273">
        <f>IF(H$6=0,0,H$6/NFM_fec!H$6)</f>
        <v>0</v>
      </c>
      <c r="I225" s="273">
        <f>IF(I$6=0,0,I$6/NFM_fec!I$6)</f>
        <v>0</v>
      </c>
      <c r="J225" s="273">
        <f>IF(J$6=0,0,J$6/NFM_fec!J$6)</f>
        <v>0</v>
      </c>
      <c r="K225" s="273">
        <f>IF(K$6=0,0,K$6/NFM_fec!K$6)</f>
        <v>0</v>
      </c>
      <c r="L225" s="273">
        <f>IF(L$6=0,0,L$6/NFM_fec!L$6)</f>
        <v>0</v>
      </c>
      <c r="M225" s="273">
        <f>IF(M$6=0,0,M$6/NFM_fec!M$6)</f>
        <v>0</v>
      </c>
      <c r="N225" s="273">
        <f>IF(N$6=0,0,N$6/NFM_fec!N$6)</f>
        <v>0</v>
      </c>
      <c r="O225" s="273">
        <f>IF(O$6=0,0,O$6/NFM_fec!O$6)</f>
        <v>0</v>
      </c>
      <c r="P225" s="273">
        <f>IF(P$6=0,0,P$6/NFM_fec!P$6)</f>
        <v>0</v>
      </c>
      <c r="Q225" s="273">
        <f>IF(Q$6=0,0,Q$6/NFM_fec!Q$6)</f>
        <v>0</v>
      </c>
      <c r="R225" s="273">
        <f>IF(R$6=0,0,R$6/NFM_fec!R$6)</f>
        <v>0</v>
      </c>
      <c r="S225" s="273">
        <f>IF(S$6=0,0,S$6/NFM_fec!S$6)</f>
        <v>0</v>
      </c>
      <c r="T225" s="273">
        <f>IF(T$6=0,0,T$6/NFM_fec!T$6)</f>
        <v>0</v>
      </c>
      <c r="U225" s="273">
        <f>IF(U$6=0,0,U$6/NFM_fec!U$6)</f>
        <v>0</v>
      </c>
      <c r="V225" s="273">
        <f>IF(V$6=0,0,V$6/NFM_fec!V$6)</f>
        <v>0</v>
      </c>
      <c r="W225" s="273">
        <f>IF(W$6=0,0,W$6/NFM_fec!W$6)</f>
        <v>0</v>
      </c>
      <c r="X225" s="273">
        <f>IF(X$6=0,0,X$6/NFM_fec!X$6)</f>
        <v>0</v>
      </c>
      <c r="Y225" s="273">
        <f>IF(Y$6=0,0,Y$6/NFM_fec!Y$6)</f>
        <v>0</v>
      </c>
      <c r="DA225" s="76"/>
    </row>
    <row r="226" spans="1:105" ht="12" customHeight="1" x14ac:dyDescent="0.25">
      <c r="A226" s="173" t="s">
        <v>92</v>
      </c>
      <c r="B226" s="274">
        <f>IF(B$7=0,0,B$7/NFM_fec!B$7)</f>
        <v>0</v>
      </c>
      <c r="C226" s="274">
        <f>IF(C$7=0,0,C$7/NFM_fec!C$7)</f>
        <v>0</v>
      </c>
      <c r="D226" s="274">
        <f>IF(D$7=0,0,D$7/NFM_fec!D$7)</f>
        <v>0</v>
      </c>
      <c r="E226" s="274">
        <f>IF(E$7=0,0,E$7/NFM_fec!E$7)</f>
        <v>0</v>
      </c>
      <c r="F226" s="274">
        <f>IF(F$7=0,0,F$7/NFM_fec!F$7)</f>
        <v>0</v>
      </c>
      <c r="G226" s="274">
        <f>IF(G$7=0,0,G$7/NFM_fec!G$7)</f>
        <v>0</v>
      </c>
      <c r="H226" s="274">
        <f>IF(H$7=0,0,H$7/NFM_fec!H$7)</f>
        <v>0</v>
      </c>
      <c r="I226" s="274">
        <f>IF(I$7=0,0,I$7/NFM_fec!I$7)</f>
        <v>0</v>
      </c>
      <c r="J226" s="274">
        <f>IF(J$7=0,0,J$7/NFM_fec!J$7)</f>
        <v>0</v>
      </c>
      <c r="K226" s="274">
        <f>IF(K$7=0,0,K$7/NFM_fec!K$7)</f>
        <v>0</v>
      </c>
      <c r="L226" s="274">
        <f>IF(L$7=0,0,L$7/NFM_fec!L$7)</f>
        <v>0</v>
      </c>
      <c r="M226" s="274">
        <f>IF(M$7=0,0,M$7/NFM_fec!M$7)</f>
        <v>0</v>
      </c>
      <c r="N226" s="274">
        <f>IF(N$7=0,0,N$7/NFM_fec!N$7)</f>
        <v>0</v>
      </c>
      <c r="O226" s="274">
        <f>IF(O$7=0,0,O$7/NFM_fec!O$7)</f>
        <v>0</v>
      </c>
      <c r="P226" s="274">
        <f>IF(P$7=0,0,P$7/NFM_fec!P$7)</f>
        <v>0</v>
      </c>
      <c r="Q226" s="274">
        <f>IF(Q$7=0,0,Q$7/NFM_fec!Q$7)</f>
        <v>0</v>
      </c>
      <c r="R226" s="274">
        <f>IF(R$7=0,0,R$7/NFM_fec!R$7)</f>
        <v>0</v>
      </c>
      <c r="S226" s="274">
        <f>IF(S$7=0,0,S$7/NFM_fec!S$7)</f>
        <v>0</v>
      </c>
      <c r="T226" s="274">
        <f>IF(T$7=0,0,T$7/NFM_fec!T$7)</f>
        <v>0</v>
      </c>
      <c r="U226" s="274">
        <f>IF(U$7=0,0,U$7/NFM_fec!U$7)</f>
        <v>0</v>
      </c>
      <c r="V226" s="274">
        <f>IF(V$7=0,0,V$7/NFM_fec!V$7)</f>
        <v>0</v>
      </c>
      <c r="W226" s="274">
        <f>IF(W$7=0,0,W$7/NFM_fec!W$7)</f>
        <v>0</v>
      </c>
      <c r="X226" s="274">
        <f>IF(X$7=0,0,X$7/NFM_fec!X$7)</f>
        <v>0</v>
      </c>
      <c r="Y226" s="274">
        <f>IF(Y$7=0,0,Y$7/NFM_fec!Y$7)</f>
        <v>0</v>
      </c>
      <c r="DA226" s="77"/>
    </row>
    <row r="227" spans="1:105" ht="12" customHeight="1" x14ac:dyDescent="0.25">
      <c r="A227" s="173" t="s">
        <v>93</v>
      </c>
      <c r="B227" s="274">
        <f>IF(B$8=0,0,B$8/NFM_fec!B$8)</f>
        <v>0</v>
      </c>
      <c r="C227" s="274">
        <f>IF(C$8=0,0,C$8/NFM_fec!C$8)</f>
        <v>0</v>
      </c>
      <c r="D227" s="274">
        <f>IF(D$8=0,0,D$8/NFM_fec!D$8)</f>
        <v>0</v>
      </c>
      <c r="E227" s="274">
        <f>IF(E$8=0,0,E$8/NFM_fec!E$8)</f>
        <v>0</v>
      </c>
      <c r="F227" s="274">
        <f>IF(F$8=0,0,F$8/NFM_fec!F$8)</f>
        <v>0</v>
      </c>
      <c r="G227" s="274">
        <f>IF(G$8=0,0,G$8/NFM_fec!G$8)</f>
        <v>0</v>
      </c>
      <c r="H227" s="274">
        <f>IF(H$8=0,0,H$8/NFM_fec!H$8)</f>
        <v>0</v>
      </c>
      <c r="I227" s="274">
        <f>IF(I$8=0,0,I$8/NFM_fec!I$8)</f>
        <v>0</v>
      </c>
      <c r="J227" s="274">
        <f>IF(J$8=0,0,J$8/NFM_fec!J$8)</f>
        <v>0</v>
      </c>
      <c r="K227" s="274">
        <f>IF(K$8=0,0,K$8/NFM_fec!K$8)</f>
        <v>0</v>
      </c>
      <c r="L227" s="274">
        <f>IF(L$8=0,0,L$8/NFM_fec!L$8)</f>
        <v>0</v>
      </c>
      <c r="M227" s="274">
        <f>IF(M$8=0,0,M$8/NFM_fec!M$8)</f>
        <v>0</v>
      </c>
      <c r="N227" s="274">
        <f>IF(N$8=0,0,N$8/NFM_fec!N$8)</f>
        <v>0</v>
      </c>
      <c r="O227" s="274">
        <f>IF(O$8=0,0,O$8/NFM_fec!O$8)</f>
        <v>0</v>
      </c>
      <c r="P227" s="274">
        <f>IF(P$8=0,0,P$8/NFM_fec!P$8)</f>
        <v>0</v>
      </c>
      <c r="Q227" s="274">
        <f>IF(Q$8=0,0,Q$8/NFM_fec!Q$8)</f>
        <v>0</v>
      </c>
      <c r="R227" s="274">
        <f>IF(R$8=0,0,R$8/NFM_fec!R$8)</f>
        <v>0</v>
      </c>
      <c r="S227" s="274">
        <f>IF(S$8=0,0,S$8/NFM_fec!S$8)</f>
        <v>0</v>
      </c>
      <c r="T227" s="274">
        <f>IF(T$8=0,0,T$8/NFM_fec!T$8)</f>
        <v>0</v>
      </c>
      <c r="U227" s="274">
        <f>IF(U$8=0,0,U$8/NFM_fec!U$8)</f>
        <v>0</v>
      </c>
      <c r="V227" s="274">
        <f>IF(V$8=0,0,V$8/NFM_fec!V$8)</f>
        <v>0</v>
      </c>
      <c r="W227" s="274">
        <f>IF(W$8=0,0,W$8/NFM_fec!W$8)</f>
        <v>0</v>
      </c>
      <c r="X227" s="274">
        <f>IF(X$8=0,0,X$8/NFM_fec!X$8)</f>
        <v>0</v>
      </c>
      <c r="Y227" s="274">
        <f>IF(Y$8=0,0,Y$8/NFM_fec!Y$8)</f>
        <v>0</v>
      </c>
      <c r="DA227" s="77"/>
    </row>
    <row r="228" spans="1:105" ht="12" customHeight="1" x14ac:dyDescent="0.25">
      <c r="A228" s="173" t="s">
        <v>94</v>
      </c>
      <c r="B228" s="274">
        <f>IF(B$9=0,0,B$9/NFM_fec!B$9)</f>
        <v>0</v>
      </c>
      <c r="C228" s="274">
        <f>IF(C$9=0,0,C$9/NFM_fec!C$9)</f>
        <v>0</v>
      </c>
      <c r="D228" s="274">
        <f>IF(D$9=0,0,D$9/NFM_fec!D$9)</f>
        <v>0</v>
      </c>
      <c r="E228" s="274">
        <f>IF(E$9=0,0,E$9/NFM_fec!E$9)</f>
        <v>0</v>
      </c>
      <c r="F228" s="274">
        <f>IF(F$9=0,0,F$9/NFM_fec!F$9)</f>
        <v>0</v>
      </c>
      <c r="G228" s="274">
        <f>IF(G$9=0,0,G$9/NFM_fec!G$9)</f>
        <v>0</v>
      </c>
      <c r="H228" s="274">
        <f>IF(H$9=0,0,H$9/NFM_fec!H$9)</f>
        <v>0</v>
      </c>
      <c r="I228" s="274">
        <f>IF(I$9=0,0,I$9/NFM_fec!I$9)</f>
        <v>0</v>
      </c>
      <c r="J228" s="274">
        <f>IF(J$9=0,0,J$9/NFM_fec!J$9)</f>
        <v>0</v>
      </c>
      <c r="K228" s="274">
        <f>IF(K$9=0,0,K$9/NFM_fec!K$9)</f>
        <v>0</v>
      </c>
      <c r="L228" s="274">
        <f>IF(L$9=0,0,L$9/NFM_fec!L$9)</f>
        <v>0</v>
      </c>
      <c r="M228" s="274">
        <f>IF(M$9=0,0,M$9/NFM_fec!M$9)</f>
        <v>0</v>
      </c>
      <c r="N228" s="274">
        <f>IF(N$9=0,0,N$9/NFM_fec!N$9)</f>
        <v>0</v>
      </c>
      <c r="O228" s="274">
        <f>IF(O$9=0,0,O$9/NFM_fec!O$9)</f>
        <v>0</v>
      </c>
      <c r="P228" s="274">
        <f>IF(P$9=0,0,P$9/NFM_fec!P$9)</f>
        <v>0</v>
      </c>
      <c r="Q228" s="274">
        <f>IF(Q$9=0,0,Q$9/NFM_fec!Q$9)</f>
        <v>0</v>
      </c>
      <c r="R228" s="274">
        <f>IF(R$9=0,0,R$9/NFM_fec!R$9)</f>
        <v>0</v>
      </c>
      <c r="S228" s="274">
        <f>IF(S$9=0,0,S$9/NFM_fec!S$9)</f>
        <v>0</v>
      </c>
      <c r="T228" s="274">
        <f>IF(T$9=0,0,T$9/NFM_fec!T$9)</f>
        <v>0</v>
      </c>
      <c r="U228" s="274">
        <f>IF(U$9=0,0,U$9/NFM_fec!U$9)</f>
        <v>0</v>
      </c>
      <c r="V228" s="274">
        <f>IF(V$9=0,0,V$9/NFM_fec!V$9)</f>
        <v>0</v>
      </c>
      <c r="W228" s="274">
        <f>IF(W$9=0,0,W$9/NFM_fec!W$9)</f>
        <v>0</v>
      </c>
      <c r="X228" s="274">
        <f>IF(X$9=0,0,X$9/NFM_fec!X$9)</f>
        <v>0</v>
      </c>
      <c r="Y228" s="274">
        <f>IF(Y$9=0,0,Y$9/NFM_fec!Y$9)</f>
        <v>0</v>
      </c>
      <c r="DA228" s="77"/>
    </row>
    <row r="229" spans="1:105" ht="12" customHeight="1" x14ac:dyDescent="0.25">
      <c r="A229" s="56" t="s">
        <v>95</v>
      </c>
      <c r="B229" s="275">
        <f>IF(B$10=0,0,B$10/NFM_fec!B$10)</f>
        <v>0.97324383264324654</v>
      </c>
      <c r="C229" s="275">
        <f>IF(C$10=0,0,C$10/NFM_fec!C$10)</f>
        <v>0.83573155721940906</v>
      </c>
      <c r="D229" s="275">
        <f>IF(D$10=0,0,D$10/NFM_fec!D$10)</f>
        <v>0.79617710707885136</v>
      </c>
      <c r="E229" s="275">
        <f>IF(E$10=0,0,E$10/NFM_fec!E$10)</f>
        <v>1.060646778249118</v>
      </c>
      <c r="F229" s="275">
        <f>IF(F$10=0,0,F$10/NFM_fec!F$10)</f>
        <v>0.59150615880800039</v>
      </c>
      <c r="G229" s="275">
        <f>IF(G$10=0,0,G$10/NFM_fec!G$10)</f>
        <v>0.51614685245448522</v>
      </c>
      <c r="H229" s="275">
        <f>IF(H$10=0,0,H$10/NFM_fec!H$10)</f>
        <v>0.5550192534829973</v>
      </c>
      <c r="I229" s="275">
        <f>IF(I$10=0,0,I$10/NFM_fec!I$10)</f>
        <v>0.51129184554152229</v>
      </c>
      <c r="J229" s="275">
        <f>IF(J$10=0,0,J$10/NFM_fec!J$10)</f>
        <v>0.61489770903005592</v>
      </c>
      <c r="K229" s="275">
        <f>IF(K$10=0,0,K$10/NFM_fec!K$10)</f>
        <v>0.32828073935530416</v>
      </c>
      <c r="L229" s="275">
        <f>IF(L$10=0,0,L$10/NFM_fec!L$10)</f>
        <v>0.25647631176252789</v>
      </c>
      <c r="M229" s="275">
        <f>IF(M$10=0,0,M$10/NFM_fec!M$10)</f>
        <v>1.1651499398122693</v>
      </c>
      <c r="N229" s="275">
        <f>IF(N$10=0,0,N$10/NFM_fec!N$10)</f>
        <v>1.1141530569492177</v>
      </c>
      <c r="O229" s="275">
        <f>IF(O$10=0,0,O$10/NFM_fec!O$10)</f>
        <v>1.383281565348188</v>
      </c>
      <c r="P229" s="275">
        <f>IF(P$10=0,0,P$10/NFM_fec!P$10)</f>
        <v>1.1468120229664915</v>
      </c>
      <c r="Q229" s="275">
        <f>IF(Q$10=0,0,Q$10/NFM_fec!Q$10)</f>
        <v>1.1132100507082117</v>
      </c>
      <c r="R229" s="275">
        <f>IF(R$10=0,0,R$10/NFM_fec!R$10)</f>
        <v>1.2277101812162656</v>
      </c>
      <c r="S229" s="275">
        <f>IF(S$10=0,0,S$10/NFM_fec!S$10)</f>
        <v>0.22906707985918978</v>
      </c>
      <c r="T229" s="275">
        <f>IF(T$10=0,0,T$10/NFM_fec!T$10)</f>
        <v>0.21330800901182709</v>
      </c>
      <c r="U229" s="275">
        <f>IF(U$10=0,0,U$10/NFM_fec!U$10)</f>
        <v>0.3905039003081488</v>
      </c>
      <c r="V229" s="275">
        <f>IF(V$10=0,0,V$10/NFM_fec!V$10)</f>
        <v>1.2081701885162324</v>
      </c>
      <c r="W229" s="275">
        <f>IF(W$10=0,0,W$10/NFM_fec!W$10)</f>
        <v>1.2892645281645054</v>
      </c>
      <c r="X229" s="275">
        <f>IF(X$10=0,0,X$10/NFM_fec!X$10)</f>
        <v>1.2320964119586708</v>
      </c>
      <c r="Y229" s="275">
        <f>IF(Y$10=0,0,Y$10/NFM_fec!Y$10)</f>
        <v>1.4654314739198693</v>
      </c>
      <c r="DA229" s="78"/>
    </row>
    <row r="230" spans="1:105" ht="12" customHeight="1" x14ac:dyDescent="0.25">
      <c r="A230" s="174" t="s">
        <v>485</v>
      </c>
      <c r="B230" s="276">
        <f>IF(B$16=0,0,B$16/NFM_fec!B$16)</f>
        <v>3.8537803739864964</v>
      </c>
      <c r="C230" s="276">
        <f>IF(C$16=0,0,C$16/NFM_fec!C$16)</f>
        <v>3.6567806106832879</v>
      </c>
      <c r="D230" s="276">
        <f>IF(D$16=0,0,D$16/NFM_fec!D$16)</f>
        <v>3.6381816942297198</v>
      </c>
      <c r="E230" s="276">
        <f>IF(E$16=0,0,E$16/NFM_fec!E$16)</f>
        <v>3.6612339510483114</v>
      </c>
      <c r="F230" s="276">
        <f>IF(F$16=0,0,F$16/NFM_fec!F$16)</f>
        <v>3.6403342370592511</v>
      </c>
      <c r="G230" s="276">
        <f>IF(G$16=0,0,G$16/NFM_fec!G$16)</f>
        <v>3.6636284027356831</v>
      </c>
      <c r="H230" s="276">
        <f>IF(H$16=0,0,H$16/NFM_fec!H$16)</f>
        <v>3.7747844231801073</v>
      </c>
      <c r="I230" s="276">
        <f>IF(I$16=0,0,I$16/NFM_fec!I$16)</f>
        <v>3.7492661247588885</v>
      </c>
      <c r="J230" s="276">
        <f>IF(J$16=0,0,J$16/NFM_fec!J$16)</f>
        <v>3.724395026038946</v>
      </c>
      <c r="K230" s="276">
        <f>IF(K$16=0,0,K$16/NFM_fec!K$16)</f>
        <v>3.3299139790015095</v>
      </c>
      <c r="L230" s="276">
        <f>IF(L$16=0,0,L$16/NFM_fec!L$16)</f>
        <v>3.4836182915519287</v>
      </c>
      <c r="M230" s="276">
        <f>IF(M$16=0,0,M$16/NFM_fec!M$16)</f>
        <v>3.2973767040282782</v>
      </c>
      <c r="N230" s="276">
        <f>IF(N$16=0,0,N$16/NFM_fec!N$16)</f>
        <v>3.353617946859349</v>
      </c>
      <c r="O230" s="276">
        <f>IF(O$16=0,0,O$16/NFM_fec!O$16)</f>
        <v>3.0046532728965354</v>
      </c>
      <c r="P230" s="276">
        <f>IF(P$16=0,0,P$16/NFM_fec!P$16)</f>
        <v>3.0334891291926169</v>
      </c>
      <c r="Q230" s="276">
        <f>IF(Q$16=0,0,Q$16/NFM_fec!Q$16)</f>
        <v>3.0631128542595354</v>
      </c>
      <c r="R230" s="276">
        <f>IF(R$16=0,0,R$16/NFM_fec!R$16)</f>
        <v>3.2070754368814831</v>
      </c>
      <c r="S230" s="276">
        <f>IF(S$16=0,0,S$16/NFM_fec!S$16)</f>
        <v>2.3793754088389369</v>
      </c>
      <c r="T230" s="276">
        <f>IF(T$16=0,0,T$16/NFM_fec!T$16)</f>
        <v>2.3627095727318275</v>
      </c>
      <c r="U230" s="276">
        <f>IF(U$16=0,0,U$16/NFM_fec!U$16)</f>
        <v>2.365021227691833</v>
      </c>
      <c r="V230" s="276">
        <f>IF(V$16=0,0,V$16/NFM_fec!V$16)</f>
        <v>2.3574768891438951</v>
      </c>
      <c r="W230" s="276">
        <f>IF(W$16=0,0,W$16/NFM_fec!W$16)</f>
        <v>2.356271557786112</v>
      </c>
      <c r="X230" s="276">
        <f>IF(X$16=0,0,X$16/NFM_fec!X$16)</f>
        <v>2.6207423957092826</v>
      </c>
      <c r="Y230" s="276">
        <f>IF(Y$16=0,0,Y$16/NFM_fec!Y$16)</f>
        <v>2.3554549696469356</v>
      </c>
      <c r="DA230" s="79"/>
    </row>
    <row r="231" spans="1:105" ht="12" customHeight="1" x14ac:dyDescent="0.25">
      <c r="A231" s="41" t="s">
        <v>497</v>
      </c>
      <c r="B231" s="277">
        <f>IF(B$27=0,0,B$27/NFM_fec!B$27)</f>
        <v>2.2904834799244478</v>
      </c>
      <c r="C231" s="277">
        <f>IF(C$27=0,0,C$27/NFM_fec!C$27)</f>
        <v>2.1825140371207157</v>
      </c>
      <c r="D231" s="277">
        <f>IF(D$27=0,0,D$27/NFM_fec!D$27)</f>
        <v>2.1582098143332167</v>
      </c>
      <c r="E231" s="277">
        <f>IF(E$27=0,0,E$27/NFM_fec!E$27)</f>
        <v>2.304988403522525</v>
      </c>
      <c r="F231" s="277">
        <f>IF(F$27=0,0,F$27/NFM_fec!F$27)</f>
        <v>2.0270691646318668</v>
      </c>
      <c r="G231" s="277">
        <f>IF(G$27=0,0,G$27/NFM_fec!G$27)</f>
        <v>1.6119167859408869</v>
      </c>
      <c r="H231" s="277">
        <f>IF(H$27=0,0,H$27/NFM_fec!H$27)</f>
        <v>1.8814906954758002</v>
      </c>
      <c r="I231" s="277">
        <f>IF(I$27=0,0,I$27/NFM_fec!I$27)</f>
        <v>1.7154649551993639</v>
      </c>
      <c r="J231" s="277">
        <f>IF(J$27=0,0,J$27/NFM_fec!J$27)</f>
        <v>1.7718573953401646</v>
      </c>
      <c r="K231" s="277">
        <f>IF(K$27=0,0,K$27/NFM_fec!K$27)</f>
        <v>0.98057612096686075</v>
      </c>
      <c r="L231" s="277">
        <f>IF(L$27=0,0,L$27/NFM_fec!L$27)</f>
        <v>0.70634064442258448</v>
      </c>
      <c r="M231" s="277">
        <f>IF(M$27=0,0,M$27/NFM_fec!M$27)</f>
        <v>1.5682759804318349</v>
      </c>
      <c r="N231" s="277">
        <f>IF(N$27=0,0,N$27/NFM_fec!N$27)</f>
        <v>1.1283318370619158</v>
      </c>
      <c r="O231" s="277">
        <f>IF(O$27=0,0,O$27/NFM_fec!O$27)</f>
        <v>1.3882256926909571</v>
      </c>
      <c r="P231" s="277">
        <f>IF(P$27=0,0,P$27/NFM_fec!P$27)</f>
        <v>1.1793205171438528</v>
      </c>
      <c r="Q231" s="277">
        <f>IF(Q$27=0,0,Q$27/NFM_fec!Q$27)</f>
        <v>1.1228209628886154</v>
      </c>
      <c r="R231" s="277">
        <f>IF(R$27=0,0,R$27/NFM_fec!R$27)</f>
        <v>1.2414220354822163</v>
      </c>
      <c r="S231" s="277">
        <f>IF(S$27=0,0,S$27/NFM_fec!S$27)</f>
        <v>0.24419259786022249</v>
      </c>
      <c r="T231" s="277">
        <f>IF(T$27=0,0,T$27/NFM_fec!T$27)</f>
        <v>0.22401190128342643</v>
      </c>
      <c r="U231" s="277">
        <f>IF(U$27=0,0,U$27/NFM_fec!U$27)</f>
        <v>0.41130527940649558</v>
      </c>
      <c r="V231" s="277">
        <f>IF(V$27=0,0,V$27/NFM_fec!V$27)</f>
        <v>1.2291929249696198</v>
      </c>
      <c r="W231" s="277">
        <f>IF(W$27=0,0,W$27/NFM_fec!W$27)</f>
        <v>1.3076199528127128</v>
      </c>
      <c r="X231" s="277">
        <f>IF(X$27=0,0,X$27/NFM_fec!X$27)</f>
        <v>1.2509579042203069</v>
      </c>
      <c r="Y231" s="277">
        <f>IF(Y$27=0,0,Y$27/NFM_fec!Y$27)</f>
        <v>1.4813749405249552</v>
      </c>
      <c r="DA231" s="82"/>
    </row>
    <row r="232" spans="1:105" ht="12" customHeight="1" x14ac:dyDescent="0.25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X232" s="128"/>
      <c r="Y232" s="128"/>
      <c r="DA232" s="120"/>
    </row>
    <row r="233" spans="1:105" ht="12" customHeight="1" x14ac:dyDescent="0.25">
      <c r="A233" s="35" t="s">
        <v>935</v>
      </c>
      <c r="B233" s="272">
        <f>IF(B$34=0,0,(B$34-B$70)/NFM_fec!B$34)</f>
        <v>0.51950722431064211</v>
      </c>
      <c r="C233" s="272">
        <f>IF(C$34=0,0,(C$34-C$70)/NFM_fec!C$34)</f>
        <v>0.46303762625100586</v>
      </c>
      <c r="D233" s="272">
        <f>IF(D$34=0,0,(D$34-D$70)/NFM_fec!D$34)</f>
        <v>0.45011074426361725</v>
      </c>
      <c r="E233" s="272">
        <f>IF(E$34=0,0,(E$34-E$70)/NFM_fec!E$34)</f>
        <v>0.50972320900823864</v>
      </c>
      <c r="F233" s="272">
        <f>IF(F$34=0,0,(F$34-F$70)/NFM_fec!F$34)</f>
        <v>0.41211909476198383</v>
      </c>
      <c r="G233" s="272">
        <f>IF(G$34=0,0,(G$34-G$70)/NFM_fec!G$34)</f>
        <v>0.32527828507554224</v>
      </c>
      <c r="H233" s="272">
        <f>IF(H$34=0,0,(H$34-H$70)/NFM_fec!H$34)</f>
        <v>0.38610934581012529</v>
      </c>
      <c r="I233" s="272">
        <f>IF(I$34=0,0,(I$34-I$70)/NFM_fec!I$34)</f>
        <v>0.35044913399746536</v>
      </c>
      <c r="J233" s="272">
        <f>IF(J$34=0,0,(J$34-J$70)/NFM_fec!J$34)</f>
        <v>0.36383298974228612</v>
      </c>
      <c r="K233" s="272">
        <f>IF(K$34=0,0,(K$34-K$70)/NFM_fec!K$34)</f>
        <v>0.19275445179935691</v>
      </c>
      <c r="L233" s="272">
        <f>IF(L$34=0,0,(L$34-L$70)/NFM_fec!L$34)</f>
        <v>0.1621772869472006</v>
      </c>
      <c r="M233" s="272">
        <f>IF(M$34=0,0,(M$34-M$70)/NFM_fec!M$34)</f>
        <v>0.32533058035502882</v>
      </c>
      <c r="N233" s="272">
        <f>IF(N$34=0,0,(N$34-N$70)/NFM_fec!N$34)</f>
        <v>0.26204778534943973</v>
      </c>
      <c r="O233" s="272">
        <f>IF(O$34=0,0,(O$34-O$70)/NFM_fec!O$34)</f>
        <v>0.29018269626661342</v>
      </c>
      <c r="P233" s="272">
        <f>IF(P$34=0,0,(P$34-P$70)/NFM_fec!P$34)</f>
        <v>0.24987822722526903</v>
      </c>
      <c r="Q233" s="272">
        <f>IF(Q$34=0,0,(Q$34-Q$70)/NFM_fec!Q$34)</f>
        <v>0.24301182623651815</v>
      </c>
      <c r="R233" s="272">
        <f>IF(R$34=0,0,(R$34-R$70)/NFM_fec!R$34)</f>
        <v>0.27928055988056288</v>
      </c>
      <c r="S233" s="272">
        <f>IF(S$34=0,0,(S$34-S$70)/NFM_fec!S$34)</f>
        <v>6.1369217478525653E-2</v>
      </c>
      <c r="T233" s="272">
        <f>IF(T$34=0,0,(T$34-T$70)/NFM_fec!T$34)</f>
        <v>5.8470230700370232E-2</v>
      </c>
      <c r="U233" s="272">
        <f>IF(U$34=0,0,(U$34-U$70)/NFM_fec!U$34)</f>
        <v>8.7727044613592153E-2</v>
      </c>
      <c r="V233" s="272">
        <f>IF(V$34=0,0,(V$34-V$70)/NFM_fec!V$34)</f>
        <v>0.22266585695737551</v>
      </c>
      <c r="W233" s="272">
        <f>IF(W$34=0,0,(W$34-W$70)/NFM_fec!W$34)</f>
        <v>0.23685714144161477</v>
      </c>
      <c r="X233" s="272">
        <f>IF(X$34=0,0,(X$34-X$70)/NFM_fec!X$34)</f>
        <v>0.24109425988323793</v>
      </c>
      <c r="Y233" s="272">
        <f>IF(Y$34=0,0,(Y$34-Y$70)/NFM_fec!Y$34)</f>
        <v>0.28041647492085481</v>
      </c>
      <c r="DA233" s="111"/>
    </row>
    <row r="234" spans="1:105" ht="12" customHeight="1" x14ac:dyDescent="0.25">
      <c r="A234" s="55" t="s">
        <v>91</v>
      </c>
      <c r="B234" s="273">
        <f>IF(B$35=0,0,B$35/NFM_fec!B$35)</f>
        <v>0</v>
      </c>
      <c r="C234" s="273">
        <f>IF(C$35=0,0,C$35/NFM_fec!C$35)</f>
        <v>0</v>
      </c>
      <c r="D234" s="273">
        <f>IF(D$35=0,0,D$35/NFM_fec!D$35)</f>
        <v>0</v>
      </c>
      <c r="E234" s="273">
        <f>IF(E$35=0,0,E$35/NFM_fec!E$35)</f>
        <v>0</v>
      </c>
      <c r="F234" s="273">
        <f>IF(F$35=0,0,F$35/NFM_fec!F$35)</f>
        <v>0</v>
      </c>
      <c r="G234" s="273">
        <f>IF(G$35=0,0,G$35/NFM_fec!G$35)</f>
        <v>0</v>
      </c>
      <c r="H234" s="273">
        <f>IF(H$35=0,0,H$35/NFM_fec!H$35)</f>
        <v>0</v>
      </c>
      <c r="I234" s="273">
        <f>IF(I$35=0,0,I$35/NFM_fec!I$35)</f>
        <v>0</v>
      </c>
      <c r="J234" s="273">
        <f>IF(J$35=0,0,J$35/NFM_fec!J$35)</f>
        <v>0</v>
      </c>
      <c r="K234" s="273">
        <f>IF(K$35=0,0,K$35/NFM_fec!K$35)</f>
        <v>0</v>
      </c>
      <c r="L234" s="273">
        <f>IF(L$35=0,0,L$35/NFM_fec!L$35)</f>
        <v>0</v>
      </c>
      <c r="M234" s="273">
        <f>IF(M$35=0,0,M$35/NFM_fec!M$35)</f>
        <v>0</v>
      </c>
      <c r="N234" s="273">
        <f>IF(N$35=0,0,N$35/NFM_fec!N$35)</f>
        <v>0</v>
      </c>
      <c r="O234" s="273">
        <f>IF(O$35=0,0,O$35/NFM_fec!O$35)</f>
        <v>0</v>
      </c>
      <c r="P234" s="273">
        <f>IF(P$35=0,0,P$35/NFM_fec!P$35)</f>
        <v>0</v>
      </c>
      <c r="Q234" s="273">
        <f>IF(Q$35=0,0,Q$35/NFM_fec!Q$35)</f>
        <v>0</v>
      </c>
      <c r="R234" s="273">
        <f>IF(R$35=0,0,R$35/NFM_fec!R$35)</f>
        <v>0</v>
      </c>
      <c r="S234" s="273">
        <f>IF(S$35=0,0,S$35/NFM_fec!S$35)</f>
        <v>0</v>
      </c>
      <c r="T234" s="273">
        <f>IF(T$35=0,0,T$35/NFM_fec!T$35)</f>
        <v>0</v>
      </c>
      <c r="U234" s="273">
        <f>IF(U$35=0,0,U$35/NFM_fec!U$35)</f>
        <v>0</v>
      </c>
      <c r="V234" s="273">
        <f>IF(V$35=0,0,V$35/NFM_fec!V$35)</f>
        <v>0</v>
      </c>
      <c r="W234" s="273">
        <f>IF(W$35=0,0,W$35/NFM_fec!W$35)</f>
        <v>0</v>
      </c>
      <c r="X234" s="273">
        <f>IF(X$35=0,0,X$35/NFM_fec!X$35)</f>
        <v>0</v>
      </c>
      <c r="Y234" s="273">
        <f>IF(Y$35=0,0,Y$35/NFM_fec!Y$35)</f>
        <v>0</v>
      </c>
      <c r="DA234" s="76"/>
    </row>
    <row r="235" spans="1:105" ht="12" customHeight="1" x14ac:dyDescent="0.25">
      <c r="A235" s="173" t="s">
        <v>92</v>
      </c>
      <c r="B235" s="274">
        <f>IF(B$36=0,0,B$36/NFM_fec!B$36)</f>
        <v>0</v>
      </c>
      <c r="C235" s="274">
        <f>IF(C$36=0,0,C$36/NFM_fec!C$36)</f>
        <v>0</v>
      </c>
      <c r="D235" s="274">
        <f>IF(D$36=0,0,D$36/NFM_fec!D$36)</f>
        <v>0</v>
      </c>
      <c r="E235" s="274">
        <f>IF(E$36=0,0,E$36/NFM_fec!E$36)</f>
        <v>0</v>
      </c>
      <c r="F235" s="274">
        <f>IF(F$36=0,0,F$36/NFM_fec!F$36)</f>
        <v>0</v>
      </c>
      <c r="G235" s="274">
        <f>IF(G$36=0,0,G$36/NFM_fec!G$36)</f>
        <v>0</v>
      </c>
      <c r="H235" s="274">
        <f>IF(H$36=0,0,H$36/NFM_fec!H$36)</f>
        <v>0</v>
      </c>
      <c r="I235" s="274">
        <f>IF(I$36=0,0,I$36/NFM_fec!I$36)</f>
        <v>0</v>
      </c>
      <c r="J235" s="274">
        <f>IF(J$36=0,0,J$36/NFM_fec!J$36)</f>
        <v>0</v>
      </c>
      <c r="K235" s="274">
        <f>IF(K$36=0,0,K$36/NFM_fec!K$36)</f>
        <v>0</v>
      </c>
      <c r="L235" s="274">
        <f>IF(L$36=0,0,L$36/NFM_fec!L$36)</f>
        <v>0</v>
      </c>
      <c r="M235" s="274">
        <f>IF(M$36=0,0,M$36/NFM_fec!M$36)</f>
        <v>0</v>
      </c>
      <c r="N235" s="274">
        <f>IF(N$36=0,0,N$36/NFM_fec!N$36)</f>
        <v>0</v>
      </c>
      <c r="O235" s="274">
        <f>IF(O$36=0,0,O$36/NFM_fec!O$36)</f>
        <v>0</v>
      </c>
      <c r="P235" s="274">
        <f>IF(P$36=0,0,P$36/NFM_fec!P$36)</f>
        <v>0</v>
      </c>
      <c r="Q235" s="274">
        <f>IF(Q$36=0,0,Q$36/NFM_fec!Q$36)</f>
        <v>0</v>
      </c>
      <c r="R235" s="274">
        <f>IF(R$36=0,0,R$36/NFM_fec!R$36)</f>
        <v>0</v>
      </c>
      <c r="S235" s="274">
        <f>IF(S$36=0,0,S$36/NFM_fec!S$36)</f>
        <v>0</v>
      </c>
      <c r="T235" s="274">
        <f>IF(T$36=0,0,T$36/NFM_fec!T$36)</f>
        <v>0</v>
      </c>
      <c r="U235" s="274">
        <f>IF(U$36=0,0,U$36/NFM_fec!U$36)</f>
        <v>0</v>
      </c>
      <c r="V235" s="274">
        <f>IF(V$36=0,0,V$36/NFM_fec!V$36)</f>
        <v>0</v>
      </c>
      <c r="W235" s="274">
        <f>IF(W$36=0,0,W$36/NFM_fec!W$36)</f>
        <v>0</v>
      </c>
      <c r="X235" s="274">
        <f>IF(X$36=0,0,X$36/NFM_fec!X$36)</f>
        <v>0</v>
      </c>
      <c r="Y235" s="274">
        <f>IF(Y$36=0,0,Y$36/NFM_fec!Y$36)</f>
        <v>0</v>
      </c>
      <c r="DA235" s="77"/>
    </row>
    <row r="236" spans="1:105" ht="12" customHeight="1" x14ac:dyDescent="0.25">
      <c r="A236" s="173" t="s">
        <v>93</v>
      </c>
      <c r="B236" s="274">
        <f>IF(B$37=0,0,B$37/NFM_fec!B$37)</f>
        <v>0</v>
      </c>
      <c r="C236" s="274">
        <f>IF(C$37=0,0,C$37/NFM_fec!C$37)</f>
        <v>0</v>
      </c>
      <c r="D236" s="274">
        <f>IF(D$37=0,0,D$37/NFM_fec!D$37)</f>
        <v>0</v>
      </c>
      <c r="E236" s="274">
        <f>IF(E$37=0,0,E$37/NFM_fec!E$37)</f>
        <v>0</v>
      </c>
      <c r="F236" s="274">
        <f>IF(F$37=0,0,F$37/NFM_fec!F$37)</f>
        <v>0</v>
      </c>
      <c r="G236" s="274">
        <f>IF(G$37=0,0,G$37/NFM_fec!G$37)</f>
        <v>0</v>
      </c>
      <c r="H236" s="274">
        <f>IF(H$37=0,0,H$37/NFM_fec!H$37)</f>
        <v>0</v>
      </c>
      <c r="I236" s="274">
        <f>IF(I$37=0,0,I$37/NFM_fec!I$37)</f>
        <v>0</v>
      </c>
      <c r="J236" s="274">
        <f>IF(J$37=0,0,J$37/NFM_fec!J$37)</f>
        <v>0</v>
      </c>
      <c r="K236" s="274">
        <f>IF(K$37=0,0,K$37/NFM_fec!K$37)</f>
        <v>0</v>
      </c>
      <c r="L236" s="274">
        <f>IF(L$37=0,0,L$37/NFM_fec!L$37)</f>
        <v>0</v>
      </c>
      <c r="M236" s="274">
        <f>IF(M$37=0,0,M$37/NFM_fec!M$37)</f>
        <v>0</v>
      </c>
      <c r="N236" s="274">
        <f>IF(N$37=0,0,N$37/NFM_fec!N$37)</f>
        <v>0</v>
      </c>
      <c r="O236" s="274">
        <f>IF(O$37=0,0,O$37/NFM_fec!O$37)</f>
        <v>0</v>
      </c>
      <c r="P236" s="274">
        <f>IF(P$37=0,0,P$37/NFM_fec!P$37)</f>
        <v>0</v>
      </c>
      <c r="Q236" s="274">
        <f>IF(Q$37=0,0,Q$37/NFM_fec!Q$37)</f>
        <v>0</v>
      </c>
      <c r="R236" s="274">
        <f>IF(R$37=0,0,R$37/NFM_fec!R$37)</f>
        <v>0</v>
      </c>
      <c r="S236" s="274">
        <f>IF(S$37=0,0,S$37/NFM_fec!S$37)</f>
        <v>0</v>
      </c>
      <c r="T236" s="274">
        <f>IF(T$37=0,0,T$37/NFM_fec!T$37)</f>
        <v>0</v>
      </c>
      <c r="U236" s="274">
        <f>IF(U$37=0,0,U$37/NFM_fec!U$37)</f>
        <v>0</v>
      </c>
      <c r="V236" s="274">
        <f>IF(V$37=0,0,V$37/NFM_fec!V$37)</f>
        <v>0</v>
      </c>
      <c r="W236" s="274">
        <f>IF(W$37=0,0,W$37/NFM_fec!W$37)</f>
        <v>0</v>
      </c>
      <c r="X236" s="274">
        <f>IF(X$37=0,0,X$37/NFM_fec!X$37)</f>
        <v>0</v>
      </c>
      <c r="Y236" s="274">
        <f>IF(Y$37=0,0,Y$37/NFM_fec!Y$37)</f>
        <v>0</v>
      </c>
      <c r="DA236" s="77"/>
    </row>
    <row r="237" spans="1:105" ht="12" customHeight="1" x14ac:dyDescent="0.25">
      <c r="A237" s="173" t="s">
        <v>94</v>
      </c>
      <c r="B237" s="274">
        <f>IF(B$38=0,0,B$38/NFM_fec!B$38)</f>
        <v>0</v>
      </c>
      <c r="C237" s="274">
        <f>IF(C$38=0,0,C$38/NFM_fec!C$38)</f>
        <v>0</v>
      </c>
      <c r="D237" s="274">
        <f>IF(D$38=0,0,D$38/NFM_fec!D$38)</f>
        <v>0</v>
      </c>
      <c r="E237" s="274">
        <f>IF(E$38=0,0,E$38/NFM_fec!E$38)</f>
        <v>0</v>
      </c>
      <c r="F237" s="274">
        <f>IF(F$38=0,0,F$38/NFM_fec!F$38)</f>
        <v>0</v>
      </c>
      <c r="G237" s="274">
        <f>IF(G$38=0,0,G$38/NFM_fec!G$38)</f>
        <v>0</v>
      </c>
      <c r="H237" s="274">
        <f>IF(H$38=0,0,H$38/NFM_fec!H$38)</f>
        <v>0</v>
      </c>
      <c r="I237" s="274">
        <f>IF(I$38=0,0,I$38/NFM_fec!I$38)</f>
        <v>0</v>
      </c>
      <c r="J237" s="274">
        <f>IF(J$38=0,0,J$38/NFM_fec!J$38)</f>
        <v>0</v>
      </c>
      <c r="K237" s="274">
        <f>IF(K$38=0,0,K$38/NFM_fec!K$38)</f>
        <v>0</v>
      </c>
      <c r="L237" s="274">
        <f>IF(L$38=0,0,L$38/NFM_fec!L$38)</f>
        <v>0</v>
      </c>
      <c r="M237" s="274">
        <f>IF(M$38=0,0,M$38/NFM_fec!M$38)</f>
        <v>0</v>
      </c>
      <c r="N237" s="274">
        <f>IF(N$38=0,0,N$38/NFM_fec!N$38)</f>
        <v>0</v>
      </c>
      <c r="O237" s="274">
        <f>IF(O$38=0,0,O$38/NFM_fec!O$38)</f>
        <v>0</v>
      </c>
      <c r="P237" s="274">
        <f>IF(P$38=0,0,P$38/NFM_fec!P$38)</f>
        <v>0</v>
      </c>
      <c r="Q237" s="274">
        <f>IF(Q$38=0,0,Q$38/NFM_fec!Q$38)</f>
        <v>0</v>
      </c>
      <c r="R237" s="274">
        <f>IF(R$38=0,0,R$38/NFM_fec!R$38)</f>
        <v>0</v>
      </c>
      <c r="S237" s="274">
        <f>IF(S$38=0,0,S$38/NFM_fec!S$38)</f>
        <v>0</v>
      </c>
      <c r="T237" s="274">
        <f>IF(T$38=0,0,T$38/NFM_fec!T$38)</f>
        <v>0</v>
      </c>
      <c r="U237" s="274">
        <f>IF(U$38=0,0,U$38/NFM_fec!U$38)</f>
        <v>0</v>
      </c>
      <c r="V237" s="274">
        <f>IF(V$38=0,0,V$38/NFM_fec!V$38)</f>
        <v>0</v>
      </c>
      <c r="W237" s="274">
        <f>IF(W$38=0,0,W$38/NFM_fec!W$38)</f>
        <v>0</v>
      </c>
      <c r="X237" s="274">
        <f>IF(X$38=0,0,X$38/NFM_fec!X$38)</f>
        <v>0</v>
      </c>
      <c r="Y237" s="274">
        <f>IF(Y$38=0,0,Y$38/NFM_fec!Y$38)</f>
        <v>0</v>
      </c>
      <c r="DA237" s="77"/>
    </row>
    <row r="238" spans="1:105" ht="12" customHeight="1" x14ac:dyDescent="0.25">
      <c r="A238" s="56" t="s">
        <v>95</v>
      </c>
      <c r="B238" s="275">
        <f>IF(B$39=0,0,B$39/NFM_fec!B$39)</f>
        <v>0.97324383264324621</v>
      </c>
      <c r="C238" s="275">
        <f>IF(C$39=0,0,C$39/NFM_fec!C$39)</f>
        <v>0.83573155721940895</v>
      </c>
      <c r="D238" s="275">
        <f>IF(D$39=0,0,D$39/NFM_fec!D$39)</f>
        <v>0.79617710707885148</v>
      </c>
      <c r="E238" s="275">
        <f>IF(E$39=0,0,E$39/NFM_fec!E$39)</f>
        <v>1.0606467782491182</v>
      </c>
      <c r="F238" s="275">
        <f>IF(F$39=0,0,F$39/NFM_fec!F$39)</f>
        <v>0.59150615880800028</v>
      </c>
      <c r="G238" s="275">
        <f>IF(G$39=0,0,G$39/NFM_fec!G$39)</f>
        <v>0.51614685245448533</v>
      </c>
      <c r="H238" s="275">
        <f>IF(H$39=0,0,H$39/NFM_fec!H$39)</f>
        <v>0.5550192534829973</v>
      </c>
      <c r="I238" s="275">
        <f>IF(I$39=0,0,I$39/NFM_fec!I$39)</f>
        <v>0.51129184554152218</v>
      </c>
      <c r="J238" s="275">
        <f>IF(J$39=0,0,J$39/NFM_fec!J$39)</f>
        <v>0.61489770903005592</v>
      </c>
      <c r="K238" s="275">
        <f>IF(K$39=0,0,K$39/NFM_fec!K$39)</f>
        <v>0.32828073935530411</v>
      </c>
      <c r="L238" s="275">
        <f>IF(L$39=0,0,L$39/NFM_fec!L$39)</f>
        <v>0.25647631176252794</v>
      </c>
      <c r="M238" s="275">
        <f>IF(M$39=0,0,M$39/NFM_fec!M$39)</f>
        <v>1.1651499398122691</v>
      </c>
      <c r="N238" s="275">
        <f>IF(N$39=0,0,N$39/NFM_fec!N$39)</f>
        <v>1.114153056949218</v>
      </c>
      <c r="O238" s="275">
        <f>IF(O$39=0,0,O$39/NFM_fec!O$39)</f>
        <v>1.3832815653481885</v>
      </c>
      <c r="P238" s="275">
        <f>IF(P$39=0,0,P$39/NFM_fec!P$39)</f>
        <v>1.1468120229664915</v>
      </c>
      <c r="Q238" s="275">
        <f>IF(Q$39=0,0,Q$39/NFM_fec!Q$39)</f>
        <v>1.1132100507082117</v>
      </c>
      <c r="R238" s="275">
        <f>IF(R$39=0,0,R$39/NFM_fec!R$39)</f>
        <v>1.2277101812162654</v>
      </c>
      <c r="S238" s="275">
        <f>IF(S$39=0,0,S$39/NFM_fec!S$39)</f>
        <v>0.22906707985918981</v>
      </c>
      <c r="T238" s="275">
        <f>IF(T$39=0,0,T$39/NFM_fec!T$39)</f>
        <v>0.21330800901182709</v>
      </c>
      <c r="U238" s="275">
        <f>IF(U$39=0,0,U$39/NFM_fec!U$39)</f>
        <v>0.39050390030814852</v>
      </c>
      <c r="V238" s="275">
        <f>IF(V$39=0,0,V$39/NFM_fec!V$39)</f>
        <v>1.2081701885162321</v>
      </c>
      <c r="W238" s="275">
        <f>IF(W$39=0,0,W$39/NFM_fec!W$39)</f>
        <v>1.2892645281645057</v>
      </c>
      <c r="X238" s="275">
        <f>IF(X$39=0,0,X$39/NFM_fec!X$39)</f>
        <v>1.2320964119586708</v>
      </c>
      <c r="Y238" s="275">
        <f>IF(Y$39=0,0,Y$39/NFM_fec!Y$39)</f>
        <v>1.4654314739198693</v>
      </c>
      <c r="DA238" s="78"/>
    </row>
    <row r="239" spans="1:105" ht="12" customHeight="1" x14ac:dyDescent="0.25">
      <c r="A239" s="174" t="s">
        <v>515</v>
      </c>
      <c r="B239" s="276">
        <f>IF(B$45=0,0,B$45/NFM_fec!B$45)</f>
        <v>0</v>
      </c>
      <c r="C239" s="276">
        <f>IF(C$45=0,0,C$45/NFM_fec!C$45)</f>
        <v>0</v>
      </c>
      <c r="D239" s="276">
        <f>IF(D$45=0,0,D$45/NFM_fec!D$45)</f>
        <v>0</v>
      </c>
      <c r="E239" s="276">
        <f>IF(E$45=0,0,E$45/NFM_fec!E$45)</f>
        <v>0</v>
      </c>
      <c r="F239" s="276">
        <f>IF(F$45=0,0,F$45/NFM_fec!F$45)</f>
        <v>0</v>
      </c>
      <c r="G239" s="276">
        <f>IF(G$45=0,0,G$45/NFM_fec!G$45)</f>
        <v>0</v>
      </c>
      <c r="H239" s="276">
        <f>IF(H$45=0,0,H$45/NFM_fec!H$45)</f>
        <v>0</v>
      </c>
      <c r="I239" s="276">
        <f>IF(I$45=0,0,I$45/NFM_fec!I$45)</f>
        <v>0</v>
      </c>
      <c r="J239" s="276">
        <f>IF(J$45=0,0,J$45/NFM_fec!J$45)</f>
        <v>0</v>
      </c>
      <c r="K239" s="276">
        <f>IF(K$45=0,0,K$45/NFM_fec!K$45)</f>
        <v>0</v>
      </c>
      <c r="L239" s="276">
        <f>IF(L$45=0,0,L$45/NFM_fec!L$45)</f>
        <v>0</v>
      </c>
      <c r="M239" s="276">
        <f>IF(M$45=0,0,M$45/NFM_fec!M$45)</f>
        <v>0</v>
      </c>
      <c r="N239" s="276">
        <f>IF(N$45=0,0,N$45/NFM_fec!N$45)</f>
        <v>0</v>
      </c>
      <c r="O239" s="276">
        <f>IF(O$45=0,0,O$45/NFM_fec!O$45)</f>
        <v>0</v>
      </c>
      <c r="P239" s="276">
        <f>IF(P$45=0,0,P$45/NFM_fec!P$45)</f>
        <v>0</v>
      </c>
      <c r="Q239" s="276">
        <f>IF(Q$45=0,0,Q$45/NFM_fec!Q$45)</f>
        <v>0</v>
      </c>
      <c r="R239" s="276">
        <f>IF(R$45=0,0,R$45/NFM_fec!R$45)</f>
        <v>0</v>
      </c>
      <c r="S239" s="276">
        <f>IF(S$45=0,0,S$45/NFM_fec!S$45)</f>
        <v>0</v>
      </c>
      <c r="T239" s="276">
        <f>IF(T$45=0,0,T$45/NFM_fec!T$45)</f>
        <v>0</v>
      </c>
      <c r="U239" s="276">
        <f>IF(U$45=0,0,U$45/NFM_fec!U$45)</f>
        <v>0</v>
      </c>
      <c r="V239" s="276">
        <f>IF(V$45=0,0,V$45/NFM_fec!V$45)</f>
        <v>0</v>
      </c>
      <c r="W239" s="276">
        <f>IF(W$45=0,0,W$45/NFM_fec!W$45)</f>
        <v>0</v>
      </c>
      <c r="X239" s="276">
        <f>IF(X$45=0,0,X$45/NFM_fec!X$45)</f>
        <v>0</v>
      </c>
      <c r="Y239" s="276">
        <f>IF(Y$45=0,0,Y$45/NFM_fec!Y$45)</f>
        <v>0</v>
      </c>
      <c r="DA239" s="79"/>
    </row>
    <row r="240" spans="1:105" ht="12" customHeight="1" x14ac:dyDescent="0.25">
      <c r="A240" s="174" t="s">
        <v>517</v>
      </c>
      <c r="B240" s="276">
        <f>IF(B$46=0,0,B$46/NFM_fec!B$46)</f>
        <v>2.2904834799244469</v>
      </c>
      <c r="C240" s="276">
        <f>IF(C$46=0,0,C$46/NFM_fec!C$46)</f>
        <v>2.1825140371207157</v>
      </c>
      <c r="D240" s="276">
        <f>IF(D$46=0,0,D$46/NFM_fec!D$46)</f>
        <v>2.1582098143332171</v>
      </c>
      <c r="E240" s="276">
        <f>IF(E$46=0,0,E$46/NFM_fec!E$46)</f>
        <v>2.3049884035225254</v>
      </c>
      <c r="F240" s="276">
        <f>IF(F$46=0,0,F$46/NFM_fec!F$46)</f>
        <v>2.0270691646318668</v>
      </c>
      <c r="G240" s="276">
        <f>IF(G$46=0,0,G$46/NFM_fec!G$46)</f>
        <v>1.6119167859408872</v>
      </c>
      <c r="H240" s="276">
        <f>IF(H$46=0,0,H$46/NFM_fec!H$46)</f>
        <v>1.8814906954757997</v>
      </c>
      <c r="I240" s="276">
        <f>IF(I$46=0,0,I$46/NFM_fec!I$46)</f>
        <v>1.7154649551993641</v>
      </c>
      <c r="J240" s="276">
        <f>IF(J$46=0,0,J$46/NFM_fec!J$46)</f>
        <v>1.7718573953401637</v>
      </c>
      <c r="K240" s="276">
        <f>IF(K$46=0,0,K$46/NFM_fec!K$46)</f>
        <v>0.98057612096686075</v>
      </c>
      <c r="L240" s="276">
        <f>IF(L$46=0,0,L$46/NFM_fec!L$46)</f>
        <v>0.7063406444225846</v>
      </c>
      <c r="M240" s="276">
        <f>IF(M$46=0,0,M$46/NFM_fec!M$46)</f>
        <v>1.5682759804318349</v>
      </c>
      <c r="N240" s="276">
        <f>IF(N$46=0,0,N$46/NFM_fec!N$46)</f>
        <v>1.1283318370619155</v>
      </c>
      <c r="O240" s="276">
        <f>IF(O$46=0,0,O$46/NFM_fec!O$46)</f>
        <v>1.3882256926909575</v>
      </c>
      <c r="P240" s="276">
        <f>IF(P$46=0,0,P$46/NFM_fec!P$46)</f>
        <v>1.1793205171438537</v>
      </c>
      <c r="Q240" s="276">
        <f>IF(Q$46=0,0,Q$46/NFM_fec!Q$46)</f>
        <v>1.1228209628886145</v>
      </c>
      <c r="R240" s="276">
        <f>IF(R$46=0,0,R$46/NFM_fec!R$46)</f>
        <v>1.241422035482217</v>
      </c>
      <c r="S240" s="276">
        <f>IF(S$46=0,0,S$46/NFM_fec!S$46)</f>
        <v>0.24419259786022246</v>
      </c>
      <c r="T240" s="276">
        <f>IF(T$46=0,0,T$46/NFM_fec!T$46)</f>
        <v>0.22401190128342652</v>
      </c>
      <c r="U240" s="276">
        <f>IF(U$46=0,0,U$46/NFM_fec!U$46)</f>
        <v>0.41130527940649536</v>
      </c>
      <c r="V240" s="276">
        <f>IF(V$46=0,0,V$46/NFM_fec!V$46)</f>
        <v>1.2291929249696203</v>
      </c>
      <c r="W240" s="276">
        <f>IF(W$46=0,0,W$46/NFM_fec!W$46)</f>
        <v>1.3076199528127139</v>
      </c>
      <c r="X240" s="276">
        <f>IF(X$46=0,0,X$46/NFM_fec!X$46)</f>
        <v>1.2509579042203067</v>
      </c>
      <c r="Y240" s="276">
        <f>IF(Y$46=0,0,Y$46/NFM_fec!Y$46)</f>
        <v>1.4813749405249557</v>
      </c>
      <c r="DA240" s="79"/>
    </row>
    <row r="241" spans="1:105" ht="12" customHeight="1" x14ac:dyDescent="0.25">
      <c r="A241" s="41" t="s">
        <v>527</v>
      </c>
      <c r="B241" s="277">
        <f>IF(B$53=0,0,B$53/NFM_fec!B$53)</f>
        <v>3.0996100289818607</v>
      </c>
      <c r="C241" s="277">
        <f>IF(C$53=0,0,C$53/NFM_fec!C$53)</f>
        <v>2.8695281978139806</v>
      </c>
      <c r="D241" s="277">
        <f>IF(D$53=0,0,D$53/NFM_fec!D$53)</f>
        <v>2.8228545761468489</v>
      </c>
      <c r="E241" s="277">
        <f>IF(E$53=0,0,E$53/NFM_fec!E$53)</f>
        <v>2.9648289580922613</v>
      </c>
      <c r="F241" s="277">
        <f>IF(F$53=0,0,F$53/NFM_fec!F$53)</f>
        <v>2.7332633192404803</v>
      </c>
      <c r="G241" s="277">
        <f>IF(G$53=0,0,G$53/NFM_fec!G$53)</f>
        <v>2.6203554932326001</v>
      </c>
      <c r="H241" s="277">
        <f>IF(H$53=0,0,H$53/NFM_fec!H$53)</f>
        <v>2.7843561319133401</v>
      </c>
      <c r="I241" s="277">
        <f>IF(I$53=0,0,I$53/NFM_fec!I$53)</f>
        <v>2.7057861018239442</v>
      </c>
      <c r="J241" s="277">
        <f>IF(J$53=0,0,J$53/NFM_fec!J$53)</f>
        <v>2.7395070941526347</v>
      </c>
      <c r="K241" s="277">
        <f>IF(K$53=0,0,K$53/NFM_fec!K$53)</f>
        <v>2.0910681500563979</v>
      </c>
      <c r="L241" s="277">
        <f>IF(L$53=0,0,L$53/NFM_fec!L$53)</f>
        <v>2.0924084342177456</v>
      </c>
      <c r="M241" s="277">
        <f>IF(M$53=0,0,M$53/NFM_fec!M$53)</f>
        <v>2.5702358642017993</v>
      </c>
      <c r="N241" s="277">
        <f>IF(N$53=0,0,N$53/NFM_fec!N$53)</f>
        <v>2.5453225397289541</v>
      </c>
      <c r="O241" s="277">
        <f>IF(O$53=0,0,O$53/NFM_fec!O$53)</f>
        <v>2.4147138135670496</v>
      </c>
      <c r="P241" s="277">
        <f>IF(P$53=0,0,P$53/NFM_fec!P$53)</f>
        <v>2.3200343097168687</v>
      </c>
      <c r="Q241" s="277">
        <f>IF(Q$53=0,0,Q$53/NFM_fec!Q$53)</f>
        <v>2.3251155120964775</v>
      </c>
      <c r="R241" s="277">
        <f>IF(R$53=0,0,R$53/NFM_fec!R$53)</f>
        <v>2.5092065007801647</v>
      </c>
      <c r="S241" s="277">
        <f>IF(S$53=0,0,S$53/NFM_fec!S$53)</f>
        <v>1.135494648660111</v>
      </c>
      <c r="T241" s="277">
        <f>IF(T$53=0,0,T$53/NFM_fec!T$53)</f>
        <v>1.1122936342340408</v>
      </c>
      <c r="U241" s="277">
        <f>IF(U$53=0,0,U$53/NFM_fec!U$53)</f>
        <v>1.3211684962925567</v>
      </c>
      <c r="V241" s="277">
        <f>IF(V$53=0,0,V$53/NFM_fec!V$53)</f>
        <v>1.8871451184878381</v>
      </c>
      <c r="W241" s="277">
        <f>IF(W$53=0,0,W$53/NFM_fec!W$53)</f>
        <v>1.9260338070313592</v>
      </c>
      <c r="X241" s="277">
        <f>IF(X$53=0,0,X$53/NFM_fec!X$53)</f>
        <v>2.0760272896389615</v>
      </c>
      <c r="Y241" s="277">
        <f>IF(Y$53=0,0,Y$53/NFM_fec!Y$53)</f>
        <v>2.0231227771187141</v>
      </c>
      <c r="DA241" s="82"/>
    </row>
    <row r="242" spans="1:105" ht="12" customHeight="1" x14ac:dyDescent="0.25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X242" s="128"/>
      <c r="Y242" s="128"/>
      <c r="DA242" s="120"/>
    </row>
    <row r="243" spans="1:105" ht="12" customHeight="1" x14ac:dyDescent="0.25">
      <c r="A243" s="35" t="s">
        <v>80</v>
      </c>
      <c r="B243" s="272">
        <f>IF(B$72=0,0,B$72/NFM_fec!B$72)</f>
        <v>2.4446283687963106</v>
      </c>
      <c r="C243" s="272">
        <f>IF(C$72=0,0,C$72/NFM_fec!C$72)</f>
        <v>2.3086436759856732</v>
      </c>
      <c r="D243" s="272">
        <f>IF(D$72=0,0,D$72/NFM_fec!D$72)</f>
        <v>2.2797379200797714</v>
      </c>
      <c r="E243" s="272">
        <f>IF(E$72=0,0,E$72/NFM_fec!E$72)</f>
        <v>2.4158089190372674</v>
      </c>
      <c r="F243" s="272">
        <f>IF(F$72=0,0,F$72/NFM_fec!F$72)</f>
        <v>2.1671834678546245</v>
      </c>
      <c r="G243" s="272">
        <f>IF(G$72=0,0,G$72/NFM_fec!G$72)</f>
        <v>1.8641881415597332</v>
      </c>
      <c r="H243" s="272">
        <f>IF(H$72=0,0,H$72/NFM_fec!H$72)</f>
        <v>2.0886553088934412</v>
      </c>
      <c r="I243" s="272">
        <f>IF(I$72=0,0,I$72/NFM_fec!I$72)</f>
        <v>0</v>
      </c>
      <c r="J243" s="272">
        <f>IF(J$72=0,0,J$72/NFM_fec!J$72)</f>
        <v>0</v>
      </c>
      <c r="K243" s="272">
        <f>IF(K$72=0,0,K$72/NFM_fec!K$72)</f>
        <v>0</v>
      </c>
      <c r="L243" s="272">
        <f>IF(L$72=0,0,L$72/NFM_fec!L$72)</f>
        <v>0</v>
      </c>
      <c r="M243" s="272">
        <f>IF(M$72=0,0,M$72/NFM_fec!M$72)</f>
        <v>0</v>
      </c>
      <c r="N243" s="272">
        <f>IF(N$72=0,0,N$72/NFM_fec!N$72)</f>
        <v>0</v>
      </c>
      <c r="O243" s="272">
        <f>IF(O$72=0,0,O$72/NFM_fec!O$72)</f>
        <v>0</v>
      </c>
      <c r="P243" s="272">
        <f>IF(P$72=0,0,P$72/NFM_fec!P$72)</f>
        <v>0</v>
      </c>
      <c r="Q243" s="272">
        <f>IF(Q$72=0,0,Q$72/NFM_fec!Q$72)</f>
        <v>0</v>
      </c>
      <c r="R243" s="272">
        <f>IF(R$72=0,0,R$72/NFM_fec!R$72)</f>
        <v>0</v>
      </c>
      <c r="S243" s="272">
        <f>IF(S$72=0,0,S$72/NFM_fec!S$72)</f>
        <v>0</v>
      </c>
      <c r="T243" s="272">
        <f>IF(T$72=0,0,T$72/NFM_fec!T$72)</f>
        <v>0</v>
      </c>
      <c r="U243" s="272">
        <f>IF(U$72=0,0,U$72/NFM_fec!U$72)</f>
        <v>0</v>
      </c>
      <c r="V243" s="272">
        <f>IF(V$72=0,0,V$72/NFM_fec!V$72)</f>
        <v>0</v>
      </c>
      <c r="W243" s="272">
        <f>IF(W$72=0,0,W$72/NFM_fec!W$72)</f>
        <v>0</v>
      </c>
      <c r="X243" s="272">
        <f>IF(X$72=0,0,X$72/NFM_fec!X$72)</f>
        <v>0</v>
      </c>
      <c r="Y243" s="272">
        <f>IF(Y$72=0,0,Y$72/NFM_fec!Y$72)</f>
        <v>0</v>
      </c>
      <c r="DA243" s="111"/>
    </row>
    <row r="244" spans="1:105" ht="12" customHeight="1" x14ac:dyDescent="0.25">
      <c r="A244" s="55" t="s">
        <v>91</v>
      </c>
      <c r="B244" s="273">
        <f>IF(B$73=0,0,B$73/NFM_fec!B$73)</f>
        <v>0</v>
      </c>
      <c r="C244" s="273">
        <f>IF(C$73=0,0,C$73/NFM_fec!C$73)</f>
        <v>0</v>
      </c>
      <c r="D244" s="273">
        <f>IF(D$73=0,0,D$73/NFM_fec!D$73)</f>
        <v>0</v>
      </c>
      <c r="E244" s="273">
        <f>IF(E$73=0,0,E$73/NFM_fec!E$73)</f>
        <v>0</v>
      </c>
      <c r="F244" s="273">
        <f>IF(F$73=0,0,F$73/NFM_fec!F$73)</f>
        <v>0</v>
      </c>
      <c r="G244" s="273">
        <f>IF(G$73=0,0,G$73/NFM_fec!G$73)</f>
        <v>0</v>
      </c>
      <c r="H244" s="273">
        <f>IF(H$73=0,0,H$73/NFM_fec!H$73)</f>
        <v>0</v>
      </c>
      <c r="I244" s="273">
        <f>IF(I$73=0,0,I$73/NFM_fec!I$73)</f>
        <v>0</v>
      </c>
      <c r="J244" s="273">
        <f>IF(J$73=0,0,J$73/NFM_fec!J$73)</f>
        <v>0</v>
      </c>
      <c r="K244" s="273">
        <f>IF(K$73=0,0,K$73/NFM_fec!K$73)</f>
        <v>0</v>
      </c>
      <c r="L244" s="273">
        <f>IF(L$73=0,0,L$73/NFM_fec!L$73)</f>
        <v>0</v>
      </c>
      <c r="M244" s="273">
        <f>IF(M$73=0,0,M$73/NFM_fec!M$73)</f>
        <v>0</v>
      </c>
      <c r="N244" s="273">
        <f>IF(N$73=0,0,N$73/NFM_fec!N$73)</f>
        <v>0</v>
      </c>
      <c r="O244" s="273">
        <f>IF(O$73=0,0,O$73/NFM_fec!O$73)</f>
        <v>0</v>
      </c>
      <c r="P244" s="273">
        <f>IF(P$73=0,0,P$73/NFM_fec!P$73)</f>
        <v>0</v>
      </c>
      <c r="Q244" s="273">
        <f>IF(Q$73=0,0,Q$73/NFM_fec!Q$73)</f>
        <v>0</v>
      </c>
      <c r="R244" s="273">
        <f>IF(R$73=0,0,R$73/NFM_fec!R$73)</f>
        <v>0</v>
      </c>
      <c r="S244" s="273">
        <f>IF(S$73=0,0,S$73/NFM_fec!S$73)</f>
        <v>0</v>
      </c>
      <c r="T244" s="273">
        <f>IF(T$73=0,0,T$73/NFM_fec!T$73)</f>
        <v>0</v>
      </c>
      <c r="U244" s="273">
        <f>IF(U$73=0,0,U$73/NFM_fec!U$73)</f>
        <v>0</v>
      </c>
      <c r="V244" s="273">
        <f>IF(V$73=0,0,V$73/NFM_fec!V$73)</f>
        <v>0</v>
      </c>
      <c r="W244" s="273">
        <f>IF(W$73=0,0,W$73/NFM_fec!W$73)</f>
        <v>0</v>
      </c>
      <c r="X244" s="273">
        <f>IF(X$73=0,0,X$73/NFM_fec!X$73)</f>
        <v>0</v>
      </c>
      <c r="Y244" s="273">
        <f>IF(Y$73=0,0,Y$73/NFM_fec!Y$73)</f>
        <v>0</v>
      </c>
      <c r="DA244" s="76"/>
    </row>
    <row r="245" spans="1:105" ht="12" customHeight="1" x14ac:dyDescent="0.25">
      <c r="A245" s="173" t="s">
        <v>92</v>
      </c>
      <c r="B245" s="274">
        <f>IF(B$74=0,0,B$74/NFM_fec!B$74)</f>
        <v>0</v>
      </c>
      <c r="C245" s="274">
        <f>IF(C$74=0,0,C$74/NFM_fec!C$74)</f>
        <v>0</v>
      </c>
      <c r="D245" s="274">
        <f>IF(D$74=0,0,D$74/NFM_fec!D$74)</f>
        <v>0</v>
      </c>
      <c r="E245" s="274">
        <f>IF(E$74=0,0,E$74/NFM_fec!E$74)</f>
        <v>0</v>
      </c>
      <c r="F245" s="274">
        <f>IF(F$74=0,0,F$74/NFM_fec!F$74)</f>
        <v>0</v>
      </c>
      <c r="G245" s="274">
        <f>IF(G$74=0,0,G$74/NFM_fec!G$74)</f>
        <v>0</v>
      </c>
      <c r="H245" s="274">
        <f>IF(H$74=0,0,H$74/NFM_fec!H$74)</f>
        <v>0</v>
      </c>
      <c r="I245" s="274">
        <f>IF(I$74=0,0,I$74/NFM_fec!I$74)</f>
        <v>0</v>
      </c>
      <c r="J245" s="274">
        <f>IF(J$74=0,0,J$74/NFM_fec!J$74)</f>
        <v>0</v>
      </c>
      <c r="K245" s="274">
        <f>IF(K$74=0,0,K$74/NFM_fec!K$74)</f>
        <v>0</v>
      </c>
      <c r="L245" s="274">
        <f>IF(L$74=0,0,L$74/NFM_fec!L$74)</f>
        <v>0</v>
      </c>
      <c r="M245" s="274">
        <f>IF(M$74=0,0,M$74/NFM_fec!M$74)</f>
        <v>0</v>
      </c>
      <c r="N245" s="274">
        <f>IF(N$74=0,0,N$74/NFM_fec!N$74)</f>
        <v>0</v>
      </c>
      <c r="O245" s="274">
        <f>IF(O$74=0,0,O$74/NFM_fec!O$74)</f>
        <v>0</v>
      </c>
      <c r="P245" s="274">
        <f>IF(P$74=0,0,P$74/NFM_fec!P$74)</f>
        <v>0</v>
      </c>
      <c r="Q245" s="274">
        <f>IF(Q$74=0,0,Q$74/NFM_fec!Q$74)</f>
        <v>0</v>
      </c>
      <c r="R245" s="274">
        <f>IF(R$74=0,0,R$74/NFM_fec!R$74)</f>
        <v>0</v>
      </c>
      <c r="S245" s="274">
        <f>IF(S$74=0,0,S$74/NFM_fec!S$74)</f>
        <v>0</v>
      </c>
      <c r="T245" s="274">
        <f>IF(T$74=0,0,T$74/NFM_fec!T$74)</f>
        <v>0</v>
      </c>
      <c r="U245" s="274">
        <f>IF(U$74=0,0,U$74/NFM_fec!U$74)</f>
        <v>0</v>
      </c>
      <c r="V245" s="274">
        <f>IF(V$74=0,0,V$74/NFM_fec!V$74)</f>
        <v>0</v>
      </c>
      <c r="W245" s="274">
        <f>IF(W$74=0,0,W$74/NFM_fec!W$74)</f>
        <v>0</v>
      </c>
      <c r="X245" s="274">
        <f>IF(X$74=0,0,X$74/NFM_fec!X$74)</f>
        <v>0</v>
      </c>
      <c r="Y245" s="274">
        <f>IF(Y$74=0,0,Y$74/NFM_fec!Y$74)</f>
        <v>0</v>
      </c>
      <c r="DA245" s="77"/>
    </row>
    <row r="246" spans="1:105" ht="12" customHeight="1" x14ac:dyDescent="0.25">
      <c r="A246" s="173" t="s">
        <v>93</v>
      </c>
      <c r="B246" s="274">
        <f>IF(B$75=0,0,B$75/NFM_fec!B$75)</f>
        <v>0</v>
      </c>
      <c r="C246" s="274">
        <f>IF(C$75=0,0,C$75/NFM_fec!C$75)</f>
        <v>0</v>
      </c>
      <c r="D246" s="274">
        <f>IF(D$75=0,0,D$75/NFM_fec!D$75)</f>
        <v>0</v>
      </c>
      <c r="E246" s="274">
        <f>IF(E$75=0,0,E$75/NFM_fec!E$75)</f>
        <v>0</v>
      </c>
      <c r="F246" s="274">
        <f>IF(F$75=0,0,F$75/NFM_fec!F$75)</f>
        <v>0</v>
      </c>
      <c r="G246" s="274">
        <f>IF(G$75=0,0,G$75/NFM_fec!G$75)</f>
        <v>0</v>
      </c>
      <c r="H246" s="274">
        <f>IF(H$75=0,0,H$75/NFM_fec!H$75)</f>
        <v>0</v>
      </c>
      <c r="I246" s="274">
        <f>IF(I$75=0,0,I$75/NFM_fec!I$75)</f>
        <v>0</v>
      </c>
      <c r="J246" s="274">
        <f>IF(J$75=0,0,J$75/NFM_fec!J$75)</f>
        <v>0</v>
      </c>
      <c r="K246" s="274">
        <f>IF(K$75=0,0,K$75/NFM_fec!K$75)</f>
        <v>0</v>
      </c>
      <c r="L246" s="274">
        <f>IF(L$75=0,0,L$75/NFM_fec!L$75)</f>
        <v>0</v>
      </c>
      <c r="M246" s="274">
        <f>IF(M$75=0,0,M$75/NFM_fec!M$75)</f>
        <v>0</v>
      </c>
      <c r="N246" s="274">
        <f>IF(N$75=0,0,N$75/NFM_fec!N$75)</f>
        <v>0</v>
      </c>
      <c r="O246" s="274">
        <f>IF(O$75=0,0,O$75/NFM_fec!O$75)</f>
        <v>0</v>
      </c>
      <c r="P246" s="274">
        <f>IF(P$75=0,0,P$75/NFM_fec!P$75)</f>
        <v>0</v>
      </c>
      <c r="Q246" s="274">
        <f>IF(Q$75=0,0,Q$75/NFM_fec!Q$75)</f>
        <v>0</v>
      </c>
      <c r="R246" s="274">
        <f>IF(R$75=0,0,R$75/NFM_fec!R$75)</f>
        <v>0</v>
      </c>
      <c r="S246" s="274">
        <f>IF(S$75=0,0,S$75/NFM_fec!S$75)</f>
        <v>0</v>
      </c>
      <c r="T246" s="274">
        <f>IF(T$75=0,0,T$75/NFM_fec!T$75)</f>
        <v>0</v>
      </c>
      <c r="U246" s="274">
        <f>IF(U$75=0,0,U$75/NFM_fec!U$75)</f>
        <v>0</v>
      </c>
      <c r="V246" s="274">
        <f>IF(V$75=0,0,V$75/NFM_fec!V$75)</f>
        <v>0</v>
      </c>
      <c r="W246" s="274">
        <f>IF(W$75=0,0,W$75/NFM_fec!W$75)</f>
        <v>0</v>
      </c>
      <c r="X246" s="274">
        <f>IF(X$75=0,0,X$75/NFM_fec!X$75)</f>
        <v>0</v>
      </c>
      <c r="Y246" s="274">
        <f>IF(Y$75=0,0,Y$75/NFM_fec!Y$75)</f>
        <v>0</v>
      </c>
      <c r="DA246" s="77"/>
    </row>
    <row r="247" spans="1:105" ht="12" customHeight="1" x14ac:dyDescent="0.25">
      <c r="A247" s="173" t="s">
        <v>94</v>
      </c>
      <c r="B247" s="274">
        <f>IF(B$76=0,0,B$76/NFM_fec!B$76)</f>
        <v>0</v>
      </c>
      <c r="C247" s="274">
        <f>IF(C$76=0,0,C$76/NFM_fec!C$76)</f>
        <v>0</v>
      </c>
      <c r="D247" s="274">
        <f>IF(D$76=0,0,D$76/NFM_fec!D$76)</f>
        <v>0</v>
      </c>
      <c r="E247" s="274">
        <f>IF(E$76=0,0,E$76/NFM_fec!E$76)</f>
        <v>0</v>
      </c>
      <c r="F247" s="274">
        <f>IF(F$76=0,0,F$76/NFM_fec!F$76)</f>
        <v>0</v>
      </c>
      <c r="G247" s="274">
        <f>IF(G$76=0,0,G$76/NFM_fec!G$76)</f>
        <v>0</v>
      </c>
      <c r="H247" s="274">
        <f>IF(H$76=0,0,H$76/NFM_fec!H$76)</f>
        <v>0</v>
      </c>
      <c r="I247" s="274">
        <f>IF(I$76=0,0,I$76/NFM_fec!I$76)</f>
        <v>0</v>
      </c>
      <c r="J247" s="274">
        <f>IF(J$76=0,0,J$76/NFM_fec!J$76)</f>
        <v>0</v>
      </c>
      <c r="K247" s="274">
        <f>IF(K$76=0,0,K$76/NFM_fec!K$76)</f>
        <v>0</v>
      </c>
      <c r="L247" s="274">
        <f>IF(L$76=0,0,L$76/NFM_fec!L$76)</f>
        <v>0</v>
      </c>
      <c r="M247" s="274">
        <f>IF(M$76=0,0,M$76/NFM_fec!M$76)</f>
        <v>0</v>
      </c>
      <c r="N247" s="274">
        <f>IF(N$76=0,0,N$76/NFM_fec!N$76)</f>
        <v>0</v>
      </c>
      <c r="O247" s="274">
        <f>IF(O$76=0,0,O$76/NFM_fec!O$76)</f>
        <v>0</v>
      </c>
      <c r="P247" s="274">
        <f>IF(P$76=0,0,P$76/NFM_fec!P$76)</f>
        <v>0</v>
      </c>
      <c r="Q247" s="274">
        <f>IF(Q$76=0,0,Q$76/NFM_fec!Q$76)</f>
        <v>0</v>
      </c>
      <c r="R247" s="274">
        <f>IF(R$76=0,0,R$76/NFM_fec!R$76)</f>
        <v>0</v>
      </c>
      <c r="S247" s="274">
        <f>IF(S$76=0,0,S$76/NFM_fec!S$76)</f>
        <v>0</v>
      </c>
      <c r="T247" s="274">
        <f>IF(T$76=0,0,T$76/NFM_fec!T$76)</f>
        <v>0</v>
      </c>
      <c r="U247" s="274">
        <f>IF(U$76=0,0,U$76/NFM_fec!U$76)</f>
        <v>0</v>
      </c>
      <c r="V247" s="274">
        <f>IF(V$76=0,0,V$76/NFM_fec!V$76)</f>
        <v>0</v>
      </c>
      <c r="W247" s="274">
        <f>IF(W$76=0,0,W$76/NFM_fec!W$76)</f>
        <v>0</v>
      </c>
      <c r="X247" s="274">
        <f>IF(X$76=0,0,X$76/NFM_fec!X$76)</f>
        <v>0</v>
      </c>
      <c r="Y247" s="274">
        <f>IF(Y$76=0,0,Y$76/NFM_fec!Y$76)</f>
        <v>0</v>
      </c>
      <c r="DA247" s="77"/>
    </row>
    <row r="248" spans="1:105" ht="12" customHeight="1" x14ac:dyDescent="0.25">
      <c r="A248" s="56" t="s">
        <v>95</v>
      </c>
      <c r="B248" s="275">
        <f>IF(B$77=0,0,B$77/NFM_fec!B$77)</f>
        <v>0.97324383264324676</v>
      </c>
      <c r="C248" s="275">
        <f>IF(C$77=0,0,C$77/NFM_fec!C$77)</f>
        <v>0.83573155721940862</v>
      </c>
      <c r="D248" s="275">
        <f>IF(D$77=0,0,D$77/NFM_fec!D$77)</f>
        <v>0.79617710707885148</v>
      </c>
      <c r="E248" s="275">
        <f>IF(E$77=0,0,E$77/NFM_fec!E$77)</f>
        <v>1.060646778249118</v>
      </c>
      <c r="F248" s="275">
        <f>IF(F$77=0,0,F$77/NFM_fec!F$77)</f>
        <v>0.59150615880800006</v>
      </c>
      <c r="G248" s="275">
        <f>IF(G$77=0,0,G$77/NFM_fec!G$77)</f>
        <v>0.51614685245448533</v>
      </c>
      <c r="H248" s="275">
        <f>IF(H$77=0,0,H$77/NFM_fec!H$77)</f>
        <v>0.5550192534829973</v>
      </c>
      <c r="I248" s="275">
        <f>IF(I$77=0,0,I$77/NFM_fec!I$77)</f>
        <v>0</v>
      </c>
      <c r="J248" s="275">
        <f>IF(J$77=0,0,J$77/NFM_fec!J$77)</f>
        <v>0</v>
      </c>
      <c r="K248" s="275">
        <f>IF(K$77=0,0,K$77/NFM_fec!K$77)</f>
        <v>0</v>
      </c>
      <c r="L248" s="275">
        <f>IF(L$77=0,0,L$77/NFM_fec!L$77)</f>
        <v>0</v>
      </c>
      <c r="M248" s="275">
        <f>IF(M$77=0,0,M$77/NFM_fec!M$77)</f>
        <v>0</v>
      </c>
      <c r="N248" s="275">
        <f>IF(N$77=0,0,N$77/NFM_fec!N$77)</f>
        <v>0</v>
      </c>
      <c r="O248" s="275">
        <f>IF(O$77=0,0,O$77/NFM_fec!O$77)</f>
        <v>0</v>
      </c>
      <c r="P248" s="275">
        <f>IF(P$77=0,0,P$77/NFM_fec!P$77)</f>
        <v>0</v>
      </c>
      <c r="Q248" s="275">
        <f>IF(Q$77=0,0,Q$77/NFM_fec!Q$77)</f>
        <v>0</v>
      </c>
      <c r="R248" s="275">
        <f>IF(R$77=0,0,R$77/NFM_fec!R$77)</f>
        <v>0</v>
      </c>
      <c r="S248" s="275">
        <f>IF(S$77=0,0,S$77/NFM_fec!S$77)</f>
        <v>0</v>
      </c>
      <c r="T248" s="275">
        <f>IF(T$77=0,0,T$77/NFM_fec!T$77)</f>
        <v>0</v>
      </c>
      <c r="U248" s="275">
        <f>IF(U$77=0,0,U$77/NFM_fec!U$77)</f>
        <v>0</v>
      </c>
      <c r="V248" s="275">
        <f>IF(V$77=0,0,V$77/NFM_fec!V$77)</f>
        <v>0</v>
      </c>
      <c r="W248" s="275">
        <f>IF(W$77=0,0,W$77/NFM_fec!W$77)</f>
        <v>0</v>
      </c>
      <c r="X248" s="275">
        <f>IF(X$77=0,0,X$77/NFM_fec!X$77)</f>
        <v>0</v>
      </c>
      <c r="Y248" s="275">
        <f>IF(Y$77=0,0,Y$77/NFM_fec!Y$77)</f>
        <v>0</v>
      </c>
      <c r="DA248" s="78"/>
    </row>
    <row r="249" spans="1:105" ht="12" customHeight="1" x14ac:dyDescent="0.25">
      <c r="A249" s="174" t="s">
        <v>558</v>
      </c>
      <c r="B249" s="276">
        <f>IF(B$83=0,0,B$83/NFM_fec!B$83)</f>
        <v>2.2904834799244465</v>
      </c>
      <c r="C249" s="276">
        <f>IF(C$83=0,0,C$83/NFM_fec!C$83)</f>
        <v>2.1825140371207148</v>
      </c>
      <c r="D249" s="276">
        <f>IF(D$83=0,0,D$83/NFM_fec!D$83)</f>
        <v>2.158209814333218</v>
      </c>
      <c r="E249" s="276">
        <f>IF(E$83=0,0,E$83/NFM_fec!E$83)</f>
        <v>2.3049884035225245</v>
      </c>
      <c r="F249" s="276">
        <f>IF(F$83=0,0,F$83/NFM_fec!F$83)</f>
        <v>2.0270691646318677</v>
      </c>
      <c r="G249" s="276">
        <f>IF(G$83=0,0,G$83/NFM_fec!G$83)</f>
        <v>1.6119167859408858</v>
      </c>
      <c r="H249" s="276">
        <f>IF(H$83=0,0,H$83/NFM_fec!H$83)</f>
        <v>1.8814906954757993</v>
      </c>
      <c r="I249" s="276">
        <f>IF(I$83=0,0,I$83/NFM_fec!I$83)</f>
        <v>0</v>
      </c>
      <c r="J249" s="276">
        <f>IF(J$83=0,0,J$83/NFM_fec!J$83)</f>
        <v>0</v>
      </c>
      <c r="K249" s="276">
        <f>IF(K$83=0,0,K$83/NFM_fec!K$83)</f>
        <v>0</v>
      </c>
      <c r="L249" s="276">
        <f>IF(L$83=0,0,L$83/NFM_fec!L$83)</f>
        <v>0</v>
      </c>
      <c r="M249" s="276">
        <f>IF(M$83=0,0,M$83/NFM_fec!M$83)</f>
        <v>0</v>
      </c>
      <c r="N249" s="276">
        <f>IF(N$83=0,0,N$83/NFM_fec!N$83)</f>
        <v>0</v>
      </c>
      <c r="O249" s="276">
        <f>IF(O$83=0,0,O$83/NFM_fec!O$83)</f>
        <v>0</v>
      </c>
      <c r="P249" s="276">
        <f>IF(P$83=0,0,P$83/NFM_fec!P$83)</f>
        <v>0</v>
      </c>
      <c r="Q249" s="276">
        <f>IF(Q$83=0,0,Q$83/NFM_fec!Q$83)</f>
        <v>0</v>
      </c>
      <c r="R249" s="276">
        <f>IF(R$83=0,0,R$83/NFM_fec!R$83)</f>
        <v>0</v>
      </c>
      <c r="S249" s="276">
        <f>IF(S$83=0,0,S$83/NFM_fec!S$83)</f>
        <v>0</v>
      </c>
      <c r="T249" s="276">
        <f>IF(T$83=0,0,T$83/NFM_fec!T$83)</f>
        <v>0</v>
      </c>
      <c r="U249" s="276">
        <f>IF(U$83=0,0,U$83/NFM_fec!U$83)</f>
        <v>0</v>
      </c>
      <c r="V249" s="276">
        <f>IF(V$83=0,0,V$83/NFM_fec!V$83)</f>
        <v>0</v>
      </c>
      <c r="W249" s="276">
        <f>IF(W$83=0,0,W$83/NFM_fec!W$83)</f>
        <v>0</v>
      </c>
      <c r="X249" s="276">
        <f>IF(X$83=0,0,X$83/NFM_fec!X$83)</f>
        <v>0</v>
      </c>
      <c r="Y249" s="276">
        <f>IF(Y$83=0,0,Y$83/NFM_fec!Y$83)</f>
        <v>0</v>
      </c>
      <c r="DA249" s="79"/>
    </row>
    <row r="250" spans="1:105" ht="12" customHeight="1" x14ac:dyDescent="0.25">
      <c r="A250" s="174" t="s">
        <v>517</v>
      </c>
      <c r="B250" s="276">
        <f>IF(B$90=0,0,B$90/NFM_fec!B$90)</f>
        <v>2.2904834799244465</v>
      </c>
      <c r="C250" s="276">
        <f>IF(C$90=0,0,C$90/NFM_fec!C$90)</f>
        <v>2.1825140371207152</v>
      </c>
      <c r="D250" s="276">
        <f>IF(D$90=0,0,D$90/NFM_fec!D$90)</f>
        <v>2.1582098143332171</v>
      </c>
      <c r="E250" s="276">
        <f>IF(E$90=0,0,E$90/NFM_fec!E$90)</f>
        <v>2.3049884035225254</v>
      </c>
      <c r="F250" s="276">
        <f>IF(F$90=0,0,F$90/NFM_fec!F$90)</f>
        <v>2.0270691646318668</v>
      </c>
      <c r="G250" s="276">
        <f>IF(G$90=0,0,G$90/NFM_fec!G$90)</f>
        <v>1.6119167859408869</v>
      </c>
      <c r="H250" s="276">
        <f>IF(H$90=0,0,H$90/NFM_fec!H$90)</f>
        <v>1.8814906954758002</v>
      </c>
      <c r="I250" s="276">
        <f>IF(I$90=0,0,I$90/NFM_fec!I$90)</f>
        <v>0</v>
      </c>
      <c r="J250" s="276">
        <f>IF(J$90=0,0,J$90/NFM_fec!J$90)</f>
        <v>0</v>
      </c>
      <c r="K250" s="276">
        <f>IF(K$90=0,0,K$90/NFM_fec!K$90)</f>
        <v>0</v>
      </c>
      <c r="L250" s="276">
        <f>IF(L$90=0,0,L$90/NFM_fec!L$90)</f>
        <v>0</v>
      </c>
      <c r="M250" s="276">
        <f>IF(M$90=0,0,M$90/NFM_fec!M$90)</f>
        <v>0</v>
      </c>
      <c r="N250" s="276">
        <f>IF(N$90=0,0,N$90/NFM_fec!N$90)</f>
        <v>0</v>
      </c>
      <c r="O250" s="276">
        <f>IF(O$90=0,0,O$90/NFM_fec!O$90)</f>
        <v>0</v>
      </c>
      <c r="P250" s="276">
        <f>IF(P$90=0,0,P$90/NFM_fec!P$90)</f>
        <v>0</v>
      </c>
      <c r="Q250" s="276">
        <f>IF(Q$90=0,0,Q$90/NFM_fec!Q$90)</f>
        <v>0</v>
      </c>
      <c r="R250" s="276">
        <f>IF(R$90=0,0,R$90/NFM_fec!R$90)</f>
        <v>0</v>
      </c>
      <c r="S250" s="276">
        <f>IF(S$90=0,0,S$90/NFM_fec!S$90)</f>
        <v>0</v>
      </c>
      <c r="T250" s="276">
        <f>IF(T$90=0,0,T$90/NFM_fec!T$90)</f>
        <v>0</v>
      </c>
      <c r="U250" s="276">
        <f>IF(U$90=0,0,U$90/NFM_fec!U$90)</f>
        <v>0</v>
      </c>
      <c r="V250" s="276">
        <f>IF(V$90=0,0,V$90/NFM_fec!V$90)</f>
        <v>0</v>
      </c>
      <c r="W250" s="276">
        <f>IF(W$90=0,0,W$90/NFM_fec!W$90)</f>
        <v>0</v>
      </c>
      <c r="X250" s="276">
        <f>IF(X$90=0,0,X$90/NFM_fec!X$90)</f>
        <v>0</v>
      </c>
      <c r="Y250" s="276">
        <f>IF(Y$90=0,0,Y$90/NFM_fec!Y$90)</f>
        <v>0</v>
      </c>
      <c r="DA250" s="79"/>
    </row>
    <row r="251" spans="1:105" ht="12" customHeight="1" x14ac:dyDescent="0.25">
      <c r="A251" s="41" t="s">
        <v>527</v>
      </c>
      <c r="B251" s="277">
        <f>IF(B$97=0,0,B$97/NFM_fec!B$97)</f>
        <v>2.9855751017984278</v>
      </c>
      <c r="C251" s="277">
        <f>IF(C$97=0,0,C$97/NFM_fec!C$97)</f>
        <v>2.7884315174669725</v>
      </c>
      <c r="D251" s="277">
        <f>IF(D$97=0,0,D$97/NFM_fec!D$97)</f>
        <v>2.7491510468021159</v>
      </c>
      <c r="E251" s="277">
        <f>IF(E$97=0,0,E$97/NFM_fec!E$97)</f>
        <v>2.8631796378760432</v>
      </c>
      <c r="F251" s="277">
        <f>IF(F$97=0,0,F$97/NFM_fec!F$97)</f>
        <v>2.6780680103354864</v>
      </c>
      <c r="G251" s="277">
        <f>IF(G$97=0,0,G$97/NFM_fec!G$97)</f>
        <v>2.6244659570085087</v>
      </c>
      <c r="H251" s="277">
        <f>IF(H$97=0,0,H$97/NFM_fec!H$97)</f>
        <v>2.746628573902175</v>
      </c>
      <c r="I251" s="277">
        <f>IF(I$97=0,0,I$97/NFM_fec!I$97)</f>
        <v>0</v>
      </c>
      <c r="J251" s="277">
        <f>IF(J$97=0,0,J$97/NFM_fec!J$97)</f>
        <v>0</v>
      </c>
      <c r="K251" s="277">
        <f>IF(K$97=0,0,K$97/NFM_fec!K$97)</f>
        <v>0</v>
      </c>
      <c r="L251" s="277">
        <f>IF(L$97=0,0,L$97/NFM_fec!L$97)</f>
        <v>0</v>
      </c>
      <c r="M251" s="277">
        <f>IF(M$97=0,0,M$97/NFM_fec!M$97)</f>
        <v>0</v>
      </c>
      <c r="N251" s="277">
        <f>IF(N$97=0,0,N$97/NFM_fec!N$97)</f>
        <v>0</v>
      </c>
      <c r="O251" s="277">
        <f>IF(O$97=0,0,O$97/NFM_fec!O$97)</f>
        <v>0</v>
      </c>
      <c r="P251" s="277">
        <f>IF(P$97=0,0,P$97/NFM_fec!P$97)</f>
        <v>0</v>
      </c>
      <c r="Q251" s="277">
        <f>IF(Q$97=0,0,Q$97/NFM_fec!Q$97)</f>
        <v>0</v>
      </c>
      <c r="R251" s="277">
        <f>IF(R$97=0,0,R$97/NFM_fec!R$97)</f>
        <v>0</v>
      </c>
      <c r="S251" s="277">
        <f>IF(S$97=0,0,S$97/NFM_fec!S$97)</f>
        <v>0</v>
      </c>
      <c r="T251" s="277">
        <f>IF(T$97=0,0,T$97/NFM_fec!T$97)</f>
        <v>0</v>
      </c>
      <c r="U251" s="277">
        <f>IF(U$97=0,0,U$97/NFM_fec!U$97)</f>
        <v>0</v>
      </c>
      <c r="V251" s="277">
        <f>IF(V$97=0,0,V$97/NFM_fec!V$97)</f>
        <v>0</v>
      </c>
      <c r="W251" s="277">
        <f>IF(W$97=0,0,W$97/NFM_fec!W$97)</f>
        <v>0</v>
      </c>
      <c r="X251" s="277">
        <f>IF(X$97=0,0,X$97/NFM_fec!X$97)</f>
        <v>0</v>
      </c>
      <c r="Y251" s="277">
        <f>IF(Y$97=0,0,Y$97/NFM_fec!Y$97)</f>
        <v>0</v>
      </c>
      <c r="DA251" s="82"/>
    </row>
    <row r="252" spans="1:105" ht="12" customHeight="1" x14ac:dyDescent="0.25">
      <c r="A252" s="130"/>
      <c r="B252" s="172"/>
      <c r="C252" s="172"/>
      <c r="D252" s="172"/>
      <c r="E252" s="172"/>
      <c r="F252" s="172"/>
      <c r="G252" s="172"/>
      <c r="H252" s="172"/>
      <c r="I252" s="172"/>
      <c r="J252" s="172"/>
      <c r="K252" s="172"/>
      <c r="L252" s="172"/>
      <c r="M252" s="172"/>
      <c r="N252" s="172"/>
      <c r="O252" s="172"/>
      <c r="P252" s="172"/>
      <c r="Q252" s="172"/>
      <c r="R252" s="172"/>
      <c r="S252" s="172"/>
      <c r="T252" s="172"/>
      <c r="U252" s="172"/>
      <c r="V252" s="172"/>
      <c r="W252" s="172"/>
      <c r="X252" s="172"/>
      <c r="Y252" s="172"/>
    </row>
    <row r="253" spans="1:105" ht="12" customHeight="1" x14ac:dyDescent="0.25">
      <c r="A253" s="35" t="s">
        <v>936</v>
      </c>
      <c r="B253" s="272">
        <f>IF(B$115=0,0,(B$115-B$158)/NFM_fec!B$115)</f>
        <v>2.9820259279819155</v>
      </c>
      <c r="C253" s="272">
        <f>IF(C$115=0,0,(C$115-C$158)/NFM_fec!C$115)</f>
        <v>2.7550538006295233</v>
      </c>
      <c r="D253" s="272">
        <f>IF(D$115=0,0,(D$115-D$158)/NFM_fec!D$115)</f>
        <v>2.7310013487700653</v>
      </c>
      <c r="E253" s="272">
        <f>IF(E$115=0,0,(E$115-E$158)/NFM_fec!E$115)</f>
        <v>2.8798720079818567</v>
      </c>
      <c r="F253" s="272">
        <f>IF(F$115=0,0,(F$115-F$158)/NFM_fec!F$115)</f>
        <v>2.6196739235460362</v>
      </c>
      <c r="G253" s="272">
        <f>IF(G$115=0,0,(G$115-G$158)/NFM_fec!G$115)</f>
        <v>2.3311476624263516</v>
      </c>
      <c r="H253" s="272">
        <f>IF(H$115=0,0,(H$115-H$158)/NFM_fec!H$115)</f>
        <v>2.6052744147126194</v>
      </c>
      <c r="I253" s="272">
        <f>IF(I$115=0,0,(I$115-I$158)/NFM_fec!I$115)</f>
        <v>2.4680092729754453</v>
      </c>
      <c r="J253" s="272">
        <f>IF(J$115=0,0,(J$115-J$158)/NFM_fec!J$115)</f>
        <v>2.5006229270267273</v>
      </c>
      <c r="K253" s="272">
        <f>IF(K$115=0,0,(K$115-K$158)/NFM_fec!K$115)</f>
        <v>1.4376131353057067</v>
      </c>
      <c r="L253" s="272">
        <f>IF(L$115=0,0,(L$115-L$158)/NFM_fec!L$115)</f>
        <v>1.3001535275502414</v>
      </c>
      <c r="M253" s="272">
        <f>IF(M$115=0,0,(M$115-M$158)/NFM_fec!M$115)</f>
        <v>2.1860089116494814</v>
      </c>
      <c r="N253" s="272">
        <f>IF(N$115=0,0,(N$115-N$158)/NFM_fec!N$115)</f>
        <v>1.9825232330026361</v>
      </c>
      <c r="O253" s="272">
        <f>IF(O$115=0,0,(O$115-O$158)/NFM_fec!O$115)</f>
        <v>1.9378939022964294</v>
      </c>
      <c r="P253" s="272">
        <f>IF(P$115=0,0,(P$115-P$158)/NFM_fec!P$115)</f>
        <v>1.7495318694169804</v>
      </c>
      <c r="Q253" s="272">
        <f>IF(Q$115=0,0,(Q$115-Q$158)/NFM_fec!Q$115)</f>
        <v>1.7384444400224925</v>
      </c>
      <c r="R253" s="272">
        <f>IF(R$115=0,0,(R$115-R$158)/NFM_fec!R$115)</f>
        <v>2.0106962927383956</v>
      </c>
      <c r="S253" s="272">
        <f>IF(S$115=0,0,(S$115-S$158)/NFM_fec!S$115)</f>
        <v>0.3587215732790075</v>
      </c>
      <c r="T253" s="272">
        <f>IF(T$115=0,0,(T$115-T$158)/NFM_fec!T$115)</f>
        <v>0.3374220024454414</v>
      </c>
      <c r="U253" s="272">
        <f>IF(U$115=0,0,(U$115-U$158)/NFM_fec!U$115)</f>
        <v>0.53266729266480528</v>
      </c>
      <c r="V253" s="272">
        <f>IF(V$115=0,0,(V$115-V$158)/NFM_fec!V$115)</f>
        <v>1.305180754984806</v>
      </c>
      <c r="W253" s="272">
        <f>IF(W$115=0,0,(W$115-W$158)/NFM_fec!W$115)</f>
        <v>1.3754613320410358</v>
      </c>
      <c r="X253" s="272">
        <f>IF(X$115=0,0,(X$115-X$158)/NFM_fec!X$115)</f>
        <v>1.3558352188056542</v>
      </c>
      <c r="Y253" s="272">
        <f>IF(Y$115=0,0,(Y$115-Y$158)/NFM_fec!Y$115)</f>
        <v>1.533207783098256</v>
      </c>
      <c r="DA253" s="111"/>
    </row>
    <row r="254" spans="1:105" ht="12" customHeight="1" x14ac:dyDescent="0.25">
      <c r="A254" s="55" t="s">
        <v>91</v>
      </c>
      <c r="B254" s="273">
        <f>IF(B$116=0,0,B$116/NFM_fec!B$116)</f>
        <v>0</v>
      </c>
      <c r="C254" s="273">
        <f>IF(C$116=0,0,C$116/NFM_fec!C$116)</f>
        <v>0</v>
      </c>
      <c r="D254" s="273">
        <f>IF(D$116=0,0,D$116/NFM_fec!D$116)</f>
        <v>0</v>
      </c>
      <c r="E254" s="273">
        <f>IF(E$116=0,0,E$116/NFM_fec!E$116)</f>
        <v>0</v>
      </c>
      <c r="F254" s="273">
        <f>IF(F$116=0,0,F$116/NFM_fec!F$116)</f>
        <v>0</v>
      </c>
      <c r="G254" s="273">
        <f>IF(G$116=0,0,G$116/NFM_fec!G$116)</f>
        <v>0</v>
      </c>
      <c r="H254" s="273">
        <f>IF(H$116=0,0,H$116/NFM_fec!H$116)</f>
        <v>0</v>
      </c>
      <c r="I254" s="273">
        <f>IF(I$116=0,0,I$116/NFM_fec!I$116)</f>
        <v>0</v>
      </c>
      <c r="J254" s="273">
        <f>IF(J$116=0,0,J$116/NFM_fec!J$116)</f>
        <v>0</v>
      </c>
      <c r="K254" s="273">
        <f>IF(K$116=0,0,K$116/NFM_fec!K$116)</f>
        <v>0</v>
      </c>
      <c r="L254" s="273">
        <f>IF(L$116=0,0,L$116/NFM_fec!L$116)</f>
        <v>0</v>
      </c>
      <c r="M254" s="273">
        <f>IF(M$116=0,0,M$116/NFM_fec!M$116)</f>
        <v>0</v>
      </c>
      <c r="N254" s="273">
        <f>IF(N$116=0,0,N$116/NFM_fec!N$116)</f>
        <v>0</v>
      </c>
      <c r="O254" s="273">
        <f>IF(O$116=0,0,O$116/NFM_fec!O$116)</f>
        <v>0</v>
      </c>
      <c r="P254" s="273">
        <f>IF(P$116=0,0,P$116/NFM_fec!P$116)</f>
        <v>0</v>
      </c>
      <c r="Q254" s="273">
        <f>IF(Q$116=0,0,Q$116/NFM_fec!Q$116)</f>
        <v>0</v>
      </c>
      <c r="R254" s="273">
        <f>IF(R$116=0,0,R$116/NFM_fec!R$116)</f>
        <v>0</v>
      </c>
      <c r="S254" s="273">
        <f>IF(S$116=0,0,S$116/NFM_fec!S$116)</f>
        <v>0</v>
      </c>
      <c r="T254" s="273">
        <f>IF(T$116=0,0,T$116/NFM_fec!T$116)</f>
        <v>0</v>
      </c>
      <c r="U254" s="273">
        <f>IF(U$116=0,0,U$116/NFM_fec!U$116)</f>
        <v>0</v>
      </c>
      <c r="V254" s="273">
        <f>IF(V$116=0,0,V$116/NFM_fec!V$116)</f>
        <v>0</v>
      </c>
      <c r="W254" s="273">
        <f>IF(W$116=0,0,W$116/NFM_fec!W$116)</f>
        <v>0</v>
      </c>
      <c r="X254" s="273">
        <f>IF(X$116=0,0,X$116/NFM_fec!X$116)</f>
        <v>0</v>
      </c>
      <c r="Y254" s="273">
        <f>IF(Y$116=0,0,Y$116/NFM_fec!Y$116)</f>
        <v>0</v>
      </c>
      <c r="DA254" s="76"/>
    </row>
    <row r="255" spans="1:105" ht="12" customHeight="1" x14ac:dyDescent="0.25">
      <c r="A255" s="173" t="s">
        <v>92</v>
      </c>
      <c r="B255" s="274">
        <f>IF(B$117=0,0,B$117/NFM_fec!B$117)</f>
        <v>0</v>
      </c>
      <c r="C255" s="274">
        <f>IF(C$117=0,0,C$117/NFM_fec!C$117)</f>
        <v>0</v>
      </c>
      <c r="D255" s="274">
        <f>IF(D$117=0,0,D$117/NFM_fec!D$117)</f>
        <v>0</v>
      </c>
      <c r="E255" s="274">
        <f>IF(E$117=0,0,E$117/NFM_fec!E$117)</f>
        <v>0</v>
      </c>
      <c r="F255" s="274">
        <f>IF(F$117=0,0,F$117/NFM_fec!F$117)</f>
        <v>0</v>
      </c>
      <c r="G255" s="274">
        <f>IF(G$117=0,0,G$117/NFM_fec!G$117)</f>
        <v>0</v>
      </c>
      <c r="H255" s="274">
        <f>IF(H$117=0,0,H$117/NFM_fec!H$117)</f>
        <v>0</v>
      </c>
      <c r="I255" s="274">
        <f>IF(I$117=0,0,I$117/NFM_fec!I$117)</f>
        <v>0</v>
      </c>
      <c r="J255" s="274">
        <f>IF(J$117=0,0,J$117/NFM_fec!J$117)</f>
        <v>0</v>
      </c>
      <c r="K255" s="274">
        <f>IF(K$117=0,0,K$117/NFM_fec!K$117)</f>
        <v>0</v>
      </c>
      <c r="L255" s="274">
        <f>IF(L$117=0,0,L$117/NFM_fec!L$117)</f>
        <v>0</v>
      </c>
      <c r="M255" s="274">
        <f>IF(M$117=0,0,M$117/NFM_fec!M$117)</f>
        <v>0</v>
      </c>
      <c r="N255" s="274">
        <f>IF(N$117=0,0,N$117/NFM_fec!N$117)</f>
        <v>0</v>
      </c>
      <c r="O255" s="274">
        <f>IF(O$117=0,0,O$117/NFM_fec!O$117)</f>
        <v>0</v>
      </c>
      <c r="P255" s="274">
        <f>IF(P$117=0,0,P$117/NFM_fec!P$117)</f>
        <v>0</v>
      </c>
      <c r="Q255" s="274">
        <f>IF(Q$117=0,0,Q$117/NFM_fec!Q$117)</f>
        <v>0</v>
      </c>
      <c r="R255" s="274">
        <f>IF(R$117=0,0,R$117/NFM_fec!R$117)</f>
        <v>0</v>
      </c>
      <c r="S255" s="274">
        <f>IF(S$117=0,0,S$117/NFM_fec!S$117)</f>
        <v>0</v>
      </c>
      <c r="T255" s="274">
        <f>IF(T$117=0,0,T$117/NFM_fec!T$117)</f>
        <v>0</v>
      </c>
      <c r="U255" s="274">
        <f>IF(U$117=0,0,U$117/NFM_fec!U$117)</f>
        <v>0</v>
      </c>
      <c r="V255" s="274">
        <f>IF(V$117=0,0,V$117/NFM_fec!V$117)</f>
        <v>0</v>
      </c>
      <c r="W255" s="274">
        <f>IF(W$117=0,0,W$117/NFM_fec!W$117)</f>
        <v>0</v>
      </c>
      <c r="X255" s="274">
        <f>IF(X$117=0,0,X$117/NFM_fec!X$117)</f>
        <v>0</v>
      </c>
      <c r="Y255" s="274">
        <f>IF(Y$117=0,0,Y$117/NFM_fec!Y$117)</f>
        <v>0</v>
      </c>
      <c r="DA255" s="77"/>
    </row>
    <row r="256" spans="1:105" ht="12" customHeight="1" x14ac:dyDescent="0.25">
      <c r="A256" s="173" t="s">
        <v>93</v>
      </c>
      <c r="B256" s="274">
        <f>IF(B$118=0,0,B$118/NFM_fec!B$118)</f>
        <v>0</v>
      </c>
      <c r="C256" s="274">
        <f>IF(C$118=0,0,C$118/NFM_fec!C$118)</f>
        <v>0</v>
      </c>
      <c r="D256" s="274">
        <f>IF(D$118=0,0,D$118/NFM_fec!D$118)</f>
        <v>0</v>
      </c>
      <c r="E256" s="274">
        <f>IF(E$118=0,0,E$118/NFM_fec!E$118)</f>
        <v>0</v>
      </c>
      <c r="F256" s="274">
        <f>IF(F$118=0,0,F$118/NFM_fec!F$118)</f>
        <v>0</v>
      </c>
      <c r="G256" s="274">
        <f>IF(G$118=0,0,G$118/NFM_fec!G$118)</f>
        <v>0</v>
      </c>
      <c r="H256" s="274">
        <f>IF(H$118=0,0,H$118/NFM_fec!H$118)</f>
        <v>0</v>
      </c>
      <c r="I256" s="274">
        <f>IF(I$118=0,0,I$118/NFM_fec!I$118)</f>
        <v>0</v>
      </c>
      <c r="J256" s="274">
        <f>IF(J$118=0,0,J$118/NFM_fec!J$118)</f>
        <v>0</v>
      </c>
      <c r="K256" s="274">
        <f>IF(K$118=0,0,K$118/NFM_fec!K$118)</f>
        <v>0</v>
      </c>
      <c r="L256" s="274">
        <f>IF(L$118=0,0,L$118/NFM_fec!L$118)</f>
        <v>0</v>
      </c>
      <c r="M256" s="274">
        <f>IF(M$118=0,0,M$118/NFM_fec!M$118)</f>
        <v>0</v>
      </c>
      <c r="N256" s="274">
        <f>IF(N$118=0,0,N$118/NFM_fec!N$118)</f>
        <v>0</v>
      </c>
      <c r="O256" s="274">
        <f>IF(O$118=0,0,O$118/NFM_fec!O$118)</f>
        <v>0</v>
      </c>
      <c r="P256" s="274">
        <f>IF(P$118=0,0,P$118/NFM_fec!P$118)</f>
        <v>0</v>
      </c>
      <c r="Q256" s="274">
        <f>IF(Q$118=0,0,Q$118/NFM_fec!Q$118)</f>
        <v>0</v>
      </c>
      <c r="R256" s="274">
        <f>IF(R$118=0,0,R$118/NFM_fec!R$118)</f>
        <v>0</v>
      </c>
      <c r="S256" s="274">
        <f>IF(S$118=0,0,S$118/NFM_fec!S$118)</f>
        <v>0</v>
      </c>
      <c r="T256" s="274">
        <f>IF(T$118=0,0,T$118/NFM_fec!T$118)</f>
        <v>0</v>
      </c>
      <c r="U256" s="274">
        <f>IF(U$118=0,0,U$118/NFM_fec!U$118)</f>
        <v>0</v>
      </c>
      <c r="V256" s="274">
        <f>IF(V$118=0,0,V$118/NFM_fec!V$118)</f>
        <v>0</v>
      </c>
      <c r="W256" s="274">
        <f>IF(W$118=0,0,W$118/NFM_fec!W$118)</f>
        <v>0</v>
      </c>
      <c r="X256" s="274">
        <f>IF(X$118=0,0,X$118/NFM_fec!X$118)</f>
        <v>0</v>
      </c>
      <c r="Y256" s="274">
        <f>IF(Y$118=0,0,Y$118/NFM_fec!Y$118)</f>
        <v>0</v>
      </c>
      <c r="DA256" s="77"/>
    </row>
    <row r="257" spans="1:105" ht="12" customHeight="1" x14ac:dyDescent="0.25">
      <c r="A257" s="173" t="s">
        <v>94</v>
      </c>
      <c r="B257" s="274">
        <f>IF(B$119=0,0,B$119/NFM_fec!B$119)</f>
        <v>0</v>
      </c>
      <c r="C257" s="274">
        <f>IF(C$119=0,0,C$119/NFM_fec!C$119)</f>
        <v>0</v>
      </c>
      <c r="D257" s="274">
        <f>IF(D$119=0,0,D$119/NFM_fec!D$119)</f>
        <v>0</v>
      </c>
      <c r="E257" s="274">
        <f>IF(E$119=0,0,E$119/NFM_fec!E$119)</f>
        <v>0</v>
      </c>
      <c r="F257" s="274">
        <f>IF(F$119=0,0,F$119/NFM_fec!F$119)</f>
        <v>0</v>
      </c>
      <c r="G257" s="274">
        <f>IF(G$119=0,0,G$119/NFM_fec!G$119)</f>
        <v>0</v>
      </c>
      <c r="H257" s="274">
        <f>IF(H$119=0,0,H$119/NFM_fec!H$119)</f>
        <v>0</v>
      </c>
      <c r="I257" s="274">
        <f>IF(I$119=0,0,I$119/NFM_fec!I$119)</f>
        <v>0</v>
      </c>
      <c r="J257" s="274">
        <f>IF(J$119=0,0,J$119/NFM_fec!J$119)</f>
        <v>0</v>
      </c>
      <c r="K257" s="274">
        <f>IF(K$119=0,0,K$119/NFM_fec!K$119)</f>
        <v>0</v>
      </c>
      <c r="L257" s="274">
        <f>IF(L$119=0,0,L$119/NFM_fec!L$119)</f>
        <v>0</v>
      </c>
      <c r="M257" s="274">
        <f>IF(M$119=0,0,M$119/NFM_fec!M$119)</f>
        <v>0</v>
      </c>
      <c r="N257" s="274">
        <f>IF(N$119=0,0,N$119/NFM_fec!N$119)</f>
        <v>0</v>
      </c>
      <c r="O257" s="274">
        <f>IF(O$119=0,0,O$119/NFM_fec!O$119)</f>
        <v>0</v>
      </c>
      <c r="P257" s="274">
        <f>IF(P$119=0,0,P$119/NFM_fec!P$119)</f>
        <v>0</v>
      </c>
      <c r="Q257" s="274">
        <f>IF(Q$119=0,0,Q$119/NFM_fec!Q$119)</f>
        <v>0</v>
      </c>
      <c r="R257" s="274">
        <f>IF(R$119=0,0,R$119/NFM_fec!R$119)</f>
        <v>0</v>
      </c>
      <c r="S257" s="274">
        <f>IF(S$119=0,0,S$119/NFM_fec!S$119)</f>
        <v>0</v>
      </c>
      <c r="T257" s="274">
        <f>IF(T$119=0,0,T$119/NFM_fec!T$119)</f>
        <v>0</v>
      </c>
      <c r="U257" s="274">
        <f>IF(U$119=0,0,U$119/NFM_fec!U$119)</f>
        <v>0</v>
      </c>
      <c r="V257" s="274">
        <f>IF(V$119=0,0,V$119/NFM_fec!V$119)</f>
        <v>0</v>
      </c>
      <c r="W257" s="274">
        <f>IF(W$119=0,0,W$119/NFM_fec!W$119)</f>
        <v>0</v>
      </c>
      <c r="X257" s="274">
        <f>IF(X$119=0,0,X$119/NFM_fec!X$119)</f>
        <v>0</v>
      </c>
      <c r="Y257" s="274">
        <f>IF(Y$119=0,0,Y$119/NFM_fec!Y$119)</f>
        <v>0</v>
      </c>
      <c r="DA257" s="77"/>
    </row>
    <row r="258" spans="1:105" ht="12" customHeight="1" x14ac:dyDescent="0.25">
      <c r="A258" s="56" t="s">
        <v>95</v>
      </c>
      <c r="B258" s="275">
        <f>IF(B$120=0,0,B$120/NFM_fec!B$120)</f>
        <v>0.97324383264324654</v>
      </c>
      <c r="C258" s="275">
        <f>IF(C$120=0,0,C$120/NFM_fec!C$120)</f>
        <v>0.83573155721940884</v>
      </c>
      <c r="D258" s="275">
        <f>IF(D$120=0,0,D$120/NFM_fec!D$120)</f>
        <v>0.79617710707885136</v>
      </c>
      <c r="E258" s="275">
        <f>IF(E$120=0,0,E$120/NFM_fec!E$120)</f>
        <v>1.0606467782491182</v>
      </c>
      <c r="F258" s="275">
        <f>IF(F$120=0,0,F$120/NFM_fec!F$120)</f>
        <v>0.59150615880800006</v>
      </c>
      <c r="G258" s="275">
        <f>IF(G$120=0,0,G$120/NFM_fec!G$120)</f>
        <v>0.51614685245448522</v>
      </c>
      <c r="H258" s="275">
        <f>IF(H$120=0,0,H$120/NFM_fec!H$120)</f>
        <v>0.55501925348299719</v>
      </c>
      <c r="I258" s="275">
        <f>IF(I$120=0,0,I$120/NFM_fec!I$120)</f>
        <v>0.51129184554152218</v>
      </c>
      <c r="J258" s="275">
        <f>IF(J$120=0,0,J$120/NFM_fec!J$120)</f>
        <v>0.61489770903005592</v>
      </c>
      <c r="K258" s="275">
        <f>IF(K$120=0,0,K$120/NFM_fec!K$120)</f>
        <v>0.32828073935530427</v>
      </c>
      <c r="L258" s="275">
        <f>IF(L$120=0,0,L$120/NFM_fec!L$120)</f>
        <v>0.256476311762528</v>
      </c>
      <c r="M258" s="275">
        <f>IF(M$120=0,0,M$120/NFM_fec!M$120)</f>
        <v>1.1651499398122689</v>
      </c>
      <c r="N258" s="275">
        <f>IF(N$120=0,0,N$120/NFM_fec!N$120)</f>
        <v>1.114153056949218</v>
      </c>
      <c r="O258" s="275">
        <f>IF(O$120=0,0,O$120/NFM_fec!O$120)</f>
        <v>1.3832815653481882</v>
      </c>
      <c r="P258" s="275">
        <f>IF(P$120=0,0,P$120/NFM_fec!P$120)</f>
        <v>1.1468120229664913</v>
      </c>
      <c r="Q258" s="275">
        <f>IF(Q$120=0,0,Q$120/NFM_fec!Q$120)</f>
        <v>1.1132100507082117</v>
      </c>
      <c r="R258" s="275">
        <f>IF(R$120=0,0,R$120/NFM_fec!R$120)</f>
        <v>1.2277101812162652</v>
      </c>
      <c r="S258" s="275">
        <f>IF(S$120=0,0,S$120/NFM_fec!S$120)</f>
        <v>0.22906707985918984</v>
      </c>
      <c r="T258" s="275">
        <f>IF(T$120=0,0,T$120/NFM_fec!T$120)</f>
        <v>0.21330800901182706</v>
      </c>
      <c r="U258" s="275">
        <f>IF(U$120=0,0,U$120/NFM_fec!U$120)</f>
        <v>0.39050390030814869</v>
      </c>
      <c r="V258" s="275">
        <f>IF(V$120=0,0,V$120/NFM_fec!V$120)</f>
        <v>1.2081701885162324</v>
      </c>
      <c r="W258" s="275">
        <f>IF(W$120=0,0,W$120/NFM_fec!W$120)</f>
        <v>1.289264528164505</v>
      </c>
      <c r="X258" s="275">
        <f>IF(X$120=0,0,X$120/NFM_fec!X$120)</f>
        <v>1.2320964119586708</v>
      </c>
      <c r="Y258" s="275">
        <f>IF(Y$120=0,0,Y$120/NFM_fec!Y$120)</f>
        <v>1.4654314739198693</v>
      </c>
      <c r="DA258" s="78"/>
    </row>
    <row r="259" spans="1:105" ht="12" customHeight="1" x14ac:dyDescent="0.25">
      <c r="A259" s="174" t="s">
        <v>602</v>
      </c>
      <c r="B259" s="276">
        <f>IF(B$126=0,0,B$126/NFM_fec!B$126)</f>
        <v>3.3311228703828646</v>
      </c>
      <c r="C259" s="276">
        <f>IF(C$126=0,0,C$126/NFM_fec!C$126)</f>
        <v>3.0474401571745484</v>
      </c>
      <c r="D259" s="276">
        <f>IF(D$126=0,0,D$126/NFM_fec!D$126)</f>
        <v>3.0252553124626593</v>
      </c>
      <c r="E259" s="276">
        <f>IF(E$126=0,0,E$126/NFM_fec!E$126)</f>
        <v>3.1869954186306444</v>
      </c>
      <c r="F259" s="276">
        <f>IF(F$126=0,0,F$126/NFM_fec!F$126)</f>
        <v>2.9118410986287975</v>
      </c>
      <c r="G259" s="276">
        <f>IF(G$126=0,0,G$126/NFM_fec!G$126)</f>
        <v>2.6210599456990065</v>
      </c>
      <c r="H259" s="276">
        <f>IF(H$126=0,0,H$126/NFM_fec!H$126)</f>
        <v>2.9324855058240527</v>
      </c>
      <c r="I259" s="276">
        <f>IF(I$126=0,0,I$126/NFM_fec!I$126)</f>
        <v>2.7857208000101674</v>
      </c>
      <c r="J259" s="276">
        <f>IF(J$126=0,0,J$126/NFM_fec!J$126)</f>
        <v>2.8140055346847932</v>
      </c>
      <c r="K259" s="276">
        <f>IF(K$126=0,0,K$126/NFM_fec!K$126)</f>
        <v>1.5013850153387263</v>
      </c>
      <c r="L259" s="276">
        <f>IF(L$126=0,0,L$126/NFM_fec!L$126)</f>
        <v>1.3882211600237189</v>
      </c>
      <c r="M259" s="276">
        <f>IF(M$126=0,0,M$126/NFM_fec!M$126)</f>
        <v>2.4259838908606368</v>
      </c>
      <c r="N259" s="276">
        <f>IF(N$126=0,0,N$126/NFM_fec!N$126)</f>
        <v>2.2643933683948472</v>
      </c>
      <c r="O259" s="276">
        <f>IF(O$126=0,0,O$126/NFM_fec!O$126)</f>
        <v>2.125900178677822</v>
      </c>
      <c r="P259" s="276">
        <f>IF(P$126=0,0,P$126/NFM_fec!P$126)</f>
        <v>1.9102589528849052</v>
      </c>
      <c r="Q259" s="276">
        <f>IF(Q$126=0,0,Q$126/NFM_fec!Q$126)</f>
        <v>1.9131925976677144</v>
      </c>
      <c r="R259" s="276">
        <f>IF(R$126=0,0,R$126/NFM_fec!R$126)</f>
        <v>2.2765765191816509</v>
      </c>
      <c r="S259" s="276">
        <f>IF(S$126=0,0,S$126/NFM_fec!S$126)</f>
        <v>0.24419259786022246</v>
      </c>
      <c r="T259" s="276">
        <f>IF(T$126=0,0,T$126/NFM_fec!T$126)</f>
        <v>0.22401190128342652</v>
      </c>
      <c r="U259" s="276">
        <f>IF(U$126=0,0,U$126/NFM_fec!U$126)</f>
        <v>0.41130527940649525</v>
      </c>
      <c r="V259" s="276">
        <f>IF(V$126=0,0,V$126/NFM_fec!V$126)</f>
        <v>1.2291929249696201</v>
      </c>
      <c r="W259" s="276">
        <f>IF(W$126=0,0,W$126/NFM_fec!W$126)</f>
        <v>1.3076199528127139</v>
      </c>
      <c r="X259" s="276">
        <f>IF(X$126=0,0,X$126/NFM_fec!X$126)</f>
        <v>1.2509579042203069</v>
      </c>
      <c r="Y259" s="276">
        <f>IF(Y$126=0,0,Y$126/NFM_fec!Y$126)</f>
        <v>1.4813749405249559</v>
      </c>
      <c r="DA259" s="79"/>
    </row>
    <row r="260" spans="1:105" ht="12" customHeight="1" x14ac:dyDescent="0.25">
      <c r="A260" s="174" t="s">
        <v>613</v>
      </c>
      <c r="B260" s="276">
        <f>IF(B$134=0,0,B$134/NFM_fec!B$134)</f>
        <v>2.2904834799244469</v>
      </c>
      <c r="C260" s="276">
        <f>IF(C$134=0,0,C$134/NFM_fec!C$134)</f>
        <v>2.1825140371207157</v>
      </c>
      <c r="D260" s="276">
        <f>IF(D$134=0,0,D$134/NFM_fec!D$134)</f>
        <v>2.1582098143332171</v>
      </c>
      <c r="E260" s="276">
        <f>IF(E$134=0,0,E$134/NFM_fec!E$134)</f>
        <v>2.3049884035225245</v>
      </c>
      <c r="F260" s="276">
        <f>IF(F$134=0,0,F$134/NFM_fec!F$134)</f>
        <v>2.0270691646318664</v>
      </c>
      <c r="G260" s="276">
        <f>IF(G$134=0,0,G$134/NFM_fec!G$134)</f>
        <v>1.6119167859408872</v>
      </c>
      <c r="H260" s="276">
        <f>IF(H$134=0,0,H$134/NFM_fec!H$134)</f>
        <v>1.8814906954757995</v>
      </c>
      <c r="I260" s="276">
        <f>IF(I$134=0,0,I$134/NFM_fec!I$134)</f>
        <v>1.7154649551993644</v>
      </c>
      <c r="J260" s="276">
        <f>IF(J$134=0,0,J$134/NFM_fec!J$134)</f>
        <v>1.771857395340164</v>
      </c>
      <c r="K260" s="276">
        <f>IF(K$134=0,0,K$134/NFM_fec!K$134)</f>
        <v>0.98057612096686042</v>
      </c>
      <c r="L260" s="276">
        <f>IF(L$134=0,0,L$134/NFM_fec!L$134)</f>
        <v>0.7063406444225846</v>
      </c>
      <c r="M260" s="276">
        <f>IF(M$134=0,0,M$134/NFM_fec!M$134)</f>
        <v>1.5682759804318354</v>
      </c>
      <c r="N260" s="276">
        <f>IF(N$134=0,0,N$134/NFM_fec!N$134)</f>
        <v>1.1283318370619158</v>
      </c>
      <c r="O260" s="276">
        <f>IF(O$134=0,0,O$134/NFM_fec!O$134)</f>
        <v>1.3882256926909569</v>
      </c>
      <c r="P260" s="276">
        <f>IF(P$134=0,0,P$134/NFM_fec!P$134)</f>
        <v>1.1793205171438532</v>
      </c>
      <c r="Q260" s="276">
        <f>IF(Q$134=0,0,Q$134/NFM_fec!Q$134)</f>
        <v>1.1228209628886143</v>
      </c>
      <c r="R260" s="276">
        <f>IF(R$134=0,0,R$134/NFM_fec!R$134)</f>
        <v>1.2414220354822167</v>
      </c>
      <c r="S260" s="276">
        <f>IF(S$134=0,0,S$134/NFM_fec!S$134)</f>
        <v>0.24419259786022249</v>
      </c>
      <c r="T260" s="276">
        <f>IF(T$134=0,0,T$134/NFM_fec!T$134)</f>
        <v>0.22401190128342655</v>
      </c>
      <c r="U260" s="276">
        <f>IF(U$134=0,0,U$134/NFM_fec!U$134)</f>
        <v>0.41130527940649553</v>
      </c>
      <c r="V260" s="276">
        <f>IF(V$134=0,0,V$134/NFM_fec!V$134)</f>
        <v>1.2291929249696205</v>
      </c>
      <c r="W260" s="276">
        <f>IF(W$134=0,0,W$134/NFM_fec!W$134)</f>
        <v>1.3076199528127135</v>
      </c>
      <c r="X260" s="276">
        <f>IF(X$134=0,0,X$134/NFM_fec!X$134)</f>
        <v>1.2509579042203072</v>
      </c>
      <c r="Y260" s="276">
        <f>IF(Y$134=0,0,Y$134/NFM_fec!Y$134)</f>
        <v>1.4813749405249559</v>
      </c>
      <c r="DA260" s="79"/>
    </row>
    <row r="261" spans="1:105" ht="12" customHeight="1" x14ac:dyDescent="0.25">
      <c r="A261" s="41" t="s">
        <v>623</v>
      </c>
      <c r="B261" s="277">
        <f>IF(B$141=0,0,B$141/NFM_fec!B$141)</f>
        <v>3.26191245081072</v>
      </c>
      <c r="C261" s="277">
        <f>IF(C$141=0,0,C$141/NFM_fec!C$141)</f>
        <v>3.0509519040912139</v>
      </c>
      <c r="D261" s="277">
        <f>IF(D$141=0,0,D$141/NFM_fec!D$141)</f>
        <v>3.015400545260738</v>
      </c>
      <c r="E261" s="277">
        <f>IF(E$141=0,0,E$141/NFM_fec!E$141)</f>
        <v>3.1115967136816187</v>
      </c>
      <c r="F261" s="277">
        <f>IF(F$141=0,0,F$141/NFM_fec!F$141)</f>
        <v>2.9548726557126916</v>
      </c>
      <c r="G261" s="277">
        <f>IF(G$141=0,0,G$141/NFM_fec!G$141)</f>
        <v>2.8819792903194146</v>
      </c>
      <c r="H261" s="277">
        <f>IF(H$141=0,0,H$141/NFM_fec!H$141)</f>
        <v>3.0298705094897187</v>
      </c>
      <c r="I261" s="277">
        <f>IF(I$141=0,0,I$141/NFM_fec!I$141)</f>
        <v>2.9692546267543238</v>
      </c>
      <c r="J261" s="277">
        <f>IF(J$141=0,0,J$141/NFM_fec!J$141)</f>
        <v>2.9809989886664212</v>
      </c>
      <c r="K261" s="277">
        <f>IF(K$141=0,0,K$141/NFM_fec!K$141)</f>
        <v>2.3995513040208567</v>
      </c>
      <c r="L261" s="277">
        <f>IF(L$141=0,0,L$141/NFM_fec!L$141)</f>
        <v>2.4389720744742975</v>
      </c>
      <c r="M261" s="277">
        <f>IF(M$141=0,0,M$141/NFM_fec!M$141)</f>
        <v>2.7260931015114664</v>
      </c>
      <c r="N261" s="277">
        <f>IF(N$141=0,0,N$141/NFM_fec!N$141)</f>
        <v>2.7299535992876209</v>
      </c>
      <c r="O261" s="277">
        <f>IF(O$141=0,0,O$141/NFM_fec!O$141)</f>
        <v>2.535517009230702</v>
      </c>
      <c r="P261" s="277">
        <f>IF(P$141=0,0,P$141/NFM_fec!P$141)</f>
        <v>2.4812236664347265</v>
      </c>
      <c r="Q261" s="277">
        <f>IF(Q$141=0,0,Q$141/NFM_fec!Q$141)</f>
        <v>2.4937475755087752</v>
      </c>
      <c r="R261" s="277">
        <f>IF(R$141=0,0,R$141/NFM_fec!R$141)</f>
        <v>2.6607146575091214</v>
      </c>
      <c r="S261" s="277">
        <f>IF(S$141=0,0,S$141/NFM_fec!S$141)</f>
        <v>1.417595011966861</v>
      </c>
      <c r="T261" s="277">
        <f>IF(T$141=0,0,T$141/NFM_fec!T$141)</f>
        <v>1.393285291235717</v>
      </c>
      <c r="U261" s="277">
        <f>IF(U$141=0,0,U$141/NFM_fec!U$141)</f>
        <v>1.5756822809481916</v>
      </c>
      <c r="V261" s="277">
        <f>IF(V$141=0,0,V$141/NFM_fec!V$141)</f>
        <v>1.9922621067694748</v>
      </c>
      <c r="W261" s="277">
        <f>IF(W$141=0,0,W$141/NFM_fec!W$141)</f>
        <v>2.0193636559851522</v>
      </c>
      <c r="X261" s="277">
        <f>IF(X$141=0,0,X$141/NFM_fec!X$141)</f>
        <v>2.1953659407437427</v>
      </c>
      <c r="Y261" s="277">
        <f>IF(Y$141=0,0,Y$141/NFM_fec!Y$141)</f>
        <v>2.08513451688103</v>
      </c>
      <c r="DA261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4" tint="0.39997558519241921"/>
    <pageSetUpPr fitToPage="1"/>
  </sheetPr>
  <dimension ref="A1:DA103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Chemical industry"</f>
        <v>EL: Chemical industry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f t="shared" ref="B3:Y3" si="0">SUM(B4,B7)</f>
        <v>2005.2420175958878</v>
      </c>
      <c r="C3" s="203">
        <f t="shared" si="0"/>
        <v>2573.3653406079875</v>
      </c>
      <c r="D3" s="203">
        <f t="shared" si="0"/>
        <v>2198.4223714926002</v>
      </c>
      <c r="E3" s="203">
        <f t="shared" si="0"/>
        <v>2415.4605671319714</v>
      </c>
      <c r="F3" s="203">
        <f t="shared" si="0"/>
        <v>2445.4012421545258</v>
      </c>
      <c r="G3" s="203">
        <f t="shared" si="0"/>
        <v>2457.8318858066255</v>
      </c>
      <c r="H3" s="203">
        <f t="shared" si="0"/>
        <v>2516.9069949402751</v>
      </c>
      <c r="I3" s="203">
        <f t="shared" si="0"/>
        <v>2360.173394301155</v>
      </c>
      <c r="J3" s="203">
        <f t="shared" si="0"/>
        <v>2180.3933575043147</v>
      </c>
      <c r="K3" s="203">
        <f t="shared" si="0"/>
        <v>2132.4665008777056</v>
      </c>
      <c r="L3" s="203">
        <f t="shared" si="0"/>
        <v>1916.0837709168045</v>
      </c>
      <c r="M3" s="203">
        <f t="shared" si="0"/>
        <v>1666.3717857142856</v>
      </c>
      <c r="N3" s="203">
        <f t="shared" si="0"/>
        <v>1522.2116846339195</v>
      </c>
      <c r="O3" s="203">
        <f t="shared" si="0"/>
        <v>1819.2908193155884</v>
      </c>
      <c r="P3" s="203">
        <f t="shared" si="0"/>
        <v>1686.1884805435452</v>
      </c>
      <c r="Q3" s="203">
        <f t="shared" si="0"/>
        <v>1836.8619409999999</v>
      </c>
      <c r="R3" s="203">
        <f t="shared" si="0"/>
        <v>1802.8258464816602</v>
      </c>
      <c r="S3" s="203">
        <f t="shared" si="0"/>
        <v>1883.4068398797699</v>
      </c>
      <c r="T3" s="203">
        <f t="shared" si="0"/>
        <v>1936.5075834238075</v>
      </c>
      <c r="U3" s="203">
        <f t="shared" si="0"/>
        <v>2007.8517421071881</v>
      </c>
      <c r="V3" s="203">
        <f t="shared" si="0"/>
        <v>2253.7884026853762</v>
      </c>
      <c r="W3" s="203">
        <f t="shared" si="0"/>
        <v>2385.9012079413169</v>
      </c>
      <c r="X3" s="203">
        <f t="shared" si="0"/>
        <v>2351.5714000110556</v>
      </c>
      <c r="Y3" s="203">
        <f t="shared" si="0"/>
        <v>2302.6000000000004</v>
      </c>
      <c r="DA3" s="112"/>
    </row>
    <row r="4" spans="1:105" ht="12" customHeight="1" x14ac:dyDescent="0.25">
      <c r="A4" s="50" t="s">
        <v>937</v>
      </c>
      <c r="B4" s="241">
        <f t="shared" ref="B4:Y4" si="1">SUM(B5:B6)</f>
        <v>862.14157152036375</v>
      </c>
      <c r="C4" s="241">
        <f t="shared" si="1"/>
        <v>971.77950811774326</v>
      </c>
      <c r="D4" s="241">
        <f t="shared" si="1"/>
        <v>768.93644544563233</v>
      </c>
      <c r="E4" s="241">
        <f t="shared" si="1"/>
        <v>926.6619967630993</v>
      </c>
      <c r="F4" s="241">
        <f t="shared" si="1"/>
        <v>952.92503116320779</v>
      </c>
      <c r="G4" s="241">
        <f t="shared" si="1"/>
        <v>968.39655157554523</v>
      </c>
      <c r="H4" s="241">
        <f t="shared" si="1"/>
        <v>1051.5210025559441</v>
      </c>
      <c r="I4" s="241">
        <f t="shared" si="1"/>
        <v>1040.7298695275163</v>
      </c>
      <c r="J4" s="241">
        <f t="shared" si="1"/>
        <v>1061.9543847063615</v>
      </c>
      <c r="K4" s="241">
        <f t="shared" si="1"/>
        <v>964.14765944997077</v>
      </c>
      <c r="L4" s="241">
        <f t="shared" si="1"/>
        <v>822.54279236389345</v>
      </c>
      <c r="M4" s="241">
        <f t="shared" si="1"/>
        <v>787.57037044072945</v>
      </c>
      <c r="N4" s="241">
        <f t="shared" si="1"/>
        <v>671.08844400072962</v>
      </c>
      <c r="O4" s="241">
        <f t="shared" si="1"/>
        <v>758.01925974547635</v>
      </c>
      <c r="P4" s="241">
        <f t="shared" si="1"/>
        <v>814.92118591723283</v>
      </c>
      <c r="Q4" s="241">
        <f t="shared" si="1"/>
        <v>970.38112699999999</v>
      </c>
      <c r="R4" s="241">
        <f t="shared" si="1"/>
        <v>956.78056516665833</v>
      </c>
      <c r="S4" s="241">
        <f t="shared" si="1"/>
        <v>1039.8567099699426</v>
      </c>
      <c r="T4" s="241">
        <f t="shared" si="1"/>
        <v>1021.2880369543398</v>
      </c>
      <c r="U4" s="241">
        <f t="shared" si="1"/>
        <v>1034.8487993173785</v>
      </c>
      <c r="V4" s="241">
        <f t="shared" si="1"/>
        <v>1149.3208126688439</v>
      </c>
      <c r="W4" s="241">
        <f t="shared" si="1"/>
        <v>1229.358394793494</v>
      </c>
      <c r="X4" s="241">
        <f t="shared" si="1"/>
        <v>1173.0073040850548</v>
      </c>
      <c r="Y4" s="241">
        <f t="shared" si="1"/>
        <v>1149.9000000000001</v>
      </c>
      <c r="DA4" s="83"/>
    </row>
    <row r="5" spans="1:105" ht="12" customHeight="1" x14ac:dyDescent="0.25">
      <c r="A5" s="99" t="s">
        <v>59</v>
      </c>
      <c r="B5" s="282">
        <v>117.2486800200496</v>
      </c>
      <c r="C5" s="282">
        <v>124.480847709369</v>
      </c>
      <c r="D5" s="282">
        <v>110.7296409337263</v>
      </c>
      <c r="E5" s="282">
        <v>121.5568241672382</v>
      </c>
      <c r="F5" s="282">
        <v>123.267343368011</v>
      </c>
      <c r="G5" s="282">
        <v>112.96726144927</v>
      </c>
      <c r="H5" s="282">
        <v>117.7158544513498</v>
      </c>
      <c r="I5" s="282">
        <v>117.11027295398949</v>
      </c>
      <c r="J5" s="282">
        <v>236.59682397908011</v>
      </c>
      <c r="K5" s="282">
        <v>210.9493926768657</v>
      </c>
      <c r="L5" s="282">
        <v>167.992178390828</v>
      </c>
      <c r="M5" s="282">
        <v>184.8059759673225</v>
      </c>
      <c r="N5" s="282">
        <v>170.3463427365121</v>
      </c>
      <c r="O5" s="282">
        <v>160.88378844516001</v>
      </c>
      <c r="P5" s="282">
        <v>178.45921873499921</v>
      </c>
      <c r="Q5" s="282">
        <v>215.87028048196191</v>
      </c>
      <c r="R5" s="282">
        <v>156.6599639028527</v>
      </c>
      <c r="S5" s="282">
        <v>209.29082345341911</v>
      </c>
      <c r="T5" s="282">
        <v>250.38891422059149</v>
      </c>
      <c r="U5" s="282">
        <v>186.17445741478701</v>
      </c>
      <c r="V5" s="282">
        <v>236.22539870052469</v>
      </c>
      <c r="W5" s="282">
        <v>376.80904418976547</v>
      </c>
      <c r="X5" s="282">
        <v>330.34105620504363</v>
      </c>
      <c r="Y5" s="282">
        <v>254.02975473771559</v>
      </c>
      <c r="DA5" s="94" t="s">
        <v>938</v>
      </c>
    </row>
    <row r="6" spans="1:105" ht="12" customHeight="1" x14ac:dyDescent="0.25">
      <c r="A6" s="99" t="s">
        <v>49</v>
      </c>
      <c r="B6" s="282">
        <v>744.89289150031414</v>
      </c>
      <c r="C6" s="282">
        <v>847.2986604083743</v>
      </c>
      <c r="D6" s="282">
        <v>658.20680451190606</v>
      </c>
      <c r="E6" s="282">
        <v>805.10517259586106</v>
      </c>
      <c r="F6" s="282">
        <v>829.65768779519681</v>
      </c>
      <c r="G6" s="282">
        <v>855.42929012627519</v>
      </c>
      <c r="H6" s="282">
        <v>933.8051481045942</v>
      </c>
      <c r="I6" s="282">
        <v>923.61959657352679</v>
      </c>
      <c r="J6" s="282">
        <v>825.35756072728134</v>
      </c>
      <c r="K6" s="282">
        <v>753.19826677310505</v>
      </c>
      <c r="L6" s="282">
        <v>654.55061397306542</v>
      </c>
      <c r="M6" s="282">
        <v>602.76439447340692</v>
      </c>
      <c r="N6" s="282">
        <v>500.74210126421752</v>
      </c>
      <c r="O6" s="282">
        <v>597.13547130031634</v>
      </c>
      <c r="P6" s="282">
        <v>636.46196718223359</v>
      </c>
      <c r="Q6" s="282">
        <v>754.51084651803808</v>
      </c>
      <c r="R6" s="282">
        <v>800.12060126380561</v>
      </c>
      <c r="S6" s="282">
        <v>830.56588651652351</v>
      </c>
      <c r="T6" s="282">
        <v>770.8991227337483</v>
      </c>
      <c r="U6" s="282">
        <v>848.67434190259155</v>
      </c>
      <c r="V6" s="282">
        <v>913.09541396831924</v>
      </c>
      <c r="W6" s="282">
        <v>852.5493506037285</v>
      </c>
      <c r="X6" s="282">
        <v>842.66624788001127</v>
      </c>
      <c r="Y6" s="282">
        <v>895.87024526228447</v>
      </c>
      <c r="DA6" s="94" t="s">
        <v>939</v>
      </c>
    </row>
    <row r="7" spans="1:105" ht="12" customHeight="1" x14ac:dyDescent="0.25">
      <c r="A7" s="49" t="s">
        <v>50</v>
      </c>
      <c r="B7" s="242">
        <v>1143.1004460755239</v>
      </c>
      <c r="C7" s="242">
        <v>1601.585832490244</v>
      </c>
      <c r="D7" s="242">
        <v>1429.485926046968</v>
      </c>
      <c r="E7" s="242">
        <v>1488.7985703688721</v>
      </c>
      <c r="F7" s="242">
        <v>1492.4762109913181</v>
      </c>
      <c r="G7" s="242">
        <v>1489.4353342310801</v>
      </c>
      <c r="H7" s="242">
        <v>1465.3859923843311</v>
      </c>
      <c r="I7" s="242">
        <v>1319.443524773639</v>
      </c>
      <c r="J7" s="242">
        <v>1118.4389727979531</v>
      </c>
      <c r="K7" s="242">
        <v>1168.3188414277349</v>
      </c>
      <c r="L7" s="242">
        <v>1093.5409785529109</v>
      </c>
      <c r="M7" s="242">
        <v>878.80141527355624</v>
      </c>
      <c r="N7" s="242">
        <v>851.12324063318977</v>
      </c>
      <c r="O7" s="242">
        <v>1061.271559570112</v>
      </c>
      <c r="P7" s="242">
        <v>871.26729462631249</v>
      </c>
      <c r="Q7" s="242">
        <v>866.4808139999999</v>
      </c>
      <c r="R7" s="242">
        <v>846.04528131500183</v>
      </c>
      <c r="S7" s="242">
        <v>843.55012990982743</v>
      </c>
      <c r="T7" s="242">
        <v>915.21954646946779</v>
      </c>
      <c r="U7" s="242">
        <v>973.00294278980959</v>
      </c>
      <c r="V7" s="242">
        <v>1104.4675900165321</v>
      </c>
      <c r="W7" s="242">
        <v>1156.5428131478229</v>
      </c>
      <c r="X7" s="242">
        <v>1178.5640959260011</v>
      </c>
      <c r="Y7" s="242">
        <v>1152.7</v>
      </c>
      <c r="DA7" s="84" t="s">
        <v>940</v>
      </c>
    </row>
    <row r="8" spans="1:105" ht="12" customHeight="1" x14ac:dyDescent="0.25">
      <c r="A8" s="172"/>
      <c r="B8" s="172"/>
      <c r="C8" s="172"/>
      <c r="D8" s="172"/>
      <c r="E8" s="172"/>
      <c r="F8" s="172"/>
      <c r="G8" s="172"/>
      <c r="H8" s="172"/>
      <c r="I8" s="172"/>
      <c r="J8" s="172"/>
      <c r="K8" s="172"/>
      <c r="L8" s="172"/>
      <c r="M8" s="172"/>
      <c r="N8" s="172"/>
      <c r="O8" s="172"/>
      <c r="P8" s="172"/>
      <c r="Q8" s="172"/>
      <c r="R8" s="172"/>
      <c r="S8" s="172"/>
      <c r="T8" s="172"/>
      <c r="U8" s="172"/>
      <c r="V8" s="172"/>
      <c r="W8" s="172"/>
      <c r="X8" s="172"/>
      <c r="Y8" s="172"/>
      <c r="DA8" s="176"/>
    </row>
    <row r="9" spans="1:105" ht="12" customHeight="1" x14ac:dyDescent="0.25">
      <c r="A9" s="30" t="s">
        <v>437</v>
      </c>
      <c r="B9" s="203"/>
      <c r="C9" s="203"/>
      <c r="D9" s="203"/>
      <c r="E9" s="203"/>
      <c r="F9" s="203"/>
      <c r="G9" s="203"/>
      <c r="H9" s="203"/>
      <c r="I9" s="203"/>
      <c r="J9" s="203"/>
      <c r="K9" s="203"/>
      <c r="L9" s="203"/>
      <c r="M9" s="203"/>
      <c r="N9" s="203"/>
      <c r="O9" s="203"/>
      <c r="P9" s="203"/>
      <c r="Q9" s="203"/>
      <c r="R9" s="203"/>
      <c r="S9" s="203"/>
      <c r="T9" s="203"/>
      <c r="U9" s="203"/>
      <c r="V9" s="203"/>
      <c r="W9" s="203"/>
      <c r="X9" s="203"/>
      <c r="Y9" s="203"/>
      <c r="DA9" s="112"/>
    </row>
    <row r="10" spans="1:105" ht="12" customHeight="1" x14ac:dyDescent="0.25">
      <c r="A10" s="50" t="s">
        <v>941</v>
      </c>
      <c r="B10" s="241">
        <v>181.64339078075301</v>
      </c>
      <c r="C10" s="241">
        <v>226.31916314331161</v>
      </c>
      <c r="D10" s="241">
        <v>211.9041137126207</v>
      </c>
      <c r="E10" s="241">
        <v>309.25697628021402</v>
      </c>
      <c r="F10" s="241">
        <v>293.58164668778431</v>
      </c>
      <c r="G10" s="241">
        <v>269.65480391375308</v>
      </c>
      <c r="H10" s="241">
        <v>283.87405797203081</v>
      </c>
      <c r="I10" s="241">
        <v>331.50918247446901</v>
      </c>
      <c r="J10" s="241">
        <v>546.91811860718565</v>
      </c>
      <c r="K10" s="241">
        <v>603.74010290586909</v>
      </c>
      <c r="L10" s="241">
        <v>427.0161500643178</v>
      </c>
      <c r="M10" s="241">
        <v>464.71027935552581</v>
      </c>
      <c r="N10" s="241">
        <v>337.77041356793512</v>
      </c>
      <c r="O10" s="241">
        <v>325.17725879644672</v>
      </c>
      <c r="P10" s="241">
        <v>334.48493439617317</v>
      </c>
      <c r="Q10" s="241">
        <v>310.7350687444133</v>
      </c>
      <c r="R10" s="241">
        <v>231.75143581339071</v>
      </c>
      <c r="S10" s="241">
        <v>395.92617901365782</v>
      </c>
      <c r="T10" s="241">
        <v>477.91226847572568</v>
      </c>
      <c r="U10" s="241">
        <v>414.31745528975182</v>
      </c>
      <c r="V10" s="241">
        <v>397.66274706832343</v>
      </c>
      <c r="W10" s="241">
        <v>549.13873987034901</v>
      </c>
      <c r="X10" s="241">
        <v>403.54914170322058</v>
      </c>
      <c r="Y10" s="241">
        <v>376.93433198702252</v>
      </c>
      <c r="DA10" s="83" t="s">
        <v>942</v>
      </c>
    </row>
    <row r="11" spans="1:105" ht="12" customHeight="1" x14ac:dyDescent="0.25">
      <c r="A11" s="107" t="s">
        <v>943</v>
      </c>
      <c r="B11" s="282">
        <v>118.8071597332266</v>
      </c>
      <c r="C11" s="282">
        <v>130.8831904193006</v>
      </c>
      <c r="D11" s="282">
        <v>101.67395577928821</v>
      </c>
      <c r="E11" s="282">
        <v>124.3655142351344</v>
      </c>
      <c r="F11" s="282">
        <v>128.1581692601743</v>
      </c>
      <c r="G11" s="282">
        <v>132.1391380648262</v>
      </c>
      <c r="H11" s="282">
        <v>144.24594623457861</v>
      </c>
      <c r="I11" s="282">
        <v>142.67257247293031</v>
      </c>
      <c r="J11" s="282">
        <v>127.49392372768889</v>
      </c>
      <c r="K11" s="282">
        <v>160.72880947575521</v>
      </c>
      <c r="L11" s="282">
        <v>169.06422631776269</v>
      </c>
      <c r="M11" s="282">
        <v>125.7080554385392</v>
      </c>
      <c r="N11" s="282">
        <v>59.492447389579468</v>
      </c>
      <c r="O11" s="282">
        <v>56.643618400656457</v>
      </c>
      <c r="P11" s="282">
        <v>74.506041653585015</v>
      </c>
      <c r="Q11" s="282">
        <v>121.6183440222644</v>
      </c>
      <c r="R11" s="282">
        <v>83.963760461539081</v>
      </c>
      <c r="S11" s="282">
        <v>68.417341469309349</v>
      </c>
      <c r="T11" s="282">
        <v>60.121972375502921</v>
      </c>
      <c r="U11" s="282">
        <v>60.05877469306548</v>
      </c>
      <c r="V11" s="282">
        <v>40.640495615517459</v>
      </c>
      <c r="W11" s="282">
        <v>47.887273635757282</v>
      </c>
      <c r="X11" s="282">
        <v>91.042539725272519</v>
      </c>
      <c r="Y11" s="282">
        <v>102.97045324617</v>
      </c>
      <c r="DA11" s="94" t="s">
        <v>944</v>
      </c>
    </row>
    <row r="12" spans="1:105" ht="12" customHeight="1" x14ac:dyDescent="0.25">
      <c r="A12" s="49" t="s">
        <v>945</v>
      </c>
      <c r="B12" s="242">
        <v>25.966310137487511</v>
      </c>
      <c r="C12" s="242">
        <v>46.998880053579278</v>
      </c>
      <c r="D12" s="242">
        <v>41.870601326455592</v>
      </c>
      <c r="E12" s="242">
        <v>63.242643612983073</v>
      </c>
      <c r="F12" s="242">
        <v>57.046186700312823</v>
      </c>
      <c r="G12" s="242">
        <v>55.486430447339252</v>
      </c>
      <c r="H12" s="242">
        <v>55.489839313192498</v>
      </c>
      <c r="I12" s="242">
        <v>60.980691173067598</v>
      </c>
      <c r="J12" s="242">
        <v>39.297204983201141</v>
      </c>
      <c r="K12" s="242">
        <v>59.399938618438568</v>
      </c>
      <c r="L12" s="242">
        <v>51.565914392193733</v>
      </c>
      <c r="M12" s="242">
        <v>36.823991072743752</v>
      </c>
      <c r="N12" s="242">
        <v>28.542923943555259</v>
      </c>
      <c r="O12" s="242">
        <v>37.871106740826079</v>
      </c>
      <c r="P12" s="242">
        <v>26.136700582699021</v>
      </c>
      <c r="Q12" s="242">
        <v>21.372424504871049</v>
      </c>
      <c r="R12" s="242">
        <v>20.426221690238659</v>
      </c>
      <c r="S12" s="242">
        <v>34.524863289664182</v>
      </c>
      <c r="T12" s="242">
        <v>32.913352752297961</v>
      </c>
      <c r="U12" s="242">
        <v>46.472787099000151</v>
      </c>
      <c r="V12" s="242">
        <v>35.257897731621917</v>
      </c>
      <c r="W12" s="242">
        <v>36.528311301689683</v>
      </c>
      <c r="X12" s="242">
        <v>27.416835262839381</v>
      </c>
      <c r="Y12" s="242">
        <v>30.836396539072339</v>
      </c>
      <c r="DA12" s="84" t="s">
        <v>946</v>
      </c>
    </row>
    <row r="13" spans="1:105" ht="12" customHeight="1" x14ac:dyDescent="0.25">
      <c r="A13" s="172"/>
      <c r="B13" s="172"/>
      <c r="C13" s="172"/>
      <c r="D13" s="172"/>
      <c r="E13" s="172"/>
      <c r="F13" s="172"/>
      <c r="G13" s="172"/>
      <c r="H13" s="172"/>
      <c r="I13" s="172"/>
      <c r="J13" s="172"/>
      <c r="K13" s="172"/>
      <c r="L13" s="172"/>
      <c r="M13" s="172"/>
      <c r="N13" s="172"/>
      <c r="O13" s="172"/>
      <c r="P13" s="172"/>
      <c r="Q13" s="172"/>
      <c r="R13" s="172"/>
      <c r="S13" s="172"/>
      <c r="T13" s="172"/>
      <c r="U13" s="172"/>
      <c r="V13" s="172"/>
      <c r="W13" s="172"/>
      <c r="X13" s="172"/>
      <c r="Y13" s="172"/>
      <c r="DA13" s="176"/>
    </row>
    <row r="14" spans="1:105" ht="12" customHeight="1" x14ac:dyDescent="0.25">
      <c r="A14" s="30" t="s">
        <v>445</v>
      </c>
      <c r="B14" s="203"/>
      <c r="C14" s="203"/>
      <c r="D14" s="203"/>
      <c r="E14" s="203"/>
      <c r="F14" s="203"/>
      <c r="G14" s="203"/>
      <c r="H14" s="203"/>
      <c r="I14" s="203"/>
      <c r="J14" s="203"/>
      <c r="K14" s="203"/>
      <c r="L14" s="203"/>
      <c r="M14" s="203"/>
      <c r="N14" s="203"/>
      <c r="O14" s="203"/>
      <c r="P14" s="203"/>
      <c r="Q14" s="203"/>
      <c r="R14" s="203"/>
      <c r="S14" s="203"/>
      <c r="T14" s="203"/>
      <c r="U14" s="203"/>
      <c r="V14" s="203"/>
      <c r="W14" s="203"/>
      <c r="X14" s="203"/>
      <c r="Y14" s="203"/>
      <c r="DA14" s="112"/>
    </row>
    <row r="15" spans="1:105" ht="12" customHeight="1" x14ac:dyDescent="0.25">
      <c r="A15" s="50" t="s">
        <v>941</v>
      </c>
      <c r="B15" s="241">
        <v>201.8259897563922</v>
      </c>
      <c r="C15" s="241">
        <v>252.03849531780381</v>
      </c>
      <c r="D15" s="241">
        <v>235.30099346399999</v>
      </c>
      <c r="E15" s="241">
        <v>335.72600458682308</v>
      </c>
      <c r="F15" s="241">
        <v>318.98850273301929</v>
      </c>
      <c r="G15" s="241">
        <v>318.98850273301929</v>
      </c>
      <c r="H15" s="241">
        <v>302.25100087921538</v>
      </c>
      <c r="I15" s="241">
        <v>352.46350644062699</v>
      </c>
      <c r="J15" s="241">
        <v>586.78853239388116</v>
      </c>
      <c r="K15" s="241">
        <v>637.00103795529276</v>
      </c>
      <c r="L15" s="241">
        <v>620.26353610148885</v>
      </c>
      <c r="M15" s="241">
        <v>620.26353610148885</v>
      </c>
      <c r="N15" s="241">
        <v>603.52603424768495</v>
      </c>
      <c r="O15" s="241">
        <v>603.52603424768495</v>
      </c>
      <c r="P15" s="241">
        <v>586.78853239388104</v>
      </c>
      <c r="Q15" s="241">
        <v>586.78853239388104</v>
      </c>
      <c r="R15" s="241">
        <v>570.05103054007714</v>
      </c>
      <c r="S15" s="241">
        <v>570.05103054007714</v>
      </c>
      <c r="T15" s="241">
        <v>553.31352868627323</v>
      </c>
      <c r="U15" s="241">
        <v>553.31352868627323</v>
      </c>
      <c r="V15" s="241">
        <v>553.31352868627323</v>
      </c>
      <c r="W15" s="241">
        <v>586.78853239388093</v>
      </c>
      <c r="X15" s="241">
        <v>586.78853239388093</v>
      </c>
      <c r="Y15" s="241">
        <v>570.05103054007702</v>
      </c>
      <c r="DA15" s="83" t="s">
        <v>947</v>
      </c>
    </row>
    <row r="16" spans="1:105" ht="12" customHeight="1" x14ac:dyDescent="0.25">
      <c r="A16" s="107" t="s">
        <v>943</v>
      </c>
      <c r="B16" s="282">
        <v>132.00795525914069</v>
      </c>
      <c r="C16" s="282">
        <v>144.51803609703919</v>
      </c>
      <c r="D16" s="282">
        <v>132.00795525914069</v>
      </c>
      <c r="E16" s="282">
        <v>132.00795525914069</v>
      </c>
      <c r="F16" s="282">
        <v>144.51803609703919</v>
      </c>
      <c r="G16" s="282">
        <v>144.51803609703919</v>
      </c>
      <c r="H16" s="282">
        <v>157.0281169349376</v>
      </c>
      <c r="I16" s="282">
        <v>157.0281169349376</v>
      </c>
      <c r="J16" s="282">
        <v>157.0281169349376</v>
      </c>
      <c r="K16" s="282">
        <v>169.5381977728361</v>
      </c>
      <c r="L16" s="282">
        <v>182.0482786107346</v>
      </c>
      <c r="M16" s="282">
        <v>182.0482786107346</v>
      </c>
      <c r="N16" s="282">
        <v>169.5381977728361</v>
      </c>
      <c r="O16" s="282">
        <v>169.5381977728361</v>
      </c>
      <c r="P16" s="282">
        <v>157.0281169349376</v>
      </c>
      <c r="Q16" s="282">
        <v>157.0281169349376</v>
      </c>
      <c r="R16" s="282">
        <v>144.51803609703919</v>
      </c>
      <c r="S16" s="282">
        <v>144.51803609703919</v>
      </c>
      <c r="T16" s="282">
        <v>144.51803609703919</v>
      </c>
      <c r="U16" s="282">
        <v>132.00795525914069</v>
      </c>
      <c r="V16" s="282">
        <v>132.00795525914069</v>
      </c>
      <c r="W16" s="282">
        <v>119.4978744212422</v>
      </c>
      <c r="X16" s="282">
        <v>119.4978744212422</v>
      </c>
      <c r="Y16" s="282">
        <v>119.4978744212422</v>
      </c>
      <c r="DA16" s="94" t="s">
        <v>948</v>
      </c>
    </row>
    <row r="17" spans="1:105" ht="12" customHeight="1" x14ac:dyDescent="0.25">
      <c r="A17" s="49" t="s">
        <v>945</v>
      </c>
      <c r="B17" s="242">
        <v>33.295900152763913</v>
      </c>
      <c r="C17" s="242">
        <v>50.573067930384262</v>
      </c>
      <c r="D17" s="242">
        <v>50.573067930384262</v>
      </c>
      <c r="E17" s="242">
        <v>67.850235708004618</v>
      </c>
      <c r="F17" s="242">
        <v>67.850235708004618</v>
      </c>
      <c r="G17" s="242">
        <v>64.970707745067898</v>
      </c>
      <c r="H17" s="242">
        <v>64.970707745067898</v>
      </c>
      <c r="I17" s="242">
        <v>64.970707745067898</v>
      </c>
      <c r="J17" s="242">
        <v>64.970707745067898</v>
      </c>
      <c r="K17" s="242">
        <v>64.970707745067898</v>
      </c>
      <c r="L17" s="242">
        <v>64.970707745067898</v>
      </c>
      <c r="M17" s="242">
        <v>64.970707745067898</v>
      </c>
      <c r="N17" s="242">
        <v>62.091179782131171</v>
      </c>
      <c r="O17" s="242">
        <v>62.091179782131171</v>
      </c>
      <c r="P17" s="242">
        <v>59.211651819194437</v>
      </c>
      <c r="Q17" s="242">
        <v>59.211651819194437</v>
      </c>
      <c r="R17" s="242">
        <v>56.332123856257716</v>
      </c>
      <c r="S17" s="242">
        <v>56.332123856257716</v>
      </c>
      <c r="T17" s="242">
        <v>53.452595893320989</v>
      </c>
      <c r="U17" s="242">
        <v>53.452595893320989</v>
      </c>
      <c r="V17" s="242">
        <v>50.573067930384262</v>
      </c>
      <c r="W17" s="242">
        <v>50.573067930384262</v>
      </c>
      <c r="X17" s="242">
        <v>47.693539967447528</v>
      </c>
      <c r="Y17" s="242">
        <v>47.693539967447528</v>
      </c>
      <c r="DA17" s="84" t="s">
        <v>949</v>
      </c>
    </row>
    <row r="18" spans="1:105" ht="12" customHeight="1" x14ac:dyDescent="0.25">
      <c r="A18" s="108" t="s">
        <v>450</v>
      </c>
      <c r="B18" s="245"/>
      <c r="C18" s="210"/>
      <c r="D18" s="210"/>
      <c r="E18" s="210"/>
      <c r="F18" s="210"/>
      <c r="G18" s="210"/>
      <c r="H18" s="210"/>
      <c r="I18" s="210"/>
      <c r="J18" s="210"/>
      <c r="K18" s="210"/>
      <c r="L18" s="210"/>
      <c r="M18" s="210"/>
      <c r="N18" s="210"/>
      <c r="O18" s="210"/>
      <c r="P18" s="210"/>
      <c r="Q18" s="210"/>
      <c r="R18" s="210"/>
      <c r="S18" s="210"/>
      <c r="T18" s="210"/>
      <c r="U18" s="210"/>
      <c r="V18" s="210"/>
      <c r="W18" s="210"/>
      <c r="X18" s="210"/>
      <c r="Y18" s="210"/>
      <c r="DA18" s="109"/>
    </row>
    <row r="19" spans="1:105" ht="12" customHeight="1" x14ac:dyDescent="0.25">
      <c r="A19" s="51" t="s">
        <v>941</v>
      </c>
      <c r="B19" s="246">
        <v>0</v>
      </c>
      <c r="C19" s="241">
        <v>50.212505561411589</v>
      </c>
      <c r="D19" s="241">
        <v>0</v>
      </c>
      <c r="E19" s="241">
        <v>100.42501112282319</v>
      </c>
      <c r="F19" s="241">
        <v>0</v>
      </c>
      <c r="G19" s="241">
        <v>0</v>
      </c>
      <c r="H19" s="241">
        <v>0</v>
      </c>
      <c r="I19" s="241">
        <v>50.212505561411589</v>
      </c>
      <c r="J19" s="241">
        <v>251.06252780705799</v>
      </c>
      <c r="K19" s="241">
        <v>50.212505561411589</v>
      </c>
      <c r="L19" s="241">
        <v>0</v>
      </c>
      <c r="M19" s="241">
        <v>0</v>
      </c>
      <c r="N19" s="241">
        <v>0</v>
      </c>
      <c r="O19" s="241">
        <v>0</v>
      </c>
      <c r="P19" s="241">
        <v>0</v>
      </c>
      <c r="Q19" s="241">
        <v>0</v>
      </c>
      <c r="R19" s="241">
        <v>0</v>
      </c>
      <c r="S19" s="241">
        <v>0</v>
      </c>
      <c r="T19" s="241">
        <v>0</v>
      </c>
      <c r="U19" s="241">
        <v>0</v>
      </c>
      <c r="V19" s="241">
        <v>0</v>
      </c>
      <c r="W19" s="241">
        <v>50.212505561411589</v>
      </c>
      <c r="X19" s="241">
        <v>0</v>
      </c>
      <c r="Y19" s="241">
        <v>0</v>
      </c>
      <c r="DA19" s="83" t="s">
        <v>950</v>
      </c>
    </row>
    <row r="20" spans="1:105" ht="12" customHeight="1" x14ac:dyDescent="0.25">
      <c r="A20" s="99" t="s">
        <v>943</v>
      </c>
      <c r="B20" s="283">
        <v>0</v>
      </c>
      <c r="C20" s="282">
        <v>12.51008083789848</v>
      </c>
      <c r="D20" s="282">
        <v>0</v>
      </c>
      <c r="E20" s="282">
        <v>0</v>
      </c>
      <c r="F20" s="282">
        <v>25.02016167579696</v>
      </c>
      <c r="G20" s="282">
        <v>0</v>
      </c>
      <c r="H20" s="282">
        <v>12.51008083789848</v>
      </c>
      <c r="I20" s="282">
        <v>12.51008083789848</v>
      </c>
      <c r="J20" s="282">
        <v>0</v>
      </c>
      <c r="K20" s="282">
        <v>25.02016167579696</v>
      </c>
      <c r="L20" s="282">
        <v>12.51008083789848</v>
      </c>
      <c r="M20" s="282">
        <v>0</v>
      </c>
      <c r="N20" s="282">
        <v>0</v>
      </c>
      <c r="O20" s="282">
        <v>0</v>
      </c>
      <c r="P20" s="282">
        <v>0</v>
      </c>
      <c r="Q20" s="282">
        <v>0</v>
      </c>
      <c r="R20" s="282">
        <v>0</v>
      </c>
      <c r="S20" s="282">
        <v>0</v>
      </c>
      <c r="T20" s="282">
        <v>0</v>
      </c>
      <c r="U20" s="282">
        <v>0</v>
      </c>
      <c r="V20" s="282">
        <v>0</v>
      </c>
      <c r="W20" s="282">
        <v>0</v>
      </c>
      <c r="X20" s="282">
        <v>0</v>
      </c>
      <c r="Y20" s="282">
        <v>12.51008083789848</v>
      </c>
      <c r="DA20" s="94" t="s">
        <v>951</v>
      </c>
    </row>
    <row r="21" spans="1:105" ht="12" customHeight="1" x14ac:dyDescent="0.25">
      <c r="A21" s="52" t="s">
        <v>945</v>
      </c>
      <c r="B21" s="247">
        <v>0</v>
      </c>
      <c r="C21" s="242">
        <v>20.15669574055708</v>
      </c>
      <c r="D21" s="242">
        <v>0</v>
      </c>
      <c r="E21" s="242">
        <v>20.15669574055708</v>
      </c>
      <c r="F21" s="242">
        <v>0</v>
      </c>
      <c r="G21" s="242">
        <v>0</v>
      </c>
      <c r="H21" s="242">
        <v>0</v>
      </c>
      <c r="I21" s="242">
        <v>2.8795279629367259</v>
      </c>
      <c r="J21" s="242">
        <v>0</v>
      </c>
      <c r="K21" s="242">
        <v>2.8795279629367259</v>
      </c>
      <c r="L21" s="242">
        <v>0</v>
      </c>
      <c r="M21" s="242">
        <v>0</v>
      </c>
      <c r="N21" s="242">
        <v>0</v>
      </c>
      <c r="O21" s="242">
        <v>0</v>
      </c>
      <c r="P21" s="242">
        <v>0</v>
      </c>
      <c r="Q21" s="242">
        <v>0</v>
      </c>
      <c r="R21" s="242">
        <v>0</v>
      </c>
      <c r="S21" s="242">
        <v>0</v>
      </c>
      <c r="T21" s="242">
        <v>0</v>
      </c>
      <c r="U21" s="242">
        <v>0</v>
      </c>
      <c r="V21" s="242">
        <v>0</v>
      </c>
      <c r="W21" s="242">
        <v>0</v>
      </c>
      <c r="X21" s="242">
        <v>0</v>
      </c>
      <c r="Y21" s="242">
        <v>0</v>
      </c>
      <c r="DA21" s="84" t="s">
        <v>952</v>
      </c>
    </row>
    <row r="22" spans="1:105" ht="12" customHeight="1" x14ac:dyDescent="0.25">
      <c r="A22" s="108" t="s">
        <v>455</v>
      </c>
      <c r="B22" s="245"/>
      <c r="C22" s="210"/>
      <c r="D22" s="210"/>
      <c r="E22" s="210"/>
      <c r="F22" s="210"/>
      <c r="G22" s="210"/>
      <c r="H22" s="210"/>
      <c r="I22" s="210"/>
      <c r="J22" s="210"/>
      <c r="K22" s="210"/>
      <c r="L22" s="210"/>
      <c r="M22" s="210"/>
      <c r="N22" s="210"/>
      <c r="O22" s="210"/>
      <c r="P22" s="210"/>
      <c r="Q22" s="210"/>
      <c r="R22" s="210"/>
      <c r="S22" s="210"/>
      <c r="T22" s="210"/>
      <c r="U22" s="210"/>
      <c r="V22" s="210"/>
      <c r="W22" s="210"/>
      <c r="X22" s="210"/>
      <c r="Y22" s="210"/>
      <c r="DA22" s="109"/>
    </row>
    <row r="23" spans="1:105" ht="12" customHeight="1" x14ac:dyDescent="0.25">
      <c r="A23" s="51" t="s">
        <v>941</v>
      </c>
      <c r="B23" s="246"/>
      <c r="C23" s="241">
        <f t="shared" ref="C23:Y23" si="2">B15+C19-C15</f>
        <v>0</v>
      </c>
      <c r="D23" s="241">
        <f t="shared" si="2"/>
        <v>16.73750185380382</v>
      </c>
      <c r="E23" s="241">
        <f t="shared" si="2"/>
        <v>0</v>
      </c>
      <c r="F23" s="241">
        <f t="shared" si="2"/>
        <v>16.737501853803792</v>
      </c>
      <c r="G23" s="241">
        <f t="shared" si="2"/>
        <v>0</v>
      </c>
      <c r="H23" s="241">
        <f t="shared" si="2"/>
        <v>16.737501853803906</v>
      </c>
      <c r="I23" s="241">
        <f t="shared" si="2"/>
        <v>0</v>
      </c>
      <c r="J23" s="241">
        <f t="shared" si="2"/>
        <v>16.737501853803792</v>
      </c>
      <c r="K23" s="241">
        <f t="shared" si="2"/>
        <v>0</v>
      </c>
      <c r="L23" s="241">
        <f t="shared" si="2"/>
        <v>16.737501853803906</v>
      </c>
      <c r="M23" s="241">
        <f t="shared" si="2"/>
        <v>0</v>
      </c>
      <c r="N23" s="241">
        <f t="shared" si="2"/>
        <v>16.737501853803906</v>
      </c>
      <c r="O23" s="241">
        <f t="shared" si="2"/>
        <v>0</v>
      </c>
      <c r="P23" s="241">
        <f t="shared" si="2"/>
        <v>16.737501853803906</v>
      </c>
      <c r="Q23" s="241">
        <f t="shared" si="2"/>
        <v>0</v>
      </c>
      <c r="R23" s="241">
        <f t="shared" si="2"/>
        <v>16.737501853803906</v>
      </c>
      <c r="S23" s="241">
        <f t="shared" si="2"/>
        <v>0</v>
      </c>
      <c r="T23" s="241">
        <f t="shared" si="2"/>
        <v>16.737501853803906</v>
      </c>
      <c r="U23" s="241">
        <f t="shared" si="2"/>
        <v>0</v>
      </c>
      <c r="V23" s="241">
        <f t="shared" si="2"/>
        <v>0</v>
      </c>
      <c r="W23" s="241">
        <f t="shared" si="2"/>
        <v>16.737501853803906</v>
      </c>
      <c r="X23" s="241">
        <f t="shared" si="2"/>
        <v>0</v>
      </c>
      <c r="Y23" s="241">
        <f t="shared" si="2"/>
        <v>16.737501853803906</v>
      </c>
      <c r="DA23" s="83"/>
    </row>
    <row r="24" spans="1:105" ht="12" customHeight="1" x14ac:dyDescent="0.25">
      <c r="A24" s="99" t="s">
        <v>943</v>
      </c>
      <c r="B24" s="283"/>
      <c r="C24" s="282">
        <f t="shared" ref="C24:Y24" si="3">B16+C20-C16</f>
        <v>0</v>
      </c>
      <c r="D24" s="282">
        <f t="shared" si="3"/>
        <v>12.510080837898499</v>
      </c>
      <c r="E24" s="282">
        <f t="shared" si="3"/>
        <v>0</v>
      </c>
      <c r="F24" s="282">
        <f t="shared" si="3"/>
        <v>12.510080837898471</v>
      </c>
      <c r="G24" s="282">
        <f t="shared" si="3"/>
        <v>0</v>
      </c>
      <c r="H24" s="282">
        <f t="shared" si="3"/>
        <v>0</v>
      </c>
      <c r="I24" s="282">
        <f t="shared" si="3"/>
        <v>12.510080837898471</v>
      </c>
      <c r="J24" s="282">
        <f t="shared" si="3"/>
        <v>0</v>
      </c>
      <c r="K24" s="282">
        <f t="shared" si="3"/>
        <v>12.510080837898471</v>
      </c>
      <c r="L24" s="282">
        <f t="shared" si="3"/>
        <v>0</v>
      </c>
      <c r="M24" s="282">
        <f t="shared" si="3"/>
        <v>0</v>
      </c>
      <c r="N24" s="282">
        <f t="shared" si="3"/>
        <v>12.510080837898499</v>
      </c>
      <c r="O24" s="282">
        <f t="shared" si="3"/>
        <v>0</v>
      </c>
      <c r="P24" s="282">
        <f t="shared" si="3"/>
        <v>12.510080837898499</v>
      </c>
      <c r="Q24" s="282">
        <f t="shared" si="3"/>
        <v>0</v>
      </c>
      <c r="R24" s="282">
        <f t="shared" si="3"/>
        <v>12.510080837898414</v>
      </c>
      <c r="S24" s="282">
        <f t="shared" si="3"/>
        <v>0</v>
      </c>
      <c r="T24" s="282">
        <f t="shared" si="3"/>
        <v>0</v>
      </c>
      <c r="U24" s="282">
        <f t="shared" si="3"/>
        <v>12.510080837898499</v>
      </c>
      <c r="V24" s="282">
        <f t="shared" si="3"/>
        <v>0</v>
      </c>
      <c r="W24" s="282">
        <f t="shared" si="3"/>
        <v>12.510080837898485</v>
      </c>
      <c r="X24" s="282">
        <f t="shared" si="3"/>
        <v>0</v>
      </c>
      <c r="Y24" s="282">
        <f t="shared" si="3"/>
        <v>12.510080837898485</v>
      </c>
      <c r="DA24" s="94"/>
    </row>
    <row r="25" spans="1:105" ht="12" customHeight="1" x14ac:dyDescent="0.25">
      <c r="A25" s="52" t="s">
        <v>945</v>
      </c>
      <c r="B25" s="247"/>
      <c r="C25" s="242">
        <f t="shared" ref="C25:Y25" si="4">B17+C21-C17</f>
        <v>2.8795279629367272</v>
      </c>
      <c r="D25" s="242">
        <f t="shared" si="4"/>
        <v>0</v>
      </c>
      <c r="E25" s="242">
        <f t="shared" si="4"/>
        <v>2.8795279629367201</v>
      </c>
      <c r="F25" s="242">
        <f t="shared" si="4"/>
        <v>0</v>
      </c>
      <c r="G25" s="242">
        <f t="shared" si="4"/>
        <v>2.8795279629367201</v>
      </c>
      <c r="H25" s="242">
        <f t="shared" si="4"/>
        <v>0</v>
      </c>
      <c r="I25" s="242">
        <f t="shared" si="4"/>
        <v>2.8795279629367201</v>
      </c>
      <c r="J25" s="242">
        <f t="shared" si="4"/>
        <v>0</v>
      </c>
      <c r="K25" s="242">
        <f t="shared" si="4"/>
        <v>2.8795279629367201</v>
      </c>
      <c r="L25" s="242">
        <f t="shared" si="4"/>
        <v>0</v>
      </c>
      <c r="M25" s="242">
        <f t="shared" si="4"/>
        <v>0</v>
      </c>
      <c r="N25" s="242">
        <f t="shared" si="4"/>
        <v>2.8795279629367272</v>
      </c>
      <c r="O25" s="242">
        <f t="shared" si="4"/>
        <v>0</v>
      </c>
      <c r="P25" s="242">
        <f t="shared" si="4"/>
        <v>2.8795279629367343</v>
      </c>
      <c r="Q25" s="242">
        <f t="shared" si="4"/>
        <v>0</v>
      </c>
      <c r="R25" s="242">
        <f t="shared" si="4"/>
        <v>2.8795279629367201</v>
      </c>
      <c r="S25" s="242">
        <f t="shared" si="4"/>
        <v>0</v>
      </c>
      <c r="T25" s="242">
        <f t="shared" si="4"/>
        <v>2.8795279629367272</v>
      </c>
      <c r="U25" s="242">
        <f t="shared" si="4"/>
        <v>0</v>
      </c>
      <c r="V25" s="242">
        <f t="shared" si="4"/>
        <v>2.8795279629367272</v>
      </c>
      <c r="W25" s="242">
        <f t="shared" si="4"/>
        <v>0</v>
      </c>
      <c r="X25" s="242">
        <f t="shared" si="4"/>
        <v>2.8795279629367343</v>
      </c>
      <c r="Y25" s="242">
        <f t="shared" si="4"/>
        <v>0</v>
      </c>
      <c r="DA25" s="84"/>
    </row>
    <row r="26" spans="1:105" ht="12" customHeight="1" x14ac:dyDescent="0.25">
      <c r="A26" s="30" t="s">
        <v>456</v>
      </c>
      <c r="B26" s="203"/>
      <c r="C26" s="203"/>
      <c r="D26" s="203"/>
      <c r="E26" s="203"/>
      <c r="F26" s="203"/>
      <c r="G26" s="203"/>
      <c r="H26" s="203"/>
      <c r="I26" s="203"/>
      <c r="J26" s="203"/>
      <c r="K26" s="203"/>
      <c r="L26" s="203"/>
      <c r="M26" s="203"/>
      <c r="N26" s="203"/>
      <c r="O26" s="203"/>
      <c r="P26" s="203"/>
      <c r="Q26" s="203"/>
      <c r="R26" s="203"/>
      <c r="S26" s="203"/>
      <c r="T26" s="203"/>
      <c r="U26" s="203"/>
      <c r="V26" s="203"/>
      <c r="W26" s="203"/>
      <c r="X26" s="203"/>
      <c r="Y26" s="203"/>
      <c r="DA26" s="112"/>
    </row>
    <row r="27" spans="1:105" ht="12" customHeight="1" x14ac:dyDescent="0.25">
      <c r="A27" s="50" t="s">
        <v>941</v>
      </c>
      <c r="B27" s="241">
        <f t="shared" ref="B27:Y27" si="5">B15-B10</f>
        <v>20.182598975639195</v>
      </c>
      <c r="C27" s="241">
        <f t="shared" si="5"/>
        <v>25.719332174492195</v>
      </c>
      <c r="D27" s="241">
        <f t="shared" si="5"/>
        <v>23.396879751379288</v>
      </c>
      <c r="E27" s="241">
        <f t="shared" si="5"/>
        <v>26.469028306609061</v>
      </c>
      <c r="F27" s="241">
        <f t="shared" si="5"/>
        <v>25.406856045234974</v>
      </c>
      <c r="G27" s="241">
        <f t="shared" si="5"/>
        <v>49.333698819266203</v>
      </c>
      <c r="H27" s="241">
        <f t="shared" si="5"/>
        <v>18.376942907184571</v>
      </c>
      <c r="I27" s="241">
        <f t="shared" si="5"/>
        <v>20.954323966157972</v>
      </c>
      <c r="J27" s="241">
        <f t="shared" si="5"/>
        <v>39.870413786695508</v>
      </c>
      <c r="K27" s="241">
        <f t="shared" si="5"/>
        <v>33.260935049423665</v>
      </c>
      <c r="L27" s="241">
        <f t="shared" si="5"/>
        <v>193.24738603717105</v>
      </c>
      <c r="M27" s="241">
        <f t="shared" si="5"/>
        <v>155.55325674596304</v>
      </c>
      <c r="N27" s="241">
        <f t="shared" si="5"/>
        <v>265.75562067974982</v>
      </c>
      <c r="O27" s="241">
        <f t="shared" si="5"/>
        <v>278.34877545123823</v>
      </c>
      <c r="P27" s="241">
        <f t="shared" si="5"/>
        <v>252.30359799770787</v>
      </c>
      <c r="Q27" s="241">
        <f t="shared" si="5"/>
        <v>276.05346364946774</v>
      </c>
      <c r="R27" s="241">
        <f t="shared" si="5"/>
        <v>338.29959472668645</v>
      </c>
      <c r="S27" s="241">
        <f t="shared" si="5"/>
        <v>174.12485152641932</v>
      </c>
      <c r="T27" s="241">
        <f t="shared" si="5"/>
        <v>75.401260210547548</v>
      </c>
      <c r="U27" s="241">
        <f t="shared" si="5"/>
        <v>138.99607339652141</v>
      </c>
      <c r="V27" s="241">
        <f t="shared" si="5"/>
        <v>155.6507816179498</v>
      </c>
      <c r="W27" s="241">
        <f t="shared" si="5"/>
        <v>37.649792523531914</v>
      </c>
      <c r="X27" s="241">
        <f t="shared" si="5"/>
        <v>183.23939069066034</v>
      </c>
      <c r="Y27" s="241">
        <f t="shared" si="5"/>
        <v>193.1166985530545</v>
      </c>
      <c r="DA27" s="83"/>
    </row>
    <row r="28" spans="1:105" ht="12" customHeight="1" x14ac:dyDescent="0.25">
      <c r="A28" s="107" t="s">
        <v>943</v>
      </c>
      <c r="B28" s="282">
        <f t="shared" ref="B28:Y28" si="6">B16-B11</f>
        <v>13.200795525914089</v>
      </c>
      <c r="C28" s="282">
        <f t="shared" si="6"/>
        <v>13.634845677738582</v>
      </c>
      <c r="D28" s="282">
        <f t="shared" si="6"/>
        <v>30.33399947985248</v>
      </c>
      <c r="E28" s="282">
        <f t="shared" si="6"/>
        <v>7.6424410240062883</v>
      </c>
      <c r="F28" s="282">
        <f t="shared" si="6"/>
        <v>16.359866836864882</v>
      </c>
      <c r="G28" s="282">
        <f t="shared" si="6"/>
        <v>12.378898032212987</v>
      </c>
      <c r="H28" s="282">
        <f t="shared" si="6"/>
        <v>12.782170700358989</v>
      </c>
      <c r="I28" s="282">
        <f t="shared" si="6"/>
        <v>14.355544462007288</v>
      </c>
      <c r="J28" s="282">
        <f t="shared" si="6"/>
        <v>29.534193207248705</v>
      </c>
      <c r="K28" s="282">
        <f t="shared" si="6"/>
        <v>8.8093882970808863</v>
      </c>
      <c r="L28" s="282">
        <f t="shared" si="6"/>
        <v>12.98405229297191</v>
      </c>
      <c r="M28" s="282">
        <f t="shared" si="6"/>
        <v>56.340223172195394</v>
      </c>
      <c r="N28" s="282">
        <f t="shared" si="6"/>
        <v>110.04575038325663</v>
      </c>
      <c r="O28" s="282">
        <f t="shared" si="6"/>
        <v>112.89457937217963</v>
      </c>
      <c r="P28" s="282">
        <f t="shared" si="6"/>
        <v>82.522075281352585</v>
      </c>
      <c r="Q28" s="282">
        <f t="shared" si="6"/>
        <v>35.409772912673205</v>
      </c>
      <c r="R28" s="282">
        <f t="shared" si="6"/>
        <v>60.554275635500105</v>
      </c>
      <c r="S28" s="282">
        <f t="shared" si="6"/>
        <v>76.100694627729837</v>
      </c>
      <c r="T28" s="282">
        <f t="shared" si="6"/>
        <v>84.396063721536265</v>
      </c>
      <c r="U28" s="282">
        <f t="shared" si="6"/>
        <v>71.949180566075199</v>
      </c>
      <c r="V28" s="282">
        <f t="shared" si="6"/>
        <v>91.367459643623221</v>
      </c>
      <c r="W28" s="282">
        <f t="shared" si="6"/>
        <v>71.61060078548492</v>
      </c>
      <c r="X28" s="282">
        <f t="shared" si="6"/>
        <v>28.455334695969682</v>
      </c>
      <c r="Y28" s="282">
        <f t="shared" si="6"/>
        <v>16.527421175072206</v>
      </c>
      <c r="DA28" s="94"/>
    </row>
    <row r="29" spans="1:105" ht="12" customHeight="1" x14ac:dyDescent="0.25">
      <c r="A29" s="49" t="s">
        <v>945</v>
      </c>
      <c r="B29" s="242">
        <f t="shared" ref="B29:Y29" si="7">B17-B12</f>
        <v>7.329590015276402</v>
      </c>
      <c r="C29" s="242">
        <f t="shared" si="7"/>
        <v>3.5741878768049844</v>
      </c>
      <c r="D29" s="242">
        <f t="shared" si="7"/>
        <v>8.70246660392867</v>
      </c>
      <c r="E29" s="242">
        <f t="shared" si="7"/>
        <v>4.6075920950215448</v>
      </c>
      <c r="F29" s="242">
        <f t="shared" si="7"/>
        <v>10.804049007691795</v>
      </c>
      <c r="G29" s="242">
        <f t="shared" si="7"/>
        <v>9.4842772977286458</v>
      </c>
      <c r="H29" s="242">
        <f t="shared" si="7"/>
        <v>9.4808684318754004</v>
      </c>
      <c r="I29" s="242">
        <f t="shared" si="7"/>
        <v>3.9900165720003002</v>
      </c>
      <c r="J29" s="242">
        <f t="shared" si="7"/>
        <v>25.673502761866757</v>
      </c>
      <c r="K29" s="242">
        <f t="shared" si="7"/>
        <v>5.5707691266293295</v>
      </c>
      <c r="L29" s="242">
        <f t="shared" si="7"/>
        <v>13.404793352874165</v>
      </c>
      <c r="M29" s="242">
        <f t="shared" si="7"/>
        <v>28.146716672324146</v>
      </c>
      <c r="N29" s="242">
        <f t="shared" si="7"/>
        <v>33.548255838575912</v>
      </c>
      <c r="O29" s="242">
        <f t="shared" si="7"/>
        <v>24.220073041305092</v>
      </c>
      <c r="P29" s="242">
        <f t="shared" si="7"/>
        <v>33.074951236495416</v>
      </c>
      <c r="Q29" s="242">
        <f t="shared" si="7"/>
        <v>37.839227314323388</v>
      </c>
      <c r="R29" s="242">
        <f t="shared" si="7"/>
        <v>35.905902166019061</v>
      </c>
      <c r="S29" s="242">
        <f t="shared" si="7"/>
        <v>21.807260566593534</v>
      </c>
      <c r="T29" s="242">
        <f t="shared" si="7"/>
        <v>20.539243141023029</v>
      </c>
      <c r="U29" s="242">
        <f t="shared" si="7"/>
        <v>6.9798087943208387</v>
      </c>
      <c r="V29" s="242">
        <f t="shared" si="7"/>
        <v>15.315170198762345</v>
      </c>
      <c r="W29" s="242">
        <f t="shared" si="7"/>
        <v>14.044756628694579</v>
      </c>
      <c r="X29" s="242">
        <f t="shared" si="7"/>
        <v>20.276704704608147</v>
      </c>
      <c r="Y29" s="242">
        <f t="shared" si="7"/>
        <v>16.857143428375188</v>
      </c>
      <c r="DA29" s="84"/>
    </row>
    <row r="30" spans="1:105" ht="12" customHeight="1" x14ac:dyDescent="0.25">
      <c r="A30" s="172"/>
      <c r="B30" s="172"/>
      <c r="C30" s="172"/>
      <c r="D30" s="172"/>
      <c r="E30" s="172"/>
      <c r="F30" s="172"/>
      <c r="G30" s="172"/>
      <c r="H30" s="172"/>
      <c r="I30" s="172"/>
      <c r="J30" s="172"/>
      <c r="K30" s="172"/>
      <c r="L30" s="172"/>
      <c r="M30" s="172"/>
      <c r="N30" s="172"/>
      <c r="O30" s="172"/>
      <c r="P30" s="172"/>
      <c r="Q30" s="172"/>
      <c r="R30" s="172"/>
      <c r="S30" s="172"/>
      <c r="T30" s="172"/>
      <c r="U30" s="172"/>
      <c r="V30" s="172"/>
      <c r="W30" s="172"/>
      <c r="X30" s="172"/>
      <c r="Y30" s="172"/>
      <c r="DA30" s="176"/>
    </row>
    <row r="31" spans="1:105" ht="12" customHeight="1" x14ac:dyDescent="0.25">
      <c r="A31" s="30" t="s">
        <v>69</v>
      </c>
      <c r="B31" s="113"/>
      <c r="C31" s="113"/>
      <c r="D31" s="113"/>
      <c r="E31" s="113"/>
      <c r="F31" s="113"/>
      <c r="G31" s="113"/>
      <c r="H31" s="113"/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DA31" s="112"/>
    </row>
    <row r="32" spans="1:105" ht="12" customHeight="1" x14ac:dyDescent="0.25">
      <c r="A32" s="31" t="s">
        <v>70</v>
      </c>
      <c r="B32" s="210">
        <v>272.09810834049858</v>
      </c>
      <c r="C32" s="210">
        <v>253.53963886500429</v>
      </c>
      <c r="D32" s="210">
        <v>258.54600171969042</v>
      </c>
      <c r="E32" s="210">
        <v>212.5656061908856</v>
      </c>
      <c r="F32" s="210">
        <v>245.5623387790198</v>
      </c>
      <c r="G32" s="210">
        <v>270.89002579535679</v>
      </c>
      <c r="H32" s="210">
        <v>271.79260533104042</v>
      </c>
      <c r="I32" s="210">
        <v>223.8103181427343</v>
      </c>
      <c r="J32" s="210">
        <v>262.43456577815988</v>
      </c>
      <c r="K32" s="210">
        <v>224.4933791917455</v>
      </c>
      <c r="L32" s="210">
        <v>194.27196904557181</v>
      </c>
      <c r="M32" s="210">
        <v>173.83456577815991</v>
      </c>
      <c r="N32" s="210">
        <v>100.61582115219259</v>
      </c>
      <c r="O32" s="210">
        <v>111.2689595872743</v>
      </c>
      <c r="P32" s="210">
        <v>161.71788478073941</v>
      </c>
      <c r="Q32" s="210">
        <v>222.2196044711952</v>
      </c>
      <c r="R32" s="210">
        <v>153.94582975064489</v>
      </c>
      <c r="S32" s="210">
        <v>121.13938091143589</v>
      </c>
      <c r="T32" s="210">
        <v>129.968271711092</v>
      </c>
      <c r="U32" s="210">
        <v>88.923387790197765</v>
      </c>
      <c r="V32" s="210">
        <v>91.785468615649165</v>
      </c>
      <c r="W32" s="210">
        <v>98.470851246775567</v>
      </c>
      <c r="X32" s="210">
        <v>222.1496130696475</v>
      </c>
      <c r="Y32" s="210">
        <v>182.66354256233879</v>
      </c>
      <c r="DA32" s="109" t="s">
        <v>953</v>
      </c>
    </row>
    <row r="33" spans="1:105" ht="12" customHeight="1" x14ac:dyDescent="0.25">
      <c r="A33" s="24" t="s">
        <v>28</v>
      </c>
      <c r="B33" s="213">
        <v>0</v>
      </c>
      <c r="C33" s="213">
        <v>0</v>
      </c>
      <c r="D33" s="213">
        <v>0</v>
      </c>
      <c r="E33" s="213">
        <v>0</v>
      </c>
      <c r="F33" s="213">
        <v>0</v>
      </c>
      <c r="G33" s="213">
        <v>0</v>
      </c>
      <c r="H33" s="213">
        <v>0</v>
      </c>
      <c r="I33" s="213">
        <v>0</v>
      </c>
      <c r="J33" s="213">
        <v>0</v>
      </c>
      <c r="K33" s="213">
        <v>0</v>
      </c>
      <c r="L33" s="213">
        <v>0</v>
      </c>
      <c r="M33" s="213">
        <v>0</v>
      </c>
      <c r="N33" s="213">
        <v>0</v>
      </c>
      <c r="O33" s="213">
        <v>0</v>
      </c>
      <c r="P33" s="213">
        <v>0</v>
      </c>
      <c r="Q33" s="213">
        <v>0</v>
      </c>
      <c r="R33" s="213">
        <v>0</v>
      </c>
      <c r="S33" s="213">
        <v>0</v>
      </c>
      <c r="T33" s="213">
        <v>0</v>
      </c>
      <c r="U33" s="213">
        <v>0</v>
      </c>
      <c r="V33" s="213">
        <v>0</v>
      </c>
      <c r="W33" s="213">
        <v>0</v>
      </c>
      <c r="X33" s="213">
        <v>0</v>
      </c>
      <c r="Y33" s="213">
        <v>0</v>
      </c>
      <c r="DA33" s="85" t="s">
        <v>954</v>
      </c>
    </row>
    <row r="34" spans="1:105" ht="12" customHeight="1" x14ac:dyDescent="0.25">
      <c r="A34" s="14" t="s">
        <v>29</v>
      </c>
      <c r="B34" s="204">
        <f t="shared" ref="B34:Y34" si="8">B35+B36+B37+B38+B39</f>
        <v>160.42562338779018</v>
      </c>
      <c r="C34" s="204">
        <f t="shared" si="8"/>
        <v>150.76663800515905</v>
      </c>
      <c r="D34" s="204">
        <f t="shared" si="8"/>
        <v>142.59578675838347</v>
      </c>
      <c r="E34" s="204">
        <f t="shared" si="8"/>
        <v>137.13568357695613</v>
      </c>
      <c r="F34" s="204">
        <f t="shared" si="8"/>
        <v>171.87343078245914</v>
      </c>
      <c r="G34" s="204">
        <f t="shared" si="8"/>
        <v>169.04075666380049</v>
      </c>
      <c r="H34" s="204">
        <f t="shared" si="8"/>
        <v>183.18521066208081</v>
      </c>
      <c r="I34" s="204">
        <f t="shared" si="8"/>
        <v>175.87420464316421</v>
      </c>
      <c r="J34" s="204">
        <f t="shared" si="8"/>
        <v>154.48073946689595</v>
      </c>
      <c r="K34" s="204">
        <f t="shared" si="8"/>
        <v>116.30361134995701</v>
      </c>
      <c r="L34" s="204">
        <f t="shared" si="8"/>
        <v>104.20369733447978</v>
      </c>
      <c r="M34" s="204">
        <f t="shared" si="8"/>
        <v>88.559243336199472</v>
      </c>
      <c r="N34" s="204">
        <f t="shared" si="8"/>
        <v>4.3134995700773846</v>
      </c>
      <c r="O34" s="204">
        <f t="shared" si="8"/>
        <v>26.015133276010317</v>
      </c>
      <c r="P34" s="204">
        <f t="shared" si="8"/>
        <v>66.575924333619938</v>
      </c>
      <c r="Q34" s="204">
        <f t="shared" si="8"/>
        <v>60.886586414445389</v>
      </c>
      <c r="R34" s="204">
        <f t="shared" si="8"/>
        <v>45.581427343078246</v>
      </c>
      <c r="S34" s="204">
        <f t="shared" si="8"/>
        <v>21.244539982803097</v>
      </c>
      <c r="T34" s="204">
        <f t="shared" si="8"/>
        <v>21.819088564058468</v>
      </c>
      <c r="U34" s="204">
        <f t="shared" si="8"/>
        <v>14.060791057609631</v>
      </c>
      <c r="V34" s="204">
        <f t="shared" si="8"/>
        <v>14.919604471195186</v>
      </c>
      <c r="W34" s="204">
        <f t="shared" si="8"/>
        <v>25.943336199484087</v>
      </c>
      <c r="X34" s="204">
        <f t="shared" si="8"/>
        <v>29.376182287188303</v>
      </c>
      <c r="Y34" s="204">
        <f t="shared" si="8"/>
        <v>32.787274290627678</v>
      </c>
      <c r="DA34" s="71"/>
    </row>
    <row r="35" spans="1:105" ht="12" customHeight="1" x14ac:dyDescent="0.25">
      <c r="A35" s="18" t="s">
        <v>30</v>
      </c>
      <c r="B35" s="204">
        <v>13.005159071367149</v>
      </c>
      <c r="C35" s="204">
        <v>5.9114359415305238</v>
      </c>
      <c r="D35" s="204">
        <v>0</v>
      </c>
      <c r="E35" s="204">
        <v>0</v>
      </c>
      <c r="F35" s="204">
        <v>0</v>
      </c>
      <c r="G35" s="204">
        <v>0</v>
      </c>
      <c r="H35" s="204">
        <v>0</v>
      </c>
      <c r="I35" s="204">
        <v>0</v>
      </c>
      <c r="J35" s="204">
        <v>0</v>
      </c>
      <c r="K35" s="204">
        <v>0</v>
      </c>
      <c r="L35" s="204">
        <v>0</v>
      </c>
      <c r="M35" s="204">
        <v>0</v>
      </c>
      <c r="N35" s="204">
        <v>0</v>
      </c>
      <c r="O35" s="204">
        <v>0</v>
      </c>
      <c r="P35" s="204">
        <v>0</v>
      </c>
      <c r="Q35" s="204">
        <v>0</v>
      </c>
      <c r="R35" s="204">
        <v>0</v>
      </c>
      <c r="S35" s="204">
        <v>0</v>
      </c>
      <c r="T35" s="204">
        <v>0</v>
      </c>
      <c r="U35" s="204">
        <v>0</v>
      </c>
      <c r="V35" s="204">
        <v>0</v>
      </c>
      <c r="W35" s="204">
        <v>0</v>
      </c>
      <c r="X35" s="204">
        <v>0</v>
      </c>
      <c r="Y35" s="204">
        <v>0</v>
      </c>
      <c r="DA35" s="71" t="s">
        <v>955</v>
      </c>
    </row>
    <row r="36" spans="1:105" ht="12" customHeight="1" x14ac:dyDescent="0.25">
      <c r="A36" s="18" t="s">
        <v>31</v>
      </c>
      <c r="B36" s="204">
        <v>54.227601031814267</v>
      </c>
      <c r="C36" s="204">
        <v>56.487016337059323</v>
      </c>
      <c r="D36" s="204">
        <v>54.227601031814267</v>
      </c>
      <c r="E36" s="204">
        <v>56.487016337059323</v>
      </c>
      <c r="F36" s="204">
        <v>56.487016337059323</v>
      </c>
      <c r="G36" s="204">
        <v>56.487016337059323</v>
      </c>
      <c r="H36" s="204">
        <v>54.227601031814267</v>
      </c>
      <c r="I36" s="204">
        <v>50.838349097162506</v>
      </c>
      <c r="J36" s="204">
        <v>49.708598452278594</v>
      </c>
      <c r="K36" s="204">
        <v>45.0463456577816</v>
      </c>
      <c r="L36" s="204">
        <v>40.651590713671538</v>
      </c>
      <c r="M36" s="204">
        <v>32.960705073086842</v>
      </c>
      <c r="N36" s="204">
        <v>3.2960447119518479</v>
      </c>
      <c r="O36" s="204">
        <v>4.3947549441100593</v>
      </c>
      <c r="P36" s="204">
        <v>6.592175408426483</v>
      </c>
      <c r="Q36" s="204">
        <v>8.7895098882201186</v>
      </c>
      <c r="R36" s="204">
        <v>6.592175408426483</v>
      </c>
      <c r="S36" s="204">
        <v>8.0380051590713659</v>
      </c>
      <c r="T36" s="204">
        <v>8.8620808254514181</v>
      </c>
      <c r="U36" s="204">
        <v>9.3048151332760103</v>
      </c>
      <c r="V36" s="204">
        <v>7.6578675838349097</v>
      </c>
      <c r="W36" s="204">
        <v>9.1553740326741178</v>
      </c>
      <c r="X36" s="204">
        <v>10.15408426483233</v>
      </c>
      <c r="Y36" s="204">
        <v>12.752536543422179</v>
      </c>
      <c r="DA36" s="71" t="s">
        <v>956</v>
      </c>
    </row>
    <row r="37" spans="1:105" ht="12" customHeight="1" x14ac:dyDescent="0.25">
      <c r="A37" s="18" t="s">
        <v>71</v>
      </c>
      <c r="B37" s="204">
        <v>9.2433361994840926</v>
      </c>
      <c r="C37" s="204">
        <v>9.2433361994840926</v>
      </c>
      <c r="D37" s="204">
        <v>9.2433361994840926</v>
      </c>
      <c r="E37" s="204">
        <v>9.2433361994840926</v>
      </c>
      <c r="F37" s="204">
        <v>9.2433361994840926</v>
      </c>
      <c r="G37" s="204">
        <v>10.27033533963886</v>
      </c>
      <c r="H37" s="204">
        <v>10.27033533963886</v>
      </c>
      <c r="I37" s="204">
        <v>9.2433361994840926</v>
      </c>
      <c r="J37" s="204">
        <v>9.2433361994840926</v>
      </c>
      <c r="K37" s="204">
        <v>9.1573516766981928</v>
      </c>
      <c r="L37" s="204">
        <v>8.139896818572657</v>
      </c>
      <c r="M37" s="204">
        <v>3.0524505588993982</v>
      </c>
      <c r="N37" s="204">
        <v>1.0174548581255369</v>
      </c>
      <c r="O37" s="204">
        <v>2.034995700773861</v>
      </c>
      <c r="P37" s="204">
        <v>9.1573516766981928</v>
      </c>
      <c r="Q37" s="204">
        <v>2.034995700773861</v>
      </c>
      <c r="R37" s="204">
        <v>2.034995700773861</v>
      </c>
      <c r="S37" s="204">
        <v>2.230352536543422</v>
      </c>
      <c r="T37" s="204">
        <v>2.3788478073946688</v>
      </c>
      <c r="U37" s="204">
        <v>0.41917454858125541</v>
      </c>
      <c r="V37" s="204">
        <v>0.27265692175408418</v>
      </c>
      <c r="W37" s="204">
        <v>0.31745485812553742</v>
      </c>
      <c r="X37" s="204">
        <v>0.31642304385210662</v>
      </c>
      <c r="Y37" s="204">
        <v>0.35614789337919173</v>
      </c>
      <c r="DA37" s="71" t="s">
        <v>957</v>
      </c>
    </row>
    <row r="38" spans="1:105" ht="12" customHeight="1" x14ac:dyDescent="0.25">
      <c r="A38" s="18" t="s">
        <v>32</v>
      </c>
      <c r="B38" s="204">
        <v>83.949527085124672</v>
      </c>
      <c r="C38" s="204">
        <v>79.124849527085118</v>
      </c>
      <c r="D38" s="204">
        <v>79.124849527085118</v>
      </c>
      <c r="E38" s="204">
        <v>71.405331040412719</v>
      </c>
      <c r="F38" s="204">
        <v>106.1430782459157</v>
      </c>
      <c r="G38" s="204">
        <v>102.2834049871023</v>
      </c>
      <c r="H38" s="204">
        <v>118.6872742906277</v>
      </c>
      <c r="I38" s="204">
        <v>115.79251934651759</v>
      </c>
      <c r="J38" s="204">
        <v>95.52880481513327</v>
      </c>
      <c r="K38" s="204">
        <v>62.099914015477211</v>
      </c>
      <c r="L38" s="204">
        <v>55.412209802235587</v>
      </c>
      <c r="M38" s="204">
        <v>52.546087704213242</v>
      </c>
      <c r="N38" s="204">
        <v>0</v>
      </c>
      <c r="O38" s="204">
        <v>5.732330180567498</v>
      </c>
      <c r="P38" s="204">
        <v>7.643078245915734</v>
      </c>
      <c r="Q38" s="204">
        <v>7.643078245915734</v>
      </c>
      <c r="R38" s="204">
        <v>5.732330180567498</v>
      </c>
      <c r="S38" s="204">
        <v>5.3826311263972482</v>
      </c>
      <c r="T38" s="204">
        <v>4.9822871883061044</v>
      </c>
      <c r="U38" s="204">
        <v>1.606964746345658</v>
      </c>
      <c r="V38" s="204">
        <v>2.1200343938091142</v>
      </c>
      <c r="W38" s="204">
        <v>7.6765262252794493</v>
      </c>
      <c r="X38" s="204">
        <v>6.6981943250214959</v>
      </c>
      <c r="Y38" s="204">
        <v>9.4467755803955278</v>
      </c>
      <c r="DA38" s="71" t="s">
        <v>958</v>
      </c>
    </row>
    <row r="39" spans="1:105" ht="12" customHeight="1" x14ac:dyDescent="0.25">
      <c r="A39" s="18" t="s">
        <v>33</v>
      </c>
      <c r="B39" s="204">
        <v>0</v>
      </c>
      <c r="C39" s="204">
        <v>0</v>
      </c>
      <c r="D39" s="204">
        <v>0</v>
      </c>
      <c r="E39" s="204">
        <v>0</v>
      </c>
      <c r="F39" s="204">
        <v>0</v>
      </c>
      <c r="G39" s="204">
        <v>0</v>
      </c>
      <c r="H39" s="204">
        <v>0</v>
      </c>
      <c r="I39" s="204">
        <v>0</v>
      </c>
      <c r="J39" s="204">
        <v>0</v>
      </c>
      <c r="K39" s="204">
        <v>0</v>
      </c>
      <c r="L39" s="204">
        <v>0</v>
      </c>
      <c r="M39" s="204">
        <v>0</v>
      </c>
      <c r="N39" s="204">
        <v>0</v>
      </c>
      <c r="O39" s="204">
        <v>13.8530524505589</v>
      </c>
      <c r="P39" s="204">
        <v>43.18331900257953</v>
      </c>
      <c r="Q39" s="204">
        <v>42.419002579535679</v>
      </c>
      <c r="R39" s="204">
        <v>31.221926053310401</v>
      </c>
      <c r="S39" s="204">
        <v>5.5935511607910584</v>
      </c>
      <c r="T39" s="204">
        <v>5.5958727429062778</v>
      </c>
      <c r="U39" s="204">
        <v>2.729836629406706</v>
      </c>
      <c r="V39" s="204">
        <v>4.8690455717970762</v>
      </c>
      <c r="W39" s="204">
        <v>8.7939810834049847</v>
      </c>
      <c r="X39" s="204">
        <v>12.207480653482371</v>
      </c>
      <c r="Y39" s="204">
        <v>10.23181427343078</v>
      </c>
      <c r="DA39" s="71" t="s">
        <v>959</v>
      </c>
    </row>
    <row r="40" spans="1:105" ht="12" customHeight="1" x14ac:dyDescent="0.25">
      <c r="A40" s="14" t="s">
        <v>34</v>
      </c>
      <c r="B40" s="204">
        <f t="shared" ref="B40:Y40" si="9">B41+B42</f>
        <v>7.4592433361994841</v>
      </c>
      <c r="C40" s="204">
        <f t="shared" si="9"/>
        <v>8.7059329320722263</v>
      </c>
      <c r="D40" s="204">
        <f t="shared" si="9"/>
        <v>16.724075666380049</v>
      </c>
      <c r="E40" s="204">
        <f t="shared" si="9"/>
        <v>21.51762682717111</v>
      </c>
      <c r="F40" s="204">
        <f t="shared" si="9"/>
        <v>28.63301805674978</v>
      </c>
      <c r="G40" s="204">
        <f t="shared" si="9"/>
        <v>52.924075666380041</v>
      </c>
      <c r="H40" s="204">
        <f t="shared" si="9"/>
        <v>43.121582115219262</v>
      </c>
      <c r="I40" s="204">
        <f t="shared" si="9"/>
        <v>39.509630266552023</v>
      </c>
      <c r="J40" s="204">
        <f t="shared" si="9"/>
        <v>42.34763542562338</v>
      </c>
      <c r="K40" s="204">
        <f t="shared" si="9"/>
        <v>45.507050730868443</v>
      </c>
      <c r="L40" s="204">
        <f t="shared" si="9"/>
        <v>44.754428202923471</v>
      </c>
      <c r="M40" s="204">
        <f t="shared" si="9"/>
        <v>45.120550300945823</v>
      </c>
      <c r="N40" s="204">
        <f t="shared" si="9"/>
        <v>42.561994840928627</v>
      </c>
      <c r="O40" s="204">
        <f t="shared" si="9"/>
        <v>33.663112639724851</v>
      </c>
      <c r="P40" s="204">
        <f t="shared" si="9"/>
        <v>38.392175408426482</v>
      </c>
      <c r="Q40" s="204">
        <f t="shared" si="9"/>
        <v>41.508770421324158</v>
      </c>
      <c r="R40" s="204">
        <f t="shared" si="9"/>
        <v>65.004299226139295</v>
      </c>
      <c r="S40" s="204">
        <f t="shared" si="9"/>
        <v>42.395442820292352</v>
      </c>
      <c r="T40" s="204">
        <f t="shared" si="9"/>
        <v>27.480309544282029</v>
      </c>
      <c r="U40" s="204">
        <f t="shared" si="9"/>
        <v>35.73215821152192</v>
      </c>
      <c r="V40" s="204">
        <f t="shared" si="9"/>
        <v>35.756835769561476</v>
      </c>
      <c r="W40" s="204">
        <f t="shared" si="9"/>
        <v>30.364402407566629</v>
      </c>
      <c r="X40" s="204">
        <f t="shared" si="9"/>
        <v>152.39148753224421</v>
      </c>
      <c r="Y40" s="204">
        <f t="shared" si="9"/>
        <v>107.0348237317283</v>
      </c>
      <c r="DA40" s="71"/>
    </row>
    <row r="41" spans="1:105" ht="12" customHeight="1" x14ac:dyDescent="0.25">
      <c r="A41" s="18" t="s">
        <v>73</v>
      </c>
      <c r="B41" s="204">
        <v>7.4592433361994841</v>
      </c>
      <c r="C41" s="204">
        <v>8.7059329320722263</v>
      </c>
      <c r="D41" s="204">
        <v>16.724075666380049</v>
      </c>
      <c r="E41" s="204">
        <v>21.51762682717111</v>
      </c>
      <c r="F41" s="204">
        <v>28.63301805674978</v>
      </c>
      <c r="G41" s="204">
        <v>52.924075666380041</v>
      </c>
      <c r="H41" s="204">
        <v>43.121582115219262</v>
      </c>
      <c r="I41" s="204">
        <v>39.509630266552023</v>
      </c>
      <c r="J41" s="204">
        <v>42.34763542562338</v>
      </c>
      <c r="K41" s="204">
        <v>45.507050730868443</v>
      </c>
      <c r="L41" s="204">
        <v>44.754428202923471</v>
      </c>
      <c r="M41" s="204">
        <v>45.120550300945823</v>
      </c>
      <c r="N41" s="204">
        <v>42.561994840928627</v>
      </c>
      <c r="O41" s="204">
        <v>33.663112639724851</v>
      </c>
      <c r="P41" s="204">
        <v>38.392175408426482</v>
      </c>
      <c r="Q41" s="204">
        <v>41.508770421324158</v>
      </c>
      <c r="R41" s="204">
        <v>65.004299226139295</v>
      </c>
      <c r="S41" s="204">
        <v>42.395442820292352</v>
      </c>
      <c r="T41" s="204">
        <v>27.480309544282029</v>
      </c>
      <c r="U41" s="204">
        <v>35.73215821152192</v>
      </c>
      <c r="V41" s="204">
        <v>35.756835769561476</v>
      </c>
      <c r="W41" s="204">
        <v>30.364402407566629</v>
      </c>
      <c r="X41" s="204">
        <v>152.39148753224421</v>
      </c>
      <c r="Y41" s="204">
        <v>107.0348237317283</v>
      </c>
      <c r="DA41" s="71" t="s">
        <v>960</v>
      </c>
    </row>
    <row r="42" spans="1:105" ht="12" customHeight="1" x14ac:dyDescent="0.25">
      <c r="A42" s="18" t="s">
        <v>36</v>
      </c>
      <c r="B42" s="204">
        <v>0</v>
      </c>
      <c r="C42" s="204">
        <v>0</v>
      </c>
      <c r="D42" s="204">
        <v>0</v>
      </c>
      <c r="E42" s="204">
        <v>0</v>
      </c>
      <c r="F42" s="204">
        <v>0</v>
      </c>
      <c r="G42" s="204">
        <v>0</v>
      </c>
      <c r="H42" s="204">
        <v>0</v>
      </c>
      <c r="I42" s="204">
        <v>0</v>
      </c>
      <c r="J42" s="204">
        <v>0</v>
      </c>
      <c r="K42" s="204">
        <v>0</v>
      </c>
      <c r="L42" s="204">
        <v>0</v>
      </c>
      <c r="M42" s="204">
        <v>0</v>
      </c>
      <c r="N42" s="204">
        <v>0</v>
      </c>
      <c r="O42" s="204">
        <v>0</v>
      </c>
      <c r="P42" s="204">
        <v>0</v>
      </c>
      <c r="Q42" s="204">
        <v>0</v>
      </c>
      <c r="R42" s="204">
        <v>0</v>
      </c>
      <c r="S42" s="204">
        <v>0</v>
      </c>
      <c r="T42" s="204">
        <v>0</v>
      </c>
      <c r="U42" s="204">
        <v>0</v>
      </c>
      <c r="V42" s="204">
        <v>0</v>
      </c>
      <c r="W42" s="204">
        <v>0</v>
      </c>
      <c r="X42" s="204">
        <v>0</v>
      </c>
      <c r="Y42" s="204">
        <v>0</v>
      </c>
      <c r="DA42" s="71" t="s">
        <v>961</v>
      </c>
    </row>
    <row r="43" spans="1:105" ht="12" customHeight="1" x14ac:dyDescent="0.25">
      <c r="A43" s="14" t="s">
        <v>37</v>
      </c>
      <c r="B43" s="204">
        <f t="shared" ref="B43:Y43" si="10">B44+B45+B46+B47+B48+B49</f>
        <v>0</v>
      </c>
      <c r="C43" s="204">
        <f t="shared" si="10"/>
        <v>0</v>
      </c>
      <c r="D43" s="204">
        <f t="shared" si="10"/>
        <v>0</v>
      </c>
      <c r="E43" s="204">
        <f t="shared" si="10"/>
        <v>0</v>
      </c>
      <c r="F43" s="204">
        <f t="shared" si="10"/>
        <v>0</v>
      </c>
      <c r="G43" s="204">
        <f t="shared" si="10"/>
        <v>0</v>
      </c>
      <c r="H43" s="204">
        <f t="shared" si="10"/>
        <v>0</v>
      </c>
      <c r="I43" s="204">
        <f t="shared" si="10"/>
        <v>0</v>
      </c>
      <c r="J43" s="204">
        <f t="shared" si="10"/>
        <v>0</v>
      </c>
      <c r="K43" s="204">
        <f t="shared" si="10"/>
        <v>0</v>
      </c>
      <c r="L43" s="204">
        <f t="shared" si="10"/>
        <v>0</v>
      </c>
      <c r="M43" s="204">
        <f t="shared" si="10"/>
        <v>0</v>
      </c>
      <c r="N43" s="204">
        <f t="shared" si="10"/>
        <v>0</v>
      </c>
      <c r="O43" s="204">
        <f t="shared" si="10"/>
        <v>0</v>
      </c>
      <c r="P43" s="204">
        <f t="shared" si="10"/>
        <v>0</v>
      </c>
      <c r="Q43" s="204">
        <f t="shared" si="10"/>
        <v>64.536199484092862</v>
      </c>
      <c r="R43" s="204">
        <f t="shared" si="10"/>
        <v>27.538950988822009</v>
      </c>
      <c r="S43" s="204">
        <f t="shared" si="10"/>
        <v>0</v>
      </c>
      <c r="T43" s="204">
        <f t="shared" si="10"/>
        <v>0.1538263112639725</v>
      </c>
      <c r="U43" s="204">
        <f t="shared" si="10"/>
        <v>2.811693895098882E-2</v>
      </c>
      <c r="V43" s="204">
        <f t="shared" si="10"/>
        <v>1.7540842648323299E-2</v>
      </c>
      <c r="W43" s="204">
        <f t="shared" si="10"/>
        <v>2.020636285468615E-2</v>
      </c>
      <c r="X43" s="204">
        <f t="shared" si="10"/>
        <v>0</v>
      </c>
      <c r="Y43" s="204">
        <f t="shared" si="10"/>
        <v>0</v>
      </c>
      <c r="DA43" s="71"/>
    </row>
    <row r="44" spans="1:105" ht="12" customHeight="1" x14ac:dyDescent="0.25">
      <c r="A44" s="18" t="s">
        <v>38</v>
      </c>
      <c r="B44" s="204">
        <v>0</v>
      </c>
      <c r="C44" s="204">
        <v>0</v>
      </c>
      <c r="D44" s="204">
        <v>0</v>
      </c>
      <c r="E44" s="204">
        <v>0</v>
      </c>
      <c r="F44" s="204">
        <v>0</v>
      </c>
      <c r="G44" s="204">
        <v>0</v>
      </c>
      <c r="H44" s="204">
        <v>0</v>
      </c>
      <c r="I44" s="204">
        <v>0</v>
      </c>
      <c r="J44" s="204">
        <v>0</v>
      </c>
      <c r="K44" s="204">
        <v>0</v>
      </c>
      <c r="L44" s="204">
        <v>0</v>
      </c>
      <c r="M44" s="204">
        <v>0</v>
      </c>
      <c r="N44" s="204">
        <v>0</v>
      </c>
      <c r="O44" s="204">
        <v>0</v>
      </c>
      <c r="P44" s="204">
        <v>0</v>
      </c>
      <c r="Q44" s="204">
        <v>64.536199484092862</v>
      </c>
      <c r="R44" s="204">
        <v>27.538950988822009</v>
      </c>
      <c r="S44" s="204">
        <v>0</v>
      </c>
      <c r="T44" s="204">
        <v>0</v>
      </c>
      <c r="U44" s="204">
        <v>0</v>
      </c>
      <c r="V44" s="204">
        <v>0</v>
      </c>
      <c r="W44" s="204">
        <v>0</v>
      </c>
      <c r="X44" s="204">
        <v>0</v>
      </c>
      <c r="Y44" s="204">
        <v>0</v>
      </c>
      <c r="DA44" s="71" t="s">
        <v>962</v>
      </c>
    </row>
    <row r="45" spans="1:105" ht="12" customHeight="1" x14ac:dyDescent="0.25">
      <c r="A45" s="18" t="s">
        <v>74</v>
      </c>
      <c r="B45" s="204">
        <v>0</v>
      </c>
      <c r="C45" s="204">
        <v>0</v>
      </c>
      <c r="D45" s="204">
        <v>0</v>
      </c>
      <c r="E45" s="204">
        <v>0</v>
      </c>
      <c r="F45" s="204">
        <v>0</v>
      </c>
      <c r="G45" s="204">
        <v>0</v>
      </c>
      <c r="H45" s="204">
        <v>0</v>
      </c>
      <c r="I45" s="204">
        <v>0</v>
      </c>
      <c r="J45" s="204">
        <v>0</v>
      </c>
      <c r="K45" s="204">
        <v>0</v>
      </c>
      <c r="L45" s="204">
        <v>0</v>
      </c>
      <c r="M45" s="204">
        <v>0</v>
      </c>
      <c r="N45" s="204">
        <v>0</v>
      </c>
      <c r="O45" s="204">
        <v>0</v>
      </c>
      <c r="P45" s="204">
        <v>0</v>
      </c>
      <c r="Q45" s="204">
        <v>0</v>
      </c>
      <c r="R45" s="204">
        <v>0</v>
      </c>
      <c r="S45" s="204">
        <v>0</v>
      </c>
      <c r="T45" s="204">
        <v>0</v>
      </c>
      <c r="U45" s="204">
        <v>0</v>
      </c>
      <c r="V45" s="204">
        <v>0</v>
      </c>
      <c r="W45" s="204">
        <v>0</v>
      </c>
      <c r="X45" s="204">
        <v>0</v>
      </c>
      <c r="Y45" s="204">
        <v>0</v>
      </c>
      <c r="DA45" s="71" t="s">
        <v>963</v>
      </c>
    </row>
    <row r="46" spans="1:105" ht="12" customHeight="1" x14ac:dyDescent="0.25">
      <c r="A46" s="18" t="s">
        <v>75</v>
      </c>
      <c r="B46" s="204">
        <v>0</v>
      </c>
      <c r="C46" s="204">
        <v>0</v>
      </c>
      <c r="D46" s="204">
        <v>0</v>
      </c>
      <c r="E46" s="204">
        <v>0</v>
      </c>
      <c r="F46" s="204">
        <v>0</v>
      </c>
      <c r="G46" s="204">
        <v>0</v>
      </c>
      <c r="H46" s="204">
        <v>0</v>
      </c>
      <c r="I46" s="204">
        <v>0</v>
      </c>
      <c r="J46" s="204">
        <v>0</v>
      </c>
      <c r="K46" s="204">
        <v>0</v>
      </c>
      <c r="L46" s="204">
        <v>0</v>
      </c>
      <c r="M46" s="204">
        <v>0</v>
      </c>
      <c r="N46" s="204">
        <v>0</v>
      </c>
      <c r="O46" s="204">
        <v>0</v>
      </c>
      <c r="P46" s="204">
        <v>0</v>
      </c>
      <c r="Q46" s="204">
        <v>0</v>
      </c>
      <c r="R46" s="204">
        <v>0</v>
      </c>
      <c r="S46" s="204">
        <v>0</v>
      </c>
      <c r="T46" s="204">
        <v>0.1538263112639725</v>
      </c>
      <c r="U46" s="204">
        <v>2.811693895098882E-2</v>
      </c>
      <c r="V46" s="204">
        <v>1.7540842648323299E-2</v>
      </c>
      <c r="W46" s="204">
        <v>2.020636285468615E-2</v>
      </c>
      <c r="X46" s="204">
        <v>0</v>
      </c>
      <c r="Y46" s="204">
        <v>0</v>
      </c>
      <c r="DA46" s="71" t="s">
        <v>964</v>
      </c>
    </row>
    <row r="47" spans="1:105" ht="12" customHeight="1" x14ac:dyDescent="0.25">
      <c r="A47" s="18" t="s">
        <v>76</v>
      </c>
      <c r="B47" s="204">
        <v>0</v>
      </c>
      <c r="C47" s="204">
        <v>0</v>
      </c>
      <c r="D47" s="204">
        <v>0</v>
      </c>
      <c r="E47" s="204">
        <v>0</v>
      </c>
      <c r="F47" s="204">
        <v>0</v>
      </c>
      <c r="G47" s="204">
        <v>0</v>
      </c>
      <c r="H47" s="204">
        <v>0</v>
      </c>
      <c r="I47" s="204">
        <v>0</v>
      </c>
      <c r="J47" s="204">
        <v>0</v>
      </c>
      <c r="K47" s="204">
        <v>0</v>
      </c>
      <c r="L47" s="204">
        <v>0</v>
      </c>
      <c r="M47" s="204">
        <v>0</v>
      </c>
      <c r="N47" s="204">
        <v>0</v>
      </c>
      <c r="O47" s="204">
        <v>0</v>
      </c>
      <c r="P47" s="204">
        <v>0</v>
      </c>
      <c r="Q47" s="204">
        <v>0</v>
      </c>
      <c r="R47" s="204">
        <v>0</v>
      </c>
      <c r="S47" s="204">
        <v>0</v>
      </c>
      <c r="T47" s="204">
        <v>0</v>
      </c>
      <c r="U47" s="204">
        <v>0</v>
      </c>
      <c r="V47" s="204">
        <v>0</v>
      </c>
      <c r="W47" s="204">
        <v>0</v>
      </c>
      <c r="X47" s="204">
        <v>0</v>
      </c>
      <c r="Y47" s="204">
        <v>0</v>
      </c>
      <c r="DA47" s="71" t="s">
        <v>965</v>
      </c>
    </row>
    <row r="48" spans="1:105" ht="12" customHeight="1" x14ac:dyDescent="0.25">
      <c r="A48" s="18" t="s">
        <v>77</v>
      </c>
      <c r="B48" s="204">
        <v>0</v>
      </c>
      <c r="C48" s="204">
        <v>0</v>
      </c>
      <c r="D48" s="204">
        <v>0</v>
      </c>
      <c r="E48" s="204">
        <v>0</v>
      </c>
      <c r="F48" s="204">
        <v>0</v>
      </c>
      <c r="G48" s="204">
        <v>0</v>
      </c>
      <c r="H48" s="204">
        <v>0</v>
      </c>
      <c r="I48" s="204">
        <v>0</v>
      </c>
      <c r="J48" s="204">
        <v>0</v>
      </c>
      <c r="K48" s="204">
        <v>0</v>
      </c>
      <c r="L48" s="204">
        <v>0</v>
      </c>
      <c r="M48" s="204">
        <v>0</v>
      </c>
      <c r="N48" s="204">
        <v>0</v>
      </c>
      <c r="O48" s="204">
        <v>0</v>
      </c>
      <c r="P48" s="204">
        <v>0</v>
      </c>
      <c r="Q48" s="204">
        <v>0</v>
      </c>
      <c r="R48" s="204">
        <v>0</v>
      </c>
      <c r="S48" s="204">
        <v>0</v>
      </c>
      <c r="T48" s="204">
        <v>0</v>
      </c>
      <c r="U48" s="204">
        <v>0</v>
      </c>
      <c r="V48" s="204">
        <v>0</v>
      </c>
      <c r="W48" s="204">
        <v>0</v>
      </c>
      <c r="X48" s="204">
        <v>0</v>
      </c>
      <c r="Y48" s="204">
        <v>0</v>
      </c>
      <c r="DA48" s="71" t="s">
        <v>966</v>
      </c>
    </row>
    <row r="49" spans="1:105" ht="12" customHeight="1" x14ac:dyDescent="0.25">
      <c r="A49" s="18" t="s">
        <v>78</v>
      </c>
      <c r="B49" s="204">
        <v>0</v>
      </c>
      <c r="C49" s="204">
        <v>0</v>
      </c>
      <c r="D49" s="204">
        <v>0</v>
      </c>
      <c r="E49" s="204">
        <v>0</v>
      </c>
      <c r="F49" s="204">
        <v>0</v>
      </c>
      <c r="G49" s="204">
        <v>0</v>
      </c>
      <c r="H49" s="204">
        <v>0</v>
      </c>
      <c r="I49" s="204">
        <v>0</v>
      </c>
      <c r="J49" s="204">
        <v>0</v>
      </c>
      <c r="K49" s="204">
        <v>0</v>
      </c>
      <c r="L49" s="204">
        <v>0</v>
      </c>
      <c r="M49" s="204">
        <v>0</v>
      </c>
      <c r="N49" s="204">
        <v>0</v>
      </c>
      <c r="O49" s="204">
        <v>0</v>
      </c>
      <c r="P49" s="204">
        <v>0</v>
      </c>
      <c r="Q49" s="204">
        <v>0</v>
      </c>
      <c r="R49" s="204">
        <v>0</v>
      </c>
      <c r="S49" s="204">
        <v>0</v>
      </c>
      <c r="T49" s="204">
        <v>0</v>
      </c>
      <c r="U49" s="204">
        <v>0</v>
      </c>
      <c r="V49" s="204">
        <v>0</v>
      </c>
      <c r="W49" s="204">
        <v>0</v>
      </c>
      <c r="X49" s="204">
        <v>0</v>
      </c>
      <c r="Y49" s="204">
        <v>0</v>
      </c>
      <c r="DA49" s="71" t="s">
        <v>967</v>
      </c>
    </row>
    <row r="50" spans="1:105" ht="12" customHeight="1" x14ac:dyDescent="0.25">
      <c r="A50" s="14" t="s">
        <v>39</v>
      </c>
      <c r="B50" s="204">
        <v>0</v>
      </c>
      <c r="C50" s="204">
        <v>0</v>
      </c>
      <c r="D50" s="204">
        <v>0</v>
      </c>
      <c r="E50" s="204">
        <v>0</v>
      </c>
      <c r="F50" s="204">
        <v>0</v>
      </c>
      <c r="G50" s="204">
        <v>0</v>
      </c>
      <c r="H50" s="204">
        <v>0</v>
      </c>
      <c r="I50" s="204">
        <v>0</v>
      </c>
      <c r="J50" s="204">
        <v>0</v>
      </c>
      <c r="K50" s="204">
        <v>0</v>
      </c>
      <c r="L50" s="204">
        <v>0</v>
      </c>
      <c r="M50" s="204">
        <v>0</v>
      </c>
      <c r="N50" s="204">
        <v>0</v>
      </c>
      <c r="O50" s="204">
        <v>0</v>
      </c>
      <c r="P50" s="204">
        <v>0</v>
      </c>
      <c r="Q50" s="204">
        <v>0</v>
      </c>
      <c r="R50" s="204">
        <v>0</v>
      </c>
      <c r="S50" s="204">
        <v>0</v>
      </c>
      <c r="T50" s="204">
        <v>0</v>
      </c>
      <c r="U50" s="204">
        <v>0</v>
      </c>
      <c r="V50" s="204">
        <v>0</v>
      </c>
      <c r="W50" s="204">
        <v>0</v>
      </c>
      <c r="X50" s="204">
        <v>0</v>
      </c>
      <c r="Y50" s="204">
        <v>0</v>
      </c>
      <c r="DA50" s="71" t="s">
        <v>968</v>
      </c>
    </row>
    <row r="51" spans="1:105" ht="12" customHeight="1" x14ac:dyDescent="0.25">
      <c r="A51" s="21" t="s">
        <v>40</v>
      </c>
      <c r="B51" s="207">
        <v>104.21324161650899</v>
      </c>
      <c r="C51" s="207">
        <v>94.067067927772996</v>
      </c>
      <c r="D51" s="207">
        <v>99.226139294926909</v>
      </c>
      <c r="E51" s="207">
        <v>53.912295786758378</v>
      </c>
      <c r="F51" s="207">
        <v>45.055889939810832</v>
      </c>
      <c r="G51" s="207">
        <v>48.925193465176257</v>
      </c>
      <c r="H51" s="207">
        <v>45.485812553740317</v>
      </c>
      <c r="I51" s="207">
        <v>8.4264832330180557</v>
      </c>
      <c r="J51" s="207">
        <v>65.606190885640586</v>
      </c>
      <c r="K51" s="207">
        <v>62.682717110920031</v>
      </c>
      <c r="L51" s="207">
        <v>45.313843508168517</v>
      </c>
      <c r="M51" s="207">
        <v>40.154772141014618</v>
      </c>
      <c r="N51" s="207">
        <v>53.740326741186593</v>
      </c>
      <c r="O51" s="207">
        <v>51.59071367153912</v>
      </c>
      <c r="P51" s="207">
        <v>56.749785038693027</v>
      </c>
      <c r="Q51" s="207">
        <v>55.28804815133276</v>
      </c>
      <c r="R51" s="207">
        <v>15.82115219260533</v>
      </c>
      <c r="S51" s="207">
        <v>57.499398108340493</v>
      </c>
      <c r="T51" s="207">
        <v>80.515047291487519</v>
      </c>
      <c r="U51" s="207">
        <v>39.102321582115223</v>
      </c>
      <c r="V51" s="207">
        <v>41.091487532244187</v>
      </c>
      <c r="W51" s="207">
        <v>42.142906276870157</v>
      </c>
      <c r="X51" s="207">
        <v>40.38194325021496</v>
      </c>
      <c r="Y51" s="207">
        <v>42.841444539982803</v>
      </c>
      <c r="DA51" s="86" t="s">
        <v>969</v>
      </c>
    </row>
    <row r="52" spans="1:105" ht="12" customHeight="1" x14ac:dyDescent="0.25">
      <c r="A52" s="114" t="s">
        <v>144</v>
      </c>
      <c r="B52" s="284">
        <f t="shared" ref="B52:Y52" si="11">SUM(B53:B55)</f>
        <v>272.09810834049858</v>
      </c>
      <c r="C52" s="284">
        <f t="shared" si="11"/>
        <v>253.53963886500426</v>
      </c>
      <c r="D52" s="284">
        <f t="shared" si="11"/>
        <v>258.54600171969042</v>
      </c>
      <c r="E52" s="284">
        <f t="shared" si="11"/>
        <v>212.56560619088566</v>
      </c>
      <c r="F52" s="284">
        <f t="shared" si="11"/>
        <v>245.56233877901977</v>
      </c>
      <c r="G52" s="284">
        <f t="shared" si="11"/>
        <v>270.89002579535668</v>
      </c>
      <c r="H52" s="284">
        <f t="shared" si="11"/>
        <v>271.79260533104036</v>
      </c>
      <c r="I52" s="284">
        <f t="shared" si="11"/>
        <v>223.81031814273436</v>
      </c>
      <c r="J52" s="284">
        <f t="shared" si="11"/>
        <v>262.43456577815994</v>
      </c>
      <c r="K52" s="284">
        <f t="shared" si="11"/>
        <v>224.49337919174542</v>
      </c>
      <c r="L52" s="284">
        <f t="shared" si="11"/>
        <v>194.27196904557184</v>
      </c>
      <c r="M52" s="284">
        <f t="shared" si="11"/>
        <v>173.83456577815988</v>
      </c>
      <c r="N52" s="284">
        <f t="shared" si="11"/>
        <v>100.61582115219261</v>
      </c>
      <c r="O52" s="284">
        <f t="shared" si="11"/>
        <v>111.26895958727425</v>
      </c>
      <c r="P52" s="284">
        <f t="shared" si="11"/>
        <v>161.71788478073935</v>
      </c>
      <c r="Q52" s="284">
        <f t="shared" si="11"/>
        <v>222.21960447119514</v>
      </c>
      <c r="R52" s="284">
        <f t="shared" si="11"/>
        <v>153.94582975064492</v>
      </c>
      <c r="S52" s="284">
        <f t="shared" si="11"/>
        <v>121.13938091143588</v>
      </c>
      <c r="T52" s="284">
        <f t="shared" si="11"/>
        <v>129.96827171109186</v>
      </c>
      <c r="U52" s="284">
        <f t="shared" si="11"/>
        <v>88.923387790197779</v>
      </c>
      <c r="V52" s="284">
        <f t="shared" si="11"/>
        <v>91.785468615648966</v>
      </c>
      <c r="W52" s="284">
        <f t="shared" si="11"/>
        <v>98.470851246775453</v>
      </c>
      <c r="X52" s="284">
        <f t="shared" si="11"/>
        <v>222.14961306964747</v>
      </c>
      <c r="Y52" s="284">
        <f t="shared" si="11"/>
        <v>182.66354256233876</v>
      </c>
      <c r="DA52" s="118"/>
    </row>
    <row r="53" spans="1:105" ht="12" customHeight="1" x14ac:dyDescent="0.25">
      <c r="A53" s="51" t="s">
        <v>48</v>
      </c>
      <c r="B53" s="237">
        <f>CHI_fec!B5-B58</f>
        <v>91.370361166003192</v>
      </c>
      <c r="C53" s="237">
        <f>CHI_fec!C5-C58</f>
        <v>88.78610164325363</v>
      </c>
      <c r="D53" s="237">
        <f>CHI_fec!D5-D58</f>
        <v>100.97693640881295</v>
      </c>
      <c r="E53" s="237">
        <f>CHI_fec!E5-E58</f>
        <v>87.788914275186301</v>
      </c>
      <c r="F53" s="237">
        <f>CHI_fec!F5-F58</f>
        <v>95.617964514645962</v>
      </c>
      <c r="G53" s="237">
        <f>CHI_fec!G5-G58</f>
        <v>98.505266221534555</v>
      </c>
      <c r="H53" s="237">
        <f>CHI_fec!H5-H58</f>
        <v>97.742089410349138</v>
      </c>
      <c r="I53" s="237">
        <f>CHI_fec!I5-I58</f>
        <v>89.175437996182325</v>
      </c>
      <c r="J53" s="237">
        <f>CHI_fec!J5-J58</f>
        <v>153.46313483901048</v>
      </c>
      <c r="K53" s="237">
        <f>CHI_fec!K5-K58</f>
        <v>122.39614452885326</v>
      </c>
      <c r="L53" s="237">
        <f>CHI_fec!L5-L58</f>
        <v>85.587131388427565</v>
      </c>
      <c r="M53" s="237">
        <f>CHI_fec!M5-M58</f>
        <v>93.199801698899364</v>
      </c>
      <c r="N53" s="237">
        <f>CHI_fec!N5-N58</f>
        <v>63.360577537585641</v>
      </c>
      <c r="O53" s="237">
        <f>CHI_fec!O5-O58</f>
        <v>69.276789586758582</v>
      </c>
      <c r="P53" s="237">
        <f>CHI_fec!P5-P58</f>
        <v>93.908201395197693</v>
      </c>
      <c r="Q53" s="237">
        <f>CHI_fec!Q5-Q58</f>
        <v>100.21455056516584</v>
      </c>
      <c r="R53" s="237">
        <f>CHI_fec!R5-R58</f>
        <v>71.759952783515871</v>
      </c>
      <c r="S53" s="237">
        <f>CHI_fec!S5-S58</f>
        <v>76.666161414005046</v>
      </c>
      <c r="T53" s="237">
        <f>CHI_fec!T5-T58</f>
        <v>91.119981780263174</v>
      </c>
      <c r="U53" s="237">
        <f>CHI_fec!U5-U58</f>
        <v>58.662588967735928</v>
      </c>
      <c r="V53" s="237">
        <f>CHI_fec!V5-V58</f>
        <v>66.954699818562403</v>
      </c>
      <c r="W53" s="237">
        <f>CHI_fec!W5-W58</f>
        <v>76.03034158119317</v>
      </c>
      <c r="X53" s="237">
        <f>CHI_fec!X5-X58</f>
        <v>131.51156431919165</v>
      </c>
      <c r="Y53" s="237">
        <f>CHI_fec!Y5-Y58</f>
        <v>100.69472031826496</v>
      </c>
      <c r="DA53" s="83"/>
    </row>
    <row r="54" spans="1:105" ht="12" customHeight="1" x14ac:dyDescent="0.25">
      <c r="A54" s="99" t="s">
        <v>49</v>
      </c>
      <c r="B54" s="238">
        <f>CHI_fec!B61</f>
        <v>169.44298996836679</v>
      </c>
      <c r="C54" s="238">
        <f>CHI_fec!C61</f>
        <v>148.94258436412781</v>
      </c>
      <c r="D54" s="238">
        <f>CHI_fec!D61</f>
        <v>143.45709320868821</v>
      </c>
      <c r="E54" s="238">
        <f>CHI_fec!E61</f>
        <v>110.07918177726479</v>
      </c>
      <c r="F54" s="238">
        <f>CHI_fec!F61</f>
        <v>135.21055823378589</v>
      </c>
      <c r="G54" s="238">
        <f>CHI_fec!G61</f>
        <v>157.68096326376781</v>
      </c>
      <c r="H54" s="238">
        <f>CHI_fec!H61</f>
        <v>159.58413617769321</v>
      </c>
      <c r="I54" s="238">
        <f>CHI_fec!I61</f>
        <v>123.9149919438011</v>
      </c>
      <c r="J54" s="238">
        <f>CHI_fec!J61</f>
        <v>97.93013329883442</v>
      </c>
      <c r="K54" s="238">
        <f>CHI_fec!K61</f>
        <v>87.680091237175276</v>
      </c>
      <c r="L54" s="238">
        <f>CHI_fec!L61</f>
        <v>95.190458750757941</v>
      </c>
      <c r="M54" s="238">
        <f>CHI_fec!M61</f>
        <v>69.790287727891567</v>
      </c>
      <c r="N54" s="238">
        <f>CHI_fec!N61</f>
        <v>26.752318044927492</v>
      </c>
      <c r="O54" s="238">
        <f>CHI_fec!O61</f>
        <v>28.89599818045097</v>
      </c>
      <c r="P54" s="238">
        <f>CHI_fec!P61</f>
        <v>57.058178656392883</v>
      </c>
      <c r="Q54" s="238">
        <f>CHI_fec!Q61</f>
        <v>108.25159064052821</v>
      </c>
      <c r="R54" s="238">
        <f>CHI_fec!R61</f>
        <v>70.910081610293261</v>
      </c>
      <c r="S54" s="238">
        <f>CHI_fec!S61</f>
        <v>29.60601781595572</v>
      </c>
      <c r="T54" s="238">
        <f>CHI_fec!T61</f>
        <v>20.936519605042889</v>
      </c>
      <c r="U54" s="238">
        <f>CHI_fec!U61</f>
        <v>13.244461763132531</v>
      </c>
      <c r="V54" s="238">
        <f>CHI_fec!V61</f>
        <v>6.8188026176655256</v>
      </c>
      <c r="W54" s="238">
        <f>CHI_fec!W61</f>
        <v>7.8220659854447101</v>
      </c>
      <c r="X54" s="238">
        <f>CHI_fec!X61</f>
        <v>77.546188618612874</v>
      </c>
      <c r="Y54" s="238">
        <f>CHI_fec!Y61</f>
        <v>69.164268612972151</v>
      </c>
      <c r="DA54" s="94"/>
    </row>
    <row r="55" spans="1:105" ht="12" customHeight="1" x14ac:dyDescent="0.25">
      <c r="A55" s="52" t="s">
        <v>50</v>
      </c>
      <c r="B55" s="239">
        <f>CHI_fec!B110</f>
        <v>11.284757206128591</v>
      </c>
      <c r="C55" s="239">
        <f>CHI_fec!C110</f>
        <v>15.810952857622819</v>
      </c>
      <c r="D55" s="239">
        <f>CHI_fec!D110</f>
        <v>14.111972102189281</v>
      </c>
      <c r="E55" s="239">
        <f>CHI_fec!E110</f>
        <v>14.69751013843455</v>
      </c>
      <c r="F55" s="239">
        <f>CHI_fec!F110</f>
        <v>14.73381603058793</v>
      </c>
      <c r="G55" s="239">
        <f>CHI_fec!G110</f>
        <v>14.703796310054299</v>
      </c>
      <c r="H55" s="239">
        <f>CHI_fec!H110</f>
        <v>14.46637974299802</v>
      </c>
      <c r="I55" s="239">
        <f>CHI_fec!I110</f>
        <v>10.71988820275091</v>
      </c>
      <c r="J55" s="239">
        <f>CHI_fec!J110</f>
        <v>11.04129764031504</v>
      </c>
      <c r="K55" s="239">
        <f>CHI_fec!K110</f>
        <v>14.417143425716899</v>
      </c>
      <c r="L55" s="239">
        <f>CHI_fec!L110</f>
        <v>13.494378906386309</v>
      </c>
      <c r="M55" s="239">
        <f>CHI_fec!M110</f>
        <v>10.844476351368961</v>
      </c>
      <c r="N55" s="239">
        <f>CHI_fec!N110</f>
        <v>10.502925569679469</v>
      </c>
      <c r="O55" s="239">
        <f>CHI_fec!O110</f>
        <v>13.096171820064701</v>
      </c>
      <c r="P55" s="239">
        <f>CHI_fec!P110</f>
        <v>10.75150472914876</v>
      </c>
      <c r="Q55" s="239">
        <f>CHI_fec!Q110</f>
        <v>13.7534632655011</v>
      </c>
      <c r="R55" s="239">
        <f>CHI_fec!R110</f>
        <v>11.27579535683577</v>
      </c>
      <c r="S55" s="239">
        <f>CHI_fec!S110</f>
        <v>14.867201681475111</v>
      </c>
      <c r="T55" s="239">
        <f>CHI_fec!T110</f>
        <v>17.91177032578581</v>
      </c>
      <c r="U55" s="239">
        <f>CHI_fec!U110</f>
        <v>17.01633705932932</v>
      </c>
      <c r="V55" s="239">
        <f>CHI_fec!V110</f>
        <v>18.01196617942103</v>
      </c>
      <c r="W55" s="239">
        <f>CHI_fec!W110</f>
        <v>14.61844368013757</v>
      </c>
      <c r="X55" s="239">
        <f>CHI_fec!X110</f>
        <v>13.09186013184293</v>
      </c>
      <c r="Y55" s="239">
        <f>CHI_fec!Y110</f>
        <v>12.80455363110168</v>
      </c>
      <c r="DA55" s="84"/>
    </row>
    <row r="56" spans="1:105" ht="12" customHeight="1" x14ac:dyDescent="0.25">
      <c r="A56" s="172"/>
      <c r="B56" s="172"/>
      <c r="C56" s="172"/>
      <c r="D56" s="172"/>
      <c r="E56" s="172"/>
      <c r="F56" s="172"/>
      <c r="G56" s="172"/>
      <c r="H56" s="172"/>
      <c r="I56" s="172"/>
      <c r="J56" s="172"/>
      <c r="K56" s="172"/>
      <c r="L56" s="172"/>
      <c r="M56" s="172"/>
      <c r="N56" s="172"/>
      <c r="O56" s="172"/>
      <c r="P56" s="172"/>
      <c r="Q56" s="172"/>
      <c r="R56" s="172"/>
      <c r="S56" s="172"/>
      <c r="T56" s="172"/>
      <c r="U56" s="172"/>
      <c r="V56" s="172"/>
      <c r="W56" s="172"/>
      <c r="X56" s="172"/>
      <c r="Y56" s="172"/>
      <c r="DA56" s="176"/>
    </row>
    <row r="57" spans="1:105" ht="12" customHeight="1" x14ac:dyDescent="0.25">
      <c r="A57" s="30" t="s">
        <v>970</v>
      </c>
      <c r="B57" s="113"/>
      <c r="C57" s="113"/>
      <c r="D57" s="113"/>
      <c r="E57" s="113"/>
      <c r="F57" s="113"/>
      <c r="G57" s="113"/>
      <c r="H57" s="113"/>
      <c r="I57" s="113"/>
      <c r="J57" s="113"/>
      <c r="K57" s="113"/>
      <c r="L57" s="113"/>
      <c r="M57" s="113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DA57" s="112"/>
    </row>
    <row r="58" spans="1:105" ht="12" customHeight="1" x14ac:dyDescent="0.25">
      <c r="A58" s="31" t="s">
        <v>70</v>
      </c>
      <c r="B58" s="210">
        <v>241.19992625467631</v>
      </c>
      <c r="C58" s="210">
        <v>188.8842840280974</v>
      </c>
      <c r="D58" s="210">
        <v>207.93734364439041</v>
      </c>
      <c r="E58" s="210">
        <v>366.82201592923371</v>
      </c>
      <c r="F58" s="210">
        <v>378.78891188796109</v>
      </c>
      <c r="G58" s="210">
        <v>379.43921283379092</v>
      </c>
      <c r="H58" s="210">
        <v>405.50887790197748</v>
      </c>
      <c r="I58" s="210">
        <v>405.70285898538259</v>
      </c>
      <c r="J58" s="210">
        <v>392.85720120378329</v>
      </c>
      <c r="K58" s="210">
        <v>482.24752205531081</v>
      </c>
      <c r="L58" s="210">
        <v>765.77893939759133</v>
      </c>
      <c r="M58" s="210">
        <v>700.57197465124568</v>
      </c>
      <c r="N58" s="210">
        <v>600.56770133447856</v>
      </c>
      <c r="O58" s="210">
        <v>513.69725246352391</v>
      </c>
      <c r="P58" s="210">
        <v>508.27461736887358</v>
      </c>
      <c r="Q58" s="210">
        <v>487.67605803462698</v>
      </c>
      <c r="R58" s="210">
        <v>340.66830140726711</v>
      </c>
      <c r="S58" s="210">
        <v>624.75641103315525</v>
      </c>
      <c r="T58" s="210">
        <v>730.11173775637326</v>
      </c>
      <c r="U58" s="210">
        <v>687.49811212135933</v>
      </c>
      <c r="V58" s="210">
        <v>592.83348721098878</v>
      </c>
      <c r="W58" s="210">
        <v>539.83454785297477</v>
      </c>
      <c r="X58" s="210">
        <v>222.14683728461389</v>
      </c>
      <c r="Y58" s="210">
        <v>322.49405021168371</v>
      </c>
      <c r="DA58" s="109" t="s">
        <v>971</v>
      </c>
    </row>
    <row r="59" spans="1:105" ht="12" customHeight="1" x14ac:dyDescent="0.25">
      <c r="A59" s="24" t="s">
        <v>28</v>
      </c>
      <c r="B59" s="213">
        <v>0</v>
      </c>
      <c r="C59" s="213">
        <v>0</v>
      </c>
      <c r="D59" s="213">
        <v>0</v>
      </c>
      <c r="E59" s="213">
        <v>0</v>
      </c>
      <c r="F59" s="213">
        <v>0</v>
      </c>
      <c r="G59" s="213">
        <v>0</v>
      </c>
      <c r="H59" s="213">
        <v>0</v>
      </c>
      <c r="I59" s="213">
        <v>0</v>
      </c>
      <c r="J59" s="213">
        <v>0</v>
      </c>
      <c r="K59" s="213">
        <v>0</v>
      </c>
      <c r="L59" s="213">
        <v>0</v>
      </c>
      <c r="M59" s="213">
        <v>0</v>
      </c>
      <c r="N59" s="213">
        <v>0</v>
      </c>
      <c r="O59" s="213">
        <v>0</v>
      </c>
      <c r="P59" s="213">
        <v>0</v>
      </c>
      <c r="Q59" s="213">
        <v>0</v>
      </c>
      <c r="R59" s="213">
        <v>0</v>
      </c>
      <c r="S59" s="213">
        <v>0</v>
      </c>
      <c r="T59" s="213">
        <v>0</v>
      </c>
      <c r="U59" s="213">
        <v>0</v>
      </c>
      <c r="V59" s="213">
        <v>0</v>
      </c>
      <c r="W59" s="213">
        <v>0</v>
      </c>
      <c r="X59" s="213">
        <v>0</v>
      </c>
      <c r="Y59" s="213">
        <v>0</v>
      </c>
      <c r="DA59" s="85" t="s">
        <v>972</v>
      </c>
    </row>
    <row r="60" spans="1:105" ht="12" customHeight="1" x14ac:dyDescent="0.25">
      <c r="A60" s="14" t="s">
        <v>29</v>
      </c>
      <c r="B60" s="204">
        <f t="shared" ref="B60:Y60" si="12">B61+B62+B63+B64+B65+B66</f>
        <v>120.04635789698065</v>
      </c>
      <c r="C60" s="204">
        <f t="shared" si="12"/>
        <v>129.68376812096068</v>
      </c>
      <c r="D60" s="204">
        <f t="shared" si="12"/>
        <v>135.5164494053534</v>
      </c>
      <c r="E60" s="204">
        <f t="shared" si="12"/>
        <v>243.2192644245045</v>
      </c>
      <c r="F60" s="204">
        <f t="shared" si="12"/>
        <v>247.5327639945819</v>
      </c>
      <c r="G60" s="204">
        <f t="shared" si="12"/>
        <v>251.34230827661111</v>
      </c>
      <c r="H60" s="204">
        <f t="shared" si="12"/>
        <v>275.88609200343933</v>
      </c>
      <c r="I60" s="204">
        <f t="shared" si="12"/>
        <v>268.5798151332761</v>
      </c>
      <c r="J60" s="204">
        <f t="shared" si="12"/>
        <v>203.19572226999142</v>
      </c>
      <c r="K60" s="204">
        <f t="shared" si="12"/>
        <v>234.78552721438211</v>
      </c>
      <c r="L60" s="204">
        <f t="shared" si="12"/>
        <v>411.91367714479691</v>
      </c>
      <c r="M60" s="204">
        <f t="shared" si="12"/>
        <v>315.03775281117692</v>
      </c>
      <c r="N60" s="204">
        <f t="shared" si="12"/>
        <v>236.36185438692917</v>
      </c>
      <c r="O60" s="204">
        <f t="shared" si="12"/>
        <v>192.19931609207077</v>
      </c>
      <c r="P60" s="204">
        <f t="shared" si="12"/>
        <v>160.12233877901977</v>
      </c>
      <c r="Q60" s="204">
        <f t="shared" si="12"/>
        <v>139.89213714038797</v>
      </c>
      <c r="R60" s="204">
        <f t="shared" si="12"/>
        <v>194.30114749497127</v>
      </c>
      <c r="S60" s="204">
        <f t="shared" si="12"/>
        <v>218.08065866858092</v>
      </c>
      <c r="T60" s="204">
        <f t="shared" si="12"/>
        <v>244.9887798887894</v>
      </c>
      <c r="U60" s="204">
        <f t="shared" si="12"/>
        <v>259.58444058223631</v>
      </c>
      <c r="V60" s="204">
        <f t="shared" si="12"/>
        <v>217.81431266240756</v>
      </c>
      <c r="W60" s="204">
        <f t="shared" si="12"/>
        <v>235.36782386329298</v>
      </c>
      <c r="X60" s="204">
        <f t="shared" si="12"/>
        <v>200.88664811866377</v>
      </c>
      <c r="Y60" s="204">
        <f t="shared" si="12"/>
        <v>204.82010352208781</v>
      </c>
      <c r="DA60" s="71"/>
    </row>
    <row r="61" spans="1:105" ht="12" customHeight="1" x14ac:dyDescent="0.25">
      <c r="A61" s="18" t="s">
        <v>30</v>
      </c>
      <c r="B61" s="204">
        <v>0</v>
      </c>
      <c r="C61" s="204">
        <v>0</v>
      </c>
      <c r="D61" s="204">
        <v>0</v>
      </c>
      <c r="E61" s="204">
        <v>0</v>
      </c>
      <c r="F61" s="204">
        <v>0</v>
      </c>
      <c r="G61" s="204">
        <v>0</v>
      </c>
      <c r="H61" s="204">
        <v>0</v>
      </c>
      <c r="I61" s="204">
        <v>0</v>
      </c>
      <c r="J61" s="204">
        <v>0</v>
      </c>
      <c r="K61" s="204">
        <v>0</v>
      </c>
      <c r="L61" s="204">
        <v>0</v>
      </c>
      <c r="M61" s="204">
        <v>0</v>
      </c>
      <c r="N61" s="204">
        <v>0</v>
      </c>
      <c r="O61" s="204">
        <v>0</v>
      </c>
      <c r="P61" s="204">
        <v>0</v>
      </c>
      <c r="Q61" s="204">
        <v>0</v>
      </c>
      <c r="R61" s="204">
        <v>0</v>
      </c>
      <c r="S61" s="204">
        <v>0</v>
      </c>
      <c r="T61" s="204">
        <v>0</v>
      </c>
      <c r="U61" s="204">
        <v>0</v>
      </c>
      <c r="V61" s="204">
        <v>0</v>
      </c>
      <c r="W61" s="204">
        <v>0</v>
      </c>
      <c r="X61" s="204">
        <v>0</v>
      </c>
      <c r="Y61" s="204">
        <v>0</v>
      </c>
      <c r="DA61" s="71" t="s">
        <v>973</v>
      </c>
    </row>
    <row r="62" spans="1:105" ht="12" customHeight="1" x14ac:dyDescent="0.25">
      <c r="A62" s="18" t="s">
        <v>31</v>
      </c>
      <c r="B62" s="204">
        <v>0</v>
      </c>
      <c r="C62" s="204">
        <v>0</v>
      </c>
      <c r="D62" s="204">
        <v>0</v>
      </c>
      <c r="E62" s="204">
        <v>0</v>
      </c>
      <c r="F62" s="204">
        <v>0</v>
      </c>
      <c r="G62" s="204">
        <v>0</v>
      </c>
      <c r="H62" s="204">
        <v>0</v>
      </c>
      <c r="I62" s="204">
        <v>0</v>
      </c>
      <c r="J62" s="204">
        <v>0</v>
      </c>
      <c r="K62" s="204">
        <v>0</v>
      </c>
      <c r="L62" s="204">
        <v>0</v>
      </c>
      <c r="M62" s="204">
        <v>0</v>
      </c>
      <c r="N62" s="204">
        <v>0</v>
      </c>
      <c r="O62" s="204">
        <v>0</v>
      </c>
      <c r="P62" s="204">
        <v>0</v>
      </c>
      <c r="Q62" s="204">
        <v>0</v>
      </c>
      <c r="R62" s="204">
        <v>0</v>
      </c>
      <c r="S62" s="204">
        <v>0</v>
      </c>
      <c r="T62" s="204">
        <v>0</v>
      </c>
      <c r="U62" s="204">
        <v>0</v>
      </c>
      <c r="V62" s="204">
        <v>0</v>
      </c>
      <c r="W62" s="204">
        <v>0</v>
      </c>
      <c r="X62" s="204">
        <v>0</v>
      </c>
      <c r="Y62" s="204">
        <v>0</v>
      </c>
      <c r="DA62" s="71" t="s">
        <v>974</v>
      </c>
    </row>
    <row r="63" spans="1:105" ht="12" customHeight="1" x14ac:dyDescent="0.25">
      <c r="A63" s="18" t="s">
        <v>71</v>
      </c>
      <c r="B63" s="204">
        <v>0</v>
      </c>
      <c r="C63" s="204">
        <v>0</v>
      </c>
      <c r="D63" s="204">
        <v>0</v>
      </c>
      <c r="E63" s="204">
        <v>0</v>
      </c>
      <c r="F63" s="204">
        <v>0</v>
      </c>
      <c r="G63" s="204">
        <v>0</v>
      </c>
      <c r="H63" s="204">
        <v>0</v>
      </c>
      <c r="I63" s="204">
        <v>0</v>
      </c>
      <c r="J63" s="204">
        <v>0</v>
      </c>
      <c r="K63" s="204">
        <v>0</v>
      </c>
      <c r="L63" s="204">
        <v>0</v>
      </c>
      <c r="M63" s="204">
        <v>0</v>
      </c>
      <c r="N63" s="204">
        <v>0</v>
      </c>
      <c r="O63" s="204">
        <v>0</v>
      </c>
      <c r="P63" s="204">
        <v>0</v>
      </c>
      <c r="Q63" s="204">
        <v>0</v>
      </c>
      <c r="R63" s="204">
        <v>0</v>
      </c>
      <c r="S63" s="204">
        <v>0</v>
      </c>
      <c r="T63" s="204">
        <v>0</v>
      </c>
      <c r="U63" s="204">
        <v>0</v>
      </c>
      <c r="V63" s="204">
        <v>0</v>
      </c>
      <c r="W63" s="204">
        <v>0</v>
      </c>
      <c r="X63" s="204">
        <v>0</v>
      </c>
      <c r="Y63" s="204">
        <v>0</v>
      </c>
      <c r="DA63" s="71" t="s">
        <v>975</v>
      </c>
    </row>
    <row r="64" spans="1:105" ht="12" customHeight="1" x14ac:dyDescent="0.25">
      <c r="A64" s="18" t="s">
        <v>32</v>
      </c>
      <c r="B64" s="204">
        <v>0</v>
      </c>
      <c r="C64" s="204">
        <v>0</v>
      </c>
      <c r="D64" s="204">
        <v>0</v>
      </c>
      <c r="E64" s="204">
        <v>0</v>
      </c>
      <c r="F64" s="204">
        <v>0</v>
      </c>
      <c r="G64" s="204">
        <v>0</v>
      </c>
      <c r="H64" s="204">
        <v>0</v>
      </c>
      <c r="I64" s="204">
        <v>0</v>
      </c>
      <c r="J64" s="204">
        <v>0</v>
      </c>
      <c r="K64" s="204">
        <v>0</v>
      </c>
      <c r="L64" s="204">
        <v>0</v>
      </c>
      <c r="M64" s="204">
        <v>0</v>
      </c>
      <c r="N64" s="204">
        <v>0</v>
      </c>
      <c r="O64" s="204">
        <v>0</v>
      </c>
      <c r="P64" s="204">
        <v>0</v>
      </c>
      <c r="Q64" s="204">
        <v>0</v>
      </c>
      <c r="R64" s="204">
        <v>0</v>
      </c>
      <c r="S64" s="204">
        <v>0</v>
      </c>
      <c r="T64" s="204">
        <v>0</v>
      </c>
      <c r="U64" s="204">
        <v>0</v>
      </c>
      <c r="V64" s="204">
        <v>0</v>
      </c>
      <c r="W64" s="204">
        <v>0</v>
      </c>
      <c r="X64" s="204">
        <v>0</v>
      </c>
      <c r="Y64" s="204">
        <v>0</v>
      </c>
      <c r="DA64" s="71" t="s">
        <v>976</v>
      </c>
    </row>
    <row r="65" spans="1:105" ht="12" customHeight="1" x14ac:dyDescent="0.25">
      <c r="A65" s="18" t="s">
        <v>33</v>
      </c>
      <c r="B65" s="204">
        <v>70.091757725011618</v>
      </c>
      <c r="C65" s="204">
        <v>89.294946108922844</v>
      </c>
      <c r="D65" s="204">
        <v>114.259183713178</v>
      </c>
      <c r="E65" s="204">
        <v>180.51023604961199</v>
      </c>
      <c r="F65" s="204">
        <v>140.1834948630256</v>
      </c>
      <c r="G65" s="204">
        <v>164.1874501510737</v>
      </c>
      <c r="H65" s="204">
        <v>133.46227429062759</v>
      </c>
      <c r="I65" s="204">
        <v>112.3388005159072</v>
      </c>
      <c r="J65" s="204">
        <v>107.5379406706793</v>
      </c>
      <c r="K65" s="204">
        <v>133.8970491404354</v>
      </c>
      <c r="L65" s="204">
        <v>295.26131257042027</v>
      </c>
      <c r="M65" s="204">
        <v>276.15365994789232</v>
      </c>
      <c r="N65" s="204">
        <v>168.0519661668088</v>
      </c>
      <c r="O65" s="204">
        <v>175.38452675415161</v>
      </c>
      <c r="P65" s="204">
        <v>155.91864144453999</v>
      </c>
      <c r="Q65" s="204">
        <v>135.68843980590819</v>
      </c>
      <c r="R65" s="204">
        <v>190.09745016049149</v>
      </c>
      <c r="S65" s="204">
        <v>210.9186638276523</v>
      </c>
      <c r="T65" s="204">
        <v>220.45713758440419</v>
      </c>
      <c r="U65" s="204">
        <v>231.88633224173759</v>
      </c>
      <c r="V65" s="204">
        <v>194.29995324710231</v>
      </c>
      <c r="W65" s="204">
        <v>204.33308611608749</v>
      </c>
      <c r="X65" s="204">
        <v>189.68174700086499</v>
      </c>
      <c r="Y65" s="204">
        <v>204.82010352208781</v>
      </c>
      <c r="DA65" s="71" t="s">
        <v>977</v>
      </c>
    </row>
    <row r="66" spans="1:105" ht="12" customHeight="1" x14ac:dyDescent="0.25">
      <c r="A66" s="18" t="s">
        <v>83</v>
      </c>
      <c r="B66" s="204">
        <v>49.954600171969041</v>
      </c>
      <c r="C66" s="204">
        <v>40.388822012037828</v>
      </c>
      <c r="D66" s="204">
        <v>21.257265692175409</v>
      </c>
      <c r="E66" s="204">
        <v>62.709028374892519</v>
      </c>
      <c r="F66" s="204">
        <v>107.3492691315563</v>
      </c>
      <c r="G66" s="204">
        <v>87.154858125537402</v>
      </c>
      <c r="H66" s="204">
        <v>142.42381771281171</v>
      </c>
      <c r="I66" s="204">
        <v>156.2410146173689</v>
      </c>
      <c r="J66" s="204">
        <v>95.657781599312116</v>
      </c>
      <c r="K66" s="204">
        <v>100.8884780739467</v>
      </c>
      <c r="L66" s="204">
        <v>116.65236457437661</v>
      </c>
      <c r="M66" s="204">
        <v>38.884092863284607</v>
      </c>
      <c r="N66" s="204">
        <v>68.309888220120371</v>
      </c>
      <c r="O66" s="204">
        <v>16.814789337919169</v>
      </c>
      <c r="P66" s="204">
        <v>4.2036973344797932</v>
      </c>
      <c r="Q66" s="204">
        <v>4.2036973344797932</v>
      </c>
      <c r="R66" s="204">
        <v>4.2036973344797932</v>
      </c>
      <c r="S66" s="204">
        <v>7.1619948409286316</v>
      </c>
      <c r="T66" s="204">
        <v>24.531642304385208</v>
      </c>
      <c r="U66" s="204">
        <v>27.69810834049871</v>
      </c>
      <c r="V66" s="204">
        <v>23.51435941530524</v>
      </c>
      <c r="W66" s="204">
        <v>31.034737747205501</v>
      </c>
      <c r="X66" s="204">
        <v>11.204901117798791</v>
      </c>
      <c r="Y66" s="204">
        <v>0</v>
      </c>
      <c r="DA66" s="71" t="s">
        <v>978</v>
      </c>
    </row>
    <row r="67" spans="1:105" ht="12" customHeight="1" x14ac:dyDescent="0.25">
      <c r="A67" s="14" t="s">
        <v>34</v>
      </c>
      <c r="B67" s="204">
        <f t="shared" ref="B67:Y67" si="13">B68+B69</f>
        <v>121.1535683576956</v>
      </c>
      <c r="C67" s="204">
        <f t="shared" si="13"/>
        <v>59.200515907136698</v>
      </c>
      <c r="D67" s="204">
        <f t="shared" si="13"/>
        <v>72.420894239036969</v>
      </c>
      <c r="E67" s="204">
        <f t="shared" si="13"/>
        <v>123.6027515047291</v>
      </c>
      <c r="F67" s="204">
        <f t="shared" si="13"/>
        <v>131.25614789337919</v>
      </c>
      <c r="G67" s="204">
        <f t="shared" si="13"/>
        <v>128.0969045571797</v>
      </c>
      <c r="H67" s="204">
        <f t="shared" si="13"/>
        <v>129.62278589853821</v>
      </c>
      <c r="I67" s="204">
        <f t="shared" si="13"/>
        <v>137.1230438521066</v>
      </c>
      <c r="J67" s="204">
        <f t="shared" si="13"/>
        <v>189.6614789337919</v>
      </c>
      <c r="K67" s="204">
        <f t="shared" si="13"/>
        <v>247.46199484092861</v>
      </c>
      <c r="L67" s="204">
        <f t="shared" si="13"/>
        <v>353.86526225279448</v>
      </c>
      <c r="M67" s="204">
        <f t="shared" si="13"/>
        <v>385.53422184006882</v>
      </c>
      <c r="N67" s="204">
        <f t="shared" si="13"/>
        <v>364.20584694754939</v>
      </c>
      <c r="O67" s="204">
        <f t="shared" si="13"/>
        <v>321.49793637145308</v>
      </c>
      <c r="P67" s="204">
        <f t="shared" si="13"/>
        <v>348.15227858985378</v>
      </c>
      <c r="Q67" s="204">
        <f t="shared" si="13"/>
        <v>347.78392089423897</v>
      </c>
      <c r="R67" s="204">
        <f t="shared" si="13"/>
        <v>146.36715391229581</v>
      </c>
      <c r="S67" s="204">
        <f t="shared" si="13"/>
        <v>406.67575236457441</v>
      </c>
      <c r="T67" s="204">
        <f t="shared" si="13"/>
        <v>485.12295786758381</v>
      </c>
      <c r="U67" s="204">
        <f t="shared" si="13"/>
        <v>427.91367153912302</v>
      </c>
      <c r="V67" s="204">
        <f t="shared" si="13"/>
        <v>375.01917454858119</v>
      </c>
      <c r="W67" s="204">
        <f t="shared" si="13"/>
        <v>304.46672398968178</v>
      </c>
      <c r="X67" s="204">
        <f t="shared" si="13"/>
        <v>21.260189165950131</v>
      </c>
      <c r="Y67" s="204">
        <f t="shared" si="13"/>
        <v>117.67394668959589</v>
      </c>
      <c r="DA67" s="71"/>
    </row>
    <row r="68" spans="1:105" ht="12" customHeight="1" x14ac:dyDescent="0.25">
      <c r="A68" s="18" t="s">
        <v>73</v>
      </c>
      <c r="B68" s="204">
        <v>121.1535683576956</v>
      </c>
      <c r="C68" s="204">
        <v>59.200515907136698</v>
      </c>
      <c r="D68" s="204">
        <v>72.420894239036969</v>
      </c>
      <c r="E68" s="204">
        <v>123.6027515047291</v>
      </c>
      <c r="F68" s="204">
        <v>131.25614789337919</v>
      </c>
      <c r="G68" s="204">
        <v>128.0969045571797</v>
      </c>
      <c r="H68" s="204">
        <v>129.62278589853821</v>
      </c>
      <c r="I68" s="204">
        <v>137.1230438521066</v>
      </c>
      <c r="J68" s="204">
        <v>189.6614789337919</v>
      </c>
      <c r="K68" s="204">
        <v>247.46199484092861</v>
      </c>
      <c r="L68" s="204">
        <v>353.86526225279448</v>
      </c>
      <c r="M68" s="204">
        <v>385.53422184006882</v>
      </c>
      <c r="N68" s="204">
        <v>364.20584694754939</v>
      </c>
      <c r="O68" s="204">
        <v>321.49793637145308</v>
      </c>
      <c r="P68" s="204">
        <v>348.15227858985378</v>
      </c>
      <c r="Q68" s="204">
        <v>347.78392089423897</v>
      </c>
      <c r="R68" s="204">
        <v>146.36715391229581</v>
      </c>
      <c r="S68" s="204">
        <v>406.67575236457441</v>
      </c>
      <c r="T68" s="204">
        <v>485.12295786758381</v>
      </c>
      <c r="U68" s="204">
        <v>427.91367153912302</v>
      </c>
      <c r="V68" s="204">
        <v>375.01917454858119</v>
      </c>
      <c r="W68" s="204">
        <v>304.46672398968178</v>
      </c>
      <c r="X68" s="204">
        <v>21.260189165950131</v>
      </c>
      <c r="Y68" s="204">
        <v>117.67394668959589</v>
      </c>
      <c r="DA68" s="71" t="s">
        <v>979</v>
      </c>
    </row>
    <row r="69" spans="1:105" ht="12" customHeight="1" x14ac:dyDescent="0.25">
      <c r="A69" s="18" t="s">
        <v>36</v>
      </c>
      <c r="B69" s="204">
        <v>0</v>
      </c>
      <c r="C69" s="204">
        <v>0</v>
      </c>
      <c r="D69" s="204">
        <v>0</v>
      </c>
      <c r="E69" s="204">
        <v>0</v>
      </c>
      <c r="F69" s="204">
        <v>0</v>
      </c>
      <c r="G69" s="204">
        <v>0</v>
      </c>
      <c r="H69" s="204">
        <v>0</v>
      </c>
      <c r="I69" s="204">
        <v>0</v>
      </c>
      <c r="J69" s="204">
        <v>0</v>
      </c>
      <c r="K69" s="204">
        <v>0</v>
      </c>
      <c r="L69" s="204">
        <v>0</v>
      </c>
      <c r="M69" s="204">
        <v>0</v>
      </c>
      <c r="N69" s="204">
        <v>0</v>
      </c>
      <c r="O69" s="204">
        <v>0</v>
      </c>
      <c r="P69" s="204">
        <v>0</v>
      </c>
      <c r="Q69" s="204">
        <v>0</v>
      </c>
      <c r="R69" s="204">
        <v>0</v>
      </c>
      <c r="S69" s="204">
        <v>0</v>
      </c>
      <c r="T69" s="204">
        <v>0</v>
      </c>
      <c r="U69" s="204">
        <v>0</v>
      </c>
      <c r="V69" s="204">
        <v>0</v>
      </c>
      <c r="W69" s="204">
        <v>0</v>
      </c>
      <c r="X69" s="204">
        <v>0</v>
      </c>
      <c r="Y69" s="204">
        <v>0</v>
      </c>
      <c r="DA69" s="71" t="s">
        <v>980</v>
      </c>
    </row>
    <row r="70" spans="1:105" ht="12" customHeight="1" x14ac:dyDescent="0.25">
      <c r="A70" s="14" t="s">
        <v>37</v>
      </c>
      <c r="B70" s="204">
        <v>0</v>
      </c>
      <c r="C70" s="204">
        <v>0</v>
      </c>
      <c r="D70" s="204">
        <v>0</v>
      </c>
      <c r="E70" s="204">
        <v>0</v>
      </c>
      <c r="F70" s="204">
        <v>0</v>
      </c>
      <c r="G70" s="204">
        <v>0</v>
      </c>
      <c r="H70" s="204">
        <v>0</v>
      </c>
      <c r="I70" s="204">
        <v>0</v>
      </c>
      <c r="J70" s="204">
        <v>0</v>
      </c>
      <c r="K70" s="204">
        <v>0</v>
      </c>
      <c r="L70" s="204">
        <v>0</v>
      </c>
      <c r="M70" s="204">
        <v>0</v>
      </c>
      <c r="N70" s="204">
        <v>0</v>
      </c>
      <c r="O70" s="204">
        <v>0</v>
      </c>
      <c r="P70" s="204">
        <v>0</v>
      </c>
      <c r="Q70" s="204">
        <v>0</v>
      </c>
      <c r="R70" s="204">
        <v>0</v>
      </c>
      <c r="S70" s="204">
        <v>0</v>
      </c>
      <c r="T70" s="204">
        <v>0</v>
      </c>
      <c r="U70" s="204">
        <v>0</v>
      </c>
      <c r="V70" s="204">
        <v>0</v>
      </c>
      <c r="W70" s="204">
        <v>0</v>
      </c>
      <c r="X70" s="204">
        <v>0</v>
      </c>
      <c r="Y70" s="204">
        <v>0</v>
      </c>
      <c r="DA70" s="71" t="s">
        <v>981</v>
      </c>
    </row>
    <row r="71" spans="1:105" ht="12" customHeight="1" x14ac:dyDescent="0.25">
      <c r="A71" s="114" t="s">
        <v>144</v>
      </c>
      <c r="B71" s="284">
        <f t="shared" ref="B71:Y71" si="14">SUM(B72:B74)</f>
        <v>241.19992625467631</v>
      </c>
      <c r="C71" s="284">
        <f t="shared" si="14"/>
        <v>188.8842840280974</v>
      </c>
      <c r="D71" s="284">
        <f t="shared" si="14"/>
        <v>207.93734364439041</v>
      </c>
      <c r="E71" s="284">
        <f t="shared" si="14"/>
        <v>366.82201592923371</v>
      </c>
      <c r="F71" s="284">
        <f t="shared" si="14"/>
        <v>378.78891188796109</v>
      </c>
      <c r="G71" s="284">
        <f t="shared" si="14"/>
        <v>379.43921283379092</v>
      </c>
      <c r="H71" s="284">
        <f t="shared" si="14"/>
        <v>405.50887790197748</v>
      </c>
      <c r="I71" s="284">
        <f t="shared" si="14"/>
        <v>405.70285898538259</v>
      </c>
      <c r="J71" s="284">
        <f t="shared" si="14"/>
        <v>392.85720120378329</v>
      </c>
      <c r="K71" s="284">
        <f t="shared" si="14"/>
        <v>482.24752205531081</v>
      </c>
      <c r="L71" s="284">
        <f t="shared" si="14"/>
        <v>765.77893939759133</v>
      </c>
      <c r="M71" s="284">
        <f t="shared" si="14"/>
        <v>700.57197465124568</v>
      </c>
      <c r="N71" s="284">
        <f t="shared" si="14"/>
        <v>600.56770133447856</v>
      </c>
      <c r="O71" s="284">
        <f t="shared" si="14"/>
        <v>513.69725246352391</v>
      </c>
      <c r="P71" s="284">
        <f t="shared" si="14"/>
        <v>508.27461736887358</v>
      </c>
      <c r="Q71" s="284">
        <f t="shared" si="14"/>
        <v>487.67605803462698</v>
      </c>
      <c r="R71" s="284">
        <f t="shared" si="14"/>
        <v>340.66830140726711</v>
      </c>
      <c r="S71" s="284">
        <f t="shared" si="14"/>
        <v>624.75641103315525</v>
      </c>
      <c r="T71" s="284">
        <f t="shared" si="14"/>
        <v>730.11173775637326</v>
      </c>
      <c r="U71" s="284">
        <f t="shared" si="14"/>
        <v>687.49811212135933</v>
      </c>
      <c r="V71" s="284">
        <f t="shared" si="14"/>
        <v>592.83348721098878</v>
      </c>
      <c r="W71" s="284">
        <f t="shared" si="14"/>
        <v>539.83454785297477</v>
      </c>
      <c r="X71" s="284">
        <f t="shared" si="14"/>
        <v>222.14683728461389</v>
      </c>
      <c r="Y71" s="284">
        <f t="shared" si="14"/>
        <v>322.49405021168371</v>
      </c>
      <c r="DA71" s="118"/>
    </row>
    <row r="72" spans="1:105" ht="12" customHeight="1" x14ac:dyDescent="0.25">
      <c r="A72" s="51" t="str">
        <f>A53</f>
        <v>Basic chemicals</v>
      </c>
      <c r="B72" s="241">
        <f>CHI_fec!B16</f>
        <v>241.19992625467631</v>
      </c>
      <c r="C72" s="241">
        <f>CHI_fec!C16</f>
        <v>188.8842840280974</v>
      </c>
      <c r="D72" s="241">
        <f>CHI_fec!D16</f>
        <v>207.93734364439041</v>
      </c>
      <c r="E72" s="241">
        <f>CHI_fec!E16</f>
        <v>366.82201592923371</v>
      </c>
      <c r="F72" s="241">
        <f>CHI_fec!F16</f>
        <v>378.78891188796109</v>
      </c>
      <c r="G72" s="241">
        <f>CHI_fec!G16</f>
        <v>379.43921283379092</v>
      </c>
      <c r="H72" s="241">
        <f>CHI_fec!H16</f>
        <v>405.50887790197748</v>
      </c>
      <c r="I72" s="241">
        <f>CHI_fec!I16</f>
        <v>405.70285898538259</v>
      </c>
      <c r="J72" s="241">
        <f>CHI_fec!J16</f>
        <v>392.85720120378329</v>
      </c>
      <c r="K72" s="241">
        <f>CHI_fec!K16</f>
        <v>482.24752205531081</v>
      </c>
      <c r="L72" s="241">
        <f>CHI_fec!L16</f>
        <v>765.77893939759133</v>
      </c>
      <c r="M72" s="241">
        <f>CHI_fec!M16</f>
        <v>700.57197465124568</v>
      </c>
      <c r="N72" s="241">
        <f>CHI_fec!N16</f>
        <v>600.56770133447856</v>
      </c>
      <c r="O72" s="241">
        <f>CHI_fec!O16</f>
        <v>513.69725246352391</v>
      </c>
      <c r="P72" s="241">
        <f>CHI_fec!P16</f>
        <v>508.27461736887358</v>
      </c>
      <c r="Q72" s="241">
        <f>CHI_fec!Q16</f>
        <v>487.67605803462698</v>
      </c>
      <c r="R72" s="241">
        <f>CHI_fec!R16</f>
        <v>340.66830140726711</v>
      </c>
      <c r="S72" s="241">
        <f>CHI_fec!S16</f>
        <v>624.75641103315525</v>
      </c>
      <c r="T72" s="241">
        <f>CHI_fec!T16</f>
        <v>730.11173775637326</v>
      </c>
      <c r="U72" s="241">
        <f>CHI_fec!U16</f>
        <v>687.49811212135933</v>
      </c>
      <c r="V72" s="241">
        <f>CHI_fec!V16</f>
        <v>592.83348721098878</v>
      </c>
      <c r="W72" s="241">
        <f>CHI_fec!W16</f>
        <v>539.83454785297477</v>
      </c>
      <c r="X72" s="241">
        <f>CHI_fec!X16</f>
        <v>222.14683728461389</v>
      </c>
      <c r="Y72" s="241">
        <f>CHI_fec!Y16</f>
        <v>322.49405021168371</v>
      </c>
      <c r="DA72" s="83"/>
    </row>
    <row r="73" spans="1:105" ht="12" customHeight="1" x14ac:dyDescent="0.25">
      <c r="A73" s="99" t="str">
        <f>A54</f>
        <v>Other chemicals</v>
      </c>
      <c r="B73" s="282">
        <v>0</v>
      </c>
      <c r="C73" s="282">
        <v>0</v>
      </c>
      <c r="D73" s="282">
        <v>0</v>
      </c>
      <c r="E73" s="282">
        <v>0</v>
      </c>
      <c r="F73" s="282">
        <v>0</v>
      </c>
      <c r="G73" s="282">
        <v>0</v>
      </c>
      <c r="H73" s="282">
        <v>0</v>
      </c>
      <c r="I73" s="282">
        <v>0</v>
      </c>
      <c r="J73" s="282">
        <v>0</v>
      </c>
      <c r="K73" s="282">
        <v>0</v>
      </c>
      <c r="L73" s="282">
        <v>0</v>
      </c>
      <c r="M73" s="282">
        <v>0</v>
      </c>
      <c r="N73" s="282">
        <v>0</v>
      </c>
      <c r="O73" s="282">
        <v>0</v>
      </c>
      <c r="P73" s="282">
        <v>0</v>
      </c>
      <c r="Q73" s="282">
        <v>0</v>
      </c>
      <c r="R73" s="282">
        <v>0</v>
      </c>
      <c r="S73" s="282">
        <v>0</v>
      </c>
      <c r="T73" s="282">
        <v>0</v>
      </c>
      <c r="U73" s="282">
        <v>0</v>
      </c>
      <c r="V73" s="282">
        <v>0</v>
      </c>
      <c r="W73" s="282">
        <v>0</v>
      </c>
      <c r="X73" s="282">
        <v>0</v>
      </c>
      <c r="Y73" s="282">
        <v>0</v>
      </c>
      <c r="DA73" s="94"/>
    </row>
    <row r="74" spans="1:105" ht="12" customHeight="1" x14ac:dyDescent="0.25">
      <c r="A74" s="52" t="str">
        <f>A55</f>
        <v>Pharmaceutical products etc.</v>
      </c>
      <c r="B74" s="242">
        <v>0</v>
      </c>
      <c r="C74" s="242">
        <v>0</v>
      </c>
      <c r="D74" s="242">
        <v>0</v>
      </c>
      <c r="E74" s="242">
        <v>0</v>
      </c>
      <c r="F74" s="242">
        <v>0</v>
      </c>
      <c r="G74" s="242">
        <v>0</v>
      </c>
      <c r="H74" s="242">
        <v>0</v>
      </c>
      <c r="I74" s="242">
        <v>0</v>
      </c>
      <c r="J74" s="242">
        <v>0</v>
      </c>
      <c r="K74" s="242">
        <v>0</v>
      </c>
      <c r="L74" s="242">
        <v>0</v>
      </c>
      <c r="M74" s="242">
        <v>0</v>
      </c>
      <c r="N74" s="242">
        <v>0</v>
      </c>
      <c r="O74" s="242">
        <v>0</v>
      </c>
      <c r="P74" s="242">
        <v>0</v>
      </c>
      <c r="Q74" s="242">
        <v>0</v>
      </c>
      <c r="R74" s="242">
        <v>0</v>
      </c>
      <c r="S74" s="242">
        <v>0</v>
      </c>
      <c r="T74" s="242">
        <v>0</v>
      </c>
      <c r="U74" s="242">
        <v>0</v>
      </c>
      <c r="V74" s="242">
        <v>0</v>
      </c>
      <c r="W74" s="242">
        <v>0</v>
      </c>
      <c r="X74" s="242">
        <v>0</v>
      </c>
      <c r="Y74" s="242">
        <v>0</v>
      </c>
      <c r="DA74" s="84"/>
    </row>
    <row r="75" spans="1:105" ht="12" customHeight="1" x14ac:dyDescent="0.25">
      <c r="A75" s="172"/>
      <c r="B75" s="172"/>
      <c r="C75" s="172"/>
      <c r="D75" s="172"/>
      <c r="E75" s="172"/>
      <c r="F75" s="172"/>
      <c r="G75" s="172"/>
      <c r="H75" s="172"/>
      <c r="I75" s="172"/>
      <c r="J75" s="172"/>
      <c r="K75" s="172"/>
      <c r="L75" s="172"/>
      <c r="M75" s="172"/>
      <c r="N75" s="172"/>
      <c r="O75" s="172"/>
      <c r="P75" s="172"/>
      <c r="Q75" s="172"/>
      <c r="R75" s="172"/>
      <c r="S75" s="172"/>
      <c r="T75" s="172"/>
      <c r="U75" s="172"/>
      <c r="V75" s="172"/>
      <c r="W75" s="172"/>
      <c r="X75" s="172"/>
      <c r="Y75" s="172"/>
      <c r="DA75" s="176"/>
    </row>
    <row r="76" spans="1:105" ht="12" customHeight="1" x14ac:dyDescent="0.25">
      <c r="A76" s="30" t="s">
        <v>84</v>
      </c>
      <c r="B76" s="203">
        <f t="shared" ref="B76:Y76" si="15">SUM(B77:B78)</f>
        <v>774.8294747976347</v>
      </c>
      <c r="C76" s="203">
        <f t="shared" si="15"/>
        <v>604.78826711838747</v>
      </c>
      <c r="D76" s="203">
        <f t="shared" si="15"/>
        <v>633.31517575825501</v>
      </c>
      <c r="E76" s="203">
        <f t="shared" si="15"/>
        <v>746.45056519802301</v>
      </c>
      <c r="F76" s="203">
        <f t="shared" si="15"/>
        <v>893.64335911736009</v>
      </c>
      <c r="G76" s="203">
        <f t="shared" si="15"/>
        <v>933.78203803800034</v>
      </c>
      <c r="H76" s="203">
        <f t="shared" si="15"/>
        <v>974.95114211820555</v>
      </c>
      <c r="I76" s="203">
        <f t="shared" si="15"/>
        <v>948.96305699754544</v>
      </c>
      <c r="J76" s="203">
        <f t="shared" si="15"/>
        <v>907.09065063830849</v>
      </c>
      <c r="K76" s="203">
        <f t="shared" si="15"/>
        <v>908.79522743786674</v>
      </c>
      <c r="L76" s="203">
        <f t="shared" si="15"/>
        <v>1050.219013798051</v>
      </c>
      <c r="M76" s="203">
        <f t="shared" si="15"/>
        <v>957.19153723827117</v>
      </c>
      <c r="N76" s="203">
        <f t="shared" si="15"/>
        <v>613.85464752215466</v>
      </c>
      <c r="O76" s="203">
        <f t="shared" si="15"/>
        <v>681.0139046777482</v>
      </c>
      <c r="P76" s="203">
        <f t="shared" si="15"/>
        <v>862.32801639726858</v>
      </c>
      <c r="Q76" s="203">
        <f t="shared" si="15"/>
        <v>1162.7063227575911</v>
      </c>
      <c r="R76" s="203">
        <f t="shared" si="15"/>
        <v>916.73506419778255</v>
      </c>
      <c r="S76" s="203">
        <f t="shared" si="15"/>
        <v>966.02456252175557</v>
      </c>
      <c r="T76" s="203">
        <f t="shared" si="15"/>
        <v>1078.909991281434</v>
      </c>
      <c r="U76" s="203">
        <f t="shared" si="15"/>
        <v>1000.679855161496</v>
      </c>
      <c r="V76" s="203">
        <f t="shared" si="15"/>
        <v>971.92722364142492</v>
      </c>
      <c r="W76" s="203">
        <f t="shared" si="15"/>
        <v>826.30640172134565</v>
      </c>
      <c r="X76" s="203">
        <f t="shared" si="15"/>
        <v>753.34655903827752</v>
      </c>
      <c r="Y76" s="203">
        <f t="shared" si="15"/>
        <v>795.17847555761671</v>
      </c>
      <c r="DA76" s="112"/>
    </row>
    <row r="77" spans="1:105" ht="12" customHeight="1" x14ac:dyDescent="0.25">
      <c r="A77" s="24" t="s">
        <v>145</v>
      </c>
      <c r="B77" s="213">
        <f>(CHI_emi!B5-CHI_emi!B59)+(CHI_emi!B61-CHI_emi!B108)+CHI_emi!B110</f>
        <v>492.86787479763467</v>
      </c>
      <c r="C77" s="213">
        <f>(CHI_emi!C5-CHI_emi!C59)+(CHI_emi!C61-CHI_emi!C108)+CHI_emi!C110</f>
        <v>469.02320711838752</v>
      </c>
      <c r="D77" s="213">
        <f>(CHI_emi!D5-CHI_emi!D59)+(CHI_emi!D61-CHI_emi!D108)+CHI_emi!D110</f>
        <v>467.63109575825507</v>
      </c>
      <c r="E77" s="213">
        <f>(CHI_emi!E5-CHI_emi!E59)+(CHI_emi!E61-CHI_emi!E108)+CHI_emi!E110</f>
        <v>459.84350519802297</v>
      </c>
      <c r="F77" s="213">
        <f>(CHI_emi!F5-CHI_emi!F59)+(CHI_emi!F61-CHI_emi!F108)+CHI_emi!F110</f>
        <v>589.12665911736008</v>
      </c>
      <c r="G77" s="213">
        <f>(CHI_emi!G5-CHI_emi!G59)+(CHI_emi!G61-CHI_emi!G108)+CHI_emi!G110</f>
        <v>636.85995803800029</v>
      </c>
      <c r="H77" s="213">
        <f>(CHI_emi!H5-CHI_emi!H59)+(CHI_emi!H61-CHI_emi!H108)+CHI_emi!H110</f>
        <v>661.02493211820547</v>
      </c>
      <c r="I77" s="213">
        <f>(CHI_emi!I5-CHI_emi!I59)+(CHI_emi!I61-CHI_emi!I108)+CHI_emi!I110</f>
        <v>631.02035699754549</v>
      </c>
      <c r="J77" s="213">
        <f>(CHI_emi!J5-CHI_emi!J59)+(CHI_emi!J61-CHI_emi!J108)+CHI_emi!J110</f>
        <v>569.03534063830841</v>
      </c>
      <c r="K77" s="213">
        <f>(CHI_emi!K5-CHI_emi!K59)+(CHI_emi!K61-CHI_emi!K108)+CHI_emi!K110</f>
        <v>455.54322743786673</v>
      </c>
      <c r="L77" s="213">
        <f>(CHI_emi!L5-CHI_emi!L59)+(CHI_emi!L61-CHI_emi!L108)+CHI_emi!L110</f>
        <v>417.33646379805094</v>
      </c>
      <c r="M77" s="213">
        <f>(CHI_emi!M5-CHI_emi!M59)+(CHI_emi!M61-CHI_emi!M108)+CHI_emi!M110</f>
        <v>372.80678723827117</v>
      </c>
      <c r="N77" s="213">
        <f>(CHI_emi!N5-CHI_emi!N59)+(CHI_emi!N61-CHI_emi!N108)+CHI_emi!N110</f>
        <v>111.83368752215461</v>
      </c>
      <c r="O77" s="213">
        <f>(CHI_emi!O5-CHI_emi!O59)+(CHI_emi!O61-CHI_emi!O108)+CHI_emi!O110</f>
        <v>164.10078467774812</v>
      </c>
      <c r="P77" s="213">
        <f>(CHI_emi!P5-CHI_emi!P59)+(CHI_emi!P61-CHI_emi!P108)+CHI_emi!P110</f>
        <v>292.94333639726858</v>
      </c>
      <c r="Q77" s="213">
        <f>(CHI_emi!Q5-CHI_emi!Q59)+(CHI_emi!Q61-CHI_emi!Q108)+CHI_emi!Q110</f>
        <v>667.66071275759111</v>
      </c>
      <c r="R77" s="213">
        <f>(CHI_emi!R5-CHI_emi!R59)+(CHI_emi!R61-CHI_emi!R108)+CHI_emi!R110</f>
        <v>454.80378419778259</v>
      </c>
      <c r="S77" s="213">
        <f>(CHI_emi!S5-CHI_emi!S59)+(CHI_emi!S61-CHI_emi!S108)+CHI_emi!S110</f>
        <v>161.40780252175563</v>
      </c>
      <c r="T77" s="213">
        <f>(CHI_emi!T5-CHI_emi!T59)+(CHI_emi!T61-CHI_emi!T108)+CHI_emi!T110</f>
        <v>127.72105128143396</v>
      </c>
      <c r="U77" s="213">
        <f>(CHI_emi!U5-CHI_emi!U59)+(CHI_emi!U61-CHI_emi!U108)+CHI_emi!U110</f>
        <v>122.94042516149598</v>
      </c>
      <c r="V77" s="213">
        <f>(CHI_emi!V5-CHI_emi!V59)+(CHI_emi!V61-CHI_emi!V108)+CHI_emi!V110</f>
        <v>126.39299364142488</v>
      </c>
      <c r="W77" s="213">
        <f>(CHI_emi!W5-CHI_emi!W59)+(CHI_emi!W61-CHI_emi!W108)+CHI_emi!W110</f>
        <v>146.88458172134563</v>
      </c>
      <c r="X77" s="213">
        <f>(CHI_emi!X5-CHI_emi!X59)+(CHI_emi!X61-CHI_emi!X108)+CHI_emi!X110</f>
        <v>442.86926903827759</v>
      </c>
      <c r="Y77" s="213">
        <f>(CHI_emi!Y5-CHI_emi!Y59)+(CHI_emi!Y61-CHI_emi!Y108)+CHI_emi!Y110</f>
        <v>346.49849555761671</v>
      </c>
      <c r="DA77" s="85"/>
    </row>
    <row r="78" spans="1:105" ht="12" customHeight="1" x14ac:dyDescent="0.25">
      <c r="A78" s="14" t="s">
        <v>146</v>
      </c>
      <c r="B78" s="204">
        <f>CHI_emi!B59+CHI_emi!B108</f>
        <v>281.96159999999998</v>
      </c>
      <c r="C78" s="204">
        <f>CHI_emi!C59+CHI_emi!C108</f>
        <v>135.76506000000001</v>
      </c>
      <c r="D78" s="204">
        <f>CHI_emi!D59+CHI_emi!D108</f>
        <v>165.68407999999999</v>
      </c>
      <c r="E78" s="204">
        <f>CHI_emi!E59+CHI_emi!E108</f>
        <v>286.60705999999999</v>
      </c>
      <c r="F78" s="204">
        <f>CHI_emi!F59+CHI_emi!F108</f>
        <v>304.51670000000001</v>
      </c>
      <c r="G78" s="204">
        <f>CHI_emi!G59+CHI_emi!G108</f>
        <v>296.92207999999999</v>
      </c>
      <c r="H78" s="204">
        <f>CHI_emi!H59+CHI_emi!H108</f>
        <v>313.92621000000003</v>
      </c>
      <c r="I78" s="204">
        <f>CHI_emi!I59+CHI_emi!I108</f>
        <v>317.9427</v>
      </c>
      <c r="J78" s="204">
        <f>CHI_emi!J59+CHI_emi!J108</f>
        <v>338.05531000000002</v>
      </c>
      <c r="K78" s="204">
        <f>CHI_emi!K59+CHI_emi!K108</f>
        <v>453.25200000000001</v>
      </c>
      <c r="L78" s="204">
        <f>CHI_emi!L59+CHI_emi!L108</f>
        <v>632.88255000000004</v>
      </c>
      <c r="M78" s="204">
        <f>CHI_emi!M59+CHI_emi!M108</f>
        <v>584.38475000000005</v>
      </c>
      <c r="N78" s="204">
        <f>CHI_emi!N59+CHI_emi!N108</f>
        <v>502.02096</v>
      </c>
      <c r="O78" s="204">
        <f>CHI_emi!O59+CHI_emi!O108</f>
        <v>516.91312000000005</v>
      </c>
      <c r="P78" s="204">
        <f>CHI_emi!P59+CHI_emi!P108</f>
        <v>569.38468</v>
      </c>
      <c r="Q78" s="204">
        <f>CHI_emi!Q59+CHI_emi!Q108</f>
        <v>495.04561000000001</v>
      </c>
      <c r="R78" s="204">
        <f>CHI_emi!R59+CHI_emi!R108</f>
        <v>461.93128000000002</v>
      </c>
      <c r="S78" s="204">
        <f>CHI_emi!S59+CHI_emi!S108</f>
        <v>804.61676</v>
      </c>
      <c r="T78" s="204">
        <f>CHI_emi!T59+CHI_emi!T108</f>
        <v>951.18894</v>
      </c>
      <c r="U78" s="204">
        <f>CHI_emi!U59+CHI_emi!U108</f>
        <v>877.73942999999997</v>
      </c>
      <c r="V78" s="204">
        <f>CHI_emi!V59+CHI_emi!V108</f>
        <v>845.53422999999998</v>
      </c>
      <c r="W78" s="204">
        <f>CHI_emi!W59+CHI_emi!W108</f>
        <v>679.42182000000003</v>
      </c>
      <c r="X78" s="204">
        <f>CHI_emi!X59+CHI_emi!X108</f>
        <v>310.47728999999998</v>
      </c>
      <c r="Y78" s="204">
        <f>CHI_emi!Y59+CHI_emi!Y108</f>
        <v>448.67998</v>
      </c>
      <c r="DA78" s="71"/>
    </row>
    <row r="79" spans="1:105" ht="12" customHeight="1" x14ac:dyDescent="0.25">
      <c r="A79" s="31" t="s">
        <v>144</v>
      </c>
      <c r="B79" s="210">
        <f t="shared" ref="B79:Y79" si="16">SUM(B80:B82)</f>
        <v>774.8294747976347</v>
      </c>
      <c r="C79" s="210">
        <f t="shared" si="16"/>
        <v>604.78826711838758</v>
      </c>
      <c r="D79" s="210">
        <f t="shared" si="16"/>
        <v>633.31517575825512</v>
      </c>
      <c r="E79" s="210">
        <f t="shared" si="16"/>
        <v>746.45056519802301</v>
      </c>
      <c r="F79" s="210">
        <f t="shared" si="16"/>
        <v>893.64335911736009</v>
      </c>
      <c r="G79" s="210">
        <f t="shared" si="16"/>
        <v>933.78203803800034</v>
      </c>
      <c r="H79" s="210">
        <f t="shared" si="16"/>
        <v>974.95114211820544</v>
      </c>
      <c r="I79" s="210">
        <f t="shared" si="16"/>
        <v>948.96305699754555</v>
      </c>
      <c r="J79" s="210">
        <f t="shared" si="16"/>
        <v>907.09065063830849</v>
      </c>
      <c r="K79" s="210">
        <f t="shared" si="16"/>
        <v>908.79522743786663</v>
      </c>
      <c r="L79" s="210">
        <f t="shared" si="16"/>
        <v>1050.219013798051</v>
      </c>
      <c r="M79" s="210">
        <f t="shared" si="16"/>
        <v>957.19153723827128</v>
      </c>
      <c r="N79" s="210">
        <f t="shared" si="16"/>
        <v>613.85464752215466</v>
      </c>
      <c r="O79" s="210">
        <f t="shared" si="16"/>
        <v>681.0139046777482</v>
      </c>
      <c r="P79" s="210">
        <f t="shared" si="16"/>
        <v>862.32801639726858</v>
      </c>
      <c r="Q79" s="210">
        <f t="shared" si="16"/>
        <v>1162.7063227575909</v>
      </c>
      <c r="R79" s="210">
        <f t="shared" si="16"/>
        <v>916.73506419778255</v>
      </c>
      <c r="S79" s="210">
        <f t="shared" si="16"/>
        <v>966.02456252175568</v>
      </c>
      <c r="T79" s="210">
        <f t="shared" si="16"/>
        <v>1078.9099912814338</v>
      </c>
      <c r="U79" s="210">
        <f t="shared" si="16"/>
        <v>1000.6798551614959</v>
      </c>
      <c r="V79" s="210">
        <f t="shared" si="16"/>
        <v>971.92722364142492</v>
      </c>
      <c r="W79" s="210">
        <f t="shared" si="16"/>
        <v>826.30640172134565</v>
      </c>
      <c r="X79" s="210">
        <f t="shared" si="16"/>
        <v>753.34655903827763</v>
      </c>
      <c r="Y79" s="210">
        <f t="shared" si="16"/>
        <v>795.17847555761671</v>
      </c>
      <c r="DA79" s="109"/>
    </row>
    <row r="80" spans="1:105" ht="12" customHeight="1" x14ac:dyDescent="0.25">
      <c r="A80" s="51" t="s">
        <v>48</v>
      </c>
      <c r="B80" s="241">
        <f>CHI_emi!B$5</f>
        <v>443.95072542791036</v>
      </c>
      <c r="C80" s="241">
        <f>CHI_emi!C$5</f>
        <v>295.21851978218206</v>
      </c>
      <c r="D80" s="241">
        <f>CHI_emi!D$5</f>
        <v>344.263941355101</v>
      </c>
      <c r="E80" s="241">
        <f>CHI_emi!E$5</f>
        <v>468.01539724899351</v>
      </c>
      <c r="F80" s="241">
        <f>CHI_emi!F$5</f>
        <v>524.09509690032121</v>
      </c>
      <c r="G80" s="241">
        <f>CHI_emi!G$5</f>
        <v>519.15577610296407</v>
      </c>
      <c r="H80" s="241">
        <f>CHI_emi!H$5</f>
        <v>541.90850530081093</v>
      </c>
      <c r="I80" s="241">
        <f>CHI_emi!I$5</f>
        <v>562.67652190681906</v>
      </c>
      <c r="J80" s="241">
        <f>CHI_emi!J$5</f>
        <v>667.20459501777441</v>
      </c>
      <c r="K80" s="241">
        <f>CHI_emi!K$5</f>
        <v>697.57448268395228</v>
      </c>
      <c r="L80" s="241">
        <f>CHI_emi!L$5</f>
        <v>808.51994898339694</v>
      </c>
      <c r="M80" s="241">
        <f>CHI_emi!M$5</f>
        <v>774.59001142246484</v>
      </c>
      <c r="N80" s="241">
        <f>CHI_emi!N$5</f>
        <v>568.07263636192181</v>
      </c>
      <c r="O80" s="241">
        <f>CHI_emi!O$5</f>
        <v>612.94923187684367</v>
      </c>
      <c r="P80" s="241">
        <f>CHI_emi!P$5</f>
        <v>734.67939233362529</v>
      </c>
      <c r="Q80" s="241">
        <f>CHI_emi!Q$5</f>
        <v>791.83288456845492</v>
      </c>
      <c r="R80" s="241">
        <f>CHI_emi!R$5</f>
        <v>669.02824133648198</v>
      </c>
      <c r="S80" s="241">
        <f>CHI_emi!S$5</f>
        <v>902.85553775222604</v>
      </c>
      <c r="T80" s="241">
        <f>CHI_emi!T$5</f>
        <v>1038.7268510440674</v>
      </c>
      <c r="U80" s="241">
        <f>CHI_emi!U$5</f>
        <v>953.9634067180325</v>
      </c>
      <c r="V80" s="241">
        <f>CHI_emi!V$5</f>
        <v>932.20357836675362</v>
      </c>
      <c r="W80" s="241">
        <f>CHI_emi!W$5</f>
        <v>788.7353660813535</v>
      </c>
      <c r="X80" s="241">
        <f>CHI_emi!X$5</f>
        <v>569.05875930227921</v>
      </c>
      <c r="Y80" s="241">
        <f>CHI_emi!Y$5</f>
        <v>637.27149753829917</v>
      </c>
      <c r="DA80" s="83"/>
    </row>
    <row r="81" spans="1:105" ht="12" customHeight="1" x14ac:dyDescent="0.25">
      <c r="A81" s="99" t="s">
        <v>49</v>
      </c>
      <c r="B81" s="282">
        <f>CHI_emi!B$61</f>
        <v>306.91739358665302</v>
      </c>
      <c r="C81" s="282">
        <f>CHI_emi!C$61</f>
        <v>275.33747973020604</v>
      </c>
      <c r="D81" s="282">
        <f>CHI_emi!D$61</f>
        <v>258.78708710185782</v>
      </c>
      <c r="E81" s="282">
        <f>CHI_emi!E$61</f>
        <v>241.64034597239865</v>
      </c>
      <c r="F81" s="282">
        <f>CHI_emi!F$61</f>
        <v>329.94031826623473</v>
      </c>
      <c r="G81" s="282">
        <f>CHI_emi!G$61</f>
        <v>375.81357821447813</v>
      </c>
      <c r="H81" s="282">
        <f>CHI_emi!H$61</f>
        <v>393.94910645315065</v>
      </c>
      <c r="I81" s="282">
        <f>CHI_emi!I$61</f>
        <v>355.74737037876292</v>
      </c>
      <c r="J81" s="282">
        <f>CHI_emi!J$61</f>
        <v>212.25252664415277</v>
      </c>
      <c r="K81" s="282">
        <f>CHI_emi!K$61</f>
        <v>176.85835603339697</v>
      </c>
      <c r="L81" s="282">
        <f>CHI_emi!L$61</f>
        <v>207.91634394906427</v>
      </c>
      <c r="M81" s="282">
        <f>CHI_emi!M$61</f>
        <v>155.24513152605772</v>
      </c>
      <c r="N81" s="282">
        <f>CHI_emi!N$61</f>
        <v>29.968570258959346</v>
      </c>
      <c r="O81" s="282">
        <f>CHI_emi!O$61</f>
        <v>43.15959617151583</v>
      </c>
      <c r="P81" s="282">
        <f>CHI_emi!P$61</f>
        <v>103.92306148487862</v>
      </c>
      <c r="Q81" s="282">
        <f>CHI_emi!Q$61</f>
        <v>323.88585945977979</v>
      </c>
      <c r="R81" s="282">
        <f>CHI_emi!R$61</f>
        <v>212.29570140849654</v>
      </c>
      <c r="S81" s="282">
        <f>CHI_emi!S$61</f>
        <v>37.772574493556668</v>
      </c>
      <c r="T81" s="282">
        <f>CHI_emi!T$61</f>
        <v>18.958521373584613</v>
      </c>
      <c r="U81" s="282">
        <f>CHI_emi!U$61</f>
        <v>16.520541510312821</v>
      </c>
      <c r="V81" s="282">
        <f>CHI_emi!V$61</f>
        <v>8.4682158014970277</v>
      </c>
      <c r="W81" s="282">
        <f>CHI_emi!W$61</f>
        <v>10.849437355250904</v>
      </c>
      <c r="X81" s="282">
        <f>CHI_emi!X$61</f>
        <v>155.16376486244889</v>
      </c>
      <c r="Y81" s="282">
        <f>CHI_emi!Y$61</f>
        <v>130.26988677599698</v>
      </c>
      <c r="DA81" s="94"/>
    </row>
    <row r="82" spans="1:105" ht="12" customHeight="1" x14ac:dyDescent="0.25">
      <c r="A82" s="52" t="s">
        <v>50</v>
      </c>
      <c r="B82" s="242">
        <f>CHI_emi!B$110</f>
        <v>23.961355783071291</v>
      </c>
      <c r="C82" s="242">
        <f>CHI_emi!C$110</f>
        <v>34.232267605999439</v>
      </c>
      <c r="D82" s="242">
        <f>CHI_emi!D$110</f>
        <v>30.264147301296259</v>
      </c>
      <c r="E82" s="242">
        <f>CHI_emi!E$110</f>
        <v>36.794821976630807</v>
      </c>
      <c r="F82" s="242">
        <f>CHI_emi!F$110</f>
        <v>39.607943950804113</v>
      </c>
      <c r="G82" s="242">
        <f>CHI_emi!G$110</f>
        <v>38.812683720558141</v>
      </c>
      <c r="H82" s="242">
        <f>CHI_emi!H$110</f>
        <v>39.093530364243897</v>
      </c>
      <c r="I82" s="242">
        <f>CHI_emi!I$110</f>
        <v>30.539164711963551</v>
      </c>
      <c r="J82" s="242">
        <f>CHI_emi!J$110</f>
        <v>27.63352897638126</v>
      </c>
      <c r="K82" s="242">
        <f>CHI_emi!K$110</f>
        <v>34.362388720517437</v>
      </c>
      <c r="L82" s="242">
        <f>CHI_emi!L$110</f>
        <v>33.782720865589759</v>
      </c>
      <c r="M82" s="242">
        <f>CHI_emi!M$110</f>
        <v>27.356394289748689</v>
      </c>
      <c r="N82" s="242">
        <f>CHI_emi!N$110</f>
        <v>15.813440901273459</v>
      </c>
      <c r="O82" s="242">
        <f>CHI_emi!O$110</f>
        <v>24.90507662938867</v>
      </c>
      <c r="P82" s="242">
        <f>CHI_emi!P$110</f>
        <v>23.72556257876467</v>
      </c>
      <c r="Q82" s="242">
        <f>CHI_emi!Q$110</f>
        <v>46.987578729356393</v>
      </c>
      <c r="R82" s="242">
        <f>CHI_emi!R$110</f>
        <v>35.411121452804068</v>
      </c>
      <c r="S82" s="242">
        <f>CHI_emi!S$110</f>
        <v>25.39645027597291</v>
      </c>
      <c r="T82" s="242">
        <f>CHI_emi!T$110</f>
        <v>21.224618863781931</v>
      </c>
      <c r="U82" s="242">
        <f>CHI_emi!U$110</f>
        <v>30.195906933150621</v>
      </c>
      <c r="V82" s="242">
        <f>CHI_emi!V$110</f>
        <v>31.255429473174221</v>
      </c>
      <c r="W82" s="242">
        <f>CHI_emi!W$110</f>
        <v>26.721598284741251</v>
      </c>
      <c r="X82" s="242">
        <f>CHI_emi!X$110</f>
        <v>29.124034873549501</v>
      </c>
      <c r="Y82" s="242">
        <f>CHI_emi!Y$110</f>
        <v>27.637091243320569</v>
      </c>
      <c r="DA82" s="84"/>
    </row>
    <row r="83" spans="1:105" ht="12" customHeight="1" x14ac:dyDescent="0.25">
      <c r="A83" s="172"/>
      <c r="B83" s="172"/>
      <c r="C83" s="172"/>
      <c r="D83" s="172"/>
      <c r="E83" s="172"/>
      <c r="F83" s="172"/>
      <c r="G83" s="172"/>
      <c r="H83" s="172"/>
      <c r="I83" s="172"/>
      <c r="J83" s="172"/>
      <c r="K83" s="172"/>
      <c r="L83" s="172"/>
      <c r="M83" s="172"/>
      <c r="N83" s="172"/>
      <c r="O83" s="172"/>
      <c r="P83" s="172"/>
      <c r="Q83" s="172"/>
      <c r="R83" s="172"/>
      <c r="S83" s="172"/>
      <c r="T83" s="172"/>
      <c r="U83" s="172"/>
      <c r="V83" s="172"/>
      <c r="W83" s="172"/>
      <c r="X83" s="172"/>
      <c r="Y83" s="172"/>
      <c r="DA83" s="176"/>
    </row>
    <row r="84" spans="1:105" ht="12" customHeight="1" x14ac:dyDescent="0.25">
      <c r="A84" s="115" t="s">
        <v>147</v>
      </c>
      <c r="B84" s="312"/>
      <c r="C84" s="312"/>
      <c r="D84" s="312"/>
      <c r="E84" s="312"/>
      <c r="F84" s="312"/>
      <c r="G84" s="312"/>
      <c r="H84" s="312"/>
      <c r="I84" s="312"/>
      <c r="J84" s="312"/>
      <c r="K84" s="312"/>
      <c r="L84" s="312"/>
      <c r="M84" s="312"/>
      <c r="N84" s="312"/>
      <c r="O84" s="312"/>
      <c r="P84" s="312"/>
      <c r="Q84" s="312"/>
      <c r="R84" s="312"/>
      <c r="S84" s="312"/>
      <c r="T84" s="312"/>
      <c r="U84" s="312"/>
      <c r="V84" s="312"/>
      <c r="W84" s="312"/>
      <c r="X84" s="312"/>
      <c r="Y84" s="312"/>
      <c r="DA84" s="118"/>
    </row>
    <row r="85" spans="1:105" ht="12" customHeight="1" x14ac:dyDescent="0.25">
      <c r="A85" s="50" t="s">
        <v>48</v>
      </c>
      <c r="B85" s="287">
        <f t="shared" ref="B85:Y85" si="17">IF(B$5=0,"",B$5/B$10*1000)</f>
        <v>645.48828072457081</v>
      </c>
      <c r="C85" s="287">
        <f t="shared" si="17"/>
        <v>550.02345351791644</v>
      </c>
      <c r="D85" s="287">
        <f t="shared" si="17"/>
        <v>522.54597135332256</v>
      </c>
      <c r="E85" s="287">
        <f t="shared" si="17"/>
        <v>393.06089592332114</v>
      </c>
      <c r="F85" s="287">
        <f t="shared" si="17"/>
        <v>419.87414662573337</v>
      </c>
      <c r="G85" s="287">
        <f t="shared" si="17"/>
        <v>418.9328719891883</v>
      </c>
      <c r="H85" s="287">
        <f t="shared" si="17"/>
        <v>414.67633672587283</v>
      </c>
      <c r="I85" s="287">
        <f t="shared" si="17"/>
        <v>353.26403956550638</v>
      </c>
      <c r="J85" s="287">
        <f t="shared" si="17"/>
        <v>432.60008386924852</v>
      </c>
      <c r="K85" s="287">
        <f t="shared" si="17"/>
        <v>349.40430768395623</v>
      </c>
      <c r="L85" s="287">
        <f t="shared" si="17"/>
        <v>393.40942576884919</v>
      </c>
      <c r="M85" s="287">
        <f t="shared" si="17"/>
        <v>397.67998294252709</v>
      </c>
      <c r="N85" s="287">
        <f t="shared" si="17"/>
        <v>504.32582574983485</v>
      </c>
      <c r="O85" s="287">
        <f t="shared" si="17"/>
        <v>494.75719501611718</v>
      </c>
      <c r="P85" s="287">
        <f t="shared" si="17"/>
        <v>533.5343998591793</v>
      </c>
      <c r="Q85" s="287">
        <f t="shared" si="17"/>
        <v>694.70845809013008</v>
      </c>
      <c r="R85" s="287">
        <f t="shared" si="17"/>
        <v>675.98271118802188</v>
      </c>
      <c r="S85" s="287">
        <f t="shared" si="17"/>
        <v>528.61072226850513</v>
      </c>
      <c r="T85" s="287">
        <f t="shared" si="17"/>
        <v>523.92234043121107</v>
      </c>
      <c r="U85" s="287">
        <f t="shared" si="17"/>
        <v>449.35219368101787</v>
      </c>
      <c r="V85" s="287">
        <f t="shared" si="17"/>
        <v>594.03451905425334</v>
      </c>
      <c r="W85" s="287">
        <f t="shared" si="17"/>
        <v>686.18186412914451</v>
      </c>
      <c r="X85" s="287">
        <f t="shared" si="17"/>
        <v>818.58941592789733</v>
      </c>
      <c r="Y85" s="287">
        <f t="shared" si="17"/>
        <v>673.93636816946037</v>
      </c>
      <c r="DA85" s="83"/>
    </row>
    <row r="86" spans="1:105" ht="12" customHeight="1" x14ac:dyDescent="0.25">
      <c r="A86" s="107" t="s">
        <v>49</v>
      </c>
      <c r="B86" s="288">
        <f t="shared" ref="B86:Y86" si="18">IF(B$6=0,"",B$6/B$11*1000)</f>
        <v>6269.7643237404254</v>
      </c>
      <c r="C86" s="288">
        <f t="shared" si="18"/>
        <v>6473.7011505751616</v>
      </c>
      <c r="D86" s="288">
        <f t="shared" si="18"/>
        <v>6473.7011505751607</v>
      </c>
      <c r="E86" s="288">
        <f t="shared" si="18"/>
        <v>6473.7011505751607</v>
      </c>
      <c r="F86" s="288">
        <f t="shared" si="18"/>
        <v>6473.7011505751625</v>
      </c>
      <c r="G86" s="288">
        <f t="shared" si="18"/>
        <v>6473.7011505751598</v>
      </c>
      <c r="H86" s="288">
        <f t="shared" si="18"/>
        <v>6473.7011505751598</v>
      </c>
      <c r="I86" s="288">
        <f t="shared" si="18"/>
        <v>6473.7011505751598</v>
      </c>
      <c r="J86" s="288">
        <f t="shared" si="18"/>
        <v>6473.7011505751607</v>
      </c>
      <c r="K86" s="288">
        <f t="shared" si="18"/>
        <v>4686.1435061317961</v>
      </c>
      <c r="L86" s="288">
        <f t="shared" si="18"/>
        <v>3871.6091998245238</v>
      </c>
      <c r="M86" s="288">
        <f t="shared" si="18"/>
        <v>4794.9544074214764</v>
      </c>
      <c r="N86" s="288">
        <f t="shared" si="18"/>
        <v>8416.9020310286669</v>
      </c>
      <c r="O86" s="288">
        <f t="shared" si="18"/>
        <v>10541.972567440995</v>
      </c>
      <c r="P86" s="288">
        <f t="shared" si="18"/>
        <v>8542.4208971059852</v>
      </c>
      <c r="Q86" s="288">
        <f t="shared" si="18"/>
        <v>6203.9230396025741</v>
      </c>
      <c r="R86" s="288">
        <f t="shared" si="18"/>
        <v>9529.3564374157995</v>
      </c>
      <c r="S86" s="288">
        <f t="shared" si="18"/>
        <v>12139.698337870945</v>
      </c>
      <c r="T86" s="288">
        <f t="shared" si="18"/>
        <v>12822.252701873367</v>
      </c>
      <c r="U86" s="288">
        <f t="shared" si="18"/>
        <v>14130.730209528923</v>
      </c>
      <c r="V86" s="288">
        <f t="shared" si="18"/>
        <v>22467.624967144318</v>
      </c>
      <c r="W86" s="288">
        <f t="shared" si="18"/>
        <v>17803.255142241644</v>
      </c>
      <c r="X86" s="288">
        <f t="shared" si="18"/>
        <v>9255.7418809143292</v>
      </c>
      <c r="Y86" s="288">
        <f t="shared" si="18"/>
        <v>8700.2651442209371</v>
      </c>
      <c r="DA86" s="94"/>
    </row>
    <row r="87" spans="1:105" ht="12" customHeight="1" x14ac:dyDescent="0.25">
      <c r="A87" s="49" t="s">
        <v>50</v>
      </c>
      <c r="B87" s="289">
        <f t="shared" ref="B87:Y87" si="19">IF(B$7=0,"",B$7/B$12*1000)</f>
        <v>44022.444468351008</v>
      </c>
      <c r="C87" s="289">
        <f t="shared" si="19"/>
        <v>34077.106319648832</v>
      </c>
      <c r="D87" s="289">
        <f t="shared" si="19"/>
        <v>34140.563563957199</v>
      </c>
      <c r="E87" s="289">
        <f t="shared" si="19"/>
        <v>23541.055296164704</v>
      </c>
      <c r="F87" s="289">
        <f t="shared" si="19"/>
        <v>26162.593808976435</v>
      </c>
      <c r="G87" s="289">
        <f t="shared" si="19"/>
        <v>26843.23576454724</v>
      </c>
      <c r="H87" s="289">
        <f t="shared" si="19"/>
        <v>26408.1859043326</v>
      </c>
      <c r="I87" s="289">
        <f t="shared" si="19"/>
        <v>21637.070675846608</v>
      </c>
      <c r="J87" s="289">
        <f t="shared" si="19"/>
        <v>28461.031090533434</v>
      </c>
      <c r="K87" s="289">
        <f t="shared" si="19"/>
        <v>19668.687688930921</v>
      </c>
      <c r="L87" s="289">
        <f t="shared" si="19"/>
        <v>21206.66318909407</v>
      </c>
      <c r="M87" s="289">
        <f t="shared" si="19"/>
        <v>23864.914955511824</v>
      </c>
      <c r="N87" s="289">
        <f t="shared" si="19"/>
        <v>29819.06276723152</v>
      </c>
      <c r="O87" s="289">
        <f t="shared" si="19"/>
        <v>28023.251784876742</v>
      </c>
      <c r="P87" s="289">
        <f t="shared" si="19"/>
        <v>33335.014565803343</v>
      </c>
      <c r="Q87" s="289">
        <f t="shared" si="19"/>
        <v>40541.999051278341</v>
      </c>
      <c r="R87" s="289">
        <f t="shared" si="19"/>
        <v>41419.56814848986</v>
      </c>
      <c r="S87" s="289">
        <f t="shared" si="19"/>
        <v>24433.120062849423</v>
      </c>
      <c r="T87" s="289">
        <f t="shared" si="19"/>
        <v>27806.93760849291</v>
      </c>
      <c r="U87" s="289">
        <f t="shared" si="19"/>
        <v>20937.047324427491</v>
      </c>
      <c r="V87" s="289">
        <f t="shared" si="19"/>
        <v>31325.39547376255</v>
      </c>
      <c r="W87" s="289">
        <f t="shared" si="19"/>
        <v>31661.54612502782</v>
      </c>
      <c r="X87" s="289">
        <f t="shared" si="19"/>
        <v>42986.875933248943</v>
      </c>
      <c r="Y87" s="289">
        <f t="shared" si="19"/>
        <v>37381.151151673352</v>
      </c>
      <c r="DA87" s="84"/>
    </row>
    <row r="88" spans="1:105" ht="12" customHeight="1" x14ac:dyDescent="0.25">
      <c r="A88" s="115" t="s">
        <v>148</v>
      </c>
      <c r="B88" s="286"/>
      <c r="C88" s="286"/>
      <c r="D88" s="286"/>
      <c r="E88" s="286"/>
      <c r="F88" s="286"/>
      <c r="G88" s="286"/>
      <c r="H88" s="286"/>
      <c r="I88" s="286"/>
      <c r="J88" s="286"/>
      <c r="K88" s="286"/>
      <c r="L88" s="286"/>
      <c r="M88" s="286"/>
      <c r="N88" s="286"/>
      <c r="O88" s="286"/>
      <c r="P88" s="286"/>
      <c r="Q88" s="286"/>
      <c r="R88" s="286"/>
      <c r="S88" s="286"/>
      <c r="T88" s="286"/>
      <c r="U88" s="286"/>
      <c r="V88" s="286"/>
      <c r="W88" s="286"/>
      <c r="X88" s="286"/>
      <c r="Y88" s="286"/>
      <c r="DA88" s="118"/>
    </row>
    <row r="89" spans="1:105" ht="12" customHeight="1" x14ac:dyDescent="0.25">
      <c r="A89" s="50" t="s">
        <v>48</v>
      </c>
      <c r="B89" s="252">
        <f t="shared" ref="B89:Y89" si="20">IF(SUM(B90,B91)=0,"",SUM(B90,B91))</f>
        <v>1.8308967146627322</v>
      </c>
      <c r="C89" s="252">
        <f t="shared" si="20"/>
        <v>1.2268973683661175</v>
      </c>
      <c r="D89" s="252">
        <f t="shared" si="20"/>
        <v>1.4578021853419303</v>
      </c>
      <c r="E89" s="252">
        <f t="shared" si="20"/>
        <v>1.4700102667773047</v>
      </c>
      <c r="F89" s="252">
        <f t="shared" si="20"/>
        <v>1.6159282494492075</v>
      </c>
      <c r="G89" s="252">
        <f t="shared" si="20"/>
        <v>1.7724307971468298</v>
      </c>
      <c r="H89" s="252">
        <f t="shared" si="20"/>
        <v>1.7727966088465552</v>
      </c>
      <c r="I89" s="252">
        <f t="shared" si="20"/>
        <v>1.492804191086555</v>
      </c>
      <c r="J89" s="252">
        <f t="shared" si="20"/>
        <v>0.9989069980604881</v>
      </c>
      <c r="K89" s="252">
        <f t="shared" si="20"/>
        <v>1.001496610336047</v>
      </c>
      <c r="L89" s="252">
        <f t="shared" si="20"/>
        <v>1.9937561393352099</v>
      </c>
      <c r="M89" s="252">
        <f t="shared" si="20"/>
        <v>1.7081003188717314</v>
      </c>
      <c r="N89" s="252">
        <f t="shared" si="20"/>
        <v>1.9656199957209382</v>
      </c>
      <c r="O89" s="252">
        <f t="shared" si="20"/>
        <v>1.7927884754548917</v>
      </c>
      <c r="P89" s="252">
        <f t="shared" si="20"/>
        <v>1.800328675045284</v>
      </c>
      <c r="Q89" s="252">
        <f t="shared" si="20"/>
        <v>1.8919351812310128</v>
      </c>
      <c r="R89" s="252">
        <f t="shared" si="20"/>
        <v>1.7796146666503314</v>
      </c>
      <c r="S89" s="252">
        <f t="shared" si="20"/>
        <v>1.7715993779309149</v>
      </c>
      <c r="T89" s="252">
        <f t="shared" si="20"/>
        <v>1.7183733787707707</v>
      </c>
      <c r="U89" s="252">
        <f t="shared" si="20"/>
        <v>1.8009395731764903</v>
      </c>
      <c r="V89" s="252">
        <f t="shared" si="20"/>
        <v>1.6591651893311277</v>
      </c>
      <c r="W89" s="252">
        <f t="shared" si="20"/>
        <v>1.1215105486449068</v>
      </c>
      <c r="X89" s="252">
        <f t="shared" si="20"/>
        <v>0.87637009983754133</v>
      </c>
      <c r="Y89" s="252">
        <f t="shared" si="20"/>
        <v>1.1227121931268353</v>
      </c>
      <c r="DA89" s="83"/>
    </row>
    <row r="90" spans="1:105" ht="12" customHeight="1" x14ac:dyDescent="0.25">
      <c r="A90" s="99" t="s">
        <v>982</v>
      </c>
      <c r="B90" s="291">
        <f t="shared" ref="B90:Y90" si="21">IF(B$72=0,"",B$72/B$10)</f>
        <v>1.3278761490739246</v>
      </c>
      <c r="C90" s="291">
        <f t="shared" si="21"/>
        <v>0.8345925347403772</v>
      </c>
      <c r="D90" s="291">
        <f t="shared" si="21"/>
        <v>0.9812803536527378</v>
      </c>
      <c r="E90" s="291">
        <f t="shared" si="21"/>
        <v>1.1861398256602649</v>
      </c>
      <c r="F90" s="291">
        <f t="shared" si="21"/>
        <v>1.2902336238027585</v>
      </c>
      <c r="G90" s="291">
        <f t="shared" si="21"/>
        <v>1.4071294385511912</v>
      </c>
      <c r="H90" s="291">
        <f t="shared" si="21"/>
        <v>1.4284816330132251</v>
      </c>
      <c r="I90" s="291">
        <f t="shared" si="21"/>
        <v>1.2238057961384752</v>
      </c>
      <c r="J90" s="291">
        <f t="shared" si="21"/>
        <v>0.71831081808782804</v>
      </c>
      <c r="K90" s="291">
        <f t="shared" si="21"/>
        <v>0.79876675366469641</v>
      </c>
      <c r="L90" s="291">
        <f t="shared" si="21"/>
        <v>1.7933254732455637</v>
      </c>
      <c r="M90" s="291">
        <f t="shared" si="21"/>
        <v>1.5075456811990902</v>
      </c>
      <c r="N90" s="291">
        <f t="shared" si="21"/>
        <v>1.7780352488264561</v>
      </c>
      <c r="O90" s="291">
        <f t="shared" si="21"/>
        <v>1.5797453191063593</v>
      </c>
      <c r="P90" s="291">
        <f t="shared" si="21"/>
        <v>1.5195740229270209</v>
      </c>
      <c r="Q90" s="291">
        <f t="shared" si="21"/>
        <v>1.5694271650933345</v>
      </c>
      <c r="R90" s="291">
        <f t="shared" si="21"/>
        <v>1.469972775838928</v>
      </c>
      <c r="S90" s="291">
        <f t="shared" si="21"/>
        <v>1.577961862965378</v>
      </c>
      <c r="T90" s="291">
        <f t="shared" si="21"/>
        <v>1.5277108078539678</v>
      </c>
      <c r="U90" s="291">
        <f t="shared" si="21"/>
        <v>1.6593510684712989</v>
      </c>
      <c r="V90" s="291">
        <f t="shared" si="21"/>
        <v>1.4907946283163722</v>
      </c>
      <c r="W90" s="291">
        <f t="shared" si="21"/>
        <v>0.9830567553482551</v>
      </c>
      <c r="X90" s="291">
        <f t="shared" si="21"/>
        <v>0.55048274008716847</v>
      </c>
      <c r="Y90" s="291">
        <f t="shared" si="21"/>
        <v>0.85557091207809344</v>
      </c>
      <c r="DA90" s="94"/>
    </row>
    <row r="91" spans="1:105" ht="12" customHeight="1" x14ac:dyDescent="0.25">
      <c r="A91" s="99" t="s">
        <v>983</v>
      </c>
      <c r="B91" s="291">
        <f t="shared" ref="B91:Y91" si="22">IF(B$53=0,"",B$53/B$10)</f>
        <v>0.5030205655888077</v>
      </c>
      <c r="C91" s="291">
        <f t="shared" si="22"/>
        <v>0.39230483362574026</v>
      </c>
      <c r="D91" s="291">
        <f t="shared" si="22"/>
        <v>0.47652183168919249</v>
      </c>
      <c r="E91" s="291">
        <f t="shared" si="22"/>
        <v>0.28387044111703991</v>
      </c>
      <c r="F91" s="291">
        <f t="shared" si="22"/>
        <v>0.32569462564644897</v>
      </c>
      <c r="G91" s="291">
        <f t="shared" si="22"/>
        <v>0.36530135859563873</v>
      </c>
      <c r="H91" s="291">
        <f t="shared" si="22"/>
        <v>0.34431497583333009</v>
      </c>
      <c r="I91" s="291">
        <f t="shared" si="22"/>
        <v>0.26899839494807998</v>
      </c>
      <c r="J91" s="291">
        <f t="shared" si="22"/>
        <v>0.28059617997266001</v>
      </c>
      <c r="K91" s="291">
        <f t="shared" si="22"/>
        <v>0.20272985667135052</v>
      </c>
      <c r="L91" s="291">
        <f t="shared" si="22"/>
        <v>0.20043066608964627</v>
      </c>
      <c r="M91" s="291">
        <f t="shared" si="22"/>
        <v>0.20055463767264123</v>
      </c>
      <c r="N91" s="291">
        <f t="shared" si="22"/>
        <v>0.18758474689448207</v>
      </c>
      <c r="O91" s="291">
        <f t="shared" si="22"/>
        <v>0.21304315634853241</v>
      </c>
      <c r="P91" s="291">
        <f t="shared" si="22"/>
        <v>0.28075465211826323</v>
      </c>
      <c r="Q91" s="291">
        <f t="shared" si="22"/>
        <v>0.32250801613767838</v>
      </c>
      <c r="R91" s="291">
        <f t="shared" si="22"/>
        <v>0.30964189081140331</v>
      </c>
      <c r="S91" s="291">
        <f t="shared" si="22"/>
        <v>0.19363751496553699</v>
      </c>
      <c r="T91" s="291">
        <f t="shared" si="22"/>
        <v>0.19066257091680286</v>
      </c>
      <c r="U91" s="291">
        <f t="shared" si="22"/>
        <v>0.14158850470519135</v>
      </c>
      <c r="V91" s="291">
        <f t="shared" si="22"/>
        <v>0.16837056101475542</v>
      </c>
      <c r="W91" s="291">
        <f t="shared" si="22"/>
        <v>0.13845379329665183</v>
      </c>
      <c r="X91" s="291">
        <f t="shared" si="22"/>
        <v>0.32588735975037286</v>
      </c>
      <c r="Y91" s="291">
        <f t="shared" si="22"/>
        <v>0.26714128104874185</v>
      </c>
      <c r="DA91" s="94"/>
    </row>
    <row r="92" spans="1:105" ht="12" customHeight="1" x14ac:dyDescent="0.25">
      <c r="A92" s="107" t="s">
        <v>49</v>
      </c>
      <c r="B92" s="291">
        <f t="shared" ref="B92:Y92" si="23">IF(B$54=0,"",B$54/B$11)</f>
        <v>1.4262018412765654</v>
      </c>
      <c r="C92" s="291">
        <f t="shared" si="23"/>
        <v>1.1379810034197033</v>
      </c>
      <c r="D92" s="291">
        <f t="shared" si="23"/>
        <v>1.4109522159254038</v>
      </c>
      <c r="E92" s="291">
        <f t="shared" si="23"/>
        <v>0.88512625428574332</v>
      </c>
      <c r="F92" s="291">
        <f t="shared" si="23"/>
        <v>1.0550287899267234</v>
      </c>
      <c r="G92" s="291">
        <f t="shared" si="23"/>
        <v>1.1932949281567966</v>
      </c>
      <c r="H92" s="291">
        <f t="shared" si="23"/>
        <v>1.1063335944163797</v>
      </c>
      <c r="I92" s="291">
        <f t="shared" si="23"/>
        <v>0.86852707423714437</v>
      </c>
      <c r="J92" s="291">
        <f t="shared" si="23"/>
        <v>0.76811608299075462</v>
      </c>
      <c r="K92" s="291">
        <f t="shared" si="23"/>
        <v>0.54551571384843234</v>
      </c>
      <c r="L92" s="291">
        <f t="shared" si="23"/>
        <v>0.56304317491651856</v>
      </c>
      <c r="M92" s="291">
        <f t="shared" si="23"/>
        <v>0.555177530066983</v>
      </c>
      <c r="N92" s="291">
        <f t="shared" si="23"/>
        <v>0.44967587011075549</v>
      </c>
      <c r="O92" s="291">
        <f t="shared" si="23"/>
        <v>0.51013686971869165</v>
      </c>
      <c r="P92" s="291">
        <f t="shared" si="23"/>
        <v>0.76581948778978526</v>
      </c>
      <c r="Q92" s="291">
        <f t="shared" si="23"/>
        <v>0.8900926213952628</v>
      </c>
      <c r="R92" s="291">
        <f t="shared" si="23"/>
        <v>0.84453198880694169</v>
      </c>
      <c r="S92" s="291">
        <f t="shared" si="23"/>
        <v>0.43272680843988054</v>
      </c>
      <c r="T92" s="291">
        <f t="shared" si="23"/>
        <v>0.34823407778906479</v>
      </c>
      <c r="U92" s="291">
        <f t="shared" si="23"/>
        <v>0.22052500789134091</v>
      </c>
      <c r="V92" s="291">
        <f t="shared" si="23"/>
        <v>0.16778345131849112</v>
      </c>
      <c r="W92" s="291">
        <f t="shared" si="23"/>
        <v>0.16334331423712536</v>
      </c>
      <c r="X92" s="291">
        <f t="shared" si="23"/>
        <v>0.85175774810999494</v>
      </c>
      <c r="Y92" s="291">
        <f t="shared" si="23"/>
        <v>0.67169043577599996</v>
      </c>
      <c r="DA92" s="94"/>
    </row>
    <row r="93" spans="1:105" ht="12" customHeight="1" x14ac:dyDescent="0.25">
      <c r="A93" s="49" t="s">
        <v>50</v>
      </c>
      <c r="B93" s="253">
        <f t="shared" ref="B93:Y93" si="24">IF(B$55=0,"",B$55/B$12)</f>
        <v>0.43459225228296139</v>
      </c>
      <c r="C93" s="253">
        <f t="shared" si="24"/>
        <v>0.3364112685152954</v>
      </c>
      <c r="D93" s="253">
        <f t="shared" si="24"/>
        <v>0.33703772229496853</v>
      </c>
      <c r="E93" s="253">
        <f t="shared" si="24"/>
        <v>0.23239873127974842</v>
      </c>
      <c r="F93" s="253">
        <f t="shared" si="24"/>
        <v>0.2582787191016071</v>
      </c>
      <c r="G93" s="253">
        <f t="shared" si="24"/>
        <v>0.26499805793074571</v>
      </c>
      <c r="H93" s="253">
        <f t="shared" si="24"/>
        <v>0.26070321922086903</v>
      </c>
      <c r="I93" s="253">
        <f t="shared" si="24"/>
        <v>0.17579151689716169</v>
      </c>
      <c r="J93" s="253">
        <f t="shared" si="24"/>
        <v>0.28096903189514366</v>
      </c>
      <c r="K93" s="253">
        <f t="shared" si="24"/>
        <v>0.24271310309471628</v>
      </c>
      <c r="L93" s="253">
        <f t="shared" si="24"/>
        <v>0.26169183782435063</v>
      </c>
      <c r="M93" s="253">
        <f t="shared" si="24"/>
        <v>0.29449486694547311</v>
      </c>
      <c r="N93" s="253">
        <f t="shared" si="24"/>
        <v>0.36796950412121099</v>
      </c>
      <c r="O93" s="253">
        <f t="shared" si="24"/>
        <v>0.34580905991708644</v>
      </c>
      <c r="P93" s="253">
        <f t="shared" si="24"/>
        <v>0.41135661691995018</v>
      </c>
      <c r="Q93" s="253">
        <f t="shared" si="24"/>
        <v>0.64351441561375078</v>
      </c>
      <c r="R93" s="253">
        <f t="shared" si="24"/>
        <v>0.55202550563838637</v>
      </c>
      <c r="S93" s="253">
        <f t="shared" si="24"/>
        <v>0.43062304278337149</v>
      </c>
      <c r="T93" s="253">
        <f t="shared" si="24"/>
        <v>0.54420983667594414</v>
      </c>
      <c r="U93" s="253">
        <f t="shared" si="24"/>
        <v>0.36615701621423569</v>
      </c>
      <c r="V93" s="253">
        <f t="shared" si="24"/>
        <v>0.51086330547911696</v>
      </c>
      <c r="W93" s="253">
        <f t="shared" si="24"/>
        <v>0.40019489429453498</v>
      </c>
      <c r="X93" s="253">
        <f t="shared" si="24"/>
        <v>0.47751171885208649</v>
      </c>
      <c r="Y93" s="253">
        <f t="shared" si="24"/>
        <v>0.41524156737565687</v>
      </c>
      <c r="DA93" s="84"/>
    </row>
    <row r="94" spans="1:105" ht="12" customHeight="1" x14ac:dyDescent="0.25">
      <c r="A94" s="115" t="s">
        <v>149</v>
      </c>
      <c r="B94" s="286"/>
      <c r="C94" s="286"/>
      <c r="D94" s="286"/>
      <c r="E94" s="286"/>
      <c r="F94" s="286"/>
      <c r="G94" s="286"/>
      <c r="H94" s="286"/>
      <c r="I94" s="286"/>
      <c r="J94" s="286"/>
      <c r="K94" s="286"/>
      <c r="L94" s="286"/>
      <c r="M94" s="286"/>
      <c r="N94" s="286"/>
      <c r="O94" s="286"/>
      <c r="P94" s="286"/>
      <c r="Q94" s="286"/>
      <c r="R94" s="286"/>
      <c r="S94" s="286"/>
      <c r="T94" s="286"/>
      <c r="U94" s="286"/>
      <c r="V94" s="286"/>
      <c r="W94" s="286"/>
      <c r="X94" s="286"/>
      <c r="Y94" s="286"/>
      <c r="DA94" s="118"/>
    </row>
    <row r="95" spans="1:105" ht="12" customHeight="1" x14ac:dyDescent="0.25">
      <c r="A95" s="50" t="s">
        <v>48</v>
      </c>
      <c r="B95" s="252">
        <f t="shared" ref="B95:Y95" si="25">IF(SUM(B96,B97)=0,"",SUM(B96,B97))</f>
        <v>1.6463206353702109</v>
      </c>
      <c r="C95" s="252">
        <f t="shared" si="25"/>
        <v>1.0839183777072021</v>
      </c>
      <c r="D95" s="252">
        <f t="shared" si="25"/>
        <v>1.2832656461383212</v>
      </c>
      <c r="E95" s="252">
        <f t="shared" si="25"/>
        <v>1.3700763576522168</v>
      </c>
      <c r="F95" s="252">
        <f t="shared" si="25"/>
        <v>1.5002087918400095</v>
      </c>
      <c r="G95" s="252">
        <f t="shared" si="25"/>
        <v>1.6442795141069992</v>
      </c>
      <c r="H95" s="252">
        <f t="shared" si="25"/>
        <v>1.6507009029050623</v>
      </c>
      <c r="I95" s="252">
        <f t="shared" si="25"/>
        <v>1.4010850598334506</v>
      </c>
      <c r="J95" s="252">
        <f t="shared" si="25"/>
        <v>0.90299976461101794</v>
      </c>
      <c r="K95" s="252">
        <f t="shared" si="25"/>
        <v>0.93430906804476721</v>
      </c>
      <c r="L95" s="252">
        <f t="shared" si="25"/>
        <v>1.9300263835808482</v>
      </c>
      <c r="M95" s="252">
        <f t="shared" si="25"/>
        <v>1.6455723770080246</v>
      </c>
      <c r="N95" s="252">
        <f t="shared" si="25"/>
        <v>1.9083884696467242</v>
      </c>
      <c r="O95" s="252">
        <f t="shared" si="25"/>
        <v>1.7261878420879326</v>
      </c>
      <c r="P95" s="252">
        <f t="shared" si="25"/>
        <v>1.7109626403062947</v>
      </c>
      <c r="Q95" s="252">
        <f t="shared" si="25"/>
        <v>1.7881094109945832</v>
      </c>
      <c r="R95" s="252">
        <f t="shared" si="25"/>
        <v>1.6869491766751297</v>
      </c>
      <c r="S95" s="252">
        <f t="shared" si="25"/>
        <v>1.710079818308391</v>
      </c>
      <c r="T95" s="252">
        <f t="shared" si="25"/>
        <v>1.6557817858793973</v>
      </c>
      <c r="U95" s="252">
        <f t="shared" si="25"/>
        <v>1.7557881515193259</v>
      </c>
      <c r="V95" s="252">
        <f t="shared" si="25"/>
        <v>1.6051364952490585</v>
      </c>
      <c r="W95" s="252">
        <f t="shared" si="25"/>
        <v>1.0774486223934365</v>
      </c>
      <c r="X95" s="252">
        <f t="shared" si="25"/>
        <v>0.78685985641311706</v>
      </c>
      <c r="Y95" s="252">
        <f t="shared" si="25"/>
        <v>1.0465610201762601</v>
      </c>
      <c r="DA95" s="83"/>
    </row>
    <row r="96" spans="1:105" ht="12" customHeight="1" x14ac:dyDescent="0.25">
      <c r="A96" s="99" t="s">
        <v>982</v>
      </c>
      <c r="B96" s="291">
        <f>IF(CHI_ued!B$16=0,"",CHI_ued!B$16/B$10)</f>
        <v>1.3278761490739246</v>
      </c>
      <c r="C96" s="291">
        <f>IF(CHI_ued!C$16=0,"",CHI_ued!C$16/C$10)</f>
        <v>0.8345925347403772</v>
      </c>
      <c r="D96" s="291">
        <f>IF(CHI_ued!D$16=0,"",CHI_ued!D$16/D$10)</f>
        <v>0.9812803536527378</v>
      </c>
      <c r="E96" s="291">
        <f>IF(CHI_ued!E$16=0,"",CHI_ued!E$16/E$10)</f>
        <v>1.1861398256602649</v>
      </c>
      <c r="F96" s="291">
        <f>IF(CHI_ued!F$16=0,"",CHI_ued!F$16/F$10)</f>
        <v>1.2902336238027585</v>
      </c>
      <c r="G96" s="291">
        <f>IF(CHI_ued!G$16=0,"",CHI_ued!G$16/G$10)</f>
        <v>1.4071294385511912</v>
      </c>
      <c r="H96" s="291">
        <f>IF(CHI_ued!H$16=0,"",CHI_ued!H$16/H$10)</f>
        <v>1.4284816330132251</v>
      </c>
      <c r="I96" s="291">
        <f>IF(CHI_ued!I$16=0,"",CHI_ued!I$16/I$10)</f>
        <v>1.2238057961384752</v>
      </c>
      <c r="J96" s="291">
        <f>IF(CHI_ued!J$16=0,"",CHI_ued!J$16/J$10)</f>
        <v>0.71831081808782804</v>
      </c>
      <c r="K96" s="291">
        <f>IF(CHI_ued!K$16=0,"",CHI_ued!K$16/K$10)</f>
        <v>0.79876675366469641</v>
      </c>
      <c r="L96" s="291">
        <f>IF(CHI_ued!L$16=0,"",CHI_ued!L$16/L$10)</f>
        <v>1.7933254732455637</v>
      </c>
      <c r="M96" s="291">
        <f>IF(CHI_ued!M$16=0,"",CHI_ued!M$16/M$10)</f>
        <v>1.5075456811990902</v>
      </c>
      <c r="N96" s="291">
        <f>IF(CHI_ued!N$16=0,"",CHI_ued!N$16/N$10)</f>
        <v>1.7780352488264561</v>
      </c>
      <c r="O96" s="291">
        <f>IF(CHI_ued!O$16=0,"",CHI_ued!O$16/O$10)</f>
        <v>1.5797453191063593</v>
      </c>
      <c r="P96" s="291">
        <f>IF(CHI_ued!P$16=0,"",CHI_ued!P$16/P$10)</f>
        <v>1.5195740229270209</v>
      </c>
      <c r="Q96" s="291">
        <f>IF(CHI_ued!Q$16=0,"",CHI_ued!Q$16/Q$10)</f>
        <v>1.5694271650933345</v>
      </c>
      <c r="R96" s="291">
        <f>IF(CHI_ued!R$16=0,"",CHI_ued!R$16/R$10)</f>
        <v>1.469972775838928</v>
      </c>
      <c r="S96" s="291">
        <f>IF(CHI_ued!S$16=0,"",CHI_ued!S$16/S$10)</f>
        <v>1.577961862965378</v>
      </c>
      <c r="T96" s="291">
        <f>IF(CHI_ued!T$16=0,"",CHI_ued!T$16/T$10)</f>
        <v>1.5277108078539678</v>
      </c>
      <c r="U96" s="291">
        <f>IF(CHI_ued!U$16=0,"",CHI_ued!U$16/U$10)</f>
        <v>1.6593510684712989</v>
      </c>
      <c r="V96" s="291">
        <f>IF(CHI_ued!V$16=0,"",CHI_ued!V$16/V$10)</f>
        <v>1.4907946283163722</v>
      </c>
      <c r="W96" s="291">
        <f>IF(CHI_ued!W$16=0,"",CHI_ued!W$16/W$10)</f>
        <v>0.9830567553482551</v>
      </c>
      <c r="X96" s="291">
        <f>IF(CHI_ued!X$16=0,"",CHI_ued!X$16/X$10)</f>
        <v>0.55048274008716847</v>
      </c>
      <c r="Y96" s="291">
        <f>IF(CHI_ued!Y$16=0,"",CHI_ued!Y$16/Y$10)</f>
        <v>0.85557091207809344</v>
      </c>
      <c r="DA96" s="94"/>
    </row>
    <row r="97" spans="1:105" ht="12" customHeight="1" x14ac:dyDescent="0.25">
      <c r="A97" s="99" t="s">
        <v>983</v>
      </c>
      <c r="B97" s="291">
        <f>IF((CHI_ued!B$5-CHI_ued!B$16)=0,"",(CHI_ued!B$5-CHI_ued!B$16)/B$10)</f>
        <v>0.31844448629628619</v>
      </c>
      <c r="C97" s="291">
        <f>IF((CHI_ued!C$5-CHI_ued!C$16)=0,"",(CHI_ued!C$5-CHI_ued!C$16)/C$10)</f>
        <v>0.249325842966825</v>
      </c>
      <c r="D97" s="291">
        <f>IF((CHI_ued!D$5-CHI_ued!D$16)=0,"",(CHI_ued!D$5-CHI_ued!D$16)/D$10)</f>
        <v>0.30198529248558337</v>
      </c>
      <c r="E97" s="291">
        <f>IF((CHI_ued!E$5-CHI_ued!E$16)=0,"",(CHI_ued!E$5-CHI_ued!E$16)/E$10)</f>
        <v>0.18393653199195181</v>
      </c>
      <c r="F97" s="291">
        <f>IF((CHI_ued!F$5-CHI_ued!F$16)=0,"",(CHI_ued!F$5-CHI_ued!F$16)/F$10)</f>
        <v>0.20997516803725103</v>
      </c>
      <c r="G97" s="291">
        <f>IF((CHI_ued!G$5-CHI_ued!G$16)=0,"",(CHI_ued!G$5-CHI_ued!G$16)/G$10)</f>
        <v>0.23715007555580792</v>
      </c>
      <c r="H97" s="291">
        <f>IF((CHI_ued!H$5-CHI_ued!H$16)=0,"",(CHI_ued!H$5-CHI_ued!H$16)/H$10)</f>
        <v>0.22221926989183716</v>
      </c>
      <c r="I97" s="291">
        <f>IF((CHI_ued!I$5-CHI_ued!I$16)=0,"",(CHI_ued!I$5-CHI_ued!I$16)/I$10)</f>
        <v>0.17727926369497535</v>
      </c>
      <c r="J97" s="291">
        <f>IF((CHI_ued!J$5-CHI_ued!J$16)=0,"",(CHI_ued!J$5-CHI_ued!J$16)/J$10)</f>
        <v>0.1846889465231899</v>
      </c>
      <c r="K97" s="291">
        <f>IF((CHI_ued!K$5-CHI_ued!K$16)=0,"",(CHI_ued!K$5-CHI_ued!K$16)/K$10)</f>
        <v>0.13554231438007083</v>
      </c>
      <c r="L97" s="291">
        <f>IF((CHI_ued!L$5-CHI_ued!L$16)=0,"",(CHI_ued!L$5-CHI_ued!L$16)/L$10)</f>
        <v>0.13670091033528445</v>
      </c>
      <c r="M97" s="291">
        <f>IF((CHI_ued!M$5-CHI_ued!M$16)=0,"",(CHI_ued!M$5-CHI_ued!M$16)/M$10)</f>
        <v>0.13802669580893454</v>
      </c>
      <c r="N97" s="291">
        <f>IF((CHI_ued!N$5-CHI_ued!N$16)=0,"",(CHI_ued!N$5-CHI_ued!N$16)/N$10)</f>
        <v>0.13035322082026798</v>
      </c>
      <c r="O97" s="291">
        <f>IF((CHI_ued!O$5-CHI_ued!O$16)=0,"",(CHI_ued!O$5-CHI_ued!O$16)/O$10)</f>
        <v>0.14644252298157337</v>
      </c>
      <c r="P97" s="291">
        <f>IF((CHI_ued!P$5-CHI_ued!P$16)=0,"",(CHI_ued!P$5-CHI_ued!P$16)/P$10)</f>
        <v>0.1913886173792739</v>
      </c>
      <c r="Q97" s="291">
        <f>IF((CHI_ued!Q$5-CHI_ued!Q$16)=0,"",(CHI_ued!Q$5-CHI_ued!Q$16)/Q$10)</f>
        <v>0.21868224590124871</v>
      </c>
      <c r="R97" s="291">
        <f>IF((CHI_ued!R$5-CHI_ued!R$16)=0,"",(CHI_ued!R$5-CHI_ued!R$16)/R$10)</f>
        <v>0.21697640083620159</v>
      </c>
      <c r="S97" s="291">
        <f>IF((CHI_ued!S$5-CHI_ued!S$16)=0,"",(CHI_ued!S$5-CHI_ued!S$16)/S$10)</f>
        <v>0.13211795534301302</v>
      </c>
      <c r="T97" s="291">
        <f>IF((CHI_ued!T$5-CHI_ued!T$16)=0,"",(CHI_ued!T$5-CHI_ued!T$16)/T$10)</f>
        <v>0.12807097802542952</v>
      </c>
      <c r="U97" s="291">
        <f>IF((CHI_ued!U$5-CHI_ued!U$16)=0,"",(CHI_ued!U$5-CHI_ued!U$16)/U$10)</f>
        <v>9.6437083048027075E-2</v>
      </c>
      <c r="V97" s="291">
        <f>IF((CHI_ued!V$5-CHI_ued!V$16)=0,"",(CHI_ued!V$5-CHI_ued!V$16)/V$10)</f>
        <v>0.11434186693268637</v>
      </c>
      <c r="W97" s="291">
        <f>IF((CHI_ued!W$5-CHI_ued!W$16)=0,"",(CHI_ued!W$5-CHI_ued!W$16)/W$10)</f>
        <v>9.4391867045181502E-2</v>
      </c>
      <c r="X97" s="291">
        <f>IF((CHI_ued!X$5-CHI_ued!X$16)=0,"",(CHI_ued!X$5-CHI_ued!X$16)/X$10)</f>
        <v>0.23637711632594857</v>
      </c>
      <c r="Y97" s="291">
        <f>IF((CHI_ued!Y$5-CHI_ued!Y$16)=0,"",(CHI_ued!Y$5-CHI_ued!Y$16)/Y$10)</f>
        <v>0.19099010809816655</v>
      </c>
      <c r="DA97" s="94"/>
    </row>
    <row r="98" spans="1:105" ht="12" customHeight="1" x14ac:dyDescent="0.25">
      <c r="A98" s="107" t="s">
        <v>49</v>
      </c>
      <c r="B98" s="291">
        <f>IF(CHI_ued!B$61=0,"",CHI_ued!B$61/B$11)</f>
        <v>1.0614450610330464</v>
      </c>
      <c r="C98" s="291">
        <f>IF(CHI_ued!C$61=0,"",CHI_ued!C$61/C$11)</f>
        <v>0.84798633184321315</v>
      </c>
      <c r="D98" s="291">
        <f>IF(CHI_ued!D$61=0,"",CHI_ued!D$61/D$11)</f>
        <v>1.0477355098981747</v>
      </c>
      <c r="E98" s="291">
        <f>IF(CHI_ued!E$61=0,"",CHI_ued!E$61/E$11)</f>
        <v>0.67010876513099604</v>
      </c>
      <c r="F98" s="291">
        <f>IF(CHI_ued!F$61=0,"",CHI_ued!F$61/F$11)</f>
        <v>0.80520581018983306</v>
      </c>
      <c r="G98" s="291">
        <f>IF(CHI_ued!G$61=0,"",CHI_ued!G$61/G$11)</f>
        <v>0.91668873647314131</v>
      </c>
      <c r="H98" s="291">
        <f>IF(CHI_ued!H$61=0,"",CHI_ued!H$61/H$11)</f>
        <v>0.84890656251214625</v>
      </c>
      <c r="I98" s="291">
        <f>IF(CHI_ued!I$61=0,"",CHI_ued!I$61/I$11)</f>
        <v>0.69054057852926232</v>
      </c>
      <c r="J98" s="291">
        <f>IF(CHI_ued!J$61=0,"",CHI_ued!J$61/J$11)</f>
        <v>0.58240006836818647</v>
      </c>
      <c r="K98" s="291">
        <f>IF(CHI_ued!K$61=0,"",CHI_ued!K$61/K$11)</f>
        <v>0.41597998563557592</v>
      </c>
      <c r="L98" s="291">
        <f>IF(CHI_ued!L$61=0,"",CHI_ued!L$61/L$11)</f>
        <v>0.43588231470161781</v>
      </c>
      <c r="M98" s="291">
        <f>IF(CHI_ued!M$61=0,"",CHI_ued!M$61/M$11)</f>
        <v>0.43160728519187552</v>
      </c>
      <c r="N98" s="291">
        <f>IF(CHI_ued!N$61=0,"",CHI_ued!N$61/N$11)</f>
        <v>0.34032011354685465</v>
      </c>
      <c r="O98" s="291">
        <f>IF(CHI_ued!O$61=0,"",CHI_ued!O$61/O$11)</f>
        <v>0.38557495867882952</v>
      </c>
      <c r="P98" s="291">
        <f>IF(CHI_ued!P$61=0,"",CHI_ued!P$61/P$11)</f>
        <v>0.58496852366974994</v>
      </c>
      <c r="Q98" s="291">
        <f>IF(CHI_ued!Q$61=0,"",CHI_ued!Q$61/Q$11)</f>
        <v>0.68089889749920851</v>
      </c>
      <c r="R98" s="291">
        <f>IF(CHI_ued!R$61=0,"",CHI_ued!R$61/R$11)</f>
        <v>0.67804356702203383</v>
      </c>
      <c r="S98" s="291">
        <f>IF(CHI_ued!S$61=0,"",CHI_ued!S$61/S$11)</f>
        <v>0.3260961289495527</v>
      </c>
      <c r="T98" s="291">
        <f>IF(CHI_ued!T$61=0,"",CHI_ued!T$61/T$11)</f>
        <v>0.25928626813463768</v>
      </c>
      <c r="U98" s="291">
        <f>IF(CHI_ued!U$61=0,"",CHI_ued!U$61/U$11)</f>
        <v>0.16643092769715295</v>
      </c>
      <c r="V98" s="291">
        <f>IF(CHI_ued!V$61=0,"",CHI_ued!V$61/V$11)</f>
        <v>0.1263464923224398</v>
      </c>
      <c r="W98" s="291">
        <f>IF(CHI_ued!W$61=0,"",CHI_ued!W$61/W$11)</f>
        <v>0.12292613962465068</v>
      </c>
      <c r="X98" s="291">
        <f>IF(CHI_ued!X$61=0,"",CHI_ued!X$61/X$11)</f>
        <v>0.6893102295425243</v>
      </c>
      <c r="Y98" s="291">
        <f>IF(CHI_ued!Y$61=0,"",CHI_ued!Y$61/Y$11)</f>
        <v>0.53429198861830707</v>
      </c>
      <c r="DA98" s="94"/>
    </row>
    <row r="99" spans="1:105" ht="12" customHeight="1" x14ac:dyDescent="0.25">
      <c r="A99" s="49" t="s">
        <v>50</v>
      </c>
      <c r="B99" s="253">
        <f>IF(CHI_ued!B$110=0,"",CHI_ued!B$110/B$12)</f>
        <v>0.19367180081576399</v>
      </c>
      <c r="C99" s="253">
        <f>IF(CHI_ued!C$110=0,"",CHI_ued!C$110/C$12)</f>
        <v>0.15016525288926599</v>
      </c>
      <c r="D99" s="253">
        <f>IF(CHI_ued!D$110=0,"",CHI_ued!D$110/D$12)</f>
        <v>0.15052189743139224</v>
      </c>
      <c r="E99" s="253">
        <f>IF(CHI_ued!E$110=0,"",CHI_ued!E$110/E$12)</f>
        <v>0.10051819596686443</v>
      </c>
      <c r="F99" s="253">
        <f>IF(CHI_ued!F$110=0,"",CHI_ued!F$110/F$12)</f>
        <v>0.10892579077706689</v>
      </c>
      <c r="G99" s="253">
        <f>IF(CHI_ued!G$110=0,"",CHI_ued!G$110/G$12)</f>
        <v>0.11260938211189676</v>
      </c>
      <c r="H99" s="253">
        <f>IF(CHI_ued!H$110=0,"",CHI_ued!H$110/H$12)</f>
        <v>0.10978332816523918</v>
      </c>
      <c r="I99" s="253">
        <f>IF(CHI_ued!I$110=0,"",CHI_ued!I$110/I$12)</f>
        <v>7.3852940534944886E-2</v>
      </c>
      <c r="J99" s="253">
        <f>IF(CHI_ued!J$110=0,"",CHI_ued!J$110/J$12)</f>
        <v>0.12149041085593897</v>
      </c>
      <c r="K99" s="253">
        <f>IF(CHI_ued!K$110=0,"",CHI_ued!K$110/K$12)</f>
        <v>0.1072208838905464</v>
      </c>
      <c r="L99" s="253">
        <f>IF(CHI_ued!L$110=0,"",CHI_ued!L$110/L$12)</f>
        <v>0.11417888822683371</v>
      </c>
      <c r="M99" s="253">
        <f>IF(CHI_ued!M$110=0,"",CHI_ued!M$110/M$12)</f>
        <v>0.12812400249203124</v>
      </c>
      <c r="N99" s="253">
        <f>IF(CHI_ued!N$110=0,"",CHI_ued!N$110/N$12)</f>
        <v>0.17882237266112477</v>
      </c>
      <c r="O99" s="253">
        <f>IF(CHI_ued!O$110=0,"",CHI_ued!O$110/O$12)</f>
        <v>0.16209399847499587</v>
      </c>
      <c r="P99" s="253">
        <f>IF(CHI_ued!P$110=0,"",CHI_ued!P$110/P$12)</f>
        <v>0.18583439790929829</v>
      </c>
      <c r="Q99" s="253">
        <f>IF(CHI_ued!Q$110=0,"",CHI_ued!Q$110/Q$12)</f>
        <v>0.28313661788821481</v>
      </c>
      <c r="R99" s="253">
        <f>IF(CHI_ued!R$110=0,"",CHI_ued!R$110/R$12)</f>
        <v>0.24043013625778742</v>
      </c>
      <c r="S99" s="253">
        <f>IF(CHI_ued!S$110=0,"",CHI_ued!S$110/S$12)</f>
        <v>0.20577602823570976</v>
      </c>
      <c r="T99" s="253">
        <f>IF(CHI_ued!T$110=0,"",CHI_ued!T$110/T$12)</f>
        <v>0.26995953951900298</v>
      </c>
      <c r="U99" s="253">
        <f>IF(CHI_ued!U$110=0,"",CHI_ued!U$110/U$12)</f>
        <v>0.17669528263090079</v>
      </c>
      <c r="V99" s="253">
        <f>IF(CHI_ued!V$110=0,"",CHI_ued!V$110/V$12)</f>
        <v>0.24576010174702614</v>
      </c>
      <c r="W99" s="253">
        <f>IF(CHI_ued!W$110=0,"",CHI_ued!W$110/W$12)</f>
        <v>0.18846576902761364</v>
      </c>
      <c r="X99" s="253">
        <f>IF(CHI_ued!X$110=0,"",CHI_ued!X$110/X$12)</f>
        <v>0.21487817205752688</v>
      </c>
      <c r="Y99" s="253">
        <f>IF(CHI_ued!Y$110=0,"",CHI_ued!Y$110/Y$12)</f>
        <v>0.186316194895052</v>
      </c>
      <c r="DA99" s="84"/>
    </row>
    <row r="100" spans="1:105" ht="12" customHeight="1" x14ac:dyDescent="0.25">
      <c r="A100" s="110" t="s">
        <v>984</v>
      </c>
      <c r="B100" s="313">
        <f t="shared" ref="B100:Y100" si="26">IF(B$52=0,"",B$79/B$52)</f>
        <v>2.8476106633862641</v>
      </c>
      <c r="C100" s="313">
        <f t="shared" si="26"/>
        <v>2.3853795399637829</v>
      </c>
      <c r="D100" s="313">
        <f t="shared" si="26"/>
        <v>2.4495260864443025</v>
      </c>
      <c r="E100" s="313">
        <f t="shared" si="26"/>
        <v>3.5116243806992196</v>
      </c>
      <c r="F100" s="313">
        <f t="shared" si="26"/>
        <v>3.6391710698013222</v>
      </c>
      <c r="G100" s="313">
        <f t="shared" si="26"/>
        <v>3.4470890365798263</v>
      </c>
      <c r="H100" s="313">
        <f t="shared" si="26"/>
        <v>3.5871143033149333</v>
      </c>
      <c r="I100" s="313">
        <f t="shared" si="26"/>
        <v>4.2400326529733414</v>
      </c>
      <c r="J100" s="313">
        <f t="shared" si="26"/>
        <v>3.4564450302064493</v>
      </c>
      <c r="K100" s="313">
        <f t="shared" si="26"/>
        <v>4.0482050326376973</v>
      </c>
      <c r="L100" s="313">
        <f t="shared" si="26"/>
        <v>5.4059214973607093</v>
      </c>
      <c r="M100" s="313">
        <f t="shared" si="26"/>
        <v>5.5063360555103724</v>
      </c>
      <c r="N100" s="313">
        <f t="shared" si="26"/>
        <v>6.1009753783515945</v>
      </c>
      <c r="O100" s="313">
        <f t="shared" si="26"/>
        <v>6.1204302368226262</v>
      </c>
      <c r="P100" s="313">
        <f t="shared" si="26"/>
        <v>5.3322983884338564</v>
      </c>
      <c r="Q100" s="313">
        <f t="shared" si="26"/>
        <v>5.2322400875675434</v>
      </c>
      <c r="R100" s="313">
        <f t="shared" si="26"/>
        <v>5.9549197641967444</v>
      </c>
      <c r="S100" s="313">
        <f t="shared" si="26"/>
        <v>7.9744881908221839</v>
      </c>
      <c r="T100" s="313">
        <f t="shared" si="26"/>
        <v>8.3013336799596491</v>
      </c>
      <c r="U100" s="313">
        <f t="shared" si="26"/>
        <v>11.253280830038316</v>
      </c>
      <c r="V100" s="313">
        <f t="shared" si="26"/>
        <v>10.589118716725887</v>
      </c>
      <c r="W100" s="313">
        <f t="shared" si="26"/>
        <v>8.3913807107299085</v>
      </c>
      <c r="X100" s="313">
        <f t="shared" si="26"/>
        <v>3.391167549781378</v>
      </c>
      <c r="Y100" s="313">
        <f t="shared" si="26"/>
        <v>4.3532412894392492</v>
      </c>
      <c r="DA100" s="118"/>
    </row>
    <row r="101" spans="1:105" ht="12" customHeight="1" x14ac:dyDescent="0.25">
      <c r="A101" s="50" t="s">
        <v>985</v>
      </c>
      <c r="B101" s="255">
        <f t="shared" ref="B101:Y101" si="27">IF(B$53=0,"",B$80/B$53)</f>
        <v>4.8588045375166384</v>
      </c>
      <c r="C101" s="255">
        <f t="shared" si="27"/>
        <v>3.3250532945841313</v>
      </c>
      <c r="D101" s="255">
        <f t="shared" si="27"/>
        <v>3.4093324039988873</v>
      </c>
      <c r="E101" s="255">
        <f t="shared" si="27"/>
        <v>5.3311446110602931</v>
      </c>
      <c r="F101" s="255">
        <f t="shared" si="27"/>
        <v>5.4811363069755021</v>
      </c>
      <c r="G101" s="255">
        <f t="shared" si="27"/>
        <v>5.270335242132159</v>
      </c>
      <c r="H101" s="255">
        <f t="shared" si="27"/>
        <v>5.5442697058144992</v>
      </c>
      <c r="I101" s="255">
        <f t="shared" si="27"/>
        <v>6.3097702074747053</v>
      </c>
      <c r="J101" s="255">
        <f t="shared" si="27"/>
        <v>4.3476538891095968</v>
      </c>
      <c r="K101" s="255">
        <f t="shared" si="27"/>
        <v>5.6993174529244133</v>
      </c>
      <c r="L101" s="255">
        <f t="shared" si="27"/>
        <v>9.4467466763668018</v>
      </c>
      <c r="M101" s="255">
        <f t="shared" si="27"/>
        <v>8.3110693081186273</v>
      </c>
      <c r="N101" s="255">
        <f t="shared" si="27"/>
        <v>8.9657111478338365</v>
      </c>
      <c r="O101" s="255">
        <f t="shared" si="27"/>
        <v>8.8478296343282263</v>
      </c>
      <c r="P101" s="255">
        <f t="shared" si="27"/>
        <v>7.823378378229652</v>
      </c>
      <c r="Q101" s="255">
        <f t="shared" si="27"/>
        <v>7.901376397966831</v>
      </c>
      <c r="R101" s="255">
        <f t="shared" si="27"/>
        <v>9.3231421619631529</v>
      </c>
      <c r="S101" s="255">
        <f t="shared" si="27"/>
        <v>11.776454189178908</v>
      </c>
      <c r="T101" s="255">
        <f t="shared" si="27"/>
        <v>11.399550688552248</v>
      </c>
      <c r="U101" s="255">
        <f t="shared" si="27"/>
        <v>16.261870188557594</v>
      </c>
      <c r="V101" s="255">
        <f t="shared" si="27"/>
        <v>13.922899824700746</v>
      </c>
      <c r="W101" s="255">
        <f t="shared" si="27"/>
        <v>10.373955314130203</v>
      </c>
      <c r="X101" s="255">
        <f t="shared" si="27"/>
        <v>4.3270625077587628</v>
      </c>
      <c r="Y101" s="255">
        <f t="shared" si="27"/>
        <v>6.3287478779828827</v>
      </c>
      <c r="DA101" s="83"/>
    </row>
    <row r="102" spans="1:105" ht="12" customHeight="1" x14ac:dyDescent="0.25">
      <c r="A102" s="107" t="s">
        <v>986</v>
      </c>
      <c r="B102" s="293">
        <f t="shared" ref="B102:Y102" si="28">IF(B$54=0,"",B$81/B$54)</f>
        <v>1.8113313135229214</v>
      </c>
      <c r="C102" s="293">
        <f t="shared" si="28"/>
        <v>1.8486148934885804</v>
      </c>
      <c r="D102" s="293">
        <f t="shared" si="28"/>
        <v>1.8039337150474541</v>
      </c>
      <c r="E102" s="293">
        <f t="shared" si="28"/>
        <v>2.1951502733853516</v>
      </c>
      <c r="F102" s="293">
        <f t="shared" si="28"/>
        <v>2.4401964060805907</v>
      </c>
      <c r="G102" s="293">
        <f t="shared" si="28"/>
        <v>2.3833795179562629</v>
      </c>
      <c r="H102" s="293">
        <f t="shared" si="28"/>
        <v>2.4685981695229251</v>
      </c>
      <c r="I102" s="293">
        <f t="shared" si="28"/>
        <v>2.8708985474502091</v>
      </c>
      <c r="J102" s="293">
        <f t="shared" si="28"/>
        <v>2.1673872943322037</v>
      </c>
      <c r="K102" s="293">
        <f t="shared" si="28"/>
        <v>2.0170868156944985</v>
      </c>
      <c r="L102" s="293">
        <f t="shared" si="28"/>
        <v>2.1842141184912482</v>
      </c>
      <c r="M102" s="293">
        <f t="shared" si="28"/>
        <v>2.2244518052619271</v>
      </c>
      <c r="N102" s="293">
        <f t="shared" si="28"/>
        <v>1.1202233095700538</v>
      </c>
      <c r="O102" s="293">
        <f t="shared" si="28"/>
        <v>1.4936184554688483</v>
      </c>
      <c r="P102" s="293">
        <f t="shared" si="28"/>
        <v>1.8213525901467751</v>
      </c>
      <c r="Q102" s="293">
        <f t="shared" si="28"/>
        <v>2.9919732129877867</v>
      </c>
      <c r="R102" s="293">
        <f t="shared" si="28"/>
        <v>2.9938719091486679</v>
      </c>
      <c r="S102" s="293">
        <f t="shared" si="28"/>
        <v>1.2758411052904151</v>
      </c>
      <c r="T102" s="293">
        <f t="shared" si="28"/>
        <v>0.90552401885450706</v>
      </c>
      <c r="U102" s="293">
        <f t="shared" si="28"/>
        <v>1.2473546910226003</v>
      </c>
      <c r="V102" s="293">
        <f t="shared" si="28"/>
        <v>1.2418919092273406</v>
      </c>
      <c r="W102" s="293">
        <f t="shared" si="28"/>
        <v>1.3870296383895921</v>
      </c>
      <c r="X102" s="293">
        <f t="shared" si="28"/>
        <v>2.0009205819975788</v>
      </c>
      <c r="Y102" s="293">
        <f t="shared" si="28"/>
        <v>1.8834853514458205</v>
      </c>
      <c r="DA102" s="94"/>
    </row>
    <row r="103" spans="1:105" ht="12" customHeight="1" x14ac:dyDescent="0.25">
      <c r="A103" s="49" t="s">
        <v>50</v>
      </c>
      <c r="B103" s="256">
        <f t="shared" ref="B103:Y103" si="29">IF(B$55=0,"",B$82/B$55)</f>
        <v>2.1233381760360976</v>
      </c>
      <c r="C103" s="256">
        <f t="shared" si="29"/>
        <v>2.1650983286244689</v>
      </c>
      <c r="D103" s="256">
        <f t="shared" si="29"/>
        <v>2.1445725007209435</v>
      </c>
      <c r="E103" s="256">
        <f t="shared" si="29"/>
        <v>2.5034731481770467</v>
      </c>
      <c r="F103" s="256">
        <f t="shared" si="29"/>
        <v>2.6882339150004726</v>
      </c>
      <c r="G103" s="256">
        <f t="shared" si="29"/>
        <v>2.6396369279148977</v>
      </c>
      <c r="H103" s="256">
        <f t="shared" si="29"/>
        <v>2.7023713644158862</v>
      </c>
      <c r="I103" s="256">
        <f t="shared" si="29"/>
        <v>2.8488323883943742</v>
      </c>
      <c r="J103" s="256">
        <f t="shared" si="29"/>
        <v>2.5027428728560928</v>
      </c>
      <c r="K103" s="256">
        <f t="shared" si="29"/>
        <v>2.383439472428551</v>
      </c>
      <c r="L103" s="256">
        <f t="shared" si="29"/>
        <v>2.5034661543112482</v>
      </c>
      <c r="M103" s="256">
        <f t="shared" si="29"/>
        <v>2.5226109037800919</v>
      </c>
      <c r="N103" s="256">
        <f t="shared" si="29"/>
        <v>1.5056224855029661</v>
      </c>
      <c r="O103" s="256">
        <f t="shared" si="29"/>
        <v>1.9017066186648144</v>
      </c>
      <c r="P103" s="256">
        <f t="shared" si="29"/>
        <v>2.2067201918668662</v>
      </c>
      <c r="Q103" s="256">
        <f t="shared" si="29"/>
        <v>3.4164179466868578</v>
      </c>
      <c r="R103" s="256">
        <f t="shared" si="29"/>
        <v>3.1404544275749595</v>
      </c>
      <c r="S103" s="256">
        <f t="shared" si="29"/>
        <v>1.7082199340591104</v>
      </c>
      <c r="T103" s="256">
        <f t="shared" si="29"/>
        <v>1.1849537191322144</v>
      </c>
      <c r="U103" s="256">
        <f t="shared" si="29"/>
        <v>1.7745244953640309</v>
      </c>
      <c r="V103" s="256">
        <f t="shared" si="29"/>
        <v>1.7352591694783475</v>
      </c>
      <c r="W103" s="256">
        <f t="shared" si="29"/>
        <v>1.8279372872673529</v>
      </c>
      <c r="X103" s="256">
        <f t="shared" si="29"/>
        <v>2.2245910497250123</v>
      </c>
      <c r="Y103" s="256">
        <f t="shared" si="29"/>
        <v>2.1583799044889256</v>
      </c>
      <c r="DA103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  <ignoredErrors>
    <ignoredError sqref="B4:Y4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tabColor theme="4" tint="0.39997558519241921"/>
    <pageSetUpPr fitToPage="1"/>
  </sheetPr>
  <dimension ref="A1:DA249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Chemical industry / final energy consumption"</f>
        <v>EL: Chemical industry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152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5" customHeight="1" x14ac:dyDescent="0.25">
      <c r="A5" s="34" t="s">
        <v>48</v>
      </c>
      <c r="B5" s="223">
        <f t="shared" ref="B5:Y5" si="0">SUM(B6:B10)+B16+B25+B36+B44+B58</f>
        <v>332.57028742067951</v>
      </c>
      <c r="C5" s="223">
        <f t="shared" si="0"/>
        <v>277.67038567135103</v>
      </c>
      <c r="D5" s="223">
        <f t="shared" si="0"/>
        <v>308.91428005320336</v>
      </c>
      <c r="E5" s="223">
        <f t="shared" si="0"/>
        <v>454.61093020442001</v>
      </c>
      <c r="F5" s="223">
        <f t="shared" si="0"/>
        <v>474.40687640260705</v>
      </c>
      <c r="G5" s="223">
        <f t="shared" si="0"/>
        <v>477.94447905532547</v>
      </c>
      <c r="H5" s="223">
        <f t="shared" si="0"/>
        <v>503.25096731232662</v>
      </c>
      <c r="I5" s="223">
        <f t="shared" si="0"/>
        <v>494.87829698156492</v>
      </c>
      <c r="J5" s="223">
        <f t="shared" si="0"/>
        <v>546.32033604279377</v>
      </c>
      <c r="K5" s="223">
        <f t="shared" si="0"/>
        <v>604.64366658416407</v>
      </c>
      <c r="L5" s="223">
        <f t="shared" si="0"/>
        <v>851.36607078601889</v>
      </c>
      <c r="M5" s="223">
        <f t="shared" si="0"/>
        <v>793.77177635014505</v>
      </c>
      <c r="N5" s="223">
        <f t="shared" si="0"/>
        <v>663.9282788720642</v>
      </c>
      <c r="O5" s="223">
        <f t="shared" si="0"/>
        <v>582.97404205028249</v>
      </c>
      <c r="P5" s="223">
        <f t="shared" si="0"/>
        <v>602.18281876407127</v>
      </c>
      <c r="Q5" s="223">
        <f t="shared" si="0"/>
        <v>587.89060859979281</v>
      </c>
      <c r="R5" s="223">
        <f t="shared" si="0"/>
        <v>412.42825419078298</v>
      </c>
      <c r="S5" s="223">
        <f t="shared" si="0"/>
        <v>701.42257244716029</v>
      </c>
      <c r="T5" s="223">
        <f t="shared" si="0"/>
        <v>821.23171953663643</v>
      </c>
      <c r="U5" s="223">
        <f t="shared" si="0"/>
        <v>746.16070108909526</v>
      </c>
      <c r="V5" s="223">
        <f t="shared" si="0"/>
        <v>659.78818702955118</v>
      </c>
      <c r="W5" s="223">
        <f t="shared" si="0"/>
        <v>615.86488943416794</v>
      </c>
      <c r="X5" s="223">
        <f t="shared" si="0"/>
        <v>353.65840160380554</v>
      </c>
      <c r="Y5" s="223">
        <f t="shared" si="0"/>
        <v>423.18877052994867</v>
      </c>
      <c r="DA5" s="89"/>
    </row>
    <row r="6" spans="1:105" ht="12" customHeight="1" x14ac:dyDescent="0.25">
      <c r="A6" s="55" t="s">
        <v>91</v>
      </c>
      <c r="B6" s="259">
        <v>0.73622945643845461</v>
      </c>
      <c r="C6" s="259">
        <v>0.69366288839071633</v>
      </c>
      <c r="D6" s="259">
        <v>0.83182468786859798</v>
      </c>
      <c r="E6" s="259">
        <v>0.46628760711374301</v>
      </c>
      <c r="F6" s="259">
        <v>0.36798332568136888</v>
      </c>
      <c r="G6" s="259">
        <v>0.38698609323080868</v>
      </c>
      <c r="H6" s="259">
        <v>0.35049334321119269</v>
      </c>
      <c r="I6" s="259">
        <v>4.3881278130698843E-2</v>
      </c>
      <c r="J6" s="259">
        <v>0.89505585490555206</v>
      </c>
      <c r="K6" s="259">
        <v>0.80589509212266319</v>
      </c>
      <c r="L6" s="259">
        <v>0.42803993600297391</v>
      </c>
      <c r="M6" s="259">
        <v>0.42052544595751729</v>
      </c>
      <c r="N6" s="259">
        <v>0.67580291204760135</v>
      </c>
      <c r="O6" s="259">
        <v>0.6444102781829194</v>
      </c>
      <c r="P6" s="259">
        <v>0.7165327660655294</v>
      </c>
      <c r="Q6" s="259">
        <v>0.58735563269166469</v>
      </c>
      <c r="R6" s="259">
        <v>0.16669500008133389</v>
      </c>
      <c r="S6" s="259">
        <v>0.83676293251519041</v>
      </c>
      <c r="T6" s="259">
        <v>1.257978270116658</v>
      </c>
      <c r="U6" s="259">
        <v>0.67001296699802637</v>
      </c>
      <c r="V6" s="259">
        <v>0.77193820761387744</v>
      </c>
      <c r="W6" s="259">
        <v>0.81408921928656508</v>
      </c>
      <c r="X6" s="259">
        <v>0.58029662733832987</v>
      </c>
      <c r="Y6" s="259">
        <v>0.59275242644709436</v>
      </c>
      <c r="DA6" s="67" t="s">
        <v>987</v>
      </c>
    </row>
    <row r="7" spans="1:105" ht="12" customHeight="1" x14ac:dyDescent="0.25">
      <c r="A7" s="173" t="s">
        <v>92</v>
      </c>
      <c r="B7" s="224">
        <v>5.8252678882041291</v>
      </c>
      <c r="C7" s="224">
        <v>5.4884684572779694</v>
      </c>
      <c r="D7" s="224">
        <v>6.5816459807207357</v>
      </c>
      <c r="E7" s="224">
        <v>3.689407155110612</v>
      </c>
      <c r="F7" s="224">
        <v>2.911594247880295</v>
      </c>
      <c r="G7" s="224">
        <v>3.061949834205592</v>
      </c>
      <c r="H7" s="224">
        <v>2.773208270033606</v>
      </c>
      <c r="I7" s="224">
        <v>0.34720181072988981</v>
      </c>
      <c r="J7" s="224">
        <v>7.0819499058800144</v>
      </c>
      <c r="K7" s="224">
        <v>6.3764832557958124</v>
      </c>
      <c r="L7" s="224">
        <v>3.3867801298378439</v>
      </c>
      <c r="M7" s="224">
        <v>3.3273232347418689</v>
      </c>
      <c r="N7" s="224">
        <v>5.3471549771315408</v>
      </c>
      <c r="O7" s="224">
        <v>5.0987670589643894</v>
      </c>
      <c r="P7" s="224">
        <v>5.6694217767372583</v>
      </c>
      <c r="Q7" s="224">
        <v>4.6473336215400343</v>
      </c>
      <c r="R7" s="224">
        <v>1.318940749525896</v>
      </c>
      <c r="S7" s="224">
        <v>6.62071885088685</v>
      </c>
      <c r="T7" s="224">
        <v>9.9535007148708718</v>
      </c>
      <c r="U7" s="224">
        <v>5.301343198375883</v>
      </c>
      <c r="V7" s="224">
        <v>6.107806218789726</v>
      </c>
      <c r="W7" s="224">
        <v>6.4413176432579098</v>
      </c>
      <c r="X7" s="224">
        <v>4.5914806577013332</v>
      </c>
      <c r="Y7" s="224">
        <v>4.6900346695459731</v>
      </c>
      <c r="DA7" s="177" t="s">
        <v>988</v>
      </c>
    </row>
    <row r="8" spans="1:105" ht="12" customHeight="1" x14ac:dyDescent="0.25">
      <c r="A8" s="173" t="s">
        <v>93</v>
      </c>
      <c r="B8" s="224">
        <v>6.4289495949485831</v>
      </c>
      <c r="C8" s="224">
        <v>6.0572471073400411</v>
      </c>
      <c r="D8" s="224">
        <v>7.2637123431750394</v>
      </c>
      <c r="E8" s="224">
        <v>4.0717462425167712</v>
      </c>
      <c r="F8" s="224">
        <v>3.213327355891844</v>
      </c>
      <c r="G8" s="224">
        <v>3.379264528972183</v>
      </c>
      <c r="H8" s="224">
        <v>3.0606002207114051</v>
      </c>
      <c r="I8" s="224">
        <v>0.3831828824520353</v>
      </c>
      <c r="J8" s="224">
        <v>7.8158635538544727</v>
      </c>
      <c r="K8" s="224">
        <v>7.0372882812060604</v>
      </c>
      <c r="L8" s="224">
        <v>3.7377575009024069</v>
      </c>
      <c r="M8" s="224">
        <v>3.6721389939118212</v>
      </c>
      <c r="N8" s="224">
        <v>5.9012890881753197</v>
      </c>
      <c r="O8" s="224">
        <v>5.6271603379551944</v>
      </c>
      <c r="P8" s="224">
        <v>6.2569529049391663</v>
      </c>
      <c r="Q8" s="224">
        <v>5.1289441407992724</v>
      </c>
      <c r="R8" s="224">
        <v>1.4556246614161821</v>
      </c>
      <c r="S8" s="224">
        <v>7.3068343965550389</v>
      </c>
      <c r="T8" s="224">
        <v>10.9849977060741</v>
      </c>
      <c r="U8" s="224">
        <v>5.850729762470924</v>
      </c>
      <c r="V8" s="224">
        <v>6.7407678187342874</v>
      </c>
      <c r="W8" s="224">
        <v>7.1088415585853273</v>
      </c>
      <c r="X8" s="224">
        <v>5.067303046151145</v>
      </c>
      <c r="Y8" s="224">
        <v>5.176070365815904</v>
      </c>
      <c r="DA8" s="177" t="s">
        <v>989</v>
      </c>
    </row>
    <row r="9" spans="1:105" ht="12" customHeight="1" x14ac:dyDescent="0.25">
      <c r="A9" s="173" t="s">
        <v>94</v>
      </c>
      <c r="B9" s="224">
        <v>10.4601012406793</v>
      </c>
      <c r="C9" s="224">
        <v>9.8553297155062474</v>
      </c>
      <c r="D9" s="224">
        <v>11.818286233334581</v>
      </c>
      <c r="E9" s="224">
        <v>6.624857963818207</v>
      </c>
      <c r="F9" s="224">
        <v>5.228183697144356</v>
      </c>
      <c r="G9" s="224">
        <v>5.4981686463771666</v>
      </c>
      <c r="H9" s="224">
        <v>4.979691891042541</v>
      </c>
      <c r="I9" s="224">
        <v>0.62345048517613411</v>
      </c>
      <c r="J9" s="224">
        <v>12.71665345158257</v>
      </c>
      <c r="K9" s="224">
        <v>11.44988723182704</v>
      </c>
      <c r="L9" s="224">
        <v>6.0814478780899996</v>
      </c>
      <c r="M9" s="224">
        <v>5.9746845233231403</v>
      </c>
      <c r="N9" s="224">
        <v>9.6015811605260435</v>
      </c>
      <c r="O9" s="224">
        <v>9.1555651453225018</v>
      </c>
      <c r="P9" s="224">
        <v>10.180257268660309</v>
      </c>
      <c r="Q9" s="224">
        <v>8.344951874051576</v>
      </c>
      <c r="R9" s="224">
        <v>2.3683466640967739</v>
      </c>
      <c r="S9" s="224">
        <v>11.88844715735476</v>
      </c>
      <c r="T9" s="224">
        <v>17.872933429817</v>
      </c>
      <c r="U9" s="224">
        <v>9.5193195627770155</v>
      </c>
      <c r="V9" s="224">
        <v>10.96743920333031</v>
      </c>
      <c r="W9" s="224">
        <v>11.56630664287322</v>
      </c>
      <c r="X9" s="224">
        <v>8.2446598930548145</v>
      </c>
      <c r="Y9" s="224">
        <v>8.4216277100469821</v>
      </c>
      <c r="DA9" s="177" t="s">
        <v>990</v>
      </c>
    </row>
    <row r="10" spans="1:105" ht="12" customHeight="1" x14ac:dyDescent="0.25">
      <c r="A10" s="56" t="s">
        <v>95</v>
      </c>
      <c r="B10" s="260">
        <v>2.1206900945515592</v>
      </c>
      <c r="C10" s="260">
        <v>2.023800013863077</v>
      </c>
      <c r="D10" s="260">
        <v>2.4171425201820931</v>
      </c>
      <c r="E10" s="260">
        <v>1.8720630523945401</v>
      </c>
      <c r="F10" s="260">
        <v>2.1218769141427409</v>
      </c>
      <c r="G10" s="260">
        <v>2.4704299673945922</v>
      </c>
      <c r="H10" s="260">
        <v>2.3741100868797451</v>
      </c>
      <c r="I10" s="260">
        <v>2.8740532885848968</v>
      </c>
      <c r="J10" s="260">
        <v>3.6864850649920542</v>
      </c>
      <c r="K10" s="260">
        <v>3.0324940712016928</v>
      </c>
      <c r="L10" s="260">
        <v>2.1013029543691681</v>
      </c>
      <c r="M10" s="260">
        <v>2.2605516026682788</v>
      </c>
      <c r="N10" s="260">
        <v>1.66832417993237</v>
      </c>
      <c r="O10" s="260">
        <v>1.7122229271068701</v>
      </c>
      <c r="P10" s="260">
        <v>2.190078310560974</v>
      </c>
      <c r="Q10" s="260">
        <v>1.998628036346684</v>
      </c>
      <c r="R10" s="260">
        <v>2.1037695143044068</v>
      </c>
      <c r="S10" s="260">
        <v>2.1268296824224562</v>
      </c>
      <c r="T10" s="260">
        <v>3.1405700681113191</v>
      </c>
      <c r="U10" s="260">
        <v>1.6792418599936081</v>
      </c>
      <c r="V10" s="260">
        <v>1.9244749730097519</v>
      </c>
      <c r="W10" s="260">
        <v>2.125902280243853</v>
      </c>
      <c r="X10" s="260">
        <v>4.154181152873254</v>
      </c>
      <c r="Y10" s="260">
        <v>2.9305950135118919</v>
      </c>
      <c r="DA10" s="68" t="s">
        <v>991</v>
      </c>
    </row>
    <row r="11" spans="1:105" ht="12" customHeight="1" x14ac:dyDescent="0.25">
      <c r="A11" s="37" t="s">
        <v>159</v>
      </c>
      <c r="B11" s="226">
        <v>0.22762125519293591</v>
      </c>
      <c r="C11" s="226">
        <v>0.24909630837287189</v>
      </c>
      <c r="D11" s="226">
        <v>0.24122588795230709</v>
      </c>
      <c r="E11" s="226">
        <v>0.43891220482758653</v>
      </c>
      <c r="F11" s="226">
        <v>0.53151133034642339</v>
      </c>
      <c r="G11" s="226">
        <v>0.42023606773916111</v>
      </c>
      <c r="H11" s="226">
        <v>0.49014357525275071</v>
      </c>
      <c r="I11" s="226">
        <v>0.66547870866026015</v>
      </c>
      <c r="J11" s="226">
        <v>0.54402139207243472</v>
      </c>
      <c r="K11" s="226">
        <v>0.39142722209223207</v>
      </c>
      <c r="L11" s="226">
        <v>0.30547378277687059</v>
      </c>
      <c r="M11" s="226">
        <v>0.1397660448378629</v>
      </c>
      <c r="N11" s="226">
        <v>1.1597523805612501E-2</v>
      </c>
      <c r="O11" s="226">
        <v>3.497956683874353E-2</v>
      </c>
      <c r="P11" s="226">
        <v>0.24157536561504811</v>
      </c>
      <c r="Q11" s="226">
        <v>6.3183385845831525E-2</v>
      </c>
      <c r="R11" s="226">
        <v>6.9434681016505684E-2</v>
      </c>
      <c r="S11" s="226">
        <v>3.4945531934680273E-2</v>
      </c>
      <c r="T11" s="226">
        <v>2.259246408058159E-2</v>
      </c>
      <c r="U11" s="226">
        <v>7.6564277763410109E-3</v>
      </c>
      <c r="V11" s="226">
        <v>5.3212010749696314E-3</v>
      </c>
      <c r="W11" s="226">
        <v>8.2279289432401672E-3</v>
      </c>
      <c r="X11" s="226">
        <v>8.8232701982720544E-3</v>
      </c>
      <c r="Y11" s="226">
        <v>9.3786423743947838E-3</v>
      </c>
      <c r="DA11" s="69" t="s">
        <v>992</v>
      </c>
    </row>
    <row r="12" spans="1:105" ht="12" customHeight="1" x14ac:dyDescent="0.25">
      <c r="A12" s="37" t="s">
        <v>35</v>
      </c>
      <c r="B12" s="226">
        <v>0.16601844821818121</v>
      </c>
      <c r="C12" s="226">
        <v>0.20938913357380801</v>
      </c>
      <c r="D12" s="226">
        <v>0.39713944276036078</v>
      </c>
      <c r="E12" s="226">
        <v>0.85339533325317074</v>
      </c>
      <c r="F12" s="226">
        <v>1.318546271407425</v>
      </c>
      <c r="G12" s="226">
        <v>1.8428051337074851</v>
      </c>
      <c r="H12" s="226">
        <v>1.697349071748405</v>
      </c>
      <c r="I12" s="226">
        <v>2.2078004993418752</v>
      </c>
      <c r="J12" s="226">
        <v>2.1887201848523299</v>
      </c>
      <c r="K12" s="226">
        <v>1.7441575968036049</v>
      </c>
      <c r="L12" s="226">
        <v>1.480416409971522</v>
      </c>
      <c r="M12" s="226">
        <v>1.841964171297831</v>
      </c>
      <c r="N12" s="226">
        <v>0.47157224844501322</v>
      </c>
      <c r="O12" s="226">
        <v>0.55343159342985659</v>
      </c>
      <c r="P12" s="226">
        <v>0.94847691407257118</v>
      </c>
      <c r="Q12" s="226">
        <v>1.178401117935262</v>
      </c>
      <c r="R12" s="226">
        <v>2.0145626836638928</v>
      </c>
      <c r="S12" s="226">
        <v>0.63870679139567998</v>
      </c>
      <c r="T12" s="226">
        <v>0.24019175122763001</v>
      </c>
      <c r="U12" s="226">
        <v>0.58295131498542507</v>
      </c>
      <c r="V12" s="226">
        <v>0.62600222264191097</v>
      </c>
      <c r="W12" s="226">
        <v>0.70369949709021684</v>
      </c>
      <c r="X12" s="226">
        <v>4.0124476296062808</v>
      </c>
      <c r="Y12" s="226">
        <v>2.653171568107612</v>
      </c>
      <c r="DA12" s="69" t="s">
        <v>993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994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995</v>
      </c>
    </row>
    <row r="15" spans="1:105" ht="12" customHeight="1" x14ac:dyDescent="0.25">
      <c r="A15" s="37" t="s">
        <v>40</v>
      </c>
      <c r="B15" s="226">
        <v>1.727050391140442</v>
      </c>
      <c r="C15" s="226">
        <v>1.565314571916397</v>
      </c>
      <c r="D15" s="226">
        <v>1.7787771894694251</v>
      </c>
      <c r="E15" s="226">
        <v>0.5797555143137828</v>
      </c>
      <c r="F15" s="226">
        <v>0.27181931238889229</v>
      </c>
      <c r="G15" s="226">
        <v>0.2073887659479457</v>
      </c>
      <c r="H15" s="226">
        <v>0.18661743987858909</v>
      </c>
      <c r="I15" s="226">
        <v>7.740805827620294E-4</v>
      </c>
      <c r="J15" s="226">
        <v>0.95374348806728915</v>
      </c>
      <c r="K15" s="226">
        <v>0.89690925230585616</v>
      </c>
      <c r="L15" s="226">
        <v>0.31541276162077581</v>
      </c>
      <c r="M15" s="226">
        <v>0.27882138653258581</v>
      </c>
      <c r="N15" s="226">
        <v>1.185154407681744</v>
      </c>
      <c r="O15" s="226">
        <v>1.1238117668382701</v>
      </c>
      <c r="P15" s="226">
        <v>1.0000260308733551</v>
      </c>
      <c r="Q15" s="226">
        <v>0.75704353256559043</v>
      </c>
      <c r="R15" s="226">
        <v>1.9772149624008011E-2</v>
      </c>
      <c r="S15" s="226">
        <v>1.453177359092096</v>
      </c>
      <c r="T15" s="226">
        <v>2.8777858528031079</v>
      </c>
      <c r="U15" s="226">
        <v>1.0886341172318419</v>
      </c>
      <c r="V15" s="226">
        <v>1.293151549292872</v>
      </c>
      <c r="W15" s="226">
        <v>1.413974854210396</v>
      </c>
      <c r="X15" s="226">
        <v>0.1329102530687013</v>
      </c>
      <c r="Y15" s="226">
        <v>0.26804480302988609</v>
      </c>
      <c r="DA15" s="69" t="s">
        <v>996</v>
      </c>
    </row>
    <row r="16" spans="1:105" ht="12" customHeight="1" x14ac:dyDescent="0.25">
      <c r="A16" s="134" t="s">
        <v>997</v>
      </c>
      <c r="B16" s="314">
        <v>241.19992625467631</v>
      </c>
      <c r="C16" s="314">
        <v>188.8842840280974</v>
      </c>
      <c r="D16" s="314">
        <v>207.93734364439041</v>
      </c>
      <c r="E16" s="314">
        <v>366.82201592923371</v>
      </c>
      <c r="F16" s="314">
        <v>378.78891188796109</v>
      </c>
      <c r="G16" s="314">
        <v>379.43921283379092</v>
      </c>
      <c r="H16" s="314">
        <v>405.50887790197748</v>
      </c>
      <c r="I16" s="314">
        <v>405.70285898538259</v>
      </c>
      <c r="J16" s="314">
        <v>392.85720120378329</v>
      </c>
      <c r="K16" s="314">
        <v>482.24752205531081</v>
      </c>
      <c r="L16" s="314">
        <v>765.77893939759133</v>
      </c>
      <c r="M16" s="314">
        <v>700.57197465124568</v>
      </c>
      <c r="N16" s="314">
        <v>600.56770133447856</v>
      </c>
      <c r="O16" s="314">
        <v>513.69725246352391</v>
      </c>
      <c r="P16" s="314">
        <v>508.27461736887358</v>
      </c>
      <c r="Q16" s="314">
        <v>487.67605803462698</v>
      </c>
      <c r="R16" s="314">
        <v>340.66830140726711</v>
      </c>
      <c r="S16" s="314">
        <v>624.75641103315525</v>
      </c>
      <c r="T16" s="314">
        <v>730.11173775637326</v>
      </c>
      <c r="U16" s="314">
        <v>687.49811212135933</v>
      </c>
      <c r="V16" s="314">
        <v>592.83348721098878</v>
      </c>
      <c r="W16" s="314">
        <v>539.83454785297477</v>
      </c>
      <c r="X16" s="314">
        <v>222.14683728461389</v>
      </c>
      <c r="Y16" s="314">
        <v>322.49405021168371</v>
      </c>
      <c r="DA16" s="136" t="s">
        <v>971</v>
      </c>
    </row>
    <row r="17" spans="1:105" ht="12" customHeight="1" x14ac:dyDescent="0.25">
      <c r="A17" s="135" t="s">
        <v>28</v>
      </c>
      <c r="B17" s="315">
        <v>0</v>
      </c>
      <c r="C17" s="315">
        <v>0</v>
      </c>
      <c r="D17" s="315">
        <v>0</v>
      </c>
      <c r="E17" s="315">
        <v>0</v>
      </c>
      <c r="F17" s="315">
        <v>0</v>
      </c>
      <c r="G17" s="315">
        <v>0</v>
      </c>
      <c r="H17" s="315">
        <v>0</v>
      </c>
      <c r="I17" s="315">
        <v>0</v>
      </c>
      <c r="J17" s="315">
        <v>0</v>
      </c>
      <c r="K17" s="315">
        <v>0</v>
      </c>
      <c r="L17" s="315">
        <v>0</v>
      </c>
      <c r="M17" s="315">
        <v>0</v>
      </c>
      <c r="N17" s="315">
        <v>0</v>
      </c>
      <c r="O17" s="315">
        <v>0</v>
      </c>
      <c r="P17" s="315">
        <v>0</v>
      </c>
      <c r="Q17" s="315">
        <v>0</v>
      </c>
      <c r="R17" s="315">
        <v>0</v>
      </c>
      <c r="S17" s="315">
        <v>0</v>
      </c>
      <c r="T17" s="315">
        <v>0</v>
      </c>
      <c r="U17" s="315">
        <v>0</v>
      </c>
      <c r="V17" s="315">
        <v>0</v>
      </c>
      <c r="W17" s="315">
        <v>0</v>
      </c>
      <c r="X17" s="315">
        <v>0</v>
      </c>
      <c r="Y17" s="315">
        <v>0</v>
      </c>
      <c r="DA17" s="137" t="s">
        <v>972</v>
      </c>
    </row>
    <row r="18" spans="1:105" ht="12" customHeight="1" x14ac:dyDescent="0.25">
      <c r="A18" s="135" t="s">
        <v>30</v>
      </c>
      <c r="B18" s="315">
        <v>0</v>
      </c>
      <c r="C18" s="315">
        <v>0</v>
      </c>
      <c r="D18" s="315">
        <v>0</v>
      </c>
      <c r="E18" s="315">
        <v>0</v>
      </c>
      <c r="F18" s="315">
        <v>0</v>
      </c>
      <c r="G18" s="315">
        <v>0</v>
      </c>
      <c r="H18" s="315">
        <v>0</v>
      </c>
      <c r="I18" s="315">
        <v>0</v>
      </c>
      <c r="J18" s="315">
        <v>0</v>
      </c>
      <c r="K18" s="315">
        <v>0</v>
      </c>
      <c r="L18" s="315">
        <v>0</v>
      </c>
      <c r="M18" s="315">
        <v>0</v>
      </c>
      <c r="N18" s="315">
        <v>0</v>
      </c>
      <c r="O18" s="315">
        <v>0</v>
      </c>
      <c r="P18" s="315">
        <v>0</v>
      </c>
      <c r="Q18" s="315">
        <v>0</v>
      </c>
      <c r="R18" s="315">
        <v>0</v>
      </c>
      <c r="S18" s="315">
        <v>0</v>
      </c>
      <c r="T18" s="315">
        <v>0</v>
      </c>
      <c r="U18" s="315">
        <v>0</v>
      </c>
      <c r="V18" s="315">
        <v>0</v>
      </c>
      <c r="W18" s="315">
        <v>0</v>
      </c>
      <c r="X18" s="315">
        <v>0</v>
      </c>
      <c r="Y18" s="315">
        <v>0</v>
      </c>
      <c r="DA18" s="137" t="s">
        <v>973</v>
      </c>
    </row>
    <row r="19" spans="1:105" ht="12" customHeight="1" x14ac:dyDescent="0.25">
      <c r="A19" s="135" t="s">
        <v>31</v>
      </c>
      <c r="B19" s="315">
        <v>0</v>
      </c>
      <c r="C19" s="315">
        <v>0</v>
      </c>
      <c r="D19" s="315">
        <v>0</v>
      </c>
      <c r="E19" s="315">
        <v>0</v>
      </c>
      <c r="F19" s="315">
        <v>0</v>
      </c>
      <c r="G19" s="315">
        <v>0</v>
      </c>
      <c r="H19" s="315">
        <v>0</v>
      </c>
      <c r="I19" s="315">
        <v>0</v>
      </c>
      <c r="J19" s="315">
        <v>0</v>
      </c>
      <c r="K19" s="315">
        <v>0</v>
      </c>
      <c r="L19" s="315">
        <v>0</v>
      </c>
      <c r="M19" s="315">
        <v>0</v>
      </c>
      <c r="N19" s="315">
        <v>0</v>
      </c>
      <c r="O19" s="315">
        <v>0</v>
      </c>
      <c r="P19" s="315">
        <v>0</v>
      </c>
      <c r="Q19" s="315">
        <v>0</v>
      </c>
      <c r="R19" s="315">
        <v>0</v>
      </c>
      <c r="S19" s="315">
        <v>0</v>
      </c>
      <c r="T19" s="315">
        <v>0</v>
      </c>
      <c r="U19" s="315">
        <v>0</v>
      </c>
      <c r="V19" s="315">
        <v>0</v>
      </c>
      <c r="W19" s="315">
        <v>0</v>
      </c>
      <c r="X19" s="315">
        <v>0</v>
      </c>
      <c r="Y19" s="315">
        <v>0</v>
      </c>
      <c r="DA19" s="137" t="s">
        <v>974</v>
      </c>
    </row>
    <row r="20" spans="1:105" ht="12" customHeight="1" x14ac:dyDescent="0.25">
      <c r="A20" s="135" t="s">
        <v>82</v>
      </c>
      <c r="B20" s="315">
        <v>0</v>
      </c>
      <c r="C20" s="315">
        <v>0</v>
      </c>
      <c r="D20" s="315">
        <v>0</v>
      </c>
      <c r="E20" s="315">
        <v>0</v>
      </c>
      <c r="F20" s="315">
        <v>0</v>
      </c>
      <c r="G20" s="315">
        <v>0</v>
      </c>
      <c r="H20" s="315">
        <v>0</v>
      </c>
      <c r="I20" s="315">
        <v>0</v>
      </c>
      <c r="J20" s="315">
        <v>0</v>
      </c>
      <c r="K20" s="315">
        <v>0</v>
      </c>
      <c r="L20" s="315">
        <v>0</v>
      </c>
      <c r="M20" s="315">
        <v>0</v>
      </c>
      <c r="N20" s="315">
        <v>0</v>
      </c>
      <c r="O20" s="315">
        <v>0</v>
      </c>
      <c r="P20" s="315">
        <v>0</v>
      </c>
      <c r="Q20" s="315">
        <v>0</v>
      </c>
      <c r="R20" s="315">
        <v>0</v>
      </c>
      <c r="S20" s="315">
        <v>0</v>
      </c>
      <c r="T20" s="315">
        <v>0</v>
      </c>
      <c r="U20" s="315">
        <v>0</v>
      </c>
      <c r="V20" s="315">
        <v>0</v>
      </c>
      <c r="W20" s="315">
        <v>0</v>
      </c>
      <c r="X20" s="315">
        <v>0</v>
      </c>
      <c r="Y20" s="315">
        <v>0</v>
      </c>
      <c r="DA20" s="137" t="s">
        <v>975</v>
      </c>
    </row>
    <row r="21" spans="1:105" ht="12" customHeight="1" x14ac:dyDescent="0.25">
      <c r="A21" s="135" t="s">
        <v>32</v>
      </c>
      <c r="B21" s="315">
        <v>0</v>
      </c>
      <c r="C21" s="315">
        <v>0</v>
      </c>
      <c r="D21" s="315">
        <v>0</v>
      </c>
      <c r="E21" s="315">
        <v>0</v>
      </c>
      <c r="F21" s="315">
        <v>0</v>
      </c>
      <c r="G21" s="315">
        <v>0</v>
      </c>
      <c r="H21" s="315">
        <v>0</v>
      </c>
      <c r="I21" s="315">
        <v>0</v>
      </c>
      <c r="J21" s="315">
        <v>0</v>
      </c>
      <c r="K21" s="315">
        <v>0</v>
      </c>
      <c r="L21" s="315">
        <v>0</v>
      </c>
      <c r="M21" s="315">
        <v>0</v>
      </c>
      <c r="N21" s="315">
        <v>0</v>
      </c>
      <c r="O21" s="315">
        <v>0</v>
      </c>
      <c r="P21" s="315">
        <v>0</v>
      </c>
      <c r="Q21" s="315">
        <v>0</v>
      </c>
      <c r="R21" s="315">
        <v>0</v>
      </c>
      <c r="S21" s="315">
        <v>0</v>
      </c>
      <c r="T21" s="315">
        <v>0</v>
      </c>
      <c r="U21" s="315">
        <v>0</v>
      </c>
      <c r="V21" s="315">
        <v>0</v>
      </c>
      <c r="W21" s="315">
        <v>0</v>
      </c>
      <c r="X21" s="315">
        <v>0</v>
      </c>
      <c r="Y21" s="315">
        <v>0</v>
      </c>
      <c r="DA21" s="137" t="s">
        <v>976</v>
      </c>
    </row>
    <row r="22" spans="1:105" ht="12" customHeight="1" x14ac:dyDescent="0.25">
      <c r="A22" s="135" t="s">
        <v>33</v>
      </c>
      <c r="B22" s="315">
        <v>70.091757725011618</v>
      </c>
      <c r="C22" s="315">
        <v>89.294946108922844</v>
      </c>
      <c r="D22" s="315">
        <v>114.259183713178</v>
      </c>
      <c r="E22" s="315">
        <v>180.51023604961199</v>
      </c>
      <c r="F22" s="315">
        <v>140.1834948630256</v>
      </c>
      <c r="G22" s="315">
        <v>164.1874501510737</v>
      </c>
      <c r="H22" s="315">
        <v>133.46227429062759</v>
      </c>
      <c r="I22" s="315">
        <v>112.3388005159072</v>
      </c>
      <c r="J22" s="315">
        <v>107.5379406706793</v>
      </c>
      <c r="K22" s="315">
        <v>133.8970491404354</v>
      </c>
      <c r="L22" s="315">
        <v>295.26131257042027</v>
      </c>
      <c r="M22" s="315">
        <v>276.15365994789232</v>
      </c>
      <c r="N22" s="315">
        <v>168.0519661668088</v>
      </c>
      <c r="O22" s="315">
        <v>175.38452675415161</v>
      </c>
      <c r="P22" s="315">
        <v>155.91864144453999</v>
      </c>
      <c r="Q22" s="315">
        <v>135.68843980590819</v>
      </c>
      <c r="R22" s="315">
        <v>190.09745016049149</v>
      </c>
      <c r="S22" s="315">
        <v>210.9186638276523</v>
      </c>
      <c r="T22" s="315">
        <v>220.45713758440419</v>
      </c>
      <c r="U22" s="315">
        <v>231.88633224173759</v>
      </c>
      <c r="V22" s="315">
        <v>194.29995324710231</v>
      </c>
      <c r="W22" s="315">
        <v>204.33308611608749</v>
      </c>
      <c r="X22" s="315">
        <v>189.68174700086499</v>
      </c>
      <c r="Y22" s="315">
        <v>204.82010352208781</v>
      </c>
      <c r="DA22" s="137" t="s">
        <v>977</v>
      </c>
    </row>
    <row r="23" spans="1:105" ht="12" customHeight="1" x14ac:dyDescent="0.25">
      <c r="A23" s="135" t="s">
        <v>83</v>
      </c>
      <c r="B23" s="315">
        <v>49.954600171969041</v>
      </c>
      <c r="C23" s="315">
        <v>40.388822012037828</v>
      </c>
      <c r="D23" s="315">
        <v>21.257265692175409</v>
      </c>
      <c r="E23" s="315">
        <v>62.709028374892519</v>
      </c>
      <c r="F23" s="315">
        <v>107.3492691315563</v>
      </c>
      <c r="G23" s="315">
        <v>87.154858125537402</v>
      </c>
      <c r="H23" s="315">
        <v>142.42381771281171</v>
      </c>
      <c r="I23" s="315">
        <v>156.2410146173689</v>
      </c>
      <c r="J23" s="315">
        <v>95.657781599312116</v>
      </c>
      <c r="K23" s="315">
        <v>100.8884780739467</v>
      </c>
      <c r="L23" s="315">
        <v>116.65236457437661</v>
      </c>
      <c r="M23" s="315">
        <v>38.884092863284607</v>
      </c>
      <c r="N23" s="315">
        <v>68.309888220120371</v>
      </c>
      <c r="O23" s="315">
        <v>16.814789337919169</v>
      </c>
      <c r="P23" s="315">
        <v>4.2036973344797932</v>
      </c>
      <c r="Q23" s="315">
        <v>4.2036973344797932</v>
      </c>
      <c r="R23" s="315">
        <v>4.2036973344797932</v>
      </c>
      <c r="S23" s="315">
        <v>7.1619948409286316</v>
      </c>
      <c r="T23" s="315">
        <v>24.531642304385208</v>
      </c>
      <c r="U23" s="315">
        <v>27.69810834049871</v>
      </c>
      <c r="V23" s="315">
        <v>23.51435941530524</v>
      </c>
      <c r="W23" s="315">
        <v>31.034737747205501</v>
      </c>
      <c r="X23" s="315">
        <v>11.204901117798791</v>
      </c>
      <c r="Y23" s="315">
        <v>0</v>
      </c>
      <c r="DA23" s="137" t="s">
        <v>978</v>
      </c>
    </row>
    <row r="24" spans="1:105" ht="12" customHeight="1" x14ac:dyDescent="0.25">
      <c r="A24" s="135" t="s">
        <v>73</v>
      </c>
      <c r="B24" s="315">
        <v>121.1535683576956</v>
      </c>
      <c r="C24" s="315">
        <v>59.200515907136698</v>
      </c>
      <c r="D24" s="315">
        <v>72.420894239036969</v>
      </c>
      <c r="E24" s="315">
        <v>123.6027515047291</v>
      </c>
      <c r="F24" s="315">
        <v>131.25614789337919</v>
      </c>
      <c r="G24" s="315">
        <v>128.0969045571797</v>
      </c>
      <c r="H24" s="315">
        <v>129.62278589853821</v>
      </c>
      <c r="I24" s="315">
        <v>137.1230438521066</v>
      </c>
      <c r="J24" s="315">
        <v>189.6614789337919</v>
      </c>
      <c r="K24" s="315">
        <v>247.46199484092861</v>
      </c>
      <c r="L24" s="315">
        <v>353.86526225279448</v>
      </c>
      <c r="M24" s="315">
        <v>385.53422184006882</v>
      </c>
      <c r="N24" s="315">
        <v>364.20584694754939</v>
      </c>
      <c r="O24" s="315">
        <v>321.49793637145308</v>
      </c>
      <c r="P24" s="315">
        <v>348.15227858985378</v>
      </c>
      <c r="Q24" s="315">
        <v>347.78392089423897</v>
      </c>
      <c r="R24" s="315">
        <v>146.36715391229581</v>
      </c>
      <c r="S24" s="315">
        <v>406.67575236457441</v>
      </c>
      <c r="T24" s="315">
        <v>485.12295786758381</v>
      </c>
      <c r="U24" s="315">
        <v>427.91367153912302</v>
      </c>
      <c r="V24" s="315">
        <v>375.01917454858119</v>
      </c>
      <c r="W24" s="315">
        <v>304.46672398968178</v>
      </c>
      <c r="X24" s="315">
        <v>21.260189165950131</v>
      </c>
      <c r="Y24" s="315">
        <v>117.67394668959589</v>
      </c>
      <c r="DA24" s="137" t="s">
        <v>979</v>
      </c>
    </row>
    <row r="25" spans="1:105" ht="12" customHeight="1" x14ac:dyDescent="0.25">
      <c r="A25" s="57" t="s">
        <v>998</v>
      </c>
      <c r="B25" s="294">
        <v>34.747611193728901</v>
      </c>
      <c r="C25" s="294">
        <v>33.847177675515617</v>
      </c>
      <c r="D25" s="294">
        <v>37.698070837407251</v>
      </c>
      <c r="E25" s="294">
        <v>37.587317146806669</v>
      </c>
      <c r="F25" s="294">
        <v>44.309399205352307</v>
      </c>
      <c r="G25" s="294">
        <v>45.426344785372422</v>
      </c>
      <c r="H25" s="294">
        <v>45.888159474426118</v>
      </c>
      <c r="I25" s="294">
        <v>48.256934447460942</v>
      </c>
      <c r="J25" s="294">
        <v>67.798845966115991</v>
      </c>
      <c r="K25" s="294">
        <v>51.685343159899901</v>
      </c>
      <c r="L25" s="294">
        <v>36.903073129768472</v>
      </c>
      <c r="M25" s="294">
        <v>40.049815385205427</v>
      </c>
      <c r="N25" s="294">
        <v>17.499363380862221</v>
      </c>
      <c r="O25" s="294">
        <v>22.455735668136121</v>
      </c>
      <c r="P25" s="294">
        <v>38.801469594952081</v>
      </c>
      <c r="Q25" s="294">
        <v>53.065723397391878</v>
      </c>
      <c r="R25" s="294">
        <v>39.817553237599327</v>
      </c>
      <c r="S25" s="294">
        <v>24.42426134643685</v>
      </c>
      <c r="T25" s="294">
        <v>23.442645352073281</v>
      </c>
      <c r="U25" s="294">
        <v>19.218591647133191</v>
      </c>
      <c r="V25" s="294">
        <v>21.852406517239629</v>
      </c>
      <c r="W25" s="294">
        <v>26.47545704205384</v>
      </c>
      <c r="X25" s="294">
        <v>61.718860439720999</v>
      </c>
      <c r="Y25" s="294">
        <v>44.656134319473317</v>
      </c>
      <c r="DA25" s="70" t="s">
        <v>999</v>
      </c>
    </row>
    <row r="26" spans="1:105" ht="12" customHeight="1" x14ac:dyDescent="0.25">
      <c r="A26" s="46" t="s">
        <v>28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1000</v>
      </c>
    </row>
    <row r="27" spans="1:105" ht="12" customHeight="1" x14ac:dyDescent="0.25">
      <c r="A27" s="46" t="s">
        <v>30</v>
      </c>
      <c r="B27" s="229">
        <v>4.0947629023407819</v>
      </c>
      <c r="C27" s="229">
        <v>1.927938536934904</v>
      </c>
      <c r="D27" s="229">
        <v>0</v>
      </c>
      <c r="E27" s="229">
        <v>0</v>
      </c>
      <c r="F27" s="229">
        <v>0</v>
      </c>
      <c r="G27" s="229">
        <v>0</v>
      </c>
      <c r="H27" s="229">
        <v>0</v>
      </c>
      <c r="I27" s="229">
        <v>0</v>
      </c>
      <c r="J27" s="229">
        <v>0</v>
      </c>
      <c r="K27" s="229">
        <v>0</v>
      </c>
      <c r="L27" s="229">
        <v>0</v>
      </c>
      <c r="M27" s="229">
        <v>0</v>
      </c>
      <c r="N27" s="229">
        <v>0</v>
      </c>
      <c r="O27" s="229">
        <v>0</v>
      </c>
      <c r="P27" s="229">
        <v>0</v>
      </c>
      <c r="Q27" s="229">
        <v>0</v>
      </c>
      <c r="R27" s="229">
        <v>0</v>
      </c>
      <c r="S27" s="229">
        <v>0</v>
      </c>
      <c r="T27" s="229">
        <v>0</v>
      </c>
      <c r="U27" s="229">
        <v>0</v>
      </c>
      <c r="V27" s="229">
        <v>0</v>
      </c>
      <c r="W27" s="229">
        <v>0</v>
      </c>
      <c r="X27" s="229">
        <v>0</v>
      </c>
      <c r="Y27" s="229">
        <v>0</v>
      </c>
      <c r="DA27" s="73" t="s">
        <v>1001</v>
      </c>
    </row>
    <row r="28" spans="1:105" ht="12" customHeight="1" x14ac:dyDescent="0.25">
      <c r="A28" s="46" t="s">
        <v>31</v>
      </c>
      <c r="B28" s="229">
        <v>10.87872708645218</v>
      </c>
      <c r="C28" s="229">
        <v>11.935967215427951</v>
      </c>
      <c r="D28" s="229">
        <v>13.11297822336339</v>
      </c>
      <c r="E28" s="229">
        <v>14.0298041060532</v>
      </c>
      <c r="F28" s="229">
        <v>13.23286204835245</v>
      </c>
      <c r="G28" s="229">
        <v>12.41287215033821</v>
      </c>
      <c r="H28" s="229">
        <v>11.762492102598131</v>
      </c>
      <c r="I28" s="229">
        <v>12.37368913744613</v>
      </c>
      <c r="J28" s="229">
        <v>18.07212973365915</v>
      </c>
      <c r="K28" s="229">
        <v>15.25423653344065</v>
      </c>
      <c r="L28" s="229">
        <v>10.807508029557219</v>
      </c>
      <c r="M28" s="229">
        <v>10.60930634998288</v>
      </c>
      <c r="N28" s="229">
        <v>1.289694361596085</v>
      </c>
      <c r="O28" s="229">
        <v>1.4796231104755</v>
      </c>
      <c r="P28" s="229">
        <v>1.7449871146125751</v>
      </c>
      <c r="Q28" s="229">
        <v>1.1197967722848849</v>
      </c>
      <c r="R28" s="229">
        <v>1.319851316327213</v>
      </c>
      <c r="S28" s="229">
        <v>3.0771132695368202</v>
      </c>
      <c r="T28" s="229">
        <v>4.0756286429688622</v>
      </c>
      <c r="U28" s="229">
        <v>3.692786269050524</v>
      </c>
      <c r="V28" s="229">
        <v>3.30020640655983</v>
      </c>
      <c r="W28" s="229">
        <v>4.086392800113912</v>
      </c>
      <c r="X28" s="229">
        <v>3.6214094357616551</v>
      </c>
      <c r="Y28" s="229">
        <v>4.2426427192350893</v>
      </c>
      <c r="DA28" s="73" t="s">
        <v>1002</v>
      </c>
    </row>
    <row r="29" spans="1:105" ht="12" customHeight="1" x14ac:dyDescent="0.25">
      <c r="A29" s="46" t="s">
        <v>159</v>
      </c>
      <c r="B29" s="229">
        <v>1.695889699965037</v>
      </c>
      <c r="C29" s="229">
        <v>1.7732450280807019</v>
      </c>
      <c r="D29" s="229">
        <v>2.0600607910130742</v>
      </c>
      <c r="E29" s="229">
        <v>1.977492714922195</v>
      </c>
      <c r="F29" s="229">
        <v>1.7844027362548669</v>
      </c>
      <c r="G29" s="229">
        <v>1.9566647390164671</v>
      </c>
      <c r="H29" s="229">
        <v>1.8779558634047591</v>
      </c>
      <c r="I29" s="229">
        <v>1.783434126252496</v>
      </c>
      <c r="J29" s="229">
        <v>2.9853585571554881</v>
      </c>
      <c r="K29" s="229">
        <v>2.8229932230074479</v>
      </c>
      <c r="L29" s="229">
        <v>1.9437680910247099</v>
      </c>
      <c r="M29" s="229">
        <v>0.88350304655441758</v>
      </c>
      <c r="N29" s="229">
        <v>0.38908067749429648</v>
      </c>
      <c r="O29" s="229">
        <v>0.66122761904481842</v>
      </c>
      <c r="P29" s="229">
        <v>2.2964086749407211</v>
      </c>
      <c r="Q29" s="229">
        <v>0.23880315574944</v>
      </c>
      <c r="R29" s="229">
        <v>0.37302417865824472</v>
      </c>
      <c r="S29" s="229">
        <v>0.82768812330209762</v>
      </c>
      <c r="T29" s="229">
        <v>1.1465796904086221</v>
      </c>
      <c r="U29" s="229">
        <v>0.171338771635175</v>
      </c>
      <c r="V29" s="229">
        <v>0.1208644364008022</v>
      </c>
      <c r="W29" s="229">
        <v>0.1448194788184328</v>
      </c>
      <c r="X29" s="229">
        <v>0.1069303233372066</v>
      </c>
      <c r="Y29" s="229">
        <v>0.1120891172559621</v>
      </c>
      <c r="DA29" s="73" t="s">
        <v>1003</v>
      </c>
    </row>
    <row r="30" spans="1:105" ht="12" customHeight="1" x14ac:dyDescent="0.25">
      <c r="A30" s="46" t="s">
        <v>32</v>
      </c>
      <c r="B30" s="229">
        <v>16.841312852102799</v>
      </c>
      <c r="C30" s="229">
        <v>16.719445832392939</v>
      </c>
      <c r="D30" s="229">
        <v>19.13347463345935</v>
      </c>
      <c r="E30" s="229">
        <v>17.735098640138659</v>
      </c>
      <c r="F30" s="229">
        <v>24.865478881634338</v>
      </c>
      <c r="G30" s="229">
        <v>22.476507196454669</v>
      </c>
      <c r="H30" s="229">
        <v>25.744419814982528</v>
      </c>
      <c r="I30" s="229">
        <v>28.183067788003651</v>
      </c>
      <c r="J30" s="229">
        <v>34.730590032182917</v>
      </c>
      <c r="K30" s="229">
        <v>21.029159263994039</v>
      </c>
      <c r="L30" s="229">
        <v>14.73172124041298</v>
      </c>
      <c r="M30" s="229">
        <v>16.91339856689715</v>
      </c>
      <c r="N30" s="229">
        <v>0</v>
      </c>
      <c r="O30" s="229">
        <v>1.9299570328514439</v>
      </c>
      <c r="P30" s="229">
        <v>2.023167198805186</v>
      </c>
      <c r="Q30" s="229">
        <v>0.9737396577217341</v>
      </c>
      <c r="R30" s="229">
        <v>1.147697545300929</v>
      </c>
      <c r="S30" s="229">
        <v>2.060581616493069</v>
      </c>
      <c r="T30" s="229">
        <v>2.2913300806103631</v>
      </c>
      <c r="U30" s="229">
        <v>0.63775338522649572</v>
      </c>
      <c r="V30" s="229">
        <v>0.91364221331603257</v>
      </c>
      <c r="W30" s="229">
        <v>3.4263265907996101</v>
      </c>
      <c r="X30" s="229">
        <v>2.3888815080262251</v>
      </c>
      <c r="Y30" s="229">
        <v>3.142848757966195</v>
      </c>
      <c r="DA30" s="73" t="s">
        <v>1004</v>
      </c>
    </row>
    <row r="31" spans="1:105" ht="12" customHeight="1" x14ac:dyDescent="0.25">
      <c r="A31" s="46" t="s">
        <v>33</v>
      </c>
      <c r="B31" s="229">
        <v>0</v>
      </c>
      <c r="C31" s="229">
        <v>0</v>
      </c>
      <c r="D31" s="229">
        <v>0</v>
      </c>
      <c r="E31" s="229">
        <v>0</v>
      </c>
      <c r="F31" s="229">
        <v>0</v>
      </c>
      <c r="G31" s="229">
        <v>0</v>
      </c>
      <c r="H31" s="229">
        <v>0</v>
      </c>
      <c r="I31" s="229">
        <v>0</v>
      </c>
      <c r="J31" s="229">
        <v>0</v>
      </c>
      <c r="K31" s="229">
        <v>0</v>
      </c>
      <c r="L31" s="229">
        <v>0</v>
      </c>
      <c r="M31" s="229">
        <v>0</v>
      </c>
      <c r="N31" s="229">
        <v>0</v>
      </c>
      <c r="O31" s="229">
        <v>7.9232702038604383</v>
      </c>
      <c r="P31" s="229">
        <v>23.720711565713241</v>
      </c>
      <c r="Q31" s="229">
        <v>18.354730957820301</v>
      </c>
      <c r="R31" s="229">
        <v>13.896704849924159</v>
      </c>
      <c r="S31" s="229">
        <v>3.3310495062620449</v>
      </c>
      <c r="T31" s="229">
        <v>3.7392465147601088</v>
      </c>
      <c r="U31" s="229">
        <v>1.671182700923161</v>
      </c>
      <c r="V31" s="229">
        <v>3.2988348312510829</v>
      </c>
      <c r="W31" s="229">
        <v>6.4321288544493349</v>
      </c>
      <c r="X31" s="229">
        <v>6.9742807481159232</v>
      </c>
      <c r="Y31" s="229">
        <v>5.4490965215165224</v>
      </c>
      <c r="DA31" s="73" t="s">
        <v>1005</v>
      </c>
    </row>
    <row r="32" spans="1:105" ht="12" customHeight="1" x14ac:dyDescent="0.25">
      <c r="A32" s="46" t="s">
        <v>35</v>
      </c>
      <c r="B32" s="229">
        <v>1.2369186528681</v>
      </c>
      <c r="C32" s="229">
        <v>1.4905810626791201</v>
      </c>
      <c r="D32" s="229">
        <v>3.391557189571432</v>
      </c>
      <c r="E32" s="229">
        <v>3.8449216856926118</v>
      </c>
      <c r="F32" s="229">
        <v>4.4266555391106426</v>
      </c>
      <c r="G32" s="229">
        <v>8.5803006995630788</v>
      </c>
      <c r="H32" s="229">
        <v>6.5032916934407048</v>
      </c>
      <c r="I32" s="229">
        <v>5.9167433957586724</v>
      </c>
      <c r="J32" s="229">
        <v>12.010767643118429</v>
      </c>
      <c r="K32" s="229">
        <v>12.57895413945776</v>
      </c>
      <c r="L32" s="229">
        <v>9.4200757687735628</v>
      </c>
      <c r="M32" s="229">
        <v>11.643607421770991</v>
      </c>
      <c r="N32" s="229">
        <v>15.82058834177184</v>
      </c>
      <c r="O32" s="229">
        <v>10.461657701903921</v>
      </c>
      <c r="P32" s="229">
        <v>9.0161950408803619</v>
      </c>
      <c r="Q32" s="229">
        <v>4.4537959138220842</v>
      </c>
      <c r="R32" s="229">
        <v>10.8228421219453</v>
      </c>
      <c r="S32" s="229">
        <v>15.127828830842819</v>
      </c>
      <c r="T32" s="229">
        <v>12.18986042332533</v>
      </c>
      <c r="U32" s="229">
        <v>13.045530520297829</v>
      </c>
      <c r="V32" s="229">
        <v>14.218858629711891</v>
      </c>
      <c r="W32" s="229">
        <v>12.38578931787255</v>
      </c>
      <c r="X32" s="229">
        <v>48.627358424479993</v>
      </c>
      <c r="Y32" s="229">
        <v>31.70945720349955</v>
      </c>
      <c r="DA32" s="73" t="s">
        <v>1006</v>
      </c>
    </row>
    <row r="33" spans="1:105" ht="12" customHeight="1" x14ac:dyDescent="0.25">
      <c r="A33" s="46" t="s">
        <v>36</v>
      </c>
      <c r="B33" s="229">
        <v>0</v>
      </c>
      <c r="C33" s="229">
        <v>0</v>
      </c>
      <c r="D33" s="229">
        <v>0</v>
      </c>
      <c r="E33" s="229">
        <v>0</v>
      </c>
      <c r="F33" s="229">
        <v>0</v>
      </c>
      <c r="G33" s="229">
        <v>0</v>
      </c>
      <c r="H33" s="229">
        <v>0</v>
      </c>
      <c r="I33" s="229">
        <v>0</v>
      </c>
      <c r="J33" s="229">
        <v>0</v>
      </c>
      <c r="K33" s="229">
        <v>0</v>
      </c>
      <c r="L33" s="229">
        <v>0</v>
      </c>
      <c r="M33" s="229">
        <v>0</v>
      </c>
      <c r="N33" s="229">
        <v>0</v>
      </c>
      <c r="O33" s="229">
        <v>0</v>
      </c>
      <c r="P33" s="229">
        <v>0</v>
      </c>
      <c r="Q33" s="229">
        <v>0</v>
      </c>
      <c r="R33" s="229">
        <v>0</v>
      </c>
      <c r="S33" s="229">
        <v>0</v>
      </c>
      <c r="T33" s="229">
        <v>0</v>
      </c>
      <c r="U33" s="229">
        <v>0</v>
      </c>
      <c r="V33" s="229">
        <v>0</v>
      </c>
      <c r="W33" s="229">
        <v>0</v>
      </c>
      <c r="X33" s="229">
        <v>0</v>
      </c>
      <c r="Y33" s="229">
        <v>0</v>
      </c>
      <c r="DA33" s="73" t="s">
        <v>1007</v>
      </c>
    </row>
    <row r="34" spans="1:105" ht="12" customHeight="1" x14ac:dyDescent="0.25">
      <c r="A34" s="46" t="s">
        <v>38</v>
      </c>
      <c r="B34" s="229">
        <v>0</v>
      </c>
      <c r="C34" s="229">
        <v>0</v>
      </c>
      <c r="D34" s="229">
        <v>0</v>
      </c>
      <c r="E34" s="229">
        <v>0</v>
      </c>
      <c r="F34" s="229">
        <v>0</v>
      </c>
      <c r="G34" s="229">
        <v>0</v>
      </c>
      <c r="H34" s="229">
        <v>0</v>
      </c>
      <c r="I34" s="229">
        <v>0</v>
      </c>
      <c r="J34" s="229">
        <v>0</v>
      </c>
      <c r="K34" s="229">
        <v>0</v>
      </c>
      <c r="L34" s="229">
        <v>0</v>
      </c>
      <c r="M34" s="229">
        <v>0</v>
      </c>
      <c r="N34" s="229">
        <v>0</v>
      </c>
      <c r="O34" s="229">
        <v>0</v>
      </c>
      <c r="P34" s="229">
        <v>0</v>
      </c>
      <c r="Q34" s="229">
        <v>27.924856939993429</v>
      </c>
      <c r="R34" s="229">
        <v>12.25743322544349</v>
      </c>
      <c r="S34" s="229">
        <v>0</v>
      </c>
      <c r="T34" s="229">
        <v>0</v>
      </c>
      <c r="U34" s="229">
        <v>0</v>
      </c>
      <c r="V34" s="229">
        <v>0</v>
      </c>
      <c r="W34" s="229">
        <v>0</v>
      </c>
      <c r="X34" s="229">
        <v>0</v>
      </c>
      <c r="Y34" s="229">
        <v>0</v>
      </c>
      <c r="DA34" s="73" t="s">
        <v>1008</v>
      </c>
    </row>
    <row r="35" spans="1:105" ht="12" customHeight="1" x14ac:dyDescent="0.25">
      <c r="A35" s="46" t="s">
        <v>39</v>
      </c>
      <c r="B35" s="229">
        <v>0</v>
      </c>
      <c r="C35" s="229">
        <v>0</v>
      </c>
      <c r="D35" s="229">
        <v>0</v>
      </c>
      <c r="E35" s="229">
        <v>0</v>
      </c>
      <c r="F35" s="229">
        <v>0</v>
      </c>
      <c r="G35" s="229">
        <v>0</v>
      </c>
      <c r="H35" s="229">
        <v>0</v>
      </c>
      <c r="I35" s="229">
        <v>0</v>
      </c>
      <c r="J35" s="229">
        <v>0</v>
      </c>
      <c r="K35" s="229">
        <v>0</v>
      </c>
      <c r="L35" s="229">
        <v>0</v>
      </c>
      <c r="M35" s="229">
        <v>0</v>
      </c>
      <c r="N35" s="229">
        <v>0</v>
      </c>
      <c r="O35" s="229">
        <v>0</v>
      </c>
      <c r="P35" s="229">
        <v>0</v>
      </c>
      <c r="Q35" s="229">
        <v>0</v>
      </c>
      <c r="R35" s="229">
        <v>0</v>
      </c>
      <c r="S35" s="229">
        <v>0</v>
      </c>
      <c r="T35" s="229">
        <v>0</v>
      </c>
      <c r="U35" s="229">
        <v>0</v>
      </c>
      <c r="V35" s="229">
        <v>0</v>
      </c>
      <c r="W35" s="229">
        <v>0</v>
      </c>
      <c r="X35" s="229">
        <v>0</v>
      </c>
      <c r="Y35" s="229">
        <v>0</v>
      </c>
      <c r="DA35" s="73" t="s">
        <v>1009</v>
      </c>
    </row>
    <row r="36" spans="1:105" ht="12" customHeight="1" x14ac:dyDescent="0.25">
      <c r="A36" s="57" t="s">
        <v>1010</v>
      </c>
      <c r="B36" s="261">
        <v>19.758271279305362</v>
      </c>
      <c r="C36" s="261">
        <v>19.466356743429959</v>
      </c>
      <c r="D36" s="261">
        <v>21.95490884522636</v>
      </c>
      <c r="E36" s="261">
        <v>21.829442606531089</v>
      </c>
      <c r="F36" s="261">
        <v>25.814929807122962</v>
      </c>
      <c r="G36" s="261">
        <v>26.472099451928791</v>
      </c>
      <c r="H36" s="261">
        <v>26.759091542820521</v>
      </c>
      <c r="I36" s="261">
        <v>28.344357112472949</v>
      </c>
      <c r="J36" s="261">
        <v>39.402710909887972</v>
      </c>
      <c r="K36" s="261">
        <v>30.030942050551442</v>
      </c>
      <c r="L36" s="261">
        <v>21.452943980390391</v>
      </c>
      <c r="M36" s="261">
        <v>23.27454785137067</v>
      </c>
      <c r="N36" s="261">
        <v>10.806056775959121</v>
      </c>
      <c r="O36" s="261">
        <v>12.314128235666519</v>
      </c>
      <c r="P36" s="261">
        <v>18.3092119951908</v>
      </c>
      <c r="Q36" s="261">
        <v>18.20000553109795</v>
      </c>
      <c r="R36" s="261">
        <v>17.93815084979903</v>
      </c>
      <c r="S36" s="261">
        <v>14.38882385426751</v>
      </c>
      <c r="T36" s="261">
        <v>16.29046299180736</v>
      </c>
      <c r="U36" s="261">
        <v>11.39899811328635</v>
      </c>
      <c r="V36" s="261">
        <v>12.85018731802022</v>
      </c>
      <c r="W36" s="261">
        <v>14.99650729012264</v>
      </c>
      <c r="X36" s="261">
        <v>35.055551852253593</v>
      </c>
      <c r="Y36" s="261">
        <v>25.268681151800191</v>
      </c>
      <c r="DA36" s="70" t="s">
        <v>1011</v>
      </c>
    </row>
    <row r="37" spans="1:105" ht="12" customHeight="1" x14ac:dyDescent="0.25">
      <c r="A37" s="60" t="s">
        <v>1012</v>
      </c>
      <c r="B37" s="262">
        <v>18.962277875742121</v>
      </c>
      <c r="C37" s="262">
        <v>18.809708740166752</v>
      </c>
      <c r="D37" s="262">
        <v>21.104488994691181</v>
      </c>
      <c r="E37" s="262">
        <v>21.67879028149267</v>
      </c>
      <c r="F37" s="262">
        <v>25.76187286279831</v>
      </c>
      <c r="G37" s="262">
        <v>26.415947259460459</v>
      </c>
      <c r="H37" s="262">
        <v>26.71746130957386</v>
      </c>
      <c r="I37" s="262">
        <v>28.344235265682041</v>
      </c>
      <c r="J37" s="262">
        <v>39.100871292765397</v>
      </c>
      <c r="K37" s="262">
        <v>29.65974263130553</v>
      </c>
      <c r="L37" s="262">
        <v>21.336901079654279</v>
      </c>
      <c r="M37" s="262">
        <v>23.172569933276819</v>
      </c>
      <c r="N37" s="262">
        <v>8.8053865717315798</v>
      </c>
      <c r="O37" s="262">
        <v>10.74361604158903</v>
      </c>
      <c r="P37" s="262">
        <v>17.223520130830909</v>
      </c>
      <c r="Q37" s="262">
        <v>17.463677724318561</v>
      </c>
      <c r="R37" s="262">
        <v>17.924216223183748</v>
      </c>
      <c r="S37" s="262">
        <v>12.37031069951729</v>
      </c>
      <c r="T37" s="262">
        <v>9.3556758494182297</v>
      </c>
      <c r="U37" s="262">
        <v>10.00935158575572</v>
      </c>
      <c r="V37" s="262">
        <v>11.09390195340676</v>
      </c>
      <c r="W37" s="262">
        <v>13.34009915804045</v>
      </c>
      <c r="X37" s="262">
        <v>34.952710088796422</v>
      </c>
      <c r="Y37" s="262">
        <v>25.063888072725081</v>
      </c>
      <c r="DA37" s="72" t="s">
        <v>1013</v>
      </c>
    </row>
    <row r="38" spans="1:105" ht="12" customHeight="1" x14ac:dyDescent="0.25">
      <c r="A38" s="59" t="s">
        <v>28</v>
      </c>
      <c r="B38" s="230">
        <v>0</v>
      </c>
      <c r="C38" s="230">
        <v>0</v>
      </c>
      <c r="D38" s="230">
        <v>0</v>
      </c>
      <c r="E38" s="230">
        <v>0</v>
      </c>
      <c r="F38" s="230">
        <v>0</v>
      </c>
      <c r="G38" s="230">
        <v>0</v>
      </c>
      <c r="H38" s="230">
        <v>0</v>
      </c>
      <c r="I38" s="230">
        <v>0</v>
      </c>
      <c r="J38" s="230">
        <v>0</v>
      </c>
      <c r="K38" s="230">
        <v>0</v>
      </c>
      <c r="L38" s="230">
        <v>0</v>
      </c>
      <c r="M38" s="230">
        <v>0</v>
      </c>
      <c r="N38" s="230">
        <v>0</v>
      </c>
      <c r="O38" s="230">
        <v>0</v>
      </c>
      <c r="P38" s="230">
        <v>0</v>
      </c>
      <c r="Q38" s="230">
        <v>0</v>
      </c>
      <c r="R38" s="230">
        <v>0</v>
      </c>
      <c r="S38" s="230">
        <v>0</v>
      </c>
      <c r="T38" s="230">
        <v>0</v>
      </c>
      <c r="U38" s="230">
        <v>0</v>
      </c>
      <c r="V38" s="230">
        <v>0</v>
      </c>
      <c r="W38" s="230">
        <v>0</v>
      </c>
      <c r="X38" s="230">
        <v>0</v>
      </c>
      <c r="Y38" s="230">
        <v>0</v>
      </c>
      <c r="DA38" s="71" t="s">
        <v>1014</v>
      </c>
    </row>
    <row r="39" spans="1:105" ht="12" customHeight="1" x14ac:dyDescent="0.25">
      <c r="A39" s="59" t="s">
        <v>31</v>
      </c>
      <c r="B39" s="295">
        <v>6.7297317360757116</v>
      </c>
      <c r="C39" s="295">
        <v>7.033753714480361</v>
      </c>
      <c r="D39" s="295">
        <v>7.3410309454878009</v>
      </c>
      <c r="E39" s="295">
        <v>8.0918034058568633</v>
      </c>
      <c r="F39" s="295">
        <v>7.6937019191049094</v>
      </c>
      <c r="G39" s="295">
        <v>7.2182293691246953</v>
      </c>
      <c r="H39" s="295">
        <v>6.8484753203160347</v>
      </c>
      <c r="I39" s="295">
        <v>7.2678208848519343</v>
      </c>
      <c r="J39" s="295">
        <v>10.422537561408079</v>
      </c>
      <c r="K39" s="295">
        <v>8.7536756449347006</v>
      </c>
      <c r="L39" s="295">
        <v>6.248767655022621</v>
      </c>
      <c r="M39" s="295">
        <v>6.1384775678479677</v>
      </c>
      <c r="N39" s="295">
        <v>0.64895260279328826</v>
      </c>
      <c r="O39" s="295">
        <v>1.093861370205069</v>
      </c>
      <c r="P39" s="295">
        <v>1.99292506638588</v>
      </c>
      <c r="Q39" s="295">
        <v>2.8817240606426191</v>
      </c>
      <c r="R39" s="295">
        <v>1.7314339127816301</v>
      </c>
      <c r="S39" s="295">
        <v>1.8046017595707471</v>
      </c>
      <c r="T39" s="295">
        <v>1.9352123347375001</v>
      </c>
      <c r="U39" s="295">
        <v>2.1064304257843789</v>
      </c>
      <c r="V39" s="295">
        <v>1.9733217366459259</v>
      </c>
      <c r="W39" s="295">
        <v>2.7197521610175919</v>
      </c>
      <c r="X39" s="295">
        <v>2.312157200476586</v>
      </c>
      <c r="Y39" s="295">
        <v>2.7121947543053548</v>
      </c>
      <c r="DA39" s="122" t="s">
        <v>1015</v>
      </c>
    </row>
    <row r="40" spans="1:105" ht="12" customHeight="1" x14ac:dyDescent="0.25">
      <c r="A40" s="59" t="s">
        <v>159</v>
      </c>
      <c r="B40" s="295">
        <v>1.04910093286113</v>
      </c>
      <c r="C40" s="295">
        <v>1.0449566908013059</v>
      </c>
      <c r="D40" s="295">
        <v>1.1532826302928241</v>
      </c>
      <c r="E40" s="295">
        <v>1.140534975735026</v>
      </c>
      <c r="F40" s="295">
        <v>1.037467382809254</v>
      </c>
      <c r="G40" s="295">
        <v>1.137823278419456</v>
      </c>
      <c r="H40" s="295">
        <v>1.093402169454335</v>
      </c>
      <c r="I40" s="295">
        <v>1.047519429780243</v>
      </c>
      <c r="J40" s="295">
        <v>1.721712501779618</v>
      </c>
      <c r="K40" s="295">
        <v>1.61998058492687</v>
      </c>
      <c r="L40" s="295">
        <v>1.123862702006978</v>
      </c>
      <c r="M40" s="295">
        <v>0.51118927604615616</v>
      </c>
      <c r="N40" s="295">
        <v>0.19577888054346471</v>
      </c>
      <c r="O40" s="295">
        <v>0.48883485548786781</v>
      </c>
      <c r="P40" s="295">
        <v>2.6226958197175261</v>
      </c>
      <c r="Q40" s="295">
        <v>0.61454436797168566</v>
      </c>
      <c r="R40" s="295">
        <v>0.48934808430821591</v>
      </c>
      <c r="S40" s="295">
        <v>0.48540541502770379</v>
      </c>
      <c r="T40" s="295">
        <v>0.54442525411783971</v>
      </c>
      <c r="U40" s="295">
        <v>9.7734657625243776E-2</v>
      </c>
      <c r="V40" s="295">
        <v>7.2269546251133299E-2</v>
      </c>
      <c r="W40" s="295">
        <v>9.6386497759807649E-2</v>
      </c>
      <c r="X40" s="295">
        <v>6.8271683011565484E-2</v>
      </c>
      <c r="Y40" s="295">
        <v>7.1655224338840473E-2</v>
      </c>
      <c r="DA40" s="122" t="s">
        <v>1016</v>
      </c>
    </row>
    <row r="41" spans="1:105" ht="12" customHeight="1" x14ac:dyDescent="0.25">
      <c r="A41" s="59" t="s">
        <v>32</v>
      </c>
      <c r="B41" s="295">
        <v>10.418270141101409</v>
      </c>
      <c r="C41" s="295">
        <v>9.8526128720964756</v>
      </c>
      <c r="D41" s="295">
        <v>10.711481936931341</v>
      </c>
      <c r="E41" s="295">
        <v>10.228862106318649</v>
      </c>
      <c r="F41" s="295">
        <v>14.45700725149714</v>
      </c>
      <c r="G41" s="295">
        <v>13.070350068527141</v>
      </c>
      <c r="H41" s="295">
        <v>14.98917254956703</v>
      </c>
      <c r="I41" s="295">
        <v>16.55363137004802</v>
      </c>
      <c r="J41" s="295">
        <v>20.029785336595179</v>
      </c>
      <c r="K41" s="295">
        <v>12.06762717223692</v>
      </c>
      <c r="L41" s="295">
        <v>8.5176992640803881</v>
      </c>
      <c r="M41" s="295">
        <v>9.7859854616355531</v>
      </c>
      <c r="N41" s="295">
        <v>0</v>
      </c>
      <c r="O41" s="295">
        <v>1.4267859358545389</v>
      </c>
      <c r="P41" s="295">
        <v>2.3106306002057542</v>
      </c>
      <c r="Q41" s="295">
        <v>2.505855589075364</v>
      </c>
      <c r="R41" s="295">
        <v>1.505595688671957</v>
      </c>
      <c r="S41" s="295">
        <v>1.2084472962616211</v>
      </c>
      <c r="T41" s="295">
        <v>1.0879819098832759</v>
      </c>
      <c r="U41" s="295">
        <v>0.36378578041384518</v>
      </c>
      <c r="V41" s="295">
        <v>0.54630220566512799</v>
      </c>
      <c r="W41" s="295">
        <v>2.2804364645071571</v>
      </c>
      <c r="X41" s="295">
        <v>1.525226483734089</v>
      </c>
      <c r="Y41" s="295">
        <v>2.0091293278798221</v>
      </c>
      <c r="DA41" s="122" t="s">
        <v>1017</v>
      </c>
    </row>
    <row r="42" spans="1:105" ht="12" customHeight="1" x14ac:dyDescent="0.25">
      <c r="A42" s="59" t="s">
        <v>35</v>
      </c>
      <c r="B42" s="295">
        <v>0.76517506570386551</v>
      </c>
      <c r="C42" s="295">
        <v>0.87838546278860885</v>
      </c>
      <c r="D42" s="295">
        <v>1.8986934819792201</v>
      </c>
      <c r="E42" s="295">
        <v>2.2175897935821389</v>
      </c>
      <c r="F42" s="295">
        <v>2.573696309386996</v>
      </c>
      <c r="G42" s="295">
        <v>4.9895445433891714</v>
      </c>
      <c r="H42" s="295">
        <v>3.7864112702364601</v>
      </c>
      <c r="I42" s="295">
        <v>3.4752635810018422</v>
      </c>
      <c r="J42" s="295">
        <v>6.9268358929825169</v>
      </c>
      <c r="K42" s="295">
        <v>7.2184592292070429</v>
      </c>
      <c r="L42" s="295">
        <v>5.4465714585442946</v>
      </c>
      <c r="M42" s="295">
        <v>6.7369176277471388</v>
      </c>
      <c r="N42" s="295">
        <v>7.9606550883948266</v>
      </c>
      <c r="O42" s="295">
        <v>7.734133880041556</v>
      </c>
      <c r="P42" s="295">
        <v>10.297268644521751</v>
      </c>
      <c r="Q42" s="295">
        <v>11.461553706628891</v>
      </c>
      <c r="R42" s="295">
        <v>14.197838537421941</v>
      </c>
      <c r="S42" s="295">
        <v>8.8718562286572205</v>
      </c>
      <c r="T42" s="295">
        <v>5.7880563506796134</v>
      </c>
      <c r="U42" s="295">
        <v>7.4414007219322524</v>
      </c>
      <c r="V42" s="295">
        <v>8.5020084648445717</v>
      </c>
      <c r="W42" s="295">
        <v>8.2435240347558896</v>
      </c>
      <c r="X42" s="295">
        <v>31.047054721574181</v>
      </c>
      <c r="Y42" s="295">
        <v>20.27090876620106</v>
      </c>
      <c r="DA42" s="122" t="s">
        <v>1018</v>
      </c>
    </row>
    <row r="43" spans="1:105" ht="12" customHeight="1" x14ac:dyDescent="0.25">
      <c r="A43" s="60" t="s">
        <v>1019</v>
      </c>
      <c r="B43" s="262">
        <v>0.79599340356323933</v>
      </c>
      <c r="C43" s="262">
        <v>0.65664800326320549</v>
      </c>
      <c r="D43" s="262">
        <v>0.85041985053518121</v>
      </c>
      <c r="E43" s="262">
        <v>0.15065232503841219</v>
      </c>
      <c r="F43" s="262">
        <v>5.3056944324651273E-2</v>
      </c>
      <c r="G43" s="262">
        <v>5.6152192468335083E-2</v>
      </c>
      <c r="H43" s="262">
        <v>4.1630233246665059E-2</v>
      </c>
      <c r="I43" s="262">
        <v>1.2184679090504169E-4</v>
      </c>
      <c r="J43" s="262">
        <v>0.30183961712257718</v>
      </c>
      <c r="K43" s="262">
        <v>0.37119941924590932</v>
      </c>
      <c r="L43" s="262">
        <v>0.11604290073611109</v>
      </c>
      <c r="M43" s="262">
        <v>0.10197791809385599</v>
      </c>
      <c r="N43" s="262">
        <v>2.0006702042275379</v>
      </c>
      <c r="O43" s="262">
        <v>1.570512194077484</v>
      </c>
      <c r="P43" s="262">
        <v>1.0856918643598981</v>
      </c>
      <c r="Q43" s="262">
        <v>0.73632780677939302</v>
      </c>
      <c r="R43" s="262">
        <v>1.393462661528427E-2</v>
      </c>
      <c r="S43" s="262">
        <v>2.018513154750222</v>
      </c>
      <c r="T43" s="262">
        <v>6.9347871423891316</v>
      </c>
      <c r="U43" s="262">
        <v>1.38964652753063</v>
      </c>
      <c r="V43" s="262">
        <v>1.756285364613462</v>
      </c>
      <c r="W43" s="262">
        <v>1.656408132082194</v>
      </c>
      <c r="X43" s="262">
        <v>0.1028417634571632</v>
      </c>
      <c r="Y43" s="262">
        <v>0.20479307907511751</v>
      </c>
      <c r="DA43" s="72" t="s">
        <v>1020</v>
      </c>
    </row>
    <row r="44" spans="1:105" ht="12" customHeight="1" x14ac:dyDescent="0.25">
      <c r="A44" s="57" t="s">
        <v>1021</v>
      </c>
      <c r="B44" s="261">
        <f t="shared" ref="B44:Y44" si="1">B45+B46+B57</f>
        <v>2.8669313377858341</v>
      </c>
      <c r="C44" s="261">
        <f t="shared" si="1"/>
        <v>2.7424514138043876</v>
      </c>
      <c r="D44" s="261">
        <f t="shared" si="1"/>
        <v>3.2264427505891886</v>
      </c>
      <c r="E44" s="261">
        <f t="shared" si="1"/>
        <v>2.6027510985924964</v>
      </c>
      <c r="F44" s="261">
        <f t="shared" si="1"/>
        <v>2.975231924982531</v>
      </c>
      <c r="G44" s="261">
        <f t="shared" si="1"/>
        <v>3.3986078225245984</v>
      </c>
      <c r="H44" s="261">
        <f t="shared" si="1"/>
        <v>3.2882015232781887</v>
      </c>
      <c r="I44" s="261">
        <f t="shared" si="1"/>
        <v>3.8436047913719498</v>
      </c>
      <c r="J44" s="261">
        <f t="shared" si="1"/>
        <v>5.093660484010571</v>
      </c>
      <c r="K44" s="261">
        <f t="shared" si="1"/>
        <v>4.116888701270538</v>
      </c>
      <c r="L44" s="261">
        <f t="shared" si="1"/>
        <v>2.8666182107309135</v>
      </c>
      <c r="M44" s="261">
        <f t="shared" si="1"/>
        <v>3.1369232278284631</v>
      </c>
      <c r="N44" s="261">
        <f t="shared" si="1"/>
        <v>2.0395253951371215</v>
      </c>
      <c r="O44" s="261">
        <f t="shared" si="1"/>
        <v>2.2049986586787442</v>
      </c>
      <c r="P44" s="261">
        <f t="shared" si="1"/>
        <v>3.0429378645539344</v>
      </c>
      <c r="Q44" s="261">
        <f t="shared" si="1"/>
        <v>3.2308808029904093</v>
      </c>
      <c r="R44" s="261">
        <f t="shared" si="1"/>
        <v>3.0028744675204155</v>
      </c>
      <c r="S44" s="261">
        <f t="shared" si="1"/>
        <v>2.6549090075569888</v>
      </c>
      <c r="T44" s="261">
        <f t="shared" si="1"/>
        <v>3.6208941583783942</v>
      </c>
      <c r="U44" s="261">
        <f t="shared" si="1"/>
        <v>2.0912224083147004</v>
      </c>
      <c r="V44" s="261">
        <f t="shared" si="1"/>
        <v>2.3919445708972367</v>
      </c>
      <c r="W44" s="261">
        <f t="shared" si="1"/>
        <v>2.700402825709586</v>
      </c>
      <c r="X44" s="261">
        <f t="shared" si="1"/>
        <v>5.5236524341424751</v>
      </c>
      <c r="Y44" s="261">
        <f t="shared" si="1"/>
        <v>3.9240886457144555</v>
      </c>
      <c r="DA44" s="70"/>
    </row>
    <row r="45" spans="1:105" ht="12" customHeight="1" x14ac:dyDescent="0.25">
      <c r="A45" s="60" t="s">
        <v>1022</v>
      </c>
      <c r="B45" s="262">
        <v>0.17531597842909111</v>
      </c>
      <c r="C45" s="262">
        <v>0.22382956377843491</v>
      </c>
      <c r="D45" s="262">
        <v>0.41703211437055349</v>
      </c>
      <c r="E45" s="262">
        <v>0.99084820732974388</v>
      </c>
      <c r="F45" s="262">
        <v>1.5492050624103011</v>
      </c>
      <c r="G45" s="262">
        <v>2.0350323293083492</v>
      </c>
      <c r="H45" s="262">
        <v>1.9299254762906899</v>
      </c>
      <c r="I45" s="262">
        <v>2.6374306623129131</v>
      </c>
      <c r="J45" s="262">
        <v>2.368329652129932</v>
      </c>
      <c r="K45" s="262">
        <v>1.8662954790258031</v>
      </c>
      <c r="L45" s="262">
        <v>1.6033372438743609</v>
      </c>
      <c r="M45" s="262">
        <v>1.8557447565461149</v>
      </c>
      <c r="N45" s="262">
        <v>0.45612773338340101</v>
      </c>
      <c r="O45" s="262">
        <v>0.54251245365695044</v>
      </c>
      <c r="P45" s="262">
        <v>1.0094899554675441</v>
      </c>
      <c r="Q45" s="262">
        <v>1.160186672279012</v>
      </c>
      <c r="R45" s="262">
        <v>1.9888841530463179</v>
      </c>
      <c r="S45" s="262">
        <v>0.62436027974696173</v>
      </c>
      <c r="T45" s="262">
        <v>0.23383029938352809</v>
      </c>
      <c r="U45" s="262">
        <v>0.56190117505365589</v>
      </c>
      <c r="V45" s="262">
        <v>0.60219459395549324</v>
      </c>
      <c r="W45" s="262">
        <v>0.67760947043468522</v>
      </c>
      <c r="X45" s="262">
        <v>3.854503908396067</v>
      </c>
      <c r="Y45" s="262">
        <v>2.5510445315202621</v>
      </c>
      <c r="DA45" s="72" t="s">
        <v>1023</v>
      </c>
    </row>
    <row r="46" spans="1:105" ht="12" customHeight="1" x14ac:dyDescent="0.25">
      <c r="A46" s="60" t="s">
        <v>1024</v>
      </c>
      <c r="B46" s="262">
        <v>0.86784497498826174</v>
      </c>
      <c r="C46" s="262">
        <v>0.84535604187180469</v>
      </c>
      <c r="D46" s="262">
        <v>0.94153469027245995</v>
      </c>
      <c r="E46" s="262">
        <v>0.93876854231157614</v>
      </c>
      <c r="F46" s="262">
        <v>1.1066570657396391</v>
      </c>
      <c r="G46" s="262">
        <v>1.134553533314099</v>
      </c>
      <c r="H46" s="262">
        <v>1.146087665978256</v>
      </c>
      <c r="I46" s="262">
        <v>1.2052494151346189</v>
      </c>
      <c r="J46" s="262">
        <v>1.6933218071783851</v>
      </c>
      <c r="K46" s="262">
        <v>1.290876230074723</v>
      </c>
      <c r="L46" s="262">
        <v>0.92167908748425909</v>
      </c>
      <c r="M46" s="262">
        <v>1.000271093096923</v>
      </c>
      <c r="N46" s="262">
        <v>0.43705837765088462</v>
      </c>
      <c r="O46" s="262">
        <v>0.56084711120440189</v>
      </c>
      <c r="P46" s="262">
        <v>0.9690928168384777</v>
      </c>
      <c r="Q46" s="262">
        <v>1.32535215551321</v>
      </c>
      <c r="R46" s="262">
        <v>0.99447018964614675</v>
      </c>
      <c r="S46" s="262">
        <v>0.6100123648537511</v>
      </c>
      <c r="T46" s="262">
        <v>0.58549584475897487</v>
      </c>
      <c r="U46" s="262">
        <v>0.47999726065560477</v>
      </c>
      <c r="V46" s="262">
        <v>0.54577855961533761</v>
      </c>
      <c r="W46" s="262">
        <v>0.66124235782316787</v>
      </c>
      <c r="X46" s="262">
        <v>1.541470076776972</v>
      </c>
      <c r="Y46" s="262">
        <v>1.1153170085703621</v>
      </c>
      <c r="DA46" s="72" t="s">
        <v>1025</v>
      </c>
    </row>
    <row r="47" spans="1:105" ht="12" customHeight="1" x14ac:dyDescent="0.25">
      <c r="A47" s="64" t="s">
        <v>28</v>
      </c>
      <c r="B47" s="229">
        <v>0</v>
      </c>
      <c r="C47" s="229">
        <v>0</v>
      </c>
      <c r="D47" s="229">
        <v>0</v>
      </c>
      <c r="E47" s="229">
        <v>0</v>
      </c>
      <c r="F47" s="229">
        <v>0</v>
      </c>
      <c r="G47" s="229">
        <v>0</v>
      </c>
      <c r="H47" s="229">
        <v>0</v>
      </c>
      <c r="I47" s="229">
        <v>0</v>
      </c>
      <c r="J47" s="229">
        <v>0</v>
      </c>
      <c r="K47" s="229">
        <v>0</v>
      </c>
      <c r="L47" s="229">
        <v>0</v>
      </c>
      <c r="M47" s="229">
        <v>0</v>
      </c>
      <c r="N47" s="229">
        <v>0</v>
      </c>
      <c r="O47" s="229">
        <v>0</v>
      </c>
      <c r="P47" s="229">
        <v>0</v>
      </c>
      <c r="Q47" s="229">
        <v>0</v>
      </c>
      <c r="R47" s="229">
        <v>0</v>
      </c>
      <c r="S47" s="229">
        <v>0</v>
      </c>
      <c r="T47" s="229">
        <v>0</v>
      </c>
      <c r="U47" s="229">
        <v>0</v>
      </c>
      <c r="V47" s="229">
        <v>0</v>
      </c>
      <c r="W47" s="229">
        <v>0</v>
      </c>
      <c r="X47" s="229">
        <v>0</v>
      </c>
      <c r="Y47" s="229">
        <v>0</v>
      </c>
      <c r="DA47" s="73" t="s">
        <v>1026</v>
      </c>
    </row>
    <row r="48" spans="1:105" ht="12" customHeight="1" x14ac:dyDescent="0.25">
      <c r="A48" s="64" t="s">
        <v>30</v>
      </c>
      <c r="B48" s="229">
        <v>0.1022694592946907</v>
      </c>
      <c r="C48" s="229">
        <v>4.8151562478261523E-2</v>
      </c>
      <c r="D48" s="229">
        <v>0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0</v>
      </c>
      <c r="X48" s="229">
        <v>0</v>
      </c>
      <c r="Y48" s="229">
        <v>0</v>
      </c>
      <c r="DA48" s="73" t="s">
        <v>1027</v>
      </c>
    </row>
    <row r="49" spans="1:105" ht="12" customHeight="1" x14ac:dyDescent="0.25">
      <c r="A49" s="64" t="s">
        <v>31</v>
      </c>
      <c r="B49" s="229">
        <v>0.27170353045593232</v>
      </c>
      <c r="C49" s="229">
        <v>0.29810881420830587</v>
      </c>
      <c r="D49" s="229">
        <v>0.32750545626947258</v>
      </c>
      <c r="E49" s="229">
        <v>0.35040379972092489</v>
      </c>
      <c r="F49" s="229">
        <v>0.33049963548136352</v>
      </c>
      <c r="G49" s="229">
        <v>0.3100198359185885</v>
      </c>
      <c r="H49" s="229">
        <v>0.29377615651521949</v>
      </c>
      <c r="I49" s="229">
        <v>0.30904121380112248</v>
      </c>
      <c r="J49" s="229">
        <v>0.45136360278840082</v>
      </c>
      <c r="K49" s="229">
        <v>0.38098482364790648</v>
      </c>
      <c r="L49" s="229">
        <v>0.26992478657897601</v>
      </c>
      <c r="M49" s="229">
        <v>0.26497456624026511</v>
      </c>
      <c r="N49" s="229">
        <v>3.2210984655654647E-2</v>
      </c>
      <c r="O49" s="229">
        <v>3.6954582982510427E-2</v>
      </c>
      <c r="P49" s="229">
        <v>4.3582227577966461E-2</v>
      </c>
      <c r="Q49" s="229">
        <v>2.7967678020148309E-2</v>
      </c>
      <c r="R49" s="229">
        <v>3.2964174895940342E-2</v>
      </c>
      <c r="S49" s="229">
        <v>7.685297482893387E-2</v>
      </c>
      <c r="T49" s="229">
        <v>0.10179156828936479</v>
      </c>
      <c r="U49" s="229">
        <v>9.2229822344723586E-2</v>
      </c>
      <c r="V49" s="229">
        <v>8.2424876069578823E-2</v>
      </c>
      <c r="W49" s="229">
        <v>0.10206041035842769</v>
      </c>
      <c r="X49" s="229">
        <v>9.0447137896144905E-2</v>
      </c>
      <c r="Y49" s="229">
        <v>0.1059628572459452</v>
      </c>
      <c r="DA49" s="73" t="s">
        <v>1028</v>
      </c>
    </row>
    <row r="50" spans="1:105" ht="12" customHeight="1" x14ac:dyDescent="0.25">
      <c r="A50" s="64" t="s">
        <v>159</v>
      </c>
      <c r="B50" s="229">
        <v>4.2355986604184923E-2</v>
      </c>
      <c r="C50" s="229">
        <v>4.4287987984638469E-2</v>
      </c>
      <c r="D50" s="229">
        <v>5.1451404693215179E-2</v>
      </c>
      <c r="E50" s="229">
        <v>4.938921142385886E-2</v>
      </c>
      <c r="F50" s="229">
        <v>4.4566659255516602E-2</v>
      </c>
      <c r="G50" s="229">
        <v>4.8869018708216132E-2</v>
      </c>
      <c r="H50" s="229">
        <v>4.6903211568100421E-2</v>
      </c>
      <c r="I50" s="229">
        <v>4.4542467568824969E-2</v>
      </c>
      <c r="J50" s="229">
        <v>7.4561339135542595E-2</v>
      </c>
      <c r="K50" s="229">
        <v>7.0506155642005144E-2</v>
      </c>
      <c r="L50" s="229">
        <v>4.8546916245073048E-2</v>
      </c>
      <c r="M50" s="229">
        <v>2.2066083192431071E-2</v>
      </c>
      <c r="N50" s="229">
        <v>9.7175517748797988E-3</v>
      </c>
      <c r="O50" s="229">
        <v>1.6514604797208701E-2</v>
      </c>
      <c r="P50" s="229">
        <v>5.7354352158355847E-2</v>
      </c>
      <c r="Q50" s="229">
        <v>5.9642695313078991E-3</v>
      </c>
      <c r="R50" s="229">
        <v>9.3165299102951297E-3</v>
      </c>
      <c r="S50" s="229">
        <v>2.067206792030718E-2</v>
      </c>
      <c r="T50" s="229">
        <v>2.863659942541032E-2</v>
      </c>
      <c r="U50" s="229">
        <v>4.2793011339750378E-3</v>
      </c>
      <c r="V50" s="229">
        <v>3.018670641858537E-3</v>
      </c>
      <c r="W50" s="229">
        <v>3.616963948177196E-3</v>
      </c>
      <c r="X50" s="229">
        <v>2.6706567903238402E-3</v>
      </c>
      <c r="Y50" s="229">
        <v>2.7995011403550139E-3</v>
      </c>
      <c r="DA50" s="73" t="s">
        <v>1029</v>
      </c>
    </row>
    <row r="51" spans="1:105" ht="12" customHeight="1" x14ac:dyDescent="0.25">
      <c r="A51" s="64" t="s">
        <v>32</v>
      </c>
      <c r="B51" s="229">
        <v>0.42062312282176151</v>
      </c>
      <c r="C51" s="229">
        <v>0.41757941198701209</v>
      </c>
      <c r="D51" s="229">
        <v>0.47787140595465871</v>
      </c>
      <c r="E51" s="229">
        <v>0.44294602440306008</v>
      </c>
      <c r="F51" s="229">
        <v>0.62103206973829761</v>
      </c>
      <c r="G51" s="229">
        <v>0.56136589410356508</v>
      </c>
      <c r="H51" s="229">
        <v>0.64298421108306381</v>
      </c>
      <c r="I51" s="229">
        <v>0.70389108543918155</v>
      </c>
      <c r="J51" s="229">
        <v>0.86741986002327032</v>
      </c>
      <c r="K51" s="229">
        <v>0.52521740541343331</v>
      </c>
      <c r="L51" s="229">
        <v>0.36793465254749907</v>
      </c>
      <c r="M51" s="229">
        <v>0.42242351206302248</v>
      </c>
      <c r="N51" s="229">
        <v>0</v>
      </c>
      <c r="O51" s="229">
        <v>4.8201975772241272E-2</v>
      </c>
      <c r="P51" s="229">
        <v>5.0529962398135578E-2</v>
      </c>
      <c r="Q51" s="229">
        <v>2.4319803286307871E-2</v>
      </c>
      <c r="R51" s="229">
        <v>2.866451860367113E-2</v>
      </c>
      <c r="S51" s="229">
        <v>5.146441266009779E-2</v>
      </c>
      <c r="T51" s="229">
        <v>5.7227510847019908E-2</v>
      </c>
      <c r="U51" s="229">
        <v>1.5928320009245839E-2</v>
      </c>
      <c r="V51" s="229">
        <v>2.281882916620671E-2</v>
      </c>
      <c r="W51" s="229">
        <v>8.5574812550876872E-2</v>
      </c>
      <c r="X51" s="229">
        <v>5.9663923399634951E-2</v>
      </c>
      <c r="Y51" s="229">
        <v>7.8494762892975758E-2</v>
      </c>
      <c r="DA51" s="73" t="s">
        <v>1030</v>
      </c>
    </row>
    <row r="52" spans="1:105" ht="12" customHeight="1" x14ac:dyDescent="0.25">
      <c r="A52" s="64" t="s">
        <v>33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J52" s="229">
        <v>0</v>
      </c>
      <c r="K52" s="229">
        <v>0</v>
      </c>
      <c r="L52" s="229">
        <v>0</v>
      </c>
      <c r="M52" s="229">
        <v>0</v>
      </c>
      <c r="N52" s="229">
        <v>0</v>
      </c>
      <c r="O52" s="229">
        <v>0.19788900576668941</v>
      </c>
      <c r="P52" s="229">
        <v>0.59244073558545562</v>
      </c>
      <c r="Q52" s="229">
        <v>0.45842175855474743</v>
      </c>
      <c r="R52" s="229">
        <v>0.34707955622222031</v>
      </c>
      <c r="S52" s="229">
        <v>8.3195203242298552E-2</v>
      </c>
      <c r="T52" s="229">
        <v>9.3390198249443668E-2</v>
      </c>
      <c r="U52" s="229">
        <v>4.1738912675102817E-2</v>
      </c>
      <c r="V52" s="229">
        <v>8.2390620053161556E-2</v>
      </c>
      <c r="W52" s="229">
        <v>0.16064674701489379</v>
      </c>
      <c r="X52" s="229">
        <v>0.17418735543184971</v>
      </c>
      <c r="Y52" s="229">
        <v>0.1360948529111432</v>
      </c>
      <c r="DA52" s="73" t="s">
        <v>1031</v>
      </c>
    </row>
    <row r="53" spans="1:105" ht="12" customHeight="1" x14ac:dyDescent="0.25">
      <c r="A53" s="64" t="s">
        <v>35</v>
      </c>
      <c r="B53" s="229">
        <v>3.0892875811692141E-2</v>
      </c>
      <c r="C53" s="229">
        <v>3.7228265213586777E-2</v>
      </c>
      <c r="D53" s="229">
        <v>8.4706423355113414E-2</v>
      </c>
      <c r="E53" s="229">
        <v>9.6029506763732245E-2</v>
      </c>
      <c r="F53" s="229">
        <v>0.1105587012644613</v>
      </c>
      <c r="G53" s="229">
        <v>0.214298784583729</v>
      </c>
      <c r="H53" s="229">
        <v>0.16242408681187251</v>
      </c>
      <c r="I53" s="229">
        <v>0.14777464832548989</v>
      </c>
      <c r="J53" s="229">
        <v>0.29997700523117171</v>
      </c>
      <c r="K53" s="229">
        <v>0.3141678453713786</v>
      </c>
      <c r="L53" s="229">
        <v>0.23527273211271099</v>
      </c>
      <c r="M53" s="229">
        <v>0.29080693160120469</v>
      </c>
      <c r="N53" s="229">
        <v>0.39512984122035011</v>
      </c>
      <c r="O53" s="229">
        <v>0.26128694188575219</v>
      </c>
      <c r="P53" s="229">
        <v>0.22518553911856429</v>
      </c>
      <c r="Q53" s="229">
        <v>0.1112365503885724</v>
      </c>
      <c r="R53" s="229">
        <v>0.27030776585633731</v>
      </c>
      <c r="S53" s="229">
        <v>0.3778277062021137</v>
      </c>
      <c r="T53" s="229">
        <v>0.3044499679477361</v>
      </c>
      <c r="U53" s="229">
        <v>0.32582090449255752</v>
      </c>
      <c r="V53" s="229">
        <v>0.35512556368453202</v>
      </c>
      <c r="W53" s="229">
        <v>0.30934342395079228</v>
      </c>
      <c r="X53" s="229">
        <v>1.2145010032590191</v>
      </c>
      <c r="Y53" s="229">
        <v>0.79196503437994326</v>
      </c>
      <c r="DA53" s="73" t="s">
        <v>1032</v>
      </c>
    </row>
    <row r="54" spans="1:105" ht="12" customHeight="1" x14ac:dyDescent="0.25">
      <c r="A54" s="64" t="s">
        <v>36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1033</v>
      </c>
    </row>
    <row r="55" spans="1:105" ht="12" customHeight="1" x14ac:dyDescent="0.25">
      <c r="A55" s="64" t="s">
        <v>38</v>
      </c>
      <c r="B55" s="229">
        <v>0</v>
      </c>
      <c r="C55" s="229">
        <v>0</v>
      </c>
      <c r="D55" s="229">
        <v>0</v>
      </c>
      <c r="E55" s="229">
        <v>0</v>
      </c>
      <c r="F55" s="229">
        <v>0</v>
      </c>
      <c r="G55" s="229">
        <v>0</v>
      </c>
      <c r="H55" s="229">
        <v>0</v>
      </c>
      <c r="I55" s="229">
        <v>0</v>
      </c>
      <c r="J55" s="229">
        <v>0</v>
      </c>
      <c r="K55" s="229">
        <v>0</v>
      </c>
      <c r="L55" s="229">
        <v>0</v>
      </c>
      <c r="M55" s="229">
        <v>0</v>
      </c>
      <c r="N55" s="229">
        <v>0</v>
      </c>
      <c r="O55" s="229">
        <v>0</v>
      </c>
      <c r="P55" s="229">
        <v>0</v>
      </c>
      <c r="Q55" s="229">
        <v>0.69744209573212623</v>
      </c>
      <c r="R55" s="229">
        <v>0.30613764415768252</v>
      </c>
      <c r="S55" s="229">
        <v>0</v>
      </c>
      <c r="T55" s="229">
        <v>0</v>
      </c>
      <c r="U55" s="229">
        <v>0</v>
      </c>
      <c r="V55" s="229">
        <v>0</v>
      </c>
      <c r="W55" s="229">
        <v>0</v>
      </c>
      <c r="X55" s="229">
        <v>0</v>
      </c>
      <c r="Y55" s="229">
        <v>0</v>
      </c>
      <c r="DA55" s="73" t="s">
        <v>1034</v>
      </c>
    </row>
    <row r="56" spans="1:105" ht="12" customHeight="1" x14ac:dyDescent="0.25">
      <c r="A56" s="64" t="s">
        <v>39</v>
      </c>
      <c r="B56" s="229">
        <v>0</v>
      </c>
      <c r="C56" s="229">
        <v>0</v>
      </c>
      <c r="D56" s="229">
        <v>0</v>
      </c>
      <c r="E56" s="229">
        <v>0</v>
      </c>
      <c r="F56" s="229">
        <v>0</v>
      </c>
      <c r="G56" s="229">
        <v>0</v>
      </c>
      <c r="H56" s="229">
        <v>0</v>
      </c>
      <c r="I56" s="229">
        <v>0</v>
      </c>
      <c r="J56" s="229">
        <v>0</v>
      </c>
      <c r="K56" s="229">
        <v>0</v>
      </c>
      <c r="L56" s="229">
        <v>0</v>
      </c>
      <c r="M56" s="229">
        <v>0</v>
      </c>
      <c r="N56" s="229">
        <v>0</v>
      </c>
      <c r="O56" s="229">
        <v>0</v>
      </c>
      <c r="P56" s="229">
        <v>0</v>
      </c>
      <c r="Q56" s="229">
        <v>0</v>
      </c>
      <c r="R56" s="229">
        <v>0</v>
      </c>
      <c r="S56" s="229">
        <v>0</v>
      </c>
      <c r="T56" s="229">
        <v>0</v>
      </c>
      <c r="U56" s="229">
        <v>0</v>
      </c>
      <c r="V56" s="229">
        <v>0</v>
      </c>
      <c r="W56" s="229">
        <v>0</v>
      </c>
      <c r="X56" s="229">
        <v>0</v>
      </c>
      <c r="Y56" s="229">
        <v>0</v>
      </c>
      <c r="DA56" s="73" t="s">
        <v>1035</v>
      </c>
    </row>
    <row r="57" spans="1:105" ht="12" customHeight="1" x14ac:dyDescent="0.25">
      <c r="A57" s="60" t="s">
        <v>1036</v>
      </c>
      <c r="B57" s="262">
        <v>1.8237703843684809</v>
      </c>
      <c r="C57" s="262">
        <v>1.673265808154148</v>
      </c>
      <c r="D57" s="262">
        <v>1.8678759459461749</v>
      </c>
      <c r="E57" s="262">
        <v>0.67313434895117652</v>
      </c>
      <c r="F57" s="262">
        <v>0.31936979683259048</v>
      </c>
      <c r="G57" s="262">
        <v>0.22902195990215021</v>
      </c>
      <c r="H57" s="262">
        <v>0.21218838100924289</v>
      </c>
      <c r="I57" s="262">
        <v>9.2471392441762792E-4</v>
      </c>
      <c r="J57" s="262">
        <v>1.032009024702254</v>
      </c>
      <c r="K57" s="262">
        <v>0.95971699217001261</v>
      </c>
      <c r="L57" s="262">
        <v>0.34160187937229358</v>
      </c>
      <c r="M57" s="262">
        <v>0.28090737818542533</v>
      </c>
      <c r="N57" s="262">
        <v>1.1463392841028359</v>
      </c>
      <c r="O57" s="262">
        <v>1.1016390938173919</v>
      </c>
      <c r="P57" s="262">
        <v>1.064355092247913</v>
      </c>
      <c r="Q57" s="262">
        <v>0.74534197519818757</v>
      </c>
      <c r="R57" s="262">
        <v>1.9520124827950552E-2</v>
      </c>
      <c r="S57" s="262">
        <v>1.4205363629562759</v>
      </c>
      <c r="T57" s="262">
        <v>2.8015680142358912</v>
      </c>
      <c r="U57" s="262">
        <v>1.04932397260544</v>
      </c>
      <c r="V57" s="262">
        <v>1.243971417326406</v>
      </c>
      <c r="W57" s="262">
        <v>1.361550997451733</v>
      </c>
      <c r="X57" s="262">
        <v>0.12767844896943589</v>
      </c>
      <c r="Y57" s="262">
        <v>0.2577271056238315</v>
      </c>
      <c r="DA57" s="72" t="s">
        <v>1037</v>
      </c>
    </row>
    <row r="58" spans="1:105" ht="12" customHeight="1" x14ac:dyDescent="0.25">
      <c r="A58" s="132" t="s">
        <v>1038</v>
      </c>
      <c r="B58" s="316">
        <v>8.4263090803610972</v>
      </c>
      <c r="C58" s="316">
        <v>8.6116076281256895</v>
      </c>
      <c r="D58" s="316">
        <v>9.1849022103090512</v>
      </c>
      <c r="E58" s="316">
        <v>9.0450414023021359</v>
      </c>
      <c r="F58" s="316">
        <v>8.6754380364476056</v>
      </c>
      <c r="G58" s="316">
        <v>8.4114150915284522</v>
      </c>
      <c r="H58" s="316">
        <v>8.2685330579458185</v>
      </c>
      <c r="I58" s="316">
        <v>4.4587718998028381</v>
      </c>
      <c r="J58" s="316">
        <v>8.9719096477812368</v>
      </c>
      <c r="K58" s="316">
        <v>7.8609226849781528</v>
      </c>
      <c r="L58" s="316">
        <v>8.6291676683353451</v>
      </c>
      <c r="M58" s="316">
        <v>11.083291433892249</v>
      </c>
      <c r="N58" s="316">
        <v>9.8214796678143017</v>
      </c>
      <c r="O58" s="316">
        <v>10.063801276745361</v>
      </c>
      <c r="P58" s="316">
        <v>8.7413389135377262</v>
      </c>
      <c r="Q58" s="316">
        <v>5.0107275282563721</v>
      </c>
      <c r="R58" s="316">
        <v>3.587997639172424</v>
      </c>
      <c r="S58" s="316">
        <v>6.4185741860094367</v>
      </c>
      <c r="T58" s="316">
        <v>4.5559990890142741</v>
      </c>
      <c r="U58" s="316">
        <v>2.9331294483862189</v>
      </c>
      <c r="V58" s="316">
        <v>3.3477349909275431</v>
      </c>
      <c r="W58" s="316">
        <v>3.801517079060361</v>
      </c>
      <c r="X58" s="316">
        <v>6.575578215955737</v>
      </c>
      <c r="Y58" s="316">
        <v>5.0347360159091394</v>
      </c>
      <c r="DA58" s="139" t="s">
        <v>1039</v>
      </c>
    </row>
    <row r="59" spans="1:105" ht="12" hidden="1" customHeight="1" x14ac:dyDescent="0.25">
      <c r="A59" s="98"/>
      <c r="B59" s="98"/>
      <c r="C59" s="98"/>
      <c r="D59" s="98"/>
      <c r="E59" s="98"/>
      <c r="F59" s="98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8"/>
      <c r="V59" s="98"/>
      <c r="W59" s="98"/>
      <c r="X59" s="98"/>
      <c r="Y59" s="98"/>
      <c r="DA59" s="94"/>
    </row>
    <row r="60" spans="1:105" ht="12" customHeight="1" x14ac:dyDescent="0.25">
      <c r="A60" s="172"/>
      <c r="B60" s="172"/>
      <c r="C60" s="172"/>
      <c r="D60" s="172"/>
      <c r="E60" s="172"/>
      <c r="F60" s="172"/>
      <c r="G60" s="172"/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DA60" s="176"/>
    </row>
    <row r="61" spans="1:105" ht="15" customHeight="1" x14ac:dyDescent="0.25">
      <c r="A61" s="34" t="s">
        <v>49</v>
      </c>
      <c r="B61" s="223">
        <v>169.44298996836679</v>
      </c>
      <c r="C61" s="223">
        <v>148.94258436412781</v>
      </c>
      <c r="D61" s="223">
        <v>143.45709320868821</v>
      </c>
      <c r="E61" s="223">
        <v>110.07918177726479</v>
      </c>
      <c r="F61" s="223">
        <v>135.21055823378589</v>
      </c>
      <c r="G61" s="223">
        <v>157.68096326376781</v>
      </c>
      <c r="H61" s="223">
        <v>159.58413617769321</v>
      </c>
      <c r="I61" s="223">
        <v>123.9149919438011</v>
      </c>
      <c r="J61" s="223">
        <v>97.93013329883442</v>
      </c>
      <c r="K61" s="223">
        <v>87.680091237175276</v>
      </c>
      <c r="L61" s="223">
        <v>95.190458750757941</v>
      </c>
      <c r="M61" s="223">
        <v>69.790287727891567</v>
      </c>
      <c r="N61" s="223">
        <v>26.752318044927492</v>
      </c>
      <c r="O61" s="223">
        <v>28.89599818045097</v>
      </c>
      <c r="P61" s="223">
        <v>57.058178656392883</v>
      </c>
      <c r="Q61" s="223">
        <v>108.25159064052821</v>
      </c>
      <c r="R61" s="223">
        <v>70.910081610293261</v>
      </c>
      <c r="S61" s="223">
        <v>29.60601781595572</v>
      </c>
      <c r="T61" s="223">
        <v>20.936519605042889</v>
      </c>
      <c r="U61" s="223">
        <v>13.244461763132531</v>
      </c>
      <c r="V61" s="223">
        <v>6.8188026176655256</v>
      </c>
      <c r="W61" s="223">
        <v>7.8220659854447101</v>
      </c>
      <c r="X61" s="223">
        <v>77.546188618612874</v>
      </c>
      <c r="Y61" s="223">
        <v>69.164268612972151</v>
      </c>
      <c r="DA61" s="89" t="s">
        <v>1040</v>
      </c>
    </row>
    <row r="62" spans="1:105" ht="12" customHeight="1" x14ac:dyDescent="0.25">
      <c r="A62" s="55" t="s">
        <v>91</v>
      </c>
      <c r="B62" s="259">
        <v>1.5869378391471911</v>
      </c>
      <c r="C62" s="259">
        <v>1.362330453664244</v>
      </c>
      <c r="D62" s="259">
        <v>1.3698255172463809</v>
      </c>
      <c r="E62" s="259">
        <v>0.7039089773799041</v>
      </c>
      <c r="F62" s="259">
        <v>0.62583806547600473</v>
      </c>
      <c r="G62" s="259">
        <v>0.73932514763036938</v>
      </c>
      <c r="H62" s="259">
        <v>0.68465425315570039</v>
      </c>
      <c r="I62" s="259">
        <v>7.1957768198069316E-2</v>
      </c>
      <c r="J62" s="259">
        <v>0.65319573245923745</v>
      </c>
      <c r="K62" s="259">
        <v>0.65985493937613526</v>
      </c>
      <c r="L62" s="259">
        <v>0.57240404522193133</v>
      </c>
      <c r="M62" s="259">
        <v>0.38759269484415082</v>
      </c>
      <c r="N62" s="259">
        <v>0.34633387453779102</v>
      </c>
      <c r="O62" s="259">
        <v>0.32644085456040162</v>
      </c>
      <c r="P62" s="259">
        <v>0.50701837515249248</v>
      </c>
      <c r="Q62" s="259">
        <v>0.71529500020388481</v>
      </c>
      <c r="R62" s="259">
        <v>0.19084885738122279</v>
      </c>
      <c r="S62" s="259">
        <v>0.36347757051560009</v>
      </c>
      <c r="T62" s="259">
        <v>0.30756926672816981</v>
      </c>
      <c r="U62" s="259">
        <v>0.16401126942043601</v>
      </c>
      <c r="V62" s="259">
        <v>8.5156290757923553E-2</v>
      </c>
      <c r="W62" s="259">
        <v>9.1278266558714863E-2</v>
      </c>
      <c r="X62" s="259">
        <v>0.39097662869979227</v>
      </c>
      <c r="Y62" s="259">
        <v>0.4602770162251813</v>
      </c>
      <c r="DA62" s="67" t="s">
        <v>1041</v>
      </c>
    </row>
    <row r="63" spans="1:105" ht="12" customHeight="1" x14ac:dyDescent="0.25">
      <c r="A63" s="173" t="s">
        <v>92</v>
      </c>
      <c r="B63" s="224">
        <v>12.594050966280321</v>
      </c>
      <c r="C63" s="224">
        <v>10.81155086426288</v>
      </c>
      <c r="D63" s="224">
        <v>10.87103221912154</v>
      </c>
      <c r="E63" s="224">
        <v>5.5862714455840292</v>
      </c>
      <c r="F63" s="224">
        <v>4.9666951652490221</v>
      </c>
      <c r="G63" s="224">
        <v>5.8673366783624692</v>
      </c>
      <c r="H63" s="224">
        <v>5.433464591881676</v>
      </c>
      <c r="I63" s="224">
        <v>0.57106193938464345</v>
      </c>
      <c r="J63" s="224">
        <v>5.1838075459648998</v>
      </c>
      <c r="K63" s="224">
        <v>5.2366554831919094</v>
      </c>
      <c r="L63" s="224">
        <v>4.5426390000909143</v>
      </c>
      <c r="M63" s="224">
        <v>3.0759630482113769</v>
      </c>
      <c r="N63" s="224">
        <v>2.7485301312257109</v>
      </c>
      <c r="O63" s="224">
        <v>2.5906577172670699</v>
      </c>
      <c r="P63" s="224">
        <v>4.0237336964266994</v>
      </c>
      <c r="Q63" s="224">
        <v>5.6766317282687657</v>
      </c>
      <c r="R63" s="224">
        <v>1.5145900346085011</v>
      </c>
      <c r="S63" s="224">
        <v>2.8845837154108169</v>
      </c>
      <c r="T63" s="224">
        <v>2.4408914610780532</v>
      </c>
      <c r="U63" s="224">
        <v>1.301605037810003</v>
      </c>
      <c r="V63" s="224">
        <v>0.67580634820643559</v>
      </c>
      <c r="W63" s="224">
        <v>0.72439078128727641</v>
      </c>
      <c r="X63" s="224">
        <v>3.1028181867008442</v>
      </c>
      <c r="Y63" s="224">
        <v>3.6527909650591619</v>
      </c>
      <c r="DA63" s="177" t="s">
        <v>1042</v>
      </c>
    </row>
    <row r="64" spans="1:105" ht="12" customHeight="1" x14ac:dyDescent="0.25">
      <c r="A64" s="173" t="s">
        <v>93</v>
      </c>
      <c r="B64" s="224">
        <v>14.097554635615211</v>
      </c>
      <c r="C64" s="224">
        <v>12.10225601061668</v>
      </c>
      <c r="D64" s="224">
        <v>12.16883837177795</v>
      </c>
      <c r="E64" s="224">
        <v>6.2531720035398441</v>
      </c>
      <c r="F64" s="224">
        <v>5.5596294344062054</v>
      </c>
      <c r="G64" s="224">
        <v>6.5677913810439383</v>
      </c>
      <c r="H64" s="224">
        <v>6.0821227538160549</v>
      </c>
      <c r="I64" s="224">
        <v>0.63923648652449017</v>
      </c>
      <c r="J64" s="224">
        <v>5.8026611370256029</v>
      </c>
      <c r="K64" s="224">
        <v>5.8618181695350078</v>
      </c>
      <c r="L64" s="224">
        <v>5.0849485733479201</v>
      </c>
      <c r="M64" s="224">
        <v>3.4431778341533041</v>
      </c>
      <c r="N64" s="224">
        <v>3.076655303073883</v>
      </c>
      <c r="O64" s="224">
        <v>2.899935756107038</v>
      </c>
      <c r="P64" s="224">
        <v>4.50409528883264</v>
      </c>
      <c r="Q64" s="224">
        <v>6.3543196823485406</v>
      </c>
      <c r="R64" s="224">
        <v>1.695404903523114</v>
      </c>
      <c r="S64" s="224">
        <v>3.2289512435584942</v>
      </c>
      <c r="T64" s="224">
        <v>2.7322900966723438</v>
      </c>
      <c r="U64" s="224">
        <v>1.4569933203897509</v>
      </c>
      <c r="V64" s="224">
        <v>0.75648549798982656</v>
      </c>
      <c r="W64" s="224">
        <v>0.81087004047193723</v>
      </c>
      <c r="X64" s="224">
        <v>3.473238994229273</v>
      </c>
      <c r="Y64" s="224">
        <v>4.0888686523723363</v>
      </c>
      <c r="DA64" s="177" t="s">
        <v>1043</v>
      </c>
    </row>
    <row r="65" spans="1:105" ht="12" customHeight="1" x14ac:dyDescent="0.25">
      <c r="A65" s="173" t="s">
        <v>94</v>
      </c>
      <c r="B65" s="224">
        <v>22.695865814274999</v>
      </c>
      <c r="C65" s="224">
        <v>19.483604466624769</v>
      </c>
      <c r="D65" s="224">
        <v>19.59079641399244</v>
      </c>
      <c r="E65" s="224">
        <v>10.067075913107679</v>
      </c>
      <c r="F65" s="224">
        <v>8.950531271686069</v>
      </c>
      <c r="G65" s="224">
        <v>10.57358639375261</v>
      </c>
      <c r="H65" s="224">
        <v>9.7917011463693431</v>
      </c>
      <c r="I65" s="224">
        <v>1.0291164600345819</v>
      </c>
      <c r="J65" s="224">
        <v>9.3417916749144272</v>
      </c>
      <c r="K65" s="224">
        <v>9.4370294737034648</v>
      </c>
      <c r="L65" s="224">
        <v>8.1863353947666493</v>
      </c>
      <c r="M65" s="224">
        <v>5.5432239220556943</v>
      </c>
      <c r="N65" s="224">
        <v>4.9531537717140486</v>
      </c>
      <c r="O65" s="224">
        <v>4.6686503079298927</v>
      </c>
      <c r="P65" s="224">
        <v>7.251210932128636</v>
      </c>
      <c r="Q65" s="224">
        <v>10.229915086638391</v>
      </c>
      <c r="R65" s="224">
        <v>2.7294579227247131</v>
      </c>
      <c r="S65" s="224">
        <v>5.1983373030880173</v>
      </c>
      <c r="T65" s="224">
        <v>4.3987550325277969</v>
      </c>
      <c r="U65" s="224">
        <v>2.3456355195333281</v>
      </c>
      <c r="V65" s="224">
        <v>1.217877411834754</v>
      </c>
      <c r="W65" s="224">
        <v>1.305431906954529</v>
      </c>
      <c r="X65" s="224">
        <v>5.5916198370168591</v>
      </c>
      <c r="Y65" s="224">
        <v>6.5827313080236358</v>
      </c>
      <c r="DA65" s="177" t="s">
        <v>1044</v>
      </c>
    </row>
    <row r="66" spans="1:105" ht="12" customHeight="1" x14ac:dyDescent="0.25">
      <c r="A66" s="56" t="s">
        <v>95</v>
      </c>
      <c r="B66" s="260">
        <v>4.5711338044375767</v>
      </c>
      <c r="C66" s="260">
        <v>3.9746747838970942</v>
      </c>
      <c r="D66" s="260">
        <v>3.9804823675655538</v>
      </c>
      <c r="E66" s="260">
        <v>2.8260712244927908</v>
      </c>
      <c r="F66" s="260">
        <v>3.608726946163717</v>
      </c>
      <c r="G66" s="260">
        <v>4.71968122964347</v>
      </c>
      <c r="H66" s="260">
        <v>4.6375904134152153</v>
      </c>
      <c r="I66" s="260">
        <v>4.7129543426906197</v>
      </c>
      <c r="J66" s="260">
        <v>2.6903307754817538</v>
      </c>
      <c r="K66" s="260">
        <v>2.4829611336145549</v>
      </c>
      <c r="L66" s="260">
        <v>2.8100048854071349</v>
      </c>
      <c r="M66" s="260">
        <v>2.0835202624123261</v>
      </c>
      <c r="N66" s="260">
        <v>0.85497882137028347</v>
      </c>
      <c r="O66" s="260">
        <v>0.86736592268322499</v>
      </c>
      <c r="P66" s="260">
        <v>1.5496987703362</v>
      </c>
      <c r="Q66" s="260">
        <v>2.4339745157710602</v>
      </c>
      <c r="R66" s="260">
        <v>2.4086025843759402</v>
      </c>
      <c r="S66" s="260">
        <v>0.92386368447714462</v>
      </c>
      <c r="T66" s="260">
        <v>0.76785335319652614</v>
      </c>
      <c r="U66" s="260">
        <v>0.41105859541118211</v>
      </c>
      <c r="V66" s="260">
        <v>0.2122982756152674</v>
      </c>
      <c r="W66" s="260">
        <v>0.23836290963776141</v>
      </c>
      <c r="X66" s="260">
        <v>2.798892265854342</v>
      </c>
      <c r="Y66" s="260">
        <v>2.275630547256899</v>
      </c>
      <c r="DA66" s="68" t="s">
        <v>1045</v>
      </c>
    </row>
    <row r="67" spans="1:105" ht="12" customHeight="1" x14ac:dyDescent="0.25">
      <c r="A67" s="37" t="s">
        <v>159</v>
      </c>
      <c r="B67" s="226">
        <v>0.49063614570282738</v>
      </c>
      <c r="C67" s="226">
        <v>0.48921672540244071</v>
      </c>
      <c r="D67" s="226">
        <v>0.39724401253847741</v>
      </c>
      <c r="E67" s="226">
        <v>0.66258299930408149</v>
      </c>
      <c r="F67" s="226">
        <v>0.90395406407792744</v>
      </c>
      <c r="G67" s="226">
        <v>0.80284821148743091</v>
      </c>
      <c r="H67" s="226">
        <v>0.9574472381677529</v>
      </c>
      <c r="I67" s="226">
        <v>1.0912709177681179</v>
      </c>
      <c r="J67" s="226">
        <v>0.39701706851104551</v>
      </c>
      <c r="K67" s="226">
        <v>0.32049479942052711</v>
      </c>
      <c r="L67" s="226">
        <v>0.40850026893171121</v>
      </c>
      <c r="M67" s="226">
        <v>0.12882049941845519</v>
      </c>
      <c r="N67" s="226">
        <v>5.9434715107577803E-3</v>
      </c>
      <c r="O67" s="226">
        <v>1.7719704476456061E-2</v>
      </c>
      <c r="P67" s="226">
        <v>0.1709386578698483</v>
      </c>
      <c r="Q67" s="226">
        <v>7.6946159151250804E-2</v>
      </c>
      <c r="R67" s="226">
        <v>7.9495662906290968E-2</v>
      </c>
      <c r="S67" s="226">
        <v>1.517982758845784E-2</v>
      </c>
      <c r="T67" s="226">
        <v>5.5237421630523371E-3</v>
      </c>
      <c r="U67" s="226">
        <v>1.874203188111256E-3</v>
      </c>
      <c r="V67" s="226">
        <v>5.8700779602834303E-4</v>
      </c>
      <c r="W67" s="226">
        <v>9.2254150222676899E-4</v>
      </c>
      <c r="X67" s="226">
        <v>5.9447053002024512E-3</v>
      </c>
      <c r="Y67" s="226">
        <v>7.282591071290697E-3</v>
      </c>
      <c r="DA67" s="69" t="s">
        <v>1046</v>
      </c>
    </row>
    <row r="68" spans="1:105" ht="12" customHeight="1" x14ac:dyDescent="0.25">
      <c r="A68" s="37" t="s">
        <v>35</v>
      </c>
      <c r="B68" s="226">
        <v>0.35785169306921888</v>
      </c>
      <c r="C68" s="226">
        <v>0.41123317696260397</v>
      </c>
      <c r="D68" s="226">
        <v>0.6539980725891732</v>
      </c>
      <c r="E68" s="226">
        <v>1.288287801705378</v>
      </c>
      <c r="F68" s="226">
        <v>2.2424832598332229</v>
      </c>
      <c r="G68" s="226">
        <v>3.5206230956720881</v>
      </c>
      <c r="H68" s="226">
        <v>3.3156043718701982</v>
      </c>
      <c r="I68" s="226">
        <v>3.6204140655621129</v>
      </c>
      <c r="J68" s="226">
        <v>1.597288790925572</v>
      </c>
      <c r="K68" s="226">
        <v>1.428090351400354</v>
      </c>
      <c r="L68" s="226">
        <v>1.9797132706672149</v>
      </c>
      <c r="M68" s="226">
        <v>1.6977138097650959</v>
      </c>
      <c r="N68" s="226">
        <v>0.24167022813443609</v>
      </c>
      <c r="O68" s="226">
        <v>0.28035350834160022</v>
      </c>
      <c r="P68" s="226">
        <v>0.67114198626716848</v>
      </c>
      <c r="Q68" s="226">
        <v>1.435083586465328</v>
      </c>
      <c r="R68" s="226">
        <v>2.3064698168062141</v>
      </c>
      <c r="S68" s="226">
        <v>0.27744488168290449</v>
      </c>
      <c r="T68" s="226">
        <v>5.8725657313926927E-2</v>
      </c>
      <c r="U68" s="226">
        <v>0.14269960417251781</v>
      </c>
      <c r="V68" s="226">
        <v>6.9057376303707785E-2</v>
      </c>
      <c r="W68" s="226">
        <v>7.8901020614086367E-2</v>
      </c>
      <c r="X68" s="226">
        <v>2.7033988707697678</v>
      </c>
      <c r="Y68" s="226">
        <v>2.0602090154599479</v>
      </c>
      <c r="DA68" s="69" t="s">
        <v>1047</v>
      </c>
    </row>
    <row r="69" spans="1:105" ht="12" customHeight="1" x14ac:dyDescent="0.25">
      <c r="A69" s="37" t="s">
        <v>96</v>
      </c>
      <c r="B69" s="226">
        <v>0</v>
      </c>
      <c r="C69" s="226">
        <v>0</v>
      </c>
      <c r="D69" s="226">
        <v>0</v>
      </c>
      <c r="E69" s="226">
        <v>0</v>
      </c>
      <c r="F69" s="226">
        <v>0</v>
      </c>
      <c r="G69" s="226">
        <v>0</v>
      </c>
      <c r="H69" s="226">
        <v>0</v>
      </c>
      <c r="I69" s="226">
        <v>0</v>
      </c>
      <c r="J69" s="226">
        <v>0</v>
      </c>
      <c r="K69" s="226">
        <v>0</v>
      </c>
      <c r="L69" s="226">
        <v>0</v>
      </c>
      <c r="M69" s="226">
        <v>0</v>
      </c>
      <c r="N69" s="226">
        <v>0</v>
      </c>
      <c r="O69" s="226">
        <v>0</v>
      </c>
      <c r="P69" s="226">
        <v>0</v>
      </c>
      <c r="Q69" s="226">
        <v>0</v>
      </c>
      <c r="R69" s="226">
        <v>0</v>
      </c>
      <c r="S69" s="226">
        <v>0</v>
      </c>
      <c r="T69" s="226">
        <v>0</v>
      </c>
      <c r="U69" s="226">
        <v>0</v>
      </c>
      <c r="V69" s="226">
        <v>0</v>
      </c>
      <c r="W69" s="226">
        <v>0</v>
      </c>
      <c r="X69" s="226">
        <v>0</v>
      </c>
      <c r="Y69" s="226">
        <v>0</v>
      </c>
      <c r="DA69" s="69" t="s">
        <v>1048</v>
      </c>
    </row>
    <row r="70" spans="1:105" ht="12" customHeight="1" x14ac:dyDescent="0.25">
      <c r="A70" s="37" t="s">
        <v>78</v>
      </c>
      <c r="B70" s="226">
        <v>0</v>
      </c>
      <c r="C70" s="226">
        <v>0</v>
      </c>
      <c r="D70" s="226">
        <v>0</v>
      </c>
      <c r="E70" s="226">
        <v>0</v>
      </c>
      <c r="F70" s="226">
        <v>0</v>
      </c>
      <c r="G70" s="226">
        <v>0</v>
      </c>
      <c r="H70" s="226">
        <v>0</v>
      </c>
      <c r="I70" s="226">
        <v>0</v>
      </c>
      <c r="J70" s="226">
        <v>0</v>
      </c>
      <c r="K70" s="226">
        <v>0</v>
      </c>
      <c r="L70" s="226">
        <v>0</v>
      </c>
      <c r="M70" s="226">
        <v>0</v>
      </c>
      <c r="N70" s="226">
        <v>0</v>
      </c>
      <c r="O70" s="226">
        <v>0</v>
      </c>
      <c r="P70" s="226">
        <v>0</v>
      </c>
      <c r="Q70" s="226">
        <v>0</v>
      </c>
      <c r="R70" s="226">
        <v>0</v>
      </c>
      <c r="S70" s="226">
        <v>0</v>
      </c>
      <c r="T70" s="226">
        <v>0</v>
      </c>
      <c r="U70" s="226">
        <v>0</v>
      </c>
      <c r="V70" s="226">
        <v>0</v>
      </c>
      <c r="W70" s="226">
        <v>0</v>
      </c>
      <c r="X70" s="226">
        <v>0</v>
      </c>
      <c r="Y70" s="226">
        <v>0</v>
      </c>
      <c r="DA70" s="69" t="s">
        <v>1049</v>
      </c>
    </row>
    <row r="71" spans="1:105" ht="12" customHeight="1" x14ac:dyDescent="0.25">
      <c r="A71" s="37" t="s">
        <v>40</v>
      </c>
      <c r="B71" s="226">
        <v>3.7226459656655302</v>
      </c>
      <c r="C71" s="226">
        <v>3.0742248815320501</v>
      </c>
      <c r="D71" s="226">
        <v>2.9292402824379029</v>
      </c>
      <c r="E71" s="226">
        <v>0.87520042348333182</v>
      </c>
      <c r="F71" s="226">
        <v>0.4622896222525662</v>
      </c>
      <c r="G71" s="226">
        <v>0.39620992248395159</v>
      </c>
      <c r="H71" s="226">
        <v>0.36453880337726452</v>
      </c>
      <c r="I71" s="226">
        <v>1.26935936038857E-3</v>
      </c>
      <c r="J71" s="226">
        <v>0.69602491604513606</v>
      </c>
      <c r="K71" s="226">
        <v>0.73437598279367344</v>
      </c>
      <c r="L71" s="226">
        <v>0.4217913458082086</v>
      </c>
      <c r="M71" s="226">
        <v>0.25698595322877438</v>
      </c>
      <c r="N71" s="226">
        <v>0.60736512172508961</v>
      </c>
      <c r="O71" s="226">
        <v>0.56929270986516878</v>
      </c>
      <c r="P71" s="226">
        <v>0.70761812619918307</v>
      </c>
      <c r="Q71" s="226">
        <v>0.92194477015448106</v>
      </c>
      <c r="R71" s="226">
        <v>2.2637104663435381E-2</v>
      </c>
      <c r="S71" s="226">
        <v>0.6312389752057822</v>
      </c>
      <c r="T71" s="226">
        <v>0.70360395371954687</v>
      </c>
      <c r="U71" s="226">
        <v>0.26648478805055298</v>
      </c>
      <c r="V71" s="226">
        <v>0.14265389151553121</v>
      </c>
      <c r="W71" s="226">
        <v>0.15853934752144819</v>
      </c>
      <c r="X71" s="226">
        <v>8.9548689784371915E-2</v>
      </c>
      <c r="Y71" s="226">
        <v>0.2081389407256603</v>
      </c>
      <c r="DA71" s="69" t="s">
        <v>1050</v>
      </c>
    </row>
    <row r="72" spans="1:105" ht="12" customHeight="1" x14ac:dyDescent="0.25">
      <c r="A72" s="57" t="s">
        <v>1051</v>
      </c>
      <c r="B72" s="261">
        <f t="shared" ref="B72:Y72" si="2">B73+B84</f>
        <v>68.036460781640443</v>
      </c>
      <c r="C72" s="261">
        <f t="shared" si="2"/>
        <v>60.382686619410251</v>
      </c>
      <c r="D72" s="261">
        <f t="shared" si="2"/>
        <v>56.394973378735877</v>
      </c>
      <c r="E72" s="261">
        <f t="shared" si="2"/>
        <v>51.52237995488759</v>
      </c>
      <c r="F72" s="261">
        <f t="shared" si="2"/>
        <v>68.412975881486503</v>
      </c>
      <c r="G72" s="261">
        <f t="shared" si="2"/>
        <v>78.788175267866507</v>
      </c>
      <c r="H72" s="261">
        <f t="shared" si="2"/>
        <v>81.374331529965531</v>
      </c>
      <c r="I72" s="261">
        <f t="shared" si="2"/>
        <v>71.815285422122059</v>
      </c>
      <c r="J72" s="261">
        <f t="shared" si="2"/>
        <v>44.928674494445154</v>
      </c>
      <c r="K72" s="261">
        <f t="shared" si="2"/>
        <v>38.432085243888444</v>
      </c>
      <c r="L72" s="261">
        <f t="shared" si="2"/>
        <v>44.808101073073601</v>
      </c>
      <c r="M72" s="261">
        <f t="shared" si="2"/>
        <v>33.51483872056339</v>
      </c>
      <c r="N72" s="261">
        <f t="shared" si="2"/>
        <v>8.153055825310382</v>
      </c>
      <c r="O72" s="261">
        <f t="shared" si="2"/>
        <v>10.33692981363496</v>
      </c>
      <c r="P72" s="261">
        <f t="shared" si="2"/>
        <v>24.937371955995445</v>
      </c>
      <c r="Q72" s="261">
        <f t="shared" si="2"/>
        <v>58.676335218751937</v>
      </c>
      <c r="R72" s="261">
        <f t="shared" si="2"/>
        <v>41.377743033969345</v>
      </c>
      <c r="S72" s="261">
        <f t="shared" si="2"/>
        <v>9.6434307650743225</v>
      </c>
      <c r="T72" s="261">
        <f t="shared" si="2"/>
        <v>5.2143991977644681</v>
      </c>
      <c r="U72" s="261">
        <f t="shared" si="2"/>
        <v>4.2762118048250812</v>
      </c>
      <c r="V72" s="261">
        <f t="shared" si="2"/>
        <v>2.1912402842890191</v>
      </c>
      <c r="W72" s="261">
        <f t="shared" si="2"/>
        <v>2.6977559528100947</v>
      </c>
      <c r="X72" s="261">
        <f t="shared" si="2"/>
        <v>37.752845901721088</v>
      </c>
      <c r="Y72" s="261">
        <f t="shared" si="2"/>
        <v>31.487388247733431</v>
      </c>
      <c r="DA72" s="70"/>
    </row>
    <row r="73" spans="1:105" ht="12" customHeight="1" x14ac:dyDescent="0.25">
      <c r="A73" s="60" t="s">
        <v>1052</v>
      </c>
      <c r="B73" s="262">
        <v>67.9691709141876</v>
      </c>
      <c r="C73" s="262">
        <v>60.324920629216649</v>
      </c>
      <c r="D73" s="262">
        <v>56.336889580356882</v>
      </c>
      <c r="E73" s="262">
        <v>51.492532571695683</v>
      </c>
      <c r="F73" s="262">
        <v>68.386438887135512</v>
      </c>
      <c r="G73" s="262">
        <v>78.756826156413382</v>
      </c>
      <c r="H73" s="262">
        <v>81.345300592011071</v>
      </c>
      <c r="I73" s="262">
        <v>71.812234244839118</v>
      </c>
      <c r="J73" s="262">
        <v>44.900977471175757</v>
      </c>
      <c r="K73" s="262">
        <v>38.404105854706707</v>
      </c>
      <c r="L73" s="262">
        <v>44.783829805868102</v>
      </c>
      <c r="M73" s="262">
        <v>33.498403885865791</v>
      </c>
      <c r="N73" s="262">
        <v>8.1383704608700196</v>
      </c>
      <c r="O73" s="262">
        <v>10.32308795966142</v>
      </c>
      <c r="P73" s="262">
        <v>24.915873193776441</v>
      </c>
      <c r="Q73" s="262">
        <v>58.646005041623347</v>
      </c>
      <c r="R73" s="262">
        <v>41.369650597076159</v>
      </c>
      <c r="S73" s="262">
        <v>9.6280184679201888</v>
      </c>
      <c r="T73" s="262">
        <v>5.2013575431513122</v>
      </c>
      <c r="U73" s="262">
        <v>4.2692573442861583</v>
      </c>
      <c r="V73" s="262">
        <v>2.1876294588511711</v>
      </c>
      <c r="W73" s="262">
        <v>2.693885541312842</v>
      </c>
      <c r="X73" s="262">
        <v>37.736267580331699</v>
      </c>
      <c r="Y73" s="262">
        <v>31.467871428202539</v>
      </c>
      <c r="DA73" s="72" t="s">
        <v>1053</v>
      </c>
    </row>
    <row r="74" spans="1:105" ht="12" customHeight="1" x14ac:dyDescent="0.25">
      <c r="A74" s="64" t="s">
        <v>28</v>
      </c>
      <c r="B74" s="229">
        <v>0</v>
      </c>
      <c r="C74" s="229">
        <v>0</v>
      </c>
      <c r="D74" s="229">
        <v>0</v>
      </c>
      <c r="E74" s="229">
        <v>0</v>
      </c>
      <c r="F74" s="229">
        <v>0</v>
      </c>
      <c r="G74" s="229">
        <v>0</v>
      </c>
      <c r="H74" s="229">
        <v>0</v>
      </c>
      <c r="I74" s="229">
        <v>0</v>
      </c>
      <c r="J74" s="229">
        <v>0</v>
      </c>
      <c r="K74" s="229">
        <v>0</v>
      </c>
      <c r="L74" s="229">
        <v>0</v>
      </c>
      <c r="M74" s="229">
        <v>0</v>
      </c>
      <c r="N74" s="229">
        <v>0</v>
      </c>
      <c r="O74" s="229">
        <v>0</v>
      </c>
      <c r="P74" s="229">
        <v>0</v>
      </c>
      <c r="Q74" s="229">
        <v>0</v>
      </c>
      <c r="R74" s="229">
        <v>0</v>
      </c>
      <c r="S74" s="229">
        <v>0</v>
      </c>
      <c r="T74" s="229">
        <v>0</v>
      </c>
      <c r="U74" s="229">
        <v>0</v>
      </c>
      <c r="V74" s="229">
        <v>0</v>
      </c>
      <c r="W74" s="229">
        <v>0</v>
      </c>
      <c r="X74" s="229">
        <v>0</v>
      </c>
      <c r="Y74" s="229">
        <v>0</v>
      </c>
      <c r="DA74" s="73" t="s">
        <v>1054</v>
      </c>
    </row>
    <row r="75" spans="1:105" ht="12" customHeight="1" x14ac:dyDescent="0.25">
      <c r="A75" s="64" t="s">
        <v>30</v>
      </c>
      <c r="B75" s="229">
        <v>8.0096913140465045</v>
      </c>
      <c r="C75" s="229">
        <v>3.4361133543709701</v>
      </c>
      <c r="D75" s="229">
        <v>0</v>
      </c>
      <c r="E75" s="229">
        <v>0</v>
      </c>
      <c r="F75" s="229">
        <v>0</v>
      </c>
      <c r="G75" s="229">
        <v>0</v>
      </c>
      <c r="H75" s="229">
        <v>0</v>
      </c>
      <c r="I75" s="229">
        <v>0</v>
      </c>
      <c r="J75" s="229">
        <v>0</v>
      </c>
      <c r="K75" s="229">
        <v>0</v>
      </c>
      <c r="L75" s="229">
        <v>0</v>
      </c>
      <c r="M75" s="229">
        <v>0</v>
      </c>
      <c r="N75" s="229">
        <v>0</v>
      </c>
      <c r="O75" s="229">
        <v>0</v>
      </c>
      <c r="P75" s="229">
        <v>0</v>
      </c>
      <c r="Q75" s="229">
        <v>0</v>
      </c>
      <c r="R75" s="229">
        <v>0</v>
      </c>
      <c r="S75" s="229">
        <v>0</v>
      </c>
      <c r="T75" s="229">
        <v>0</v>
      </c>
      <c r="U75" s="229">
        <v>0</v>
      </c>
      <c r="V75" s="229">
        <v>0</v>
      </c>
      <c r="W75" s="229">
        <v>0</v>
      </c>
      <c r="X75" s="229">
        <v>0</v>
      </c>
      <c r="Y75" s="229">
        <v>0</v>
      </c>
      <c r="DA75" s="73" t="s">
        <v>1055</v>
      </c>
    </row>
    <row r="76" spans="1:105" ht="12" customHeight="1" x14ac:dyDescent="0.25">
      <c r="A76" s="64" t="s">
        <v>31</v>
      </c>
      <c r="B76" s="229">
        <v>21.279680394297639</v>
      </c>
      <c r="C76" s="229">
        <v>21.27315552884291</v>
      </c>
      <c r="D76" s="229">
        <v>19.5963451134004</v>
      </c>
      <c r="E76" s="229">
        <v>19.22005079755553</v>
      </c>
      <c r="F76" s="229">
        <v>20.423393862271951</v>
      </c>
      <c r="G76" s="229">
        <v>21.520516754426708</v>
      </c>
      <c r="H76" s="229">
        <v>20.851205774122349</v>
      </c>
      <c r="I76" s="229">
        <v>18.413566319230949</v>
      </c>
      <c r="J76" s="229">
        <v>11.96858557788342</v>
      </c>
      <c r="K76" s="229">
        <v>11.33445728996343</v>
      </c>
      <c r="L76" s="229">
        <v>13.115482239629941</v>
      </c>
      <c r="M76" s="229">
        <v>8.8738194082135848</v>
      </c>
      <c r="N76" s="229">
        <v>0.59979384778322364</v>
      </c>
      <c r="O76" s="229">
        <v>0.68019501753665801</v>
      </c>
      <c r="P76" s="229">
        <v>1.1205214164908079</v>
      </c>
      <c r="Q76" s="229">
        <v>1.2375522832548549</v>
      </c>
      <c r="R76" s="229">
        <v>1.371299423415798</v>
      </c>
      <c r="S76" s="229">
        <v>1.2129948564976709</v>
      </c>
      <c r="T76" s="229">
        <v>0.9042836875623681</v>
      </c>
      <c r="U76" s="229">
        <v>0.82032311157278492</v>
      </c>
      <c r="V76" s="229">
        <v>0.33038140442719632</v>
      </c>
      <c r="W76" s="229">
        <v>0.41579166935120809</v>
      </c>
      <c r="X76" s="229">
        <v>2.214209311581671</v>
      </c>
      <c r="Y76" s="229">
        <v>2.9896662046376599</v>
      </c>
      <c r="DA76" s="73" t="s">
        <v>1056</v>
      </c>
    </row>
    <row r="77" spans="1:105" ht="12" customHeight="1" x14ac:dyDescent="0.25">
      <c r="A77" s="64" t="s">
        <v>159</v>
      </c>
      <c r="B77" s="229">
        <v>3.31729902887071</v>
      </c>
      <c r="C77" s="229">
        <v>3.1604072457864629</v>
      </c>
      <c r="D77" s="229">
        <v>3.0786036190733701</v>
      </c>
      <c r="E77" s="229">
        <v>2.7090549622287412</v>
      </c>
      <c r="F77" s="229">
        <v>2.7540194825794542</v>
      </c>
      <c r="G77" s="229">
        <v>3.392320148697618</v>
      </c>
      <c r="H77" s="229">
        <v>3.3290261792331388</v>
      </c>
      <c r="I77" s="229">
        <v>2.6539686099232269</v>
      </c>
      <c r="J77" s="229">
        <v>1.977106179435747</v>
      </c>
      <c r="K77" s="229">
        <v>2.0975875158281081</v>
      </c>
      <c r="L77" s="229">
        <v>2.3588653190053148</v>
      </c>
      <c r="M77" s="229">
        <v>0.73897823506086935</v>
      </c>
      <c r="N77" s="229">
        <v>0.18094845073494659</v>
      </c>
      <c r="O77" s="229">
        <v>0.30397182143726748</v>
      </c>
      <c r="P77" s="229">
        <v>1.47460980069051</v>
      </c>
      <c r="Q77" s="229">
        <v>0.26391520136566249</v>
      </c>
      <c r="R77" s="229">
        <v>0.38756474671529351</v>
      </c>
      <c r="S77" s="229">
        <v>0.32627379898198478</v>
      </c>
      <c r="T77" s="229">
        <v>0.25439837663216369</v>
      </c>
      <c r="U77" s="229">
        <v>3.8061545954828337E-2</v>
      </c>
      <c r="V77" s="229">
        <v>1.209965599849358E-2</v>
      </c>
      <c r="W77" s="229">
        <v>1.473542456584437E-2</v>
      </c>
      <c r="X77" s="229">
        <v>6.537954954377731E-2</v>
      </c>
      <c r="Y77" s="229">
        <v>7.8985921734233411E-2</v>
      </c>
      <c r="DA77" s="73" t="s">
        <v>1057</v>
      </c>
    </row>
    <row r="78" spans="1:105" ht="12" customHeight="1" x14ac:dyDescent="0.25">
      <c r="A78" s="64" t="s">
        <v>32</v>
      </c>
      <c r="B78" s="229">
        <v>32.942986074118053</v>
      </c>
      <c r="C78" s="229">
        <v>29.79862168931124</v>
      </c>
      <c r="D78" s="229">
        <v>28.593517486951988</v>
      </c>
      <c r="E78" s="229">
        <v>24.2960980913521</v>
      </c>
      <c r="F78" s="229">
        <v>38.376994101351762</v>
      </c>
      <c r="G78" s="229">
        <v>38.968100520483951</v>
      </c>
      <c r="H78" s="229">
        <v>45.636774113457072</v>
      </c>
      <c r="I78" s="229">
        <v>41.939859812972131</v>
      </c>
      <c r="J78" s="229">
        <v>23.000943723659411</v>
      </c>
      <c r="K78" s="229">
        <v>15.62543671058558</v>
      </c>
      <c r="L78" s="229">
        <v>17.87772239071208</v>
      </c>
      <c r="M78" s="229">
        <v>14.14667835112764</v>
      </c>
      <c r="N78" s="229">
        <v>0</v>
      </c>
      <c r="O78" s="229">
        <v>0.88721725722674916</v>
      </c>
      <c r="P78" s="229">
        <v>1.299151240957015</v>
      </c>
      <c r="Q78" s="229">
        <v>1.076136104813453</v>
      </c>
      <c r="R78" s="229">
        <v>1.192435058902279</v>
      </c>
      <c r="S78" s="229">
        <v>0.81227913413014496</v>
      </c>
      <c r="T78" s="229">
        <v>0.50839087567300423</v>
      </c>
      <c r="U78" s="229">
        <v>0.14167184431163679</v>
      </c>
      <c r="V78" s="229">
        <v>9.146409660296824E-2</v>
      </c>
      <c r="W78" s="229">
        <v>0.34862973840676559</v>
      </c>
      <c r="X78" s="229">
        <v>1.460614651053519</v>
      </c>
      <c r="Y78" s="229">
        <v>2.2146735748875428</v>
      </c>
      <c r="DA78" s="73" t="s">
        <v>1058</v>
      </c>
    </row>
    <row r="79" spans="1:105" ht="12" customHeight="1" x14ac:dyDescent="0.25">
      <c r="A79" s="64" t="s">
        <v>33</v>
      </c>
      <c r="B79" s="229">
        <v>0</v>
      </c>
      <c r="C79" s="229">
        <v>0</v>
      </c>
      <c r="D79" s="229">
        <v>0</v>
      </c>
      <c r="E79" s="229">
        <v>0</v>
      </c>
      <c r="F79" s="229">
        <v>0</v>
      </c>
      <c r="G79" s="229">
        <v>0</v>
      </c>
      <c r="H79" s="229">
        <v>0</v>
      </c>
      <c r="I79" s="229">
        <v>0</v>
      </c>
      <c r="J79" s="229">
        <v>0</v>
      </c>
      <c r="K79" s="229">
        <v>0</v>
      </c>
      <c r="L79" s="229">
        <v>0</v>
      </c>
      <c r="M79" s="229">
        <v>0</v>
      </c>
      <c r="N79" s="229">
        <v>0</v>
      </c>
      <c r="O79" s="229">
        <v>3.6423930371907849</v>
      </c>
      <c r="P79" s="229">
        <v>15.231955067865441</v>
      </c>
      <c r="Q79" s="229">
        <v>20.284876477211569</v>
      </c>
      <c r="R79" s="229">
        <v>14.438401592923141</v>
      </c>
      <c r="S79" s="229">
        <v>1.313096257403344</v>
      </c>
      <c r="T79" s="229">
        <v>0.82964860719226186</v>
      </c>
      <c r="U79" s="229">
        <v>0.37123995090579198</v>
      </c>
      <c r="V79" s="229">
        <v>0.33024409696185703</v>
      </c>
      <c r="W79" s="229">
        <v>0.654471002836294</v>
      </c>
      <c r="X79" s="229">
        <v>4.2642285132322213</v>
      </c>
      <c r="Y79" s="229">
        <v>3.839818903988149</v>
      </c>
      <c r="DA79" s="73" t="s">
        <v>1059</v>
      </c>
    </row>
    <row r="80" spans="1:105" ht="12" customHeight="1" x14ac:dyDescent="0.25">
      <c r="A80" s="64" t="s">
        <v>35</v>
      </c>
      <c r="B80" s="229">
        <v>2.4195141028546909</v>
      </c>
      <c r="C80" s="229">
        <v>2.65662281090506</v>
      </c>
      <c r="D80" s="229">
        <v>5.0684233609311251</v>
      </c>
      <c r="E80" s="229">
        <v>5.2673287205593002</v>
      </c>
      <c r="F80" s="229">
        <v>6.8320314409323508</v>
      </c>
      <c r="G80" s="229">
        <v>14.875888732805111</v>
      </c>
      <c r="H80" s="229">
        <v>11.528294525198509</v>
      </c>
      <c r="I80" s="229">
        <v>8.8048395027128095</v>
      </c>
      <c r="J80" s="229">
        <v>7.9543419901971859</v>
      </c>
      <c r="K80" s="229">
        <v>9.3466243383295851</v>
      </c>
      <c r="L80" s="229">
        <v>11.43175985652077</v>
      </c>
      <c r="M80" s="229">
        <v>9.7389278914636925</v>
      </c>
      <c r="N80" s="229">
        <v>7.3576281623518494</v>
      </c>
      <c r="O80" s="229">
        <v>4.8093108262699573</v>
      </c>
      <c r="P80" s="229">
        <v>5.7896356677726626</v>
      </c>
      <c r="Q80" s="229">
        <v>4.9221478742567939</v>
      </c>
      <c r="R80" s="229">
        <v>11.244718990653629</v>
      </c>
      <c r="S80" s="229">
        <v>5.9633744209070434</v>
      </c>
      <c r="T80" s="229">
        <v>2.7046359960915138</v>
      </c>
      <c r="U80" s="229">
        <v>2.8979608915411159</v>
      </c>
      <c r="V80" s="229">
        <v>1.423440204860656</v>
      </c>
      <c r="W80" s="229">
        <v>1.26025770615273</v>
      </c>
      <c r="X80" s="229">
        <v>29.731835554920512</v>
      </c>
      <c r="Y80" s="229">
        <v>22.344726822954961</v>
      </c>
      <c r="DA80" s="73" t="s">
        <v>1060</v>
      </c>
    </row>
    <row r="81" spans="1:105" ht="12" customHeight="1" x14ac:dyDescent="0.25">
      <c r="A81" s="64" t="s">
        <v>36</v>
      </c>
      <c r="B81" s="229">
        <v>0</v>
      </c>
      <c r="C81" s="229">
        <v>0</v>
      </c>
      <c r="D81" s="229">
        <v>0</v>
      </c>
      <c r="E81" s="229">
        <v>0</v>
      </c>
      <c r="F81" s="229">
        <v>0</v>
      </c>
      <c r="G81" s="229">
        <v>0</v>
      </c>
      <c r="H81" s="229">
        <v>0</v>
      </c>
      <c r="I81" s="229">
        <v>0</v>
      </c>
      <c r="J81" s="229">
        <v>0</v>
      </c>
      <c r="K81" s="229">
        <v>0</v>
      </c>
      <c r="L81" s="229">
        <v>0</v>
      </c>
      <c r="M81" s="229">
        <v>0</v>
      </c>
      <c r="N81" s="229">
        <v>0</v>
      </c>
      <c r="O81" s="229">
        <v>0</v>
      </c>
      <c r="P81" s="229">
        <v>0</v>
      </c>
      <c r="Q81" s="229">
        <v>0</v>
      </c>
      <c r="R81" s="229">
        <v>0</v>
      </c>
      <c r="S81" s="229">
        <v>0</v>
      </c>
      <c r="T81" s="229">
        <v>0</v>
      </c>
      <c r="U81" s="229">
        <v>0</v>
      </c>
      <c r="V81" s="229">
        <v>0</v>
      </c>
      <c r="W81" s="229">
        <v>0</v>
      </c>
      <c r="X81" s="229">
        <v>0</v>
      </c>
      <c r="Y81" s="229">
        <v>0</v>
      </c>
      <c r="DA81" s="73" t="s">
        <v>1061</v>
      </c>
    </row>
    <row r="82" spans="1:105" ht="12" customHeight="1" x14ac:dyDescent="0.25">
      <c r="A82" s="64" t="s">
        <v>38</v>
      </c>
      <c r="B82" s="229">
        <v>0</v>
      </c>
      <c r="C82" s="229">
        <v>0</v>
      </c>
      <c r="D82" s="229">
        <v>0</v>
      </c>
      <c r="E82" s="229">
        <v>0</v>
      </c>
      <c r="F82" s="229">
        <v>0</v>
      </c>
      <c r="G82" s="229">
        <v>0</v>
      </c>
      <c r="H82" s="229">
        <v>0</v>
      </c>
      <c r="I82" s="229">
        <v>0</v>
      </c>
      <c r="J82" s="229">
        <v>0</v>
      </c>
      <c r="K82" s="229">
        <v>0</v>
      </c>
      <c r="L82" s="229">
        <v>0</v>
      </c>
      <c r="M82" s="229">
        <v>0</v>
      </c>
      <c r="N82" s="229">
        <v>0</v>
      </c>
      <c r="O82" s="229">
        <v>0</v>
      </c>
      <c r="P82" s="229">
        <v>0</v>
      </c>
      <c r="Q82" s="229">
        <v>30.861377100721018</v>
      </c>
      <c r="R82" s="229">
        <v>12.73523078446601</v>
      </c>
      <c r="S82" s="229">
        <v>0</v>
      </c>
      <c r="T82" s="229">
        <v>0</v>
      </c>
      <c r="U82" s="229">
        <v>0</v>
      </c>
      <c r="V82" s="229">
        <v>0</v>
      </c>
      <c r="W82" s="229">
        <v>0</v>
      </c>
      <c r="X82" s="229">
        <v>0</v>
      </c>
      <c r="Y82" s="229">
        <v>0</v>
      </c>
      <c r="DA82" s="73" t="s">
        <v>1062</v>
      </c>
    </row>
    <row r="83" spans="1:105" ht="12" customHeight="1" x14ac:dyDescent="0.25">
      <c r="A83" s="64" t="s">
        <v>39</v>
      </c>
      <c r="B83" s="229">
        <v>0</v>
      </c>
      <c r="C83" s="229">
        <v>0</v>
      </c>
      <c r="D83" s="229">
        <v>0</v>
      </c>
      <c r="E83" s="229">
        <v>0</v>
      </c>
      <c r="F83" s="229">
        <v>0</v>
      </c>
      <c r="G83" s="229">
        <v>0</v>
      </c>
      <c r="H83" s="229">
        <v>0</v>
      </c>
      <c r="I83" s="229">
        <v>0</v>
      </c>
      <c r="J83" s="229">
        <v>0</v>
      </c>
      <c r="K83" s="229">
        <v>0</v>
      </c>
      <c r="L83" s="229">
        <v>0</v>
      </c>
      <c r="M83" s="229">
        <v>0</v>
      </c>
      <c r="N83" s="229">
        <v>0</v>
      </c>
      <c r="O83" s="229">
        <v>0</v>
      </c>
      <c r="P83" s="229">
        <v>0</v>
      </c>
      <c r="Q83" s="229">
        <v>0</v>
      </c>
      <c r="R83" s="229">
        <v>0</v>
      </c>
      <c r="S83" s="229">
        <v>0</v>
      </c>
      <c r="T83" s="229">
        <v>0</v>
      </c>
      <c r="U83" s="229">
        <v>0</v>
      </c>
      <c r="V83" s="229">
        <v>0</v>
      </c>
      <c r="W83" s="229">
        <v>0</v>
      </c>
      <c r="X83" s="229">
        <v>0</v>
      </c>
      <c r="Y83" s="229">
        <v>0</v>
      </c>
      <c r="DA83" s="73" t="s">
        <v>1063</v>
      </c>
    </row>
    <row r="84" spans="1:105" ht="12" customHeight="1" x14ac:dyDescent="0.25">
      <c r="A84" s="60" t="s">
        <v>1064</v>
      </c>
      <c r="B84" s="262">
        <v>6.7289867452841046E-2</v>
      </c>
      <c r="C84" s="262">
        <v>5.7765990193604018E-2</v>
      </c>
      <c r="D84" s="262">
        <v>5.808379837899813E-2</v>
      </c>
      <c r="E84" s="262">
        <v>2.9847383191904199E-2</v>
      </c>
      <c r="F84" s="262">
        <v>2.653699435099097E-2</v>
      </c>
      <c r="G84" s="262">
        <v>3.1349111453120623E-2</v>
      </c>
      <c r="H84" s="262">
        <v>2.903093795446254E-2</v>
      </c>
      <c r="I84" s="262">
        <v>3.0511772829441238E-3</v>
      </c>
      <c r="J84" s="262">
        <v>2.7697023269395209E-2</v>
      </c>
      <c r="K84" s="262">
        <v>2.7979389181736109E-2</v>
      </c>
      <c r="L84" s="262">
        <v>2.4271267205495939E-2</v>
      </c>
      <c r="M84" s="262">
        <v>1.6434834697601101E-2</v>
      </c>
      <c r="N84" s="262">
        <v>1.4685364440361851E-2</v>
      </c>
      <c r="O84" s="262">
        <v>1.3841853973540661E-2</v>
      </c>
      <c r="P84" s="262">
        <v>2.1498762219004361E-2</v>
      </c>
      <c r="Q84" s="262">
        <v>3.0330177128591981E-2</v>
      </c>
      <c r="R84" s="262">
        <v>8.0924368931866632E-3</v>
      </c>
      <c r="S84" s="262">
        <v>1.5412297154133749E-2</v>
      </c>
      <c r="T84" s="262">
        <v>1.304165461315617E-2</v>
      </c>
      <c r="U84" s="262">
        <v>6.9544605389232923E-3</v>
      </c>
      <c r="V84" s="262">
        <v>3.610825437848035E-3</v>
      </c>
      <c r="W84" s="262">
        <v>3.870411497252934E-3</v>
      </c>
      <c r="X84" s="262">
        <v>1.6578321389390919E-2</v>
      </c>
      <c r="Y84" s="262">
        <v>1.9516819530893369E-2</v>
      </c>
      <c r="DA84" s="72" t="s">
        <v>1065</v>
      </c>
    </row>
    <row r="85" spans="1:105" ht="12" customHeight="1" x14ac:dyDescent="0.25">
      <c r="A85" s="57" t="s">
        <v>1010</v>
      </c>
      <c r="B85" s="261">
        <v>35.244884421076883</v>
      </c>
      <c r="C85" s="261">
        <v>31.638734474964721</v>
      </c>
      <c r="D85" s="261">
        <v>29.92026979112444</v>
      </c>
      <c r="E85" s="261">
        <v>27.271291042490251</v>
      </c>
      <c r="F85" s="261">
        <v>36.333330041808409</v>
      </c>
      <c r="G85" s="261">
        <v>41.853224848150077</v>
      </c>
      <c r="H85" s="261">
        <v>43.257689832485987</v>
      </c>
      <c r="I85" s="261">
        <v>38.464974420543733</v>
      </c>
      <c r="J85" s="261">
        <v>23.796863741439161</v>
      </c>
      <c r="K85" s="261">
        <v>20.348825035299239</v>
      </c>
      <c r="L85" s="261">
        <v>23.741367091408861</v>
      </c>
      <c r="M85" s="261">
        <v>17.752722990343969</v>
      </c>
      <c r="N85" s="261">
        <v>4.5829231882157542</v>
      </c>
      <c r="O85" s="261">
        <v>5.1623344780016716</v>
      </c>
      <c r="P85" s="261">
        <v>10.72155352709321</v>
      </c>
      <c r="Q85" s="261">
        <v>18.34239290526277</v>
      </c>
      <c r="R85" s="261">
        <v>16.995935843939389</v>
      </c>
      <c r="S85" s="261">
        <v>5.1725047717437853</v>
      </c>
      <c r="T85" s="261">
        <v>3.2961247945361341</v>
      </c>
      <c r="U85" s="261">
        <v>2.309178921648396</v>
      </c>
      <c r="V85" s="261">
        <v>1.1731244276633701</v>
      </c>
      <c r="W85" s="261">
        <v>1.391508693563414</v>
      </c>
      <c r="X85" s="261">
        <v>19.54600384680797</v>
      </c>
      <c r="Y85" s="261">
        <v>16.237865682718649</v>
      </c>
      <c r="DA85" s="70" t="s">
        <v>1066</v>
      </c>
    </row>
    <row r="86" spans="1:105" ht="12" customHeight="1" x14ac:dyDescent="0.25">
      <c r="A86" s="60" t="s">
        <v>1012</v>
      </c>
      <c r="B86" s="262">
        <v>33.824988160318973</v>
      </c>
      <c r="C86" s="262">
        <v>30.571482287378451</v>
      </c>
      <c r="D86" s="262">
        <v>28.76131296998178</v>
      </c>
      <c r="E86" s="262">
        <v>27.083082691209619</v>
      </c>
      <c r="F86" s="262">
        <v>36.258654825429339</v>
      </c>
      <c r="G86" s="262">
        <v>41.76444645936526</v>
      </c>
      <c r="H86" s="262">
        <v>43.19039204270279</v>
      </c>
      <c r="I86" s="262">
        <v>38.464809067218667</v>
      </c>
      <c r="J86" s="262">
        <v>23.614570795736501</v>
      </c>
      <c r="K86" s="262">
        <v>20.09730205534327</v>
      </c>
      <c r="L86" s="262">
        <v>23.612945691192351</v>
      </c>
      <c r="M86" s="262">
        <v>17.674939063342979</v>
      </c>
      <c r="N86" s="262">
        <v>3.7344251596540889</v>
      </c>
      <c r="O86" s="262">
        <v>4.5039436368111643</v>
      </c>
      <c r="P86" s="262">
        <v>10.08579140687079</v>
      </c>
      <c r="Q86" s="262">
        <v>17.600304452820239</v>
      </c>
      <c r="R86" s="262">
        <v>16.982733144176979</v>
      </c>
      <c r="S86" s="262">
        <v>4.4468882077689234</v>
      </c>
      <c r="T86" s="262">
        <v>1.892977207119209</v>
      </c>
      <c r="U86" s="262">
        <v>2.0276679995459208</v>
      </c>
      <c r="V86" s="262">
        <v>1.012788923426289</v>
      </c>
      <c r="W86" s="262">
        <v>1.2378124847535379</v>
      </c>
      <c r="X86" s="262">
        <v>19.48866213064791</v>
      </c>
      <c r="Y86" s="262">
        <v>16.10626393861515</v>
      </c>
      <c r="DA86" s="72" t="s">
        <v>1067</v>
      </c>
    </row>
    <row r="87" spans="1:105" ht="12" customHeight="1" x14ac:dyDescent="0.25">
      <c r="A87" s="59" t="s">
        <v>28</v>
      </c>
      <c r="B87" s="230">
        <v>0</v>
      </c>
      <c r="C87" s="230">
        <v>0</v>
      </c>
      <c r="D87" s="230">
        <v>0</v>
      </c>
      <c r="E87" s="230">
        <v>0</v>
      </c>
      <c r="F87" s="230">
        <v>0</v>
      </c>
      <c r="G87" s="230">
        <v>0</v>
      </c>
      <c r="H87" s="230">
        <v>0</v>
      </c>
      <c r="I87" s="230">
        <v>0</v>
      </c>
      <c r="J87" s="230">
        <v>0</v>
      </c>
      <c r="K87" s="230">
        <v>0</v>
      </c>
      <c r="L87" s="230">
        <v>0</v>
      </c>
      <c r="M87" s="230">
        <v>0</v>
      </c>
      <c r="N87" s="230">
        <v>0</v>
      </c>
      <c r="O87" s="230">
        <v>0</v>
      </c>
      <c r="P87" s="230">
        <v>0</v>
      </c>
      <c r="Q87" s="230">
        <v>0</v>
      </c>
      <c r="R87" s="230">
        <v>0</v>
      </c>
      <c r="S87" s="230">
        <v>0</v>
      </c>
      <c r="T87" s="230">
        <v>0</v>
      </c>
      <c r="U87" s="230">
        <v>0</v>
      </c>
      <c r="V87" s="230">
        <v>0</v>
      </c>
      <c r="W87" s="230">
        <v>0</v>
      </c>
      <c r="X87" s="230">
        <v>0</v>
      </c>
      <c r="Y87" s="230">
        <v>0</v>
      </c>
      <c r="DA87" s="71" t="s">
        <v>1068</v>
      </c>
    </row>
    <row r="88" spans="1:105" ht="12" customHeight="1" x14ac:dyDescent="0.25">
      <c r="A88" s="59" t="s">
        <v>31</v>
      </c>
      <c r="B88" s="295">
        <v>12.004522757579039</v>
      </c>
      <c r="C88" s="295">
        <v>11.43198334787785</v>
      </c>
      <c r="D88" s="295">
        <v>10.00439710237038</v>
      </c>
      <c r="E88" s="295">
        <v>10.10900414258464</v>
      </c>
      <c r="F88" s="295">
        <v>10.828532680844329</v>
      </c>
      <c r="G88" s="295">
        <v>11.412248482221701</v>
      </c>
      <c r="H88" s="295">
        <v>11.070974541777741</v>
      </c>
      <c r="I88" s="295">
        <v>9.8628641785600486</v>
      </c>
      <c r="J88" s="295">
        <v>6.2945848258024082</v>
      </c>
      <c r="K88" s="295">
        <v>5.931449430214113</v>
      </c>
      <c r="L88" s="295">
        <v>6.9153346460243927</v>
      </c>
      <c r="M88" s="295">
        <v>4.6821400157953086</v>
      </c>
      <c r="N88" s="295">
        <v>0.27522527347912767</v>
      </c>
      <c r="O88" s="295">
        <v>0.45856906453257618</v>
      </c>
      <c r="P88" s="295">
        <v>1.167021976716117</v>
      </c>
      <c r="Q88" s="295">
        <v>2.9042691703878538</v>
      </c>
      <c r="R88" s="295">
        <v>1.64048903067326</v>
      </c>
      <c r="S88" s="295">
        <v>0.64871954143135191</v>
      </c>
      <c r="T88" s="295">
        <v>0.39156047083673112</v>
      </c>
      <c r="U88" s="295">
        <v>0.42671511046840682</v>
      </c>
      <c r="V88" s="295">
        <v>0.18014927530683619</v>
      </c>
      <c r="W88" s="295">
        <v>0.25236268040135829</v>
      </c>
      <c r="X88" s="295">
        <v>1.289194753670232</v>
      </c>
      <c r="Y88" s="295">
        <v>1.742879015379359</v>
      </c>
      <c r="DA88" s="122" t="s">
        <v>1069</v>
      </c>
    </row>
    <row r="89" spans="1:105" ht="12" customHeight="1" x14ac:dyDescent="0.25">
      <c r="A89" s="59" t="s">
        <v>159</v>
      </c>
      <c r="B89" s="295">
        <v>1.8713904977841971</v>
      </c>
      <c r="C89" s="295">
        <v>1.6983715912459421</v>
      </c>
      <c r="D89" s="295">
        <v>1.5716998730004581</v>
      </c>
      <c r="E89" s="295">
        <v>1.424858244346723</v>
      </c>
      <c r="F89" s="295">
        <v>1.4601877715282019</v>
      </c>
      <c r="G89" s="295">
        <v>1.798934519554283</v>
      </c>
      <c r="H89" s="295">
        <v>1.7675507344012571</v>
      </c>
      <c r="I89" s="295">
        <v>1.421546021016957</v>
      </c>
      <c r="J89" s="295">
        <v>1.0398106338541371</v>
      </c>
      <c r="K89" s="295">
        <v>1.097691222199048</v>
      </c>
      <c r="L89" s="295">
        <v>1.243747104969821</v>
      </c>
      <c r="M89" s="295">
        <v>0.38991097361951321</v>
      </c>
      <c r="N89" s="295">
        <v>8.3031173165933114E-2</v>
      </c>
      <c r="O89" s="295">
        <v>0.2049295719712306</v>
      </c>
      <c r="P89" s="295">
        <v>1.535804688031962</v>
      </c>
      <c r="Q89" s="295">
        <v>0.61935224337116035</v>
      </c>
      <c r="R89" s="295">
        <v>0.4636447042895871</v>
      </c>
      <c r="S89" s="295">
        <v>0.17449388851309169</v>
      </c>
      <c r="T89" s="295">
        <v>0.1101560821059485</v>
      </c>
      <c r="U89" s="295">
        <v>1.9798828726858151E-2</v>
      </c>
      <c r="V89" s="295">
        <v>6.5976602507934589E-3</v>
      </c>
      <c r="W89" s="295">
        <v>8.9435924632425504E-3</v>
      </c>
      <c r="X89" s="295">
        <v>3.8066397710590519E-2</v>
      </c>
      <c r="Y89" s="295">
        <v>4.604624599476858E-2</v>
      </c>
      <c r="DA89" s="122" t="s">
        <v>1070</v>
      </c>
    </row>
    <row r="90" spans="1:105" ht="12" customHeight="1" x14ac:dyDescent="0.25">
      <c r="A90" s="59" t="s">
        <v>32</v>
      </c>
      <c r="B90" s="295">
        <v>18.584152520229239</v>
      </c>
      <c r="C90" s="295">
        <v>16.013484528895692</v>
      </c>
      <c r="D90" s="295">
        <v>14.597666138132279</v>
      </c>
      <c r="E90" s="295">
        <v>12.778808903322901</v>
      </c>
      <c r="F90" s="295">
        <v>20.347574826274691</v>
      </c>
      <c r="G90" s="295">
        <v>20.664636035214141</v>
      </c>
      <c r="H90" s="295">
        <v>24.230903951175019</v>
      </c>
      <c r="I90" s="295">
        <v>22.464259982662021</v>
      </c>
      <c r="J90" s="295">
        <v>12.096783734380541</v>
      </c>
      <c r="K90" s="295">
        <v>8.1769673926883293</v>
      </c>
      <c r="L90" s="295">
        <v>9.4262971640443176</v>
      </c>
      <c r="M90" s="295">
        <v>7.4642863181429444</v>
      </c>
      <c r="N90" s="295">
        <v>0</v>
      </c>
      <c r="O90" s="295">
        <v>0.59813785340128867</v>
      </c>
      <c r="P90" s="295">
        <v>1.353064766957347</v>
      </c>
      <c r="Q90" s="295">
        <v>2.525460099456144</v>
      </c>
      <c r="R90" s="295">
        <v>1.426513130915442</v>
      </c>
      <c r="S90" s="295">
        <v>0.43441350520530853</v>
      </c>
      <c r="T90" s="295">
        <v>0.2201364166860415</v>
      </c>
      <c r="U90" s="295">
        <v>7.3694762274583506E-2</v>
      </c>
      <c r="V90" s="295">
        <v>4.9873238925740263E-2</v>
      </c>
      <c r="W90" s="295">
        <v>0.21159908131213739</v>
      </c>
      <c r="X90" s="295">
        <v>0.85042400256504302</v>
      </c>
      <c r="Y90" s="295">
        <v>1.291083296723587</v>
      </c>
      <c r="DA90" s="122" t="s">
        <v>1071</v>
      </c>
    </row>
    <row r="91" spans="1:105" ht="12" customHeight="1" x14ac:dyDescent="0.25">
      <c r="A91" s="59" t="s">
        <v>35</v>
      </c>
      <c r="B91" s="295">
        <v>1.3649223847265031</v>
      </c>
      <c r="C91" s="295">
        <v>1.4276428193589681</v>
      </c>
      <c r="D91" s="295">
        <v>2.587549856478669</v>
      </c>
      <c r="E91" s="295">
        <v>2.7704114009553602</v>
      </c>
      <c r="F91" s="295">
        <v>3.6223595467821128</v>
      </c>
      <c r="G91" s="295">
        <v>7.8886274223751371</v>
      </c>
      <c r="H91" s="295">
        <v>6.1209628153487667</v>
      </c>
      <c r="I91" s="295">
        <v>4.716138884979646</v>
      </c>
      <c r="J91" s="295">
        <v>4.1833916016994106</v>
      </c>
      <c r="K91" s="295">
        <v>4.8911940102417768</v>
      </c>
      <c r="L91" s="295">
        <v>6.0275667761538223</v>
      </c>
      <c r="M91" s="295">
        <v>5.1386017557852099</v>
      </c>
      <c r="N91" s="295">
        <v>3.376168713009029</v>
      </c>
      <c r="O91" s="295">
        <v>3.2423071469060689</v>
      </c>
      <c r="P91" s="295">
        <v>6.0298999751653684</v>
      </c>
      <c r="Q91" s="295">
        <v>11.551222939605079</v>
      </c>
      <c r="R91" s="295">
        <v>13.45208627829869</v>
      </c>
      <c r="S91" s="295">
        <v>3.1892612726191709</v>
      </c>
      <c r="T91" s="295">
        <v>1.171124237490488</v>
      </c>
      <c r="U91" s="295">
        <v>1.507459298076073</v>
      </c>
      <c r="V91" s="295">
        <v>0.77616874894291887</v>
      </c>
      <c r="W91" s="295">
        <v>0.76490713057679971</v>
      </c>
      <c r="X91" s="295">
        <v>17.31097697670204</v>
      </c>
      <c r="Y91" s="295">
        <v>13.026255380517441</v>
      </c>
      <c r="DA91" s="122" t="s">
        <v>1072</v>
      </c>
    </row>
    <row r="92" spans="1:105" ht="12" customHeight="1" x14ac:dyDescent="0.25">
      <c r="A92" s="60" t="s">
        <v>1019</v>
      </c>
      <c r="B92" s="262">
        <v>1.419896260757904</v>
      </c>
      <c r="C92" s="262">
        <v>1.0672521875862679</v>
      </c>
      <c r="D92" s="262">
        <v>1.1589568211426571</v>
      </c>
      <c r="E92" s="262">
        <v>0.18820835128063121</v>
      </c>
      <c r="F92" s="262">
        <v>7.4675216379069903E-2</v>
      </c>
      <c r="G92" s="262">
        <v>8.877838878482272E-2</v>
      </c>
      <c r="H92" s="262">
        <v>6.7297789783205331E-2</v>
      </c>
      <c r="I92" s="262">
        <v>1.6535332506537349E-4</v>
      </c>
      <c r="J92" s="262">
        <v>0.18229294570266821</v>
      </c>
      <c r="K92" s="262">
        <v>0.25152297995596828</v>
      </c>
      <c r="L92" s="262">
        <v>0.128421400216503</v>
      </c>
      <c r="M92" s="262">
        <v>7.7783927000996317E-2</v>
      </c>
      <c r="N92" s="262">
        <v>0.8484980285616649</v>
      </c>
      <c r="O92" s="262">
        <v>0.65839084119050717</v>
      </c>
      <c r="P92" s="262">
        <v>0.63576212022242018</v>
      </c>
      <c r="Q92" s="262">
        <v>0.74208845244253396</v>
      </c>
      <c r="R92" s="262">
        <v>1.3202699762404719E-2</v>
      </c>
      <c r="S92" s="262">
        <v>0.72561656397486229</v>
      </c>
      <c r="T92" s="262">
        <v>1.403147587416925</v>
      </c>
      <c r="U92" s="262">
        <v>0.28151092210247552</v>
      </c>
      <c r="V92" s="262">
        <v>0.16033550423708151</v>
      </c>
      <c r="W92" s="262">
        <v>0.15369620880987539</v>
      </c>
      <c r="X92" s="262">
        <v>5.7341716160061007E-2</v>
      </c>
      <c r="Y92" s="262">
        <v>0.13160174410349981</v>
      </c>
      <c r="DA92" s="72" t="s">
        <v>1073</v>
      </c>
    </row>
    <row r="93" spans="1:105" ht="12" customHeight="1" x14ac:dyDescent="0.25">
      <c r="A93" s="57" t="s">
        <v>1021</v>
      </c>
      <c r="B93" s="261">
        <f t="shared" ref="B93:Y93" si="3">B94+B95+B106</f>
        <v>6.3114187795958472</v>
      </c>
      <c r="C93" s="261">
        <f t="shared" si="3"/>
        <v>5.4913274378345402</v>
      </c>
      <c r="D93" s="261">
        <f t="shared" si="3"/>
        <v>5.4451249977083798</v>
      </c>
      <c r="E93" s="261">
        <f t="shared" si="3"/>
        <v>3.9396075316259438</v>
      </c>
      <c r="F93" s="261">
        <f t="shared" si="3"/>
        <v>5.0552007020809349</v>
      </c>
      <c r="G93" s="261">
        <f t="shared" si="3"/>
        <v>6.5663697263454877</v>
      </c>
      <c r="H93" s="261">
        <f t="shared" si="3"/>
        <v>6.4654077955526841</v>
      </c>
      <c r="I93" s="261">
        <f t="shared" si="3"/>
        <v>6.4152144871686438</v>
      </c>
      <c r="J93" s="261">
        <f t="shared" si="3"/>
        <v>3.7609678340567649</v>
      </c>
      <c r="K93" s="261">
        <f t="shared" si="3"/>
        <v>3.4309578182253198</v>
      </c>
      <c r="L93" s="261">
        <f t="shared" si="3"/>
        <v>3.8919715817285341</v>
      </c>
      <c r="M93" s="261">
        <f t="shared" si="3"/>
        <v>2.9378752180683754</v>
      </c>
      <c r="N93" s="261">
        <f t="shared" si="3"/>
        <v>1.0972316071872403</v>
      </c>
      <c r="O93" s="261">
        <f t="shared" si="3"/>
        <v>1.1581890541786399</v>
      </c>
      <c r="P93" s="261">
        <f t="shared" si="3"/>
        <v>2.18817233340339</v>
      </c>
      <c r="Q93" s="261">
        <f t="shared" si="3"/>
        <v>3.8824374140145999</v>
      </c>
      <c r="R93" s="261">
        <f t="shared" si="3"/>
        <v>3.4798071896945064</v>
      </c>
      <c r="S93" s="261">
        <f t="shared" si="3"/>
        <v>1.2049097325065439</v>
      </c>
      <c r="T93" s="261">
        <f t="shared" si="3"/>
        <v>0.94433266456162945</v>
      </c>
      <c r="U93" s="261">
        <f t="shared" si="3"/>
        <v>0.53487493991488266</v>
      </c>
      <c r="V93" s="261">
        <f t="shared" si="3"/>
        <v>0.27582152328313619</v>
      </c>
      <c r="W93" s="261">
        <f t="shared" si="3"/>
        <v>0.31486857684936553</v>
      </c>
      <c r="X93" s="261">
        <f t="shared" si="3"/>
        <v>3.8292407565902806</v>
      </c>
      <c r="Y93" s="261">
        <f t="shared" si="3"/>
        <v>3.1301817114906649</v>
      </c>
      <c r="DA93" s="70"/>
    </row>
    <row r="94" spans="1:105" ht="12" customHeight="1" x14ac:dyDescent="0.25">
      <c r="A94" s="60" t="s">
        <v>1022</v>
      </c>
      <c r="B94" s="262">
        <v>0.42275585793754888</v>
      </c>
      <c r="C94" s="262">
        <v>0.49178226351289861</v>
      </c>
      <c r="D94" s="262">
        <v>0.76828853872293923</v>
      </c>
      <c r="E94" s="262">
        <v>1.673366873132123</v>
      </c>
      <c r="F94" s="262">
        <v>2.9475701542817059</v>
      </c>
      <c r="G94" s="262">
        <v>4.3494349647208894</v>
      </c>
      <c r="H94" s="262">
        <v>4.217484389064472</v>
      </c>
      <c r="I94" s="262">
        <v>4.8383900388184147</v>
      </c>
      <c r="J94" s="262">
        <v>1.933556030632243</v>
      </c>
      <c r="K94" s="262">
        <v>1.7095105024574171</v>
      </c>
      <c r="L94" s="262">
        <v>2.3986379077660671</v>
      </c>
      <c r="M94" s="262">
        <v>1.9134757089740431</v>
      </c>
      <c r="N94" s="262">
        <v>0.26150668765189877</v>
      </c>
      <c r="O94" s="262">
        <v>0.30744905866966599</v>
      </c>
      <c r="P94" s="262">
        <v>0.79911825998674269</v>
      </c>
      <c r="Q94" s="262">
        <v>1.5806413238308981</v>
      </c>
      <c r="R94" s="262">
        <v>2.5474043504253179</v>
      </c>
      <c r="S94" s="262">
        <v>0.30341137458222112</v>
      </c>
      <c r="T94" s="262">
        <v>6.3957575449525211E-2</v>
      </c>
      <c r="U94" s="262">
        <v>0.15387633388135949</v>
      </c>
      <c r="V94" s="262">
        <v>7.4317734063845453E-2</v>
      </c>
      <c r="W94" s="262">
        <v>8.4995563150918246E-2</v>
      </c>
      <c r="X94" s="262">
        <v>2.905297762130957</v>
      </c>
      <c r="Y94" s="262">
        <v>2.2160798079644399</v>
      </c>
      <c r="DA94" s="72" t="s">
        <v>1074</v>
      </c>
    </row>
    <row r="95" spans="1:105" ht="12" customHeight="1" x14ac:dyDescent="0.25">
      <c r="A95" s="60" t="s">
        <v>1024</v>
      </c>
      <c r="B95" s="262">
        <v>1.490834381251551</v>
      </c>
      <c r="C95" s="262">
        <v>1.3231655544813259</v>
      </c>
      <c r="D95" s="262">
        <v>1.235692164396208</v>
      </c>
      <c r="E95" s="262">
        <v>1.129436138518136</v>
      </c>
      <c r="F95" s="262">
        <v>1.499986728292112</v>
      </c>
      <c r="G95" s="262">
        <v>1.7274505869796339</v>
      </c>
      <c r="H95" s="262">
        <v>1.7842261314165639</v>
      </c>
      <c r="I95" s="262">
        <v>1.5751280524204361</v>
      </c>
      <c r="J95" s="262">
        <v>0.98485710603036558</v>
      </c>
      <c r="K95" s="262">
        <v>0.84235485911259955</v>
      </c>
      <c r="L95" s="262">
        <v>0.98228759157587087</v>
      </c>
      <c r="M95" s="262">
        <v>0.73475329415375967</v>
      </c>
      <c r="N95" s="262">
        <v>0.17850684843199199</v>
      </c>
      <c r="O95" s="262">
        <v>0.22642639661409661</v>
      </c>
      <c r="P95" s="262">
        <v>0.54650424444756907</v>
      </c>
      <c r="Q95" s="262">
        <v>1.28634025490009</v>
      </c>
      <c r="R95" s="262">
        <v>0.90740105581618913</v>
      </c>
      <c r="S95" s="262">
        <v>0.2111807568378643</v>
      </c>
      <c r="T95" s="262">
        <v>0.11408646817690481</v>
      </c>
      <c r="U95" s="262">
        <v>9.3641801800232627E-2</v>
      </c>
      <c r="V95" s="262">
        <v>4.7983419053494417E-2</v>
      </c>
      <c r="W95" s="262">
        <v>5.9087629437411811E-2</v>
      </c>
      <c r="X95" s="262">
        <v>0.82770650829174031</v>
      </c>
      <c r="Y95" s="262">
        <v>0.69021563745711578</v>
      </c>
      <c r="DA95" s="72" t="s">
        <v>1075</v>
      </c>
    </row>
    <row r="96" spans="1:105" ht="12" customHeight="1" x14ac:dyDescent="0.25">
      <c r="A96" s="64" t="s">
        <v>28</v>
      </c>
      <c r="B96" s="229">
        <v>0</v>
      </c>
      <c r="C96" s="229">
        <v>0</v>
      </c>
      <c r="D96" s="229">
        <v>0</v>
      </c>
      <c r="E96" s="229">
        <v>0</v>
      </c>
      <c r="F96" s="229">
        <v>0</v>
      </c>
      <c r="G96" s="229">
        <v>0</v>
      </c>
      <c r="H96" s="229">
        <v>0</v>
      </c>
      <c r="I96" s="229">
        <v>0</v>
      </c>
      <c r="J96" s="229">
        <v>0</v>
      </c>
      <c r="K96" s="229">
        <v>0</v>
      </c>
      <c r="L96" s="229">
        <v>0</v>
      </c>
      <c r="M96" s="229">
        <v>0</v>
      </c>
      <c r="N96" s="229">
        <v>0</v>
      </c>
      <c r="O96" s="229">
        <v>0</v>
      </c>
      <c r="P96" s="229">
        <v>0</v>
      </c>
      <c r="Q96" s="229">
        <v>0</v>
      </c>
      <c r="R96" s="229">
        <v>0</v>
      </c>
      <c r="S96" s="229">
        <v>0</v>
      </c>
      <c r="T96" s="229">
        <v>0</v>
      </c>
      <c r="U96" s="229">
        <v>0</v>
      </c>
      <c r="V96" s="229">
        <v>0</v>
      </c>
      <c r="W96" s="229">
        <v>0</v>
      </c>
      <c r="X96" s="229">
        <v>0</v>
      </c>
      <c r="Y96" s="229">
        <v>0</v>
      </c>
      <c r="DA96" s="73" t="s">
        <v>1076</v>
      </c>
    </row>
    <row r="97" spans="1:105" ht="12" customHeight="1" x14ac:dyDescent="0.25">
      <c r="A97" s="64" t="s">
        <v>30</v>
      </c>
      <c r="B97" s="229">
        <v>0.17568440270175339</v>
      </c>
      <c r="C97" s="229">
        <v>7.5367638852639682E-2</v>
      </c>
      <c r="D97" s="229">
        <v>0</v>
      </c>
      <c r="E97" s="229">
        <v>0</v>
      </c>
      <c r="F97" s="229">
        <v>0</v>
      </c>
      <c r="G97" s="229">
        <v>0</v>
      </c>
      <c r="H97" s="229">
        <v>0</v>
      </c>
      <c r="I97" s="229">
        <v>0</v>
      </c>
      <c r="J97" s="229">
        <v>0</v>
      </c>
      <c r="K97" s="229">
        <v>0</v>
      </c>
      <c r="L97" s="229">
        <v>0</v>
      </c>
      <c r="M97" s="229">
        <v>0</v>
      </c>
      <c r="N97" s="229">
        <v>0</v>
      </c>
      <c r="O97" s="229">
        <v>0</v>
      </c>
      <c r="P97" s="229">
        <v>0</v>
      </c>
      <c r="Q97" s="229">
        <v>0</v>
      </c>
      <c r="R97" s="229">
        <v>0</v>
      </c>
      <c r="S97" s="229">
        <v>0</v>
      </c>
      <c r="T97" s="229">
        <v>0</v>
      </c>
      <c r="U97" s="229">
        <v>0</v>
      </c>
      <c r="V97" s="229">
        <v>0</v>
      </c>
      <c r="W97" s="229">
        <v>0</v>
      </c>
      <c r="X97" s="229">
        <v>0</v>
      </c>
      <c r="Y97" s="229">
        <v>0</v>
      </c>
      <c r="DA97" s="73" t="s">
        <v>1077</v>
      </c>
    </row>
    <row r="98" spans="1:105" ht="12" customHeight="1" x14ac:dyDescent="0.25">
      <c r="A98" s="64" t="s">
        <v>31</v>
      </c>
      <c r="B98" s="229">
        <v>0.46674806720706152</v>
      </c>
      <c r="C98" s="229">
        <v>0.46660495094387727</v>
      </c>
      <c r="D98" s="229">
        <v>0.42982582616481391</v>
      </c>
      <c r="E98" s="229">
        <v>0.42157219446700628</v>
      </c>
      <c r="F98" s="229">
        <v>0.4479662962221207</v>
      </c>
      <c r="G98" s="229">
        <v>0.47203056692136841</v>
      </c>
      <c r="H98" s="229">
        <v>0.45734991379928308</v>
      </c>
      <c r="I98" s="229">
        <v>0.40388278069219352</v>
      </c>
      <c r="J98" s="229">
        <v>0.26251870715014908</v>
      </c>
      <c r="K98" s="229">
        <v>0.24860975047111511</v>
      </c>
      <c r="L98" s="229">
        <v>0.287674714676459</v>
      </c>
      <c r="M98" s="229">
        <v>0.19463817034761929</v>
      </c>
      <c r="N98" s="229">
        <v>1.3155865783140489E-2</v>
      </c>
      <c r="O98" s="229">
        <v>1.491938336837916E-2</v>
      </c>
      <c r="P98" s="229">
        <v>2.457749344540686E-2</v>
      </c>
      <c r="Q98" s="229">
        <v>2.714444604307481E-2</v>
      </c>
      <c r="R98" s="229">
        <v>3.0078053033775701E-2</v>
      </c>
      <c r="S98" s="229">
        <v>2.6605803955312712E-2</v>
      </c>
      <c r="T98" s="229">
        <v>1.9834539596267291E-2</v>
      </c>
      <c r="U98" s="229">
        <v>1.7992950068671239E-2</v>
      </c>
      <c r="V98" s="229">
        <v>7.2465788536406252E-3</v>
      </c>
      <c r="W98" s="229">
        <v>9.1199658281747101E-3</v>
      </c>
      <c r="X98" s="229">
        <v>4.8566420990494089E-2</v>
      </c>
      <c r="Y98" s="229">
        <v>6.557527635531743E-2</v>
      </c>
      <c r="DA98" s="73" t="s">
        <v>1078</v>
      </c>
    </row>
    <row r="99" spans="1:105" ht="12" customHeight="1" x14ac:dyDescent="0.25">
      <c r="A99" s="64" t="s">
        <v>159</v>
      </c>
      <c r="B99" s="229">
        <v>7.2761567908142921E-2</v>
      </c>
      <c r="C99" s="229">
        <v>6.9320306800910073E-2</v>
      </c>
      <c r="D99" s="229">
        <v>6.7526027753885651E-2</v>
      </c>
      <c r="E99" s="229">
        <v>5.9420355200297093E-2</v>
      </c>
      <c r="F99" s="229">
        <v>6.0406606054525691E-2</v>
      </c>
      <c r="G99" s="229">
        <v>7.4407079590184055E-2</v>
      </c>
      <c r="H99" s="229">
        <v>7.3018790980298495E-2</v>
      </c>
      <c r="I99" s="229">
        <v>5.8212092294479358E-2</v>
      </c>
      <c r="J99" s="229">
        <v>4.3365805821127833E-2</v>
      </c>
      <c r="K99" s="229">
        <v>4.6008440947862481E-2</v>
      </c>
      <c r="L99" s="229">
        <v>5.1739302848859262E-2</v>
      </c>
      <c r="M99" s="229">
        <v>1.6208733239018669E-2</v>
      </c>
      <c r="N99" s="229">
        <v>3.968919555167788E-3</v>
      </c>
      <c r="O99" s="229">
        <v>6.6673116095894921E-3</v>
      </c>
      <c r="P99" s="229">
        <v>3.2344060700334701E-2</v>
      </c>
      <c r="Q99" s="229">
        <v>5.7887105380114001E-3</v>
      </c>
      <c r="R99" s="229">
        <v>8.5008370941244138E-3</v>
      </c>
      <c r="S99" s="229">
        <v>7.1564827212327606E-3</v>
      </c>
      <c r="T99" s="229">
        <v>5.5799687022317964E-3</v>
      </c>
      <c r="U99" s="229">
        <v>8.3484115739301378E-4</v>
      </c>
      <c r="V99" s="229">
        <v>2.6539360302989192E-4</v>
      </c>
      <c r="W99" s="229">
        <v>3.2320649596910051E-4</v>
      </c>
      <c r="X99" s="229">
        <v>1.434033679970294E-3</v>
      </c>
      <c r="Y99" s="229">
        <v>1.732475564618951E-3</v>
      </c>
      <c r="DA99" s="73" t="s">
        <v>1079</v>
      </c>
    </row>
    <row r="100" spans="1:105" ht="12" customHeight="1" x14ac:dyDescent="0.25">
      <c r="A100" s="64" t="s">
        <v>32</v>
      </c>
      <c r="B100" s="229">
        <v>0.72257077142211656</v>
      </c>
      <c r="C100" s="229">
        <v>0.65360234840028486</v>
      </c>
      <c r="D100" s="229">
        <v>0.62716961788873915</v>
      </c>
      <c r="E100" s="229">
        <v>0.53291011024068835</v>
      </c>
      <c r="F100" s="229">
        <v>0.84176019047836581</v>
      </c>
      <c r="G100" s="229">
        <v>0.85472550638215006</v>
      </c>
      <c r="H100" s="229">
        <v>1.000996054279526</v>
      </c>
      <c r="I100" s="229">
        <v>0.91990801289879742</v>
      </c>
      <c r="J100" s="229">
        <v>0.50450222127552569</v>
      </c>
      <c r="K100" s="229">
        <v>0.34272800384193908</v>
      </c>
      <c r="L100" s="229">
        <v>0.39212959110820678</v>
      </c>
      <c r="M100" s="229">
        <v>0.31029294873987889</v>
      </c>
      <c r="N100" s="229">
        <v>0</v>
      </c>
      <c r="O100" s="229">
        <v>1.9460204868222759E-2</v>
      </c>
      <c r="P100" s="229">
        <v>2.849555630021745E-2</v>
      </c>
      <c r="Q100" s="229">
        <v>2.360394694217367E-2</v>
      </c>
      <c r="R100" s="229">
        <v>2.6154845782445181E-2</v>
      </c>
      <c r="S100" s="229">
        <v>1.781651363473799E-2</v>
      </c>
      <c r="T100" s="229">
        <v>1.115103489381669E-2</v>
      </c>
      <c r="U100" s="229">
        <v>3.1074272867291659E-3</v>
      </c>
      <c r="V100" s="229">
        <v>2.006171592676517E-3</v>
      </c>
      <c r="W100" s="229">
        <v>7.6468374316310782E-3</v>
      </c>
      <c r="X100" s="229">
        <v>3.2037091379259308E-2</v>
      </c>
      <c r="Y100" s="229">
        <v>4.8576604132189623E-2</v>
      </c>
      <c r="DA100" s="73" t="s">
        <v>1080</v>
      </c>
    </row>
    <row r="101" spans="1:105" ht="12" customHeight="1" x14ac:dyDescent="0.25">
      <c r="A101" s="64" t="s">
        <v>33</v>
      </c>
      <c r="B101" s="229">
        <v>0</v>
      </c>
      <c r="C101" s="229">
        <v>0</v>
      </c>
      <c r="D101" s="229">
        <v>0</v>
      </c>
      <c r="E101" s="229">
        <v>0</v>
      </c>
      <c r="F101" s="229">
        <v>0</v>
      </c>
      <c r="G101" s="229">
        <v>0</v>
      </c>
      <c r="H101" s="229">
        <v>0</v>
      </c>
      <c r="I101" s="229">
        <v>0</v>
      </c>
      <c r="J101" s="229">
        <v>0</v>
      </c>
      <c r="K101" s="229">
        <v>0</v>
      </c>
      <c r="L101" s="229">
        <v>0</v>
      </c>
      <c r="M101" s="229">
        <v>0</v>
      </c>
      <c r="N101" s="229">
        <v>0</v>
      </c>
      <c r="O101" s="229">
        <v>7.98921731255339E-2</v>
      </c>
      <c r="P101" s="229">
        <v>0.33409738567390052</v>
      </c>
      <c r="Q101" s="229">
        <v>0.44492805877900421</v>
      </c>
      <c r="R101" s="229">
        <v>0.31669160025834409</v>
      </c>
      <c r="S101" s="229">
        <v>2.880142600093151E-2</v>
      </c>
      <c r="T101" s="229">
        <v>1.8197495295643028E-2</v>
      </c>
      <c r="U101" s="229">
        <v>8.1427693623516862E-3</v>
      </c>
      <c r="V101" s="229">
        <v>7.2435671545515064E-3</v>
      </c>
      <c r="W101" s="229">
        <v>1.435515336493331E-2</v>
      </c>
      <c r="X101" s="229">
        <v>9.3531499524482031E-2</v>
      </c>
      <c r="Y101" s="229">
        <v>8.4222507981927736E-2</v>
      </c>
      <c r="DA101" s="73" t="s">
        <v>1081</v>
      </c>
    </row>
    <row r="102" spans="1:105" ht="12" customHeight="1" x14ac:dyDescent="0.25">
      <c r="A102" s="64" t="s">
        <v>35</v>
      </c>
      <c r="B102" s="229">
        <v>5.3069572012476057E-2</v>
      </c>
      <c r="C102" s="229">
        <v>5.8270309483614481E-2</v>
      </c>
      <c r="D102" s="229">
        <v>0.1111706925887691</v>
      </c>
      <c r="E102" s="229">
        <v>0.1155334786101445</v>
      </c>
      <c r="F102" s="229">
        <v>0.14985363553709999</v>
      </c>
      <c r="G102" s="229">
        <v>0.32628743408593158</v>
      </c>
      <c r="H102" s="229">
        <v>0.25286137235745598</v>
      </c>
      <c r="I102" s="229">
        <v>0.19312516653496609</v>
      </c>
      <c r="J102" s="229">
        <v>0.17447037178356301</v>
      </c>
      <c r="K102" s="229">
        <v>0.20500866385168279</v>
      </c>
      <c r="L102" s="229">
        <v>0.25074398294234579</v>
      </c>
      <c r="M102" s="229">
        <v>0.21361344182724279</v>
      </c>
      <c r="N102" s="229">
        <v>0.1613820630936838</v>
      </c>
      <c r="O102" s="229">
        <v>0.10548732364237121</v>
      </c>
      <c r="P102" s="229">
        <v>0.1269897483277096</v>
      </c>
      <c r="Q102" s="229">
        <v>0.1079622891062003</v>
      </c>
      <c r="R102" s="229">
        <v>0.2466414324803749</v>
      </c>
      <c r="S102" s="229">
        <v>0.13080053052564941</v>
      </c>
      <c r="T102" s="229">
        <v>5.9323429688946008E-2</v>
      </c>
      <c r="U102" s="229">
        <v>6.3563813925087517E-2</v>
      </c>
      <c r="V102" s="229">
        <v>3.1221707849595871E-2</v>
      </c>
      <c r="W102" s="229">
        <v>2.7642466316703609E-2</v>
      </c>
      <c r="X102" s="229">
        <v>0.65213746271753459</v>
      </c>
      <c r="Y102" s="229">
        <v>0.49010877342306208</v>
      </c>
      <c r="DA102" s="73" t="s">
        <v>1082</v>
      </c>
    </row>
    <row r="103" spans="1:105" ht="12" customHeight="1" x14ac:dyDescent="0.25">
      <c r="A103" s="64" t="s">
        <v>36</v>
      </c>
      <c r="B103" s="229">
        <v>0</v>
      </c>
      <c r="C103" s="229">
        <v>0</v>
      </c>
      <c r="D103" s="229">
        <v>0</v>
      </c>
      <c r="E103" s="229">
        <v>0</v>
      </c>
      <c r="F103" s="229">
        <v>0</v>
      </c>
      <c r="G103" s="229">
        <v>0</v>
      </c>
      <c r="H103" s="229">
        <v>0</v>
      </c>
      <c r="I103" s="229">
        <v>0</v>
      </c>
      <c r="J103" s="229">
        <v>0</v>
      </c>
      <c r="K103" s="229">
        <v>0</v>
      </c>
      <c r="L103" s="229">
        <v>0</v>
      </c>
      <c r="M103" s="229">
        <v>0</v>
      </c>
      <c r="N103" s="229">
        <v>0</v>
      </c>
      <c r="O103" s="229">
        <v>0</v>
      </c>
      <c r="P103" s="229">
        <v>0</v>
      </c>
      <c r="Q103" s="229">
        <v>0</v>
      </c>
      <c r="R103" s="229">
        <v>0</v>
      </c>
      <c r="S103" s="229">
        <v>0</v>
      </c>
      <c r="T103" s="229">
        <v>0</v>
      </c>
      <c r="U103" s="229">
        <v>0</v>
      </c>
      <c r="V103" s="229">
        <v>0</v>
      </c>
      <c r="W103" s="229">
        <v>0</v>
      </c>
      <c r="X103" s="229">
        <v>0</v>
      </c>
      <c r="Y103" s="229">
        <v>0</v>
      </c>
      <c r="DA103" s="73" t="s">
        <v>1083</v>
      </c>
    </row>
    <row r="104" spans="1:105" ht="12" customHeight="1" x14ac:dyDescent="0.25">
      <c r="A104" s="64" t="s">
        <v>38</v>
      </c>
      <c r="B104" s="229">
        <v>0</v>
      </c>
      <c r="C104" s="229">
        <v>0</v>
      </c>
      <c r="D104" s="229">
        <v>0</v>
      </c>
      <c r="E104" s="229">
        <v>0</v>
      </c>
      <c r="F104" s="229">
        <v>0</v>
      </c>
      <c r="G104" s="229">
        <v>0</v>
      </c>
      <c r="H104" s="229">
        <v>0</v>
      </c>
      <c r="I104" s="229">
        <v>0</v>
      </c>
      <c r="J104" s="229">
        <v>0</v>
      </c>
      <c r="K104" s="229">
        <v>0</v>
      </c>
      <c r="L104" s="229">
        <v>0</v>
      </c>
      <c r="M104" s="229">
        <v>0</v>
      </c>
      <c r="N104" s="229">
        <v>0</v>
      </c>
      <c r="O104" s="229">
        <v>0</v>
      </c>
      <c r="P104" s="229">
        <v>0</v>
      </c>
      <c r="Q104" s="229">
        <v>0.67691280349162586</v>
      </c>
      <c r="R104" s="229">
        <v>0.27933428716712488</v>
      </c>
      <c r="S104" s="229">
        <v>0</v>
      </c>
      <c r="T104" s="229">
        <v>0</v>
      </c>
      <c r="U104" s="229">
        <v>0</v>
      </c>
      <c r="V104" s="229">
        <v>0</v>
      </c>
      <c r="W104" s="229">
        <v>0</v>
      </c>
      <c r="X104" s="229">
        <v>0</v>
      </c>
      <c r="Y104" s="229">
        <v>0</v>
      </c>
      <c r="DA104" s="73" t="s">
        <v>1084</v>
      </c>
    </row>
    <row r="105" spans="1:105" ht="12" customHeight="1" x14ac:dyDescent="0.25">
      <c r="A105" s="64" t="s">
        <v>39</v>
      </c>
      <c r="B105" s="229">
        <v>0</v>
      </c>
      <c r="C105" s="229">
        <v>0</v>
      </c>
      <c r="D105" s="229">
        <v>0</v>
      </c>
      <c r="E105" s="229">
        <v>0</v>
      </c>
      <c r="F105" s="229">
        <v>0</v>
      </c>
      <c r="G105" s="229">
        <v>0</v>
      </c>
      <c r="H105" s="229">
        <v>0</v>
      </c>
      <c r="I105" s="229">
        <v>0</v>
      </c>
      <c r="J105" s="229">
        <v>0</v>
      </c>
      <c r="K105" s="229">
        <v>0</v>
      </c>
      <c r="L105" s="229">
        <v>0</v>
      </c>
      <c r="M105" s="229">
        <v>0</v>
      </c>
      <c r="N105" s="229">
        <v>0</v>
      </c>
      <c r="O105" s="229">
        <v>0</v>
      </c>
      <c r="P105" s="229">
        <v>0</v>
      </c>
      <c r="Q105" s="229">
        <v>0</v>
      </c>
      <c r="R105" s="229">
        <v>0</v>
      </c>
      <c r="S105" s="229">
        <v>0</v>
      </c>
      <c r="T105" s="229">
        <v>0</v>
      </c>
      <c r="U105" s="229">
        <v>0</v>
      </c>
      <c r="V105" s="229">
        <v>0</v>
      </c>
      <c r="W105" s="229">
        <v>0</v>
      </c>
      <c r="X105" s="229">
        <v>0</v>
      </c>
      <c r="Y105" s="229">
        <v>0</v>
      </c>
      <c r="DA105" s="73" t="s">
        <v>1085</v>
      </c>
    </row>
    <row r="106" spans="1:105" ht="12" customHeight="1" x14ac:dyDescent="0.25">
      <c r="A106" s="60" t="s">
        <v>1036</v>
      </c>
      <c r="B106" s="262">
        <v>4.3978285404067474</v>
      </c>
      <c r="C106" s="262">
        <v>3.6763796198403158</v>
      </c>
      <c r="D106" s="262">
        <v>3.441144294589233</v>
      </c>
      <c r="E106" s="262">
        <v>1.1368045199756851</v>
      </c>
      <c r="F106" s="262">
        <v>0.60764381950711632</v>
      </c>
      <c r="G106" s="262">
        <v>0.48948417464496469</v>
      </c>
      <c r="H106" s="262">
        <v>0.46369727507164837</v>
      </c>
      <c r="I106" s="262">
        <v>1.69639592979302E-3</v>
      </c>
      <c r="J106" s="262">
        <v>0.84255469739415645</v>
      </c>
      <c r="K106" s="262">
        <v>0.879092456655303</v>
      </c>
      <c r="L106" s="262">
        <v>0.51104608238659621</v>
      </c>
      <c r="M106" s="262">
        <v>0.28964621494057258</v>
      </c>
      <c r="N106" s="262">
        <v>0.65721807110334951</v>
      </c>
      <c r="O106" s="262">
        <v>0.62431359889487736</v>
      </c>
      <c r="P106" s="262">
        <v>0.84254982896907815</v>
      </c>
      <c r="Q106" s="262">
        <v>1.0154558352836121</v>
      </c>
      <c r="R106" s="262">
        <v>2.5001783452999572E-2</v>
      </c>
      <c r="S106" s="262">
        <v>0.69031760108645845</v>
      </c>
      <c r="T106" s="262">
        <v>0.76628862093519945</v>
      </c>
      <c r="U106" s="262">
        <v>0.28735680423329052</v>
      </c>
      <c r="V106" s="262">
        <v>0.15352037016579631</v>
      </c>
      <c r="W106" s="262">
        <v>0.17078538426103551</v>
      </c>
      <c r="X106" s="262">
        <v>9.6236486167583235E-2</v>
      </c>
      <c r="Y106" s="262">
        <v>0.22388626606910919</v>
      </c>
      <c r="DA106" s="72" t="s">
        <v>1086</v>
      </c>
    </row>
    <row r="107" spans="1:105" ht="12" customHeight="1" x14ac:dyDescent="0.25">
      <c r="A107" s="132" t="s">
        <v>1038</v>
      </c>
      <c r="B107" s="316">
        <v>4.3046829262983826</v>
      </c>
      <c r="C107" s="316">
        <v>3.6954192528525809</v>
      </c>
      <c r="D107" s="316">
        <v>3.7157501514156168</v>
      </c>
      <c r="E107" s="316">
        <v>1.909403684156769</v>
      </c>
      <c r="F107" s="316">
        <v>1.697630725428994</v>
      </c>
      <c r="G107" s="316">
        <v>2.0054725909729192</v>
      </c>
      <c r="H107" s="316">
        <v>1.857173861050996</v>
      </c>
      <c r="I107" s="316">
        <v>0.19519061713420729</v>
      </c>
      <c r="J107" s="316">
        <v>1.7718403630474191</v>
      </c>
      <c r="K107" s="316">
        <v>1.789903940341198</v>
      </c>
      <c r="L107" s="316">
        <v>1.552687105712421</v>
      </c>
      <c r="M107" s="316">
        <v>1.051373037238948</v>
      </c>
      <c r="N107" s="316">
        <v>0.93945552229239893</v>
      </c>
      <c r="O107" s="316">
        <v>0.88549427608807385</v>
      </c>
      <c r="P107" s="316">
        <v>1.375323777024166</v>
      </c>
      <c r="Q107" s="316">
        <v>1.9402890892682709</v>
      </c>
      <c r="R107" s="316">
        <v>0.51769124007654677</v>
      </c>
      <c r="S107" s="316">
        <v>0.9859590295809918</v>
      </c>
      <c r="T107" s="316">
        <v>0.83430373797776913</v>
      </c>
      <c r="U107" s="316">
        <v>0.44489235417946987</v>
      </c>
      <c r="V107" s="316">
        <v>0.2309925580257931</v>
      </c>
      <c r="W107" s="316">
        <v>0.24759885731161779</v>
      </c>
      <c r="X107" s="316">
        <v>1.060552200992414</v>
      </c>
      <c r="Y107" s="316">
        <v>1.248534482092168</v>
      </c>
      <c r="DA107" s="139" t="s">
        <v>1087</v>
      </c>
    </row>
    <row r="108" spans="1:105" ht="12" hidden="1" customHeight="1" x14ac:dyDescent="0.25">
      <c r="A108" s="98"/>
      <c r="B108" s="98"/>
      <c r="C108" s="98"/>
      <c r="D108" s="98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X108" s="98"/>
      <c r="Y108" s="98"/>
      <c r="DA108" s="94"/>
    </row>
    <row r="109" spans="1:105" ht="12" customHeight="1" x14ac:dyDescent="0.25">
      <c r="A109" s="172"/>
      <c r="B109" s="172"/>
      <c r="C109" s="172"/>
      <c r="D109" s="172"/>
      <c r="E109" s="172"/>
      <c r="F109" s="172"/>
      <c r="G109" s="172"/>
      <c r="H109" s="172"/>
      <c r="I109" s="172"/>
      <c r="J109" s="172"/>
      <c r="K109" s="172"/>
      <c r="L109" s="172"/>
      <c r="M109" s="172"/>
      <c r="N109" s="172"/>
      <c r="O109" s="172"/>
      <c r="P109" s="172"/>
      <c r="Q109" s="172"/>
      <c r="R109" s="172"/>
      <c r="S109" s="172"/>
      <c r="T109" s="172"/>
      <c r="U109" s="172"/>
      <c r="V109" s="172"/>
      <c r="W109" s="172"/>
      <c r="X109" s="172"/>
      <c r="Y109" s="172"/>
      <c r="DA109" s="176"/>
    </row>
    <row r="110" spans="1:105" ht="15" customHeight="1" x14ac:dyDescent="0.25">
      <c r="A110" s="34" t="s">
        <v>50</v>
      </c>
      <c r="B110" s="223">
        <v>11.284757206128591</v>
      </c>
      <c r="C110" s="223">
        <v>15.810952857622819</v>
      </c>
      <c r="D110" s="223">
        <v>14.111972102189281</v>
      </c>
      <c r="E110" s="223">
        <v>14.69751013843455</v>
      </c>
      <c r="F110" s="223">
        <v>14.73381603058793</v>
      </c>
      <c r="G110" s="223">
        <v>14.703796310054299</v>
      </c>
      <c r="H110" s="223">
        <v>14.46637974299802</v>
      </c>
      <c r="I110" s="223">
        <v>10.71988820275091</v>
      </c>
      <c r="J110" s="223">
        <v>11.04129764031504</v>
      </c>
      <c r="K110" s="223">
        <v>14.417143425716899</v>
      </c>
      <c r="L110" s="223">
        <v>13.494378906386309</v>
      </c>
      <c r="M110" s="223">
        <v>10.844476351368961</v>
      </c>
      <c r="N110" s="223">
        <v>10.502925569679469</v>
      </c>
      <c r="O110" s="223">
        <v>13.096171820064701</v>
      </c>
      <c r="P110" s="223">
        <v>10.75150472914876</v>
      </c>
      <c r="Q110" s="223">
        <v>13.7534632655011</v>
      </c>
      <c r="R110" s="223">
        <v>11.27579535683577</v>
      </c>
      <c r="S110" s="223">
        <v>14.867201681475111</v>
      </c>
      <c r="T110" s="223">
        <v>17.91177032578581</v>
      </c>
      <c r="U110" s="223">
        <v>17.01633705932932</v>
      </c>
      <c r="V110" s="223">
        <v>18.01196617942103</v>
      </c>
      <c r="W110" s="223">
        <v>14.61844368013757</v>
      </c>
      <c r="X110" s="223">
        <v>13.09186013184293</v>
      </c>
      <c r="Y110" s="223">
        <v>12.80455363110168</v>
      </c>
      <c r="DA110" s="89" t="s">
        <v>1088</v>
      </c>
    </row>
    <row r="111" spans="1:105" ht="12" customHeight="1" x14ac:dyDescent="0.25">
      <c r="A111" s="55" t="s">
        <v>91</v>
      </c>
      <c r="B111" s="259">
        <v>2.2293857042750751E-2</v>
      </c>
      <c r="C111" s="259">
        <v>3.0364702562799811E-2</v>
      </c>
      <c r="D111" s="259">
        <v>2.8470005198036309E-2</v>
      </c>
      <c r="E111" s="259">
        <v>1.8433827246989151E-2</v>
      </c>
      <c r="F111" s="259">
        <v>1.2732138709317921E-2</v>
      </c>
      <c r="G111" s="259">
        <v>1.2700560163285581E-2</v>
      </c>
      <c r="H111" s="259">
        <v>1.136972958807311E-2</v>
      </c>
      <c r="I111" s="259">
        <v>1.011755602318783E-3</v>
      </c>
      <c r="J111" s="259">
        <v>1.440956958513309E-2</v>
      </c>
      <c r="K111" s="259">
        <v>2.163416122228955E-2</v>
      </c>
      <c r="L111" s="259">
        <v>1.5476115886734291E-2</v>
      </c>
      <c r="M111" s="259">
        <v>1.131573780848468E-2</v>
      </c>
      <c r="N111" s="259">
        <v>3.11625448166707E-2</v>
      </c>
      <c r="O111" s="259">
        <v>3.2542858904193138E-2</v>
      </c>
      <c r="P111" s="259">
        <v>1.9872373979307509E-2</v>
      </c>
      <c r="Q111" s="259">
        <v>1.5309930849708451E-2</v>
      </c>
      <c r="R111" s="259">
        <v>2.4014357959619799E-3</v>
      </c>
      <c r="S111" s="259">
        <v>3.6757296318909262E-2</v>
      </c>
      <c r="T111" s="259">
        <v>6.6289561151183951E-2</v>
      </c>
      <c r="U111" s="259">
        <v>2.9557729630066691E-2</v>
      </c>
      <c r="V111" s="259">
        <v>3.682462694321971E-2</v>
      </c>
      <c r="W111" s="259">
        <v>3.3240914302848458E-2</v>
      </c>
      <c r="X111" s="259">
        <v>1.8250790182596149E-2</v>
      </c>
      <c r="Y111" s="259">
        <v>2.458624903364625E-2</v>
      </c>
      <c r="DA111" s="67" t="s">
        <v>1089</v>
      </c>
    </row>
    <row r="112" spans="1:105" ht="12" customHeight="1" x14ac:dyDescent="0.25">
      <c r="A112" s="173" t="s">
        <v>92</v>
      </c>
      <c r="B112" s="224">
        <v>0.17790774418429159</v>
      </c>
      <c r="C112" s="224">
        <v>0.2423140924163811</v>
      </c>
      <c r="D112" s="224">
        <v>0.2271941724567883</v>
      </c>
      <c r="E112" s="224">
        <v>0.14710422767607931</v>
      </c>
      <c r="F112" s="224">
        <v>0.10160404599673351</v>
      </c>
      <c r="G112" s="224">
        <v>0.101352045282884</v>
      </c>
      <c r="H112" s="224">
        <v>9.073185223717134E-2</v>
      </c>
      <c r="I112" s="224">
        <v>8.073935188926129E-3</v>
      </c>
      <c r="J112" s="224">
        <v>0.1149901524281641</v>
      </c>
      <c r="K112" s="224">
        <v>0.1726432897186064</v>
      </c>
      <c r="L112" s="224">
        <v>0.1235013241927496</v>
      </c>
      <c r="M112" s="224">
        <v>9.0300991139755482E-2</v>
      </c>
      <c r="N112" s="224">
        <v>0.24868097255420971</v>
      </c>
      <c r="O112" s="224">
        <v>0.25969605016532082</v>
      </c>
      <c r="P112" s="224">
        <v>0.158584009014933</v>
      </c>
      <c r="Q112" s="224">
        <v>0.1221751469862771</v>
      </c>
      <c r="R112" s="224">
        <v>1.916375548850691E-2</v>
      </c>
      <c r="S112" s="224">
        <v>0.2933277834279972</v>
      </c>
      <c r="T112" s="224">
        <v>0.52899891951216282</v>
      </c>
      <c r="U112" s="224">
        <v>0.2358743483288043</v>
      </c>
      <c r="V112" s="224">
        <v>0.29386509016063728</v>
      </c>
      <c r="W112" s="224">
        <v>0.26526661882252051</v>
      </c>
      <c r="X112" s="224">
        <v>0.14564356920115359</v>
      </c>
      <c r="Y112" s="224">
        <v>0.19620131658427109</v>
      </c>
      <c r="DA112" s="177" t="s">
        <v>1090</v>
      </c>
    </row>
    <row r="113" spans="1:105" ht="12" customHeight="1" x14ac:dyDescent="0.25">
      <c r="A113" s="173" t="s">
        <v>93</v>
      </c>
      <c r="B113" s="224">
        <v>0.21813117615167321</v>
      </c>
      <c r="C113" s="224">
        <v>0.29709925343192217</v>
      </c>
      <c r="D113" s="224">
        <v>0.27856084781485879</v>
      </c>
      <c r="E113" s="224">
        <v>0.18036324583277991</v>
      </c>
      <c r="F113" s="224">
        <v>0.12457585900295549</v>
      </c>
      <c r="G113" s="224">
        <v>0.1242668830651452</v>
      </c>
      <c r="H113" s="224">
        <v>0.11124555445103269</v>
      </c>
      <c r="I113" s="224">
        <v>9.899383452967989E-3</v>
      </c>
      <c r="J113" s="224">
        <v>0.14098845055914269</v>
      </c>
      <c r="K113" s="224">
        <v>0.2116764731837838</v>
      </c>
      <c r="L113" s="224">
        <v>0.1514239260689372</v>
      </c>
      <c r="M113" s="224">
        <v>0.1107172793140045</v>
      </c>
      <c r="N113" s="224">
        <v>0.30490563116578101</v>
      </c>
      <c r="O113" s="224">
        <v>0.31841112439616359</v>
      </c>
      <c r="P113" s="224">
        <v>0.19443850836218521</v>
      </c>
      <c r="Q113" s="224">
        <v>0.14979791144456139</v>
      </c>
      <c r="R113" s="224">
        <v>2.349651805972475E-2</v>
      </c>
      <c r="S113" s="224">
        <v>0.35964670728910098</v>
      </c>
      <c r="T113" s="224">
        <v>0.64860108830687346</v>
      </c>
      <c r="U113" s="224">
        <v>0.28920353782730079</v>
      </c>
      <c r="V113" s="224">
        <v>0.3603054945166192</v>
      </c>
      <c r="W113" s="224">
        <v>0.3252411513778441</v>
      </c>
      <c r="X113" s="224">
        <v>0.17857234486580781</v>
      </c>
      <c r="Y113" s="224">
        <v>0.2405607701073455</v>
      </c>
      <c r="DA113" s="177" t="s">
        <v>1091</v>
      </c>
    </row>
    <row r="114" spans="1:105" ht="12" customHeight="1" x14ac:dyDescent="0.25">
      <c r="A114" s="173" t="s">
        <v>94</v>
      </c>
      <c r="B114" s="224">
        <v>0.40391997130404839</v>
      </c>
      <c r="C114" s="224">
        <v>0.55014750315761185</v>
      </c>
      <c r="D114" s="224">
        <v>0.51581938740188704</v>
      </c>
      <c r="E114" s="224">
        <v>0.33398397407633768</v>
      </c>
      <c r="F114" s="224">
        <v>0.23068081455107031</v>
      </c>
      <c r="G114" s="224">
        <v>0.2301086746390423</v>
      </c>
      <c r="H114" s="224">
        <v>0.2059966940732943</v>
      </c>
      <c r="I114" s="224">
        <v>1.8330982075988461E-2</v>
      </c>
      <c r="J114" s="224">
        <v>0.26107249733276772</v>
      </c>
      <c r="K114" s="224">
        <v>0.39196760629340371</v>
      </c>
      <c r="L114" s="224">
        <v>0.28039617697739311</v>
      </c>
      <c r="M114" s="224">
        <v>0.2050184713269928</v>
      </c>
      <c r="N114" s="224">
        <v>0.56460280443951716</v>
      </c>
      <c r="O114" s="224">
        <v>0.58961132699142471</v>
      </c>
      <c r="P114" s="224">
        <v>0.36004755534553329</v>
      </c>
      <c r="Q114" s="224">
        <v>0.27738523745006383</v>
      </c>
      <c r="R114" s="224">
        <v>4.3509199683725588E-2</v>
      </c>
      <c r="S114" s="224">
        <v>0.66596847938324777</v>
      </c>
      <c r="T114" s="224">
        <v>1.2010338806155909</v>
      </c>
      <c r="U114" s="224">
        <v>0.53552677228956691</v>
      </c>
      <c r="V114" s="224">
        <v>0.66718837524008634</v>
      </c>
      <c r="W114" s="224">
        <v>0.60225869061508164</v>
      </c>
      <c r="X114" s="224">
        <v>0.33066770961588871</v>
      </c>
      <c r="Y114" s="224">
        <v>0.44545351596635341</v>
      </c>
      <c r="DA114" s="177" t="s">
        <v>1092</v>
      </c>
    </row>
    <row r="115" spans="1:105" ht="12" customHeight="1" x14ac:dyDescent="0.25">
      <c r="A115" s="56" t="s">
        <v>95</v>
      </c>
      <c r="B115" s="260">
        <v>0.66627311088367613</v>
      </c>
      <c r="C115" s="260">
        <v>0.91916022389324858</v>
      </c>
      <c r="D115" s="260">
        <v>0.8583433665627177</v>
      </c>
      <c r="E115" s="260">
        <v>0.76786552327801183</v>
      </c>
      <c r="F115" s="260">
        <v>0.76172194092445489</v>
      </c>
      <c r="G115" s="260">
        <v>0.84120747046325084</v>
      </c>
      <c r="H115" s="260">
        <v>0.79905058042275967</v>
      </c>
      <c r="I115" s="260">
        <v>0.68753406620475199</v>
      </c>
      <c r="J115" s="260">
        <v>0.61576699333771445</v>
      </c>
      <c r="K115" s="260">
        <v>0.84462623639443268</v>
      </c>
      <c r="L115" s="260">
        <v>0.78825985679670252</v>
      </c>
      <c r="M115" s="260">
        <v>0.63111438281879506</v>
      </c>
      <c r="N115" s="260">
        <v>0.79817175979322752</v>
      </c>
      <c r="O115" s="260">
        <v>0.89713253921904412</v>
      </c>
      <c r="P115" s="260">
        <v>0.63019709544171687</v>
      </c>
      <c r="Q115" s="260">
        <v>0.64694757409316261</v>
      </c>
      <c r="R115" s="260">
        <v>0.69522385034373058</v>
      </c>
      <c r="S115" s="260">
        <v>1.104532602348191</v>
      </c>
      <c r="T115" s="260">
        <v>1.5882538952938761</v>
      </c>
      <c r="U115" s="260">
        <v>1.3233688877356491</v>
      </c>
      <c r="V115" s="260">
        <v>1.3863231635994371</v>
      </c>
      <c r="W115" s="260">
        <v>1.0462711636775679</v>
      </c>
      <c r="X115" s="260">
        <v>0.86287892297209834</v>
      </c>
      <c r="Y115" s="260">
        <v>0.8028003369360982</v>
      </c>
      <c r="DA115" s="68" t="s">
        <v>1093</v>
      </c>
    </row>
    <row r="116" spans="1:105" ht="12" customHeight="1" x14ac:dyDescent="0.25">
      <c r="A116" s="37" t="s">
        <v>159</v>
      </c>
      <c r="B116" s="226">
        <v>7.1513476764135178E-2</v>
      </c>
      <c r="C116" s="226">
        <v>0.1131334207958362</v>
      </c>
      <c r="D116" s="226">
        <v>8.566091533215256E-2</v>
      </c>
      <c r="E116" s="226">
        <v>0.18002895223104479</v>
      </c>
      <c r="F116" s="226">
        <v>0.19080458412847459</v>
      </c>
      <c r="G116" s="226">
        <v>0.14309481515604491</v>
      </c>
      <c r="H116" s="226">
        <v>0.1649668692537066</v>
      </c>
      <c r="I116" s="226">
        <v>0.1591965202437689</v>
      </c>
      <c r="J116" s="226">
        <v>9.0869869537519229E-2</v>
      </c>
      <c r="K116" s="226">
        <v>0.10902237354979499</v>
      </c>
      <c r="L116" s="226">
        <v>0.1145921009467821</v>
      </c>
      <c r="M116" s="226">
        <v>3.9020724420868652E-2</v>
      </c>
      <c r="N116" s="226">
        <v>5.548571492588944E-3</v>
      </c>
      <c r="O116" s="226">
        <v>1.8327816502170659E-2</v>
      </c>
      <c r="P116" s="226">
        <v>6.9513538856918231E-2</v>
      </c>
      <c r="Q116" s="226">
        <v>2.0452198934760919E-2</v>
      </c>
      <c r="R116" s="226">
        <v>2.2945786577597001E-2</v>
      </c>
      <c r="S116" s="226">
        <v>1.8148364040269829E-2</v>
      </c>
      <c r="T116" s="226">
        <v>1.1425495468040871E-2</v>
      </c>
      <c r="U116" s="226">
        <v>6.0338409563249562E-3</v>
      </c>
      <c r="V116" s="226">
        <v>3.833203555182445E-3</v>
      </c>
      <c r="W116" s="226">
        <v>4.0494075715995607E-3</v>
      </c>
      <c r="X116" s="226">
        <v>1.8327110941011701E-3</v>
      </c>
      <c r="Y116" s="226">
        <v>2.5691633349040192E-3</v>
      </c>
      <c r="DA116" s="69" t="s">
        <v>1094</v>
      </c>
    </row>
    <row r="117" spans="1:105" ht="12" customHeight="1" x14ac:dyDescent="0.25">
      <c r="A117" s="37" t="s">
        <v>35</v>
      </c>
      <c r="B117" s="226">
        <v>5.2159260913508643E-2</v>
      </c>
      <c r="C117" s="226">
        <v>9.5099397953426451E-2</v>
      </c>
      <c r="D117" s="226">
        <v>0.14102685441489379</v>
      </c>
      <c r="E117" s="226">
        <v>0.35003781165024322</v>
      </c>
      <c r="F117" s="226">
        <v>0.47333830645918529</v>
      </c>
      <c r="G117" s="226">
        <v>0.62749459225417581</v>
      </c>
      <c r="H117" s="226">
        <v>0.57127416645751106</v>
      </c>
      <c r="I117" s="226">
        <v>0.52815236958560052</v>
      </c>
      <c r="J117" s="226">
        <v>0.36558988405585502</v>
      </c>
      <c r="K117" s="226">
        <v>0.48579196927604018</v>
      </c>
      <c r="L117" s="226">
        <v>0.55534725485310654</v>
      </c>
      <c r="M117" s="226">
        <v>0.51425062793116483</v>
      </c>
      <c r="N117" s="226">
        <v>0.22561301690554139</v>
      </c>
      <c r="O117" s="226">
        <v>0.28997479407468491</v>
      </c>
      <c r="P117" s="226">
        <v>0.27292512485042292</v>
      </c>
      <c r="Q117" s="226">
        <v>0.38144353561177019</v>
      </c>
      <c r="R117" s="226">
        <v>0.66574404475991167</v>
      </c>
      <c r="S117" s="226">
        <v>0.33170144288855391</v>
      </c>
      <c r="T117" s="226">
        <v>0.12147013957060319</v>
      </c>
      <c r="U117" s="226">
        <v>0.45940948215716382</v>
      </c>
      <c r="V117" s="226">
        <v>0.45094968439935929</v>
      </c>
      <c r="W117" s="226">
        <v>0.34632847358131957</v>
      </c>
      <c r="X117" s="226">
        <v>0.83343897670950973</v>
      </c>
      <c r="Y117" s="226">
        <v>0.7268036078016834</v>
      </c>
      <c r="DA117" s="69" t="s">
        <v>1095</v>
      </c>
    </row>
    <row r="118" spans="1:105" ht="12" customHeight="1" x14ac:dyDescent="0.25">
      <c r="A118" s="37" t="s">
        <v>96</v>
      </c>
      <c r="B118" s="226">
        <v>0</v>
      </c>
      <c r="C118" s="226">
        <v>0</v>
      </c>
      <c r="D118" s="226">
        <v>0</v>
      </c>
      <c r="E118" s="226">
        <v>0</v>
      </c>
      <c r="F118" s="226">
        <v>0</v>
      </c>
      <c r="G118" s="226">
        <v>0</v>
      </c>
      <c r="H118" s="226">
        <v>0</v>
      </c>
      <c r="I118" s="226">
        <v>0</v>
      </c>
      <c r="J118" s="226">
        <v>0</v>
      </c>
      <c r="K118" s="226">
        <v>0</v>
      </c>
      <c r="L118" s="226">
        <v>0</v>
      </c>
      <c r="M118" s="226">
        <v>0</v>
      </c>
      <c r="N118" s="226">
        <v>0</v>
      </c>
      <c r="O118" s="226">
        <v>0</v>
      </c>
      <c r="P118" s="226">
        <v>0</v>
      </c>
      <c r="Q118" s="226">
        <v>0</v>
      </c>
      <c r="R118" s="226">
        <v>0</v>
      </c>
      <c r="S118" s="226">
        <v>0</v>
      </c>
      <c r="T118" s="226">
        <v>0</v>
      </c>
      <c r="U118" s="226">
        <v>0</v>
      </c>
      <c r="V118" s="226">
        <v>0</v>
      </c>
      <c r="W118" s="226">
        <v>0</v>
      </c>
      <c r="X118" s="226">
        <v>0</v>
      </c>
      <c r="Y118" s="226">
        <v>0</v>
      </c>
      <c r="DA118" s="69" t="s">
        <v>1096</v>
      </c>
    </row>
    <row r="119" spans="1:105" ht="12" customHeight="1" x14ac:dyDescent="0.25">
      <c r="A119" s="37" t="s">
        <v>78</v>
      </c>
      <c r="B119" s="226">
        <v>0</v>
      </c>
      <c r="C119" s="226">
        <v>0</v>
      </c>
      <c r="D119" s="226">
        <v>0</v>
      </c>
      <c r="E119" s="226">
        <v>0</v>
      </c>
      <c r="F119" s="226">
        <v>0</v>
      </c>
      <c r="G119" s="226">
        <v>0</v>
      </c>
      <c r="H119" s="226">
        <v>0</v>
      </c>
      <c r="I119" s="226">
        <v>0</v>
      </c>
      <c r="J119" s="226">
        <v>0</v>
      </c>
      <c r="K119" s="226">
        <v>0</v>
      </c>
      <c r="L119" s="226">
        <v>0</v>
      </c>
      <c r="M119" s="226">
        <v>0</v>
      </c>
      <c r="N119" s="226">
        <v>0</v>
      </c>
      <c r="O119" s="226">
        <v>0</v>
      </c>
      <c r="P119" s="226">
        <v>0</v>
      </c>
      <c r="Q119" s="226">
        <v>0</v>
      </c>
      <c r="R119" s="226">
        <v>0</v>
      </c>
      <c r="S119" s="226">
        <v>0</v>
      </c>
      <c r="T119" s="226">
        <v>0</v>
      </c>
      <c r="U119" s="226">
        <v>0</v>
      </c>
      <c r="V119" s="226">
        <v>0</v>
      </c>
      <c r="W119" s="226">
        <v>0</v>
      </c>
      <c r="X119" s="226">
        <v>0</v>
      </c>
      <c r="Y119" s="226">
        <v>0</v>
      </c>
      <c r="DA119" s="69" t="s">
        <v>1097</v>
      </c>
    </row>
    <row r="120" spans="1:105" ht="12" customHeight="1" x14ac:dyDescent="0.25">
      <c r="A120" s="37" t="s">
        <v>40</v>
      </c>
      <c r="B120" s="226">
        <v>0.54260037320603238</v>
      </c>
      <c r="C120" s="226">
        <v>0.71092740514398589</v>
      </c>
      <c r="D120" s="226">
        <v>0.63165559681567129</v>
      </c>
      <c r="E120" s="226">
        <v>0.23779875939672401</v>
      </c>
      <c r="F120" s="226">
        <v>9.7579050336795009E-2</v>
      </c>
      <c r="G120" s="226">
        <v>7.0618063053030186E-2</v>
      </c>
      <c r="H120" s="226">
        <v>6.2809544711541973E-2</v>
      </c>
      <c r="I120" s="226">
        <v>1.851763753825754E-4</v>
      </c>
      <c r="J120" s="226">
        <v>0.15930723974434019</v>
      </c>
      <c r="K120" s="226">
        <v>0.2498118935685974</v>
      </c>
      <c r="L120" s="226">
        <v>0.118320500996814</v>
      </c>
      <c r="M120" s="226">
        <v>7.7843030466761554E-2</v>
      </c>
      <c r="N120" s="226">
        <v>0.56701017139509724</v>
      </c>
      <c r="O120" s="226">
        <v>0.58882992864218864</v>
      </c>
      <c r="P120" s="226">
        <v>0.28775843173437582</v>
      </c>
      <c r="Q120" s="226">
        <v>0.24505183954663151</v>
      </c>
      <c r="R120" s="226">
        <v>6.5340190062218931E-3</v>
      </c>
      <c r="S120" s="226">
        <v>0.75468279541936756</v>
      </c>
      <c r="T120" s="226">
        <v>1.455358260255232</v>
      </c>
      <c r="U120" s="226">
        <v>0.85792556462216008</v>
      </c>
      <c r="V120" s="226">
        <v>0.93154027564489561</v>
      </c>
      <c r="W120" s="226">
        <v>0.69589328252464866</v>
      </c>
      <c r="X120" s="226">
        <v>2.7607235168487398E-2</v>
      </c>
      <c r="Y120" s="226">
        <v>7.3427565799510777E-2</v>
      </c>
      <c r="DA120" s="69" t="s">
        <v>1098</v>
      </c>
    </row>
    <row r="121" spans="1:105" ht="12" customHeight="1" x14ac:dyDescent="0.25">
      <c r="A121" s="57" t="s">
        <v>1051</v>
      </c>
      <c r="B121" s="261">
        <f t="shared" ref="B121:Y121" si="4">B122+B133</f>
        <v>4.7569913449150176</v>
      </c>
      <c r="C121" s="261">
        <f t="shared" si="4"/>
        <v>6.6982062343576283</v>
      </c>
      <c r="D121" s="261">
        <f t="shared" si="4"/>
        <v>5.83358350725518</v>
      </c>
      <c r="E121" s="261">
        <f t="shared" si="4"/>
        <v>6.7140782755553339</v>
      </c>
      <c r="F121" s="261">
        <f t="shared" si="4"/>
        <v>6.9252399441286663</v>
      </c>
      <c r="G121" s="261">
        <f t="shared" si="4"/>
        <v>6.73452856370736</v>
      </c>
      <c r="H121" s="261">
        <f t="shared" si="4"/>
        <v>6.7238435671749803</v>
      </c>
      <c r="I121" s="261">
        <f t="shared" si="4"/>
        <v>5.0235356095660793</v>
      </c>
      <c r="J121" s="261">
        <f t="shared" si="4"/>
        <v>4.9320724925769239</v>
      </c>
      <c r="K121" s="261">
        <f t="shared" si="4"/>
        <v>6.2705239315559806</v>
      </c>
      <c r="L121" s="261">
        <f t="shared" si="4"/>
        <v>6.0283784131534919</v>
      </c>
      <c r="M121" s="261">
        <f t="shared" si="4"/>
        <v>4.8687767869108187</v>
      </c>
      <c r="N121" s="261">
        <f t="shared" si="4"/>
        <v>3.6523309160128363</v>
      </c>
      <c r="O121" s="261">
        <f t="shared" si="4"/>
        <v>5.1294549731261769</v>
      </c>
      <c r="P121" s="261">
        <f t="shared" si="4"/>
        <v>4.8642871426469405</v>
      </c>
      <c r="Q121" s="261">
        <f t="shared" si="4"/>
        <v>7.4798555124629758</v>
      </c>
      <c r="R121" s="261">
        <f t="shared" si="4"/>
        <v>5.7272419290810532</v>
      </c>
      <c r="S121" s="261">
        <f t="shared" si="4"/>
        <v>5.5319000538817704</v>
      </c>
      <c r="T121" s="261">
        <f t="shared" si="4"/>
        <v>5.1770307642092783</v>
      </c>
      <c r="U121" s="261">
        <f t="shared" si="4"/>
        <v>6.6056198020922521</v>
      </c>
      <c r="V121" s="261">
        <f t="shared" si="4"/>
        <v>6.8657672517619801</v>
      </c>
      <c r="W121" s="261">
        <f t="shared" si="4"/>
        <v>5.6813412155508205</v>
      </c>
      <c r="X121" s="261">
        <f t="shared" si="4"/>
        <v>5.5818288223506594</v>
      </c>
      <c r="Y121" s="261">
        <f t="shared" si="4"/>
        <v>5.3276802965942345</v>
      </c>
      <c r="DA121" s="70"/>
    </row>
    <row r="122" spans="1:105" ht="12" customHeight="1" x14ac:dyDescent="0.25">
      <c r="A122" s="60" t="s">
        <v>1052</v>
      </c>
      <c r="B122" s="262">
        <v>4.7503353202665606</v>
      </c>
      <c r="C122" s="262">
        <v>6.6891405886816244</v>
      </c>
      <c r="D122" s="262">
        <v>5.8250835399333996</v>
      </c>
      <c r="E122" s="262">
        <v>6.7085746963278332</v>
      </c>
      <c r="F122" s="262">
        <v>6.9214386535348362</v>
      </c>
      <c r="G122" s="262">
        <v>6.7307367011627166</v>
      </c>
      <c r="H122" s="262">
        <v>6.7204490356572002</v>
      </c>
      <c r="I122" s="262">
        <v>5.0232335411436289</v>
      </c>
      <c r="J122" s="262">
        <v>4.9277703904261667</v>
      </c>
      <c r="K122" s="262">
        <v>6.2640648648243644</v>
      </c>
      <c r="L122" s="262">
        <v>6.0237578843411406</v>
      </c>
      <c r="M122" s="262">
        <v>4.8653983751077678</v>
      </c>
      <c r="N122" s="262">
        <v>3.6430270676024579</v>
      </c>
      <c r="O122" s="262">
        <v>5.1197390199565573</v>
      </c>
      <c r="P122" s="262">
        <v>4.8583540727983276</v>
      </c>
      <c r="Q122" s="262">
        <v>7.4743845352658678</v>
      </c>
      <c r="R122" s="262">
        <v>5.7256567594915913</v>
      </c>
      <c r="S122" s="262">
        <v>5.5193953067708126</v>
      </c>
      <c r="T122" s="262">
        <v>5.1587240148939051</v>
      </c>
      <c r="U122" s="262">
        <v>6.5904256129062553</v>
      </c>
      <c r="V122" s="262">
        <v>6.849765725721932</v>
      </c>
      <c r="W122" s="262">
        <v>5.6698120038190636</v>
      </c>
      <c r="X122" s="262">
        <v>5.578360326896882</v>
      </c>
      <c r="Y122" s="262">
        <v>5.3230077705202694</v>
      </c>
      <c r="DA122" s="72" t="s">
        <v>1099</v>
      </c>
    </row>
    <row r="123" spans="1:105" ht="12" customHeight="1" x14ac:dyDescent="0.25">
      <c r="A123" s="64" t="s">
        <v>28</v>
      </c>
      <c r="B123" s="229">
        <v>0</v>
      </c>
      <c r="C123" s="229">
        <v>0</v>
      </c>
      <c r="D123" s="229">
        <v>0</v>
      </c>
      <c r="E123" s="229">
        <v>0</v>
      </c>
      <c r="F123" s="229">
        <v>0</v>
      </c>
      <c r="G123" s="229">
        <v>0</v>
      </c>
      <c r="H123" s="229">
        <v>0</v>
      </c>
      <c r="I123" s="229">
        <v>0</v>
      </c>
      <c r="J123" s="229">
        <v>0</v>
      </c>
      <c r="K123" s="229">
        <v>0</v>
      </c>
      <c r="L123" s="229">
        <v>0</v>
      </c>
      <c r="M123" s="229">
        <v>0</v>
      </c>
      <c r="N123" s="229">
        <v>0</v>
      </c>
      <c r="O123" s="229">
        <v>0</v>
      </c>
      <c r="P123" s="229">
        <v>0</v>
      </c>
      <c r="Q123" s="229">
        <v>0</v>
      </c>
      <c r="R123" s="229">
        <v>0</v>
      </c>
      <c r="S123" s="229">
        <v>0</v>
      </c>
      <c r="T123" s="229">
        <v>0</v>
      </c>
      <c r="U123" s="229">
        <v>0</v>
      </c>
      <c r="V123" s="229">
        <v>0</v>
      </c>
      <c r="W123" s="229">
        <v>0</v>
      </c>
      <c r="X123" s="229">
        <v>0</v>
      </c>
      <c r="Y123" s="229">
        <v>0</v>
      </c>
      <c r="DA123" s="73" t="s">
        <v>1100</v>
      </c>
    </row>
    <row r="124" spans="1:105" ht="12" customHeight="1" x14ac:dyDescent="0.25">
      <c r="A124" s="64" t="s">
        <v>30</v>
      </c>
      <c r="B124" s="229">
        <v>0.55979378653278911</v>
      </c>
      <c r="C124" s="229">
        <v>0.38101409941850578</v>
      </c>
      <c r="D124" s="229">
        <v>0</v>
      </c>
      <c r="E124" s="229">
        <v>0</v>
      </c>
      <c r="F124" s="229">
        <v>0</v>
      </c>
      <c r="G124" s="229">
        <v>0</v>
      </c>
      <c r="H124" s="229">
        <v>0</v>
      </c>
      <c r="I124" s="229">
        <v>0</v>
      </c>
      <c r="J124" s="229">
        <v>0</v>
      </c>
      <c r="K124" s="229">
        <v>0</v>
      </c>
      <c r="L124" s="229">
        <v>0</v>
      </c>
      <c r="M124" s="229">
        <v>0</v>
      </c>
      <c r="N124" s="229">
        <v>0</v>
      </c>
      <c r="O124" s="229">
        <v>0</v>
      </c>
      <c r="P124" s="229">
        <v>0</v>
      </c>
      <c r="Q124" s="229">
        <v>0</v>
      </c>
      <c r="R124" s="229">
        <v>0</v>
      </c>
      <c r="S124" s="229">
        <v>0</v>
      </c>
      <c r="T124" s="229">
        <v>0</v>
      </c>
      <c r="U124" s="229">
        <v>0</v>
      </c>
      <c r="V124" s="229">
        <v>0</v>
      </c>
      <c r="W124" s="229">
        <v>0</v>
      </c>
      <c r="X124" s="229">
        <v>0</v>
      </c>
      <c r="Y124" s="229">
        <v>0</v>
      </c>
      <c r="DA124" s="73" t="s">
        <v>1101</v>
      </c>
    </row>
    <row r="125" spans="1:105" ht="12" customHeight="1" x14ac:dyDescent="0.25">
      <c r="A125" s="64" t="s">
        <v>31</v>
      </c>
      <c r="B125" s="229">
        <v>1.48722745947039</v>
      </c>
      <c r="C125" s="229">
        <v>2.3588779995576412</v>
      </c>
      <c r="D125" s="229">
        <v>2.0262096152841931</v>
      </c>
      <c r="E125" s="229">
        <v>2.5040358281676691</v>
      </c>
      <c r="F125" s="229">
        <v>2.0670657810972362</v>
      </c>
      <c r="G125" s="229">
        <v>1.8391920931314929</v>
      </c>
      <c r="H125" s="229">
        <v>1.7226497992774339</v>
      </c>
      <c r="I125" s="229">
        <v>1.288020696187723</v>
      </c>
      <c r="J125" s="229">
        <v>1.3135224431102159</v>
      </c>
      <c r="K125" s="229">
        <v>1.8487548164908201</v>
      </c>
      <c r="L125" s="229">
        <v>1.7641298185166601</v>
      </c>
      <c r="M125" s="229">
        <v>1.2888574236797929</v>
      </c>
      <c r="N125" s="229">
        <v>0.26848927963671498</v>
      </c>
      <c r="O125" s="229">
        <v>0.33734295261944869</v>
      </c>
      <c r="P125" s="229">
        <v>0.21849082892369431</v>
      </c>
      <c r="Q125" s="229">
        <v>0.15772500856585209</v>
      </c>
      <c r="R125" s="229">
        <v>0.18979105937922791</v>
      </c>
      <c r="S125" s="229">
        <v>0.69536614833027122</v>
      </c>
      <c r="T125" s="229">
        <v>0.89687162180327296</v>
      </c>
      <c r="U125" s="229">
        <v>1.2663276090872879</v>
      </c>
      <c r="V125" s="229">
        <v>1.0344691653812861</v>
      </c>
      <c r="W125" s="229">
        <v>0.87511535357458425</v>
      </c>
      <c r="X125" s="229">
        <v>0.32731529033386919</v>
      </c>
      <c r="Y125" s="229">
        <v>0.50572268527465258</v>
      </c>
      <c r="DA125" s="73" t="s">
        <v>1102</v>
      </c>
    </row>
    <row r="126" spans="1:105" ht="12" customHeight="1" x14ac:dyDescent="0.25">
      <c r="A126" s="64" t="s">
        <v>159</v>
      </c>
      <c r="B126" s="229">
        <v>0.23184456324508701</v>
      </c>
      <c r="C126" s="229">
        <v>0.35044237379924509</v>
      </c>
      <c r="D126" s="229">
        <v>0.31831937121527681</v>
      </c>
      <c r="E126" s="229">
        <v>0.35294239111787018</v>
      </c>
      <c r="F126" s="229">
        <v>0.27873621158681572</v>
      </c>
      <c r="G126" s="229">
        <v>0.28991536151528241</v>
      </c>
      <c r="H126" s="229">
        <v>0.27503187784768152</v>
      </c>
      <c r="I126" s="229">
        <v>0.18564391261043059</v>
      </c>
      <c r="J126" s="229">
        <v>0.21698247651749761</v>
      </c>
      <c r="K126" s="229">
        <v>0.34213592443743202</v>
      </c>
      <c r="L126" s="229">
        <v>0.31728491343978998</v>
      </c>
      <c r="M126" s="229">
        <v>0.1073311885651424</v>
      </c>
      <c r="N126" s="229">
        <v>8.0999028864270919E-2</v>
      </c>
      <c r="O126" s="229">
        <v>0.1507549292673748</v>
      </c>
      <c r="P126" s="229">
        <v>0.28753463606334922</v>
      </c>
      <c r="Q126" s="229">
        <v>3.3635772774446467E-2</v>
      </c>
      <c r="R126" s="229">
        <v>5.3639870768642683E-2</v>
      </c>
      <c r="S126" s="229">
        <v>0.18704098676417061</v>
      </c>
      <c r="T126" s="229">
        <v>0.25231317093561112</v>
      </c>
      <c r="U126" s="229">
        <v>5.8755368228909408E-2</v>
      </c>
      <c r="V126" s="229">
        <v>3.7885670544513181E-2</v>
      </c>
      <c r="W126" s="229">
        <v>3.1013599428607781E-2</v>
      </c>
      <c r="X126" s="229">
        <v>9.6647259718787137E-3</v>
      </c>
      <c r="Y126" s="229">
        <v>1.336101414143365E-2</v>
      </c>
      <c r="DA126" s="73" t="s">
        <v>1103</v>
      </c>
    </row>
    <row r="127" spans="1:105" ht="12" customHeight="1" x14ac:dyDescent="0.25">
      <c r="A127" s="64" t="s">
        <v>32</v>
      </c>
      <c r="B127" s="229">
        <v>2.302370739529902</v>
      </c>
      <c r="C127" s="229">
        <v>3.3042259774180631</v>
      </c>
      <c r="D127" s="229">
        <v>2.9564931486760071</v>
      </c>
      <c r="E127" s="229">
        <v>3.165355843552681</v>
      </c>
      <c r="F127" s="229">
        <v>3.8841620458985791</v>
      </c>
      <c r="G127" s="229">
        <v>3.3303021102820409</v>
      </c>
      <c r="H127" s="229">
        <v>3.770342138380506</v>
      </c>
      <c r="I127" s="229">
        <v>2.9336743625759518</v>
      </c>
      <c r="J127" s="229">
        <v>2.5242962584961171</v>
      </c>
      <c r="K127" s="229">
        <v>2.5486532473016861</v>
      </c>
      <c r="L127" s="229">
        <v>2.4046865056414419</v>
      </c>
      <c r="M127" s="229">
        <v>2.054701653764174</v>
      </c>
      <c r="N127" s="229">
        <v>0</v>
      </c>
      <c r="O127" s="229">
        <v>0.44001570351354469</v>
      </c>
      <c r="P127" s="229">
        <v>0.25332191545512761</v>
      </c>
      <c r="Q127" s="229">
        <v>0.13715265095977411</v>
      </c>
      <c r="R127" s="229">
        <v>0.16503581143953699</v>
      </c>
      <c r="S127" s="229">
        <v>0.46565029508862671</v>
      </c>
      <c r="T127" s="229">
        <v>0.50422379110248627</v>
      </c>
      <c r="U127" s="229">
        <v>0.21869793176761379</v>
      </c>
      <c r="V127" s="229">
        <v>0.28638654115315337</v>
      </c>
      <c r="W127" s="229">
        <v>0.73375985927882803</v>
      </c>
      <c r="X127" s="229">
        <v>0.21591522810189021</v>
      </c>
      <c r="Y127" s="229">
        <v>0.37462732982081681</v>
      </c>
      <c r="DA127" s="73" t="s">
        <v>1104</v>
      </c>
    </row>
    <row r="128" spans="1:105" ht="12" customHeight="1" x14ac:dyDescent="0.25">
      <c r="A128" s="64" t="s">
        <v>33</v>
      </c>
      <c r="B128" s="229">
        <v>0</v>
      </c>
      <c r="C128" s="229">
        <v>0</v>
      </c>
      <c r="D128" s="229">
        <v>0</v>
      </c>
      <c r="E128" s="229">
        <v>0</v>
      </c>
      <c r="F128" s="229">
        <v>0</v>
      </c>
      <c r="G128" s="229">
        <v>0</v>
      </c>
      <c r="H128" s="229">
        <v>0</v>
      </c>
      <c r="I128" s="229">
        <v>0</v>
      </c>
      <c r="J128" s="229">
        <v>0</v>
      </c>
      <c r="K128" s="229">
        <v>0</v>
      </c>
      <c r="L128" s="229">
        <v>0</v>
      </c>
      <c r="M128" s="229">
        <v>0</v>
      </c>
      <c r="N128" s="229">
        <v>0</v>
      </c>
      <c r="O128" s="229">
        <v>1.8064460780914791</v>
      </c>
      <c r="P128" s="229">
        <v>2.970083784144868</v>
      </c>
      <c r="Q128" s="229">
        <v>2.5852906252257091</v>
      </c>
      <c r="R128" s="229">
        <v>1.9983086751672321</v>
      </c>
      <c r="S128" s="229">
        <v>0.75275066667128221</v>
      </c>
      <c r="T128" s="229">
        <v>0.82284829649548563</v>
      </c>
      <c r="U128" s="229">
        <v>0.57308076878009828</v>
      </c>
      <c r="V128" s="229">
        <v>1.0340392370101159</v>
      </c>
      <c r="W128" s="229">
        <v>1.3774629586616851</v>
      </c>
      <c r="X128" s="229">
        <v>0.63035919258308393</v>
      </c>
      <c r="Y128" s="229">
        <v>0.64953188555998387</v>
      </c>
      <c r="DA128" s="73" t="s">
        <v>1105</v>
      </c>
    </row>
    <row r="129" spans="1:105" ht="12" customHeight="1" x14ac:dyDescent="0.25">
      <c r="A129" s="64" t="s">
        <v>35</v>
      </c>
      <c r="B129" s="229">
        <v>0.16909877148839239</v>
      </c>
      <c r="C129" s="229">
        <v>0.29458013848817011</v>
      </c>
      <c r="D129" s="229">
        <v>0.52406140475792307</v>
      </c>
      <c r="E129" s="229">
        <v>0.68624063348961317</v>
      </c>
      <c r="F129" s="229">
        <v>0.69147461495220441</v>
      </c>
      <c r="G129" s="229">
        <v>1.271327136233902</v>
      </c>
      <c r="H129" s="229">
        <v>0.95242522015157904</v>
      </c>
      <c r="I129" s="229">
        <v>0.61589456976952262</v>
      </c>
      <c r="J129" s="229">
        <v>0.87296921230233626</v>
      </c>
      <c r="K129" s="229">
        <v>1.5245208765944269</v>
      </c>
      <c r="L129" s="229">
        <v>1.53765664674325</v>
      </c>
      <c r="M129" s="229">
        <v>1.4145081090986591</v>
      </c>
      <c r="N129" s="229">
        <v>3.2935387591014722</v>
      </c>
      <c r="O129" s="229">
        <v>2.3851793564647088</v>
      </c>
      <c r="P129" s="229">
        <v>1.1289229082112879</v>
      </c>
      <c r="Q129" s="229">
        <v>0.62732365018768854</v>
      </c>
      <c r="R129" s="229">
        <v>1.556295505719592</v>
      </c>
      <c r="S129" s="229">
        <v>3.418587209916462</v>
      </c>
      <c r="T129" s="229">
        <v>2.682467134557049</v>
      </c>
      <c r="U129" s="229">
        <v>4.4735639350423453</v>
      </c>
      <c r="V129" s="229">
        <v>4.4569851116328616</v>
      </c>
      <c r="W129" s="229">
        <v>2.6524602328753599</v>
      </c>
      <c r="X129" s="229">
        <v>4.3951058899061586</v>
      </c>
      <c r="Y129" s="229">
        <v>3.7797648557233821</v>
      </c>
      <c r="DA129" s="73" t="s">
        <v>1106</v>
      </c>
    </row>
    <row r="130" spans="1:105" ht="12" customHeight="1" x14ac:dyDescent="0.25">
      <c r="A130" s="64" t="s">
        <v>36</v>
      </c>
      <c r="B130" s="229">
        <v>0</v>
      </c>
      <c r="C130" s="229">
        <v>0</v>
      </c>
      <c r="D130" s="229">
        <v>0</v>
      </c>
      <c r="E130" s="229">
        <v>0</v>
      </c>
      <c r="F130" s="229">
        <v>0</v>
      </c>
      <c r="G130" s="229">
        <v>0</v>
      </c>
      <c r="H130" s="229">
        <v>0</v>
      </c>
      <c r="I130" s="229">
        <v>0</v>
      </c>
      <c r="J130" s="229">
        <v>0</v>
      </c>
      <c r="K130" s="229">
        <v>0</v>
      </c>
      <c r="L130" s="229">
        <v>0</v>
      </c>
      <c r="M130" s="229">
        <v>0</v>
      </c>
      <c r="N130" s="229">
        <v>0</v>
      </c>
      <c r="O130" s="229">
        <v>0</v>
      </c>
      <c r="P130" s="229">
        <v>0</v>
      </c>
      <c r="Q130" s="229">
        <v>0</v>
      </c>
      <c r="R130" s="229">
        <v>0</v>
      </c>
      <c r="S130" s="229">
        <v>0</v>
      </c>
      <c r="T130" s="229">
        <v>0</v>
      </c>
      <c r="U130" s="229">
        <v>0</v>
      </c>
      <c r="V130" s="229">
        <v>0</v>
      </c>
      <c r="W130" s="229">
        <v>0</v>
      </c>
      <c r="X130" s="229">
        <v>0</v>
      </c>
      <c r="Y130" s="229">
        <v>0</v>
      </c>
      <c r="DA130" s="73" t="s">
        <v>1107</v>
      </c>
    </row>
    <row r="131" spans="1:105" ht="12" customHeight="1" x14ac:dyDescent="0.25">
      <c r="A131" s="64" t="s">
        <v>38</v>
      </c>
      <c r="B131" s="229">
        <v>0</v>
      </c>
      <c r="C131" s="229">
        <v>0</v>
      </c>
      <c r="D131" s="229">
        <v>0</v>
      </c>
      <c r="E131" s="229">
        <v>0</v>
      </c>
      <c r="F131" s="229">
        <v>0</v>
      </c>
      <c r="G131" s="229">
        <v>0</v>
      </c>
      <c r="H131" s="229">
        <v>0</v>
      </c>
      <c r="I131" s="229">
        <v>0</v>
      </c>
      <c r="J131" s="229">
        <v>0</v>
      </c>
      <c r="K131" s="229">
        <v>0</v>
      </c>
      <c r="L131" s="229">
        <v>0</v>
      </c>
      <c r="M131" s="229">
        <v>0</v>
      </c>
      <c r="N131" s="229">
        <v>0</v>
      </c>
      <c r="O131" s="229">
        <v>0</v>
      </c>
      <c r="P131" s="229">
        <v>0</v>
      </c>
      <c r="Q131" s="229">
        <v>3.9332568275523978</v>
      </c>
      <c r="R131" s="229">
        <v>1.7625858370173599</v>
      </c>
      <c r="S131" s="229">
        <v>0</v>
      </c>
      <c r="T131" s="229">
        <v>0</v>
      </c>
      <c r="U131" s="229">
        <v>0</v>
      </c>
      <c r="V131" s="229">
        <v>0</v>
      </c>
      <c r="W131" s="229">
        <v>0</v>
      </c>
      <c r="X131" s="229">
        <v>0</v>
      </c>
      <c r="Y131" s="229">
        <v>0</v>
      </c>
      <c r="DA131" s="73" t="s">
        <v>1108</v>
      </c>
    </row>
    <row r="132" spans="1:105" ht="12" customHeight="1" x14ac:dyDescent="0.25">
      <c r="A132" s="64" t="s">
        <v>39</v>
      </c>
      <c r="B132" s="229">
        <v>0</v>
      </c>
      <c r="C132" s="229">
        <v>0</v>
      </c>
      <c r="D132" s="229">
        <v>0</v>
      </c>
      <c r="E132" s="229">
        <v>0</v>
      </c>
      <c r="F132" s="229">
        <v>0</v>
      </c>
      <c r="G132" s="229">
        <v>0</v>
      </c>
      <c r="H132" s="229">
        <v>0</v>
      </c>
      <c r="I132" s="229">
        <v>0</v>
      </c>
      <c r="J132" s="229">
        <v>0</v>
      </c>
      <c r="K132" s="229">
        <v>0</v>
      </c>
      <c r="L132" s="229">
        <v>0</v>
      </c>
      <c r="M132" s="229">
        <v>0</v>
      </c>
      <c r="N132" s="229">
        <v>0</v>
      </c>
      <c r="O132" s="229">
        <v>0</v>
      </c>
      <c r="P132" s="229">
        <v>0</v>
      </c>
      <c r="Q132" s="229">
        <v>0</v>
      </c>
      <c r="R132" s="229">
        <v>0</v>
      </c>
      <c r="S132" s="229">
        <v>0</v>
      </c>
      <c r="T132" s="229">
        <v>0</v>
      </c>
      <c r="U132" s="229">
        <v>0</v>
      </c>
      <c r="V132" s="229">
        <v>0</v>
      </c>
      <c r="W132" s="229">
        <v>0</v>
      </c>
      <c r="X132" s="229">
        <v>0</v>
      </c>
      <c r="Y132" s="229">
        <v>0</v>
      </c>
      <c r="DA132" s="73" t="s">
        <v>1109</v>
      </c>
    </row>
    <row r="133" spans="1:105" ht="12" customHeight="1" x14ac:dyDescent="0.25">
      <c r="A133" s="60" t="s">
        <v>1064</v>
      </c>
      <c r="B133" s="262">
        <v>6.6560246484568776E-3</v>
      </c>
      <c r="C133" s="262">
        <v>9.0656456760036652E-3</v>
      </c>
      <c r="D133" s="262">
        <v>8.4999673217803981E-3</v>
      </c>
      <c r="E133" s="262">
        <v>5.5035792275008131E-3</v>
      </c>
      <c r="F133" s="262">
        <v>3.80129059382968E-3</v>
      </c>
      <c r="G133" s="262">
        <v>3.7918625446432788E-3</v>
      </c>
      <c r="H133" s="262">
        <v>3.3945315177802259E-3</v>
      </c>
      <c r="I133" s="262">
        <v>3.0206842245083469E-4</v>
      </c>
      <c r="J133" s="262">
        <v>4.302102150757596E-3</v>
      </c>
      <c r="K133" s="262">
        <v>6.4590667316166608E-3</v>
      </c>
      <c r="L133" s="262">
        <v>4.6205288123516439E-3</v>
      </c>
      <c r="M133" s="262">
        <v>3.378411803050492E-3</v>
      </c>
      <c r="N133" s="262">
        <v>9.3038484103785072E-3</v>
      </c>
      <c r="O133" s="262">
        <v>9.7159531696197534E-3</v>
      </c>
      <c r="P133" s="262">
        <v>5.9330698486125856E-3</v>
      </c>
      <c r="Q133" s="262">
        <v>5.4709771971078562E-3</v>
      </c>
      <c r="R133" s="262">
        <v>1.5851695894620219E-3</v>
      </c>
      <c r="S133" s="262">
        <v>1.2504747110957641E-2</v>
      </c>
      <c r="T133" s="262">
        <v>1.830674931537303E-2</v>
      </c>
      <c r="U133" s="262">
        <v>1.519418918599659E-2</v>
      </c>
      <c r="V133" s="262">
        <v>1.6001526040047849E-2</v>
      </c>
      <c r="W133" s="262">
        <v>1.1529211731757029E-2</v>
      </c>
      <c r="X133" s="262">
        <v>3.468495453777358E-3</v>
      </c>
      <c r="Y133" s="262">
        <v>4.6725260739647282E-3</v>
      </c>
      <c r="DA133" s="72" t="s">
        <v>1110</v>
      </c>
    </row>
    <row r="134" spans="1:105" ht="12" customHeight="1" x14ac:dyDescent="0.25">
      <c r="A134" s="57" t="s">
        <v>1010</v>
      </c>
      <c r="B134" s="261">
        <v>2.765678023519218</v>
      </c>
      <c r="C134" s="261">
        <v>3.938999283582159</v>
      </c>
      <c r="D134" s="261">
        <v>3.4735058239639911</v>
      </c>
      <c r="E134" s="261">
        <v>3.9891919968452858</v>
      </c>
      <c r="F134" s="261">
        <v>4.1288092798369824</v>
      </c>
      <c r="G134" s="261">
        <v>4.0160263696460436</v>
      </c>
      <c r="H134" s="261">
        <v>4.0125677604397287</v>
      </c>
      <c r="I134" s="261">
        <v>3.020950523209244</v>
      </c>
      <c r="J134" s="261">
        <v>2.9322947683310061</v>
      </c>
      <c r="K134" s="261">
        <v>3.7265860955071548</v>
      </c>
      <c r="L134" s="261">
        <v>3.5854629053727449</v>
      </c>
      <c r="M134" s="261">
        <v>2.8950262183727591</v>
      </c>
      <c r="N134" s="261">
        <v>2.3033543464725388</v>
      </c>
      <c r="O134" s="261">
        <v>2.874600976745262</v>
      </c>
      <c r="P134" s="261">
        <v>2.3472751569192241</v>
      </c>
      <c r="Q134" s="261">
        <v>2.6247396351700019</v>
      </c>
      <c r="R134" s="261">
        <v>2.6410813171760101</v>
      </c>
      <c r="S134" s="261">
        <v>3.3292677107616622</v>
      </c>
      <c r="T134" s="261">
        <v>3.6704766493763401</v>
      </c>
      <c r="U134" s="261">
        <v>4.0023212641062598</v>
      </c>
      <c r="V134" s="261">
        <v>4.1241957145578834</v>
      </c>
      <c r="W134" s="261">
        <v>3.2882791378869469</v>
      </c>
      <c r="X134" s="261">
        <v>3.2441343701514298</v>
      </c>
      <c r="Y134" s="261">
        <v>3.0839825442063802</v>
      </c>
      <c r="DA134" s="70" t="s">
        <v>1111</v>
      </c>
    </row>
    <row r="135" spans="1:105" ht="12" customHeight="1" x14ac:dyDescent="0.25">
      <c r="A135" s="60" t="s">
        <v>1012</v>
      </c>
      <c r="B135" s="262">
        <v>2.654258282794892</v>
      </c>
      <c r="C135" s="262">
        <v>3.8061271674224471</v>
      </c>
      <c r="D135" s="262">
        <v>3.3389601365064538</v>
      </c>
      <c r="E135" s="262">
        <v>3.9616612412423202</v>
      </c>
      <c r="F135" s="262">
        <v>4.1203234150399766</v>
      </c>
      <c r="G135" s="262">
        <v>4.0075076389697788</v>
      </c>
      <c r="H135" s="262">
        <v>4.0063252416487662</v>
      </c>
      <c r="I135" s="262">
        <v>3.0209375367398281</v>
      </c>
      <c r="J135" s="262">
        <v>2.9098322851737501</v>
      </c>
      <c r="K135" s="262">
        <v>3.6805233848504728</v>
      </c>
      <c r="L135" s="262">
        <v>3.566068480234569</v>
      </c>
      <c r="M135" s="262">
        <v>2.8823416004604332</v>
      </c>
      <c r="N135" s="262">
        <v>1.876903467460145</v>
      </c>
      <c r="O135" s="262">
        <v>2.507981773121132</v>
      </c>
      <c r="P135" s="262">
        <v>2.2080874331684321</v>
      </c>
      <c r="Q135" s="262">
        <v>2.518549075193008</v>
      </c>
      <c r="R135" s="262">
        <v>2.6390296853036048</v>
      </c>
      <c r="S135" s="262">
        <v>2.8622267115861471</v>
      </c>
      <c r="T135" s="262">
        <v>2.107968924007475</v>
      </c>
      <c r="U135" s="262">
        <v>3.51440015108804</v>
      </c>
      <c r="V135" s="262">
        <v>3.560525754344765</v>
      </c>
      <c r="W135" s="262">
        <v>2.9250790807550029</v>
      </c>
      <c r="X135" s="262">
        <v>3.2346171187635608</v>
      </c>
      <c r="Y135" s="262">
        <v>3.0589880351044689</v>
      </c>
      <c r="DA135" s="72" t="s">
        <v>1112</v>
      </c>
    </row>
    <row r="136" spans="1:105" ht="12" customHeight="1" x14ac:dyDescent="0.25">
      <c r="A136" s="59" t="s">
        <v>28</v>
      </c>
      <c r="B136" s="230">
        <v>0</v>
      </c>
      <c r="C136" s="230">
        <v>0</v>
      </c>
      <c r="D136" s="230">
        <v>0</v>
      </c>
      <c r="E136" s="230">
        <v>0</v>
      </c>
      <c r="F136" s="230">
        <v>0</v>
      </c>
      <c r="G136" s="230">
        <v>0</v>
      </c>
      <c r="H136" s="230">
        <v>0</v>
      </c>
      <c r="I136" s="230">
        <v>0</v>
      </c>
      <c r="J136" s="230">
        <v>0</v>
      </c>
      <c r="K136" s="230">
        <v>0</v>
      </c>
      <c r="L136" s="230">
        <v>0</v>
      </c>
      <c r="M136" s="230">
        <v>0</v>
      </c>
      <c r="N136" s="230">
        <v>0</v>
      </c>
      <c r="O136" s="230">
        <v>0</v>
      </c>
      <c r="P136" s="230">
        <v>0</v>
      </c>
      <c r="Q136" s="230">
        <v>0</v>
      </c>
      <c r="R136" s="230">
        <v>0</v>
      </c>
      <c r="S136" s="230">
        <v>0</v>
      </c>
      <c r="T136" s="230">
        <v>0</v>
      </c>
      <c r="U136" s="230">
        <v>0</v>
      </c>
      <c r="V136" s="230">
        <v>0</v>
      </c>
      <c r="W136" s="230">
        <v>0</v>
      </c>
      <c r="X136" s="230">
        <v>0</v>
      </c>
      <c r="Y136" s="230">
        <v>0</v>
      </c>
      <c r="DA136" s="71" t="s">
        <v>1113</v>
      </c>
    </row>
    <row r="137" spans="1:105" ht="12" customHeight="1" x14ac:dyDescent="0.25">
      <c r="A137" s="59" t="s">
        <v>31</v>
      </c>
      <c r="B137" s="295">
        <v>0.9419989686111232</v>
      </c>
      <c r="C137" s="295">
        <v>1.423273558961281</v>
      </c>
      <c r="D137" s="295">
        <v>1.1614310914616259</v>
      </c>
      <c r="E137" s="295">
        <v>1.478725681114365</v>
      </c>
      <c r="F137" s="295">
        <v>1.230521567063684</v>
      </c>
      <c r="G137" s="295">
        <v>1.0950623520132681</v>
      </c>
      <c r="H137" s="295">
        <v>1.02693961917553</v>
      </c>
      <c r="I137" s="295">
        <v>0.7746066427812146</v>
      </c>
      <c r="J137" s="295">
        <v>0.77563070302304782</v>
      </c>
      <c r="K137" s="295">
        <v>1.0862571639638019</v>
      </c>
      <c r="L137" s="295">
        <v>1.0443659691581839</v>
      </c>
      <c r="M137" s="295">
        <v>0.76354022485409312</v>
      </c>
      <c r="N137" s="295">
        <v>0.13832685032935299</v>
      </c>
      <c r="O137" s="295">
        <v>0.25535018825839012</v>
      </c>
      <c r="P137" s="295">
        <v>0.25549671384863021</v>
      </c>
      <c r="Q137" s="295">
        <v>0.41559192642374032</v>
      </c>
      <c r="R137" s="295">
        <v>0.25492358701085133</v>
      </c>
      <c r="S137" s="295">
        <v>0.41754645339832153</v>
      </c>
      <c r="T137" s="295">
        <v>0.43603129572261451</v>
      </c>
      <c r="U137" s="295">
        <v>0.739592304577254</v>
      </c>
      <c r="V137" s="295">
        <v>0.63332656935719256</v>
      </c>
      <c r="W137" s="295">
        <v>0.59635914671861923</v>
      </c>
      <c r="X137" s="295">
        <v>0.2139732010174302</v>
      </c>
      <c r="Y137" s="295">
        <v>0.33101693074194871</v>
      </c>
      <c r="DA137" s="122" t="s">
        <v>1114</v>
      </c>
    </row>
    <row r="138" spans="1:105" ht="12" customHeight="1" x14ac:dyDescent="0.25">
      <c r="A138" s="59" t="s">
        <v>159</v>
      </c>
      <c r="B138" s="295">
        <v>0.14684864649603821</v>
      </c>
      <c r="C138" s="295">
        <v>0.2114460199559394</v>
      </c>
      <c r="D138" s="295">
        <v>0.18246187953859991</v>
      </c>
      <c r="E138" s="295">
        <v>0.2084255232409393</v>
      </c>
      <c r="F138" s="295">
        <v>0.16593130369423331</v>
      </c>
      <c r="G138" s="295">
        <v>0.17261676953229721</v>
      </c>
      <c r="H138" s="295">
        <v>0.1639573707996245</v>
      </c>
      <c r="I138" s="295">
        <v>0.1116449513005159</v>
      </c>
      <c r="J138" s="295">
        <v>0.12812744212154051</v>
      </c>
      <c r="K138" s="295">
        <v>0.20102589897505951</v>
      </c>
      <c r="L138" s="295">
        <v>0.18783286958010659</v>
      </c>
      <c r="M138" s="295">
        <v>6.3584752157385432E-2</v>
      </c>
      <c r="N138" s="295">
        <v>4.1731053685611641E-2</v>
      </c>
      <c r="O138" s="295">
        <v>0.1141132466837995</v>
      </c>
      <c r="P138" s="295">
        <v>0.33623450006455019</v>
      </c>
      <c r="Q138" s="295">
        <v>8.8627388460385453E-2</v>
      </c>
      <c r="R138" s="295">
        <v>7.2048010627404194E-2</v>
      </c>
      <c r="S138" s="295">
        <v>0.1123124858048285</v>
      </c>
      <c r="T138" s="295">
        <v>0.1226668746968872</v>
      </c>
      <c r="U138" s="295">
        <v>3.4315778857593342E-2</v>
      </c>
      <c r="V138" s="295">
        <v>2.3194506474158279E-2</v>
      </c>
      <c r="W138" s="295">
        <v>2.1134635127095021E-2</v>
      </c>
      <c r="X138" s="295">
        <v>6.3180438379453092E-3</v>
      </c>
      <c r="Y138" s="295">
        <v>8.7453500139018057E-3</v>
      </c>
      <c r="DA138" s="122" t="s">
        <v>1115</v>
      </c>
    </row>
    <row r="139" spans="1:105" ht="12" customHeight="1" x14ac:dyDescent="0.25">
      <c r="A139" s="59" t="s">
        <v>32</v>
      </c>
      <c r="B139" s="295">
        <v>1.458304745643904</v>
      </c>
      <c r="C139" s="295">
        <v>1.993667102484334</v>
      </c>
      <c r="D139" s="295">
        <v>1.6946731664206309</v>
      </c>
      <c r="E139" s="295">
        <v>1.8692595860946111</v>
      </c>
      <c r="F139" s="295">
        <v>2.312236606670222</v>
      </c>
      <c r="G139" s="295">
        <v>1.9828752393072999</v>
      </c>
      <c r="H139" s="295">
        <v>2.2476499410234201</v>
      </c>
      <c r="I139" s="295">
        <v>1.7642912538084561</v>
      </c>
      <c r="J139" s="295">
        <v>1.49058867770827</v>
      </c>
      <c r="K139" s="295">
        <v>1.497490539927856</v>
      </c>
      <c r="L139" s="295">
        <v>1.4235759333729081</v>
      </c>
      <c r="M139" s="295">
        <v>1.2172388767750491</v>
      </c>
      <c r="N139" s="295">
        <v>0</v>
      </c>
      <c r="O139" s="295">
        <v>0.3330678523335896</v>
      </c>
      <c r="P139" s="295">
        <v>0.29622715636833169</v>
      </c>
      <c r="Q139" s="295">
        <v>0.36138552119778378</v>
      </c>
      <c r="R139" s="295">
        <v>0.22167282892577539</v>
      </c>
      <c r="S139" s="295">
        <v>0.27960899406019268</v>
      </c>
      <c r="T139" s="295">
        <v>0.24513804163692371</v>
      </c>
      <c r="U139" s="295">
        <v>0.1277294328904893</v>
      </c>
      <c r="V139" s="295">
        <v>0.17533263599185869</v>
      </c>
      <c r="W139" s="295">
        <v>0.50003054087497645</v>
      </c>
      <c r="X139" s="295">
        <v>0.1411485313082835</v>
      </c>
      <c r="Y139" s="295">
        <v>0.24520946459419951</v>
      </c>
      <c r="DA139" s="122" t="s">
        <v>1116</v>
      </c>
    </row>
    <row r="140" spans="1:105" ht="12" customHeight="1" x14ac:dyDescent="0.25">
      <c r="A140" s="59" t="s">
        <v>35</v>
      </c>
      <c r="B140" s="295">
        <v>0.1071059220438265</v>
      </c>
      <c r="C140" s="295">
        <v>0.17774048602089221</v>
      </c>
      <c r="D140" s="295">
        <v>0.30039399908559677</v>
      </c>
      <c r="E140" s="295">
        <v>0.40525045079240518</v>
      </c>
      <c r="F140" s="295">
        <v>0.4116339376118377</v>
      </c>
      <c r="G140" s="295">
        <v>0.75695327811691304</v>
      </c>
      <c r="H140" s="295">
        <v>0.56777831065019146</v>
      </c>
      <c r="I140" s="295">
        <v>0.37039468884964161</v>
      </c>
      <c r="J140" s="295">
        <v>0.51548546232089221</v>
      </c>
      <c r="K140" s="295">
        <v>0.89574978198375588</v>
      </c>
      <c r="L140" s="295">
        <v>0.91029370812336996</v>
      </c>
      <c r="M140" s="295">
        <v>0.83797774667390534</v>
      </c>
      <c r="N140" s="295">
        <v>1.69684556344518</v>
      </c>
      <c r="O140" s="295">
        <v>1.8054504858453519</v>
      </c>
      <c r="P140" s="295">
        <v>1.32012906288692</v>
      </c>
      <c r="Q140" s="295">
        <v>1.6529442391110989</v>
      </c>
      <c r="R140" s="295">
        <v>2.0903852587395741</v>
      </c>
      <c r="S140" s="295">
        <v>2.0527587783228052</v>
      </c>
      <c r="T140" s="295">
        <v>1.30413271195105</v>
      </c>
      <c r="U140" s="295">
        <v>2.6127626347627029</v>
      </c>
      <c r="V140" s="295">
        <v>2.728672042521556</v>
      </c>
      <c r="W140" s="295">
        <v>1.8075547580343121</v>
      </c>
      <c r="X140" s="295">
        <v>2.8731773425999019</v>
      </c>
      <c r="Y140" s="295">
        <v>2.4740162897544189</v>
      </c>
      <c r="DA140" s="122" t="s">
        <v>1117</v>
      </c>
    </row>
    <row r="141" spans="1:105" ht="12" customHeight="1" x14ac:dyDescent="0.25">
      <c r="A141" s="60" t="s">
        <v>1019</v>
      </c>
      <c r="B141" s="262">
        <v>0.1114197407243267</v>
      </c>
      <c r="C141" s="262">
        <v>0.1328721161597122</v>
      </c>
      <c r="D141" s="262">
        <v>0.13454568745753689</v>
      </c>
      <c r="E141" s="262">
        <v>2.7530755602965459E-2</v>
      </c>
      <c r="F141" s="262">
        <v>8.4858647970047843E-3</v>
      </c>
      <c r="G141" s="262">
        <v>8.5187306762646159E-3</v>
      </c>
      <c r="H141" s="262">
        <v>6.2425187909629304E-3</v>
      </c>
      <c r="I141" s="262">
        <v>1.2986469415246451E-5</v>
      </c>
      <c r="J141" s="262">
        <v>2.2462483157255519E-2</v>
      </c>
      <c r="K141" s="262">
        <v>4.6062710656682042E-2</v>
      </c>
      <c r="L141" s="262">
        <v>1.9394425138176619E-2</v>
      </c>
      <c r="M141" s="262">
        <v>1.268461791232591E-2</v>
      </c>
      <c r="N141" s="262">
        <v>0.42645087901239392</v>
      </c>
      <c r="O141" s="262">
        <v>0.36661920362413097</v>
      </c>
      <c r="P141" s="262">
        <v>0.139187723750792</v>
      </c>
      <c r="Q141" s="262">
        <v>0.1061905599769936</v>
      </c>
      <c r="R141" s="262">
        <v>2.0516318724046849E-3</v>
      </c>
      <c r="S141" s="262">
        <v>0.46704099917551412</v>
      </c>
      <c r="T141" s="262">
        <v>1.562507725368864</v>
      </c>
      <c r="U141" s="262">
        <v>0.48792111301821989</v>
      </c>
      <c r="V141" s="262">
        <v>0.56366996021311788</v>
      </c>
      <c r="W141" s="262">
        <v>0.36320005713194448</v>
      </c>
      <c r="X141" s="262">
        <v>9.5172513878687779E-3</v>
      </c>
      <c r="Y141" s="262">
        <v>2.4994509101910301E-2</v>
      </c>
      <c r="DA141" s="72" t="s">
        <v>1118</v>
      </c>
    </row>
    <row r="142" spans="1:105" ht="12" customHeight="1" x14ac:dyDescent="0.25">
      <c r="A142" s="57" t="s">
        <v>1021</v>
      </c>
      <c r="B142" s="261">
        <f t="shared" ref="B142:Y142" si="5">B143+B144+B155</f>
        <v>1.8960447477175784</v>
      </c>
      <c r="C142" s="261">
        <f t="shared" si="5"/>
        <v>2.6204751499204946</v>
      </c>
      <c r="D142" s="261">
        <f t="shared" si="5"/>
        <v>2.4143927921936306</v>
      </c>
      <c r="E142" s="261">
        <f t="shared" si="5"/>
        <v>2.2343363796382905</v>
      </c>
      <c r="F142" s="261">
        <f t="shared" si="5"/>
        <v>2.2328499367182344</v>
      </c>
      <c r="G142" s="261">
        <f t="shared" si="5"/>
        <v>2.42853841362927</v>
      </c>
      <c r="H142" s="261">
        <f t="shared" si="5"/>
        <v>2.3190425455470374</v>
      </c>
      <c r="I142" s="261">
        <f t="shared" si="5"/>
        <v>1.9334191932525935</v>
      </c>
      <c r="J142" s="261">
        <f t="shared" si="5"/>
        <v>1.7856955535295214</v>
      </c>
      <c r="K142" s="261">
        <f t="shared" si="5"/>
        <v>2.4111394849529919</v>
      </c>
      <c r="L142" s="261">
        <f t="shared" si="5"/>
        <v>2.2594124624710425</v>
      </c>
      <c r="M142" s="261">
        <f t="shared" si="5"/>
        <v>1.8405893045899993</v>
      </c>
      <c r="N142" s="261">
        <f t="shared" si="5"/>
        <v>2.0720197679326229</v>
      </c>
      <c r="O142" s="261">
        <f t="shared" si="5"/>
        <v>2.4436513352481093</v>
      </c>
      <c r="P142" s="261">
        <f t="shared" si="5"/>
        <v>1.84029029690959</v>
      </c>
      <c r="Q142" s="261">
        <f t="shared" si="5"/>
        <v>2.1779987172265942</v>
      </c>
      <c r="R142" s="261">
        <f t="shared" si="5"/>
        <v>2.0830121855086623</v>
      </c>
      <c r="S142" s="261">
        <f t="shared" si="5"/>
        <v>2.9233644424523462</v>
      </c>
      <c r="T142" s="261">
        <f t="shared" si="5"/>
        <v>3.908558788624366</v>
      </c>
      <c r="U142" s="261">
        <f t="shared" si="5"/>
        <v>3.4943433312818906</v>
      </c>
      <c r="V142" s="261">
        <f t="shared" si="5"/>
        <v>3.653919701211346</v>
      </c>
      <c r="W142" s="261">
        <f t="shared" si="5"/>
        <v>2.8136534999650955</v>
      </c>
      <c r="X142" s="261">
        <f t="shared" si="5"/>
        <v>2.4208304068484781</v>
      </c>
      <c r="Y142" s="261">
        <f t="shared" si="5"/>
        <v>2.2669527193914245</v>
      </c>
      <c r="DA142" s="70"/>
    </row>
    <row r="143" spans="1:105" ht="12" customHeight="1" x14ac:dyDescent="0.25">
      <c r="A143" s="60" t="s">
        <v>1022</v>
      </c>
      <c r="B143" s="262">
        <v>0.11942705731353</v>
      </c>
      <c r="C143" s="262">
        <v>0.2204180870165178</v>
      </c>
      <c r="D143" s="262">
        <v>0.32109567054598442</v>
      </c>
      <c r="E143" s="262">
        <v>0.88120707897908945</v>
      </c>
      <c r="F143" s="262">
        <v>1.2058445863601801</v>
      </c>
      <c r="G143" s="262">
        <v>1.5024777171672681</v>
      </c>
      <c r="H143" s="262">
        <v>1.408380846200129</v>
      </c>
      <c r="I143" s="262">
        <v>1.3680016120552969</v>
      </c>
      <c r="J143" s="262">
        <v>0.85773322366555249</v>
      </c>
      <c r="K143" s="262">
        <v>1.1270707112528251</v>
      </c>
      <c r="L143" s="262">
        <v>1.304102635906232</v>
      </c>
      <c r="M143" s="262">
        <v>1.123357650371916</v>
      </c>
      <c r="N143" s="262">
        <v>0.47316056898948672</v>
      </c>
      <c r="O143" s="262">
        <v>0.61632837959403419</v>
      </c>
      <c r="P143" s="262">
        <v>0.62983226939359482</v>
      </c>
      <c r="Q143" s="262">
        <v>0.81427506974722363</v>
      </c>
      <c r="R143" s="262">
        <v>1.4250895170099649</v>
      </c>
      <c r="S143" s="262">
        <v>0.70305167298144755</v>
      </c>
      <c r="T143" s="262">
        <v>0.2564002123189621</v>
      </c>
      <c r="U143" s="262">
        <v>0.96013822819205674</v>
      </c>
      <c r="V143" s="262">
        <v>0.94057886842531213</v>
      </c>
      <c r="W143" s="262">
        <v>0.72308038093749383</v>
      </c>
      <c r="X143" s="262">
        <v>1.7359574382470579</v>
      </c>
      <c r="Y143" s="262">
        <v>1.5152208314689479</v>
      </c>
      <c r="DA143" s="72" t="s">
        <v>1119</v>
      </c>
    </row>
    <row r="144" spans="1:105" ht="12" customHeight="1" x14ac:dyDescent="0.25">
      <c r="A144" s="60" t="s">
        <v>1024</v>
      </c>
      <c r="B144" s="262">
        <v>0.53424644636602447</v>
      </c>
      <c r="C144" s="262">
        <v>0.75229417458162984</v>
      </c>
      <c r="D144" s="262">
        <v>0.65511800140037535</v>
      </c>
      <c r="E144" s="262">
        <v>0.75447983143494413</v>
      </c>
      <c r="F144" s="262">
        <v>0.77841957569090758</v>
      </c>
      <c r="G144" s="262">
        <v>0.75697228123672344</v>
      </c>
      <c r="H144" s="262">
        <v>0.75581527896905709</v>
      </c>
      <c r="I144" s="262">
        <v>0.56493794389066709</v>
      </c>
      <c r="J144" s="262">
        <v>0.55420168095526523</v>
      </c>
      <c r="K144" s="262">
        <v>0.70448803467854992</v>
      </c>
      <c r="L144" s="262">
        <v>0.67746191089895369</v>
      </c>
      <c r="M144" s="262">
        <v>0.54718701245504819</v>
      </c>
      <c r="N144" s="262">
        <v>0.40971302732638221</v>
      </c>
      <c r="O144" s="262">
        <v>0.5757914322519404</v>
      </c>
      <c r="P144" s="262">
        <v>0.54639477501869471</v>
      </c>
      <c r="Q144" s="262">
        <v>0.8406066324839756</v>
      </c>
      <c r="R144" s="262">
        <v>0.64393596886089755</v>
      </c>
      <c r="S144" s="262">
        <v>0.62073877525053467</v>
      </c>
      <c r="T144" s="262">
        <v>0.58017587958095707</v>
      </c>
      <c r="U144" s="262">
        <v>0.74119219515165158</v>
      </c>
      <c r="V144" s="262">
        <v>0.77035888009720299</v>
      </c>
      <c r="W144" s="262">
        <v>0.63765538859555471</v>
      </c>
      <c r="X144" s="262">
        <v>0.62737027604751106</v>
      </c>
      <c r="Y144" s="262">
        <v>0.59865205162392898</v>
      </c>
      <c r="DA144" s="72" t="s">
        <v>1120</v>
      </c>
    </row>
    <row r="145" spans="1:105" ht="12" customHeight="1" x14ac:dyDescent="0.25">
      <c r="A145" s="64" t="s">
        <v>28</v>
      </c>
      <c r="B145" s="229">
        <v>0</v>
      </c>
      <c r="C145" s="229">
        <v>0</v>
      </c>
      <c r="D145" s="229">
        <v>0</v>
      </c>
      <c r="E145" s="229">
        <v>0</v>
      </c>
      <c r="F145" s="229">
        <v>0</v>
      </c>
      <c r="G145" s="229">
        <v>0</v>
      </c>
      <c r="H145" s="229">
        <v>0</v>
      </c>
      <c r="I145" s="229">
        <v>0</v>
      </c>
      <c r="J145" s="229">
        <v>0</v>
      </c>
      <c r="K145" s="229">
        <v>0</v>
      </c>
      <c r="L145" s="229">
        <v>0</v>
      </c>
      <c r="M145" s="229">
        <v>0</v>
      </c>
      <c r="N145" s="229">
        <v>0</v>
      </c>
      <c r="O145" s="229">
        <v>0</v>
      </c>
      <c r="P145" s="229">
        <v>0</v>
      </c>
      <c r="Q145" s="229">
        <v>0</v>
      </c>
      <c r="R145" s="229">
        <v>0</v>
      </c>
      <c r="S145" s="229">
        <v>0</v>
      </c>
      <c r="T145" s="229">
        <v>0</v>
      </c>
      <c r="U145" s="229">
        <v>0</v>
      </c>
      <c r="V145" s="229">
        <v>0</v>
      </c>
      <c r="W145" s="229">
        <v>0</v>
      </c>
      <c r="X145" s="229">
        <v>0</v>
      </c>
      <c r="Y145" s="229">
        <v>0</v>
      </c>
      <c r="DA145" s="73" t="s">
        <v>1121</v>
      </c>
    </row>
    <row r="146" spans="1:105" ht="12" customHeight="1" x14ac:dyDescent="0.25">
      <c r="A146" s="64" t="s">
        <v>30</v>
      </c>
      <c r="B146" s="229">
        <v>6.2957206384357201E-2</v>
      </c>
      <c r="C146" s="229">
        <v>4.2850749453675521E-2</v>
      </c>
      <c r="D146" s="229">
        <v>0</v>
      </c>
      <c r="E146" s="229">
        <v>0</v>
      </c>
      <c r="F146" s="229">
        <v>0</v>
      </c>
      <c r="G146" s="229">
        <v>0</v>
      </c>
      <c r="H146" s="229">
        <v>0</v>
      </c>
      <c r="I146" s="229">
        <v>0</v>
      </c>
      <c r="J146" s="229">
        <v>0</v>
      </c>
      <c r="K146" s="229">
        <v>0</v>
      </c>
      <c r="L146" s="229">
        <v>0</v>
      </c>
      <c r="M146" s="229">
        <v>0</v>
      </c>
      <c r="N146" s="229">
        <v>0</v>
      </c>
      <c r="O146" s="229">
        <v>0</v>
      </c>
      <c r="P146" s="229">
        <v>0</v>
      </c>
      <c r="Q146" s="229">
        <v>0</v>
      </c>
      <c r="R146" s="229">
        <v>0</v>
      </c>
      <c r="S146" s="229">
        <v>0</v>
      </c>
      <c r="T146" s="229">
        <v>0</v>
      </c>
      <c r="U146" s="229">
        <v>0</v>
      </c>
      <c r="V146" s="229">
        <v>0</v>
      </c>
      <c r="W146" s="229">
        <v>0</v>
      </c>
      <c r="X146" s="229">
        <v>0</v>
      </c>
      <c r="Y146" s="229">
        <v>0</v>
      </c>
      <c r="DA146" s="73" t="s">
        <v>1122</v>
      </c>
    </row>
    <row r="147" spans="1:105" ht="12" customHeight="1" x14ac:dyDescent="0.25">
      <c r="A147" s="64" t="s">
        <v>31</v>
      </c>
      <c r="B147" s="229">
        <v>0.16726103139924059</v>
      </c>
      <c r="C147" s="229">
        <v>0.26529120655927718</v>
      </c>
      <c r="D147" s="229">
        <v>0.22787765780237729</v>
      </c>
      <c r="E147" s="229">
        <v>0.28161638128247207</v>
      </c>
      <c r="F147" s="229">
        <v>0.23247254635785189</v>
      </c>
      <c r="G147" s="229">
        <v>0.20684473278085419</v>
      </c>
      <c r="H147" s="229">
        <v>0.19373780408105409</v>
      </c>
      <c r="I147" s="229">
        <v>0.14485724341362299</v>
      </c>
      <c r="J147" s="229">
        <v>0.14772529729843861</v>
      </c>
      <c r="K147" s="229">
        <v>0.20792020443240411</v>
      </c>
      <c r="L147" s="229">
        <v>0.19840285431007831</v>
      </c>
      <c r="M147" s="229">
        <v>0.14495134596830109</v>
      </c>
      <c r="N147" s="229">
        <v>3.019564596236542E-2</v>
      </c>
      <c r="O147" s="229">
        <v>3.7939274070751178E-2</v>
      </c>
      <c r="P147" s="229">
        <v>2.4572570365306461E-2</v>
      </c>
      <c r="Q147" s="229">
        <v>1.773854257611206E-2</v>
      </c>
      <c r="R147" s="229">
        <v>2.1344850876696839E-2</v>
      </c>
      <c r="S147" s="229">
        <v>7.8204351613610126E-2</v>
      </c>
      <c r="T147" s="229">
        <v>0.10086666403331811</v>
      </c>
      <c r="U147" s="229">
        <v>0.1424175304433257</v>
      </c>
      <c r="V147" s="229">
        <v>0.1163415713249412</v>
      </c>
      <c r="W147" s="229">
        <v>9.8419845397636818E-2</v>
      </c>
      <c r="X147" s="229">
        <v>3.6811513064370527E-2</v>
      </c>
      <c r="Y147" s="229">
        <v>5.6876100156968673E-2</v>
      </c>
      <c r="DA147" s="73" t="s">
        <v>1123</v>
      </c>
    </row>
    <row r="148" spans="1:105" ht="12" customHeight="1" x14ac:dyDescent="0.25">
      <c r="A148" s="64" t="s">
        <v>159</v>
      </c>
      <c r="B148" s="229">
        <v>2.6074398052392721E-2</v>
      </c>
      <c r="C148" s="229">
        <v>3.941250043119375E-2</v>
      </c>
      <c r="D148" s="229">
        <v>3.5799787049914232E-2</v>
      </c>
      <c r="E148" s="229">
        <v>3.9693664870813557E-2</v>
      </c>
      <c r="F148" s="229">
        <v>3.1348067130854342E-2</v>
      </c>
      <c r="G148" s="229">
        <v>3.2605330191252599E-2</v>
      </c>
      <c r="H148" s="229">
        <v>3.0931459248913249E-2</v>
      </c>
      <c r="I148" s="229">
        <v>2.087844202881281E-2</v>
      </c>
      <c r="J148" s="229">
        <v>2.4402933516842251E-2</v>
      </c>
      <c r="K148" s="229">
        <v>3.8478315630694447E-2</v>
      </c>
      <c r="L148" s="229">
        <v>3.5683446759553747E-2</v>
      </c>
      <c r="M148" s="229">
        <v>1.207100177339719E-2</v>
      </c>
      <c r="N148" s="229">
        <v>9.1095555181581432E-3</v>
      </c>
      <c r="O148" s="229">
        <v>1.6954652630445662E-2</v>
      </c>
      <c r="P148" s="229">
        <v>3.2337581911032851E-2</v>
      </c>
      <c r="Q148" s="229">
        <v>3.7828470758385852E-3</v>
      </c>
      <c r="R148" s="229">
        <v>6.0326078917881717E-3</v>
      </c>
      <c r="S148" s="229">
        <v>2.1035563968975889E-2</v>
      </c>
      <c r="T148" s="229">
        <v>2.8376399949831221E-2</v>
      </c>
      <c r="U148" s="229">
        <v>6.6079222970433721E-3</v>
      </c>
      <c r="V148" s="229">
        <v>4.260811814746664E-3</v>
      </c>
      <c r="W148" s="229">
        <v>3.487944359014917E-3</v>
      </c>
      <c r="X148" s="229">
        <v>1.086943375039026E-3</v>
      </c>
      <c r="Y148" s="229">
        <v>1.5026464120235169E-3</v>
      </c>
      <c r="DA148" s="73" t="s">
        <v>1124</v>
      </c>
    </row>
    <row r="149" spans="1:105" ht="12" customHeight="1" x14ac:dyDescent="0.25">
      <c r="A149" s="64" t="s">
        <v>32</v>
      </c>
      <c r="B149" s="229">
        <v>0.25893611774377723</v>
      </c>
      <c r="C149" s="229">
        <v>0.37160976381912492</v>
      </c>
      <c r="D149" s="229">
        <v>0.3325019923639882</v>
      </c>
      <c r="E149" s="229">
        <v>0.35599173466496592</v>
      </c>
      <c r="F149" s="229">
        <v>0.43683227187731688</v>
      </c>
      <c r="G149" s="229">
        <v>0.37454241601698418</v>
      </c>
      <c r="H149" s="229">
        <v>0.42403151634795178</v>
      </c>
      <c r="I149" s="229">
        <v>0.32993567765935439</v>
      </c>
      <c r="J149" s="229">
        <v>0.28389497051356088</v>
      </c>
      <c r="K149" s="229">
        <v>0.28663427918047463</v>
      </c>
      <c r="L149" s="229">
        <v>0.2704430600472188</v>
      </c>
      <c r="M149" s="229">
        <v>0.23108201481749421</v>
      </c>
      <c r="N149" s="229">
        <v>0</v>
      </c>
      <c r="O149" s="229">
        <v>4.9486364666603437E-2</v>
      </c>
      <c r="P149" s="229">
        <v>2.848984839894252E-2</v>
      </c>
      <c r="Q149" s="229">
        <v>1.542487244475774E-2</v>
      </c>
      <c r="R149" s="229">
        <v>1.8560751997557589E-2</v>
      </c>
      <c r="S149" s="229">
        <v>5.2369358924841097E-2</v>
      </c>
      <c r="T149" s="229">
        <v>5.6707527028763929E-2</v>
      </c>
      <c r="U149" s="229">
        <v>2.4595862185975259E-2</v>
      </c>
      <c r="V149" s="229">
        <v>3.2208461420686403E-2</v>
      </c>
      <c r="W149" s="229">
        <v>8.2522300190747536E-2</v>
      </c>
      <c r="X149" s="229">
        <v>2.428290542724711E-2</v>
      </c>
      <c r="Y149" s="229">
        <v>4.21324614316139E-2</v>
      </c>
      <c r="DA149" s="73" t="s">
        <v>1125</v>
      </c>
    </row>
    <row r="150" spans="1:105" ht="12" customHeight="1" x14ac:dyDescent="0.25">
      <c r="A150" s="64" t="s">
        <v>33</v>
      </c>
      <c r="B150" s="229">
        <v>0</v>
      </c>
      <c r="C150" s="229">
        <v>0</v>
      </c>
      <c r="D150" s="229">
        <v>0</v>
      </c>
      <c r="E150" s="229">
        <v>0</v>
      </c>
      <c r="F150" s="229">
        <v>0</v>
      </c>
      <c r="G150" s="229">
        <v>0</v>
      </c>
      <c r="H150" s="229">
        <v>0</v>
      </c>
      <c r="I150" s="229">
        <v>0</v>
      </c>
      <c r="J150" s="229">
        <v>0</v>
      </c>
      <c r="K150" s="229">
        <v>0</v>
      </c>
      <c r="L150" s="229">
        <v>0</v>
      </c>
      <c r="M150" s="229">
        <v>0</v>
      </c>
      <c r="N150" s="229">
        <v>0</v>
      </c>
      <c r="O150" s="229">
        <v>0.20316195230572889</v>
      </c>
      <c r="P150" s="229">
        <v>0.33403046313785478</v>
      </c>
      <c r="Q150" s="229">
        <v>0.29075470176971191</v>
      </c>
      <c r="R150" s="229">
        <v>0.2247397786627377</v>
      </c>
      <c r="S150" s="229">
        <v>8.4658101282463122E-2</v>
      </c>
      <c r="T150" s="229">
        <v>9.2541630992984736E-2</v>
      </c>
      <c r="U150" s="229">
        <v>6.445152679964844E-2</v>
      </c>
      <c r="V150" s="229">
        <v>0.11629321943207389</v>
      </c>
      <c r="W150" s="229">
        <v>0.15491636717227369</v>
      </c>
      <c r="X150" s="229">
        <v>7.0893344546627018E-2</v>
      </c>
      <c r="Y150" s="229">
        <v>7.3049601400006589E-2</v>
      </c>
      <c r="DA150" s="73" t="s">
        <v>1126</v>
      </c>
    </row>
    <row r="151" spans="1:105" ht="12" customHeight="1" x14ac:dyDescent="0.25">
      <c r="A151" s="64" t="s">
        <v>35</v>
      </c>
      <c r="B151" s="229">
        <v>1.901769278625676E-2</v>
      </c>
      <c r="C151" s="229">
        <v>3.312995431835853E-2</v>
      </c>
      <c r="D151" s="229">
        <v>5.893856418409562E-2</v>
      </c>
      <c r="E151" s="229">
        <v>7.7178050616692598E-2</v>
      </c>
      <c r="F151" s="229">
        <v>7.776669032488441E-2</v>
      </c>
      <c r="G151" s="229">
        <v>0.14297980224763249</v>
      </c>
      <c r="H151" s="229">
        <v>0.10711449929113789</v>
      </c>
      <c r="I151" s="229">
        <v>6.9266580788876861E-2</v>
      </c>
      <c r="J151" s="229">
        <v>9.8178479626423523E-2</v>
      </c>
      <c r="K151" s="229">
        <v>0.17145523543497679</v>
      </c>
      <c r="L151" s="229">
        <v>0.1729325497821029</v>
      </c>
      <c r="M151" s="229">
        <v>0.15908264989585569</v>
      </c>
      <c r="N151" s="229">
        <v>0.37040782584585857</v>
      </c>
      <c r="O151" s="229">
        <v>0.26824918857841118</v>
      </c>
      <c r="P151" s="229">
        <v>0.12696431120555809</v>
      </c>
      <c r="Q151" s="229">
        <v>7.0551952280987471E-2</v>
      </c>
      <c r="R151" s="229">
        <v>0.1750287689963434</v>
      </c>
      <c r="S151" s="229">
        <v>0.38447139946064429</v>
      </c>
      <c r="T151" s="229">
        <v>0.30168365757605897</v>
      </c>
      <c r="U151" s="229">
        <v>0.50311935342565883</v>
      </c>
      <c r="V151" s="229">
        <v>0.50125481610475486</v>
      </c>
      <c r="W151" s="229">
        <v>0.29830893147588178</v>
      </c>
      <c r="X151" s="229">
        <v>0.49429556963422738</v>
      </c>
      <c r="Y151" s="229">
        <v>0.42509124222331618</v>
      </c>
      <c r="DA151" s="73" t="s">
        <v>1127</v>
      </c>
    </row>
    <row r="152" spans="1:105" ht="12" customHeight="1" x14ac:dyDescent="0.25">
      <c r="A152" s="64" t="s">
        <v>36</v>
      </c>
      <c r="B152" s="229">
        <v>0</v>
      </c>
      <c r="C152" s="229">
        <v>0</v>
      </c>
      <c r="D152" s="229">
        <v>0</v>
      </c>
      <c r="E152" s="229">
        <v>0</v>
      </c>
      <c r="F152" s="229">
        <v>0</v>
      </c>
      <c r="G152" s="229">
        <v>0</v>
      </c>
      <c r="H152" s="229">
        <v>0</v>
      </c>
      <c r="I152" s="229">
        <v>0</v>
      </c>
      <c r="J152" s="229">
        <v>0</v>
      </c>
      <c r="K152" s="229">
        <v>0</v>
      </c>
      <c r="L152" s="229">
        <v>0</v>
      </c>
      <c r="M152" s="229">
        <v>0</v>
      </c>
      <c r="N152" s="229">
        <v>0</v>
      </c>
      <c r="O152" s="229">
        <v>0</v>
      </c>
      <c r="P152" s="229">
        <v>0</v>
      </c>
      <c r="Q152" s="229">
        <v>0</v>
      </c>
      <c r="R152" s="229">
        <v>0</v>
      </c>
      <c r="S152" s="229">
        <v>0</v>
      </c>
      <c r="T152" s="229">
        <v>0</v>
      </c>
      <c r="U152" s="229">
        <v>0</v>
      </c>
      <c r="V152" s="229">
        <v>0</v>
      </c>
      <c r="W152" s="229">
        <v>0</v>
      </c>
      <c r="X152" s="229">
        <v>0</v>
      </c>
      <c r="Y152" s="229">
        <v>0</v>
      </c>
      <c r="DA152" s="73" t="s">
        <v>1128</v>
      </c>
    </row>
    <row r="153" spans="1:105" ht="12" customHeight="1" x14ac:dyDescent="0.25">
      <c r="A153" s="64" t="s">
        <v>38</v>
      </c>
      <c r="B153" s="229">
        <v>0</v>
      </c>
      <c r="C153" s="229">
        <v>0</v>
      </c>
      <c r="D153" s="229">
        <v>0</v>
      </c>
      <c r="E153" s="229">
        <v>0</v>
      </c>
      <c r="F153" s="229">
        <v>0</v>
      </c>
      <c r="G153" s="229">
        <v>0</v>
      </c>
      <c r="H153" s="229">
        <v>0</v>
      </c>
      <c r="I153" s="229">
        <v>0</v>
      </c>
      <c r="J153" s="229">
        <v>0</v>
      </c>
      <c r="K153" s="229">
        <v>0</v>
      </c>
      <c r="L153" s="229">
        <v>0</v>
      </c>
      <c r="M153" s="229">
        <v>0</v>
      </c>
      <c r="N153" s="229">
        <v>0</v>
      </c>
      <c r="O153" s="229">
        <v>0</v>
      </c>
      <c r="P153" s="229">
        <v>0</v>
      </c>
      <c r="Q153" s="229">
        <v>0.44235371633656778</v>
      </c>
      <c r="R153" s="229">
        <v>0.19822921043577391</v>
      </c>
      <c r="S153" s="229">
        <v>0</v>
      </c>
      <c r="T153" s="229">
        <v>0</v>
      </c>
      <c r="U153" s="229">
        <v>0</v>
      </c>
      <c r="V153" s="229">
        <v>0</v>
      </c>
      <c r="W153" s="229">
        <v>0</v>
      </c>
      <c r="X153" s="229">
        <v>0</v>
      </c>
      <c r="Y153" s="229">
        <v>0</v>
      </c>
      <c r="DA153" s="73" t="s">
        <v>1129</v>
      </c>
    </row>
    <row r="154" spans="1:105" ht="12" customHeight="1" x14ac:dyDescent="0.25">
      <c r="A154" s="64" t="s">
        <v>39</v>
      </c>
      <c r="B154" s="229">
        <v>0</v>
      </c>
      <c r="C154" s="229">
        <v>0</v>
      </c>
      <c r="D154" s="229">
        <v>0</v>
      </c>
      <c r="E154" s="229">
        <v>0</v>
      </c>
      <c r="F154" s="229">
        <v>0</v>
      </c>
      <c r="G154" s="229">
        <v>0</v>
      </c>
      <c r="H154" s="229">
        <v>0</v>
      </c>
      <c r="I154" s="229">
        <v>0</v>
      </c>
      <c r="J154" s="229">
        <v>0</v>
      </c>
      <c r="K154" s="229">
        <v>0</v>
      </c>
      <c r="L154" s="229">
        <v>0</v>
      </c>
      <c r="M154" s="229">
        <v>0</v>
      </c>
      <c r="N154" s="229">
        <v>0</v>
      </c>
      <c r="O154" s="229">
        <v>0</v>
      </c>
      <c r="P154" s="229">
        <v>0</v>
      </c>
      <c r="Q154" s="229">
        <v>0</v>
      </c>
      <c r="R154" s="229">
        <v>0</v>
      </c>
      <c r="S154" s="229">
        <v>0</v>
      </c>
      <c r="T154" s="229">
        <v>0</v>
      </c>
      <c r="U154" s="229">
        <v>0</v>
      </c>
      <c r="V154" s="229">
        <v>0</v>
      </c>
      <c r="W154" s="229">
        <v>0</v>
      </c>
      <c r="X154" s="229">
        <v>0</v>
      </c>
      <c r="Y154" s="229">
        <v>0</v>
      </c>
      <c r="DA154" s="73" t="s">
        <v>1130</v>
      </c>
    </row>
    <row r="155" spans="1:105" ht="12" customHeight="1" x14ac:dyDescent="0.25">
      <c r="A155" s="60" t="s">
        <v>1036</v>
      </c>
      <c r="B155" s="262">
        <v>1.2423712440380239</v>
      </c>
      <c r="C155" s="262">
        <v>1.647762888322347</v>
      </c>
      <c r="D155" s="262">
        <v>1.4381791202472709</v>
      </c>
      <c r="E155" s="262">
        <v>0.59864946922425666</v>
      </c>
      <c r="F155" s="262">
        <v>0.24858577466714649</v>
      </c>
      <c r="G155" s="262">
        <v>0.16908841522527859</v>
      </c>
      <c r="H155" s="262">
        <v>0.15484642037785121</v>
      </c>
      <c r="I155" s="262">
        <v>4.7963730662929952E-4</v>
      </c>
      <c r="J155" s="262">
        <v>0.37376064890870342</v>
      </c>
      <c r="K155" s="262">
        <v>0.579580739021617</v>
      </c>
      <c r="L155" s="262">
        <v>0.27784791566585681</v>
      </c>
      <c r="M155" s="262">
        <v>0.1700446417630351</v>
      </c>
      <c r="N155" s="262">
        <v>1.189146171616754</v>
      </c>
      <c r="O155" s="262">
        <v>1.2515315234021349</v>
      </c>
      <c r="P155" s="262">
        <v>0.66406325249730047</v>
      </c>
      <c r="Q155" s="262">
        <v>0.52311701499539509</v>
      </c>
      <c r="R155" s="262">
        <v>1.3986699637799589E-2</v>
      </c>
      <c r="S155" s="262">
        <v>1.5995739942203639</v>
      </c>
      <c r="T155" s="262">
        <v>3.0719826967244468</v>
      </c>
      <c r="U155" s="262">
        <v>1.793012907938182</v>
      </c>
      <c r="V155" s="262">
        <v>1.942981952688831</v>
      </c>
      <c r="W155" s="262">
        <v>1.4529177304320471</v>
      </c>
      <c r="X155" s="262">
        <v>5.7502692553909017E-2</v>
      </c>
      <c r="Y155" s="262">
        <v>0.15307983629854779</v>
      </c>
      <c r="DA155" s="72" t="s">
        <v>1131</v>
      </c>
    </row>
    <row r="156" spans="1:105" ht="12" customHeight="1" x14ac:dyDescent="0.25">
      <c r="A156" s="132" t="s">
        <v>1038</v>
      </c>
      <c r="B156" s="316">
        <v>0.3775172304103307</v>
      </c>
      <c r="C156" s="316">
        <v>0.51418641430057621</v>
      </c>
      <c r="D156" s="316">
        <v>0.48210219934218468</v>
      </c>
      <c r="E156" s="316">
        <v>0.31215268828543552</v>
      </c>
      <c r="F156" s="316">
        <v>0.21560207071951321</v>
      </c>
      <c r="G156" s="316">
        <v>0.21506732945802351</v>
      </c>
      <c r="H156" s="316">
        <v>0.19253145906394251</v>
      </c>
      <c r="I156" s="316">
        <v>1.7132754198032441E-2</v>
      </c>
      <c r="J156" s="316">
        <v>0.2440071626346618</v>
      </c>
      <c r="K156" s="316">
        <v>0.36634614688825501</v>
      </c>
      <c r="L156" s="316">
        <v>0.26206772546651108</v>
      </c>
      <c r="M156" s="316">
        <v>0.19161717908735251</v>
      </c>
      <c r="N156" s="316">
        <v>0.52769682649206451</v>
      </c>
      <c r="O156" s="316">
        <v>0.55107063526901057</v>
      </c>
      <c r="P156" s="316">
        <v>0.3365125905293252</v>
      </c>
      <c r="Q156" s="316">
        <v>0.25925359981775792</v>
      </c>
      <c r="R156" s="316">
        <v>4.0665165698395338E-2</v>
      </c>
      <c r="S156" s="316">
        <v>0.62243660561188918</v>
      </c>
      <c r="T156" s="316">
        <v>1.1225267786961379</v>
      </c>
      <c r="U156" s="316">
        <v>0.5005213860375286</v>
      </c>
      <c r="V156" s="316">
        <v>0.62357676142982332</v>
      </c>
      <c r="W156" s="316">
        <v>0.56289128793884691</v>
      </c>
      <c r="X156" s="316">
        <v>0.30905319565481632</v>
      </c>
      <c r="Y156" s="316">
        <v>0.41633588228192758</v>
      </c>
      <c r="DA156" s="139" t="s">
        <v>1132</v>
      </c>
    </row>
    <row r="157" spans="1:105" ht="12" customHeight="1" x14ac:dyDescent="0.25">
      <c r="A157" s="172"/>
      <c r="B157" s="172"/>
      <c r="C157" s="172"/>
      <c r="D157" s="172"/>
      <c r="E157" s="172"/>
      <c r="F157" s="172"/>
      <c r="G157" s="172"/>
      <c r="H157" s="172"/>
      <c r="I157" s="172"/>
      <c r="J157" s="172"/>
      <c r="K157" s="172"/>
      <c r="L157" s="172"/>
      <c r="M157" s="172"/>
      <c r="N157" s="172"/>
      <c r="O157" s="172"/>
      <c r="P157" s="172"/>
      <c r="Q157" s="172"/>
      <c r="R157" s="172"/>
      <c r="S157" s="172"/>
      <c r="T157" s="172"/>
      <c r="U157" s="172"/>
      <c r="V157" s="172"/>
      <c r="W157" s="172"/>
      <c r="X157" s="172"/>
      <c r="Y157" s="172"/>
      <c r="DA157" s="176"/>
    </row>
    <row r="158" spans="1:105" ht="15" customHeight="1" x14ac:dyDescent="0.25">
      <c r="A158" s="32" t="s">
        <v>251</v>
      </c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DA158" s="88"/>
    </row>
    <row r="159" spans="1:105" ht="12" customHeight="1" x14ac:dyDescent="0.25">
      <c r="A159" s="172"/>
      <c r="B159" s="172"/>
      <c r="C159" s="172"/>
      <c r="D159" s="172"/>
      <c r="E159" s="172"/>
      <c r="F159" s="172"/>
      <c r="G159" s="172"/>
      <c r="H159" s="172"/>
      <c r="I159" s="172"/>
      <c r="J159" s="172"/>
      <c r="K159" s="172"/>
      <c r="L159" s="172"/>
      <c r="M159" s="172"/>
      <c r="N159" s="172"/>
      <c r="O159" s="172"/>
      <c r="P159" s="172"/>
      <c r="Q159" s="172"/>
      <c r="R159" s="172"/>
      <c r="S159" s="172"/>
      <c r="T159" s="172"/>
      <c r="U159" s="172"/>
      <c r="V159" s="172"/>
      <c r="W159" s="172"/>
      <c r="X159" s="172"/>
      <c r="Y159" s="172"/>
      <c r="DA159" s="176"/>
    </row>
    <row r="160" spans="1:105" ht="12" customHeight="1" x14ac:dyDescent="0.25">
      <c r="A160" s="35" t="s">
        <v>48</v>
      </c>
      <c r="B160" s="232">
        <f t="shared" ref="B160:Y160" si="6">SUM(B$161:B$167,B$169:B$170,B$172:B$175)</f>
        <v>1.0000000000000002</v>
      </c>
      <c r="C160" s="232">
        <f t="shared" si="6"/>
        <v>1.0000000000000002</v>
      </c>
      <c r="D160" s="232">
        <f t="shared" si="6"/>
        <v>0.99999999999999989</v>
      </c>
      <c r="E160" s="232">
        <f t="shared" si="6"/>
        <v>1</v>
      </c>
      <c r="F160" s="232">
        <f t="shared" si="6"/>
        <v>1</v>
      </c>
      <c r="G160" s="232">
        <f t="shared" si="6"/>
        <v>1.0000000000000002</v>
      </c>
      <c r="H160" s="232">
        <f t="shared" si="6"/>
        <v>1</v>
      </c>
      <c r="I160" s="232">
        <f t="shared" si="6"/>
        <v>1</v>
      </c>
      <c r="J160" s="232">
        <f t="shared" si="6"/>
        <v>0.99999999999999989</v>
      </c>
      <c r="K160" s="232">
        <f t="shared" si="6"/>
        <v>1</v>
      </c>
      <c r="L160" s="232">
        <f t="shared" si="6"/>
        <v>0.99999999999999989</v>
      </c>
      <c r="M160" s="232">
        <f t="shared" si="6"/>
        <v>1.0000000000000002</v>
      </c>
      <c r="N160" s="232">
        <f t="shared" si="6"/>
        <v>1</v>
      </c>
      <c r="O160" s="232">
        <f t="shared" si="6"/>
        <v>1.0000000000000002</v>
      </c>
      <c r="P160" s="232">
        <f t="shared" si="6"/>
        <v>1.0000000000000002</v>
      </c>
      <c r="Q160" s="232">
        <f t="shared" si="6"/>
        <v>0.99999999999999989</v>
      </c>
      <c r="R160" s="232">
        <f t="shared" si="6"/>
        <v>0.99999999999999967</v>
      </c>
      <c r="S160" s="232">
        <f t="shared" si="6"/>
        <v>1</v>
      </c>
      <c r="T160" s="232">
        <f t="shared" si="6"/>
        <v>0.99999999999999989</v>
      </c>
      <c r="U160" s="232">
        <f t="shared" si="6"/>
        <v>0.99999999999999989</v>
      </c>
      <c r="V160" s="232">
        <f t="shared" si="6"/>
        <v>1.0000000000000002</v>
      </c>
      <c r="W160" s="232">
        <f t="shared" si="6"/>
        <v>1.0000000000000002</v>
      </c>
      <c r="X160" s="232">
        <f t="shared" si="6"/>
        <v>1</v>
      </c>
      <c r="Y160" s="232">
        <f t="shared" si="6"/>
        <v>1</v>
      </c>
      <c r="DA160" s="95"/>
    </row>
    <row r="161" spans="1:105" ht="12" customHeight="1" x14ac:dyDescent="0.25">
      <c r="A161" s="55" t="s">
        <v>91</v>
      </c>
      <c r="B161" s="266">
        <f t="shared" ref="B161:Y161" si="7">IF(B$6=0,0,B$6/B$5)</f>
        <v>2.2137559616297675E-3</v>
      </c>
      <c r="C161" s="266">
        <f t="shared" si="7"/>
        <v>2.4981522127884804E-3</v>
      </c>
      <c r="D161" s="266">
        <f t="shared" si="7"/>
        <v>2.6927362753361075E-3</v>
      </c>
      <c r="E161" s="266">
        <f t="shared" si="7"/>
        <v>1.0256849893689809E-3</v>
      </c>
      <c r="F161" s="266">
        <f t="shared" si="7"/>
        <v>7.7567030324636054E-4</v>
      </c>
      <c r="G161" s="266">
        <f t="shared" si="7"/>
        <v>8.0968838471719704E-4</v>
      </c>
      <c r="H161" s="266">
        <f t="shared" si="7"/>
        <v>6.9645835969883035E-4</v>
      </c>
      <c r="I161" s="266">
        <f t="shared" si="7"/>
        <v>8.8670847758622759E-5</v>
      </c>
      <c r="J161" s="266">
        <f t="shared" si="7"/>
        <v>1.6383352327478463E-3</v>
      </c>
      <c r="K161" s="266">
        <f t="shared" si="7"/>
        <v>1.3328430225283533E-3</v>
      </c>
      <c r="L161" s="266">
        <f t="shared" si="7"/>
        <v>5.0276837507488229E-4</v>
      </c>
      <c r="M161" s="266">
        <f t="shared" si="7"/>
        <v>5.2978130299762255E-4</v>
      </c>
      <c r="N161" s="266">
        <f t="shared" si="7"/>
        <v>1.0178854155688485E-3</v>
      </c>
      <c r="O161" s="266">
        <f t="shared" si="7"/>
        <v>1.1053841709942514E-3</v>
      </c>
      <c r="P161" s="266">
        <f t="shared" si="7"/>
        <v>1.1898924109727202E-3</v>
      </c>
      <c r="Q161" s="266">
        <f t="shared" si="7"/>
        <v>9.9909000773221678E-4</v>
      </c>
      <c r="R161" s="266">
        <f t="shared" si="7"/>
        <v>4.0417938971810437E-4</v>
      </c>
      <c r="S161" s="266">
        <f t="shared" si="7"/>
        <v>1.192951247057601E-3</v>
      </c>
      <c r="T161" s="266">
        <f t="shared" si="7"/>
        <v>1.5318189010361742E-3</v>
      </c>
      <c r="U161" s="266">
        <f t="shared" si="7"/>
        <v>8.9794727331535457E-4</v>
      </c>
      <c r="V161" s="266">
        <f t="shared" si="7"/>
        <v>1.169978824703182E-3</v>
      </c>
      <c r="W161" s="266">
        <f t="shared" si="7"/>
        <v>1.3218633392699456E-3</v>
      </c>
      <c r="X161" s="266">
        <f t="shared" si="7"/>
        <v>1.6408393656328893E-3</v>
      </c>
      <c r="Y161" s="266">
        <f t="shared" si="7"/>
        <v>1.4006808963876933E-3</v>
      </c>
      <c r="DA161" s="76"/>
    </row>
    <row r="162" spans="1:105" ht="12" customHeight="1" x14ac:dyDescent="0.25">
      <c r="A162" s="173" t="s">
        <v>92</v>
      </c>
      <c r="B162" s="267">
        <f t="shared" ref="B162:Y162" si="8">IF(B$7=0,0,B$7/B$5)</f>
        <v>1.7515899972253231E-2</v>
      </c>
      <c r="C162" s="267">
        <f t="shared" si="8"/>
        <v>1.9766128260339896E-2</v>
      </c>
      <c r="D162" s="267">
        <f t="shared" si="8"/>
        <v>2.1305735622151229E-2</v>
      </c>
      <c r="E162" s="267">
        <f t="shared" si="8"/>
        <v>8.1155267284304753E-3</v>
      </c>
      <c r="F162" s="267">
        <f t="shared" si="8"/>
        <v>6.1373356768323071E-3</v>
      </c>
      <c r="G162" s="267">
        <f t="shared" si="8"/>
        <v>6.406496922524655E-3</v>
      </c>
      <c r="H162" s="267">
        <f t="shared" si="8"/>
        <v>5.5105870632385749E-3</v>
      </c>
      <c r="I162" s="267">
        <f t="shared" si="8"/>
        <v>7.0159029573047471E-4</v>
      </c>
      <c r="J162" s="267">
        <f t="shared" si="8"/>
        <v>1.2962998882994681E-2</v>
      </c>
      <c r="K162" s="267">
        <f t="shared" si="8"/>
        <v>1.054585305063843E-2</v>
      </c>
      <c r="L162" s="267">
        <f t="shared" si="8"/>
        <v>3.9780539136484716E-3</v>
      </c>
      <c r="M162" s="267">
        <f t="shared" si="8"/>
        <v>4.1917882871085289E-3</v>
      </c>
      <c r="N162" s="267">
        <f t="shared" si="8"/>
        <v>8.0538141653127438E-3</v>
      </c>
      <c r="O162" s="267">
        <f t="shared" si="8"/>
        <v>8.7461305155755332E-3</v>
      </c>
      <c r="P162" s="267">
        <f t="shared" si="8"/>
        <v>9.414785012254687E-3</v>
      </c>
      <c r="Q162" s="267">
        <f t="shared" si="8"/>
        <v>7.9050992711191814E-3</v>
      </c>
      <c r="R162" s="267">
        <f t="shared" si="8"/>
        <v>3.1979883437272321E-3</v>
      </c>
      <c r="S162" s="267">
        <f t="shared" si="8"/>
        <v>9.4389874391811127E-3</v>
      </c>
      <c r="T162" s="267">
        <f t="shared" si="8"/>
        <v>1.2120209775247035E-2</v>
      </c>
      <c r="U162" s="267">
        <f t="shared" si="8"/>
        <v>7.104827674035967E-3</v>
      </c>
      <c r="V162" s="267">
        <f t="shared" si="8"/>
        <v>9.2572227555146637E-3</v>
      </c>
      <c r="W162" s="267">
        <f t="shared" si="8"/>
        <v>1.0458978509354438E-2</v>
      </c>
      <c r="X162" s="267">
        <f t="shared" si="8"/>
        <v>1.298281233212452E-2</v>
      </c>
      <c r="Y162" s="267">
        <f t="shared" si="8"/>
        <v>1.1082606619435484E-2</v>
      </c>
      <c r="DA162" s="77"/>
    </row>
    <row r="163" spans="1:105" ht="12" customHeight="1" x14ac:dyDescent="0.25">
      <c r="A163" s="173" t="s">
        <v>93</v>
      </c>
      <c r="B163" s="267">
        <f t="shared" ref="B163:Y163" si="9">IF(B$8=0,0,B$8/B$5)</f>
        <v>1.9331100336141532E-2</v>
      </c>
      <c r="C163" s="267">
        <f t="shared" si="9"/>
        <v>2.1814523333825601E-2</v>
      </c>
      <c r="D163" s="267">
        <f t="shared" si="9"/>
        <v>2.3513682636892127E-2</v>
      </c>
      <c r="E163" s="267">
        <f t="shared" si="9"/>
        <v>8.9565515740808802E-3</v>
      </c>
      <c r="F163" s="267">
        <f t="shared" si="9"/>
        <v>6.7733574611276133E-3</v>
      </c>
      <c r="G163" s="267">
        <f t="shared" si="9"/>
        <v>7.0704123115961533E-3</v>
      </c>
      <c r="H163" s="267">
        <f t="shared" si="9"/>
        <v>6.0816578993517197E-3</v>
      </c>
      <c r="I163" s="267">
        <f t="shared" si="9"/>
        <v>7.7429720557397881E-4</v>
      </c>
      <c r="J163" s="267">
        <f t="shared" si="9"/>
        <v>1.4306374920010755E-2</v>
      </c>
      <c r="K163" s="267">
        <f t="shared" si="9"/>
        <v>1.1638736449456379E-2</v>
      </c>
      <c r="L163" s="267">
        <f t="shared" si="9"/>
        <v>4.3903059202859045E-3</v>
      </c>
      <c r="M163" s="267">
        <f t="shared" si="9"/>
        <v>4.626189924258511E-3</v>
      </c>
      <c r="N163" s="267">
        <f t="shared" si="9"/>
        <v>8.8884436406307527E-3</v>
      </c>
      <c r="O163" s="267">
        <f t="shared" si="9"/>
        <v>9.6525058271288208E-3</v>
      </c>
      <c r="P163" s="267">
        <f t="shared" si="9"/>
        <v>1.039045404480491E-2</v>
      </c>
      <c r="Q163" s="267">
        <f t="shared" si="9"/>
        <v>8.7243171871976728E-3</v>
      </c>
      <c r="R163" s="267">
        <f t="shared" si="9"/>
        <v>3.5294009239794527E-3</v>
      </c>
      <c r="S163" s="267">
        <f t="shared" si="9"/>
        <v>1.0417164607438519E-2</v>
      </c>
      <c r="T163" s="267">
        <f t="shared" si="9"/>
        <v>1.3376246246640553E-2</v>
      </c>
      <c r="U163" s="267">
        <f t="shared" si="9"/>
        <v>7.841112181238178E-3</v>
      </c>
      <c r="V163" s="267">
        <f t="shared" si="9"/>
        <v>1.0216563362678659E-2</v>
      </c>
      <c r="W163" s="267">
        <f t="shared" si="9"/>
        <v>1.1542858962323127E-2</v>
      </c>
      <c r="X163" s="267">
        <f t="shared" si="9"/>
        <v>1.4328241668150485E-2</v>
      </c>
      <c r="Y163" s="267">
        <f t="shared" si="9"/>
        <v>1.2231114637881438E-2</v>
      </c>
      <c r="DA163" s="77"/>
    </row>
    <row r="164" spans="1:105" ht="12" customHeight="1" x14ac:dyDescent="0.25">
      <c r="A164" s="173" t="s">
        <v>94</v>
      </c>
      <c r="B164" s="267">
        <f t="shared" ref="B164:Y164" si="10">IF(B$9=0,0,B$9/B$5)</f>
        <v>3.1452302374348796E-2</v>
      </c>
      <c r="C164" s="267">
        <f t="shared" si="10"/>
        <v>3.5492908945540039E-2</v>
      </c>
      <c r="D164" s="267">
        <f t="shared" si="10"/>
        <v>3.8257494057248355E-2</v>
      </c>
      <c r="E164" s="267">
        <f t="shared" si="10"/>
        <v>1.4572588390779073E-2</v>
      </c>
      <c r="F164" s="267">
        <f t="shared" si="10"/>
        <v>1.1020463566610362E-2</v>
      </c>
      <c r="G164" s="267">
        <f t="shared" si="10"/>
        <v>1.1503781061023019E-2</v>
      </c>
      <c r="H164" s="267">
        <f t="shared" si="10"/>
        <v>9.8950468344595442E-3</v>
      </c>
      <c r="I164" s="267">
        <f t="shared" si="10"/>
        <v>1.2598056713716802E-3</v>
      </c>
      <c r="J164" s="267">
        <f t="shared" si="10"/>
        <v>2.3276917611550273E-2</v>
      </c>
      <c r="K164" s="267">
        <f t="shared" si="10"/>
        <v>1.8936586728033247E-2</v>
      </c>
      <c r="L164" s="267">
        <f t="shared" si="10"/>
        <v>7.1431644820838785E-3</v>
      </c>
      <c r="M164" s="267">
        <f t="shared" si="10"/>
        <v>7.5269551038907364E-3</v>
      </c>
      <c r="N164" s="267">
        <f t="shared" si="10"/>
        <v>1.4461774661621579E-2</v>
      </c>
      <c r="O164" s="267">
        <f t="shared" si="10"/>
        <v>1.5704927638155147E-2</v>
      </c>
      <c r="P164" s="267">
        <f t="shared" si="10"/>
        <v>1.6905592374014285E-2</v>
      </c>
      <c r="Q164" s="267">
        <f t="shared" si="10"/>
        <v>1.4194735809655383E-2</v>
      </c>
      <c r="R164" s="267">
        <f t="shared" si="10"/>
        <v>5.7424452375205437E-3</v>
      </c>
      <c r="S164" s="267">
        <f t="shared" si="10"/>
        <v>1.6949051291403006E-2</v>
      </c>
      <c r="T164" s="267">
        <f t="shared" si="10"/>
        <v>2.1763569288216784E-2</v>
      </c>
      <c r="U164" s="267">
        <f t="shared" si="10"/>
        <v>1.2757733754783156E-2</v>
      </c>
      <c r="V164" s="267">
        <f t="shared" si="10"/>
        <v>1.6622666817826932E-2</v>
      </c>
      <c r="W164" s="267">
        <f t="shared" si="10"/>
        <v>1.8780591070063891E-2</v>
      </c>
      <c r="X164" s="267">
        <f t="shared" si="10"/>
        <v>2.3312495491881729E-2</v>
      </c>
      <c r="Y164" s="267">
        <f t="shared" si="10"/>
        <v>1.9900404492068136E-2</v>
      </c>
      <c r="DA164" s="77"/>
    </row>
    <row r="165" spans="1:105" ht="12" customHeight="1" x14ac:dyDescent="0.25">
      <c r="A165" s="56" t="s">
        <v>95</v>
      </c>
      <c r="B165" s="268">
        <f t="shared" ref="B165:Y165" si="11">IF(B$10=0,0,B$10/B$5)</f>
        <v>6.376667353536084E-3</v>
      </c>
      <c r="C165" s="268">
        <f t="shared" si="11"/>
        <v>7.288497867606358E-3</v>
      </c>
      <c r="D165" s="268">
        <f t="shared" si="11"/>
        <v>7.8246383422799232E-3</v>
      </c>
      <c r="E165" s="268">
        <f t="shared" si="11"/>
        <v>4.1179455398328187E-3</v>
      </c>
      <c r="F165" s="268">
        <f t="shared" si="11"/>
        <v>4.4726942624288661E-3</v>
      </c>
      <c r="G165" s="268">
        <f t="shared" si="11"/>
        <v>5.1688639071163379E-3</v>
      </c>
      <c r="H165" s="268">
        <f t="shared" si="11"/>
        <v>4.7175469916311752E-3</v>
      </c>
      <c r="I165" s="268">
        <f t="shared" si="11"/>
        <v>5.8075961425561569E-3</v>
      </c>
      <c r="J165" s="268">
        <f t="shared" si="11"/>
        <v>6.7478452142101632E-3</v>
      </c>
      <c r="K165" s="268">
        <f t="shared" si="11"/>
        <v>5.0153408342690073E-3</v>
      </c>
      <c r="L165" s="268">
        <f t="shared" si="11"/>
        <v>2.4681544478618372E-3</v>
      </c>
      <c r="M165" s="268">
        <f t="shared" si="11"/>
        <v>2.8478608965697397E-3</v>
      </c>
      <c r="N165" s="268">
        <f t="shared" si="11"/>
        <v>2.5128078333500961E-3</v>
      </c>
      <c r="O165" s="268">
        <f t="shared" si="11"/>
        <v>2.9370483136523392E-3</v>
      </c>
      <c r="P165" s="268">
        <f t="shared" si="11"/>
        <v>3.6368993639770766E-3</v>
      </c>
      <c r="Q165" s="268">
        <f t="shared" si="11"/>
        <v>3.3996597447047369E-3</v>
      </c>
      <c r="R165" s="268">
        <f t="shared" si="11"/>
        <v>5.1009345090388385E-3</v>
      </c>
      <c r="S165" s="268">
        <f t="shared" si="11"/>
        <v>3.0321660094317464E-3</v>
      </c>
      <c r="T165" s="268">
        <f t="shared" si="11"/>
        <v>3.8242191496004599E-3</v>
      </c>
      <c r="U165" s="268">
        <f t="shared" si="11"/>
        <v>2.2505096523343948E-3</v>
      </c>
      <c r="V165" s="268">
        <f t="shared" si="11"/>
        <v>2.9168072585142491E-3</v>
      </c>
      <c r="W165" s="268">
        <f t="shared" si="11"/>
        <v>3.4518971883541649E-3</v>
      </c>
      <c r="X165" s="268">
        <f t="shared" si="11"/>
        <v>1.1746309812051565E-2</v>
      </c>
      <c r="Y165" s="268">
        <f t="shared" si="11"/>
        <v>6.9250301935989021E-3</v>
      </c>
      <c r="DA165" s="78"/>
    </row>
    <row r="166" spans="1:105" ht="12" customHeight="1" x14ac:dyDescent="0.25">
      <c r="A166" s="134" t="s">
        <v>997</v>
      </c>
      <c r="B166" s="317">
        <f t="shared" ref="B166:Y166" si="12">IF(B$16=0,0,B$16/B$5)</f>
        <v>0.72525999879710934</v>
      </c>
      <c r="C166" s="317">
        <f t="shared" si="12"/>
        <v>0.68024641364405236</v>
      </c>
      <c r="D166" s="317">
        <f t="shared" si="12"/>
        <v>0.67312311884247633</v>
      </c>
      <c r="E166" s="317">
        <f t="shared" si="12"/>
        <v>0.80689220508686144</v>
      </c>
      <c r="F166" s="317">
        <f t="shared" si="12"/>
        <v>0.79844734705426268</v>
      </c>
      <c r="G166" s="317">
        <f t="shared" si="12"/>
        <v>0.79389809792084265</v>
      </c>
      <c r="H166" s="317">
        <f t="shared" si="12"/>
        <v>0.80577863579209252</v>
      </c>
      <c r="I166" s="317">
        <f t="shared" si="12"/>
        <v>0.81980329600207891</v>
      </c>
      <c r="J166" s="317">
        <f t="shared" si="12"/>
        <v>0.71909679227648304</v>
      </c>
      <c r="K166" s="317">
        <f t="shared" si="12"/>
        <v>0.79757309752319028</v>
      </c>
      <c r="L166" s="317">
        <f t="shared" si="12"/>
        <v>0.89947082186466543</v>
      </c>
      <c r="M166" s="317">
        <f t="shared" si="12"/>
        <v>0.88258614821574677</v>
      </c>
      <c r="N166" s="317">
        <f t="shared" si="12"/>
        <v>0.90456713540621014</v>
      </c>
      <c r="O166" s="317">
        <f t="shared" si="12"/>
        <v>0.88116659646951601</v>
      </c>
      <c r="P166" s="317">
        <f t="shared" si="12"/>
        <v>0.84405366863847719</v>
      </c>
      <c r="Q166" s="317">
        <f t="shared" si="12"/>
        <v>0.82953537767195906</v>
      </c>
      <c r="R166" s="317">
        <f t="shared" si="12"/>
        <v>0.82600621549482689</v>
      </c>
      <c r="S166" s="317">
        <f t="shared" si="12"/>
        <v>0.89069903874560508</v>
      </c>
      <c r="T166" s="317">
        <f t="shared" si="12"/>
        <v>0.88904473656756</v>
      </c>
      <c r="U166" s="317">
        <f t="shared" si="12"/>
        <v>0.92138075768113747</v>
      </c>
      <c r="V166" s="317">
        <f t="shared" si="12"/>
        <v>0.89852091756901431</v>
      </c>
      <c r="W166" s="317">
        <f t="shared" si="12"/>
        <v>0.87654704321422383</v>
      </c>
      <c r="X166" s="317">
        <f t="shared" si="12"/>
        <v>0.62813957275495269</v>
      </c>
      <c r="Y166" s="317">
        <f t="shared" si="12"/>
        <v>0.7620572015836633</v>
      </c>
      <c r="DA166" s="140"/>
    </row>
    <row r="167" spans="1:105" ht="12" customHeight="1" x14ac:dyDescent="0.25">
      <c r="A167" s="174" t="s">
        <v>998</v>
      </c>
      <c r="B167" s="269">
        <f t="shared" ref="B167:Y167" si="13">IF(B$25=0,0,B$25/B$5)</f>
        <v>0.10448200728700535</v>
      </c>
      <c r="C167" s="269">
        <f t="shared" si="13"/>
        <v>0.12189696641101989</v>
      </c>
      <c r="D167" s="269">
        <f t="shared" si="13"/>
        <v>0.12203408282360605</v>
      </c>
      <c r="E167" s="269">
        <f t="shared" si="13"/>
        <v>8.2680187935440061E-2</v>
      </c>
      <c r="F167" s="269">
        <f t="shared" si="13"/>
        <v>9.3399571990497421E-2</v>
      </c>
      <c r="G167" s="269">
        <f t="shared" si="13"/>
        <v>9.5045233863061324E-2</v>
      </c>
      <c r="H167" s="269">
        <f t="shared" si="13"/>
        <v>9.1183450117338971E-2</v>
      </c>
      <c r="I167" s="269">
        <f t="shared" si="13"/>
        <v>9.7512731396379254E-2</v>
      </c>
      <c r="J167" s="269">
        <f t="shared" si="13"/>
        <v>0.12410090105231822</v>
      </c>
      <c r="K167" s="269">
        <f t="shared" si="13"/>
        <v>8.5480665747956694E-2</v>
      </c>
      <c r="L167" s="269">
        <f t="shared" si="13"/>
        <v>4.334571742528795E-2</v>
      </c>
      <c r="M167" s="269">
        <f t="shared" si="13"/>
        <v>5.0455076104316959E-2</v>
      </c>
      <c r="N167" s="269">
        <f t="shared" si="13"/>
        <v>2.6357309874782821E-2</v>
      </c>
      <c r="O167" s="269">
        <f t="shared" si="13"/>
        <v>3.8519271954477997E-2</v>
      </c>
      <c r="P167" s="269">
        <f t="shared" si="13"/>
        <v>6.4434700535941525E-2</v>
      </c>
      <c r="Q167" s="269">
        <f t="shared" si="13"/>
        <v>9.02646217189641E-2</v>
      </c>
      <c r="R167" s="269">
        <f t="shared" si="13"/>
        <v>9.6544193645812487E-2</v>
      </c>
      <c r="S167" s="269">
        <f t="shared" si="13"/>
        <v>3.4821036998031289E-2</v>
      </c>
      <c r="T167" s="269">
        <f t="shared" si="13"/>
        <v>2.8545713462334754E-2</v>
      </c>
      <c r="U167" s="269">
        <f t="shared" si="13"/>
        <v>2.5756638776448234E-2</v>
      </c>
      <c r="V167" s="269">
        <f t="shared" si="13"/>
        <v>3.3120336112142129E-2</v>
      </c>
      <c r="W167" s="269">
        <f t="shared" si="13"/>
        <v>4.2989067076673965E-2</v>
      </c>
      <c r="X167" s="269">
        <f t="shared" si="13"/>
        <v>0.1745154650923946</v>
      </c>
      <c r="Y167" s="269">
        <f t="shared" si="13"/>
        <v>0.10552296617783964</v>
      </c>
      <c r="DA167" s="79"/>
    </row>
    <row r="168" spans="1:105" ht="12" customHeight="1" x14ac:dyDescent="0.25">
      <c r="A168" s="174" t="s">
        <v>1010</v>
      </c>
      <c r="B168" s="269">
        <f t="shared" ref="B168:Y168" si="14">IF(B$36=0,0,B$36/B$5)</f>
        <v>5.9410813372850861E-2</v>
      </c>
      <c r="C168" s="269">
        <f t="shared" si="14"/>
        <v>7.0105988063380364E-2</v>
      </c>
      <c r="D168" s="269">
        <f t="shared" si="14"/>
        <v>7.1071200856901579E-2</v>
      </c>
      <c r="E168" s="269">
        <f t="shared" si="14"/>
        <v>4.8017856932553907E-2</v>
      </c>
      <c r="F168" s="269">
        <f t="shared" si="14"/>
        <v>5.4415167846797882E-2</v>
      </c>
      <c r="G168" s="269">
        <f t="shared" si="14"/>
        <v>5.5387394586609413E-2</v>
      </c>
      <c r="H168" s="269">
        <f t="shared" si="14"/>
        <v>5.3172459231883296E-2</v>
      </c>
      <c r="I168" s="269">
        <f t="shared" si="14"/>
        <v>5.7275409500386364E-2</v>
      </c>
      <c r="J168" s="269">
        <f t="shared" si="14"/>
        <v>7.2123822435929824E-2</v>
      </c>
      <c r="K168" s="269">
        <f t="shared" si="14"/>
        <v>4.9667173759061031E-2</v>
      </c>
      <c r="L168" s="269">
        <f t="shared" si="14"/>
        <v>2.5198260438760594E-2</v>
      </c>
      <c r="M168" s="269">
        <f t="shared" si="14"/>
        <v>2.932146058201987E-2</v>
      </c>
      <c r="N168" s="269">
        <f t="shared" si="14"/>
        <v>1.6275939916759286E-2</v>
      </c>
      <c r="O168" s="269">
        <f t="shared" si="14"/>
        <v>2.1122944329319562E-2</v>
      </c>
      <c r="P168" s="269">
        <f t="shared" si="14"/>
        <v>3.0404739930589338E-2</v>
      </c>
      <c r="Q168" s="269">
        <f t="shared" si="14"/>
        <v>3.0958149806893112E-2</v>
      </c>
      <c r="R168" s="269">
        <f t="shared" si="14"/>
        <v>4.3493991179132739E-2</v>
      </c>
      <c r="S168" s="269">
        <f t="shared" si="14"/>
        <v>2.0513773607352011E-2</v>
      </c>
      <c r="T168" s="269">
        <f t="shared" si="14"/>
        <v>1.9836621752748331E-2</v>
      </c>
      <c r="U168" s="269">
        <f t="shared" si="14"/>
        <v>1.5276867431705242E-2</v>
      </c>
      <c r="V168" s="269">
        <f t="shared" si="14"/>
        <v>1.9476231267300144E-2</v>
      </c>
      <c r="W168" s="269">
        <f t="shared" si="14"/>
        <v>2.4350320252711326E-2</v>
      </c>
      <c r="X168" s="269">
        <f t="shared" si="14"/>
        <v>9.912263272491241E-2</v>
      </c>
      <c r="Y168" s="269">
        <f t="shared" si="14"/>
        <v>5.9710188245677823E-2</v>
      </c>
      <c r="DA168" s="79"/>
    </row>
    <row r="169" spans="1:105" ht="12" customHeight="1" x14ac:dyDescent="0.25">
      <c r="A169" s="62" t="s">
        <v>1012</v>
      </c>
      <c r="B169" s="318">
        <f t="shared" ref="B169:Y169" si="15">IF(B$37=0,0,B$37/B$5)</f>
        <v>5.7017354204454494E-2</v>
      </c>
      <c r="C169" s="318">
        <f t="shared" si="15"/>
        <v>6.7741140974355865E-2</v>
      </c>
      <c r="D169" s="318">
        <f t="shared" si="15"/>
        <v>6.8318269362803233E-2</v>
      </c>
      <c r="E169" s="318">
        <f t="shared" si="15"/>
        <v>4.7686469552644946E-2</v>
      </c>
      <c r="F169" s="318">
        <f t="shared" si="15"/>
        <v>5.4303329366025894E-2</v>
      </c>
      <c r="G169" s="318">
        <f t="shared" si="15"/>
        <v>5.5269907734204884E-2</v>
      </c>
      <c r="H169" s="318">
        <f t="shared" si="15"/>
        <v>5.3089736622388889E-2</v>
      </c>
      <c r="I169" s="318">
        <f t="shared" si="15"/>
        <v>5.7275163284717483E-2</v>
      </c>
      <c r="J169" s="318">
        <f t="shared" si="15"/>
        <v>7.1571326771373539E-2</v>
      </c>
      <c r="K169" s="318">
        <f t="shared" si="15"/>
        <v>4.9053259416183777E-2</v>
      </c>
      <c r="L169" s="318">
        <f t="shared" si="15"/>
        <v>2.5061958435758553E-2</v>
      </c>
      <c r="M169" s="318">
        <f t="shared" si="15"/>
        <v>2.9192987989352544E-2</v>
      </c>
      <c r="N169" s="318">
        <f t="shared" si="15"/>
        <v>1.3262556893480862E-2</v>
      </c>
      <c r="O169" s="318">
        <f t="shared" si="15"/>
        <v>1.8428978422099927E-2</v>
      </c>
      <c r="P169" s="318">
        <f t="shared" si="15"/>
        <v>2.8601812596016459E-2</v>
      </c>
      <c r="Q169" s="318">
        <f t="shared" si="15"/>
        <v>2.9705658618892787E-2</v>
      </c>
      <c r="R169" s="318">
        <f t="shared" si="15"/>
        <v>4.3460204389615557E-2</v>
      </c>
      <c r="S169" s="318">
        <f t="shared" si="15"/>
        <v>1.763603166684399E-2</v>
      </c>
      <c r="T169" s="318">
        <f t="shared" si="15"/>
        <v>1.1392248529680493E-2</v>
      </c>
      <c r="U169" s="318">
        <f t="shared" si="15"/>
        <v>1.3414471669636423E-2</v>
      </c>
      <c r="V169" s="318">
        <f t="shared" si="15"/>
        <v>1.6814338558186214E-2</v>
      </c>
      <c r="W169" s="318">
        <f t="shared" si="15"/>
        <v>2.1660756095865118E-2</v>
      </c>
      <c r="X169" s="318">
        <f t="shared" si="15"/>
        <v>9.8831838662080049E-2</v>
      </c>
      <c r="Y169" s="318">
        <f t="shared" si="15"/>
        <v>5.9226259811521471E-2</v>
      </c>
      <c r="DA169" s="141"/>
    </row>
    <row r="170" spans="1:105" ht="12" customHeight="1" x14ac:dyDescent="0.25">
      <c r="A170" s="62" t="s">
        <v>1019</v>
      </c>
      <c r="B170" s="318">
        <f t="shared" ref="B170:Y170" si="16">IF(B$43=0,0,B$43/B$5)</f>
        <v>2.3934591683963638E-3</v>
      </c>
      <c r="C170" s="318">
        <f t="shared" si="16"/>
        <v>2.3648470890245028E-3</v>
      </c>
      <c r="D170" s="318">
        <f t="shared" si="16"/>
        <v>2.75293149409835E-3</v>
      </c>
      <c r="E170" s="318">
        <f t="shared" si="16"/>
        <v>3.3138737990894761E-4</v>
      </c>
      <c r="F170" s="318">
        <f t="shared" si="16"/>
        <v>1.1183848077198677E-4</v>
      </c>
      <c r="G170" s="318">
        <f t="shared" si="16"/>
        <v>1.1748685240453435E-4</v>
      </c>
      <c r="H170" s="318">
        <f t="shared" si="16"/>
        <v>8.27226094944167E-5</v>
      </c>
      <c r="I170" s="318">
        <f t="shared" si="16"/>
        <v>2.4621566887905111E-7</v>
      </c>
      <c r="J170" s="318">
        <f t="shared" si="16"/>
        <v>5.5249566455628659E-4</v>
      </c>
      <c r="K170" s="318">
        <f t="shared" si="16"/>
        <v>6.13914342877252E-4</v>
      </c>
      <c r="L170" s="318">
        <f t="shared" si="16"/>
        <v>1.3630200300204017E-4</v>
      </c>
      <c r="M170" s="318">
        <f t="shared" si="16"/>
        <v>1.2847259266733106E-4</v>
      </c>
      <c r="N170" s="318">
        <f t="shared" si="16"/>
        <v>3.0133830232784188E-3</v>
      </c>
      <c r="O170" s="318">
        <f t="shared" si="16"/>
        <v>2.6939659072196301E-3</v>
      </c>
      <c r="P170" s="318">
        <f t="shared" si="16"/>
        <v>1.8029273345728924E-3</v>
      </c>
      <c r="Q170" s="318">
        <f t="shared" si="16"/>
        <v>1.2524911880003326E-3</v>
      </c>
      <c r="R170" s="318">
        <f t="shared" si="16"/>
        <v>3.3786789517185514E-5</v>
      </c>
      <c r="S170" s="318">
        <f t="shared" si="16"/>
        <v>2.8777419405080253E-3</v>
      </c>
      <c r="T170" s="318">
        <f t="shared" si="16"/>
        <v>8.4443732230678401E-3</v>
      </c>
      <c r="U170" s="318">
        <f t="shared" si="16"/>
        <v>1.8623957620688193E-3</v>
      </c>
      <c r="V170" s="318">
        <f t="shared" si="16"/>
        <v>2.6618927091139324E-3</v>
      </c>
      <c r="W170" s="318">
        <f t="shared" si="16"/>
        <v>2.6895641568462129E-3</v>
      </c>
      <c r="X170" s="318">
        <f t="shared" si="16"/>
        <v>2.9079406283234348E-4</v>
      </c>
      <c r="Y170" s="318">
        <f t="shared" si="16"/>
        <v>4.8392843415637015E-4</v>
      </c>
      <c r="DA170" s="141"/>
    </row>
    <row r="171" spans="1:105" ht="12" customHeight="1" x14ac:dyDescent="0.25">
      <c r="A171" s="174" t="s">
        <v>1021</v>
      </c>
      <c r="B171" s="269">
        <f t="shared" ref="B171:Y171" si="17">IF(B$44=0,0,B$44/B$5)</f>
        <v>8.6205275883812042E-3</v>
      </c>
      <c r="C171" s="269">
        <f t="shared" si="17"/>
        <v>9.8766435144810021E-3</v>
      </c>
      <c r="D171" s="269">
        <f t="shared" si="17"/>
        <v>1.0444459705888341E-2</v>
      </c>
      <c r="E171" s="269">
        <f t="shared" si="17"/>
        <v>5.7252277181768273E-3</v>
      </c>
      <c r="F171" s="269">
        <f t="shared" si="17"/>
        <v>6.2714772339378779E-3</v>
      </c>
      <c r="G171" s="269">
        <f t="shared" si="17"/>
        <v>7.1108841538290585E-3</v>
      </c>
      <c r="H171" s="269">
        <f t="shared" si="17"/>
        <v>6.5339199263525138E-3</v>
      </c>
      <c r="I171" s="269">
        <f t="shared" si="17"/>
        <v>7.7667677382811775E-3</v>
      </c>
      <c r="J171" s="269">
        <f t="shared" si="17"/>
        <v>9.3235783989040078E-3</v>
      </c>
      <c r="K171" s="269">
        <f t="shared" si="17"/>
        <v>6.8087849568130437E-3</v>
      </c>
      <c r="L171" s="269">
        <f t="shared" si="17"/>
        <v>3.3670806355770373E-3</v>
      </c>
      <c r="M171" s="269">
        <f t="shared" si="17"/>
        <v>3.9519208433592854E-3</v>
      </c>
      <c r="N171" s="269">
        <f t="shared" si="17"/>
        <v>3.0719061983653334E-3</v>
      </c>
      <c r="O171" s="269">
        <f t="shared" si="17"/>
        <v>3.7823273415809469E-3</v>
      </c>
      <c r="P171" s="269">
        <f t="shared" si="17"/>
        <v>5.0531794826018184E-3</v>
      </c>
      <c r="Q171" s="269">
        <f t="shared" si="17"/>
        <v>5.4957176653757959E-3</v>
      </c>
      <c r="R171" s="269">
        <f t="shared" si="17"/>
        <v>7.2809620509930728E-3</v>
      </c>
      <c r="S171" s="269">
        <f t="shared" si="17"/>
        <v>3.7850350300167863E-3</v>
      </c>
      <c r="T171" s="269">
        <f t="shared" si="17"/>
        <v>4.4091016849926489E-3</v>
      </c>
      <c r="U171" s="269">
        <f t="shared" si="17"/>
        <v>2.8026434590596298E-3</v>
      </c>
      <c r="V171" s="269">
        <f t="shared" si="17"/>
        <v>3.6253219107575565E-3</v>
      </c>
      <c r="W171" s="269">
        <f t="shared" si="17"/>
        <v>4.3847325477356048E-3</v>
      </c>
      <c r="X171" s="269">
        <f t="shared" si="17"/>
        <v>1.5618609395657682E-2</v>
      </c>
      <c r="Y171" s="269">
        <f t="shared" si="17"/>
        <v>9.2726672326404538E-3</v>
      </c>
      <c r="DA171" s="79"/>
    </row>
    <row r="172" spans="1:105" ht="12" customHeight="1" x14ac:dyDescent="0.25">
      <c r="A172" s="62" t="s">
        <v>1133</v>
      </c>
      <c r="B172" s="318">
        <f t="shared" ref="B172:Y172" si="18">IF(B$45=0,0,B$45/B$5)</f>
        <v>5.2715466492449443E-4</v>
      </c>
      <c r="C172" s="318">
        <f t="shared" si="18"/>
        <v>8.0609807645586745E-4</v>
      </c>
      <c r="D172" s="318">
        <f t="shared" si="18"/>
        <v>1.34999299578747E-3</v>
      </c>
      <c r="E172" s="318">
        <f t="shared" si="18"/>
        <v>2.1795520993835318E-3</v>
      </c>
      <c r="F172" s="318">
        <f t="shared" si="18"/>
        <v>3.2655619879665546E-3</v>
      </c>
      <c r="G172" s="318">
        <f t="shared" si="18"/>
        <v>4.2578843746258225E-3</v>
      </c>
      <c r="H172" s="318">
        <f t="shared" si="18"/>
        <v>3.8349165757150814E-3</v>
      </c>
      <c r="I172" s="318">
        <f t="shared" si="18"/>
        <v>5.3294530764422714E-3</v>
      </c>
      <c r="J172" s="318">
        <f t="shared" si="18"/>
        <v>4.3350567348172421E-3</v>
      </c>
      <c r="K172" s="318">
        <f t="shared" si="18"/>
        <v>3.08660386632202E-3</v>
      </c>
      <c r="L172" s="318">
        <f t="shared" si="18"/>
        <v>1.8832524561309906E-3</v>
      </c>
      <c r="M172" s="318">
        <f t="shared" si="18"/>
        <v>2.337882010719813E-3</v>
      </c>
      <c r="N172" s="318">
        <f t="shared" si="18"/>
        <v>6.8701356441437948E-4</v>
      </c>
      <c r="O172" s="318">
        <f t="shared" si="18"/>
        <v>9.305945282725947E-4</v>
      </c>
      <c r="P172" s="318">
        <f t="shared" si="18"/>
        <v>1.6763845198031985E-3</v>
      </c>
      <c r="Q172" s="318">
        <f t="shared" si="18"/>
        <v>1.9734737301592281E-3</v>
      </c>
      <c r="R172" s="318">
        <f t="shared" si="18"/>
        <v>4.8223760929004891E-3</v>
      </c>
      <c r="S172" s="318">
        <f t="shared" si="18"/>
        <v>8.9013428462768232E-4</v>
      </c>
      <c r="T172" s="318">
        <f t="shared" si="18"/>
        <v>2.8473120779536152E-4</v>
      </c>
      <c r="U172" s="318">
        <f t="shared" si="18"/>
        <v>7.5305651213405586E-4</v>
      </c>
      <c r="V172" s="318">
        <f t="shared" si="18"/>
        <v>9.1270896598899184E-4</v>
      </c>
      <c r="W172" s="318">
        <f t="shared" si="18"/>
        <v>1.100256699253055E-3</v>
      </c>
      <c r="X172" s="318">
        <f t="shared" si="18"/>
        <v>1.089894624563216E-2</v>
      </c>
      <c r="Y172" s="318">
        <f t="shared" si="18"/>
        <v>6.0281479783257323E-3</v>
      </c>
      <c r="DA172" s="141"/>
    </row>
    <row r="173" spans="1:105" ht="12" customHeight="1" x14ac:dyDescent="0.25">
      <c r="A173" s="62" t="s">
        <v>1024</v>
      </c>
      <c r="B173" s="318">
        <f t="shared" ref="B173:Y173" si="19">IF(B$46=0,0,B$46/B$5)</f>
        <v>2.6095084492334547E-3</v>
      </c>
      <c r="C173" s="318">
        <f t="shared" si="19"/>
        <v>3.0444587737648151E-3</v>
      </c>
      <c r="D173" s="318">
        <f t="shared" si="19"/>
        <v>3.0478833484496163E-3</v>
      </c>
      <c r="E173" s="318">
        <f t="shared" si="19"/>
        <v>2.0649933381264064E-3</v>
      </c>
      <c r="F173" s="318">
        <f t="shared" si="19"/>
        <v>2.3327171691340971E-3</v>
      </c>
      <c r="G173" s="318">
        <f t="shared" si="19"/>
        <v>2.3738186819452023E-3</v>
      </c>
      <c r="H173" s="318">
        <f t="shared" si="19"/>
        <v>2.2773680338839235E-3</v>
      </c>
      <c r="I173" s="318">
        <f t="shared" si="19"/>
        <v>2.4354460934857213E-3</v>
      </c>
      <c r="J173" s="318">
        <f t="shared" si="19"/>
        <v>3.0995035246971763E-3</v>
      </c>
      <c r="K173" s="318">
        <f t="shared" si="19"/>
        <v>2.1349371562383477E-3</v>
      </c>
      <c r="L173" s="318">
        <f t="shared" si="19"/>
        <v>1.0825884647168568E-3</v>
      </c>
      <c r="M173" s="318">
        <f t="shared" si="19"/>
        <v>1.2601494823818074E-3</v>
      </c>
      <c r="N173" s="318">
        <f t="shared" si="19"/>
        <v>6.5829155280657003E-4</v>
      </c>
      <c r="O173" s="318">
        <f t="shared" si="19"/>
        <v>9.6204474084633069E-4</v>
      </c>
      <c r="P173" s="318">
        <f t="shared" si="19"/>
        <v>1.6093000109625476E-3</v>
      </c>
      <c r="Q173" s="318">
        <f t="shared" si="19"/>
        <v>2.2544196762555274E-3</v>
      </c>
      <c r="R173" s="318">
        <f t="shared" si="19"/>
        <v>2.4112562113315352E-3</v>
      </c>
      <c r="S173" s="318">
        <f t="shared" si="19"/>
        <v>8.6967883386687651E-4</v>
      </c>
      <c r="T173" s="318">
        <f t="shared" si="19"/>
        <v>7.1294840521908868E-4</v>
      </c>
      <c r="U173" s="318">
        <f t="shared" si="19"/>
        <v>6.4328938786912973E-4</v>
      </c>
      <c r="V173" s="318">
        <f t="shared" si="19"/>
        <v>8.2720268465626958E-4</v>
      </c>
      <c r="W173" s="318">
        <f t="shared" si="19"/>
        <v>1.0736808822316385E-3</v>
      </c>
      <c r="X173" s="318">
        <f t="shared" si="19"/>
        <v>4.3586411910096273E-3</v>
      </c>
      <c r="Y173" s="318">
        <f t="shared" si="19"/>
        <v>2.6355070981058373E-3</v>
      </c>
      <c r="DA173" s="141"/>
    </row>
    <row r="174" spans="1:105" ht="12" customHeight="1" x14ac:dyDescent="0.25">
      <c r="A174" s="62" t="s">
        <v>1036</v>
      </c>
      <c r="B174" s="318">
        <f t="shared" ref="B174:Y174" si="20">IF(B$57=0,0,B$57/B$5)</f>
        <v>5.4838644742232533E-3</v>
      </c>
      <c r="C174" s="318">
        <f t="shared" si="20"/>
        <v>6.0260866642603194E-3</v>
      </c>
      <c r="D174" s="318">
        <f t="shared" si="20"/>
        <v>6.0465833616512527E-3</v>
      </c>
      <c r="E174" s="318">
        <f t="shared" si="20"/>
        <v>1.4806822806668889E-3</v>
      </c>
      <c r="F174" s="318">
        <f t="shared" si="20"/>
        <v>6.7319807683722567E-4</v>
      </c>
      <c r="G174" s="318">
        <f t="shared" si="20"/>
        <v>4.7918109725803379E-4</v>
      </c>
      <c r="H174" s="318">
        <f t="shared" si="20"/>
        <v>4.216353167535095E-4</v>
      </c>
      <c r="I174" s="318">
        <f t="shared" si="20"/>
        <v>1.8685683531845713E-6</v>
      </c>
      <c r="J174" s="318">
        <f t="shared" si="20"/>
        <v>1.8890181393895903E-3</v>
      </c>
      <c r="K174" s="318">
        <f t="shared" si="20"/>
        <v>1.5872439342526773E-3</v>
      </c>
      <c r="L174" s="318">
        <f t="shared" si="20"/>
        <v>4.0123971472918996E-4</v>
      </c>
      <c r="M174" s="318">
        <f t="shared" si="20"/>
        <v>3.5388935025766491E-4</v>
      </c>
      <c r="N174" s="318">
        <f t="shared" si="20"/>
        <v>1.7266010811443837E-3</v>
      </c>
      <c r="O174" s="318">
        <f t="shared" si="20"/>
        <v>1.8896880724620217E-3</v>
      </c>
      <c r="P174" s="318">
        <f t="shared" si="20"/>
        <v>1.7674949518360734E-3</v>
      </c>
      <c r="Q174" s="318">
        <f t="shared" si="20"/>
        <v>1.2678242589610408E-3</v>
      </c>
      <c r="R174" s="318">
        <f t="shared" si="20"/>
        <v>4.7329746761047178E-5</v>
      </c>
      <c r="S174" s="318">
        <f t="shared" si="20"/>
        <v>2.0252219115222273E-3</v>
      </c>
      <c r="T174" s="318">
        <f t="shared" si="20"/>
        <v>3.4114220719781985E-3</v>
      </c>
      <c r="U174" s="318">
        <f t="shared" si="20"/>
        <v>1.4062975590564445E-3</v>
      </c>
      <c r="V174" s="318">
        <f t="shared" si="20"/>
        <v>1.8854102601122955E-3</v>
      </c>
      <c r="W174" s="318">
        <f t="shared" si="20"/>
        <v>2.210794966250912E-3</v>
      </c>
      <c r="X174" s="318">
        <f t="shared" si="20"/>
        <v>3.6102195901589464E-4</v>
      </c>
      <c r="Y174" s="318">
        <f t="shared" si="20"/>
        <v>6.0901215620888592E-4</v>
      </c>
      <c r="DA174" s="141"/>
    </row>
    <row r="175" spans="1:105" ht="12" customHeight="1" x14ac:dyDescent="0.25">
      <c r="A175" s="41" t="s">
        <v>1038</v>
      </c>
      <c r="B175" s="319">
        <f t="shared" ref="B175:Y175" si="21">IF(B$58=0,0,B$58/B$5)</f>
        <v>2.5336926956743947E-2</v>
      </c>
      <c r="C175" s="319">
        <f t="shared" si="21"/>
        <v>3.1013777746966273E-2</v>
      </c>
      <c r="D175" s="319">
        <f t="shared" si="21"/>
        <v>2.973285083721984E-2</v>
      </c>
      <c r="E175" s="319">
        <f t="shared" si="21"/>
        <v>1.9896225104475491E-2</v>
      </c>
      <c r="F175" s="319">
        <f t="shared" si="21"/>
        <v>1.8286914604258738E-2</v>
      </c>
      <c r="G175" s="319">
        <f t="shared" si="21"/>
        <v>1.7599146888680289E-2</v>
      </c>
      <c r="H175" s="319">
        <f t="shared" si="21"/>
        <v>1.6430237783952868E-2</v>
      </c>
      <c r="I175" s="319">
        <f t="shared" si="21"/>
        <v>9.0098351998833676E-3</v>
      </c>
      <c r="J175" s="319">
        <f t="shared" si="21"/>
        <v>1.6422433974851082E-2</v>
      </c>
      <c r="K175" s="319">
        <f t="shared" si="21"/>
        <v>1.300091792805365E-2</v>
      </c>
      <c r="L175" s="319">
        <f t="shared" si="21"/>
        <v>1.013567249675397E-2</v>
      </c>
      <c r="M175" s="319">
        <f t="shared" si="21"/>
        <v>1.3962818739732109E-2</v>
      </c>
      <c r="N175" s="319">
        <f t="shared" si="21"/>
        <v>1.4792982887398375E-2</v>
      </c>
      <c r="O175" s="319">
        <f t="shared" si="21"/>
        <v>1.7262863439599496E-2</v>
      </c>
      <c r="P175" s="319">
        <f t="shared" si="21"/>
        <v>1.4516088206366592E-2</v>
      </c>
      <c r="Q175" s="319">
        <f t="shared" si="21"/>
        <v>8.5232311163987839E-3</v>
      </c>
      <c r="R175" s="319">
        <f t="shared" si="21"/>
        <v>8.6996892252504884E-3</v>
      </c>
      <c r="S175" s="319">
        <f t="shared" si="21"/>
        <v>9.1507950244828513E-3</v>
      </c>
      <c r="T175" s="319">
        <f t="shared" si="21"/>
        <v>5.5477631716233577E-3</v>
      </c>
      <c r="U175" s="319">
        <f t="shared" si="21"/>
        <v>3.9309621159423526E-3</v>
      </c>
      <c r="V175" s="319">
        <f t="shared" si="21"/>
        <v>5.0739541215484079E-3</v>
      </c>
      <c r="W175" s="319">
        <f t="shared" si="21"/>
        <v>6.1726478392899508E-3</v>
      </c>
      <c r="X175" s="319">
        <f t="shared" si="21"/>
        <v>1.8593021362241492E-2</v>
      </c>
      <c r="Y175" s="319">
        <f t="shared" si="21"/>
        <v>1.1897139920807128E-2</v>
      </c>
      <c r="DA175" s="82"/>
    </row>
    <row r="176" spans="1:105" ht="12" hidden="1" customHeight="1" x14ac:dyDescent="0.25">
      <c r="A176" s="98"/>
      <c r="B176" s="98"/>
      <c r="C176" s="98"/>
      <c r="D176" s="98"/>
      <c r="E176" s="98"/>
      <c r="F176" s="98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8"/>
      <c r="V176" s="98"/>
      <c r="W176" s="98"/>
      <c r="X176" s="98"/>
      <c r="Y176" s="98"/>
      <c r="DA176" s="94"/>
    </row>
    <row r="177" spans="1:105" ht="12" customHeight="1" x14ac:dyDescent="0.25">
      <c r="A177" s="172"/>
      <c r="B177" s="172"/>
      <c r="C177" s="172"/>
      <c r="D177" s="172"/>
      <c r="E177" s="172"/>
      <c r="F177" s="172"/>
      <c r="G177" s="172"/>
      <c r="H177" s="172"/>
      <c r="I177" s="172"/>
      <c r="J177" s="172"/>
      <c r="K177" s="172"/>
      <c r="L177" s="172"/>
      <c r="M177" s="172"/>
      <c r="N177" s="172"/>
      <c r="O177" s="172"/>
      <c r="P177" s="172"/>
      <c r="Q177" s="172"/>
      <c r="R177" s="172"/>
      <c r="S177" s="172"/>
      <c r="T177" s="172"/>
      <c r="U177" s="172"/>
      <c r="V177" s="172"/>
      <c r="W177" s="172"/>
      <c r="X177" s="172"/>
      <c r="Y177" s="172"/>
      <c r="DA177" s="176"/>
    </row>
    <row r="178" spans="1:105" ht="12" customHeight="1" x14ac:dyDescent="0.25">
      <c r="A178" s="35" t="s">
        <v>49</v>
      </c>
      <c r="B178" s="232">
        <f t="shared" ref="B178:Y178" si="22">SUM(B$179:B$183,B$185:B$186,B$188:B$189,B$191:B$194)</f>
        <v>1.0000000000000004</v>
      </c>
      <c r="C178" s="232">
        <f t="shared" si="22"/>
        <v>0.99999999999999956</v>
      </c>
      <c r="D178" s="232">
        <f t="shared" si="22"/>
        <v>0.99999999999999989</v>
      </c>
      <c r="E178" s="232">
        <f t="shared" si="22"/>
        <v>1.0000000000000002</v>
      </c>
      <c r="F178" s="232">
        <f t="shared" si="22"/>
        <v>0.99999999999999978</v>
      </c>
      <c r="G178" s="232">
        <f t="shared" si="22"/>
        <v>1.0000000000000002</v>
      </c>
      <c r="H178" s="232">
        <f t="shared" si="22"/>
        <v>1</v>
      </c>
      <c r="I178" s="232">
        <f t="shared" si="22"/>
        <v>0.99999999999999944</v>
      </c>
      <c r="J178" s="232">
        <f t="shared" si="22"/>
        <v>1</v>
      </c>
      <c r="K178" s="232">
        <f t="shared" si="22"/>
        <v>1</v>
      </c>
      <c r="L178" s="232">
        <f t="shared" si="22"/>
        <v>1.0000000000000002</v>
      </c>
      <c r="M178" s="232">
        <f t="shared" si="22"/>
        <v>0.99999999999999956</v>
      </c>
      <c r="N178" s="232">
        <f t="shared" si="22"/>
        <v>1</v>
      </c>
      <c r="O178" s="232">
        <f t="shared" si="22"/>
        <v>1</v>
      </c>
      <c r="P178" s="232">
        <f t="shared" si="22"/>
        <v>0.99999999999999989</v>
      </c>
      <c r="Q178" s="232">
        <f t="shared" si="22"/>
        <v>1.0000000000000002</v>
      </c>
      <c r="R178" s="232">
        <f t="shared" si="22"/>
        <v>1.0000000000000002</v>
      </c>
      <c r="S178" s="232">
        <f t="shared" si="22"/>
        <v>1</v>
      </c>
      <c r="T178" s="232">
        <f t="shared" si="22"/>
        <v>1</v>
      </c>
      <c r="U178" s="232">
        <f t="shared" si="22"/>
        <v>1</v>
      </c>
      <c r="V178" s="232">
        <f t="shared" si="22"/>
        <v>1</v>
      </c>
      <c r="W178" s="232">
        <f t="shared" si="22"/>
        <v>1</v>
      </c>
      <c r="X178" s="232">
        <f t="shared" si="22"/>
        <v>1</v>
      </c>
      <c r="Y178" s="232">
        <f t="shared" si="22"/>
        <v>0.99999999999999978</v>
      </c>
      <c r="DA178" s="95"/>
    </row>
    <row r="179" spans="1:105" ht="12" customHeight="1" x14ac:dyDescent="0.25">
      <c r="A179" s="55" t="s">
        <v>91</v>
      </c>
      <c r="B179" s="266">
        <f t="shared" ref="B179:Y179" si="23">IF(B$62=0,0,B$62/B$61)</f>
        <v>9.365615180913979E-3</v>
      </c>
      <c r="C179" s="266">
        <f t="shared" si="23"/>
        <v>9.1466819880987333E-3</v>
      </c>
      <c r="D179" s="266">
        <f t="shared" si="23"/>
        <v>9.5486774937903179E-3</v>
      </c>
      <c r="E179" s="266">
        <f t="shared" si="23"/>
        <v>6.3945694909342612E-3</v>
      </c>
      <c r="F179" s="266">
        <f t="shared" si="23"/>
        <v>4.6286183094806773E-3</v>
      </c>
      <c r="G179" s="266">
        <f t="shared" si="23"/>
        <v>4.6887406845278496E-3</v>
      </c>
      <c r="H179" s="266">
        <f t="shared" si="23"/>
        <v>4.2902400548971474E-3</v>
      </c>
      <c r="I179" s="266">
        <f t="shared" si="23"/>
        <v>5.807026822929075E-4</v>
      </c>
      <c r="J179" s="266">
        <f t="shared" si="23"/>
        <v>6.6700178020385878E-3</v>
      </c>
      <c r="K179" s="266">
        <f t="shared" si="23"/>
        <v>7.5257099994481408E-3</v>
      </c>
      <c r="L179" s="266">
        <f t="shared" si="23"/>
        <v>6.0132502010593961E-3</v>
      </c>
      <c r="M179" s="266">
        <f t="shared" si="23"/>
        <v>5.5536767000496272E-3</v>
      </c>
      <c r="N179" s="266">
        <f t="shared" si="23"/>
        <v>1.2945938888591354E-2</v>
      </c>
      <c r="O179" s="266">
        <f t="shared" si="23"/>
        <v>1.1297095622785887E-2</v>
      </c>
      <c r="P179" s="266">
        <f t="shared" si="23"/>
        <v>8.8859894776133971E-3</v>
      </c>
      <c r="Q179" s="266">
        <f t="shared" si="23"/>
        <v>6.6077089119103089E-3</v>
      </c>
      <c r="R179" s="266">
        <f t="shared" si="23"/>
        <v>2.6914206421322084E-3</v>
      </c>
      <c r="S179" s="266">
        <f t="shared" si="23"/>
        <v>1.2277151651233192E-2</v>
      </c>
      <c r="T179" s="266">
        <f t="shared" si="23"/>
        <v>1.4690563309008003E-2</v>
      </c>
      <c r="U179" s="266">
        <f t="shared" si="23"/>
        <v>1.2383385021879868E-2</v>
      </c>
      <c r="V179" s="266">
        <f t="shared" si="23"/>
        <v>1.2488452230206587E-2</v>
      </c>
      <c r="W179" s="266">
        <f t="shared" si="23"/>
        <v>1.1669329653900305E-2</v>
      </c>
      <c r="X179" s="266">
        <f t="shared" si="23"/>
        <v>5.0418548695241594E-3</v>
      </c>
      <c r="Y179" s="266">
        <f t="shared" si="23"/>
        <v>6.6548381911010869E-3</v>
      </c>
      <c r="DA179" s="76"/>
    </row>
    <row r="180" spans="1:105" ht="12" customHeight="1" x14ac:dyDescent="0.25">
      <c r="A180" s="173" t="s">
        <v>92</v>
      </c>
      <c r="B180" s="267">
        <f t="shared" ref="B180:Y180" si="24">IF(B$63=0,0,B$63/B$61)</f>
        <v>7.4326184686846569E-2</v>
      </c>
      <c r="C180" s="267">
        <f t="shared" si="24"/>
        <v>7.2588715379285421E-2</v>
      </c>
      <c r="D180" s="267">
        <f t="shared" si="24"/>
        <v>7.5778980153371436E-2</v>
      </c>
      <c r="E180" s="267">
        <f t="shared" si="24"/>
        <v>5.0747755891639358E-2</v>
      </c>
      <c r="F180" s="267">
        <f t="shared" si="24"/>
        <v>3.6733042375739287E-2</v>
      </c>
      <c r="G180" s="267">
        <f t="shared" si="24"/>
        <v>3.7210177797732134E-2</v>
      </c>
      <c r="H180" s="267">
        <f t="shared" si="24"/>
        <v>3.4047648607325481E-2</v>
      </c>
      <c r="I180" s="267">
        <f t="shared" si="24"/>
        <v>4.6084975710092924E-3</v>
      </c>
      <c r="J180" s="267">
        <f t="shared" si="24"/>
        <v>5.2933733176350105E-2</v>
      </c>
      <c r="K180" s="267">
        <f t="shared" si="24"/>
        <v>5.9724566994652395E-2</v>
      </c>
      <c r="L180" s="267">
        <f t="shared" si="24"/>
        <v>4.7721579029103525E-2</v>
      </c>
      <c r="M180" s="267">
        <f t="shared" si="24"/>
        <v>4.4074371210567079E-2</v>
      </c>
      <c r="N180" s="267">
        <f t="shared" si="24"/>
        <v>0.10273988693652136</v>
      </c>
      <c r="O180" s="267">
        <f t="shared" si="24"/>
        <v>8.9654550124512719E-2</v>
      </c>
      <c r="P180" s="267">
        <f t="shared" si="24"/>
        <v>7.0519841172250144E-2</v>
      </c>
      <c r="Q180" s="267">
        <f t="shared" si="24"/>
        <v>5.2439245415979108E-2</v>
      </c>
      <c r="R180" s="267">
        <f t="shared" si="24"/>
        <v>2.1359304632201186E-2</v>
      </c>
      <c r="S180" s="267">
        <f t="shared" si="24"/>
        <v>9.7432344104589896E-2</v>
      </c>
      <c r="T180" s="267">
        <f t="shared" si="24"/>
        <v>0.11658534976797796</v>
      </c>
      <c r="U180" s="267">
        <f t="shared" si="24"/>
        <v>9.8275419649982987E-2</v>
      </c>
      <c r="V180" s="267">
        <f t="shared" si="24"/>
        <v>9.9109240448699717E-2</v>
      </c>
      <c r="W180" s="267">
        <f t="shared" si="24"/>
        <v>9.2608625730749627E-2</v>
      </c>
      <c r="X180" s="267">
        <f t="shared" si="24"/>
        <v>4.0012516952459172E-2</v>
      </c>
      <c r="Y180" s="267">
        <f t="shared" si="24"/>
        <v>5.2813266710002631E-2</v>
      </c>
      <c r="DA180" s="77"/>
    </row>
    <row r="181" spans="1:105" ht="12" customHeight="1" x14ac:dyDescent="0.25">
      <c r="A181" s="173" t="s">
        <v>93</v>
      </c>
      <c r="B181" s="267">
        <f t="shared" ref="B181:Y181" si="25">IF(B$64=0,0,B$64/B$61)</f>
        <v>8.3199397261858252E-2</v>
      </c>
      <c r="C181" s="267">
        <f t="shared" si="25"/>
        <v>8.1254505300040011E-2</v>
      </c>
      <c r="D181" s="267">
        <f t="shared" si="25"/>
        <v>8.4825630434849544E-2</v>
      </c>
      <c r="E181" s="267">
        <f t="shared" si="25"/>
        <v>5.6806127212978098E-2</v>
      </c>
      <c r="F181" s="267">
        <f t="shared" si="25"/>
        <v>4.111830841488965E-2</v>
      </c>
      <c r="G181" s="267">
        <f t="shared" si="25"/>
        <v>4.1652405243474917E-2</v>
      </c>
      <c r="H181" s="267">
        <f t="shared" si="25"/>
        <v>3.8112326823286205E-2</v>
      </c>
      <c r="I181" s="267">
        <f t="shared" si="25"/>
        <v>5.1586694757193036E-3</v>
      </c>
      <c r="J181" s="267">
        <f t="shared" si="25"/>
        <v>5.925307095537944E-2</v>
      </c>
      <c r="K181" s="267">
        <f t="shared" si="25"/>
        <v>6.6854608461557677E-2</v>
      </c>
      <c r="L181" s="267">
        <f t="shared" si="25"/>
        <v>5.3418679141594448E-2</v>
      </c>
      <c r="M181" s="267">
        <f t="shared" si="25"/>
        <v>4.9336060163243087E-2</v>
      </c>
      <c r="N181" s="267">
        <f t="shared" si="25"/>
        <v>0.11500518564062331</v>
      </c>
      <c r="O181" s="267">
        <f t="shared" si="25"/>
        <v>0.10035769444604041</v>
      </c>
      <c r="P181" s="267">
        <f t="shared" si="25"/>
        <v>7.893864464122699E-2</v>
      </c>
      <c r="Q181" s="267">
        <f t="shared" si="25"/>
        <v>5.8699550230623156E-2</v>
      </c>
      <c r="R181" s="267">
        <f t="shared" si="25"/>
        <v>2.3909222285777347E-2</v>
      </c>
      <c r="S181" s="267">
        <f t="shared" si="25"/>
        <v>0.10906401744507156</v>
      </c>
      <c r="T181" s="267">
        <f t="shared" si="25"/>
        <v>0.13050354825996147</v>
      </c>
      <c r="U181" s="267">
        <f t="shared" si="25"/>
        <v>0.11000774108053661</v>
      </c>
      <c r="V181" s="267">
        <f t="shared" si="25"/>
        <v>0.11094110511866022</v>
      </c>
      <c r="W181" s="267">
        <f t="shared" si="25"/>
        <v>0.10366443366507047</v>
      </c>
      <c r="X181" s="267">
        <f t="shared" si="25"/>
        <v>4.4789293401785779E-2</v>
      </c>
      <c r="Y181" s="267">
        <f t="shared" si="25"/>
        <v>5.9118222954871902E-2</v>
      </c>
      <c r="DA181" s="77"/>
    </row>
    <row r="182" spans="1:105" ht="12" customHeight="1" x14ac:dyDescent="0.25">
      <c r="A182" s="173" t="s">
        <v>94</v>
      </c>
      <c r="B182" s="267">
        <f t="shared" ref="B182:Y182" si="26">IF(B$65=0,0,B$65/B$61)</f>
        <v>0.1339439643889197</v>
      </c>
      <c r="C182" s="267">
        <f t="shared" si="26"/>
        <v>0.13081285348851052</v>
      </c>
      <c r="D182" s="267">
        <f t="shared" si="26"/>
        <v>0.13656206169947657</v>
      </c>
      <c r="E182" s="267">
        <f t="shared" si="26"/>
        <v>9.1453040898119065E-2</v>
      </c>
      <c r="F182" s="267">
        <f t="shared" si="26"/>
        <v>6.6196984825771882E-2</v>
      </c>
      <c r="G182" s="267">
        <f t="shared" si="26"/>
        <v>6.7056835364870115E-2</v>
      </c>
      <c r="H182" s="267">
        <f t="shared" si="26"/>
        <v>6.135760972799021E-2</v>
      </c>
      <c r="I182" s="267">
        <f t="shared" si="26"/>
        <v>8.3050197872854229E-3</v>
      </c>
      <c r="J182" s="267">
        <f t="shared" si="26"/>
        <v>9.5392412531573822E-2</v>
      </c>
      <c r="K182" s="267">
        <f t="shared" si="26"/>
        <v>0.10763024240219177</v>
      </c>
      <c r="L182" s="267">
        <f t="shared" si="26"/>
        <v>8.5999537161611447E-2</v>
      </c>
      <c r="M182" s="267">
        <f t="shared" si="26"/>
        <v>7.9426867298046031E-2</v>
      </c>
      <c r="N182" s="267">
        <f t="shared" si="26"/>
        <v>0.18514858276564247</v>
      </c>
      <c r="O182" s="267">
        <f t="shared" si="26"/>
        <v>0.16156736579144643</v>
      </c>
      <c r="P182" s="267">
        <f t="shared" si="26"/>
        <v>0.12708451448819949</v>
      </c>
      <c r="Q182" s="267">
        <f t="shared" si="26"/>
        <v>9.4501291169096432E-2</v>
      </c>
      <c r="R182" s="267">
        <f t="shared" si="26"/>
        <v>3.8491817534849752E-2</v>
      </c>
      <c r="S182" s="267">
        <f t="shared" si="26"/>
        <v>0.17558380648837046</v>
      </c>
      <c r="T182" s="267">
        <f t="shared" si="26"/>
        <v>0.21009963047861535</v>
      </c>
      <c r="U182" s="267">
        <f t="shared" si="26"/>
        <v>0.17710312140148057</v>
      </c>
      <c r="V182" s="267">
        <f t="shared" si="26"/>
        <v>0.17860575824259664</v>
      </c>
      <c r="W182" s="267">
        <f t="shared" si="26"/>
        <v>0.16689093512937311</v>
      </c>
      <c r="X182" s="267">
        <f t="shared" si="26"/>
        <v>7.2106958918606884E-2</v>
      </c>
      <c r="Y182" s="267">
        <f t="shared" si="26"/>
        <v>9.5175318701902781E-2</v>
      </c>
      <c r="DA182" s="77"/>
    </row>
    <row r="183" spans="1:105" ht="12" customHeight="1" x14ac:dyDescent="0.25">
      <c r="A183" s="56" t="s">
        <v>95</v>
      </c>
      <c r="B183" s="268">
        <f t="shared" ref="B183:Y183" si="27">IF(B$66=0,0,B$66/B$61)</f>
        <v>2.6977414676706064E-2</v>
      </c>
      <c r="C183" s="268">
        <f t="shared" si="27"/>
        <v>2.668595285133496E-2</v>
      </c>
      <c r="D183" s="268">
        <f t="shared" si="27"/>
        <v>2.7746849448393E-2</v>
      </c>
      <c r="E183" s="268">
        <f t="shared" si="27"/>
        <v>2.5673076224449858E-2</v>
      </c>
      <c r="F183" s="268">
        <f t="shared" si="27"/>
        <v>2.6689683063981184E-2</v>
      </c>
      <c r="G183" s="268">
        <f t="shared" si="27"/>
        <v>2.9931839151365498E-2</v>
      </c>
      <c r="H183" s="268">
        <f t="shared" si="27"/>
        <v>2.9060472578874424E-2</v>
      </c>
      <c r="I183" s="268">
        <f t="shared" si="27"/>
        <v>3.8033770319156182E-2</v>
      </c>
      <c r="J183" s="268">
        <f t="shared" si="27"/>
        <v>2.7471940299235501E-2</v>
      </c>
      <c r="K183" s="268">
        <f t="shared" si="27"/>
        <v>2.8318414118640996E-2</v>
      </c>
      <c r="L183" s="268">
        <f t="shared" si="27"/>
        <v>2.9519816610661734E-2</v>
      </c>
      <c r="M183" s="268">
        <f t="shared" si="27"/>
        <v>2.9854014508950803E-2</v>
      </c>
      <c r="N183" s="268">
        <f t="shared" si="27"/>
        <v>3.1959055657698271E-2</v>
      </c>
      <c r="O183" s="268">
        <f t="shared" si="27"/>
        <v>3.0016818151311509E-2</v>
      </c>
      <c r="P183" s="268">
        <f t="shared" si="27"/>
        <v>2.7159976130127831E-2</v>
      </c>
      <c r="Q183" s="268">
        <f t="shared" si="27"/>
        <v>2.248442264329931E-2</v>
      </c>
      <c r="R183" s="268">
        <f t="shared" si="27"/>
        <v>3.3966997776326197E-2</v>
      </c>
      <c r="S183" s="268">
        <f t="shared" si="27"/>
        <v>3.1205266787998828E-2</v>
      </c>
      <c r="T183" s="268">
        <f t="shared" si="27"/>
        <v>3.6675310303799329E-2</v>
      </c>
      <c r="U183" s="268">
        <f t="shared" si="27"/>
        <v>3.1036262761195067E-2</v>
      </c>
      <c r="V183" s="268">
        <f t="shared" si="27"/>
        <v>3.1134245632109162E-2</v>
      </c>
      <c r="W183" s="268">
        <f t="shared" si="27"/>
        <v>3.0473139715428994E-2</v>
      </c>
      <c r="X183" s="268">
        <f t="shared" si="27"/>
        <v>3.609322799370366E-2</v>
      </c>
      <c r="Y183" s="268">
        <f t="shared" si="27"/>
        <v>3.2901823338736085E-2</v>
      </c>
      <c r="DA183" s="78"/>
    </row>
    <row r="184" spans="1:105" ht="12" customHeight="1" x14ac:dyDescent="0.25">
      <c r="A184" s="174" t="s">
        <v>1051</v>
      </c>
      <c r="B184" s="269">
        <f t="shared" ref="B184:Y184" si="28">IF(B$72=0,0,B$72/B$61)</f>
        <v>0.40153010044465182</v>
      </c>
      <c r="C184" s="269">
        <f t="shared" si="28"/>
        <v>0.40540915062806687</v>
      </c>
      <c r="D184" s="269">
        <f t="shared" si="28"/>
        <v>0.39311387201117792</v>
      </c>
      <c r="E184" s="269">
        <f t="shared" si="28"/>
        <v>0.46804835503899761</v>
      </c>
      <c r="F184" s="269">
        <f t="shared" si="28"/>
        <v>0.50597362199479279</v>
      </c>
      <c r="G184" s="269">
        <f t="shared" si="28"/>
        <v>0.49966827724200352</v>
      </c>
      <c r="H184" s="269">
        <f t="shared" si="28"/>
        <v>0.50991491685211809</v>
      </c>
      <c r="I184" s="269">
        <f t="shared" si="28"/>
        <v>0.57955283937469237</v>
      </c>
      <c r="J184" s="269">
        <f t="shared" si="28"/>
        <v>0.45878294025542699</v>
      </c>
      <c r="K184" s="269">
        <f t="shared" si="28"/>
        <v>0.43832168399470955</v>
      </c>
      <c r="L184" s="269">
        <f t="shared" si="28"/>
        <v>0.47072050771807866</v>
      </c>
      <c r="M184" s="269">
        <f t="shared" si="28"/>
        <v>0.48022210269766868</v>
      </c>
      <c r="N184" s="269">
        <f t="shared" si="28"/>
        <v>0.30476072434613877</v>
      </c>
      <c r="O184" s="269">
        <f t="shared" si="28"/>
        <v>0.35772876746054788</v>
      </c>
      <c r="P184" s="269">
        <f t="shared" si="28"/>
        <v>0.4370516645154327</v>
      </c>
      <c r="Q184" s="269">
        <f t="shared" si="28"/>
        <v>0.5420367023852688</v>
      </c>
      <c r="R184" s="269">
        <f t="shared" si="28"/>
        <v>0.5835241208911961</v>
      </c>
      <c r="S184" s="269">
        <f t="shared" si="28"/>
        <v>0.32572535843970002</v>
      </c>
      <c r="T184" s="269">
        <f t="shared" si="28"/>
        <v>0.24905759391396162</v>
      </c>
      <c r="U184" s="269">
        <f t="shared" si="28"/>
        <v>0.32286791878008997</v>
      </c>
      <c r="V184" s="269">
        <f t="shared" si="28"/>
        <v>0.3213526490137954</v>
      </c>
      <c r="W184" s="269">
        <f t="shared" si="28"/>
        <v>0.34489046216563185</v>
      </c>
      <c r="X184" s="269">
        <f t="shared" si="28"/>
        <v>0.48684334554979708</v>
      </c>
      <c r="Y184" s="269">
        <f t="shared" si="28"/>
        <v>0.4552551321540006</v>
      </c>
      <c r="DA184" s="79"/>
    </row>
    <row r="185" spans="1:105" ht="12" customHeight="1" x14ac:dyDescent="0.25">
      <c r="A185" s="62" t="s">
        <v>1052</v>
      </c>
      <c r="B185" s="318">
        <f t="shared" ref="B185:Y185" si="29">IF(B$73=0,0,B$73/B$61)</f>
        <v>0.40113297650659213</v>
      </c>
      <c r="C185" s="318">
        <f t="shared" si="29"/>
        <v>0.4050213099682568</v>
      </c>
      <c r="D185" s="318">
        <f t="shared" si="29"/>
        <v>0.3927089858038818</v>
      </c>
      <c r="E185" s="318">
        <f t="shared" si="29"/>
        <v>0.46777721037104125</v>
      </c>
      <c r="F185" s="318">
        <f t="shared" si="29"/>
        <v>0.50577735777772548</v>
      </c>
      <c r="G185" s="318">
        <f t="shared" si="29"/>
        <v>0.49946946369594036</v>
      </c>
      <c r="H185" s="318">
        <f t="shared" si="29"/>
        <v>0.50973300066264093</v>
      </c>
      <c r="I185" s="318">
        <f t="shared" si="29"/>
        <v>0.57952821622591044</v>
      </c>
      <c r="J185" s="318">
        <f t="shared" si="29"/>
        <v>0.45850011593632922</v>
      </c>
      <c r="K185" s="318">
        <f t="shared" si="29"/>
        <v>0.4380025763297089</v>
      </c>
      <c r="L185" s="318">
        <f t="shared" si="29"/>
        <v>0.47046553187781037</v>
      </c>
      <c r="M185" s="318">
        <f t="shared" si="29"/>
        <v>0.47998661384624458</v>
      </c>
      <c r="N185" s="318">
        <f t="shared" si="29"/>
        <v>0.30421178632829299</v>
      </c>
      <c r="O185" s="318">
        <f t="shared" si="29"/>
        <v>0.3572497442446998</v>
      </c>
      <c r="P185" s="318">
        <f t="shared" si="29"/>
        <v>0.43667487782638553</v>
      </c>
      <c r="Q185" s="318">
        <f t="shared" si="29"/>
        <v>0.5417565201085085</v>
      </c>
      <c r="R185" s="318">
        <f t="shared" si="29"/>
        <v>0.58340999837561835</v>
      </c>
      <c r="S185" s="318">
        <f t="shared" si="29"/>
        <v>0.32520477856131369</v>
      </c>
      <c r="T185" s="318">
        <f t="shared" si="29"/>
        <v>0.24843467974966019</v>
      </c>
      <c r="U185" s="318">
        <f t="shared" si="29"/>
        <v>0.32234283435889577</v>
      </c>
      <c r="V185" s="318">
        <f t="shared" si="29"/>
        <v>0.32082310949779691</v>
      </c>
      <c r="W185" s="318">
        <f t="shared" si="29"/>
        <v>0.34439565535826733</v>
      </c>
      <c r="X185" s="318">
        <f t="shared" si="29"/>
        <v>0.48662955913830852</v>
      </c>
      <c r="Y185" s="318">
        <f t="shared" si="29"/>
        <v>0.45497295148582778</v>
      </c>
      <c r="DA185" s="141"/>
    </row>
    <row r="186" spans="1:105" ht="12" customHeight="1" x14ac:dyDescent="0.25">
      <c r="A186" s="62" t="s">
        <v>1064</v>
      </c>
      <c r="B186" s="318">
        <f t="shared" ref="B186:Y186" si="30">IF(B$84=0,0,B$84/B$61)</f>
        <v>3.9712393805965858E-4</v>
      </c>
      <c r="C186" s="318">
        <f t="shared" si="30"/>
        <v>3.8784065981009466E-4</v>
      </c>
      <c r="D186" s="318">
        <f t="shared" si="30"/>
        <v>4.0488620729616453E-4</v>
      </c>
      <c r="E186" s="318">
        <f t="shared" si="30"/>
        <v>2.7114466795635946E-4</v>
      </c>
      <c r="F186" s="318">
        <f t="shared" si="30"/>
        <v>1.9626421706733262E-4</v>
      </c>
      <c r="G186" s="318">
        <f t="shared" si="30"/>
        <v>1.9881354606313516E-4</v>
      </c>
      <c r="H186" s="318">
        <f t="shared" si="30"/>
        <v>1.8191618947723768E-4</v>
      </c>
      <c r="I186" s="318">
        <f t="shared" si="30"/>
        <v>2.4623148781932034E-5</v>
      </c>
      <c r="J186" s="318">
        <f t="shared" si="30"/>
        <v>2.8282431909775477E-4</v>
      </c>
      <c r="K186" s="318">
        <f t="shared" si="30"/>
        <v>3.1910766500061751E-4</v>
      </c>
      <c r="L186" s="318">
        <f t="shared" si="30"/>
        <v>2.5497584026826307E-4</v>
      </c>
      <c r="M186" s="318">
        <f t="shared" si="30"/>
        <v>2.3548885142413517E-4</v>
      </c>
      <c r="N186" s="318">
        <f t="shared" si="30"/>
        <v>5.4893801784575982E-4</v>
      </c>
      <c r="O186" s="318">
        <f t="shared" si="30"/>
        <v>4.7902321584810661E-4</v>
      </c>
      <c r="P186" s="318">
        <f t="shared" si="30"/>
        <v>3.7678668904717321E-4</v>
      </c>
      <c r="Q186" s="318">
        <f t="shared" si="30"/>
        <v>2.8018227676034437E-4</v>
      </c>
      <c r="R186" s="318">
        <f t="shared" si="30"/>
        <v>1.1412251557769989E-4</v>
      </c>
      <c r="S186" s="318">
        <f t="shared" si="30"/>
        <v>5.2057987838633E-4</v>
      </c>
      <c r="T186" s="318">
        <f t="shared" si="30"/>
        <v>6.2291416430144779E-4</v>
      </c>
      <c r="U186" s="318">
        <f t="shared" si="30"/>
        <v>5.2508442119421014E-4</v>
      </c>
      <c r="V186" s="318">
        <f t="shared" si="30"/>
        <v>5.2953951599851875E-4</v>
      </c>
      <c r="W186" s="318">
        <f t="shared" si="30"/>
        <v>4.948068073645748E-4</v>
      </c>
      <c r="X186" s="318">
        <f t="shared" si="30"/>
        <v>2.137864114885943E-4</v>
      </c>
      <c r="Y186" s="318">
        <f t="shared" si="30"/>
        <v>2.82180668172827E-4</v>
      </c>
      <c r="DA186" s="141"/>
    </row>
    <row r="187" spans="1:105" ht="12" customHeight="1" x14ac:dyDescent="0.25">
      <c r="A187" s="174" t="s">
        <v>1010</v>
      </c>
      <c r="B187" s="269">
        <f t="shared" ref="B187:Y187" si="31">IF(B$85=0,0,B$85/B$61)</f>
        <v>0.20800438205001417</v>
      </c>
      <c r="C187" s="269">
        <f t="shared" si="31"/>
        <v>0.21242235462771233</v>
      </c>
      <c r="D187" s="269">
        <f t="shared" si="31"/>
        <v>0.20856598389038303</v>
      </c>
      <c r="E187" s="269">
        <f t="shared" si="31"/>
        <v>0.24774249410457308</v>
      </c>
      <c r="F187" s="269">
        <f t="shared" si="31"/>
        <v>0.26871666322822396</v>
      </c>
      <c r="G187" s="269">
        <f t="shared" si="31"/>
        <v>0.26542978925197358</v>
      </c>
      <c r="H187" s="269">
        <f t="shared" si="31"/>
        <v>0.2710651000066796</v>
      </c>
      <c r="I187" s="269">
        <f t="shared" si="31"/>
        <v>0.31041421071946379</v>
      </c>
      <c r="J187" s="269">
        <f t="shared" si="31"/>
        <v>0.24299837996567289</v>
      </c>
      <c r="K187" s="269">
        <f t="shared" si="31"/>
        <v>0.23208033600530276</v>
      </c>
      <c r="L187" s="269">
        <f t="shared" si="31"/>
        <v>0.24940910468319205</v>
      </c>
      <c r="M187" s="269">
        <f t="shared" si="31"/>
        <v>0.25437240006175132</v>
      </c>
      <c r="N187" s="269">
        <f t="shared" si="31"/>
        <v>0.17130938636865983</v>
      </c>
      <c r="O187" s="269">
        <f t="shared" si="31"/>
        <v>0.17865222878834999</v>
      </c>
      <c r="P187" s="269">
        <f t="shared" si="31"/>
        <v>0.18790563911370051</v>
      </c>
      <c r="Q187" s="269">
        <f t="shared" si="31"/>
        <v>0.16944224834693172</v>
      </c>
      <c r="R187" s="269">
        <f t="shared" si="31"/>
        <v>0.23968292600966729</v>
      </c>
      <c r="S187" s="269">
        <f t="shared" si="31"/>
        <v>0.17471126322690184</v>
      </c>
      <c r="T187" s="269">
        <f t="shared" si="31"/>
        <v>0.15743422768998391</v>
      </c>
      <c r="U187" s="269">
        <f t="shared" si="31"/>
        <v>0.17435052952293303</v>
      </c>
      <c r="V187" s="269">
        <f t="shared" si="31"/>
        <v>0.17204258481161303</v>
      </c>
      <c r="W187" s="269">
        <f t="shared" si="31"/>
        <v>0.17789528957601886</v>
      </c>
      <c r="X187" s="269">
        <f t="shared" si="31"/>
        <v>0.25205628019887594</v>
      </c>
      <c r="Y187" s="269">
        <f t="shared" si="31"/>
        <v>0.23477246283889924</v>
      </c>
      <c r="DA187" s="79"/>
    </row>
    <row r="188" spans="1:105" ht="12" customHeight="1" x14ac:dyDescent="0.25">
      <c r="A188" s="62" t="s">
        <v>1012</v>
      </c>
      <c r="B188" s="318">
        <f t="shared" ref="B188:Y188" si="32">IF(B$86=0,0,B$86/B$61)</f>
        <v>0.19962459448239045</v>
      </c>
      <c r="C188" s="318">
        <f t="shared" si="32"/>
        <v>0.20525682710485763</v>
      </c>
      <c r="D188" s="318">
        <f t="shared" si="32"/>
        <v>0.20048721416753135</v>
      </c>
      <c r="E188" s="318">
        <f t="shared" si="32"/>
        <v>0.24603273983276666</v>
      </c>
      <c r="F188" s="318">
        <f t="shared" si="32"/>
        <v>0.2681643748762304</v>
      </c>
      <c r="G188" s="318">
        <f t="shared" si="32"/>
        <v>0.26486676384327978</v>
      </c>
      <c r="H188" s="318">
        <f t="shared" si="32"/>
        <v>0.27064339274056226</v>
      </c>
      <c r="I188" s="318">
        <f t="shared" si="32"/>
        <v>0.310412876310104</v>
      </c>
      <c r="J188" s="318">
        <f t="shared" si="32"/>
        <v>0.24113692078490784</v>
      </c>
      <c r="K188" s="318">
        <f t="shared" si="32"/>
        <v>0.22921169186491747</v>
      </c>
      <c r="L188" s="318">
        <f t="shared" si="32"/>
        <v>0.24806000518412605</v>
      </c>
      <c r="M188" s="318">
        <f t="shared" si="32"/>
        <v>0.25325786207181977</v>
      </c>
      <c r="N188" s="318">
        <f t="shared" si="32"/>
        <v>0.1395925823467912</v>
      </c>
      <c r="O188" s="318">
        <f t="shared" si="32"/>
        <v>0.1558673837354482</v>
      </c>
      <c r="P188" s="318">
        <f t="shared" si="32"/>
        <v>0.17676329045846195</v>
      </c>
      <c r="Q188" s="318">
        <f t="shared" si="32"/>
        <v>0.16258702850164752</v>
      </c>
      <c r="R188" s="318">
        <f t="shared" si="32"/>
        <v>0.2394967366912715</v>
      </c>
      <c r="S188" s="318">
        <f t="shared" si="32"/>
        <v>0.15020217293027296</v>
      </c>
      <c r="T188" s="318">
        <f t="shared" si="32"/>
        <v>9.0415085354647762E-2</v>
      </c>
      <c r="U188" s="318">
        <f t="shared" si="32"/>
        <v>0.15309553803010448</v>
      </c>
      <c r="V188" s="318">
        <f t="shared" si="32"/>
        <v>0.14852885179612749</v>
      </c>
      <c r="W188" s="318">
        <f t="shared" si="32"/>
        <v>0.15824623405847735</v>
      </c>
      <c r="X188" s="318">
        <f t="shared" si="32"/>
        <v>0.25131682778759007</v>
      </c>
      <c r="Y188" s="318">
        <f t="shared" si="32"/>
        <v>0.23286972105122974</v>
      </c>
      <c r="DA188" s="141"/>
    </row>
    <row r="189" spans="1:105" ht="12" customHeight="1" x14ac:dyDescent="0.25">
      <c r="A189" s="62" t="s">
        <v>1019</v>
      </c>
      <c r="B189" s="318">
        <f t="shared" ref="B189:Y189" si="33">IF(B$92=0,0,B$92/B$61)</f>
        <v>8.3797875676236803E-3</v>
      </c>
      <c r="C189" s="318">
        <f t="shared" si="33"/>
        <v>7.1655275228547132E-3</v>
      </c>
      <c r="D189" s="318">
        <f t="shared" si="33"/>
        <v>8.0787697228516479E-3</v>
      </c>
      <c r="E189" s="318">
        <f t="shared" si="33"/>
        <v>1.7097542718063955E-3</v>
      </c>
      <c r="F189" s="318">
        <f t="shared" si="33"/>
        <v>5.5228835199358235E-4</v>
      </c>
      <c r="G189" s="318">
        <f t="shared" si="33"/>
        <v>5.6302540869384936E-4</v>
      </c>
      <c r="H189" s="318">
        <f t="shared" si="33"/>
        <v>4.2170726611742167E-4</v>
      </c>
      <c r="I189" s="318">
        <f t="shared" si="33"/>
        <v>1.3344093597679112E-6</v>
      </c>
      <c r="J189" s="318">
        <f t="shared" si="33"/>
        <v>1.8614591807651292E-3</v>
      </c>
      <c r="K189" s="318">
        <f t="shared" si="33"/>
        <v>2.8686441403852651E-3</v>
      </c>
      <c r="L189" s="318">
        <f t="shared" si="33"/>
        <v>1.3490994990659237E-3</v>
      </c>
      <c r="M189" s="318">
        <f t="shared" si="33"/>
        <v>1.1145379899316578E-3</v>
      </c>
      <c r="N189" s="318">
        <f t="shared" si="33"/>
        <v>3.1716804021868626E-2</v>
      </c>
      <c r="O189" s="318">
        <f t="shared" si="33"/>
        <v>2.2784845052901782E-2</v>
      </c>
      <c r="P189" s="318">
        <f t="shared" si="33"/>
        <v>1.1142348655238551E-2</v>
      </c>
      <c r="Q189" s="318">
        <f t="shared" si="33"/>
        <v>6.8552198452842333E-3</v>
      </c>
      <c r="R189" s="318">
        <f t="shared" si="33"/>
        <v>1.8618931839571066E-4</v>
      </c>
      <c r="S189" s="318">
        <f t="shared" si="33"/>
        <v>2.4509090296628885E-2</v>
      </c>
      <c r="T189" s="318">
        <f t="shared" si="33"/>
        <v>6.7019142335336138E-2</v>
      </c>
      <c r="U189" s="318">
        <f t="shared" si="33"/>
        <v>2.1254991492828591E-2</v>
      </c>
      <c r="V189" s="318">
        <f t="shared" si="33"/>
        <v>2.3513733015485601E-2</v>
      </c>
      <c r="W189" s="318">
        <f t="shared" si="33"/>
        <v>1.9649055517541415E-2</v>
      </c>
      <c r="X189" s="318">
        <f t="shared" si="33"/>
        <v>7.3945241128585491E-4</v>
      </c>
      <c r="Y189" s="318">
        <f t="shared" si="33"/>
        <v>1.9027417876694955E-3</v>
      </c>
      <c r="DA189" s="141"/>
    </row>
    <row r="190" spans="1:105" ht="12" customHeight="1" x14ac:dyDescent="0.25">
      <c r="A190" s="174" t="s">
        <v>1021</v>
      </c>
      <c r="B190" s="269">
        <f t="shared" ref="B190:Y190" si="34">IF(B$93=0,0,B$93/B$61)</f>
        <v>3.7248037117228176E-2</v>
      </c>
      <c r="C190" s="269">
        <f t="shared" si="34"/>
        <v>3.6868753562175352E-2</v>
      </c>
      <c r="D190" s="269">
        <f t="shared" si="34"/>
        <v>3.7956470997131606E-2</v>
      </c>
      <c r="E190" s="269">
        <f t="shared" si="34"/>
        <v>3.5788851879344281E-2</v>
      </c>
      <c r="F190" s="269">
        <f t="shared" si="34"/>
        <v>3.7387618009388272E-2</v>
      </c>
      <c r="G190" s="269">
        <f t="shared" si="34"/>
        <v>4.1643389223601474E-2</v>
      </c>
      <c r="H190" s="269">
        <f t="shared" si="34"/>
        <v>4.0514100902570939E-2</v>
      </c>
      <c r="I190" s="269">
        <f t="shared" si="34"/>
        <v>5.1771092315271446E-2</v>
      </c>
      <c r="J190" s="269">
        <f t="shared" si="34"/>
        <v>3.8404602417727217E-2</v>
      </c>
      <c r="K190" s="269">
        <f t="shared" si="34"/>
        <v>3.9130408851247134E-2</v>
      </c>
      <c r="L190" s="269">
        <f t="shared" si="34"/>
        <v>4.0886152171186428E-2</v>
      </c>
      <c r="M190" s="269">
        <f t="shared" si="34"/>
        <v>4.2095760222725931E-2</v>
      </c>
      <c r="N190" s="269">
        <f t="shared" si="34"/>
        <v>4.101444986354319E-2</v>
      </c>
      <c r="O190" s="269">
        <f t="shared" si="34"/>
        <v>4.0081295927066829E-2</v>
      </c>
      <c r="P190" s="269">
        <f t="shared" si="34"/>
        <v>3.8349845454771173E-2</v>
      </c>
      <c r="Q190" s="269">
        <f t="shared" si="34"/>
        <v>3.5864945642295788E-2</v>
      </c>
      <c r="R190" s="269">
        <f t="shared" si="34"/>
        <v>4.90735183301408E-2</v>
      </c>
      <c r="S190" s="269">
        <f t="shared" si="34"/>
        <v>4.0698135764046448E-2</v>
      </c>
      <c r="T190" s="269">
        <f t="shared" si="34"/>
        <v>4.5104567634735818E-2</v>
      </c>
      <c r="U190" s="269">
        <f t="shared" si="34"/>
        <v>4.0384800037987806E-2</v>
      </c>
      <c r="V190" s="269">
        <f t="shared" si="34"/>
        <v>4.0450140405672283E-2</v>
      </c>
      <c r="W190" s="269">
        <f t="shared" si="34"/>
        <v>4.025388911769251E-2</v>
      </c>
      <c r="X190" s="269">
        <f t="shared" si="34"/>
        <v>4.9380128473150701E-2</v>
      </c>
      <c r="Y190" s="269">
        <f t="shared" si="34"/>
        <v>4.5257208299367191E-2</v>
      </c>
      <c r="DA190" s="79"/>
    </row>
    <row r="191" spans="1:105" ht="12" customHeight="1" x14ac:dyDescent="0.25">
      <c r="A191" s="62" t="s">
        <v>1133</v>
      </c>
      <c r="B191" s="318">
        <f t="shared" ref="B191:Y191" si="35">IF(B$94=0,0,B$94/B$61)</f>
        <v>2.4949740205627447E-3</v>
      </c>
      <c r="C191" s="318">
        <f t="shared" si="35"/>
        <v>3.301824428604062E-3</v>
      </c>
      <c r="D191" s="318">
        <f t="shared" si="35"/>
        <v>5.3555284129820167E-3</v>
      </c>
      <c r="E191" s="318">
        <f t="shared" si="35"/>
        <v>1.5201483569509342E-2</v>
      </c>
      <c r="F191" s="318">
        <f t="shared" si="35"/>
        <v>2.1799851970030388E-2</v>
      </c>
      <c r="G191" s="318">
        <f t="shared" si="35"/>
        <v>2.7583767086995656E-2</v>
      </c>
      <c r="H191" s="318">
        <f t="shared" si="35"/>
        <v>2.6427967654431526E-2</v>
      </c>
      <c r="I191" s="318">
        <f t="shared" si="35"/>
        <v>3.9046042475738202E-2</v>
      </c>
      <c r="J191" s="318">
        <f t="shared" si="35"/>
        <v>1.9744239750312444E-2</v>
      </c>
      <c r="K191" s="318">
        <f t="shared" si="35"/>
        <v>1.9497134165077212E-2</v>
      </c>
      <c r="L191" s="318">
        <f t="shared" si="35"/>
        <v>2.5198301796680523E-2</v>
      </c>
      <c r="M191" s="318">
        <f t="shared" si="35"/>
        <v>2.7417507095465459E-2</v>
      </c>
      <c r="N191" s="318">
        <f t="shared" si="35"/>
        <v>9.7751038699797101E-3</v>
      </c>
      <c r="O191" s="318">
        <f t="shared" si="35"/>
        <v>1.0639849045867698E-2</v>
      </c>
      <c r="P191" s="318">
        <f t="shared" si="35"/>
        <v>1.4005323667954275E-2</v>
      </c>
      <c r="Q191" s="318">
        <f t="shared" si="35"/>
        <v>1.4601552868444626E-2</v>
      </c>
      <c r="R191" s="318">
        <f t="shared" si="35"/>
        <v>3.5924431231447611E-2</v>
      </c>
      <c r="S191" s="318">
        <f t="shared" si="35"/>
        <v>1.0248300749812495E-2</v>
      </c>
      <c r="T191" s="318">
        <f t="shared" si="35"/>
        <v>3.0548332127809832E-3</v>
      </c>
      <c r="U191" s="318">
        <f t="shared" si="35"/>
        <v>1.1618164379445892E-2</v>
      </c>
      <c r="V191" s="318">
        <f t="shared" si="35"/>
        <v>1.0898941974256582E-2</v>
      </c>
      <c r="W191" s="318">
        <f t="shared" si="35"/>
        <v>1.086612709597156E-2</v>
      </c>
      <c r="X191" s="318">
        <f t="shared" si="35"/>
        <v>3.7465384358472756E-2</v>
      </c>
      <c r="Y191" s="318">
        <f t="shared" si="35"/>
        <v>3.2040818943161666E-2</v>
      </c>
      <c r="DA191" s="141"/>
    </row>
    <row r="192" spans="1:105" ht="12" customHeight="1" x14ac:dyDescent="0.25">
      <c r="A192" s="62" t="s">
        <v>1024</v>
      </c>
      <c r="B192" s="318">
        <f t="shared" ref="B192:Y192" si="36">IF(B$95=0,0,B$95/B$61)</f>
        <v>8.7984423641832218E-3</v>
      </c>
      <c r="C192" s="318">
        <f t="shared" si="36"/>
        <v>8.8837289894642436E-3</v>
      </c>
      <c r="D192" s="318">
        <f t="shared" si="36"/>
        <v>8.6136707273068505E-3</v>
      </c>
      <c r="E192" s="318">
        <f t="shared" si="36"/>
        <v>1.0260215603741017E-2</v>
      </c>
      <c r="F192" s="318">
        <f t="shared" si="36"/>
        <v>1.1093710046655965E-2</v>
      </c>
      <c r="G192" s="318">
        <f t="shared" si="36"/>
        <v>1.0955352829053718E-2</v>
      </c>
      <c r="H192" s="318">
        <f t="shared" si="36"/>
        <v>1.1180473035426715E-2</v>
      </c>
      <c r="I192" s="318">
        <f t="shared" si="36"/>
        <v>1.2711359842034291E-2</v>
      </c>
      <c r="J192" s="318">
        <f t="shared" si="36"/>
        <v>1.0056732007349238E-2</v>
      </c>
      <c r="K192" s="318">
        <f t="shared" si="36"/>
        <v>9.6071393999126158E-3</v>
      </c>
      <c r="L192" s="318">
        <f t="shared" si="36"/>
        <v>1.0319181191760457E-2</v>
      </c>
      <c r="M192" s="318">
        <f t="shared" si="36"/>
        <v>1.0528016405642597E-2</v>
      </c>
      <c r="N192" s="318">
        <f t="shared" si="36"/>
        <v>6.6725749945186034E-3</v>
      </c>
      <c r="O192" s="318">
        <f t="shared" si="36"/>
        <v>7.8359084604068471E-3</v>
      </c>
      <c r="P192" s="318">
        <f t="shared" si="36"/>
        <v>9.5780176885533648E-3</v>
      </c>
      <c r="Q192" s="318">
        <f t="shared" si="36"/>
        <v>1.188287624494728E-2</v>
      </c>
      <c r="R192" s="318">
        <f t="shared" si="36"/>
        <v>1.2796502770975113E-2</v>
      </c>
      <c r="S192" s="318">
        <f t="shared" si="36"/>
        <v>7.1330348495585788E-3</v>
      </c>
      <c r="T192" s="318">
        <f t="shared" si="36"/>
        <v>5.4491610988401957E-3</v>
      </c>
      <c r="U192" s="318">
        <f t="shared" si="36"/>
        <v>7.0702610249436682E-3</v>
      </c>
      <c r="V192" s="318">
        <f t="shared" si="36"/>
        <v>7.0369274114466069E-3</v>
      </c>
      <c r="W192" s="318">
        <f t="shared" si="36"/>
        <v>7.5539671421031209E-3</v>
      </c>
      <c r="X192" s="318">
        <f t="shared" si="36"/>
        <v>1.0673722629522911E-2</v>
      </c>
      <c r="Y192" s="318">
        <f t="shared" si="36"/>
        <v>9.9793672556476934E-3</v>
      </c>
      <c r="DA192" s="141"/>
    </row>
    <row r="193" spans="1:105" ht="12" customHeight="1" x14ac:dyDescent="0.25">
      <c r="A193" s="62" t="s">
        <v>1036</v>
      </c>
      <c r="B193" s="318">
        <f t="shared" ref="B193:Y193" si="37">IF(B$106=0,0,B$106/B$61)</f>
        <v>2.5954620732482208E-2</v>
      </c>
      <c r="C193" s="318">
        <f t="shared" si="37"/>
        <v>2.4683200144107048E-2</v>
      </c>
      <c r="D193" s="318">
        <f t="shared" si="37"/>
        <v>2.3987271856842744E-2</v>
      </c>
      <c r="E193" s="318">
        <f t="shared" si="37"/>
        <v>1.0327152706093924E-2</v>
      </c>
      <c r="F193" s="318">
        <f t="shared" si="37"/>
        <v>4.4940559927019123E-3</v>
      </c>
      <c r="G193" s="318">
        <f t="shared" si="37"/>
        <v>3.1042693075521003E-3</v>
      </c>
      <c r="H193" s="318">
        <f t="shared" si="37"/>
        <v>2.905660212712699E-3</v>
      </c>
      <c r="I193" s="318">
        <f t="shared" si="37"/>
        <v>1.3689997498949787E-5</v>
      </c>
      <c r="J193" s="318">
        <f t="shared" si="37"/>
        <v>8.6036306600655327E-3</v>
      </c>
      <c r="K193" s="318">
        <f t="shared" si="37"/>
        <v>1.0026135286257306E-2</v>
      </c>
      <c r="L193" s="318">
        <f t="shared" si="37"/>
        <v>5.3686691827454511E-3</v>
      </c>
      <c r="M193" s="318">
        <f t="shared" si="37"/>
        <v>4.1502367216178703E-3</v>
      </c>
      <c r="N193" s="318">
        <f t="shared" si="37"/>
        <v>2.4566770999044873E-2</v>
      </c>
      <c r="O193" s="318">
        <f t="shared" si="37"/>
        <v>2.1605538420792283E-2</v>
      </c>
      <c r="P193" s="318">
        <f t="shared" si="37"/>
        <v>1.4766504098263529E-2</v>
      </c>
      <c r="Q193" s="318">
        <f t="shared" si="37"/>
        <v>9.3805165289038862E-3</v>
      </c>
      <c r="R193" s="318">
        <f t="shared" si="37"/>
        <v>3.5258432771808192E-4</v>
      </c>
      <c r="S193" s="318">
        <f t="shared" si="37"/>
        <v>2.3316800164675376E-2</v>
      </c>
      <c r="T193" s="318">
        <f t="shared" si="37"/>
        <v>3.6600573323114644E-2</v>
      </c>
      <c r="U193" s="318">
        <f t="shared" si="37"/>
        <v>2.1696374633598244E-2</v>
      </c>
      <c r="V193" s="318">
        <f t="shared" si="37"/>
        <v>2.2514271019969088E-2</v>
      </c>
      <c r="W193" s="318">
        <f t="shared" si="37"/>
        <v>2.183379487961783E-2</v>
      </c>
      <c r="X193" s="318">
        <f t="shared" si="37"/>
        <v>1.2410214851550326E-3</v>
      </c>
      <c r="Y193" s="318">
        <f t="shared" si="37"/>
        <v>3.2370221005578311E-3</v>
      </c>
      <c r="DA193" s="141"/>
    </row>
    <row r="194" spans="1:105" ht="12" customHeight="1" x14ac:dyDescent="0.25">
      <c r="A194" s="41" t="s">
        <v>1038</v>
      </c>
      <c r="B194" s="319">
        <f t="shared" ref="B194:Y194" si="38">IF(B$107=0,0,B$107/B$61)</f>
        <v>2.5404904192861691E-2</v>
      </c>
      <c r="C194" s="319">
        <f t="shared" si="38"/>
        <v>2.4811032174775444E-2</v>
      </c>
      <c r="D194" s="319">
        <f t="shared" si="38"/>
        <v>2.5901473871426384E-2</v>
      </c>
      <c r="E194" s="319">
        <f t="shared" si="38"/>
        <v>1.7345729258964458E-2</v>
      </c>
      <c r="F194" s="319">
        <f t="shared" si="38"/>
        <v>1.2555459777732036E-2</v>
      </c>
      <c r="G194" s="319">
        <f t="shared" si="38"/>
        <v>1.2718546040451162E-2</v>
      </c>
      <c r="H194" s="319">
        <f t="shared" si="38"/>
        <v>1.1637584446257718E-2</v>
      </c>
      <c r="I194" s="319">
        <f t="shared" si="38"/>
        <v>1.5751977551088545E-3</v>
      </c>
      <c r="J194" s="319">
        <f t="shared" si="38"/>
        <v>1.8092902596595444E-2</v>
      </c>
      <c r="K194" s="319">
        <f t="shared" si="38"/>
        <v>2.0414029172249548E-2</v>
      </c>
      <c r="L194" s="319">
        <f t="shared" si="38"/>
        <v>1.6311373283512596E-2</v>
      </c>
      <c r="M194" s="319">
        <f t="shared" si="38"/>
        <v>1.5064747136996952E-2</v>
      </c>
      <c r="N194" s="319">
        <f t="shared" si="38"/>
        <v>3.5116789532581426E-2</v>
      </c>
      <c r="O194" s="319">
        <f t="shared" si="38"/>
        <v>3.064418368793842E-2</v>
      </c>
      <c r="P194" s="319">
        <f t="shared" si="38"/>
        <v>2.4103885006677699E-2</v>
      </c>
      <c r="Q194" s="319">
        <f t="shared" si="38"/>
        <v>1.7923885254595491E-2</v>
      </c>
      <c r="R194" s="319">
        <f t="shared" si="38"/>
        <v>7.3006718977093807E-3</v>
      </c>
      <c r="S194" s="319">
        <f t="shared" si="38"/>
        <v>3.3302656092087601E-2</v>
      </c>
      <c r="T194" s="319">
        <f t="shared" si="38"/>
        <v>3.984920864195661E-2</v>
      </c>
      <c r="U194" s="319">
        <f t="shared" si="38"/>
        <v>3.3590821743914007E-2</v>
      </c>
      <c r="V194" s="319">
        <f t="shared" si="38"/>
        <v>3.3875824096646946E-2</v>
      </c>
      <c r="W194" s="319">
        <f t="shared" si="38"/>
        <v>3.1653895246134385E-2</v>
      </c>
      <c r="X194" s="319">
        <f t="shared" si="38"/>
        <v>1.3676393642096512E-2</v>
      </c>
      <c r="Y194" s="319">
        <f t="shared" si="38"/>
        <v>1.8051726811118166E-2</v>
      </c>
      <c r="DA194" s="82"/>
    </row>
    <row r="195" spans="1:105" ht="12" hidden="1" customHeight="1" x14ac:dyDescent="0.25">
      <c r="A195" s="98"/>
      <c r="B195" s="98"/>
      <c r="C195" s="98"/>
      <c r="D195" s="98"/>
      <c r="E195" s="98"/>
      <c r="F195" s="98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8"/>
      <c r="V195" s="98"/>
      <c r="W195" s="98"/>
      <c r="X195" s="98"/>
      <c r="Y195" s="98"/>
      <c r="DA195" s="94"/>
    </row>
    <row r="196" spans="1:105" ht="12" customHeight="1" x14ac:dyDescent="0.25">
      <c r="A196" s="172"/>
      <c r="B196" s="172"/>
      <c r="C196" s="172"/>
      <c r="D196" s="172"/>
      <c r="E196" s="172"/>
      <c r="F196" s="172"/>
      <c r="G196" s="172"/>
      <c r="H196" s="172"/>
      <c r="I196" s="172"/>
      <c r="J196" s="172"/>
      <c r="K196" s="172"/>
      <c r="L196" s="172"/>
      <c r="M196" s="172"/>
      <c r="N196" s="172"/>
      <c r="O196" s="172"/>
      <c r="P196" s="172"/>
      <c r="Q196" s="172"/>
      <c r="R196" s="172"/>
      <c r="S196" s="172"/>
      <c r="T196" s="172"/>
      <c r="U196" s="172"/>
      <c r="V196" s="172"/>
      <c r="W196" s="172"/>
      <c r="X196" s="172"/>
      <c r="Y196" s="172"/>
      <c r="DA196" s="176"/>
    </row>
    <row r="197" spans="1:105" ht="12" customHeight="1" x14ac:dyDescent="0.25">
      <c r="A197" s="35" t="s">
        <v>50</v>
      </c>
      <c r="B197" s="232">
        <f t="shared" ref="B197:Y197" si="39">SUM(B$198:B$202,B$204:B$205,B$207:B$208,B$210:B$213)</f>
        <v>0.99999999999999956</v>
      </c>
      <c r="C197" s="232">
        <f t="shared" si="39"/>
        <v>1.0000000000000004</v>
      </c>
      <c r="D197" s="232">
        <f t="shared" si="39"/>
        <v>0.99999999999999956</v>
      </c>
      <c r="E197" s="232">
        <f t="shared" si="39"/>
        <v>0.99999999999999933</v>
      </c>
      <c r="F197" s="232">
        <f t="shared" si="39"/>
        <v>0.99999999999999978</v>
      </c>
      <c r="G197" s="232">
        <f t="shared" si="39"/>
        <v>1.0000000000000002</v>
      </c>
      <c r="H197" s="232">
        <f t="shared" si="39"/>
        <v>1</v>
      </c>
      <c r="I197" s="232">
        <f t="shared" si="39"/>
        <v>0.99999999999999933</v>
      </c>
      <c r="J197" s="232">
        <f t="shared" si="39"/>
        <v>0.99999999999999978</v>
      </c>
      <c r="K197" s="232">
        <f t="shared" si="39"/>
        <v>0.99999999999999978</v>
      </c>
      <c r="L197" s="232">
        <f t="shared" si="39"/>
        <v>0.99999999999999978</v>
      </c>
      <c r="M197" s="232">
        <f t="shared" si="39"/>
        <v>1.0000000000000002</v>
      </c>
      <c r="N197" s="232">
        <f t="shared" si="39"/>
        <v>0.99999999999999989</v>
      </c>
      <c r="O197" s="232">
        <f t="shared" si="39"/>
        <v>1.0000000000000004</v>
      </c>
      <c r="P197" s="232">
        <f t="shared" si="39"/>
        <v>0.99999999999999967</v>
      </c>
      <c r="Q197" s="232">
        <f t="shared" si="39"/>
        <v>1.0000000000000002</v>
      </c>
      <c r="R197" s="232">
        <f t="shared" si="39"/>
        <v>0.99999999999999989</v>
      </c>
      <c r="S197" s="232">
        <f t="shared" si="39"/>
        <v>1.0000000000000002</v>
      </c>
      <c r="T197" s="232">
        <f t="shared" si="39"/>
        <v>1</v>
      </c>
      <c r="U197" s="232">
        <f t="shared" si="39"/>
        <v>0.99999999999999989</v>
      </c>
      <c r="V197" s="232">
        <f t="shared" si="39"/>
        <v>1.0000000000000002</v>
      </c>
      <c r="W197" s="232">
        <f t="shared" si="39"/>
        <v>1.0000000000000002</v>
      </c>
      <c r="X197" s="232">
        <f t="shared" si="39"/>
        <v>0.99999999999999978</v>
      </c>
      <c r="Y197" s="232">
        <f t="shared" si="39"/>
        <v>1</v>
      </c>
      <c r="DA197" s="95"/>
    </row>
    <row r="198" spans="1:105" ht="12" customHeight="1" x14ac:dyDescent="0.25">
      <c r="A198" s="55" t="s">
        <v>91</v>
      </c>
      <c r="B198" s="266">
        <f t="shared" ref="B198:Y198" si="40">IF(B$111=0,0,B$111/B$110)</f>
        <v>1.9755725919068314E-3</v>
      </c>
      <c r="C198" s="266">
        <f t="shared" si="40"/>
        <v>1.9204853013118875E-3</v>
      </c>
      <c r="D198" s="266">
        <f t="shared" si="40"/>
        <v>2.017436329371681E-3</v>
      </c>
      <c r="E198" s="266">
        <f t="shared" si="40"/>
        <v>1.2542142902683896E-3</v>
      </c>
      <c r="F198" s="266">
        <f t="shared" si="40"/>
        <v>8.6414399927931397E-4</v>
      </c>
      <c r="G198" s="266">
        <f t="shared" si="40"/>
        <v>8.6376061633831761E-4</v>
      </c>
      <c r="H198" s="266">
        <f t="shared" si="40"/>
        <v>7.8594159631239157E-4</v>
      </c>
      <c r="I198" s="266">
        <f t="shared" si="40"/>
        <v>9.4381171070342777E-5</v>
      </c>
      <c r="J198" s="266">
        <f t="shared" si="40"/>
        <v>1.3050612395883155E-3</v>
      </c>
      <c r="K198" s="266">
        <f t="shared" si="40"/>
        <v>1.5005858361441516E-3</v>
      </c>
      <c r="L198" s="266">
        <f t="shared" si="40"/>
        <v>1.1468564795827773E-3</v>
      </c>
      <c r="M198" s="266">
        <f t="shared" si="40"/>
        <v>1.0434563589652929E-3</v>
      </c>
      <c r="N198" s="266">
        <f t="shared" si="40"/>
        <v>2.9670347190341676E-3</v>
      </c>
      <c r="O198" s="266">
        <f t="shared" si="40"/>
        <v>2.4849138627162852E-3</v>
      </c>
      <c r="P198" s="266">
        <f t="shared" si="40"/>
        <v>1.8483342080881813E-3</v>
      </c>
      <c r="Q198" s="266">
        <f t="shared" si="40"/>
        <v>1.113169138140759E-3</v>
      </c>
      <c r="R198" s="266">
        <f t="shared" si="40"/>
        <v>2.1297263030817137E-4</v>
      </c>
      <c r="S198" s="266">
        <f t="shared" si="40"/>
        <v>2.4723749032549772E-3</v>
      </c>
      <c r="T198" s="266">
        <f t="shared" si="40"/>
        <v>3.7008938784656815E-3</v>
      </c>
      <c r="U198" s="266">
        <f t="shared" si="40"/>
        <v>1.7370206952889117E-3</v>
      </c>
      <c r="V198" s="266">
        <f t="shared" si="40"/>
        <v>2.0444534803364476E-3</v>
      </c>
      <c r="W198" s="266">
        <f t="shared" si="40"/>
        <v>2.2739024091883108E-3</v>
      </c>
      <c r="X198" s="266">
        <f t="shared" si="40"/>
        <v>1.3940563066515898E-3</v>
      </c>
      <c r="Y198" s="266">
        <f t="shared" si="40"/>
        <v>1.9201176192450292E-3</v>
      </c>
      <c r="DA198" s="76"/>
    </row>
    <row r="199" spans="1:105" ht="12" customHeight="1" x14ac:dyDescent="0.25">
      <c r="A199" s="173" t="s">
        <v>92</v>
      </c>
      <c r="B199" s="267">
        <f t="shared" ref="B199:Y199" si="41">IF(B$112=0,0,B$112/B$110)</f>
        <v>1.5765314302701384E-2</v>
      </c>
      <c r="C199" s="267">
        <f t="shared" si="41"/>
        <v>1.532571089158336E-2</v>
      </c>
      <c r="D199" s="267">
        <f t="shared" si="41"/>
        <v>1.6099392119797502E-2</v>
      </c>
      <c r="E199" s="267">
        <f t="shared" si="41"/>
        <v>1.0008785589567047E-2</v>
      </c>
      <c r="F199" s="267">
        <f t="shared" si="41"/>
        <v>6.8959762892247239E-3</v>
      </c>
      <c r="G199" s="267">
        <f t="shared" si="41"/>
        <v>6.8929168458067222E-3</v>
      </c>
      <c r="H199" s="267">
        <f t="shared" si="41"/>
        <v>6.2719114145394347E-3</v>
      </c>
      <c r="I199" s="267">
        <f t="shared" si="41"/>
        <v>7.5317345071324688E-4</v>
      </c>
      <c r="J199" s="267">
        <f t="shared" si="41"/>
        <v>1.041455055140449E-2</v>
      </c>
      <c r="K199" s="267">
        <f t="shared" si="41"/>
        <v>1.1974861081748698E-2</v>
      </c>
      <c r="L199" s="267">
        <f t="shared" si="41"/>
        <v>9.15205694530348E-3</v>
      </c>
      <c r="M199" s="267">
        <f t="shared" si="41"/>
        <v>8.3269111586338849E-3</v>
      </c>
      <c r="N199" s="267">
        <f t="shared" si="41"/>
        <v>2.3677305042712878E-2</v>
      </c>
      <c r="O199" s="267">
        <f t="shared" si="41"/>
        <v>1.9829920814526839E-2</v>
      </c>
      <c r="P199" s="267">
        <f t="shared" si="41"/>
        <v>1.4749936219159225E-2</v>
      </c>
      <c r="Q199" s="267">
        <f t="shared" si="41"/>
        <v>8.8832277825425018E-3</v>
      </c>
      <c r="R199" s="267">
        <f t="shared" si="41"/>
        <v>1.699548003670463E-3</v>
      </c>
      <c r="S199" s="267">
        <f t="shared" si="41"/>
        <v>1.9729858362888198E-2</v>
      </c>
      <c r="T199" s="267">
        <f t="shared" si="41"/>
        <v>2.9533592151447768E-2</v>
      </c>
      <c r="U199" s="267">
        <f t="shared" si="41"/>
        <v>1.3861640581424932E-2</v>
      </c>
      <c r="V199" s="267">
        <f t="shared" si="41"/>
        <v>1.6314992335283364E-2</v>
      </c>
      <c r="W199" s="267">
        <f t="shared" si="41"/>
        <v>1.8146023244796205E-2</v>
      </c>
      <c r="X199" s="267">
        <f t="shared" si="41"/>
        <v>1.112474222413278E-2</v>
      </c>
      <c r="Y199" s="267">
        <f t="shared" si="41"/>
        <v>1.5322776743088256E-2</v>
      </c>
      <c r="DA199" s="77"/>
    </row>
    <row r="200" spans="1:105" ht="12" customHeight="1" x14ac:dyDescent="0.25">
      <c r="A200" s="173" t="s">
        <v>93</v>
      </c>
      <c r="B200" s="267">
        <f t="shared" ref="B200:Y200" si="42">IF(B$113=0,0,B$113/B$110)</f>
        <v>1.9329718146989399E-2</v>
      </c>
      <c r="C200" s="267">
        <f t="shared" si="42"/>
        <v>1.8790724133282321E-2</v>
      </c>
      <c r="D200" s="267">
        <f t="shared" si="42"/>
        <v>1.9739328124921948E-2</v>
      </c>
      <c r="E200" s="267">
        <f t="shared" si="42"/>
        <v>1.2271687118018931E-2</v>
      </c>
      <c r="F200" s="267">
        <f t="shared" si="42"/>
        <v>8.4550980373537688E-3</v>
      </c>
      <c r="G200" s="267">
        <f t="shared" si="42"/>
        <v>8.451346879728797E-3</v>
      </c>
      <c r="H200" s="267">
        <f t="shared" si="42"/>
        <v>7.6899373877474409E-3</v>
      </c>
      <c r="I200" s="267">
        <f t="shared" si="42"/>
        <v>9.2345957959035754E-4</v>
      </c>
      <c r="J200" s="267">
        <f t="shared" si="42"/>
        <v>1.2769192096076841E-2</v>
      </c>
      <c r="K200" s="267">
        <f t="shared" si="42"/>
        <v>1.4682275602960376E-2</v>
      </c>
      <c r="L200" s="267">
        <f t="shared" si="42"/>
        <v>1.1221259393959567E-2</v>
      </c>
      <c r="M200" s="267">
        <f t="shared" si="42"/>
        <v>1.0209555143714065E-2</v>
      </c>
      <c r="N200" s="267">
        <f t="shared" si="42"/>
        <v>2.9030542884737037E-2</v>
      </c>
      <c r="O200" s="267">
        <f t="shared" si="42"/>
        <v>2.4313297715621334E-2</v>
      </c>
      <c r="P200" s="267">
        <f t="shared" si="42"/>
        <v>1.8084771691076557E-2</v>
      </c>
      <c r="Q200" s="267">
        <f t="shared" si="42"/>
        <v>1.089165023767587E-2</v>
      </c>
      <c r="R200" s="267">
        <f t="shared" si="42"/>
        <v>2.083801391932886E-3</v>
      </c>
      <c r="S200" s="267">
        <f t="shared" si="42"/>
        <v>2.4190611992385182E-2</v>
      </c>
      <c r="T200" s="267">
        <f t="shared" si="42"/>
        <v>3.621088683641429E-2</v>
      </c>
      <c r="U200" s="267">
        <f t="shared" si="42"/>
        <v>1.699563994407028E-2</v>
      </c>
      <c r="V200" s="267">
        <f t="shared" si="42"/>
        <v>2.0003673720433376E-2</v>
      </c>
      <c r="W200" s="267">
        <f t="shared" si="42"/>
        <v>2.2248685187996931E-2</v>
      </c>
      <c r="X200" s="267">
        <f t="shared" si="42"/>
        <v>1.3639952082246262E-2</v>
      </c>
      <c r="Y200" s="267">
        <f t="shared" si="42"/>
        <v>1.8787126598699567E-2</v>
      </c>
      <c r="DA200" s="77"/>
    </row>
    <row r="201" spans="1:105" ht="12" customHeight="1" x14ac:dyDescent="0.25">
      <c r="A201" s="173" t="s">
        <v>94</v>
      </c>
      <c r="B201" s="267">
        <f t="shared" ref="B201:Y201" si="43">IF(B$114=0,0,B$114/B$110)</f>
        <v>3.5793412647343904E-2</v>
      </c>
      <c r="C201" s="267">
        <f t="shared" si="43"/>
        <v>3.4795341439043836E-2</v>
      </c>
      <c r="D201" s="267">
        <f t="shared" si="43"/>
        <v>3.6551899597495989E-2</v>
      </c>
      <c r="E201" s="267">
        <f t="shared" si="43"/>
        <v>2.2723847163946282E-2</v>
      </c>
      <c r="F201" s="267">
        <f t="shared" si="43"/>
        <v>1.5656555916822138E-2</v>
      </c>
      <c r="G201" s="267">
        <f t="shared" si="43"/>
        <v>1.5649609786943013E-2</v>
      </c>
      <c r="H201" s="267">
        <f t="shared" si="43"/>
        <v>1.423968523797395E-2</v>
      </c>
      <c r="I201" s="267">
        <f t="shared" si="43"/>
        <v>1.7099975045714014E-3</v>
      </c>
      <c r="J201" s="267">
        <f t="shared" si="43"/>
        <v>2.3645091893865346E-2</v>
      </c>
      <c r="K201" s="267">
        <f t="shared" si="43"/>
        <v>2.7187605388888814E-2</v>
      </c>
      <c r="L201" s="267">
        <f t="shared" si="43"/>
        <v>2.0778738978842047E-2</v>
      </c>
      <c r="M201" s="267">
        <f t="shared" si="43"/>
        <v>1.8905336199208193E-2</v>
      </c>
      <c r="N201" s="267">
        <f t="shared" si="43"/>
        <v>5.3756717658692103E-2</v>
      </c>
      <c r="O201" s="267">
        <f t="shared" si="43"/>
        <v>4.5021654808169109E-2</v>
      </c>
      <c r="P201" s="267">
        <f t="shared" si="43"/>
        <v>3.3488108354674903E-2</v>
      </c>
      <c r="Q201" s="267">
        <f t="shared" si="43"/>
        <v>2.0168391923934617E-2</v>
      </c>
      <c r="R201" s="267">
        <f t="shared" si="43"/>
        <v>3.8586368683384124E-3</v>
      </c>
      <c r="S201" s="267">
        <f t="shared" si="43"/>
        <v>4.4794474014101825E-2</v>
      </c>
      <c r="T201" s="267">
        <f t="shared" si="43"/>
        <v>6.7052773610355026E-2</v>
      </c>
      <c r="U201" s="267">
        <f t="shared" si="43"/>
        <v>3.1471330781847717E-2</v>
      </c>
      <c r="V201" s="267">
        <f t="shared" si="43"/>
        <v>3.7041396180410337E-2</v>
      </c>
      <c r="W201" s="267">
        <f t="shared" si="43"/>
        <v>4.11985505292458E-2</v>
      </c>
      <c r="X201" s="267">
        <f t="shared" si="43"/>
        <v>2.5257503997588224E-2</v>
      </c>
      <c r="Y201" s="267">
        <f t="shared" si="43"/>
        <v>3.4788679777510323E-2</v>
      </c>
      <c r="DA201" s="77"/>
    </row>
    <row r="202" spans="1:105" ht="12" customHeight="1" x14ac:dyDescent="0.25">
      <c r="A202" s="56" t="s">
        <v>95</v>
      </c>
      <c r="B202" s="268">
        <f t="shared" ref="B202:Y202" si="44">IF(B$115=0,0,B$115/B$110)</f>
        <v>5.9041864943432963E-2</v>
      </c>
      <c r="C202" s="268">
        <f t="shared" si="44"/>
        <v>5.8134397855098316E-2</v>
      </c>
      <c r="D202" s="268">
        <f t="shared" si="44"/>
        <v>6.082377150033888E-2</v>
      </c>
      <c r="E202" s="268">
        <f t="shared" si="44"/>
        <v>5.2244598986192506E-2</v>
      </c>
      <c r="F202" s="268">
        <f t="shared" si="44"/>
        <v>5.1698890453300957E-2</v>
      </c>
      <c r="G202" s="268">
        <f t="shared" si="44"/>
        <v>5.7210223314100327E-2</v>
      </c>
      <c r="H202" s="268">
        <f t="shared" si="44"/>
        <v>5.5235006588950773E-2</v>
      </c>
      <c r="I202" s="268">
        <f t="shared" si="44"/>
        <v>6.4136309371987554E-2</v>
      </c>
      <c r="J202" s="268">
        <f t="shared" si="44"/>
        <v>5.5769440639781974E-2</v>
      </c>
      <c r="K202" s="268">
        <f t="shared" si="44"/>
        <v>5.8584853563141498E-2</v>
      </c>
      <c r="L202" s="268">
        <f t="shared" si="44"/>
        <v>5.8413941261398331E-2</v>
      </c>
      <c r="M202" s="268">
        <f t="shared" si="44"/>
        <v>5.819685177690722E-2</v>
      </c>
      <c r="N202" s="268">
        <f t="shared" si="44"/>
        <v>7.5995183865478572E-2</v>
      </c>
      <c r="O202" s="268">
        <f t="shared" si="44"/>
        <v>6.8503418521475373E-2</v>
      </c>
      <c r="P202" s="268">
        <f t="shared" si="44"/>
        <v>5.8614781029967714E-2</v>
      </c>
      <c r="Q202" s="268">
        <f t="shared" si="44"/>
        <v>4.7038884796090044E-2</v>
      </c>
      <c r="R202" s="268">
        <f t="shared" si="44"/>
        <v>6.1656302579335326E-2</v>
      </c>
      <c r="S202" s="268">
        <f t="shared" si="44"/>
        <v>7.4293241324927012E-2</v>
      </c>
      <c r="T202" s="268">
        <f t="shared" si="44"/>
        <v>8.8670961407283311E-2</v>
      </c>
      <c r="U202" s="268">
        <f t="shared" si="44"/>
        <v>7.7770490977087409E-2</v>
      </c>
      <c r="V202" s="268">
        <f t="shared" si="44"/>
        <v>7.6966786956514183E-2</v>
      </c>
      <c r="W202" s="268">
        <f t="shared" si="44"/>
        <v>7.1571994021440294E-2</v>
      </c>
      <c r="X202" s="268">
        <f t="shared" si="44"/>
        <v>6.5909573909466418E-2</v>
      </c>
      <c r="Y202" s="268">
        <f t="shared" si="44"/>
        <v>6.2696471900912862E-2</v>
      </c>
      <c r="DA202" s="78"/>
    </row>
    <row r="203" spans="1:105" ht="12" customHeight="1" x14ac:dyDescent="0.25">
      <c r="A203" s="174" t="s">
        <v>1051</v>
      </c>
      <c r="B203" s="269">
        <f t="shared" ref="B203:Y203" si="45">IF(B$121=0,0,B$121/B$110)</f>
        <v>0.42154131081628976</v>
      </c>
      <c r="C203" s="269">
        <f t="shared" si="45"/>
        <v>0.42364342583744224</v>
      </c>
      <c r="D203" s="269">
        <f t="shared" si="45"/>
        <v>0.41337833330539103</v>
      </c>
      <c r="E203" s="269">
        <f t="shared" si="45"/>
        <v>0.45681739371608004</v>
      </c>
      <c r="F203" s="269">
        <f t="shared" si="45"/>
        <v>0.4700235112038606</v>
      </c>
      <c r="G203" s="269">
        <f t="shared" si="45"/>
        <v>0.45801291188333187</v>
      </c>
      <c r="H203" s="269">
        <f t="shared" si="45"/>
        <v>0.46479103180112757</v>
      </c>
      <c r="I203" s="269">
        <f t="shared" si="45"/>
        <v>0.46861828356353125</v>
      </c>
      <c r="J203" s="269">
        <f t="shared" si="45"/>
        <v>0.4466931925255298</v>
      </c>
      <c r="K203" s="269">
        <f t="shared" si="45"/>
        <v>0.43493525356561236</v>
      </c>
      <c r="L203" s="269">
        <f t="shared" si="45"/>
        <v>0.44673255842108595</v>
      </c>
      <c r="M203" s="269">
        <f t="shared" si="45"/>
        <v>0.44896375160578456</v>
      </c>
      <c r="N203" s="269">
        <f t="shared" si="45"/>
        <v>0.34774414916893476</v>
      </c>
      <c r="O203" s="269">
        <f t="shared" si="45"/>
        <v>0.39167590679188535</v>
      </c>
      <c r="P203" s="269">
        <f t="shared" si="45"/>
        <v>0.45242849863230872</v>
      </c>
      <c r="Q203" s="269">
        <f t="shared" si="45"/>
        <v>0.5438525095875516</v>
      </c>
      <c r="R203" s="269">
        <f t="shared" si="45"/>
        <v>0.50792354311476617</v>
      </c>
      <c r="S203" s="269">
        <f t="shared" si="45"/>
        <v>0.37208750996999324</v>
      </c>
      <c r="T203" s="269">
        <f t="shared" si="45"/>
        <v>0.28902954147175602</v>
      </c>
      <c r="U203" s="269">
        <f t="shared" si="45"/>
        <v>0.3881928160602976</v>
      </c>
      <c r="V203" s="269">
        <f t="shared" si="45"/>
        <v>0.38117811144938929</v>
      </c>
      <c r="W203" s="269">
        <f t="shared" si="45"/>
        <v>0.38864200183431258</v>
      </c>
      <c r="X203" s="269">
        <f t="shared" si="45"/>
        <v>0.42635872718912937</v>
      </c>
      <c r="Y203" s="269">
        <f t="shared" si="45"/>
        <v>0.41607700276669862</v>
      </c>
      <c r="DA203" s="79"/>
    </row>
    <row r="204" spans="1:105" ht="12" customHeight="1" x14ac:dyDescent="0.25">
      <c r="A204" s="62" t="s">
        <v>1052</v>
      </c>
      <c r="B204" s="318">
        <f t="shared" ref="B204:Y204" si="46">IF(B$122=0,0,B$122/B$110)</f>
        <v>0.42095148646057901</v>
      </c>
      <c r="C204" s="318">
        <f t="shared" si="46"/>
        <v>0.42307004827078704</v>
      </c>
      <c r="D204" s="318">
        <f t="shared" si="46"/>
        <v>0.41277601016726195</v>
      </c>
      <c r="E204" s="318">
        <f t="shared" si="46"/>
        <v>0.45644293714652079</v>
      </c>
      <c r="F204" s="318">
        <f t="shared" si="46"/>
        <v>0.46976551350754492</v>
      </c>
      <c r="G204" s="318">
        <f t="shared" si="46"/>
        <v>0.45775502864932305</v>
      </c>
      <c r="H204" s="318">
        <f t="shared" si="46"/>
        <v>0.4645563821114273</v>
      </c>
      <c r="I204" s="318">
        <f t="shared" si="46"/>
        <v>0.46859010524518152</v>
      </c>
      <c r="J204" s="318">
        <f t="shared" si="46"/>
        <v>0.4463035551576312</v>
      </c>
      <c r="K204" s="318">
        <f t="shared" si="46"/>
        <v>0.43448724063122657</v>
      </c>
      <c r="L204" s="318">
        <f t="shared" si="46"/>
        <v>0.44639015445833929</v>
      </c>
      <c r="M204" s="318">
        <f t="shared" si="46"/>
        <v>0.44865221864710697</v>
      </c>
      <c r="N204" s="318">
        <f t="shared" si="46"/>
        <v>0.34685831518404608</v>
      </c>
      <c r="O204" s="318">
        <f t="shared" si="46"/>
        <v>0.39093401417600399</v>
      </c>
      <c r="P204" s="318">
        <f t="shared" si="46"/>
        <v>0.45187666240118773</v>
      </c>
      <c r="Q204" s="318">
        <f t="shared" si="46"/>
        <v>0.54345472052951616</v>
      </c>
      <c r="R204" s="318">
        <f t="shared" si="46"/>
        <v>0.50778296149375424</v>
      </c>
      <c r="S204" s="318">
        <f t="shared" si="46"/>
        <v>0.37124641375169554</v>
      </c>
      <c r="T204" s="318">
        <f t="shared" si="46"/>
        <v>0.28800749010651389</v>
      </c>
      <c r="U204" s="318">
        <f t="shared" si="46"/>
        <v>0.38729989832288908</v>
      </c>
      <c r="V204" s="318">
        <f t="shared" si="46"/>
        <v>0.38028972836668451</v>
      </c>
      <c r="W204" s="318">
        <f t="shared" si="46"/>
        <v>0.38785332610493778</v>
      </c>
      <c r="X204" s="318">
        <f t="shared" si="46"/>
        <v>0.4260937919225708</v>
      </c>
      <c r="Y204" s="318">
        <f t="shared" si="46"/>
        <v>0.41571209148524513</v>
      </c>
      <c r="DA204" s="141"/>
    </row>
    <row r="205" spans="1:105" ht="12" customHeight="1" x14ac:dyDescent="0.25">
      <c r="A205" s="62" t="s">
        <v>1064</v>
      </c>
      <c r="B205" s="318">
        <f t="shared" ref="B205:Y205" si="47">IF(B$133=0,0,B$133/B$110)</f>
        <v>5.8982435571073568E-4</v>
      </c>
      <c r="C205" s="318">
        <f t="shared" si="47"/>
        <v>5.7337756665518807E-4</v>
      </c>
      <c r="D205" s="318">
        <f t="shared" si="47"/>
        <v>6.0232313812906015E-4</v>
      </c>
      <c r="E205" s="318">
        <f t="shared" si="47"/>
        <v>3.7445656955927134E-4</v>
      </c>
      <c r="F205" s="318">
        <f t="shared" si="47"/>
        <v>2.5799769631560927E-4</v>
      </c>
      <c r="G205" s="318">
        <f t="shared" si="47"/>
        <v>2.5788323400878748E-4</v>
      </c>
      <c r="H205" s="318">
        <f t="shared" si="47"/>
        <v>2.3464968970023328E-4</v>
      </c>
      <c r="I205" s="318">
        <f t="shared" si="47"/>
        <v>2.8178318349749083E-5</v>
      </c>
      <c r="J205" s="318">
        <f t="shared" si="47"/>
        <v>3.8963736789861996E-4</v>
      </c>
      <c r="K205" s="318">
        <f t="shared" si="47"/>
        <v>4.4801293438581993E-4</v>
      </c>
      <c r="L205" s="318">
        <f t="shared" si="47"/>
        <v>3.4240396274666236E-4</v>
      </c>
      <c r="M205" s="318">
        <f t="shared" si="47"/>
        <v>3.1153295867753129E-4</v>
      </c>
      <c r="N205" s="318">
        <f t="shared" si="47"/>
        <v>8.8583398488869267E-4</v>
      </c>
      <c r="O205" s="318">
        <f t="shared" si="47"/>
        <v>7.4189261588137538E-4</v>
      </c>
      <c r="P205" s="318">
        <f t="shared" si="47"/>
        <v>5.5183623112095592E-4</v>
      </c>
      <c r="Q205" s="318">
        <f t="shared" si="47"/>
        <v>3.97789058035378E-4</v>
      </c>
      <c r="R205" s="318">
        <f t="shared" si="47"/>
        <v>1.4058162101186398E-4</v>
      </c>
      <c r="S205" s="318">
        <f t="shared" si="47"/>
        <v>8.4109621829768109E-4</v>
      </c>
      <c r="T205" s="318">
        <f t="shared" si="47"/>
        <v>1.0220513652421397E-3</v>
      </c>
      <c r="U205" s="318">
        <f t="shared" si="47"/>
        <v>8.9291773740849084E-4</v>
      </c>
      <c r="V205" s="318">
        <f t="shared" si="47"/>
        <v>8.8838308270475534E-4</v>
      </c>
      <c r="W205" s="318">
        <f t="shared" si="47"/>
        <v>7.886757293748065E-4</v>
      </c>
      <c r="X205" s="318">
        <f t="shared" si="47"/>
        <v>2.6493526655857274E-4</v>
      </c>
      <c r="Y205" s="318">
        <f t="shared" si="47"/>
        <v>3.6491128145344908E-4</v>
      </c>
      <c r="DA205" s="141"/>
    </row>
    <row r="206" spans="1:105" ht="12" customHeight="1" x14ac:dyDescent="0.25">
      <c r="A206" s="174" t="s">
        <v>1010</v>
      </c>
      <c r="B206" s="269">
        <f t="shared" ref="B206:Y206" si="48">IF(B$134=0,0,B$134/B$110)</f>
        <v>0.245080861998273</v>
      </c>
      <c r="C206" s="269">
        <f t="shared" si="48"/>
        <v>0.24913104978888595</v>
      </c>
      <c r="D206" s="269">
        <f t="shared" si="48"/>
        <v>0.24613893783315544</v>
      </c>
      <c r="E206" s="269">
        <f t="shared" si="48"/>
        <v>0.27141957782450488</v>
      </c>
      <c r="F206" s="269">
        <f t="shared" si="48"/>
        <v>0.28022674311023205</v>
      </c>
      <c r="G206" s="269">
        <f t="shared" si="48"/>
        <v>0.27312853666912723</v>
      </c>
      <c r="H206" s="269">
        <f t="shared" si="48"/>
        <v>0.2773719362912398</v>
      </c>
      <c r="I206" s="269">
        <f t="shared" si="48"/>
        <v>0.28180802505328512</v>
      </c>
      <c r="J206" s="269">
        <f t="shared" si="48"/>
        <v>0.26557519449745937</v>
      </c>
      <c r="K206" s="269">
        <f t="shared" si="48"/>
        <v>0.25848297304580975</v>
      </c>
      <c r="L206" s="269">
        <f t="shared" si="48"/>
        <v>0.26570047649068901</v>
      </c>
      <c r="M206" s="269">
        <f t="shared" si="48"/>
        <v>0.26695859943549077</v>
      </c>
      <c r="N206" s="269">
        <f t="shared" si="48"/>
        <v>0.21930597633882243</v>
      </c>
      <c r="O206" s="269">
        <f t="shared" si="48"/>
        <v>0.21949933280052678</v>
      </c>
      <c r="P206" s="269">
        <f t="shared" si="48"/>
        <v>0.21832061800200384</v>
      </c>
      <c r="Q206" s="269">
        <f t="shared" si="48"/>
        <v>0.19084208715297504</v>
      </c>
      <c r="R206" s="269">
        <f t="shared" si="48"/>
        <v>0.2342257227624211</v>
      </c>
      <c r="S206" s="269">
        <f t="shared" si="48"/>
        <v>0.22393371544222807</v>
      </c>
      <c r="T206" s="269">
        <f t="shared" si="48"/>
        <v>0.20491981432412165</v>
      </c>
      <c r="U206" s="269">
        <f t="shared" si="48"/>
        <v>0.23520463012408188</v>
      </c>
      <c r="V206" s="269">
        <f t="shared" si="48"/>
        <v>0.22896976784632458</v>
      </c>
      <c r="W206" s="269">
        <f t="shared" si="48"/>
        <v>0.22494043893022692</v>
      </c>
      <c r="X206" s="269">
        <f t="shared" si="48"/>
        <v>0.24779781768832232</v>
      </c>
      <c r="Y206" s="269">
        <f t="shared" si="48"/>
        <v>0.24085045313219874</v>
      </c>
      <c r="DA206" s="79"/>
    </row>
    <row r="207" spans="1:105" ht="12" customHeight="1" x14ac:dyDescent="0.25">
      <c r="A207" s="62" t="s">
        <v>1012</v>
      </c>
      <c r="B207" s="318">
        <f t="shared" ref="B207:Y207" si="49">IF(B$135=0,0,B$135/B$110)</f>
        <v>0.23520738942911437</v>
      </c>
      <c r="C207" s="318">
        <f t="shared" si="49"/>
        <v>0.24072724785764107</v>
      </c>
      <c r="D207" s="318">
        <f t="shared" si="49"/>
        <v>0.23660478580371197</v>
      </c>
      <c r="E207" s="318">
        <f t="shared" si="49"/>
        <v>0.2695464200349435</v>
      </c>
      <c r="F207" s="318">
        <f t="shared" si="49"/>
        <v>0.2796507983054789</v>
      </c>
      <c r="G207" s="318">
        <f t="shared" si="49"/>
        <v>0.27254918080098045</v>
      </c>
      <c r="H207" s="318">
        <f t="shared" si="49"/>
        <v>0.27694041721723067</v>
      </c>
      <c r="I207" s="318">
        <f t="shared" si="49"/>
        <v>0.28180681361626542</v>
      </c>
      <c r="J207" s="318">
        <f t="shared" si="49"/>
        <v>0.26354078840779482</v>
      </c>
      <c r="K207" s="318">
        <f t="shared" si="49"/>
        <v>0.25528797738706388</v>
      </c>
      <c r="L207" s="318">
        <f t="shared" si="49"/>
        <v>0.2642632539795442</v>
      </c>
      <c r="M207" s="318">
        <f t="shared" si="49"/>
        <v>0.26578891474981903</v>
      </c>
      <c r="N207" s="318">
        <f t="shared" si="49"/>
        <v>0.17870291996341595</v>
      </c>
      <c r="O207" s="318">
        <f t="shared" si="49"/>
        <v>0.19150495332373713</v>
      </c>
      <c r="P207" s="318">
        <f t="shared" si="49"/>
        <v>0.20537473486683341</v>
      </c>
      <c r="Q207" s="318">
        <f t="shared" si="49"/>
        <v>0.18312108205578181</v>
      </c>
      <c r="R207" s="318">
        <f t="shared" si="49"/>
        <v>0.234043772681963</v>
      </c>
      <c r="S207" s="318">
        <f t="shared" si="49"/>
        <v>0.19251953211561998</v>
      </c>
      <c r="T207" s="318">
        <f t="shared" si="49"/>
        <v>0.11768624126297779</v>
      </c>
      <c r="U207" s="318">
        <f t="shared" si="49"/>
        <v>0.20653094369456243</v>
      </c>
      <c r="V207" s="318">
        <f t="shared" si="49"/>
        <v>0.19767557405324937</v>
      </c>
      <c r="W207" s="318">
        <f t="shared" si="49"/>
        <v>0.20009510894305238</v>
      </c>
      <c r="X207" s="318">
        <f t="shared" si="49"/>
        <v>0.24707085824237465</v>
      </c>
      <c r="Y207" s="318">
        <f t="shared" si="49"/>
        <v>0.23889845153792208</v>
      </c>
      <c r="DA207" s="141"/>
    </row>
    <row r="208" spans="1:105" ht="12" customHeight="1" x14ac:dyDescent="0.25">
      <c r="A208" s="62" t="s">
        <v>1019</v>
      </c>
      <c r="B208" s="318">
        <f t="shared" ref="B208:Y208" si="50">IF(B$141=0,0,B$141/B$110)</f>
        <v>9.8734725691587075E-3</v>
      </c>
      <c r="C208" s="318">
        <f t="shared" si="50"/>
        <v>8.4038019312448666E-3</v>
      </c>
      <c r="D208" s="318">
        <f t="shared" si="50"/>
        <v>9.5341520294434223E-3</v>
      </c>
      <c r="E208" s="318">
        <f t="shared" si="50"/>
        <v>1.8731577895613409E-3</v>
      </c>
      <c r="F208" s="318">
        <f t="shared" si="50"/>
        <v>5.7594480475308134E-4</v>
      </c>
      <c r="G208" s="318">
        <f t="shared" si="50"/>
        <v>5.7935586814675873E-4</v>
      </c>
      <c r="H208" s="318">
        <f t="shared" si="50"/>
        <v>4.3151907400912923E-4</v>
      </c>
      <c r="I208" s="318">
        <f t="shared" si="50"/>
        <v>1.211437019642975E-6</v>
      </c>
      <c r="J208" s="318">
        <f t="shared" si="50"/>
        <v>2.0344060896645296E-3</v>
      </c>
      <c r="K208" s="318">
        <f t="shared" si="50"/>
        <v>3.194995658745869E-3</v>
      </c>
      <c r="L208" s="318">
        <f t="shared" si="50"/>
        <v>1.4372225111448495E-3</v>
      </c>
      <c r="M208" s="318">
        <f t="shared" si="50"/>
        <v>1.1696846856717666E-3</v>
      </c>
      <c r="N208" s="318">
        <f t="shared" si="50"/>
        <v>4.0603056375406503E-2</v>
      </c>
      <c r="O208" s="318">
        <f t="shared" si="50"/>
        <v>2.7994379476789708E-2</v>
      </c>
      <c r="P208" s="318">
        <f t="shared" si="50"/>
        <v>1.2945883135170425E-2</v>
      </c>
      <c r="Q208" s="318">
        <f t="shared" si="50"/>
        <v>7.7210050971932122E-3</v>
      </c>
      <c r="R208" s="318">
        <f t="shared" si="50"/>
        <v>1.8195008045804201E-4</v>
      </c>
      <c r="S208" s="318">
        <f t="shared" si="50"/>
        <v>3.1414183326608017E-2</v>
      </c>
      <c r="T208" s="318">
        <f t="shared" si="50"/>
        <v>8.7233573061143807E-2</v>
      </c>
      <c r="U208" s="318">
        <f t="shared" si="50"/>
        <v>2.8673686429519441E-2</v>
      </c>
      <c r="V208" s="318">
        <f t="shared" si="50"/>
        <v>3.1294193793075194E-2</v>
      </c>
      <c r="W208" s="318">
        <f t="shared" si="50"/>
        <v>2.4845329987174564E-2</v>
      </c>
      <c r="X208" s="318">
        <f t="shared" si="50"/>
        <v>7.2695944594765869E-4</v>
      </c>
      <c r="Y208" s="318">
        <f t="shared" si="50"/>
        <v>1.9520015942765684E-3</v>
      </c>
      <c r="DA208" s="141"/>
    </row>
    <row r="209" spans="1:105" ht="12" customHeight="1" x14ac:dyDescent="0.25">
      <c r="A209" s="174" t="s">
        <v>1021</v>
      </c>
      <c r="B209" s="269">
        <f t="shared" ref="B209:Y209" si="51">IF(B$142=0,0,B$142/B$110)</f>
        <v>0.16801821369163916</v>
      </c>
      <c r="C209" s="269">
        <f t="shared" si="51"/>
        <v>0.1657379649106413</v>
      </c>
      <c r="D209" s="269">
        <f t="shared" si="51"/>
        <v>0.17108826283883244</v>
      </c>
      <c r="E209" s="269">
        <f t="shared" si="51"/>
        <v>0.1520214212198715</v>
      </c>
      <c r="F209" s="269">
        <f t="shared" si="51"/>
        <v>0.15154593569532551</v>
      </c>
      <c r="G209" s="269">
        <f t="shared" si="51"/>
        <v>0.16516404079731853</v>
      </c>
      <c r="H209" s="269">
        <f t="shared" si="51"/>
        <v>0.16030565951854639</v>
      </c>
      <c r="I209" s="269">
        <f t="shared" si="51"/>
        <v>0.18035814895499044</v>
      </c>
      <c r="J209" s="269">
        <f t="shared" si="51"/>
        <v>0.16172877606427521</v>
      </c>
      <c r="K209" s="269">
        <f t="shared" si="51"/>
        <v>0.16724113881339825</v>
      </c>
      <c r="L209" s="269">
        <f t="shared" si="51"/>
        <v>0.16743360166074481</v>
      </c>
      <c r="M209" s="269">
        <f t="shared" si="51"/>
        <v>0.16972597338530329</v>
      </c>
      <c r="N209" s="269">
        <f t="shared" si="51"/>
        <v>0.19728024864941104</v>
      </c>
      <c r="O209" s="269">
        <f t="shared" si="51"/>
        <v>0.18659279740849005</v>
      </c>
      <c r="P209" s="269">
        <f t="shared" si="51"/>
        <v>0.17116583615689795</v>
      </c>
      <c r="Q209" s="269">
        <f t="shared" si="51"/>
        <v>0.1583600199587431</v>
      </c>
      <c r="R209" s="269">
        <f t="shared" si="51"/>
        <v>0.18473306047061855</v>
      </c>
      <c r="S209" s="269">
        <f t="shared" si="51"/>
        <v>0.19663178754714333</v>
      </c>
      <c r="T209" s="269">
        <f t="shared" si="51"/>
        <v>0.21821175224637618</v>
      </c>
      <c r="U209" s="269">
        <f t="shared" si="51"/>
        <v>0.20535226348058813</v>
      </c>
      <c r="V209" s="269">
        <f t="shared" si="51"/>
        <v>0.20286067966227972</v>
      </c>
      <c r="W209" s="269">
        <f t="shared" si="51"/>
        <v>0.19247284878814247</v>
      </c>
      <c r="X209" s="269">
        <f t="shared" si="51"/>
        <v>0.1849111113676174</v>
      </c>
      <c r="Y209" s="269">
        <f t="shared" si="51"/>
        <v>0.17704269783251947</v>
      </c>
      <c r="DA209" s="79"/>
    </row>
    <row r="210" spans="1:105" ht="12" customHeight="1" x14ac:dyDescent="0.25">
      <c r="A210" s="62" t="s">
        <v>1133</v>
      </c>
      <c r="B210" s="318">
        <f t="shared" ref="B210:Y210" si="52">IF(B$143=0,0,B$143/B$110)</f>
        <v>1.0583041808703769E-2</v>
      </c>
      <c r="C210" s="318">
        <f t="shared" si="52"/>
        <v>1.3940847778206438E-2</v>
      </c>
      <c r="D210" s="318">
        <f t="shared" si="52"/>
        <v>2.2753422995795945E-2</v>
      </c>
      <c r="E210" s="318">
        <f t="shared" si="52"/>
        <v>5.9956215078545809E-2</v>
      </c>
      <c r="F210" s="318">
        <f t="shared" si="52"/>
        <v>8.1841973855028699E-2</v>
      </c>
      <c r="G210" s="318">
        <f t="shared" si="52"/>
        <v>0.10218297951664972</v>
      </c>
      <c r="H210" s="318">
        <f t="shared" si="52"/>
        <v>9.7355445607033089E-2</v>
      </c>
      <c r="I210" s="318">
        <f t="shared" si="52"/>
        <v>0.12761342153775856</v>
      </c>
      <c r="J210" s="318">
        <f t="shared" si="52"/>
        <v>7.7684095801721267E-2</v>
      </c>
      <c r="K210" s="318">
        <f t="shared" si="52"/>
        <v>7.8175729960651405E-2</v>
      </c>
      <c r="L210" s="318">
        <f t="shared" si="52"/>
        <v>9.6640434135805711E-2</v>
      </c>
      <c r="M210" s="318">
        <f t="shared" si="52"/>
        <v>0.1035880031431954</v>
      </c>
      <c r="N210" s="318">
        <f t="shared" si="52"/>
        <v>4.5050359145211646E-2</v>
      </c>
      <c r="O210" s="318">
        <f t="shared" si="52"/>
        <v>4.706172063577807E-2</v>
      </c>
      <c r="P210" s="318">
        <f t="shared" si="52"/>
        <v>5.8580848472868707E-2</v>
      </c>
      <c r="Q210" s="318">
        <f t="shared" si="52"/>
        <v>5.920509285757386E-2</v>
      </c>
      <c r="R210" s="318">
        <f t="shared" si="52"/>
        <v>0.12638483334535042</v>
      </c>
      <c r="S210" s="318">
        <f t="shared" si="52"/>
        <v>4.728876947014627E-2</v>
      </c>
      <c r="T210" s="318">
        <f t="shared" si="52"/>
        <v>1.4314621483832226E-2</v>
      </c>
      <c r="U210" s="318">
        <f t="shared" si="52"/>
        <v>5.6424495168638809E-2</v>
      </c>
      <c r="V210" s="318">
        <f t="shared" si="52"/>
        <v>5.2219666584758476E-2</v>
      </c>
      <c r="W210" s="318">
        <f t="shared" si="52"/>
        <v>4.9463567857087311E-2</v>
      </c>
      <c r="X210" s="318">
        <f t="shared" si="52"/>
        <v>0.13259822674279431</v>
      </c>
      <c r="Y210" s="318">
        <f t="shared" si="52"/>
        <v>0.11833452966205282</v>
      </c>
      <c r="DA210" s="141"/>
    </row>
    <row r="211" spans="1:105" ht="12" customHeight="1" x14ac:dyDescent="0.25">
      <c r="A211" s="62" t="s">
        <v>1024</v>
      </c>
      <c r="B211" s="318">
        <f t="shared" ref="B211:Y211" si="53">IF(B$144=0,0,B$144/B$110)</f>
        <v>4.7342307557656879E-2</v>
      </c>
      <c r="C211" s="318">
        <f t="shared" si="53"/>
        <v>4.7580571604761424E-2</v>
      </c>
      <c r="D211" s="318">
        <f t="shared" si="53"/>
        <v>4.6422852642880631E-2</v>
      </c>
      <c r="E211" s="318">
        <f t="shared" si="53"/>
        <v>5.1333853443785049E-2</v>
      </c>
      <c r="F211" s="318">
        <f t="shared" si="53"/>
        <v>5.283217695095966E-2</v>
      </c>
      <c r="G211" s="318">
        <f t="shared" si="53"/>
        <v>5.1481417810386412E-2</v>
      </c>
      <c r="H211" s="318">
        <f t="shared" si="53"/>
        <v>5.2246332005413093E-2</v>
      </c>
      <c r="I211" s="318">
        <f t="shared" si="53"/>
        <v>5.2699984664550344E-2</v>
      </c>
      <c r="J211" s="318">
        <f t="shared" si="53"/>
        <v>5.0193527881334452E-2</v>
      </c>
      <c r="K211" s="318">
        <f t="shared" si="53"/>
        <v>4.8864606106498447E-2</v>
      </c>
      <c r="L211" s="318">
        <f t="shared" si="53"/>
        <v>5.0203267271407365E-2</v>
      </c>
      <c r="M211" s="318">
        <f t="shared" si="53"/>
        <v>5.0457670313050533E-2</v>
      </c>
      <c r="N211" s="318">
        <f t="shared" si="53"/>
        <v>3.9009419290675404E-2</v>
      </c>
      <c r="O211" s="318">
        <f t="shared" si="53"/>
        <v>4.3966392634660449E-2</v>
      </c>
      <c r="P211" s="318">
        <f t="shared" si="53"/>
        <v>5.0820307369381125E-2</v>
      </c>
      <c r="Q211" s="318">
        <f t="shared" si="53"/>
        <v>6.1119633379363852E-2</v>
      </c>
      <c r="R211" s="318">
        <f t="shared" si="53"/>
        <v>5.7107809115258701E-2</v>
      </c>
      <c r="S211" s="318">
        <f t="shared" si="53"/>
        <v>4.1752226716880426E-2</v>
      </c>
      <c r="T211" s="318">
        <f t="shared" si="53"/>
        <v>3.2390761439461686E-2</v>
      </c>
      <c r="U211" s="318">
        <f t="shared" si="53"/>
        <v>4.3557681807042489E-2</v>
      </c>
      <c r="V211" s="318">
        <f t="shared" si="53"/>
        <v>4.2769283065685011E-2</v>
      </c>
      <c r="W211" s="318">
        <f t="shared" si="53"/>
        <v>4.3619923060753199E-2</v>
      </c>
      <c r="X211" s="318">
        <f t="shared" si="53"/>
        <v>4.7920636924739024E-2</v>
      </c>
      <c r="Y211" s="318">
        <f t="shared" si="53"/>
        <v>4.6753059018772067E-2</v>
      </c>
      <c r="DA211" s="141"/>
    </row>
    <row r="212" spans="1:105" ht="12" customHeight="1" x14ac:dyDescent="0.25">
      <c r="A212" s="62" t="s">
        <v>1036</v>
      </c>
      <c r="B212" s="318">
        <f t="shared" ref="B212:Y212" si="54">IF(B$155=0,0,B$155/B$110)</f>
        <v>0.11009286432527851</v>
      </c>
      <c r="C212" s="318">
        <f t="shared" si="54"/>
        <v>0.10421654552767344</v>
      </c>
      <c r="D212" s="318">
        <f t="shared" si="54"/>
        <v>0.10191198720015589</v>
      </c>
      <c r="E212" s="318">
        <f t="shared" si="54"/>
        <v>4.0731352697540614E-2</v>
      </c>
      <c r="F212" s="318">
        <f t="shared" si="54"/>
        <v>1.6871784889337122E-2</v>
      </c>
      <c r="G212" s="318">
        <f t="shared" si="54"/>
        <v>1.1499643470282416E-2</v>
      </c>
      <c r="H212" s="318">
        <f t="shared" si="54"/>
        <v>1.0703881906100216E-2</v>
      </c>
      <c r="I212" s="318">
        <f t="shared" si="54"/>
        <v>4.4742752681526684E-5</v>
      </c>
      <c r="J212" s="318">
        <f t="shared" si="54"/>
        <v>3.3851152381219475E-2</v>
      </c>
      <c r="K212" s="318">
        <f t="shared" si="54"/>
        <v>4.0200802746248397E-2</v>
      </c>
      <c r="L212" s="318">
        <f t="shared" si="54"/>
        <v>2.0589900253531739E-2</v>
      </c>
      <c r="M212" s="318">
        <f t="shared" si="54"/>
        <v>1.5680299929057374E-2</v>
      </c>
      <c r="N212" s="318">
        <f t="shared" si="54"/>
        <v>0.11322047021352401</v>
      </c>
      <c r="O212" s="318">
        <f t="shared" si="54"/>
        <v>9.5564684138051553E-2</v>
      </c>
      <c r="P212" s="318">
        <f t="shared" si="54"/>
        <v>6.1764680314648109E-2</v>
      </c>
      <c r="Q212" s="318">
        <f t="shared" si="54"/>
        <v>3.8035293721805391E-2</v>
      </c>
      <c r="R212" s="318">
        <f t="shared" si="54"/>
        <v>1.2404180100094116E-3</v>
      </c>
      <c r="S212" s="318">
        <f t="shared" si="54"/>
        <v>0.10759079136011664</v>
      </c>
      <c r="T212" s="318">
        <f t="shared" si="54"/>
        <v>0.17150636932308228</v>
      </c>
      <c r="U212" s="318">
        <f t="shared" si="54"/>
        <v>0.10537008650490681</v>
      </c>
      <c r="V212" s="318">
        <f t="shared" si="54"/>
        <v>0.10787173001183625</v>
      </c>
      <c r="W212" s="318">
        <f t="shared" si="54"/>
        <v>9.9389357870301967E-2</v>
      </c>
      <c r="X212" s="318">
        <f t="shared" si="54"/>
        <v>4.3922477000840378E-3</v>
      </c>
      <c r="Y212" s="318">
        <f t="shared" si="54"/>
        <v>1.1955109151694582E-2</v>
      </c>
      <c r="DA212" s="141"/>
    </row>
    <row r="213" spans="1:105" ht="12" customHeight="1" x14ac:dyDescent="0.25">
      <c r="A213" s="41" t="s">
        <v>1038</v>
      </c>
      <c r="B213" s="319">
        <f t="shared" ref="B213:Y213" si="55">IF(B$156=0,0,B$156/B$110)</f>
        <v>3.3453730861423094E-2</v>
      </c>
      <c r="C213" s="319">
        <f t="shared" si="55"/>
        <v>3.2520899842710949E-2</v>
      </c>
      <c r="D213" s="319">
        <f t="shared" si="55"/>
        <v>3.4162638350694663E-2</v>
      </c>
      <c r="E213" s="319">
        <f t="shared" si="55"/>
        <v>2.123847409154999E-2</v>
      </c>
      <c r="F213" s="319">
        <f t="shared" si="55"/>
        <v>1.463314529460091E-2</v>
      </c>
      <c r="G213" s="319">
        <f t="shared" si="55"/>
        <v>1.4626653207305568E-2</v>
      </c>
      <c r="H213" s="319">
        <f t="shared" si="55"/>
        <v>1.3308890163562247E-2</v>
      </c>
      <c r="I213" s="319">
        <f t="shared" si="55"/>
        <v>1.598221350259593E-3</v>
      </c>
      <c r="J213" s="319">
        <f t="shared" si="55"/>
        <v>2.2099500492018215E-2</v>
      </c>
      <c r="K213" s="319">
        <f t="shared" si="55"/>
        <v>2.5410453102296046E-2</v>
      </c>
      <c r="L213" s="319">
        <f t="shared" si="55"/>
        <v>1.9420510368393887E-2</v>
      </c>
      <c r="M213" s="319">
        <f t="shared" si="55"/>
        <v>1.7669564935992834E-2</v>
      </c>
      <c r="N213" s="319">
        <f t="shared" si="55"/>
        <v>5.0242841672176956E-2</v>
      </c>
      <c r="O213" s="319">
        <f t="shared" si="55"/>
        <v>4.2078757276589246E-2</v>
      </c>
      <c r="P213" s="319">
        <f t="shared" si="55"/>
        <v>3.1299115705822535E-2</v>
      </c>
      <c r="Q213" s="319">
        <f t="shared" si="55"/>
        <v>1.8850059422346677E-2</v>
      </c>
      <c r="R213" s="319">
        <f t="shared" si="55"/>
        <v>3.6064121786090002E-3</v>
      </c>
      <c r="S213" s="319">
        <f t="shared" si="55"/>
        <v>4.1866426443078399E-2</v>
      </c>
      <c r="T213" s="319">
        <f t="shared" si="55"/>
        <v>6.2669784073780072E-2</v>
      </c>
      <c r="U213" s="319">
        <f t="shared" si="55"/>
        <v>2.9414167355313076E-2</v>
      </c>
      <c r="V213" s="319">
        <f t="shared" si="55"/>
        <v>3.4620138369028816E-2</v>
      </c>
      <c r="W213" s="319">
        <f t="shared" si="55"/>
        <v>3.8505555054650642E-2</v>
      </c>
      <c r="X213" s="319">
        <f t="shared" si="55"/>
        <v>2.3606515234845481E-2</v>
      </c>
      <c r="Y213" s="319">
        <f t="shared" si="55"/>
        <v>3.2514673629127265E-2</v>
      </c>
      <c r="DA213" s="82"/>
    </row>
    <row r="214" spans="1:105" ht="12" customHeight="1" x14ac:dyDescent="0.25">
      <c r="A214" s="172"/>
      <c r="B214" s="172"/>
      <c r="C214" s="172"/>
      <c r="D214" s="172"/>
      <c r="E214" s="172"/>
      <c r="F214" s="172"/>
      <c r="G214" s="172"/>
      <c r="H214" s="172"/>
      <c r="I214" s="172"/>
      <c r="J214" s="172"/>
      <c r="K214" s="172"/>
      <c r="L214" s="172"/>
      <c r="M214" s="172"/>
      <c r="N214" s="172"/>
      <c r="O214" s="172"/>
      <c r="P214" s="172"/>
      <c r="Q214" s="172"/>
      <c r="R214" s="172"/>
      <c r="S214" s="172"/>
      <c r="T214" s="172"/>
      <c r="U214" s="172"/>
      <c r="V214" s="172"/>
      <c r="W214" s="172"/>
      <c r="X214" s="172"/>
      <c r="Y214" s="172"/>
      <c r="DA214" s="176"/>
    </row>
    <row r="215" spans="1:105" ht="15" customHeight="1" x14ac:dyDescent="0.25">
      <c r="A215" s="32" t="s">
        <v>252</v>
      </c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DA215" s="88"/>
    </row>
    <row r="216" spans="1:105" ht="12" customHeight="1" x14ac:dyDescent="0.25">
      <c r="A216" s="172"/>
      <c r="B216" s="172"/>
      <c r="C216" s="172"/>
      <c r="D216" s="172"/>
      <c r="E216" s="172"/>
      <c r="F216" s="172"/>
      <c r="G216" s="172"/>
      <c r="H216" s="172"/>
      <c r="I216" s="172"/>
      <c r="J216" s="172"/>
      <c r="K216" s="172"/>
      <c r="L216" s="172"/>
      <c r="M216" s="172"/>
      <c r="N216" s="172"/>
      <c r="O216" s="172"/>
      <c r="P216" s="172"/>
      <c r="Q216" s="172"/>
      <c r="R216" s="172"/>
      <c r="S216" s="172"/>
      <c r="T216" s="172"/>
      <c r="U216" s="172"/>
      <c r="V216" s="172"/>
      <c r="W216" s="172"/>
      <c r="X216" s="172"/>
      <c r="Y216" s="172"/>
      <c r="DA216" s="176"/>
    </row>
    <row r="217" spans="1:105" ht="12" customHeight="1" x14ac:dyDescent="0.25">
      <c r="A217" s="35" t="s">
        <v>48</v>
      </c>
      <c r="B217" s="320">
        <f t="shared" ref="B217:Y217" si="56">SUM(B218:B227)</f>
        <v>1830.8967146627326</v>
      </c>
      <c r="C217" s="320">
        <f t="shared" si="56"/>
        <v>1226.8973683661179</v>
      </c>
      <c r="D217" s="320">
        <f t="shared" si="56"/>
        <v>1457.8021853419305</v>
      </c>
      <c r="E217" s="320">
        <f t="shared" si="56"/>
        <v>1470.0102667773047</v>
      </c>
      <c r="F217" s="320">
        <f t="shared" si="56"/>
        <v>1615.9282494492077</v>
      </c>
      <c r="G217" s="320">
        <f t="shared" si="56"/>
        <v>1772.4307971468302</v>
      </c>
      <c r="H217" s="320">
        <f t="shared" si="56"/>
        <v>1772.7966088465553</v>
      </c>
      <c r="I217" s="320">
        <f t="shared" si="56"/>
        <v>1492.8041910865552</v>
      </c>
      <c r="J217" s="320">
        <f t="shared" si="56"/>
        <v>998.90699806048792</v>
      </c>
      <c r="K217" s="320">
        <f t="shared" si="56"/>
        <v>1001.4966103360471</v>
      </c>
      <c r="L217" s="320">
        <f t="shared" si="56"/>
        <v>1993.75613933521</v>
      </c>
      <c r="M217" s="320">
        <f t="shared" si="56"/>
        <v>1708.1003188717316</v>
      </c>
      <c r="N217" s="320">
        <f t="shared" si="56"/>
        <v>1965.6199957209383</v>
      </c>
      <c r="O217" s="320">
        <f t="shared" si="56"/>
        <v>1792.7884754548923</v>
      </c>
      <c r="P217" s="320">
        <f t="shared" si="56"/>
        <v>1800.3286750452844</v>
      </c>
      <c r="Q217" s="320">
        <f t="shared" si="56"/>
        <v>1891.9351812310126</v>
      </c>
      <c r="R217" s="320">
        <f t="shared" si="56"/>
        <v>1779.6146666503309</v>
      </c>
      <c r="S217" s="320">
        <f t="shared" si="56"/>
        <v>1771.5993779309149</v>
      </c>
      <c r="T217" s="320">
        <f t="shared" si="56"/>
        <v>1718.3733787707708</v>
      </c>
      <c r="U217" s="320">
        <f t="shared" si="56"/>
        <v>1800.9395731764905</v>
      </c>
      <c r="V217" s="320">
        <f t="shared" si="56"/>
        <v>1659.1651893311282</v>
      </c>
      <c r="W217" s="320">
        <f t="shared" si="56"/>
        <v>1121.5105486449072</v>
      </c>
      <c r="X217" s="320">
        <f t="shared" si="56"/>
        <v>876.37009983754149</v>
      </c>
      <c r="Y217" s="320">
        <f t="shared" si="56"/>
        <v>1122.7121931268355</v>
      </c>
      <c r="DA217" s="95"/>
    </row>
    <row r="218" spans="1:105" ht="12" customHeight="1" x14ac:dyDescent="0.25">
      <c r="A218" s="55" t="s">
        <v>91</v>
      </c>
      <c r="B218" s="273">
        <f>IF(B$6=0,0,B$6/CHI!B$10*1000)</f>
        <v>4.0531585172129789</v>
      </c>
      <c r="C218" s="273">
        <f>IF(C$6=0,0,C$6/CHI!C$10*1000)</f>
        <v>3.0649763756481798</v>
      </c>
      <c r="D218" s="273">
        <f>IF(D$6=0,0,D$6/CHI!D$10*1000)</f>
        <v>3.9254768267344673</v>
      </c>
      <c r="E218" s="273">
        <f>IF(E$6=0,0,E$6/CHI!E$10*1000)</f>
        <v>1.5077674648517725</v>
      </c>
      <c r="F218" s="273">
        <f>IF(F$6=0,0,F$6/CHI!F$10*1000)</f>
        <v>1.2534275552746275</v>
      </c>
      <c r="G218" s="273">
        <f>IF(G$6=0,0,G$6/CHI!G$10*1000)</f>
        <v>1.4351166291648307</v>
      </c>
      <c r="H218" s="273">
        <f>IF(H$6=0,0,H$6/CHI!H$10*1000)</f>
        <v>1.2346790182769207</v>
      </c>
      <c r="I218" s="273">
        <f>IF(I$6=0,0,I$6/CHI!I$10*1000)</f>
        <v>0.13236821316126993</v>
      </c>
      <c r="J218" s="273">
        <f>IF(J$6=0,0,J$6/CHI!J$10*1000)</f>
        <v>1.636544529160882</v>
      </c>
      <c r="K218" s="273">
        <f>IF(K$6=0,0,K$6/CHI!K$10*1000)</f>
        <v>1.3348377691721975</v>
      </c>
      <c r="L218" s="273">
        <f>IF(L$6=0,0,L$6/CHI!L$10*1000)</f>
        <v>1.002397534469134</v>
      </c>
      <c r="M218" s="273">
        <f>IF(M$6=0,0,M$6/CHI!M$10*1000)</f>
        <v>0.90491961258252052</v>
      </c>
      <c r="N218" s="273">
        <f>IF(N$6=0,0,N$6/CHI!N$10*1000)</f>
        <v>2.0007759261948452</v>
      </c>
      <c r="O218" s="273">
        <f>IF(O$6=0,0,O$6/CHI!O$10*1000)</f>
        <v>1.9817200027087536</v>
      </c>
      <c r="P218" s="273">
        <f>IF(P$6=0,0,P$6/CHI!P$10*1000)</f>
        <v>2.1421974276929565</v>
      </c>
      <c r="Q218" s="273">
        <f>IF(Q$6=0,0,Q$6/CHI!Q$10*1000)</f>
        <v>1.8902135348449458</v>
      </c>
      <c r="R218" s="273">
        <f>IF(R$6=0,0,R$6/CHI!R$10*1000)</f>
        <v>0.71928356990011866</v>
      </c>
      <c r="S218" s="273">
        <f>IF(S$6=0,0,S$6/CHI!S$10*1000)</f>
        <v>2.1134316871891552</v>
      </c>
      <c r="T218" s="273">
        <f>IF(T$6=0,0,T$6/CHI!T$10*1000)</f>
        <v>2.6322368206384592</v>
      </c>
      <c r="U218" s="273">
        <f>IF(U$6=0,0,U$6/CHI!U$10*1000)</f>
        <v>1.617148779139548</v>
      </c>
      <c r="V218" s="273">
        <f>IF(V$6=0,0,V$6/CHI!V$10*1000)</f>
        <v>1.941188138202065</v>
      </c>
      <c r="W218" s="273">
        <f>IF(W$6=0,0,W$6/CHI!W$10*1000)</f>
        <v>1.4824836788582254</v>
      </c>
      <c r="X218" s="273">
        <f>IF(X$6=0,0,X$6/CHI!X$10*1000)</f>
        <v>1.4379825586770631</v>
      </c>
      <c r="Y218" s="273">
        <f>IF(Y$6=0,0,Y$6/CHI!Y$10*1000)</f>
        <v>1.5725615210542887</v>
      </c>
      <c r="DA218" s="76"/>
    </row>
    <row r="219" spans="1:105" ht="12" customHeight="1" x14ac:dyDescent="0.25">
      <c r="A219" s="173" t="s">
        <v>92</v>
      </c>
      <c r="B219" s="274">
        <f>IF(B$7=0,0,B$7/CHI!B$10*1000)</f>
        <v>32.06980371355948</v>
      </c>
      <c r="C219" s="274">
        <f>IF(C$7=0,0,C$7/CHI!C$10*1000)</f>
        <v>24.251010745398158</v>
      </c>
      <c r="D219" s="274">
        <f>IF(D$7=0,0,D$7/CHI!D$10*1000)</f>
        <v>31.05954795028947</v>
      </c>
      <c r="E219" s="274">
        <f>IF(E$7=0,0,E$7/CHI!E$10*1000)</f>
        <v>11.929907611098431</v>
      </c>
      <c r="F219" s="274">
        <f>IF(F$7=0,0,F$7/CHI!F$10*1000)</f>
        <v>9.9174940965457985</v>
      </c>
      <c r="G219" s="274">
        <f>IF(G$7=0,0,G$7/CHI!G$10*1000)</f>
        <v>11.355072447309086</v>
      </c>
      <c r="H219" s="274">
        <f>IF(H$7=0,0,H$7/CHI!H$10*1000)</f>
        <v>9.7691500584630422</v>
      </c>
      <c r="I219" s="274">
        <f>IF(I$7=0,0,I$7/CHI!I$10*1000)</f>
        <v>1.0473369338921081</v>
      </c>
      <c r="J219" s="274">
        <f>IF(J$7=0,0,J$7/CHI!J$10*1000)</f>
        <v>12.948830300073677</v>
      </c>
      <c r="K219" s="274">
        <f>IF(K$7=0,0,K$7/CHI!K$10*1000)</f>
        <v>10.561636083316449</v>
      </c>
      <c r="L219" s="274">
        <f>IF(L$7=0,0,L$7/CHI!L$10*1000)</f>
        <v>7.9312694129430996</v>
      </c>
      <c r="M219" s="274">
        <f>IF(M$7=0,0,M$7/CHI!M$10*1000)</f>
        <v>7.1599949098528679</v>
      </c>
      <c r="N219" s="274">
        <f>IF(N$7=0,0,N$7/CHI!N$10*1000)</f>
        <v>15.830738165159268</v>
      </c>
      <c r="O219" s="274">
        <f>IF(O$7=0,0,O$7/CHI!O$10*1000)</f>
        <v>15.679961993148163</v>
      </c>
      <c r="P219" s="274">
        <f>IF(P$7=0,0,P$7/CHI!P$10*1000)</f>
        <v>16.949707426948677</v>
      </c>
      <c r="Q219" s="274">
        <f>IF(Q$7=0,0,Q$7/CHI!Q$10*1000)</f>
        <v>14.955935422154017</v>
      </c>
      <c r="R219" s="274">
        <f>IF(R$7=0,0,R$7/CHI!R$10*1000)</f>
        <v>5.6911869602737841</v>
      </c>
      <c r="S219" s="274">
        <f>IF(S$7=0,0,S$7/CHI!S$10*1000)</f>
        <v>16.722104275550979</v>
      </c>
      <c r="T219" s="274">
        <f>IF(T$7=0,0,T$7/CHI!T$10*1000)</f>
        <v>20.82704582290177</v>
      </c>
      <c r="U219" s="274">
        <f>IF(U$7=0,0,U$7/CHI!U$10*1000)</f>
        <v>12.795365318770852</v>
      </c>
      <c r="V219" s="274">
        <f>IF(V$7=0,0,V$7/CHI!V$10*1000)</f>
        <v>15.35926174583391</v>
      </c>
      <c r="W219" s="274">
        <f>IF(W$7=0,0,W$7/CHI!W$10*1000)</f>
        <v>11.729854726291386</v>
      </c>
      <c r="X219" s="274">
        <f>IF(X$7=0,0,X$7/CHI!X$10*1000)</f>
        <v>11.377748539676029</v>
      </c>
      <c r="Y219" s="274">
        <f>IF(Y$7=0,0,Y$7/CHI!Y$10*1000)</f>
        <v>12.442577583268394</v>
      </c>
      <c r="DA219" s="77"/>
    </row>
    <row r="220" spans="1:105" ht="12" customHeight="1" x14ac:dyDescent="0.25">
      <c r="A220" s="173" t="s">
        <v>93</v>
      </c>
      <c r="B220" s="274">
        <f>IF(B$8=0,0,B$8/CHI!B$10*1000)</f>
        <v>35.393248096257167</v>
      </c>
      <c r="C220" s="274">
        <f>IF(C$8=0,0,C$8/CHI!C$10*1000)</f>
        <v>26.764181270431894</v>
      </c>
      <c r="D220" s="274">
        <f>IF(D$8=0,0,D$8/CHI!D$10*1000)</f>
        <v>34.278297933497946</v>
      </c>
      <c r="E220" s="274">
        <f>IF(E$8=0,0,E$8/CHI!E$10*1000)</f>
        <v>13.166222768819322</v>
      </c>
      <c r="F220" s="274">
        <f>IF(F$8=0,0,F$8/CHI!F$10*1000)</f>
        <v>10.945259665053674</v>
      </c>
      <c r="G220" s="274">
        <f>IF(G$8=0,0,G$8/CHI!G$10*1000)</f>
        <v>12.53181652959913</v>
      </c>
      <c r="H220" s="274">
        <f>IF(H$8=0,0,H$8/CHI!H$10*1000)</f>
        <v>10.781542500135593</v>
      </c>
      <c r="I220" s="274">
        <f>IF(I$8=0,0,I$8/CHI!I$10*1000)</f>
        <v>1.1558741136274435</v>
      </c>
      <c r="J220" s="274">
        <f>IF(J$8=0,0,J$8/CHI!J$10*1000)</f>
        <v>14.290738024475798</v>
      </c>
      <c r="K220" s="274">
        <f>IF(K$8=0,0,K$8/CHI!K$10*1000)</f>
        <v>11.656155102725162</v>
      </c>
      <c r="L220" s="274">
        <f>IF(L$8=0,0,L$8/CHI!L$10*1000)</f>
        <v>8.7531993821297416</v>
      </c>
      <c r="M220" s="274">
        <f>IF(M$8=0,0,M$8/CHI!M$10*1000)</f>
        <v>7.9019964847871549</v>
      </c>
      <c r="N220" s="274">
        <f>IF(N$8=0,0,N$8/CHI!N$10*1000)</f>
        <v>17.471302550862418</v>
      </c>
      <c r="O220" s="274">
        <f>IF(O$8=0,0,O$8/CHI!O$10*1000)</f>
        <v>17.304901206137739</v>
      </c>
      <c r="P220" s="274">
        <f>IF(P$8=0,0,P$8/CHI!P$10*1000)</f>
        <v>18.706232363602538</v>
      </c>
      <c r="Q220" s="274">
        <f>IF(Q$8=0,0,Q$8/CHI!Q$10*1000)</f>
        <v>16.505842618677669</v>
      </c>
      <c r="R220" s="274">
        <f>IF(R$8=0,0,R$8/CHI!R$10*1000)</f>
        <v>6.2809736488030659</v>
      </c>
      <c r="S220" s="274">
        <f>IF(S$8=0,0,S$8/CHI!S$10*1000)</f>
        <v>18.455042338342025</v>
      </c>
      <c r="T220" s="274">
        <f>IF(T$8=0,0,T$8/CHI!T$10*1000)</f>
        <v>22.985385458109569</v>
      </c>
      <c r="U220" s="274">
        <f>IF(U$8=0,0,U$8/CHI!U$10*1000)</f>
        <v>14.121369224908065</v>
      </c>
      <c r="V220" s="274">
        <f>IF(V$8=0,0,V$8/CHI!V$10*1000)</f>
        <v>16.950966285952202</v>
      </c>
      <c r="W220" s="274">
        <f>IF(W$8=0,0,W$8/CHI!W$10*1000)</f>
        <v>12.94543808776579</v>
      </c>
      <c r="X220" s="274">
        <f>IF(X$8=0,0,X$8/CHI!X$10*1000)</f>
        <v>12.556842581213461</v>
      </c>
      <c r="Y220" s="274">
        <f>IF(Y$8=0,0,Y$8/CHI!Y$10*1000)</f>
        <v>13.732021539481607</v>
      </c>
      <c r="DA220" s="77"/>
    </row>
    <row r="221" spans="1:105" ht="12" customHeight="1" x14ac:dyDescent="0.25">
      <c r="A221" s="173" t="s">
        <v>94</v>
      </c>
      <c r="B221" s="274">
        <f>IF(B$9=0,0,B$9/CHI!B$10*1000)</f>
        <v>57.585917085774071</v>
      </c>
      <c r="C221" s="274">
        <f>IF(C$9=0,0,C$9/CHI!C$10*1000)</f>
        <v>43.546156580941307</v>
      </c>
      <c r="D221" s="274">
        <f>IF(D$9=0,0,D$9/CHI!D$10*1000)</f>
        <v>55.771858442362557</v>
      </c>
      <c r="E221" s="274">
        <f>IF(E$9=0,0,E$9/CHI!E$10*1000)</f>
        <v>21.421854547965001</v>
      </c>
      <c r="F221" s="274">
        <f>IF(F$9=0,0,F$9/CHI!F$10*1000)</f>
        <v>17.808278399311451</v>
      </c>
      <c r="G221" s="274">
        <f>IF(G$9=0,0,G$9/CHI!G$10*1000)</f>
        <v>20.389655836191636</v>
      </c>
      <c r="H221" s="274">
        <f>IF(H$9=0,0,H$9/CHI!H$10*1000)</f>
        <v>17.541905472507722</v>
      </c>
      <c r="I221" s="274">
        <f>IF(I$9=0,0,I$9/CHI!I$10*1000)</f>
        <v>1.8806431861782555</v>
      </c>
      <c r="J221" s="274">
        <f>IF(J$9=0,0,J$9/CHI!J$10*1000)</f>
        <v>23.251475895454988</v>
      </c>
      <c r="K221" s="274">
        <f>IF(K$9=0,0,K$9/CHI!K$10*1000)</f>
        <v>18.964927419459869</v>
      </c>
      <c r="L221" s="274">
        <f>IF(L$9=0,0,L$9/CHI!L$10*1000)</f>
        <v>14.241728040435948</v>
      </c>
      <c r="M221" s="274">
        <f>IF(M$9=0,0,M$9/CHI!M$10*1000)</f>
        <v>12.856794413088974</v>
      </c>
      <c r="N221" s="274">
        <f>IF(N$9=0,0,N$9/CHI!N$10*1000)</f>
        <v>28.426353448493781</v>
      </c>
      <c r="O221" s="274">
        <f>IF(O$9=0,0,O$9/CHI!O$10*1000)</f>
        <v>28.155613277537558</v>
      </c>
      <c r="P221" s="274">
        <f>IF(P$9=0,0,P$9/CHI!P$10*1000)</f>
        <v>30.435622719564797</v>
      </c>
      <c r="Q221" s="274">
        <f>IF(Q$9=0,0,Q$9/CHI!Q$10*1000)</f>
        <v>26.855520066566704</v>
      </c>
      <c r="R221" s="274">
        <f>IF(R$9=0,0,R$9/CHI!R$10*1000)</f>
        <v>10.219339767127906</v>
      </c>
      <c r="S221" s="274">
        <f>IF(S$9=0,0,S$9/CHI!S$10*1000)</f>
        <v>30.026928724368737</v>
      </c>
      <c r="T221" s="274">
        <f>IF(T$9=0,0,T$9/CHI!T$10*1000)</f>
        <v>37.397938091904848</v>
      </c>
      <c r="U221" s="274">
        <f>IF(U$9=0,0,U$9/CHI!U$10*1000)</f>
        <v>22.975907583038481</v>
      </c>
      <c r="V221" s="274">
        <f>IF(V$9=0,0,V$9/CHI!V$10*1000)</f>
        <v>27.579750137988071</v>
      </c>
      <c r="W221" s="274">
        <f>IF(W$9=0,0,W$9/CHI!W$10*1000)</f>
        <v>21.062630994862992</v>
      </c>
      <c r="X221" s="274">
        <f>IF(X$9=0,0,X$9/CHI!X$10*1000)</f>
        <v>20.430374001682623</v>
      </c>
      <c r="Y221" s="274">
        <f>IF(Y$9=0,0,Y$9/CHI!Y$10*1000)</f>
        <v>22.342426771400941</v>
      </c>
      <c r="DA221" s="77"/>
    </row>
    <row r="222" spans="1:105" ht="12" customHeight="1" x14ac:dyDescent="0.25">
      <c r="A222" s="56" t="s">
        <v>95</v>
      </c>
      <c r="B222" s="275">
        <f>IF(B$10=0,0,B$10/CHI!B$10*1000)</f>
        <v>11.675019308086314</v>
      </c>
      <c r="C222" s="275">
        <f>IF(C$10=0,0,C$10/CHI!C$10*1000)</f>
        <v>8.9422388531082984</v>
      </c>
      <c r="D222" s="275">
        <f>IF(D$10=0,0,D$10/CHI!D$10*1000)</f>
        <v>11.406774874885931</v>
      </c>
      <c r="E222" s="275">
        <f>IF(E$10=0,0,E$10/CHI!E$10*1000)</f>
        <v>6.0534222215840536</v>
      </c>
      <c r="F222" s="275">
        <f>IF(F$10=0,0,F$10/CHI!F$10*1000)</f>
        <v>7.2275530098081928</v>
      </c>
      <c r="G222" s="275">
        <f>IF(G$10=0,0,G$10/CHI!G$10*1000)</f>
        <v>9.1614535752336863</v>
      </c>
      <c r="H222" s="275">
        <f>IF(H$10=0,0,H$10/CHI!H$10*1000)</f>
        <v>8.3632513088380147</v>
      </c>
      <c r="I222" s="275">
        <f>IF(I$10=0,0,I$10/CHI!I$10*1000)</f>
        <v>8.6696038617459408</v>
      </c>
      <c r="J222" s="275">
        <f>IF(J$10=0,0,J$10/CHI!J$10*1000)</f>
        <v>6.7404698063035058</v>
      </c>
      <c r="K222" s="275">
        <f>IF(K$10=0,0,K$10/CHI!K$10*1000)</f>
        <v>5.0228468452003723</v>
      </c>
      <c r="L222" s="275">
        <f>IF(L$10=0,0,L$10/CHI!L$10*1000)</f>
        <v>4.9208980832520428</v>
      </c>
      <c r="M222" s="275">
        <f>IF(M$10=0,0,M$10/CHI!M$10*1000)</f>
        <v>4.8644321055331066</v>
      </c>
      <c r="N222" s="275">
        <f>IF(N$10=0,0,N$10/CHI!N$10*1000)</f>
        <v>4.9392253226371556</v>
      </c>
      <c r="O222" s="275">
        <f>IF(O$10=0,0,O$10/CHI!O$10*1000)</f>
        <v>5.2655063685701373</v>
      </c>
      <c r="P222" s="275">
        <f>IF(P$10=0,0,P$10/CHI!P$10*1000)</f>
        <v>6.5476142132218875</v>
      </c>
      <c r="Q222" s="275">
        <f>IF(Q$10=0,0,Q$10/CHI!Q$10*1000)</f>
        <v>6.4319358752217353</v>
      </c>
      <c r="R222" s="275">
        <f>IF(R$10=0,0,R$10/CHI!R$10*1000)</f>
        <v>9.0776978659083234</v>
      </c>
      <c r="S222" s="275">
        <f>IF(S$10=0,0,S$10/CHI!S$10*1000)</f>
        <v>5.3717834160925477</v>
      </c>
      <c r="T222" s="275">
        <f>IF(T$10=0,0,T$10/CHI!T$10*1000)</f>
        <v>6.5714363812588257</v>
      </c>
      <c r="U222" s="275">
        <f>IF(U$10=0,0,U$10/CHI!U$10*1000)</f>
        <v>4.0530318927046771</v>
      </c>
      <c r="V222" s="275">
        <f>IF(V$10=0,0,V$10/CHI!V$10*1000)</f>
        <v>4.8394650673152011</v>
      </c>
      <c r="W222" s="275">
        <f>IF(W$10=0,0,W$10/CHI!W$10*1000)</f>
        <v>3.871339109576891</v>
      </c>
      <c r="X222" s="275">
        <f>IF(X$10=0,0,X$10/CHI!X$10*1000)</f>
        <v>10.294114702710322</v>
      </c>
      <c r="Y222" s="275">
        <f>IF(Y$10=0,0,Y$10/CHI!Y$10*1000)</f>
        <v>7.7748158361249766</v>
      </c>
      <c r="DA222" s="78"/>
    </row>
    <row r="223" spans="1:105" ht="12" customHeight="1" x14ac:dyDescent="0.25">
      <c r="A223" s="134" t="s">
        <v>997</v>
      </c>
      <c r="B223" s="321">
        <f>IF(B$16=0,0,B$16/CHI!B$10*1000)</f>
        <v>1327.8761490739246</v>
      </c>
      <c r="C223" s="321">
        <f>IF(C$16=0,0,C$16/CHI!C$10*1000)</f>
        <v>834.59253474037723</v>
      </c>
      <c r="D223" s="321">
        <f>IF(D$16=0,0,D$16/CHI!D$10*1000)</f>
        <v>981.28035365273786</v>
      </c>
      <c r="E223" s="321">
        <f>IF(E$16=0,0,E$16/CHI!E$10*1000)</f>
        <v>1186.1398256602649</v>
      </c>
      <c r="F223" s="321">
        <f>IF(F$16=0,0,F$16/CHI!F$10*1000)</f>
        <v>1290.2336238027585</v>
      </c>
      <c r="G223" s="321">
        <f>IF(G$16=0,0,G$16/CHI!G$10*1000)</f>
        <v>1407.1294385511912</v>
      </c>
      <c r="H223" s="321">
        <f>IF(H$16=0,0,H$16/CHI!H$10*1000)</f>
        <v>1428.4816330132251</v>
      </c>
      <c r="I223" s="321">
        <f>IF(I$16=0,0,I$16/CHI!I$10*1000)</f>
        <v>1223.8057961384752</v>
      </c>
      <c r="J223" s="321">
        <f>IF(J$16=0,0,J$16/CHI!J$10*1000)</f>
        <v>718.31081808782801</v>
      </c>
      <c r="K223" s="321">
        <f>IF(K$16=0,0,K$16/CHI!K$10*1000)</f>
        <v>798.76675366469635</v>
      </c>
      <c r="L223" s="321">
        <f>IF(L$16=0,0,L$16/CHI!L$10*1000)</f>
        <v>1793.3254732455637</v>
      </c>
      <c r="M223" s="321">
        <f>IF(M$16=0,0,M$16/CHI!M$10*1000)</f>
        <v>1507.5456811990903</v>
      </c>
      <c r="N223" s="321">
        <f>IF(N$16=0,0,N$16/CHI!N$10*1000)</f>
        <v>1778.0352488264562</v>
      </c>
      <c r="O223" s="321">
        <f>IF(O$16=0,0,O$16/CHI!O$10*1000)</f>
        <v>1579.7453191063594</v>
      </c>
      <c r="P223" s="321">
        <f>IF(P$16=0,0,P$16/CHI!P$10*1000)</f>
        <v>1519.5740229270209</v>
      </c>
      <c r="Q223" s="321">
        <f>IF(Q$16=0,0,Q$16/CHI!Q$10*1000)</f>
        <v>1569.4271650933345</v>
      </c>
      <c r="R223" s="321">
        <f>IF(R$16=0,0,R$16/CHI!R$10*1000)</f>
        <v>1469.9727758389281</v>
      </c>
      <c r="S223" s="321">
        <f>IF(S$16=0,0,S$16/CHI!S$10*1000)</f>
        <v>1577.961862965378</v>
      </c>
      <c r="T223" s="321">
        <f>IF(T$16=0,0,T$16/CHI!T$10*1000)</f>
        <v>1527.7108078539679</v>
      </c>
      <c r="U223" s="321">
        <f>IF(U$16=0,0,U$16/CHI!U$10*1000)</f>
        <v>1659.351068471299</v>
      </c>
      <c r="V223" s="321">
        <f>IF(V$16=0,0,V$16/CHI!V$10*1000)</f>
        <v>1490.7946283163722</v>
      </c>
      <c r="W223" s="321">
        <f>IF(W$16=0,0,W$16/CHI!W$10*1000)</f>
        <v>983.05675534825514</v>
      </c>
      <c r="X223" s="321">
        <f>IF(X$16=0,0,X$16/CHI!X$10*1000)</f>
        <v>550.48274008716851</v>
      </c>
      <c r="Y223" s="321">
        <f>IF(Y$16=0,0,Y$16/CHI!Y$10*1000)</f>
        <v>855.57091207809344</v>
      </c>
      <c r="DA223" s="140"/>
    </row>
    <row r="224" spans="1:105" ht="12" customHeight="1" x14ac:dyDescent="0.25">
      <c r="A224" s="174" t="s">
        <v>998</v>
      </c>
      <c r="B224" s="276">
        <f>IF(B$25=0,0,B$25/CHI!B$10*1000)</f>
        <v>191.29576388314575</v>
      </c>
      <c r="C224" s="276">
        <f>IF(C$25=0,0,C$25/CHI!C$10*1000)</f>
        <v>149.55506730149335</v>
      </c>
      <c r="D224" s="276">
        <f>IF(D$25=0,0,D$25/CHI!D$10*1000)</f>
        <v>177.90155262645101</v>
      </c>
      <c r="E224" s="276">
        <f>IF(E$25=0,0,E$25/CHI!E$10*1000)</f>
        <v>121.54072512417392</v>
      </c>
      <c r="F224" s="276">
        <f>IF(F$25=0,0,F$25/CHI!F$10*1000)</f>
        <v>150.92700686590973</v>
      </c>
      <c r="G224" s="276">
        <f>IF(G$25=0,0,G$25/CHI!G$10*1000)</f>
        <v>168.46109962091262</v>
      </c>
      <c r="H224" s="276">
        <f>IF(H$25=0,0,H$25/CHI!H$10*1000)</f>
        <v>161.64971115094752</v>
      </c>
      <c r="I224" s="276">
        <f>IF(I$25=0,0,I$25/CHI!I$10*1000)</f>
        <v>145.56741411281246</v>
      </c>
      <c r="J224" s="276">
        <f>IF(J$25=0,0,J$25/CHI!J$10*1000)</f>
        <v>123.96525852677286</v>
      </c>
      <c r="K224" s="276">
        <f>IF(K$25=0,0,K$25/CHI!K$10*1000)</f>
        <v>85.608596995847265</v>
      </c>
      <c r="L224" s="276">
        <f>IF(L$25=0,0,L$25/CHI!L$10*1000)</f>
        <v>86.420790230557031</v>
      </c>
      <c r="M224" s="276">
        <f>IF(M$25=0,0,M$25/CHI!M$10*1000)</f>
        <v>86.182331582481268</v>
      </c>
      <c r="N224" s="276">
        <f>IF(N$25=0,0,N$25/CHI!N$10*1000)</f>
        <v>51.808455323286054</v>
      </c>
      <c r="O224" s="276">
        <f>IF(O$25=0,0,O$25/CHI!O$10*1000)</f>
        <v>69.056906842900972</v>
      </c>
      <c r="P224" s="276">
        <f>IF(P$25=0,0,P$25/CHI!P$10*1000)</f>
        <v>116.00363904281127</v>
      </c>
      <c r="Q224" s="276">
        <f>IF(Q$25=0,0,Q$25/CHI!Q$10*1000)</f>
        <v>170.77481345061716</v>
      </c>
      <c r="R224" s="276">
        <f>IF(R$25=0,0,R$25/CHI!R$10*1000)</f>
        <v>171.81146299201762</v>
      </c>
      <c r="S224" s="276">
        <f>IF(S$25=0,0,S$25/CHI!S$10*1000)</f>
        <v>61.688927484621601</v>
      </c>
      <c r="T224" s="276">
        <f>IF(T$25=0,0,T$25/CHI!T$10*1000)</f>
        <v>49.052194091694446</v>
      </c>
      <c r="U224" s="276">
        <f>IF(U$25=0,0,U$25/CHI!U$10*1000)</f>
        <v>46.386150044517727</v>
      </c>
      <c r="V224" s="276">
        <f>IF(V$25=0,0,V$25/CHI!V$10*1000)</f>
        <v>54.952108736212885</v>
      </c>
      <c r="W224" s="276">
        <f>IF(W$25=0,0,W$25/CHI!W$10*1000)</f>
        <v>48.212692202893322</v>
      </c>
      <c r="X224" s="276">
        <f>IF(X$25=0,0,X$25/CHI!X$10*1000)</f>
        <v>152.94013556621684</v>
      </c>
      <c r="Y224" s="276">
        <f>IF(Y$25=0,0,Y$25/CHI!Y$10*1000)</f>
        <v>118.47192078277122</v>
      </c>
      <c r="DA224" s="79"/>
    </row>
    <row r="225" spans="1:105" ht="12" customHeight="1" x14ac:dyDescent="0.25">
      <c r="A225" s="174" t="s">
        <v>1010</v>
      </c>
      <c r="B225" s="276">
        <f>IF(B$36=0,0,B$36/CHI!B$10*1000)</f>
        <v>108.77506301979336</v>
      </c>
      <c r="C225" s="276">
        <f>IF(C$36=0,0,C$36/CHI!C$10*1000)</f>
        <v>86.012852261667831</v>
      </c>
      <c r="D225" s="276">
        <f>IF(D$36=0,0,D$36/CHI!D$10*1000)</f>
        <v>103.60775192406639</v>
      </c>
      <c r="E225" s="276">
        <f>IF(E$36=0,0,E$36/CHI!E$10*1000)</f>
        <v>70.586742679498016</v>
      </c>
      <c r="F225" s="276">
        <f>IF(F$36=0,0,F$36/CHI!F$10*1000)</f>
        <v>87.931006922160904</v>
      </c>
      <c r="G225" s="276">
        <f>IF(G$36=0,0,G$36/CHI!G$10*1000)</f>
        <v>98.170323939030141</v>
      </c>
      <c r="H225" s="276">
        <f>IF(H$36=0,0,H$36/CHI!H$10*1000)</f>
        <v>94.263955410314423</v>
      </c>
      <c r="I225" s="276">
        <f>IF(I$36=0,0,I$36/CHI!I$10*1000)</f>
        <v>85.500971348375458</v>
      </c>
      <c r="J225" s="276">
        <f>IF(J$36=0,0,J$36/CHI!J$10*1000)</f>
        <v>72.044990958122341</v>
      </c>
      <c r="K225" s="276">
        <f>IF(K$36=0,0,K$36/CHI!K$10*1000)</f>
        <v>49.74150616467108</v>
      </c>
      <c r="L225" s="276">
        <f>IF(L$36=0,0,L$36/CHI!L$10*1000)</f>
        <v>50.239186450346473</v>
      </c>
      <c r="M225" s="276">
        <f>IF(M$36=0,0,M$36/CHI!M$10*1000)</f>
        <v>50.083996169933044</v>
      </c>
      <c r="N225" s="276">
        <f>IF(N$36=0,0,N$36/CHI!N$10*1000)</f>
        <v>31.992312949534639</v>
      </c>
      <c r="O225" s="276">
        <f>IF(O$36=0,0,O$36/CHI!O$10*1000)</f>
        <v>37.868971161279376</v>
      </c>
      <c r="P225" s="276">
        <f>IF(P$36=0,0,P$36/CHI!P$10*1000)</f>
        <v>54.738525154334354</v>
      </c>
      <c r="Q225" s="276">
        <f>IF(Q$36=0,0,Q$36/CHI!Q$10*1000)</f>
        <v>58.570812765481165</v>
      </c>
      <c r="R225" s="276">
        <f>IF(R$36=0,0,R$36/CHI!R$10*1000)</f>
        <v>77.402544613544762</v>
      </c>
      <c r="S225" s="276">
        <f>IF(S$36=0,0,S$36/CHI!S$10*1000)</f>
        <v>36.342188561800441</v>
      </c>
      <c r="T225" s="276">
        <f>IF(T$36=0,0,T$36/CHI!T$10*1000)</f>
        <v>34.086722744667917</v>
      </c>
      <c r="U225" s="276">
        <f>IF(U$36=0,0,U$36/CHI!U$10*1000)</f>
        <v>27.512715111929065</v>
      </c>
      <c r="V225" s="276">
        <f>IF(V$36=0,0,V$36/CHI!V$10*1000)</f>
        <v>32.314284938066876</v>
      </c>
      <c r="W225" s="276">
        <f>IF(W$36=0,0,W$36/CHI!W$10*1000)</f>
        <v>27.309141026297468</v>
      </c>
      <c r="X225" s="276">
        <f>IF(X$36=0,0,X$36/CHI!X$10*1000)</f>
        <v>86.868111537291426</v>
      </c>
      <c r="Y225" s="276">
        <f>IF(Y$36=0,0,Y$36/CHI!Y$10*1000)</f>
        <v>67.037356397321133</v>
      </c>
      <c r="DA225" s="79"/>
    </row>
    <row r="226" spans="1:105" ht="12" customHeight="1" x14ac:dyDescent="0.25">
      <c r="A226" s="174" t="s">
        <v>1021</v>
      </c>
      <c r="B226" s="276">
        <f>IF(B$44=0,0,B$44/CHI!B$10*1000)</f>
        <v>15.783295640226592</v>
      </c>
      <c r="C226" s="276">
        <f>IF(C$44=0,0,C$44/CHI!C$10*1000)</f>
        <v>12.117627936207022</v>
      </c>
      <c r="D226" s="276">
        <f>IF(D$44=0,0,D$44/CHI!D$10*1000)</f>
        <v>15.225956183959756</v>
      </c>
      <c r="E226" s="276">
        <f>IF(E$44=0,0,E$44/CHI!E$10*1000)</f>
        <v>8.4161435253579366</v>
      </c>
      <c r="F226" s="276">
        <f>IF(F$44=0,0,F$44/CHI!F$10*1000)</f>
        <v>10.134257228097795</v>
      </c>
      <c r="G226" s="276">
        <f>IF(G$44=0,0,G$44/CHI!G$10*1000)</f>
        <v>12.60355006919</v>
      </c>
      <c r="H226" s="276">
        <f>IF(H$44=0,0,H$44/CHI!H$10*1000)</f>
        <v>11.583311087912671</v>
      </c>
      <c r="I226" s="276">
        <f>IF(I$44=0,0,I$44/CHI!I$10*1000)</f>
        <v>11.594263430901986</v>
      </c>
      <c r="J226" s="276">
        <f>IF(J$44=0,0,J$44/CHI!J$10*1000)</f>
        <v>9.3133877096308151</v>
      </c>
      <c r="K226" s="276">
        <f>IF(K$44=0,0,K$44/CHI!K$10*1000)</f>
        <v>6.8189750547553309</v>
      </c>
      <c r="L226" s="276">
        <f>IF(L$44=0,0,L$44/CHI!L$10*1000)</f>
        <v>6.7131376888184189</v>
      </c>
      <c r="M226" s="276">
        <f>IF(M$44=0,0,M$44/CHI!M$10*1000)</f>
        <v>6.7502772526978374</v>
      </c>
      <c r="N226" s="276">
        <f>IF(N$44=0,0,N$44/CHI!N$10*1000)</f>
        <v>6.0382002484859898</v>
      </c>
      <c r="O226" s="276">
        <f>IF(O$44=0,0,O$44/CHI!O$10*1000)</f>
        <v>6.7809128683842594</v>
      </c>
      <c r="P226" s="276">
        <f>IF(P$44=0,0,P$44/CHI!P$10*1000)</f>
        <v>9.0973839226785476</v>
      </c>
      <c r="Q226" s="276">
        <f>IF(Q$44=0,0,Q$44/CHI!Q$10*1000)</f>
        <v>10.397541597237234</v>
      </c>
      <c r="R226" s="276">
        <f>IF(R$44=0,0,R$44/CHI!R$10*1000)</f>
        <v>12.957306853271751</v>
      </c>
      <c r="S226" s="276">
        <f>IF(S$44=0,0,S$44/CHI!S$10*1000)</f>
        <v>6.7055657046244601</v>
      </c>
      <c r="T226" s="276">
        <f>IF(T$44=0,0,T$44/CHI!T$10*1000)</f>
        <v>7.576482959784717</v>
      </c>
      <c r="U226" s="276">
        <f>IF(U$44=0,0,U$44/CHI!U$10*1000)</f>
        <v>5.0473915149247324</v>
      </c>
      <c r="V226" s="276">
        <f>IF(V$44=0,0,V$44/CHI!V$10*1000)</f>
        <v>6.015007914448347</v>
      </c>
      <c r="W226" s="276">
        <f>IF(W$44=0,0,W$44/CHI!W$10*1000)</f>
        <v>4.9175238052721388</v>
      </c>
      <c r="X226" s="276">
        <f>IF(X$44=0,0,X$44/CHI!X$10*1000)</f>
        <v>13.687682275396083</v>
      </c>
      <c r="Y226" s="276">
        <f>IF(Y$44=0,0,Y$44/CHI!Y$10*1000)</f>
        <v>10.410536564893107</v>
      </c>
      <c r="DA226" s="79"/>
    </row>
    <row r="227" spans="1:105" ht="12" customHeight="1" x14ac:dyDescent="0.25">
      <c r="A227" s="41" t="s">
        <v>1038</v>
      </c>
      <c r="B227" s="277">
        <f>IF(B$58=0,0,B$58/CHI!B$10*1000)</f>
        <v>46.38929632475211</v>
      </c>
      <c r="C227" s="277">
        <f>IF(C$58=0,0,C$58/CHI!C$10*1000)</f>
        <v>38.050722300844583</v>
      </c>
      <c r="D227" s="277">
        <f>IF(D$58=0,0,D$58/CHI!D$10*1000)</f>
        <v>43.344614926944729</v>
      </c>
      <c r="E227" s="277">
        <f>IF(E$58=0,0,E$58/CHI!E$10*1000)</f>
        <v>29.247655173691321</v>
      </c>
      <c r="F227" s="277">
        <f>IF(F$58=0,0,F$58/CHI!F$10*1000)</f>
        <v>29.550341904286974</v>
      </c>
      <c r="G227" s="277">
        <f>IF(G$58=0,0,G$58/CHI!G$10*1000)</f>
        <v>31.193269949007753</v>
      </c>
      <c r="H227" s="277">
        <f>IF(H$58=0,0,H$58/CHI!H$10*1000)</f>
        <v>29.127469825934181</v>
      </c>
      <c r="I227" s="277">
        <f>IF(I$58=0,0,I$58/CHI!I$10*1000)</f>
        <v>13.44991974738506</v>
      </c>
      <c r="J227" s="277">
        <f>IF(J$58=0,0,J$58/CHI!J$10*1000)</f>
        <v>16.404484222665065</v>
      </c>
      <c r="K227" s="277">
        <f>IF(K$58=0,0,K$58/CHI!K$10*1000)</f>
        <v>13.020375236202874</v>
      </c>
      <c r="L227" s="277">
        <f>IF(L$58=0,0,L$58/CHI!L$10*1000)</f>
        <v>20.20805926669426</v>
      </c>
      <c r="M227" s="277">
        <f>IF(M$58=0,0,M$58/CHI!M$10*1000)</f>
        <v>23.849895141684602</v>
      </c>
      <c r="N227" s="277">
        <f>IF(N$58=0,0,N$58/CHI!N$10*1000)</f>
        <v>29.077382959827908</v>
      </c>
      <c r="O227" s="277">
        <f>IF(O$58=0,0,O$58/CHI!O$10*1000)</f>
        <v>30.948662627865566</v>
      </c>
      <c r="P227" s="277">
        <f>IF(P$58=0,0,P$58/CHI!P$10*1000)</f>
        <v>26.133729847408443</v>
      </c>
      <c r="Q227" s="277">
        <f>IF(Q$58=0,0,Q$58/CHI!Q$10*1000)</f>
        <v>16.125400806877739</v>
      </c>
      <c r="R227" s="277">
        <f>IF(R$58=0,0,R$58/CHI!R$10*1000)</f>
        <v>15.482094540555627</v>
      </c>
      <c r="S227" s="277">
        <f>IF(S$58=0,0,S$58/CHI!S$10*1000)</f>
        <v>16.211542772947134</v>
      </c>
      <c r="T227" s="277">
        <f>IF(T$58=0,0,T$58/CHI!T$10*1000)</f>
        <v>9.5331285458424766</v>
      </c>
      <c r="U227" s="277">
        <f>IF(U$58=0,0,U$58/CHI!U$10*1000)</f>
        <v>7.0794252352581735</v>
      </c>
      <c r="V227" s="277">
        <f>IF(V$58=0,0,V$58/CHI!V$10*1000)</f>
        <v>8.4185280507363203</v>
      </c>
      <c r="W227" s="277">
        <f>IF(W$58=0,0,W$58/CHI!W$10*1000)</f>
        <v>6.9226896648338716</v>
      </c>
      <c r="X227" s="277">
        <f>IF(X$58=0,0,X$58/CHI!X$10*1000)</f>
        <v>16.294367987509112</v>
      </c>
      <c r="Y227" s="277">
        <f>IF(Y$58=0,0,Y$58/CHI!Y$10*1000)</f>
        <v>13.357064052426194</v>
      </c>
      <c r="DA227" s="82"/>
    </row>
    <row r="228" spans="1:105" ht="12" customHeight="1" x14ac:dyDescent="0.25">
      <c r="A228" s="172"/>
      <c r="B228" s="172"/>
      <c r="C228" s="172"/>
      <c r="D228" s="172"/>
      <c r="E228" s="172"/>
      <c r="F228" s="172"/>
      <c r="G228" s="172"/>
      <c r="H228" s="172"/>
      <c r="I228" s="172"/>
      <c r="J228" s="172"/>
      <c r="K228" s="172"/>
      <c r="L228" s="172"/>
      <c r="M228" s="172"/>
      <c r="N228" s="172"/>
      <c r="O228" s="172"/>
      <c r="P228" s="172"/>
      <c r="Q228" s="172"/>
      <c r="R228" s="172"/>
      <c r="S228" s="172"/>
      <c r="T228" s="172"/>
      <c r="U228" s="172"/>
      <c r="V228" s="172"/>
      <c r="W228" s="172"/>
      <c r="X228" s="172"/>
      <c r="Y228" s="172"/>
      <c r="DA228" s="176"/>
    </row>
    <row r="229" spans="1:105" ht="12" customHeight="1" x14ac:dyDescent="0.25">
      <c r="A229" s="35" t="s">
        <v>49</v>
      </c>
      <c r="B229" s="320">
        <f t="shared" ref="B229:Y229" si="57">SUM(B230:B238)</f>
        <v>1426.2018412765658</v>
      </c>
      <c r="C229" s="320">
        <f t="shared" si="57"/>
        <v>1137.981003419703</v>
      </c>
      <c r="D229" s="320">
        <f t="shared" si="57"/>
        <v>1410.9522159254034</v>
      </c>
      <c r="E229" s="320">
        <f t="shared" si="57"/>
        <v>885.12625428574336</v>
      </c>
      <c r="F229" s="320">
        <f t="shared" si="57"/>
        <v>1055.028789926723</v>
      </c>
      <c r="G229" s="320">
        <f t="shared" si="57"/>
        <v>1193.2949281567969</v>
      </c>
      <c r="H229" s="320">
        <f t="shared" si="57"/>
        <v>1106.3335944163796</v>
      </c>
      <c r="I229" s="320">
        <f t="shared" si="57"/>
        <v>868.52707423714389</v>
      </c>
      <c r="J229" s="320">
        <f t="shared" si="57"/>
        <v>768.11608299075453</v>
      </c>
      <c r="K229" s="320">
        <f t="shared" si="57"/>
        <v>545.51571384843226</v>
      </c>
      <c r="L229" s="320">
        <f t="shared" si="57"/>
        <v>563.04317491651886</v>
      </c>
      <c r="M229" s="320">
        <f t="shared" si="57"/>
        <v>555.17753006698285</v>
      </c>
      <c r="N229" s="320">
        <f t="shared" si="57"/>
        <v>449.67587011075545</v>
      </c>
      <c r="O229" s="320">
        <f t="shared" si="57"/>
        <v>510.13686971869168</v>
      </c>
      <c r="P229" s="320">
        <f t="shared" si="57"/>
        <v>765.81948778978517</v>
      </c>
      <c r="Q229" s="320">
        <f t="shared" si="57"/>
        <v>890.09262139526288</v>
      </c>
      <c r="R229" s="320">
        <f t="shared" si="57"/>
        <v>844.53198880694174</v>
      </c>
      <c r="S229" s="320">
        <f t="shared" si="57"/>
        <v>432.72680843988047</v>
      </c>
      <c r="T229" s="320">
        <f t="shared" si="57"/>
        <v>348.23407778906477</v>
      </c>
      <c r="U229" s="320">
        <f t="shared" si="57"/>
        <v>220.52500789134089</v>
      </c>
      <c r="V229" s="320">
        <f t="shared" si="57"/>
        <v>167.78345131849113</v>
      </c>
      <c r="W229" s="320">
        <f t="shared" si="57"/>
        <v>163.34331423712536</v>
      </c>
      <c r="X229" s="320">
        <f t="shared" si="57"/>
        <v>851.75774810999485</v>
      </c>
      <c r="Y229" s="320">
        <f t="shared" si="57"/>
        <v>671.69043577599962</v>
      </c>
      <c r="DA229" s="95"/>
    </row>
    <row r="230" spans="1:105" ht="12" customHeight="1" x14ac:dyDescent="0.25">
      <c r="A230" s="55" t="s">
        <v>91</v>
      </c>
      <c r="B230" s="273">
        <f>IF(B$62=0,0,B$62/CHI!B$11*1000)</f>
        <v>13.357257615707271</v>
      </c>
      <c r="C230" s="273">
        <f>IF(C$62=0,0,C$62/CHI!C$11*1000)</f>
        <v>10.408750346777525</v>
      </c>
      <c r="D230" s="273">
        <f>IF(D$62=0,0,D$62/CHI!D$11*1000)</f>
        <v>13.472727669020481</v>
      </c>
      <c r="E230" s="273">
        <f>IF(E$62=0,0,E$62/CHI!E$11*1000)</f>
        <v>5.6600013412805348</v>
      </c>
      <c r="F230" s="273">
        <f>IF(F$62=0,0,F$62/CHI!F$11*1000)</f>
        <v>4.8833255740840746</v>
      </c>
      <c r="G230" s="273">
        <f>IF(G$62=0,0,G$62/CHI!G$11*1000)</f>
        <v>5.5950504782895099</v>
      </c>
      <c r="H230" s="273">
        <f>IF(H$62=0,0,H$62/CHI!H$11*1000)</f>
        <v>4.7464367008434873</v>
      </c>
      <c r="I230" s="273">
        <f>IF(I$62=0,0,I$62/CHI!I$11*1000)</f>
        <v>0.50435600165352079</v>
      </c>
      <c r="J230" s="273">
        <f>IF(J$62=0,0,J$62/CHI!J$11*1000)</f>
        <v>5.1233479475804824</v>
      </c>
      <c r="K230" s="273">
        <f>IF(K$62=0,0,K$62/CHI!K$11*1000)</f>
        <v>4.1053930625652377</v>
      </c>
      <c r="L230" s="273">
        <f>IF(L$62=0,0,L$62/CHI!L$11*1000)</f>
        <v>3.3857194847718759</v>
      </c>
      <c r="M230" s="273">
        <f>IF(M$62=0,0,M$62/CHI!M$11*1000)</f>
        <v>3.0832765131241047</v>
      </c>
      <c r="N230" s="273">
        <f>IF(N$62=0,0,N$62/CHI!N$11*1000)</f>
        <v>5.8214763341279836</v>
      </c>
      <c r="O230" s="273">
        <f>IF(O$62=0,0,O$62/CHI!O$11*1000)</f>
        <v>5.7630649979207265</v>
      </c>
      <c r="P230" s="273">
        <f>IF(P$62=0,0,P$62/CHI!P$11*1000)</f>
        <v>6.805063910251314</v>
      </c>
      <c r="Q230" s="273">
        <f>IF(Q$62=0,0,Q$62/CHI!Q$11*1000)</f>
        <v>5.8814729468190858</v>
      </c>
      <c r="R230" s="273">
        <f>IF(R$62=0,0,R$62/CHI!R$11*1000)</f>
        <v>2.27299082761597</v>
      </c>
      <c r="S230" s="273">
        <f>IF(S$62=0,0,S$62/CHI!S$11*1000)</f>
        <v>5.3126526507705485</v>
      </c>
      <c r="T230" s="273">
        <f>IF(T$62=0,0,T$62/CHI!T$11*1000)</f>
        <v>5.1157547661142742</v>
      </c>
      <c r="U230" s="273">
        <f>IF(U$62=0,0,U$62/CHI!U$11*1000)</f>
        <v>2.7308460796715708</v>
      </c>
      <c r="V230" s="273">
        <f>IF(V$62=0,0,V$62/CHI!V$11*1000)</f>
        <v>2.0953556168101692</v>
      </c>
      <c r="W230" s="273">
        <f>IF(W$62=0,0,W$62/CHI!W$11*1000)</f>
        <v>1.9061069805936426</v>
      </c>
      <c r="X230" s="273">
        <f>IF(X$62=0,0,X$62/CHI!X$11*1000)</f>
        <v>4.2944389499633102</v>
      </c>
      <c r="Y230" s="273">
        <f>IF(Y$62=0,0,Y$62/CHI!Y$11*1000)</f>
        <v>4.469991164599457</v>
      </c>
      <c r="DA230" s="76"/>
    </row>
    <row r="231" spans="1:105" ht="12" customHeight="1" x14ac:dyDescent="0.25">
      <c r="A231" s="173" t="s">
        <v>92</v>
      </c>
      <c r="B231" s="274">
        <f>IF(B$63=0,0,B$63/CHI!B$11*1000)</f>
        <v>106.00414145544264</v>
      </c>
      <c r="C231" s="274">
        <f>IF(C$63=0,0,C$63/CHI!C$11*1000)</f>
        <v>82.604579164266468</v>
      </c>
      <c r="D231" s="274">
        <f>IF(D$63=0,0,D$63/CHI!D$11*1000)</f>
        <v>106.92051996796663</v>
      </c>
      <c r="E231" s="274">
        <f>IF(E$63=0,0,E$63/CHI!E$11*1000)</f>
        <v>44.918171085774006</v>
      </c>
      <c r="F231" s="274">
        <f>IF(F$63=0,0,F$63/CHI!F$11*1000)</f>
        <v>38.754417248003278</v>
      </c>
      <c r="G231" s="274">
        <f>IF(G$63=0,0,G$63/CHI!G$11*1000)</f>
        <v>44.402716441846394</v>
      </c>
      <c r="H231" s="274">
        <f>IF(H$63=0,0,H$63/CHI!H$11*1000)</f>
        <v>37.668057465168239</v>
      </c>
      <c r="I231" s="274">
        <f>IF(I$63=0,0,I$63/CHI!I$11*1000)</f>
        <v>4.0026049119776879</v>
      </c>
      <c r="J231" s="274">
        <f>IF(J$63=0,0,J$63/CHI!J$11*1000)</f>
        <v>40.659251785495798</v>
      </c>
      <c r="K231" s="274">
        <f>IF(K$63=0,0,K$63/CHI!K$11*1000)</f>
        <v>32.580689798376319</v>
      </c>
      <c r="L231" s="274">
        <f>IF(L$63=0,0,L$63/CHI!L$11*1000)</f>
        <v>26.869309368576001</v>
      </c>
      <c r="M231" s="274">
        <f>IF(M$63=0,0,M$63/CHI!M$11*1000)</f>
        <v>24.469100547937973</v>
      </c>
      <c r="N231" s="274">
        <f>IF(N$63=0,0,N$63/CHI!N$11*1000)</f>
        <v>46.199648053260894</v>
      </c>
      <c r="O231" s="274">
        <f>IF(O$63=0,0,O$63/CHI!O$11*1000)</f>
        <v>45.73609155655646</v>
      </c>
      <c r="P231" s="274">
        <f>IF(P$63=0,0,P$63/CHI!P$11*1000)</f>
        <v>54.00546864554962</v>
      </c>
      <c r="Q231" s="274">
        <f>IF(Q$63=0,0,Q$63/CHI!Q$11*1000)</f>
        <v>46.675785416298361</v>
      </c>
      <c r="R231" s="274">
        <f>IF(R$63=0,0,R$63/CHI!R$11*1000)</f>
        <v>18.038616020566192</v>
      </c>
      <c r="S231" s="274">
        <f>IF(S$63=0,0,S$63/CHI!S$11*1000)</f>
        <v>42.161587303195397</v>
      </c>
      <c r="T231" s="274">
        <f>IF(T$63=0,0,T$63/CHI!T$11*1000)</f>
        <v>40.598991760167365</v>
      </c>
      <c r="U231" s="274">
        <f>IF(U$63=0,0,U$63/CHI!U$11*1000)</f>
        <v>21.672187693837337</v>
      </c>
      <c r="V231" s="274">
        <f>IF(V$63=0,0,V$63/CHI!V$11*1000)</f>
        <v>16.628890420037042</v>
      </c>
      <c r="W231" s="274">
        <f>IF(W$63=0,0,W$63/CHI!W$11*1000)</f>
        <v>15.126999853806169</v>
      </c>
      <c r="X231" s="274">
        <f>IF(X$63=0,0,X$63/CHI!X$11*1000)</f>
        <v>34.080971335639624</v>
      </c>
      <c r="Y231" s="274">
        <f>IF(Y$63=0,0,Y$63/CHI!Y$11*1000)</f>
        <v>35.47416613119578</v>
      </c>
      <c r="DA231" s="77"/>
    </row>
    <row r="232" spans="1:105" ht="12" customHeight="1" x14ac:dyDescent="0.25">
      <c r="A232" s="173" t="s">
        <v>93</v>
      </c>
      <c r="B232" s="274">
        <f>IF(B$64=0,0,B$64/CHI!B$11*1000)</f>
        <v>118.65913356796267</v>
      </c>
      <c r="C232" s="274">
        <f>IF(C$64=0,0,C$64/CHI!C$11*1000)</f>
        <v>92.466083473711137</v>
      </c>
      <c r="D232" s="274">
        <f>IF(D$64=0,0,D$64/CHI!D$11*1000)</f>
        <v>119.68491122932033</v>
      </c>
      <c r="E232" s="274">
        <f>IF(E$64=0,0,E$64/CHI!E$11*1000)</f>
        <v>50.280594600502731</v>
      </c>
      <c r="F232" s="274">
        <f>IF(F$64=0,0,F$64/CHI!F$11*1000)</f>
        <v>43.38099917079483</v>
      </c>
      <c r="G232" s="274">
        <f>IF(G$64=0,0,G$64/CHI!G$11*1000)</f>
        <v>49.703603922570181</v>
      </c>
      <c r="H232" s="274">
        <f>IF(H$64=0,0,H$64/CHI!H$11*1000)</f>
        <v>42.164947525978029</v>
      </c>
      <c r="I232" s="274">
        <f>IF(I$64=0,0,I$64/CHI!I$11*1000)</f>
        <v>4.4804441067029508</v>
      </c>
      <c r="J232" s="274">
        <f>IF(J$64=0,0,J$64/CHI!J$11*1000)</f>
        <v>45.513236767419308</v>
      </c>
      <c r="K232" s="274">
        <f>IF(K$64=0,0,K$64/CHI!K$11*1000)</f>
        <v>36.47023945896408</v>
      </c>
      <c r="L232" s="274">
        <f>IF(L$64=0,0,L$64/CHI!L$11*1000)</f>
        <v>30.077022703730144</v>
      </c>
      <c r="M232" s="274">
        <f>IF(M$64=0,0,M$64/CHI!M$11*1000)</f>
        <v>27.390272024665375</v>
      </c>
      <c r="N232" s="274">
        <f>IF(N$64=0,0,N$64/CHI!N$11*1000)</f>
        <v>51.715056920196247</v>
      </c>
      <c r="O232" s="274">
        <f>IF(O$64=0,0,O$64/CHI!O$11*1000)</f>
        <v>51.196160096887979</v>
      </c>
      <c r="P232" s="274">
        <f>IF(P$64=0,0,P$64/CHI!P$11*1000)</f>
        <v>60.452752405964333</v>
      </c>
      <c r="Q232" s="274">
        <f>IF(Q$64=0,0,Q$64/CHI!Q$11*1000)</f>
        <v>52.248036539498266</v>
      </c>
      <c r="R232" s="274">
        <f>IF(R$64=0,0,R$64/CHI!R$11*1000)</f>
        <v>20.192103047834795</v>
      </c>
      <c r="S232" s="274">
        <f>IF(S$64=0,0,S$64/CHI!S$11*1000)</f>
        <v>47.194924184637273</v>
      </c>
      <c r="T232" s="274">
        <f>IF(T$64=0,0,T$64/CHI!T$11*1000)</f>
        <v>45.445782776508388</v>
      </c>
      <c r="U232" s="274">
        <f>IF(U$64=0,0,U$64/CHI!U$11*1000)</f>
        <v>24.259457969893923</v>
      </c>
      <c r="V232" s="274">
        <f>IF(V$64=0,0,V$64/CHI!V$11*1000)</f>
        <v>18.614081509896334</v>
      </c>
      <c r="W232" s="274">
        <f>IF(W$64=0,0,W$64/CHI!W$11*1000)</f>
        <v>16.932892163367242</v>
      </c>
      <c r="X232" s="274">
        <f>IF(X$64=0,0,X$64/CHI!X$11*1000)</f>
        <v>38.149627687342907</v>
      </c>
      <c r="Y232" s="274">
        <f>IF(Y$64=0,0,Y$64/CHI!Y$11*1000)</f>
        <v>39.709144938860632</v>
      </c>
      <c r="DA232" s="77"/>
    </row>
    <row r="233" spans="1:105" ht="12" customHeight="1" x14ac:dyDescent="0.25">
      <c r="A233" s="173" t="s">
        <v>94</v>
      </c>
      <c r="B233" s="274">
        <f>IF(B$65=0,0,B$65/CHI!B$11*1000)</f>
        <v>191.03112863935996</v>
      </c>
      <c r="C233" s="274">
        <f>IF(C$65=0,0,C$65/CHI!C$11*1000)</f>
        <v>148.86254227304985</v>
      </c>
      <c r="D233" s="274">
        <f>IF(D$65=0,0,D$65/CHI!D$11*1000)</f>
        <v>192.68254356621816</v>
      </c>
      <c r="E233" s="274">
        <f>IF(E$65=0,0,E$65/CHI!E$11*1000)</f>
        <v>80.947487533192998</v>
      </c>
      <c r="F233" s="274">
        <f>IF(F$65=0,0,F$65/CHI!F$11*1000)</f>
        <v>69.839724797531773</v>
      </c>
      <c r="G233" s="274">
        <f>IF(G$65=0,0,G$65/CHI!G$11*1000)</f>
        <v>80.018581539144819</v>
      </c>
      <c r="H233" s="274">
        <f>IF(H$65=0,0,H$65/CHI!H$11*1000)</f>
        <v>67.881984915164836</v>
      </c>
      <c r="I233" s="274">
        <f>IF(I$65=0,0,I$65/CHI!I$11*1000)</f>
        <v>7.213134537332599</v>
      </c>
      <c r="J233" s="274">
        <f>IF(J$65=0,0,J$65/CHI!J$11*1000)</f>
        <v>73.272446260790659</v>
      </c>
      <c r="K233" s="274">
        <f>IF(K$65=0,0,K$65/CHI!K$11*1000)</f>
        <v>58.713988515711449</v>
      </c>
      <c r="L233" s="274">
        <f>IF(L$65=0,0,L$65/CHI!L$11*1000)</f>
        <v>48.421452444824837</v>
      </c>
      <c r="M233" s="274">
        <f>IF(M$65=0,0,M$65/CHI!M$11*1000)</f>
        <v>44.096012007487225</v>
      </c>
      <c r="N233" s="274">
        <f>IF(N$65=0,0,N$65/CHI!N$11*1000)</f>
        <v>83.256850054913514</v>
      </c>
      <c r="O233" s="274">
        <f>IF(O$65=0,0,O$65/CHI!O$11*1000)</f>
        <v>82.421470233543317</v>
      </c>
      <c r="P233" s="274">
        <f>IF(P$65=0,0,P$65/CHI!P$11*1000)</f>
        <v>97.323797791366474</v>
      </c>
      <c r="Q233" s="274">
        <f>IF(Q$65=0,0,Q$65/CHI!Q$11*1000)</f>
        <v>84.114901981938047</v>
      </c>
      <c r="R233" s="274">
        <f>IF(R$65=0,0,R$65/CHI!R$11*1000)</f>
        <v>32.507571215500576</v>
      </c>
      <c r="S233" s="274">
        <f>IF(S$65=0,0,S$65/CHI!S$11*1000)</f>
        <v>75.979820195438123</v>
      </c>
      <c r="T233" s="274">
        <f>IF(T$65=0,0,T$65/CHI!T$11*1000)</f>
        <v>73.163851063543902</v>
      </c>
      <c r="U233" s="274">
        <f>IF(U$65=0,0,U$65/CHI!U$11*1000)</f>
        <v>39.055667244642613</v>
      </c>
      <c r="V233" s="274">
        <f>IF(V$65=0,0,V$65/CHI!V$11*1000)</f>
        <v>29.967090543298909</v>
      </c>
      <c r="W233" s="274">
        <f>IF(W$65=0,0,W$65/CHI!W$11*1000)</f>
        <v>27.260518460164892</v>
      </c>
      <c r="X233" s="274">
        <f>IF(X$65=0,0,X$65/CHI!X$11*1000)</f>
        <v>61.417660951572508</v>
      </c>
      <c r="Y233" s="274">
        <f>IF(Y$65=0,0,Y$65/CHI!Y$11*1000)</f>
        <v>63.928351294000748</v>
      </c>
      <c r="DA233" s="77"/>
    </row>
    <row r="234" spans="1:105" ht="12" customHeight="1" x14ac:dyDescent="0.25">
      <c r="A234" s="56" t="s">
        <v>95</v>
      </c>
      <c r="B234" s="275">
        <f>IF(B$66=0,0,B$66/CHI!B$11*1000)</f>
        <v>38.475238484799625</v>
      </c>
      <c r="C234" s="275">
        <f>IF(C$66=0,0,C$66/CHI!C$11*1000)</f>
        <v>30.368107402973052</v>
      </c>
      <c r="D234" s="275">
        <f>IF(D$66=0,0,D$66/CHI!D$11*1000)</f>
        <v>39.149478714158668</v>
      </c>
      <c r="E234" s="275">
        <f>IF(E$66=0,0,E$66/CHI!E$11*1000)</f>
        <v>22.723913794539676</v>
      </c>
      <c r="F234" s="275">
        <f>IF(F$66=0,0,F$66/CHI!F$11*1000)</f>
        <v>28.158384026519833</v>
      </c>
      <c r="G234" s="275">
        <f>IF(G$66=0,0,G$66/CHI!G$11*1000)</f>
        <v>35.717511849729483</v>
      </c>
      <c r="H234" s="275">
        <f>IF(H$66=0,0,H$66/CHI!H$11*1000)</f>
        <v>32.150577083624782</v>
      </c>
      <c r="I234" s="275">
        <f>IF(I$66=0,0,I$66/CHI!I$11*1000)</f>
        <v>33.033359257504259</v>
      </c>
      <c r="J234" s="275">
        <f>IF(J$66=0,0,J$66/CHI!J$11*1000)</f>
        <v>21.101639174804632</v>
      </c>
      <c r="K234" s="275">
        <f>IF(K$66=0,0,K$66/CHI!K$11*1000)</f>
        <v>15.448139892985965</v>
      </c>
      <c r="L234" s="275">
        <f>IF(L$66=0,0,L$66/CHI!L$11*1000)</f>
        <v>16.620931267420367</v>
      </c>
      <c r="M234" s="275">
        <f>IF(M$66=0,0,M$66/CHI!M$11*1000)</f>
        <v>16.574278037663184</v>
      </c>
      <c r="N234" s="275">
        <f>IF(N$66=0,0,N$66/CHI!N$11*1000)</f>
        <v>14.371216160793532</v>
      </c>
      <c r="O234" s="275">
        <f>IF(O$66=0,0,O$66/CHI!O$11*1000)</f>
        <v>15.312685650625259</v>
      </c>
      <c r="P234" s="275">
        <f>IF(P$66=0,0,P$66/CHI!P$11*1000)</f>
        <v>20.799639008357289</v>
      </c>
      <c r="Q234" s="275">
        <f>IF(Q$66=0,0,Q$66/CHI!Q$11*1000)</f>
        <v>20.013218691133289</v>
      </c>
      <c r="R234" s="275">
        <f>IF(R$66=0,0,R$66/CHI!R$11*1000)</f>
        <v>28.686216185841729</v>
      </c>
      <c r="S234" s="275">
        <f>IF(S$66=0,0,S$66/CHI!S$11*1000)</f>
        <v>13.503355503685734</v>
      </c>
      <c r="T234" s="275">
        <f>IF(T$66=0,0,T$66/CHI!T$11*1000)</f>
        <v>12.771592861271346</v>
      </c>
      <c r="U234" s="275">
        <f>IF(U$66=0,0,U$66/CHI!U$11*1000)</f>
        <v>6.8442720903302723</v>
      </c>
      <c r="V234" s="275">
        <f>IF(V$66=0,0,V$66/CHI!V$11*1000)</f>
        <v>5.2238111863529326</v>
      </c>
      <c r="W234" s="275">
        <f>IF(W$66=0,0,W$66/CHI!W$11*1000)</f>
        <v>4.9775836363291432</v>
      </c>
      <c r="X234" s="275">
        <f>IF(X$66=0,0,X$66/CHI!X$11*1000)</f>
        <v>30.742686597937656</v>
      </c>
      <c r="Y234" s="275">
        <f>IF(Y$66=0,0,Y$66/CHI!Y$11*1000)</f>
        <v>22.099840056220607</v>
      </c>
      <c r="DA234" s="78"/>
    </row>
    <row r="235" spans="1:105" ht="12" customHeight="1" x14ac:dyDescent="0.25">
      <c r="A235" s="174" t="s">
        <v>1051</v>
      </c>
      <c r="B235" s="276">
        <f>IF(B$72=0,0,B$72/CHI!B$11*1000)</f>
        <v>572.66296858212661</v>
      </c>
      <c r="C235" s="276">
        <f>IF(C$72=0,0,C$72/CHI!C$11*1000)</f>
        <v>461.34791202725722</v>
      </c>
      <c r="D235" s="276">
        <f>IF(D$72=0,0,D$72/CHI!D$11*1000)</f>
        <v>554.66488882518706</v>
      </c>
      <c r="E235" s="276">
        <f>IF(E$72=0,0,E$72/CHI!E$11*1000)</f>
        <v>414.28188732027166</v>
      </c>
      <c r="F235" s="276">
        <f>IF(F$72=0,0,F$72/CHI!F$11*1000)</f>
        <v>533.81673814800752</v>
      </c>
      <c r="G235" s="276">
        <f>IF(G$72=0,0,G$72/CHI!G$11*1000)</f>
        <v>596.25162099372699</v>
      </c>
      <c r="H235" s="276">
        <f>IF(H$72=0,0,H$72/CHI!H$11*1000)</f>
        <v>564.13600280753326</v>
      </c>
      <c r="I235" s="276">
        <f>IF(I$72=0,0,I$72/CHI!I$11*1000)</f>
        <v>503.35733194793119</v>
      </c>
      <c r="J235" s="276">
        <f>IF(J$72=0,0,J$72/CHI!J$11*1000)</f>
        <v>352.39855501197997</v>
      </c>
      <c r="K235" s="276">
        <f>IF(K$72=0,0,K$72/CHI!K$11*1000)</f>
        <v>239.11136633962096</v>
      </c>
      <c r="L235" s="276">
        <f>IF(L$72=0,0,L$72/CHI!L$11*1000)</f>
        <v>265.03596916390262</v>
      </c>
      <c r="M235" s="276">
        <f>IF(M$72=0,0,M$72/CHI!M$11*1000)</f>
        <v>266.60852085926473</v>
      </c>
      <c r="N235" s="276">
        <f>IF(N$72=0,0,N$72/CHI!N$11*1000)</f>
        <v>137.04354389593408</v>
      </c>
      <c r="O235" s="276">
        <f>IF(O$72=0,0,O$72/CHI!O$11*1000)</f>
        <v>182.49063364064966</v>
      </c>
      <c r="P235" s="276">
        <f>IF(P$72=0,0,P$72/CHI!P$11*1000)</f>
        <v>334.70268185688172</v>
      </c>
      <c r="Q235" s="276">
        <f>IF(Q$72=0,0,Q$72/CHI!Q$11*1000)</f>
        <v>482.4628693185478</v>
      </c>
      <c r="R235" s="276">
        <f>IF(R$72=0,0,R$72/CHI!R$11*1000)</f>
        <v>492.8047863330641</v>
      </c>
      <c r="S235" s="276">
        <f>IF(S$72=0,0,S$72/CHI!S$11*1000)</f>
        <v>140.95009478554752</v>
      </c>
      <c r="T235" s="276">
        <f>IF(T$72=0,0,T$72/CHI!T$11*1000)</f>
        <v>86.730341532991815</v>
      </c>
      <c r="U235" s="276">
        <f>IF(U$72=0,0,U$72/CHI!U$11*1000)</f>
        <v>71.200450336840149</v>
      </c>
      <c r="V235" s="276">
        <f>IF(V$72=0,0,V$72/CHI!V$11*1000)</f>
        <v>53.917656541874308</v>
      </c>
      <c r="W235" s="276">
        <f>IF(W$72=0,0,W$72/CHI!W$11*1000)</f>
        <v>56.335551138908201</v>
      </c>
      <c r="X235" s="276">
        <f>IF(X$72=0,0,X$72/CHI!X$11*1000)</f>
        <v>414.67259168783124</v>
      </c>
      <c r="Y235" s="276">
        <f>IF(Y$72=0,0,Y$72/CHI!Y$11*1000)</f>
        <v>305.79051810578113</v>
      </c>
      <c r="DA235" s="79"/>
    </row>
    <row r="236" spans="1:105" ht="12" customHeight="1" x14ac:dyDescent="0.25">
      <c r="A236" s="174" t="s">
        <v>1010</v>
      </c>
      <c r="B236" s="276">
        <f>IF(B$85=0,0,B$85/CHI!B$11*1000)</f>
        <v>296.65623267332438</v>
      </c>
      <c r="C236" s="276">
        <f>IF(C$85=0,0,C$85/CHI!C$11*1000)</f>
        <v>241.73260426802017</v>
      </c>
      <c r="D236" s="276">
        <f>IF(D$85=0,0,D$85/CHI!D$11*1000)</f>
        <v>294.27663713679794</v>
      </c>
      <c r="E236" s="276">
        <f>IF(E$85=0,0,E$85/CHI!E$11*1000)</f>
        <v>219.28338583418861</v>
      </c>
      <c r="F236" s="276">
        <f>IF(F$85=0,0,F$85/CHI!F$11*1000)</f>
        <v>283.50381603881999</v>
      </c>
      <c r="G236" s="276">
        <f>IF(G$85=0,0,G$85/CHI!G$11*1000)</f>
        <v>316.73602129610748</v>
      </c>
      <c r="H236" s="276">
        <f>IF(H$85=0,0,H$85/CHI!H$11*1000)</f>
        <v>299.88842641122528</v>
      </c>
      <c r="I236" s="276">
        <f>IF(I$85=0,0,I$85/CHI!I$11*1000)</f>
        <v>269.60314623780829</v>
      </c>
      <c r="J236" s="276">
        <f>IF(J$85=0,0,J$85/CHI!J$11*1000)</f>
        <v>186.65096379233171</v>
      </c>
      <c r="K236" s="276">
        <f>IF(K$85=0,0,K$85/CHI!K$11*1000)</f>
        <v>126.60347016611675</v>
      </c>
      <c r="L236" s="276">
        <f>IF(L$85=0,0,L$85/CHI!L$11*1000)</f>
        <v>140.42809415391076</v>
      </c>
      <c r="M236" s="276">
        <f>IF(M$85=0,0,M$85/CHI!M$11*1000)</f>
        <v>141.2218407834936</v>
      </c>
      <c r="N236" s="276">
        <f>IF(N$85=0,0,N$85/CHI!N$11*1000)</f>
        <v>77.033697373466708</v>
      </c>
      <c r="O236" s="276">
        <f>IF(O$85=0,0,O$85/CHI!O$11*1000)</f>
        <v>91.137088762356385</v>
      </c>
      <c r="P236" s="276">
        <f>IF(P$85=0,0,P$85/CHI!P$11*1000)</f>
        <v>143.90180029886636</v>
      </c>
      <c r="Q236" s="276">
        <f>IF(Q$85=0,0,Q$85/CHI!Q$11*1000)</f>
        <v>150.81929500622761</v>
      </c>
      <c r="R236" s="276">
        <f>IF(R$85=0,0,R$85/CHI!R$11*1000)</f>
        <v>202.41989818601138</v>
      </c>
      <c r="S236" s="276">
        <f>IF(S$85=0,0,S$85/CHI!S$11*1000)</f>
        <v>75.602247334677088</v>
      </c>
      <c r="T236" s="276">
        <f>IF(T$85=0,0,T$85/CHI!T$11*1000)</f>
        <v>54.823963092055195</v>
      </c>
      <c r="U236" s="276">
        <f>IF(U$85=0,0,U$85/CHI!U$11*1000)</f>
        <v>38.448651898904274</v>
      </c>
      <c r="V236" s="276">
        <f>IF(V$85=0,0,V$85/CHI!V$11*1000)</f>
        <v>28.865898653446656</v>
      </c>
      <c r="W236" s="276">
        <f>IF(W$85=0,0,W$85/CHI!W$11*1000)</f>
        <v>29.058006186520057</v>
      </c>
      <c r="X236" s="276">
        <f>IF(X$85=0,0,X$85/CHI!X$11*1000)</f>
        <v>214.69088961917646</v>
      </c>
      <c r="Y236" s="276">
        <f>IF(Y$85=0,0,Y$85/CHI!Y$11*1000)</f>
        <v>157.69441787246495</v>
      </c>
      <c r="DA236" s="79"/>
    </row>
    <row r="237" spans="1:105" ht="12" customHeight="1" x14ac:dyDescent="0.25">
      <c r="A237" s="174" t="s">
        <v>1021</v>
      </c>
      <c r="B237" s="276">
        <f>IF(B$93=0,0,B$93/CHI!B$11*1000)</f>
        <v>53.123219120528667</v>
      </c>
      <c r="C237" s="276">
        <f>IF(C$93=0,0,C$93/CHI!C$11*1000)</f>
        <v>41.95594117351807</v>
      </c>
      <c r="D237" s="276">
        <f>IF(D$93=0,0,D$93/CHI!D$11*1000)</f>
        <v>53.554766862111165</v>
      </c>
      <c r="E237" s="276">
        <f>IF(E$93=0,0,E$93/CHI!E$11*1000)</f>
        <v>31.677652409151289</v>
      </c>
      <c r="F237" s="276">
        <f>IF(F$93=0,0,F$93/CHI!F$11*1000)</f>
        <v>39.445013386687478</v>
      </c>
      <c r="G237" s="276">
        <f>IF(G$93=0,0,G$93/CHI!G$11*1000)</f>
        <v>49.69284515178304</v>
      </c>
      <c r="H237" s="276">
        <f>IF(H$93=0,0,H$93/CHI!H$11*1000)</f>
        <v>44.822110876089198</v>
      </c>
      <c r="I237" s="276">
        <f>IF(I$93=0,0,I$93/CHI!I$11*1000)</f>
        <v>44.964595338643811</v>
      </c>
      <c r="J237" s="276">
        <f>IF(J$93=0,0,J$93/CHI!J$11*1000)</f>
        <v>29.499192777921895</v>
      </c>
      <c r="K237" s="276">
        <f>IF(K$93=0,0,K$93/CHI!K$11*1000)</f>
        <v>21.346252917669094</v>
      </c>
      <c r="L237" s="276">
        <f>IF(L$93=0,0,L$93/CHI!L$11*1000)</f>
        <v>23.020668928584715</v>
      </c>
      <c r="M237" s="276">
        <f>IF(M$93=0,0,M$93/CHI!M$11*1000)</f>
        <v>23.370620186744933</v>
      </c>
      <c r="N237" s="276">
        <f>IF(N$93=0,0,N$93/CHI!N$11*1000)</f>
        <v>18.443208429502743</v>
      </c>
      <c r="O237" s="276">
        <f>IF(O$93=0,0,O$93/CHI!O$11*1000)</f>
        <v>20.446946838502416</v>
      </c>
      <c r="P237" s="276">
        <f>IF(P$93=0,0,P$93/CHI!P$11*1000)</f>
        <v>29.369059002990284</v>
      </c>
      <c r="Q237" s="276">
        <f>IF(Q$93=0,0,Q$93/CHI!Q$11*1000)</f>
        <v>31.92312348294967</v>
      </c>
      <c r="R237" s="276">
        <f>IF(R$93=0,0,R$93/CHI!R$11*1000)</f>
        <v>41.444156033107724</v>
      </c>
      <c r="S237" s="276">
        <f>IF(S$93=0,0,S$93/CHI!S$11*1000)</f>
        <v>17.61117439862878</v>
      </c>
      <c r="T237" s="276">
        <f>IF(T$93=0,0,T$93/CHI!T$11*1000)</f>
        <v>15.706947514356726</v>
      </c>
      <c r="U237" s="276">
        <f>IF(U$93=0,0,U$93/CHI!U$11*1000)</f>
        <v>8.9058583470674844</v>
      </c>
      <c r="V237" s="276">
        <f>IF(V$93=0,0,V$93/CHI!V$11*1000)</f>
        <v>6.7868641635812459</v>
      </c>
      <c r="W237" s="276">
        <f>IF(W$93=0,0,W$93/CHI!W$11*1000)</f>
        <v>6.5752036594176477</v>
      </c>
      <c r="X237" s="276">
        <f>IF(X$93=0,0,X$93/CHI!X$11*1000)</f>
        <v>42.059907029673084</v>
      </c>
      <c r="Y237" s="276">
        <f>IF(Y$93=0,0,Y$93/CHI!Y$11*1000)</f>
        <v>30.398833964607149</v>
      </c>
      <c r="DA237" s="79"/>
    </row>
    <row r="238" spans="1:105" ht="12" customHeight="1" x14ac:dyDescent="0.25">
      <c r="A238" s="41" t="s">
        <v>1038</v>
      </c>
      <c r="B238" s="277">
        <f>IF(B$107=0,0,B$107/CHI!B$11*1000)</f>
        <v>36.232521137314073</v>
      </c>
      <c r="C238" s="277">
        <f>IF(C$107=0,0,C$107/CHI!C$11*1000)</f>
        <v>28.234483290129504</v>
      </c>
      <c r="D238" s="277">
        <f>IF(D$107=0,0,D$107/CHI!D$11*1000)</f>
        <v>36.545741954622997</v>
      </c>
      <c r="E238" s="277">
        <f>IF(E$107=0,0,E$107/CHI!E$11*1000)</f>
        <v>15.353160366841831</v>
      </c>
      <c r="F238" s="277">
        <f>IF(F$107=0,0,F$107/CHI!F$11*1000)</f>
        <v>13.246371536274276</v>
      </c>
      <c r="G238" s="277">
        <f>IF(G$107=0,0,G$107/CHI!G$11*1000)</f>
        <v>15.176976483599079</v>
      </c>
      <c r="H238" s="277">
        <f>IF(H$107=0,0,H$107/CHI!H$11*1000)</f>
        <v>12.875050630752455</v>
      </c>
      <c r="I238" s="277">
        <f>IF(I$107=0,0,I$107/CHI!I$11*1000)</f>
        <v>1.3681018975896111</v>
      </c>
      <c r="J238" s="277">
        <f>IF(J$107=0,0,J$107/CHI!J$11*1000)</f>
        <v>13.897449472430145</v>
      </c>
      <c r="K238" s="277">
        <f>IF(K$107=0,0,K$107/CHI!K$11*1000)</f>
        <v>11.136173696422434</v>
      </c>
      <c r="L238" s="277">
        <f>IF(L$107=0,0,L$107/CHI!L$11*1000)</f>
        <v>9.1840074007974124</v>
      </c>
      <c r="M238" s="277">
        <f>IF(M$107=0,0,M$107/CHI!M$11*1000)</f>
        <v>8.363609106601622</v>
      </c>
      <c r="N238" s="277">
        <f>IF(N$107=0,0,N$107/CHI!N$11*1000)</f>
        <v>15.791172888559823</v>
      </c>
      <c r="O238" s="277">
        <f>IF(O$107=0,0,O$107/CHI!O$11*1000)</f>
        <v>15.632727941649497</v>
      </c>
      <c r="P238" s="277">
        <f>IF(P$107=0,0,P$107/CHI!P$11*1000)</f>
        <v>18.459224869557801</v>
      </c>
      <c r="Q238" s="277">
        <f>IF(Q$107=0,0,Q$107/CHI!Q$11*1000)</f>
        <v>15.953918011850799</v>
      </c>
      <c r="R238" s="277">
        <f>IF(R$107=0,0,R$107/CHI!R$11*1000)</f>
        <v>6.1656509573994533</v>
      </c>
      <c r="S238" s="277">
        <f>IF(S$107=0,0,S$107/CHI!S$11*1000)</f>
        <v>14.41095208330001</v>
      </c>
      <c r="T238" s="277">
        <f>IF(T$107=0,0,T$107/CHI!T$11*1000)</f>
        <v>13.876852422055793</v>
      </c>
      <c r="U238" s="277">
        <f>IF(U$107=0,0,U$107/CHI!U$11*1000)</f>
        <v>7.4076162301532626</v>
      </c>
      <c r="V238" s="277">
        <f>IF(V$107=0,0,V$107/CHI!V$11*1000)</f>
        <v>5.683802683193532</v>
      </c>
      <c r="W238" s="277">
        <f>IF(W$107=0,0,W$107/CHI!W$11*1000)</f>
        <v>5.170452158018378</v>
      </c>
      <c r="X238" s="277">
        <f>IF(X$107=0,0,X$107/CHI!X$11*1000)</f>
        <v>11.648974250857977</v>
      </c>
      <c r="Y238" s="277">
        <f>IF(Y$107=0,0,Y$107/CHI!Y$11*1000)</f>
        <v>12.125172248269262</v>
      </c>
      <c r="DA238" s="82"/>
    </row>
    <row r="239" spans="1:105" ht="12" customHeight="1" x14ac:dyDescent="0.25">
      <c r="A239" s="172"/>
      <c r="B239" s="172"/>
      <c r="C239" s="172"/>
      <c r="D239" s="172"/>
      <c r="E239" s="172"/>
      <c r="F239" s="172"/>
      <c r="G239" s="172"/>
      <c r="H239" s="172"/>
      <c r="I239" s="172"/>
      <c r="J239" s="172"/>
      <c r="K239" s="172"/>
      <c r="L239" s="172"/>
      <c r="M239" s="172"/>
      <c r="N239" s="172"/>
      <c r="O239" s="172"/>
      <c r="P239" s="172"/>
      <c r="Q239" s="172"/>
      <c r="R239" s="172"/>
      <c r="S239" s="172"/>
      <c r="T239" s="172"/>
      <c r="U239" s="172"/>
      <c r="V239" s="172"/>
      <c r="W239" s="172"/>
      <c r="X239" s="172"/>
      <c r="Y239" s="172"/>
      <c r="DA239" s="176"/>
    </row>
    <row r="240" spans="1:105" ht="12" customHeight="1" x14ac:dyDescent="0.25">
      <c r="A240" s="35" t="s">
        <v>50</v>
      </c>
      <c r="B240" s="320">
        <f t="shared" ref="B240:Y240" si="58">SUM(B241:B249)</f>
        <v>434.59225228296117</v>
      </c>
      <c r="C240" s="320">
        <f t="shared" si="58"/>
        <v>336.41126851529543</v>
      </c>
      <c r="D240" s="320">
        <f t="shared" si="58"/>
        <v>337.03772229496838</v>
      </c>
      <c r="E240" s="320">
        <f t="shared" si="58"/>
        <v>232.39873127974829</v>
      </c>
      <c r="F240" s="320">
        <f t="shared" si="58"/>
        <v>258.27871910160707</v>
      </c>
      <c r="G240" s="320">
        <f t="shared" si="58"/>
        <v>264.9980579307458</v>
      </c>
      <c r="H240" s="320">
        <f t="shared" si="58"/>
        <v>260.70321922086902</v>
      </c>
      <c r="I240" s="320">
        <f t="shared" si="58"/>
        <v>175.79151689716153</v>
      </c>
      <c r="J240" s="320">
        <f t="shared" si="58"/>
        <v>280.96903189514353</v>
      </c>
      <c r="K240" s="320">
        <f t="shared" si="58"/>
        <v>242.71310309471633</v>
      </c>
      <c r="L240" s="320">
        <f t="shared" si="58"/>
        <v>261.69183782435056</v>
      </c>
      <c r="M240" s="320">
        <f t="shared" si="58"/>
        <v>294.49486694547312</v>
      </c>
      <c r="N240" s="320">
        <f t="shared" si="58"/>
        <v>367.969504121211</v>
      </c>
      <c r="O240" s="320">
        <f t="shared" si="58"/>
        <v>345.80905991708647</v>
      </c>
      <c r="P240" s="320">
        <f t="shared" si="58"/>
        <v>411.35661691995006</v>
      </c>
      <c r="Q240" s="320">
        <f t="shared" si="58"/>
        <v>643.51441561375088</v>
      </c>
      <c r="R240" s="320">
        <f t="shared" si="58"/>
        <v>552.02550563838633</v>
      </c>
      <c r="S240" s="320">
        <f t="shared" si="58"/>
        <v>430.62304278337166</v>
      </c>
      <c r="T240" s="320">
        <f t="shared" si="58"/>
        <v>544.20983667594419</v>
      </c>
      <c r="U240" s="320">
        <f t="shared" si="58"/>
        <v>366.15701621423563</v>
      </c>
      <c r="V240" s="320">
        <f t="shared" si="58"/>
        <v>510.863305479117</v>
      </c>
      <c r="W240" s="320">
        <f t="shared" si="58"/>
        <v>400.194894294535</v>
      </c>
      <c r="X240" s="320">
        <f t="shared" si="58"/>
        <v>477.51171885208646</v>
      </c>
      <c r="Y240" s="320">
        <f t="shared" si="58"/>
        <v>415.24156737565698</v>
      </c>
      <c r="DA240" s="95"/>
    </row>
    <row r="241" spans="1:105" ht="12" customHeight="1" x14ac:dyDescent="0.25">
      <c r="A241" s="55" t="s">
        <v>91</v>
      </c>
      <c r="B241" s="273">
        <f>IF(B$111=0,0,B$111/CHI!B$12*1000)</f>
        <v>0.85856854226527757</v>
      </c>
      <c r="C241" s="273">
        <f>IF(C$111=0,0,C$111/CHI!C$12*1000)</f>
        <v>0.64607289637931142</v>
      </c>
      <c r="D241" s="273">
        <f>IF(D$111=0,0,D$111/CHI!D$12*1000)</f>
        <v>0.67995214532655335</v>
      </c>
      <c r="E241" s="273">
        <f>IF(E$111=0,0,E$111/CHI!E$12*1000)</f>
        <v>0.29147780981130383</v>
      </c>
      <c r="F241" s="273">
        <f>IF(F$111=0,0,F$111/CHI!F$12*1000)</f>
        <v>0.22319000525320129</v>
      </c>
      <c r="G241" s="273">
        <f>IF(G$111=0,0,G$111/CHI!G$12*1000)</f>
        <v>0.22889488584671808</v>
      </c>
      <c r="H241" s="273">
        <f>IF(H$111=0,0,H$111/CHI!H$12*1000)</f>
        <v>0.20489750427822917</v>
      </c>
      <c r="I241" s="273">
        <f>IF(I$111=0,0,I$111/CHI!I$12*1000)</f>
        <v>1.6591409228986068E-2</v>
      </c>
      <c r="J241" s="273">
        <f>IF(J$111=0,0,J$111/CHI!J$12*1000)</f>
        <v>0.36668179305100518</v>
      </c>
      <c r="K241" s="273">
        <f>IF(K$111=0,0,K$111/CHI!K$12*1000)</f>
        <v>0.36421184475052648</v>
      </c>
      <c r="L241" s="273">
        <f>IF(L$111=0,0,L$111/CHI!L$12*1000)</f>
        <v>0.3001229798627818</v>
      </c>
      <c r="M241" s="273">
        <f>IF(M$111=0,0,M$111/CHI!M$12*1000)</f>
        <v>0.30729254159689179</v>
      </c>
      <c r="N241" s="273">
        <f>IF(N$111=0,0,N$111/CHI!N$12*1000)</f>
        <v>1.0917782942734193</v>
      </c>
      <c r="O241" s="273">
        <f>IF(O$111=0,0,O$111/CHI!O$12*1000)</f>
        <v>0.85930572684085449</v>
      </c>
      <c r="P241" s="273">
        <f>IF(P$111=0,0,P$111/CHI!P$12*1000)</f>
        <v>0.76032450677656949</v>
      </c>
      <c r="Q241" s="273">
        <f>IF(Q$111=0,0,Q$111/CHI!Q$12*1000)</f>
        <v>0.71634038740991324</v>
      </c>
      <c r="R241" s="273">
        <f>IF(R$111=0,0,R$111/CHI!R$12*1000)</f>
        <v>0.11756632393300542</v>
      </c>
      <c r="S241" s="273">
        <f>IF(S$111=0,0,S$111/CHI!S$12*1000)</f>
        <v>1.064661603740902</v>
      </c>
      <c r="T241" s="273">
        <f>IF(T$111=0,0,T$111/CHI!T$12*1000)</f>
        <v>2.0140628531548099</v>
      </c>
      <c r="U241" s="273">
        <f>IF(U$111=0,0,U$111/CHI!U$12*1000)</f>
        <v>0.636022314889365</v>
      </c>
      <c r="V241" s="273">
        <f>IF(V$111=0,0,V$111/CHI!V$12*1000)</f>
        <v>1.0444362628629622</v>
      </c>
      <c r="W241" s="273">
        <f>IF(W$111=0,0,W$111/CHI!W$12*1000)</f>
        <v>0.91000413428120452</v>
      </c>
      <c r="X241" s="273">
        <f>IF(X$111=0,0,X$111/CHI!X$12*1000)</f>
        <v>0.66567822316579195</v>
      </c>
      <c r="Y241" s="273">
        <f>IF(Y$111=0,0,Y$111/CHI!Y$12*1000)</f>
        <v>0.79731264976092064</v>
      </c>
      <c r="DA241" s="76"/>
    </row>
    <row r="242" spans="1:105" ht="12" customHeight="1" x14ac:dyDescent="0.25">
      <c r="A242" s="173" t="s">
        <v>92</v>
      </c>
      <c r="B242" s="274">
        <f>IF(B$112=0,0,B$112/CHI!B$12*1000)</f>
        <v>6.8514834507597797</v>
      </c>
      <c r="C242" s="274">
        <f>IF(C$112=0,0,C$112/CHI!C$12*1000)</f>
        <v>5.1557418419362371</v>
      </c>
      <c r="D242" s="274">
        <f>IF(D$112=0,0,D$112/CHI!D$12*1000)</f>
        <v>5.4261024503901156</v>
      </c>
      <c r="E242" s="274">
        <f>IF(E$112=0,0,E$112/CHI!E$12*1000)</f>
        <v>2.3260290726664103</v>
      </c>
      <c r="F242" s="274">
        <f>IF(F$112=0,0,F$112/CHI!F$12*1000)</f>
        <v>1.7810839229360154</v>
      </c>
      <c r="G242" s="274">
        <f>IF(G$112=0,0,G$112/CHI!G$12*1000)</f>
        <v>1.8266095776169025</v>
      </c>
      <c r="H242" s="274">
        <f>IF(H$112=0,0,H$112/CHI!H$12*1000)</f>
        <v>1.635107496438545</v>
      </c>
      <c r="I242" s="274">
        <f>IF(I$112=0,0,I$112/CHI!I$12*1000)</f>
        <v>0.1324015033875513</v>
      </c>
      <c r="J242" s="274">
        <f>IF(J$112=0,0,J$112/CHI!J$12*1000)</f>
        <v>2.9261661860511543</v>
      </c>
      <c r="K242" s="274">
        <f>IF(K$112=0,0,K$112/CHI!K$12*1000)</f>
        <v>2.9064556922793776</v>
      </c>
      <c r="L242" s="274">
        <f>IF(L$112=0,0,L$112/CHI!L$12*1000)</f>
        <v>2.3950186018895798</v>
      </c>
      <c r="M242" s="274">
        <f>IF(M$112=0,0,M$112/CHI!M$12*1000)</f>
        <v>2.4522325937286613</v>
      </c>
      <c r="N242" s="274">
        <f>IF(N$112=0,0,N$112/CHI!N$12*1000)</f>
        <v>8.712526195493707</v>
      </c>
      <c r="O242" s="274">
        <f>IF(O$112=0,0,O$112/CHI!O$12*1000)</f>
        <v>6.8573662751017901</v>
      </c>
      <c r="P242" s="274">
        <f>IF(P$112=0,0,P$112/CHI!P$12*1000)</f>
        <v>6.0674838628983796</v>
      </c>
      <c r="Q242" s="274">
        <f>IF(Q$112=0,0,Q$112/CHI!Q$12*1000)</f>
        <v>5.7164851352466739</v>
      </c>
      <c r="R242" s="274">
        <f>IF(R$112=0,0,R$112/CHI!R$12*1000)</f>
        <v>0.93819384608289746</v>
      </c>
      <c r="S242" s="274">
        <f>IF(S$112=0,0,S$112/CHI!S$12*1000)</f>
        <v>8.4961316419118642</v>
      </c>
      <c r="T242" s="274">
        <f>IF(T$112=0,0,T$112/CHI!T$12*1000)</f>
        <v>16.072471361193337</v>
      </c>
      <c r="U242" s="274">
        <f>IF(U$112=0,0,U$112/CHI!U$12*1000)</f>
        <v>5.0755369551287162</v>
      </c>
      <c r="V242" s="274">
        <f>IF(V$112=0,0,V$112/CHI!V$12*1000)</f>
        <v>8.3347309132693166</v>
      </c>
      <c r="W242" s="274">
        <f>IF(W$112=0,0,W$112/CHI!W$12*1000)</f>
        <v>7.2619458543173909</v>
      </c>
      <c r="X242" s="274">
        <f>IF(X$112=0,0,X$112/CHI!X$12*1000)</f>
        <v>5.3121947812320283</v>
      </c>
      <c r="Y242" s="274">
        <f>IF(Y$112=0,0,Y$112/CHI!Y$12*1000)</f>
        <v>6.3626538313472301</v>
      </c>
      <c r="DA242" s="77"/>
    </row>
    <row r="243" spans="1:105" ht="12" customHeight="1" x14ac:dyDescent="0.25">
      <c r="A243" s="173" t="s">
        <v>93</v>
      </c>
      <c r="B243" s="274">
        <f>IF(B$113=0,0,B$113/CHI!B$12*1000)</f>
        <v>8.4005457454949539</v>
      </c>
      <c r="C243" s="274">
        <f>IF(C$113=0,0,C$113/CHI!C$12*1000)</f>
        <v>6.3214113419984796</v>
      </c>
      <c r="D243" s="274">
        <f>IF(D$113=0,0,D$113/CHI!D$12*1000)</f>
        <v>6.6528981908567051</v>
      </c>
      <c r="E243" s="274">
        <f>IF(E$113=0,0,E$113/CHI!E$12*1000)</f>
        <v>2.8519245168896319</v>
      </c>
      <c r="F243" s="274">
        <f>IF(F$113=0,0,F$113/CHI!F$12*1000)</f>
        <v>2.1837718909662431</v>
      </c>
      <c r="G243" s="274">
        <f>IF(G$113=0,0,G$113/CHI!G$12*1000)</f>
        <v>2.2395905100271984</v>
      </c>
      <c r="H243" s="274">
        <f>IF(H$113=0,0,H$113/CHI!H$12*1000)</f>
        <v>2.0047914325926781</v>
      </c>
      <c r="I243" s="274">
        <f>IF(I$113=0,0,I$113/CHI!I$12*1000)</f>
        <v>0.16233636028940415</v>
      </c>
      <c r="J243" s="274">
        <f>IF(J$113=0,0,J$113/CHI!J$12*1000)</f>
        <v>3.5877475413178304</v>
      </c>
      <c r="K243" s="274">
        <f>IF(K$113=0,0,K$113/CHI!K$12*1000)</f>
        <v>3.563580672086359</v>
      </c>
      <c r="L243" s="274">
        <f>IF(L$113=0,0,L$113/CHI!L$12*1000)</f>
        <v>2.9365119935090376</v>
      </c>
      <c r="M243" s="274">
        <f>IF(M$113=0,0,M$113/CHI!M$12*1000)</f>
        <v>3.0066615836205441</v>
      </c>
      <c r="N243" s="274">
        <f>IF(N$113=0,0,N$113/CHI!N$12*1000)</f>
        <v>10.682354469666238</v>
      </c>
      <c r="O243" s="274">
        <f>IF(O$113=0,0,O$113/CHI!O$12*1000)</f>
        <v>8.4077586265232576</v>
      </c>
      <c r="P243" s="274">
        <f>IF(P$113=0,0,P$113/CHI!P$12*1000)</f>
        <v>7.4392905006109382</v>
      </c>
      <c r="Q243" s="274">
        <f>IF(Q$113=0,0,Q$113/CHI!Q$12*1000)</f>
        <v>7.008933937767357</v>
      </c>
      <c r="R243" s="274">
        <f>IF(R$113=0,0,R$113/CHI!R$12*1000)</f>
        <v>1.1503115170317246</v>
      </c>
      <c r="S243" s="274">
        <f>IF(S$113=0,0,S$113/CHI!S$12*1000)</f>
        <v>10.417034942952824</v>
      </c>
      <c r="T243" s="274">
        <f>IF(T$113=0,0,T$113/CHI!T$12*1000)</f>
        <v>19.706320811136116</v>
      </c>
      <c r="U243" s="274">
        <f>IF(U$113=0,0,U$113/CHI!U$12*1000)</f>
        <v>6.223072810572253</v>
      </c>
      <c r="V243" s="274">
        <f>IF(V$113=0,0,V$113/CHI!V$12*1000)</f>
        <v>10.219142878546339</v>
      </c>
      <c r="W243" s="274">
        <f>IF(W$113=0,0,W$113/CHI!W$12*1000)</f>
        <v>8.9038102170028175</v>
      </c>
      <c r="X243" s="274">
        <f>IF(X$113=0,0,X$113/CHI!X$12*1000)</f>
        <v>6.5132369638535099</v>
      </c>
      <c r="Y243" s="274">
        <f>IF(Y$113=0,0,Y$113/CHI!Y$12*1000)</f>
        <v>7.8011958953289025</v>
      </c>
      <c r="DA243" s="77"/>
    </row>
    <row r="244" spans="1:105" ht="12" customHeight="1" x14ac:dyDescent="0.25">
      <c r="A244" s="173" t="s">
        <v>94</v>
      </c>
      <c r="B244" s="274">
        <f>IF(B$114=0,0,B$114/CHI!B$12*1000)</f>
        <v>15.555539819302624</v>
      </c>
      <c r="C244" s="274">
        <f>IF(C$114=0,0,C$114/CHI!C$12*1000)</f>
        <v>11.705544951931561</v>
      </c>
      <c r="D244" s="274">
        <f>IF(D$114=0,0,D$114/CHI!D$12*1000)</f>
        <v>12.319368985894426</v>
      </c>
      <c r="E244" s="274">
        <f>IF(E$114=0,0,E$114/CHI!E$12*1000)</f>
        <v>5.2809932506960253</v>
      </c>
      <c r="F244" s="274">
        <f>IF(F$114=0,0,F$114/CHI!F$12*1000)</f>
        <v>4.0437552077395091</v>
      </c>
      <c r="G244" s="274">
        <f>IF(G$114=0,0,G$114/CHI!G$12*1000)</f>
        <v>4.1471162009138887</v>
      </c>
      <c r="H244" s="274">
        <f>IF(H$114=0,0,H$114/CHI!H$12*1000)</f>
        <v>3.7123317822316952</v>
      </c>
      <c r="I244" s="274">
        <f>IF(I$114=0,0,I$114/CHI!I$12*1000)</f>
        <v>0.3006030552189678</v>
      </c>
      <c r="J244" s="274">
        <f>IF(J$114=0,0,J$114/CHI!J$12*1000)</f>
        <v>6.6435385784910554</v>
      </c>
      <c r="K244" s="274">
        <f>IF(K$114=0,0,K$114/CHI!K$12*1000)</f>
        <v>6.5987880696518353</v>
      </c>
      <c r="L244" s="274">
        <f>IF(L$114=0,0,L$114/CHI!L$12*1000)</f>
        <v>5.4376263910456455</v>
      </c>
      <c r="M244" s="274">
        <f>IF(M$114=0,0,M$114/CHI!M$12*1000)</f>
        <v>5.567524468545253</v>
      </c>
      <c r="N244" s="274">
        <f>IF(N$114=0,0,N$114/CHI!N$12*1000)</f>
        <v>19.780832740052883</v>
      </c>
      <c r="O244" s="274">
        <f>IF(O$114=0,0,O$114/CHI!O$12*1000)</f>
        <v>15.568896125124533</v>
      </c>
      <c r="P244" s="274">
        <f>IF(P$114=0,0,P$114/CHI!P$12*1000)</f>
        <v>13.775554959827785</v>
      </c>
      <c r="Q244" s="274">
        <f>IF(Q$114=0,0,Q$114/CHI!Q$12*1000)</f>
        <v>12.978650942799877</v>
      </c>
      <c r="R244" s="274">
        <f>IF(R$114=0,0,R$114/CHI!R$12*1000)</f>
        <v>2.1300659683194314</v>
      </c>
      <c r="S244" s="274">
        <f>IF(S$114=0,0,S$114/CHI!S$12*1000)</f>
        <v>19.289532699833192</v>
      </c>
      <c r="T244" s="274">
        <f>IF(T$114=0,0,T$114/CHI!T$12*1000)</f>
        <v>36.49077897516036</v>
      </c>
      <c r="U244" s="274">
        <f>IF(U$114=0,0,U$114/CHI!U$12*1000)</f>
        <v>11.523448575372589</v>
      </c>
      <c r="V244" s="274">
        <f>IF(V$114=0,0,V$114/CHI!V$12*1000)</f>
        <v>18.92309009228596</v>
      </c>
      <c r="W244" s="274">
        <f>IF(W$114=0,0,W$114/CHI!W$12*1000)</f>
        <v>16.487449574139582</v>
      </c>
      <c r="X244" s="274">
        <f>IF(X$114=0,0,X$114/CHI!X$12*1000)</f>
        <v>12.0607541478018</v>
      </c>
      <c r="Y244" s="274">
        <f>IF(Y$114=0,0,Y$114/CHI!Y$12*1000)</f>
        <v>14.445705917743206</v>
      </c>
      <c r="DA244" s="77"/>
    </row>
    <row r="245" spans="1:105" ht="12" customHeight="1" x14ac:dyDescent="0.25">
      <c r="A245" s="56" t="s">
        <v>95</v>
      </c>
      <c r="B245" s="275">
        <f>IF(B$115=0,0,B$115/CHI!B$12*1000)</f>
        <v>25.659137064752951</v>
      </c>
      <c r="C245" s="275">
        <f>IF(C$115=0,0,C$115/CHI!C$12*1000)</f>
        <v>19.557066526806491</v>
      </c>
      <c r="D245" s="275">
        <f>IF(D$115=0,0,D$115/CHI!D$12*1000)</f>
        <v>20.499905407863835</v>
      </c>
      <c r="E245" s="275">
        <f>IF(E$115=0,0,E$115/CHI!E$12*1000)</f>
        <v>12.14157852061037</v>
      </c>
      <c r="F245" s="275">
        <f>IF(F$115=0,0,F$115/CHI!F$12*1000)</f>
        <v>13.352723205252873</v>
      </c>
      <c r="G245" s="275">
        <f>IF(G$115=0,0,G$115/CHI!G$12*1000)</f>
        <v>15.160598072020857</v>
      </c>
      <c r="H245" s="275">
        <f>IF(H$115=0,0,H$115/CHI!H$12*1000)</f>
        <v>14.399944031425379</v>
      </c>
      <c r="I245" s="275">
        <f>IF(I$115=0,0,I$115/CHI!I$12*1000)</f>
        <v>11.274619112687338</v>
      </c>
      <c r="J245" s="275">
        <f>IF(J$115=0,0,J$115/CHI!J$12*1000)</f>
        <v>15.669485745893223</v>
      </c>
      <c r="K245" s="275">
        <f>IF(K$115=0,0,K$115/CHI!K$12*1000)</f>
        <v>14.219311602659619</v>
      </c>
      <c r="L245" s="275">
        <f>IF(L$115=0,0,L$115/CHI!L$12*1000)</f>
        <v>15.286451643258994</v>
      </c>
      <c r="M245" s="275">
        <f>IF(M$115=0,0,M$115/CHI!M$12*1000)</f>
        <v>17.138674120685714</v>
      </c>
      <c r="N245" s="275">
        <f>IF(N$115=0,0,N$115/CHI!N$12*1000)</f>
        <v>27.963910122580405</v>
      </c>
      <c r="O245" s="275">
        <f>IF(O$115=0,0,O$115/CHI!O$12*1000)</f>
        <v>23.689102760018123</v>
      </c>
      <c r="P245" s="275">
        <f>IF(P$115=0,0,P$115/CHI!P$12*1000)</f>
        <v>24.111578025991189</v>
      </c>
      <c r="Q245" s="275">
        <f>IF(Q$115=0,0,Q$115/CHI!Q$12*1000)</f>
        <v>30.270200460678431</v>
      </c>
      <c r="R245" s="275">
        <f>IF(R$115=0,0,R$115/CHI!R$12*1000)</f>
        <v>34.035851607150924</v>
      </c>
      <c r="S245" s="275">
        <f>IF(S$115=0,0,S$115/CHI!S$12*1000)</f>
        <v>31.992381637579385</v>
      </c>
      <c r="T245" s="275">
        <f>IF(T$115=0,0,T$115/CHI!T$12*1000)</f>
        <v>48.255609425356603</v>
      </c>
      <c r="U245" s="275">
        <f>IF(U$115=0,0,U$115/CHI!U$12*1000)</f>
        <v>28.476210925686466</v>
      </c>
      <c r="V245" s="275">
        <f>IF(V$115=0,0,V$115/CHI!V$12*1000)</f>
        <v>39.319507196711818</v>
      </c>
      <c r="W245" s="275">
        <f>IF(W$115=0,0,W$115/CHI!W$12*1000)</f>
        <v>28.642746581859392</v>
      </c>
      <c r="X245" s="275">
        <f>IF(X$115=0,0,X$115/CHI!X$12*1000)</f>
        <v>31.472593926317945</v>
      </c>
      <c r="Y245" s="275">
        <f>IF(Y$115=0,0,Y$115/CHI!Y$12*1000)</f>
        <v>26.034181261058887</v>
      </c>
      <c r="DA245" s="78"/>
    </row>
    <row r="246" spans="1:105" ht="12" customHeight="1" x14ac:dyDescent="0.25">
      <c r="A246" s="174" t="s">
        <v>1051</v>
      </c>
      <c r="B246" s="276">
        <f>IF(B$121=0,0,B$121/CHI!B$12*1000)</f>
        <v>183.19858769796323</v>
      </c>
      <c r="C246" s="276">
        <f>IF(C$121=0,0,C$121/CHI!C$12*1000)</f>
        <v>142.5184222841394</v>
      </c>
      <c r="D246" s="276">
        <f>IF(D$121=0,0,D$121/CHI!D$12*1000)</f>
        <v>139.32409190333934</v>
      </c>
      <c r="E246" s="276">
        <f>IF(E$121=0,0,E$121/CHI!E$12*1000)</f>
        <v>106.16378272613831</v>
      </c>
      <c r="F246" s="276">
        <f>IF(F$121=0,0,F$121/CHI!F$12*1000)</f>
        <v>121.39707042137297</v>
      </c>
      <c r="G246" s="276">
        <f>IF(G$121=0,0,G$121/CHI!G$12*1000)</f>
        <v>121.37253215628871</v>
      </c>
      <c r="H246" s="276">
        <f>IF(H$121=0,0,H$121/CHI!H$12*1000)</f>
        <v>121.17251825554327</v>
      </c>
      <c r="I246" s="276">
        <f>IF(I$121=0,0,I$121/CHI!I$12*1000)</f>
        <v>82.379118913377397</v>
      </c>
      <c r="J246" s="276">
        <f>IF(J$121=0,0,J$121/CHI!J$12*1000)</f>
        <v>125.50695385804913</v>
      </c>
      <c r="K246" s="276">
        <f>IF(K$121=0,0,K$121/CHI!K$12*1000)</f>
        <v>105.56448503819705</v>
      </c>
      <c r="L246" s="276">
        <f>IF(L$121=0,0,L$121/CHI!L$12*1000)</f>
        <v>116.90626422918805</v>
      </c>
      <c r="M246" s="276">
        <f>IF(M$121=0,0,M$121/CHI!M$12*1000)</f>
        <v>132.21752029248594</v>
      </c>
      <c r="N246" s="276">
        <f>IF(N$121=0,0,N$121/CHI!N$12*1000)</f>
        <v>127.95924213074537</v>
      </c>
      <c r="O246" s="276">
        <f>IF(O$121=0,0,O$121/CHI!O$12*1000)</f>
        <v>135.44507711987421</v>
      </c>
      <c r="P246" s="276">
        <f>IF(P$121=0,0,P$121/CHI!P$12*1000)</f>
        <v>186.10945659555884</v>
      </c>
      <c r="Q246" s="276">
        <f>IF(Q$121=0,0,Q$121/CHI!Q$12*1000)</f>
        <v>349.97692988730506</v>
      </c>
      <c r="R246" s="276">
        <f>IF(R$121=0,0,R$121/CHI!R$12*1000)</f>
        <v>280.38675071356948</v>
      </c>
      <c r="S246" s="276">
        <f>IF(S$121=0,0,S$121/CHI!S$12*1000)</f>
        <v>160.22945572496656</v>
      </c>
      <c r="T246" s="276">
        <f>IF(T$121=0,0,T$121/CHI!T$12*1000)</f>
        <v>157.29271955886736</v>
      </c>
      <c r="U246" s="276">
        <f>IF(U$121=0,0,U$121/CHI!U$12*1000)</f>
        <v>142.13952324444017</v>
      </c>
      <c r="V246" s="276">
        <f>IF(V$121=0,0,V$121/CHI!V$12*1000)</f>
        <v>194.72990999132222</v>
      </c>
      <c r="W246" s="276">
        <f>IF(W$121=0,0,W$121/CHI!W$12*1000)</f>
        <v>155.53254484249916</v>
      </c>
      <c r="X246" s="276">
        <f>IF(X$121=0,0,X$121/CHI!X$12*1000)</f>
        <v>203.59128866766901</v>
      </c>
      <c r="Y246" s="276">
        <f>IF(Y$121=0,0,Y$121/CHI!Y$12*1000)</f>
        <v>172.77246677780946</v>
      </c>
      <c r="DA246" s="79"/>
    </row>
    <row r="247" spans="1:105" ht="12" customHeight="1" x14ac:dyDescent="0.25">
      <c r="A247" s="174" t="s">
        <v>1010</v>
      </c>
      <c r="B247" s="276">
        <f>IF(B$134=0,0,B$134/CHI!B$12*1000)</f>
        <v>106.51024380727911</v>
      </c>
      <c r="C247" s="276">
        <f>IF(C$134=0,0,C$134/CHI!C$12*1000)</f>
        <v>83.810492486026334</v>
      </c>
      <c r="D247" s="276">
        <f>IF(D$134=0,0,D$134/CHI!D$12*1000)</f>
        <v>82.958106975389569</v>
      </c>
      <c r="E247" s="276">
        <f>IF(E$134=0,0,E$134/CHI!E$12*1000)</f>
        <v>63.077565530899868</v>
      </c>
      <c r="F247" s="276">
        <f>IF(F$134=0,0,F$134/CHI!F$12*1000)</f>
        <v>72.376604268525824</v>
      </c>
      <c r="G247" s="276">
        <f>IF(G$134=0,0,G$134/CHI!G$12*1000)</f>
        <v>72.378531782785174</v>
      </c>
      <c r="H247" s="276">
        <f>IF(H$134=0,0,H$134/CHI!H$12*1000)</f>
        <v>72.311756712652013</v>
      </c>
      <c r="I247" s="276">
        <f>IF(I$134=0,0,I$134/CHI!I$12*1000)</f>
        <v>49.53946019791033</v>
      </c>
      <c r="J247" s="276">
        <f>IF(J$134=0,0,J$134/CHI!J$12*1000)</f>
        <v>74.618405293315647</v>
      </c>
      <c r="K247" s="276">
        <f>IF(K$134=0,0,K$134/CHI!K$12*1000)</f>
        <v>62.737204485096399</v>
      </c>
      <c r="L247" s="276">
        <f>IF(L$134=0,0,L$134/CHI!L$12*1000)</f>
        <v>69.53164600365406</v>
      </c>
      <c r="M247" s="276">
        <f>IF(M$134=0,0,M$134/CHI!M$12*1000)</f>
        <v>78.617937220704718</v>
      </c>
      <c r="N247" s="276">
        <f>IF(N$134=0,0,N$134/CHI!N$12*1000)</f>
        <v>80.697911364214534</v>
      </c>
      <c r="O247" s="276">
        <f>IF(O$134=0,0,O$134/CHI!O$12*1000)</f>
        <v>75.904857928177847</v>
      </c>
      <c r="P247" s="276">
        <f>IF(P$134=0,0,P$134/CHI!P$12*1000)</f>
        <v>89.807630825177071</v>
      </c>
      <c r="Q247" s="276">
        <f>IF(Q$134=0,0,Q$134/CHI!Q$12*1000)</f>
        <v>122.80963418875525</v>
      </c>
      <c r="R247" s="276">
        <f>IF(R$134=0,0,R$134/CHI!R$12*1000)</f>
        <v>129.29857304144198</v>
      </c>
      <c r="S247" s="276">
        <f>IF(S$134=0,0,S$134/CHI!S$12*1000)</f>
        <v>96.431017925517921</v>
      </c>
      <c r="T247" s="276">
        <f>IF(T$134=0,0,T$134/CHI!T$12*1000)</f>
        <v>111.51937868499505</v>
      </c>
      <c r="U247" s="276">
        <f>IF(U$134=0,0,U$134/CHI!U$12*1000)</f>
        <v>86.121825566006748</v>
      </c>
      <c r="V247" s="276">
        <f>IF(V$134=0,0,V$134/CHI!V$12*1000)</f>
        <v>116.97225245675939</v>
      </c>
      <c r="W247" s="276">
        <f>IF(W$134=0,0,W$134/CHI!W$12*1000)</f>
        <v>90.020015180248464</v>
      </c>
      <c r="X247" s="276">
        <f>IF(X$134=0,0,X$134/CHI!X$12*1000)</f>
        <v>118.32636185214676</v>
      </c>
      <c r="Y247" s="276">
        <f>IF(Y$134=0,0,Y$134/CHI!Y$12*1000)</f>
        <v>100.01111966175138</v>
      </c>
      <c r="DA247" s="79"/>
    </row>
    <row r="248" spans="1:105" ht="12" customHeight="1" x14ac:dyDescent="0.25">
      <c r="A248" s="174" t="s">
        <v>1021</v>
      </c>
      <c r="B248" s="276">
        <f>IF(B$142=0,0,B$142/CHI!B$12*1000)</f>
        <v>73.019413912809355</v>
      </c>
      <c r="C248" s="276">
        <f>IF(C$142=0,0,C$142/CHI!C$12*1000)</f>
        <v>55.756119016732356</v>
      </c>
      <c r="D248" s="276">
        <f>IF(D$142=0,0,D$142/CHI!D$12*1000)</f>
        <v>57.663198418602995</v>
      </c>
      <c r="E248" s="276">
        <f>IF(E$142=0,0,E$142/CHI!E$12*1000)</f>
        <v>35.329585418842356</v>
      </c>
      <c r="F248" s="276">
        <f>IF(F$142=0,0,F$142/CHI!F$12*1000)</f>
        <v>39.141090156443191</v>
      </c>
      <c r="G248" s="276">
        <f>IF(G$142=0,0,G$142/CHI!G$12*1000)</f>
        <v>43.768150051283868</v>
      </c>
      <c r="H248" s="276">
        <f>IF(H$142=0,0,H$142/CHI!H$12*1000)</f>
        <v>41.792201495809586</v>
      </c>
      <c r="I248" s="276">
        <f>IF(I$142=0,0,I$142/CHI!I$12*1000)</f>
        <v>31.705432589562001</v>
      </c>
      <c r="J248" s="276">
        <f>IF(J$142=0,0,J$142/CHI!J$12*1000)</f>
        <v>45.440777640365887</v>
      </c>
      <c r="K248" s="276">
        <f>IF(K$142=0,0,K$142/CHI!K$12*1000)</f>
        <v>40.591615766494087</v>
      </c>
      <c r="L248" s="276">
        <f>IF(L$142=0,0,L$142/CHI!L$12*1000)</f>
        <v>43.816006932150557</v>
      </c>
      <c r="M248" s="276">
        <f>IF(M$142=0,0,M$142/CHI!M$12*1000)</f>
        <v>49.983427949295809</v>
      </c>
      <c r="N248" s="276">
        <f>IF(N$142=0,0,N$142/CHI!N$12*1000)</f>
        <v>72.593115268432996</v>
      </c>
      <c r="O248" s="276">
        <f>IF(O$142=0,0,O$142/CHI!O$12*1000)</f>
        <v>64.525479859129305</v>
      </c>
      <c r="P248" s="276">
        <f>IF(P$142=0,0,P$142/CHI!P$12*1000)</f>
        <v>70.410199293776017</v>
      </c>
      <c r="Q248" s="276">
        <f>IF(Q$142=0,0,Q$142/CHI!Q$12*1000)</f>
        <v>101.90695570033247</v>
      </c>
      <c r="R248" s="276">
        <f>IF(R$142=0,0,R$142/CHI!R$12*1000)</f>
        <v>101.97736111441981</v>
      </c>
      <c r="S248" s="276">
        <f>IF(S$142=0,0,S$142/CHI!S$12*1000)</f>
        <v>84.674178661484319</v>
      </c>
      <c r="T248" s="276">
        <f>IF(T$142=0,0,T$142/CHI!T$12*1000)</f>
        <v>118.75298205077198</v>
      </c>
      <c r="U248" s="276">
        <f>IF(U$142=0,0,U$142/CHI!U$12*1000)</f>
        <v>75.191172068891703</v>
      </c>
      <c r="V248" s="276">
        <f>IF(V$142=0,0,V$142/CHI!V$12*1000)</f>
        <v>103.6340773640125</v>
      </c>
      <c r="W248" s="276">
        <f>IF(W$142=0,0,W$142/CHI!W$12*1000)</f>
        <v>77.026651375338687</v>
      </c>
      <c r="X248" s="276">
        <f>IF(X$142=0,0,X$142/CHI!X$12*1000)</f>
        <v>88.297222624000568</v>
      </c>
      <c r="Y248" s="276">
        <f>IF(Y$142=0,0,Y$142/CHI!Y$12*1000)</f>
        <v>73.515487340390195</v>
      </c>
      <c r="DA248" s="79"/>
    </row>
    <row r="249" spans="1:105" ht="12" customHeight="1" x14ac:dyDescent="0.25">
      <c r="A249" s="41" t="s">
        <v>1038</v>
      </c>
      <c r="B249" s="277">
        <f>IF(B$156=0,0,B$156/CHI!B$12*1000)</f>
        <v>14.538732242333877</v>
      </c>
      <c r="C249" s="277">
        <f>IF(C$156=0,0,C$156/CHI!C$12*1000)</f>
        <v>10.94039716934526</v>
      </c>
      <c r="D249" s="277">
        <f>IF(D$156=0,0,D$156/CHI!D$12*1000)</f>
        <v>11.514097817304869</v>
      </c>
      <c r="E249" s="277">
        <f>IF(E$156=0,0,E$156/CHI!E$12*1000)</f>
        <v>4.9357944331940251</v>
      </c>
      <c r="F249" s="277">
        <f>IF(F$156=0,0,F$156/CHI!F$12*1000)</f>
        <v>3.7794300231172313</v>
      </c>
      <c r="G249" s="277">
        <f>IF(G$156=0,0,G$156/CHI!G$12*1000)</f>
        <v>3.8760346939624886</v>
      </c>
      <c r="H249" s="277">
        <f>IF(H$156=0,0,H$156/CHI!H$12*1000)</f>
        <v>3.4696705098976359</v>
      </c>
      <c r="I249" s="277">
        <f>IF(I$156=0,0,I$156/CHI!I$12*1000)</f>
        <v>0.28095375549956381</v>
      </c>
      <c r="J249" s="277">
        <f>IF(J$156=0,0,J$156/CHI!J$12*1000)</f>
        <v>6.20927525860861</v>
      </c>
      <c r="K249" s="277">
        <f>IF(K$156=0,0,K$156/CHI!K$12*1000)</f>
        <v>6.1674499235010325</v>
      </c>
      <c r="L249" s="277">
        <f>IF(L$156=0,0,L$156/CHI!L$12*1000)</f>
        <v>5.0821890497918529</v>
      </c>
      <c r="M249" s="277">
        <f>IF(M$156=0,0,M$156/CHI!M$12*1000)</f>
        <v>5.2035961748096069</v>
      </c>
      <c r="N249" s="277">
        <f>IF(N$156=0,0,N$156/CHI!N$12*1000)</f>
        <v>18.48783353575147</v>
      </c>
      <c r="O249" s="277">
        <f>IF(O$156=0,0,O$156/CHI!O$12*1000)</f>
        <v>14.551215496296587</v>
      </c>
      <c r="P249" s="277">
        <f>IF(P$156=0,0,P$156/CHI!P$12*1000)</f>
        <v>12.875098349333236</v>
      </c>
      <c r="Q249" s="277">
        <f>IF(Q$156=0,0,Q$156/CHI!Q$12*1000)</f>
        <v>12.130284973455899</v>
      </c>
      <c r="R249" s="277">
        <f>IF(R$156=0,0,R$156/CHI!R$12*1000)</f>
        <v>1.9908315064370679</v>
      </c>
      <c r="S249" s="277">
        <f>IF(S$156=0,0,S$156/CHI!S$12*1000)</f>
        <v>18.028647945384623</v>
      </c>
      <c r="T249" s="277">
        <f>IF(T$156=0,0,T$156/CHI!T$12*1000)</f>
        <v>34.105512955308541</v>
      </c>
      <c r="U249" s="277">
        <f>IF(U$156=0,0,U$156/CHI!U$12*1000)</f>
        <v>10.77020375324761</v>
      </c>
      <c r="V249" s="277">
        <f>IF(V$156=0,0,V$156/CHI!V$12*1000)</f>
        <v>17.686158323346461</v>
      </c>
      <c r="W249" s="277">
        <f>IF(W$156=0,0,W$156/CHI!W$12*1000)</f>
        <v>15.409726534848311</v>
      </c>
      <c r="X249" s="277">
        <f>IF(X$156=0,0,X$156/CHI!X$12*1000)</f>
        <v>11.272387665899034</v>
      </c>
      <c r="Y249" s="277">
        <f>IF(Y$156=0,0,Y$156/CHI!Y$12*1000)</f>
        <v>13.501444040466744</v>
      </c>
      <c r="DA249" s="82"/>
    </row>
  </sheetData>
  <pageMargins left="0.39370078740157483" right="0.39370078740157483" top="0.39370078740157483" bottom="0.39370078740157483" header="0.31496062992125978" footer="0.31496062992125978"/>
  <pageSetup paperSize="9" scale="2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4" tint="0.39997558519241921"/>
    <pageSetUpPr fitToPage="1"/>
  </sheetPr>
  <dimension ref="A1:DA249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Chemical industry / useful energy demand"</f>
        <v>EL: Chemical industry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253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5" customHeight="1" x14ac:dyDescent="0.25">
      <c r="A5" s="34" t="s">
        <v>48</v>
      </c>
      <c r="B5" s="223">
        <f t="shared" ref="B5:Y5" si="0">SUM(B6:B10)+B16+B25+B36+B44+B58</f>
        <v>299.04326252096877</v>
      </c>
      <c r="C5" s="223">
        <f t="shared" si="0"/>
        <v>245.31150015834996</v>
      </c>
      <c r="D5" s="223">
        <f t="shared" si="0"/>
        <v>271.92926940279449</v>
      </c>
      <c r="E5" s="223">
        <f t="shared" si="0"/>
        <v>423.70567164053358</v>
      </c>
      <c r="F5" s="223">
        <f t="shared" si="0"/>
        <v>440.43376748388147</v>
      </c>
      <c r="G5" s="223">
        <f t="shared" si="0"/>
        <v>443.38786995592403</v>
      </c>
      <c r="H5" s="223">
        <f t="shared" si="0"/>
        <v>468.59116380575523</v>
      </c>
      <c r="I5" s="223">
        <f t="shared" si="0"/>
        <v>464.47256276257968</v>
      </c>
      <c r="J5" s="223">
        <f t="shared" si="0"/>
        <v>493.86693236378943</v>
      </c>
      <c r="K5" s="223">
        <f t="shared" si="0"/>
        <v>564.07985288723444</v>
      </c>
      <c r="L5" s="223">
        <f t="shared" si="0"/>
        <v>824.15243583925201</v>
      </c>
      <c r="M5" s="223">
        <f t="shared" si="0"/>
        <v>764.71439901913584</v>
      </c>
      <c r="N5" s="223">
        <f t="shared" si="0"/>
        <v>644.59716264085284</v>
      </c>
      <c r="O5" s="223">
        <f t="shared" si="0"/>
        <v>561.31703065790759</v>
      </c>
      <c r="P5" s="223">
        <f t="shared" si="0"/>
        <v>572.2912264971543</v>
      </c>
      <c r="Q5" s="223">
        <f t="shared" si="0"/>
        <v>555.62830074793419</v>
      </c>
      <c r="R5" s="223">
        <f t="shared" si="0"/>
        <v>390.95289383867862</v>
      </c>
      <c r="S5" s="223">
        <f t="shared" si="0"/>
        <v>677.06536827121147</v>
      </c>
      <c r="T5" s="223">
        <f t="shared" si="0"/>
        <v>791.3184293904111</v>
      </c>
      <c r="U5" s="223">
        <f t="shared" si="0"/>
        <v>727.45367896538437</v>
      </c>
      <c r="V5" s="223">
        <f t="shared" si="0"/>
        <v>638.30298812036153</v>
      </c>
      <c r="W5" s="223">
        <f t="shared" si="0"/>
        <v>591.66877877617526</v>
      </c>
      <c r="X5" s="223">
        <f t="shared" si="0"/>
        <v>317.53661969623278</v>
      </c>
      <c r="Y5" s="223">
        <f t="shared" si="0"/>
        <v>394.48477902379534</v>
      </c>
      <c r="DA5" s="89"/>
    </row>
    <row r="6" spans="1:105" ht="12" customHeight="1" x14ac:dyDescent="0.25">
      <c r="A6" s="55" t="s">
        <v>91</v>
      </c>
      <c r="B6" s="259">
        <v>0.40087693903073851</v>
      </c>
      <c r="C6" s="259">
        <v>0.37769944272874501</v>
      </c>
      <c r="D6" s="259">
        <v>0.45292854254445158</v>
      </c>
      <c r="E6" s="259">
        <v>0.25389360207343298</v>
      </c>
      <c r="F6" s="259">
        <v>0.20036692083350541</v>
      </c>
      <c r="G6" s="259">
        <v>0.2107139277641753</v>
      </c>
      <c r="H6" s="259">
        <v>0.19084362537849439</v>
      </c>
      <c r="I6" s="259">
        <v>2.3893355942165521E-2</v>
      </c>
      <c r="J6" s="259">
        <v>0.48735791299607312</v>
      </c>
      <c r="K6" s="259">
        <v>0.4388098776607901</v>
      </c>
      <c r="L6" s="259">
        <v>0.23306774515361919</v>
      </c>
      <c r="M6" s="259">
        <v>0.2289761053238682</v>
      </c>
      <c r="N6" s="259">
        <v>0.36797468560991892</v>
      </c>
      <c r="O6" s="259">
        <v>0.35088139647059963</v>
      </c>
      <c r="P6" s="259">
        <v>0.39015209112268068</v>
      </c>
      <c r="Q6" s="259">
        <v>0.3198151420006114</v>
      </c>
      <c r="R6" s="259">
        <v>9.0765427544286292E-2</v>
      </c>
      <c r="S6" s="259">
        <v>0.45561741675452122</v>
      </c>
      <c r="T6" s="259">
        <v>0.68496916807852037</v>
      </c>
      <c r="U6" s="259">
        <v>0.36482206053042537</v>
      </c>
      <c r="V6" s="259">
        <v>0.42032035404575618</v>
      </c>
      <c r="W6" s="259">
        <v>0.44327157990153471</v>
      </c>
      <c r="X6" s="259">
        <v>0.31597151358572062</v>
      </c>
      <c r="Y6" s="259">
        <v>0.32275369620044292</v>
      </c>
      <c r="DA6" s="67" t="s">
        <v>1134</v>
      </c>
    </row>
    <row r="7" spans="1:105" ht="12" customHeight="1" x14ac:dyDescent="0.25">
      <c r="A7" s="173" t="s">
        <v>92</v>
      </c>
      <c r="B7" s="224">
        <v>0.84441959966047031</v>
      </c>
      <c r="C7" s="224">
        <v>0.79801156103828663</v>
      </c>
      <c r="D7" s="224">
        <v>0.95695723208750771</v>
      </c>
      <c r="E7" s="224">
        <v>0.54336697809677814</v>
      </c>
      <c r="F7" s="224">
        <v>0.42881257107207121</v>
      </c>
      <c r="G7" s="224">
        <v>0.45095657880739981</v>
      </c>
      <c r="H7" s="224">
        <v>0.40843141837403879</v>
      </c>
      <c r="I7" s="224">
        <v>5.1820452448970017E-2</v>
      </c>
      <c r="J7" s="224">
        <v>1.0700960531979899</v>
      </c>
      <c r="K7" s="224">
        <v>0.97411680369791265</v>
      </c>
      <c r="L7" s="224">
        <v>0.5224642407839456</v>
      </c>
      <c r="M7" s="224">
        <v>0.51778000155780135</v>
      </c>
      <c r="N7" s="224">
        <v>0.83537924706112809</v>
      </c>
      <c r="O7" s="224">
        <v>0.79657391732129945</v>
      </c>
      <c r="P7" s="224">
        <v>0.88572658084120182</v>
      </c>
      <c r="Q7" s="224">
        <v>0.72604704337307535</v>
      </c>
      <c r="R7" s="224">
        <v>0.20605644215837701</v>
      </c>
      <c r="S7" s="224">
        <v>1.0343465174118169</v>
      </c>
      <c r="T7" s="224">
        <v>1.555022805280978</v>
      </c>
      <c r="U7" s="224">
        <v>0.8282221309111184</v>
      </c>
      <c r="V7" s="224">
        <v>0.9542148267759698</v>
      </c>
      <c r="W7" s="224">
        <v>1.013742595460231</v>
      </c>
      <c r="X7" s="224">
        <v>0.72737551254497257</v>
      </c>
      <c r="Y7" s="224">
        <v>0.74736660546281497</v>
      </c>
      <c r="DA7" s="177" t="s">
        <v>1135</v>
      </c>
    </row>
    <row r="8" spans="1:105" ht="12" customHeight="1" x14ac:dyDescent="0.25">
      <c r="A8" s="173" t="s">
        <v>93</v>
      </c>
      <c r="B8" s="224">
        <v>4.876348103379045</v>
      </c>
      <c r="C8" s="224">
        <v>4.5944123542023263</v>
      </c>
      <c r="D8" s="224">
        <v>5.5095143281203223</v>
      </c>
      <c r="E8" s="224">
        <v>3.0884130873787332</v>
      </c>
      <c r="F8" s="224">
        <v>2.4373037190633799</v>
      </c>
      <c r="G8" s="224">
        <v>2.5631668024924652</v>
      </c>
      <c r="H8" s="224">
        <v>2.3214604284958482</v>
      </c>
      <c r="I8" s="224">
        <v>0.2906436105146103</v>
      </c>
      <c r="J8" s="224">
        <v>5.9283201484507009</v>
      </c>
      <c r="K8" s="224">
        <v>5.3377720351010467</v>
      </c>
      <c r="L8" s="224">
        <v>2.8350831549118749</v>
      </c>
      <c r="M8" s="224">
        <v>2.785311621104622</v>
      </c>
      <c r="N8" s="224">
        <v>4.4761184432408543</v>
      </c>
      <c r="O8" s="224">
        <v>4.2681922196058304</v>
      </c>
      <c r="P8" s="224">
        <v>4.7458888859395589</v>
      </c>
      <c r="Q8" s="224">
        <v>3.8902960217599309</v>
      </c>
      <c r="R8" s="224">
        <v>1.10408900429174</v>
      </c>
      <c r="S8" s="224">
        <v>5.5422223374316086</v>
      </c>
      <c r="T8" s="224">
        <v>8.3321033923996755</v>
      </c>
      <c r="U8" s="224">
        <v>4.4377692746300959</v>
      </c>
      <c r="V8" s="224">
        <v>5.1128617331252117</v>
      </c>
      <c r="W8" s="224">
        <v>5.3920450828650388</v>
      </c>
      <c r="X8" s="224">
        <v>3.8435413489260082</v>
      </c>
      <c r="Y8" s="224">
        <v>3.9260411889268712</v>
      </c>
      <c r="DA8" s="177" t="s">
        <v>1136</v>
      </c>
    </row>
    <row r="9" spans="1:105" ht="12" customHeight="1" x14ac:dyDescent="0.25">
      <c r="A9" s="173" t="s">
        <v>94</v>
      </c>
      <c r="B9" s="224">
        <v>5.8338461980275058</v>
      </c>
      <c r="C9" s="224">
        <v>5.5132267337436351</v>
      </c>
      <c r="D9" s="224">
        <v>6.6113355402141014</v>
      </c>
      <c r="E9" s="224">
        <v>3.7539623435767782</v>
      </c>
      <c r="F9" s="224">
        <v>2.9625396999561251</v>
      </c>
      <c r="G9" s="224">
        <v>3.115526124463305</v>
      </c>
      <c r="H9" s="224">
        <v>2.8217323214601242</v>
      </c>
      <c r="I9" s="224">
        <v>0.35801223659546111</v>
      </c>
      <c r="J9" s="224">
        <v>7.4007254126798223</v>
      </c>
      <c r="K9" s="224">
        <v>6.7431391670909289</v>
      </c>
      <c r="L9" s="224">
        <v>3.6195916895232689</v>
      </c>
      <c r="M9" s="224">
        <v>3.5897068349722439</v>
      </c>
      <c r="N9" s="224">
        <v>5.7713890657419604</v>
      </c>
      <c r="O9" s="224">
        <v>5.5032944769179579</v>
      </c>
      <c r="P9" s="224">
        <v>6.1192239595220252</v>
      </c>
      <c r="Q9" s="224">
        <v>5.0160450862038521</v>
      </c>
      <c r="R9" s="224">
        <v>1.4235832424402171</v>
      </c>
      <c r="S9" s="224">
        <v>7.1459953090527506</v>
      </c>
      <c r="T9" s="224">
        <v>10.743194359868159</v>
      </c>
      <c r="U9" s="224">
        <v>5.7219426591718578</v>
      </c>
      <c r="V9" s="224">
        <v>6.5923890699917171</v>
      </c>
      <c r="W9" s="224">
        <v>7.0106951770521748</v>
      </c>
      <c r="X9" s="224">
        <v>5.0347662521208907</v>
      </c>
      <c r="Y9" s="224">
        <v>5.1772393899254903</v>
      </c>
      <c r="DA9" s="177" t="s">
        <v>1137</v>
      </c>
    </row>
    <row r="10" spans="1:105" ht="12" customHeight="1" x14ac:dyDescent="0.25">
      <c r="A10" s="56" t="s">
        <v>95</v>
      </c>
      <c r="B10" s="260">
        <v>1.9815490266963309</v>
      </c>
      <c r="C10" s="260">
        <v>1.878224759216552</v>
      </c>
      <c r="D10" s="260">
        <v>2.2300558035470259</v>
      </c>
      <c r="E10" s="260">
        <v>1.5730299204569831</v>
      </c>
      <c r="F10" s="260">
        <v>1.704627746654092</v>
      </c>
      <c r="G10" s="260">
        <v>1.9788561280382431</v>
      </c>
      <c r="H10" s="260">
        <v>1.8924212582976161</v>
      </c>
      <c r="I10" s="260">
        <v>2.2710980270301619</v>
      </c>
      <c r="J10" s="260">
        <v>3.2558366800891752</v>
      </c>
      <c r="K10" s="260">
        <v>2.7208519203824699</v>
      </c>
      <c r="L10" s="260">
        <v>1.818763274907659</v>
      </c>
      <c r="M10" s="260">
        <v>1.959768355030264</v>
      </c>
      <c r="N10" s="260">
        <v>1.6579197800275749</v>
      </c>
      <c r="O10" s="260">
        <v>1.680351302904046</v>
      </c>
      <c r="P10" s="260">
        <v>2.0417955165290049</v>
      </c>
      <c r="Q10" s="260">
        <v>1.8440439890388221</v>
      </c>
      <c r="R10" s="260">
        <v>1.778994284404698</v>
      </c>
      <c r="S10" s="260">
        <v>2.0998694476950601</v>
      </c>
      <c r="T10" s="260">
        <v>3.2555969455295841</v>
      </c>
      <c r="U10" s="260">
        <v>1.647391343598209</v>
      </c>
      <c r="V10" s="260">
        <v>1.8977431930556139</v>
      </c>
      <c r="W10" s="260">
        <v>2.142308593047515</v>
      </c>
      <c r="X10" s="260">
        <v>3.6263319948165198</v>
      </c>
      <c r="Y10" s="260">
        <v>2.595093810324284</v>
      </c>
      <c r="DA10" s="68" t="s">
        <v>1138</v>
      </c>
    </row>
    <row r="11" spans="1:105" ht="12" customHeight="1" x14ac:dyDescent="0.25">
      <c r="A11" s="37" t="s">
        <v>159</v>
      </c>
      <c r="B11" s="226">
        <v>0.1611332962021863</v>
      </c>
      <c r="C11" s="226">
        <v>0.17687048891863971</v>
      </c>
      <c r="D11" s="226">
        <v>0.17128210779459349</v>
      </c>
      <c r="E11" s="226">
        <v>0.315678051930325</v>
      </c>
      <c r="F11" s="226">
        <v>0.38227795786304059</v>
      </c>
      <c r="G11" s="226">
        <v>0.30224564675040122</v>
      </c>
      <c r="H11" s="226">
        <v>0.35252510023669331</v>
      </c>
      <c r="I11" s="226">
        <v>0.48504659340422118</v>
      </c>
      <c r="J11" s="226">
        <v>0.41281675249914662</v>
      </c>
      <c r="K11" s="226">
        <v>0.29863589745838459</v>
      </c>
      <c r="L11" s="226">
        <v>0.23305848985659691</v>
      </c>
      <c r="M11" s="226">
        <v>0.1066332535873783</v>
      </c>
      <c r="N11" s="226">
        <v>8.8482270381490691E-3</v>
      </c>
      <c r="O11" s="226">
        <v>2.668734759876331E-2</v>
      </c>
      <c r="P11" s="226">
        <v>0.18430776410662661</v>
      </c>
      <c r="Q11" s="226">
        <v>4.8205199003975317E-2</v>
      </c>
      <c r="R11" s="226">
        <v>5.2974568731489202E-2</v>
      </c>
      <c r="S11" s="226">
        <v>2.6661380973178321E-2</v>
      </c>
      <c r="T11" s="226">
        <v>1.7236718362196649E-2</v>
      </c>
      <c r="U11" s="226">
        <v>5.8414030789461467E-3</v>
      </c>
      <c r="V11" s="226">
        <v>4.0597627576490743E-3</v>
      </c>
      <c r="W11" s="226">
        <v>6.4248477138104552E-3</v>
      </c>
      <c r="X11" s="226">
        <v>6.8897249542089834E-3</v>
      </c>
      <c r="Y11" s="226">
        <v>7.3233920022220287E-3</v>
      </c>
      <c r="DA11" s="69" t="s">
        <v>1139</v>
      </c>
    </row>
    <row r="12" spans="1:105" ht="12" customHeight="1" x14ac:dyDescent="0.25">
      <c r="A12" s="37" t="s">
        <v>35</v>
      </c>
      <c r="B12" s="226">
        <v>0.13038390404006389</v>
      </c>
      <c r="C12" s="226">
        <v>0.16494432505213799</v>
      </c>
      <c r="D12" s="226">
        <v>0.31284286925328708</v>
      </c>
      <c r="E12" s="226">
        <v>0.68094517557767786</v>
      </c>
      <c r="F12" s="226">
        <v>1.052100576725864</v>
      </c>
      <c r="G12" s="226">
        <v>1.47041964776672</v>
      </c>
      <c r="H12" s="226">
        <v>1.354356669929718</v>
      </c>
      <c r="I12" s="226">
        <v>1.7852715085862929</v>
      </c>
      <c r="J12" s="226">
        <v>1.842581608562065</v>
      </c>
      <c r="K12" s="226">
        <v>1.476290626471511</v>
      </c>
      <c r="L12" s="226">
        <v>1.2530546971906791</v>
      </c>
      <c r="M12" s="226">
        <v>1.5590761095022461</v>
      </c>
      <c r="N12" s="226">
        <v>0.39914838622341442</v>
      </c>
      <c r="O12" s="226">
        <v>0.46843580836444798</v>
      </c>
      <c r="P12" s="226">
        <v>0.80281023930180417</v>
      </c>
      <c r="Q12" s="226">
        <v>0.99742278325051303</v>
      </c>
      <c r="R12" s="226">
        <v>1.705167016892674</v>
      </c>
      <c r="S12" s="226">
        <v>0.54061447826111275</v>
      </c>
      <c r="T12" s="226">
        <v>0.20330320582438449</v>
      </c>
      <c r="U12" s="226">
        <v>0.49342190383449053</v>
      </c>
      <c r="V12" s="226">
        <v>0.52986107168883734</v>
      </c>
      <c r="W12" s="226">
        <v>0.60961367359753826</v>
      </c>
      <c r="X12" s="226">
        <v>3.4759765350357039</v>
      </c>
      <c r="Y12" s="226">
        <v>2.2984380023100459</v>
      </c>
      <c r="DA12" s="69" t="s">
        <v>1140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1141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1142</v>
      </c>
    </row>
    <row r="15" spans="1:105" ht="12" customHeight="1" x14ac:dyDescent="0.25">
      <c r="A15" s="37" t="s">
        <v>40</v>
      </c>
      <c r="B15" s="226">
        <v>1.6900318264540799</v>
      </c>
      <c r="C15" s="226">
        <v>1.536409945245774</v>
      </c>
      <c r="D15" s="226">
        <v>1.745930826499146</v>
      </c>
      <c r="E15" s="226">
        <v>0.57640669294898017</v>
      </c>
      <c r="F15" s="226">
        <v>0.27024921206518732</v>
      </c>
      <c r="G15" s="226">
        <v>0.20619083352112169</v>
      </c>
      <c r="H15" s="226">
        <v>0.18553948813120491</v>
      </c>
      <c r="I15" s="226">
        <v>7.7992503964823326E-4</v>
      </c>
      <c r="J15" s="226">
        <v>1.000438319027964</v>
      </c>
      <c r="K15" s="226">
        <v>0.94592539645257523</v>
      </c>
      <c r="L15" s="226">
        <v>0.33265008786038358</v>
      </c>
      <c r="M15" s="226">
        <v>0.29405899194063972</v>
      </c>
      <c r="N15" s="226">
        <v>1.2499231667660109</v>
      </c>
      <c r="O15" s="226">
        <v>1.185228146940835</v>
      </c>
      <c r="P15" s="226">
        <v>1.0546775131205739</v>
      </c>
      <c r="Q15" s="226">
        <v>0.79841600678433378</v>
      </c>
      <c r="R15" s="226">
        <v>2.085269878053559E-2</v>
      </c>
      <c r="S15" s="226">
        <v>1.5325935884607691</v>
      </c>
      <c r="T15" s="226">
        <v>3.035057021343003</v>
      </c>
      <c r="U15" s="226">
        <v>1.1481280366847719</v>
      </c>
      <c r="V15" s="226">
        <v>1.3638223586091269</v>
      </c>
      <c r="W15" s="226">
        <v>1.526270071736167</v>
      </c>
      <c r="X15" s="226">
        <v>0.14346573482660691</v>
      </c>
      <c r="Y15" s="226">
        <v>0.28933241601201531</v>
      </c>
      <c r="DA15" s="69" t="s">
        <v>1143</v>
      </c>
    </row>
    <row r="16" spans="1:105" ht="12" customHeight="1" x14ac:dyDescent="0.25">
      <c r="A16" s="134" t="s">
        <v>997</v>
      </c>
      <c r="B16" s="314">
        <f>CHI_fec!B16</f>
        <v>241.19992625467631</v>
      </c>
      <c r="C16" s="314">
        <f>CHI_fec!C16</f>
        <v>188.8842840280974</v>
      </c>
      <c r="D16" s="314">
        <f>CHI_fec!D16</f>
        <v>207.93734364439041</v>
      </c>
      <c r="E16" s="314">
        <f>CHI_fec!E16</f>
        <v>366.82201592923371</v>
      </c>
      <c r="F16" s="314">
        <f>CHI_fec!F16</f>
        <v>378.78891188796109</v>
      </c>
      <c r="G16" s="314">
        <f>CHI_fec!G16</f>
        <v>379.43921283379092</v>
      </c>
      <c r="H16" s="314">
        <f>CHI_fec!H16</f>
        <v>405.50887790197748</v>
      </c>
      <c r="I16" s="314">
        <f>CHI_fec!I16</f>
        <v>405.70285898538259</v>
      </c>
      <c r="J16" s="314">
        <f>CHI_fec!J16</f>
        <v>392.85720120378329</v>
      </c>
      <c r="K16" s="314">
        <f>CHI_fec!K16</f>
        <v>482.24752205531081</v>
      </c>
      <c r="L16" s="314">
        <f>CHI_fec!L16</f>
        <v>765.77893939759133</v>
      </c>
      <c r="M16" s="314">
        <f>CHI_fec!M16</f>
        <v>700.57197465124568</v>
      </c>
      <c r="N16" s="314">
        <f>CHI_fec!N16</f>
        <v>600.56770133447856</v>
      </c>
      <c r="O16" s="314">
        <f>CHI_fec!O16</f>
        <v>513.69725246352391</v>
      </c>
      <c r="P16" s="314">
        <f>CHI_fec!P16</f>
        <v>508.27461736887358</v>
      </c>
      <c r="Q16" s="314">
        <f>CHI_fec!Q16</f>
        <v>487.67605803462698</v>
      </c>
      <c r="R16" s="314">
        <f>CHI_fec!R16</f>
        <v>340.66830140726711</v>
      </c>
      <c r="S16" s="314">
        <f>CHI_fec!S16</f>
        <v>624.75641103315525</v>
      </c>
      <c r="T16" s="314">
        <f>CHI_fec!T16</f>
        <v>730.11173775637326</v>
      </c>
      <c r="U16" s="314">
        <f>CHI_fec!U16</f>
        <v>687.49811212135933</v>
      </c>
      <c r="V16" s="314">
        <f>CHI_fec!V16</f>
        <v>592.83348721098878</v>
      </c>
      <c r="W16" s="314">
        <f>CHI_fec!W16</f>
        <v>539.83454785297477</v>
      </c>
      <c r="X16" s="314">
        <f>CHI_fec!X16</f>
        <v>222.14683728461389</v>
      </c>
      <c r="Y16" s="314">
        <f>CHI_fec!Y16</f>
        <v>322.49405021168371</v>
      </c>
      <c r="DA16" s="136"/>
    </row>
    <row r="17" spans="1:105" ht="12" customHeight="1" x14ac:dyDescent="0.25">
      <c r="A17" s="135" t="s">
        <v>28</v>
      </c>
      <c r="B17" s="315">
        <f>CHI_fec!B17</f>
        <v>0</v>
      </c>
      <c r="C17" s="315">
        <f>CHI_fec!C17</f>
        <v>0</v>
      </c>
      <c r="D17" s="315">
        <f>CHI_fec!D17</f>
        <v>0</v>
      </c>
      <c r="E17" s="315">
        <f>CHI_fec!E17</f>
        <v>0</v>
      </c>
      <c r="F17" s="315">
        <f>CHI_fec!F17</f>
        <v>0</v>
      </c>
      <c r="G17" s="315">
        <f>CHI_fec!G17</f>
        <v>0</v>
      </c>
      <c r="H17" s="315">
        <f>CHI_fec!H17</f>
        <v>0</v>
      </c>
      <c r="I17" s="315">
        <f>CHI_fec!I17</f>
        <v>0</v>
      </c>
      <c r="J17" s="315">
        <f>CHI_fec!J17</f>
        <v>0</v>
      </c>
      <c r="K17" s="315">
        <f>CHI_fec!K17</f>
        <v>0</v>
      </c>
      <c r="L17" s="315">
        <f>CHI_fec!L17</f>
        <v>0</v>
      </c>
      <c r="M17" s="315">
        <f>CHI_fec!M17</f>
        <v>0</v>
      </c>
      <c r="N17" s="315">
        <f>CHI_fec!N17</f>
        <v>0</v>
      </c>
      <c r="O17" s="315">
        <f>CHI_fec!O17</f>
        <v>0</v>
      </c>
      <c r="P17" s="315">
        <f>CHI_fec!P17</f>
        <v>0</v>
      </c>
      <c r="Q17" s="315">
        <f>CHI_fec!Q17</f>
        <v>0</v>
      </c>
      <c r="R17" s="315">
        <f>CHI_fec!R17</f>
        <v>0</v>
      </c>
      <c r="S17" s="315">
        <f>CHI_fec!S17</f>
        <v>0</v>
      </c>
      <c r="T17" s="315">
        <f>CHI_fec!T17</f>
        <v>0</v>
      </c>
      <c r="U17" s="315">
        <f>CHI_fec!U17</f>
        <v>0</v>
      </c>
      <c r="V17" s="315">
        <f>CHI_fec!V17</f>
        <v>0</v>
      </c>
      <c r="W17" s="315">
        <f>CHI_fec!W17</f>
        <v>0</v>
      </c>
      <c r="X17" s="315">
        <f>CHI_fec!X17</f>
        <v>0</v>
      </c>
      <c r="Y17" s="315">
        <f>CHI_fec!Y17</f>
        <v>0</v>
      </c>
      <c r="DA17" s="137"/>
    </row>
    <row r="18" spans="1:105" ht="12" customHeight="1" x14ac:dyDescent="0.25">
      <c r="A18" s="135" t="s">
        <v>30</v>
      </c>
      <c r="B18" s="315">
        <f>CHI_fec!B18</f>
        <v>0</v>
      </c>
      <c r="C18" s="315">
        <f>CHI_fec!C18</f>
        <v>0</v>
      </c>
      <c r="D18" s="315">
        <f>CHI_fec!D18</f>
        <v>0</v>
      </c>
      <c r="E18" s="315">
        <f>CHI_fec!E18</f>
        <v>0</v>
      </c>
      <c r="F18" s="315">
        <f>CHI_fec!F18</f>
        <v>0</v>
      </c>
      <c r="G18" s="315">
        <f>CHI_fec!G18</f>
        <v>0</v>
      </c>
      <c r="H18" s="315">
        <f>CHI_fec!H18</f>
        <v>0</v>
      </c>
      <c r="I18" s="315">
        <f>CHI_fec!I18</f>
        <v>0</v>
      </c>
      <c r="J18" s="315">
        <f>CHI_fec!J18</f>
        <v>0</v>
      </c>
      <c r="K18" s="315">
        <f>CHI_fec!K18</f>
        <v>0</v>
      </c>
      <c r="L18" s="315">
        <f>CHI_fec!L18</f>
        <v>0</v>
      </c>
      <c r="M18" s="315">
        <f>CHI_fec!M18</f>
        <v>0</v>
      </c>
      <c r="N18" s="315">
        <f>CHI_fec!N18</f>
        <v>0</v>
      </c>
      <c r="O18" s="315">
        <f>CHI_fec!O18</f>
        <v>0</v>
      </c>
      <c r="P18" s="315">
        <f>CHI_fec!P18</f>
        <v>0</v>
      </c>
      <c r="Q18" s="315">
        <f>CHI_fec!Q18</f>
        <v>0</v>
      </c>
      <c r="R18" s="315">
        <f>CHI_fec!R18</f>
        <v>0</v>
      </c>
      <c r="S18" s="315">
        <f>CHI_fec!S18</f>
        <v>0</v>
      </c>
      <c r="T18" s="315">
        <f>CHI_fec!T18</f>
        <v>0</v>
      </c>
      <c r="U18" s="315">
        <f>CHI_fec!U18</f>
        <v>0</v>
      </c>
      <c r="V18" s="315">
        <f>CHI_fec!V18</f>
        <v>0</v>
      </c>
      <c r="W18" s="315">
        <f>CHI_fec!W18</f>
        <v>0</v>
      </c>
      <c r="X18" s="315">
        <f>CHI_fec!X18</f>
        <v>0</v>
      </c>
      <c r="Y18" s="315">
        <f>CHI_fec!Y18</f>
        <v>0</v>
      </c>
      <c r="DA18" s="137"/>
    </row>
    <row r="19" spans="1:105" ht="12" customHeight="1" x14ac:dyDescent="0.25">
      <c r="A19" s="135" t="s">
        <v>31</v>
      </c>
      <c r="B19" s="315">
        <f>CHI_fec!B19</f>
        <v>0</v>
      </c>
      <c r="C19" s="315">
        <f>CHI_fec!C19</f>
        <v>0</v>
      </c>
      <c r="D19" s="315">
        <f>CHI_fec!D19</f>
        <v>0</v>
      </c>
      <c r="E19" s="315">
        <f>CHI_fec!E19</f>
        <v>0</v>
      </c>
      <c r="F19" s="315">
        <f>CHI_fec!F19</f>
        <v>0</v>
      </c>
      <c r="G19" s="315">
        <f>CHI_fec!G19</f>
        <v>0</v>
      </c>
      <c r="H19" s="315">
        <f>CHI_fec!H19</f>
        <v>0</v>
      </c>
      <c r="I19" s="315">
        <f>CHI_fec!I19</f>
        <v>0</v>
      </c>
      <c r="J19" s="315">
        <f>CHI_fec!J19</f>
        <v>0</v>
      </c>
      <c r="K19" s="315">
        <f>CHI_fec!K19</f>
        <v>0</v>
      </c>
      <c r="L19" s="315">
        <f>CHI_fec!L19</f>
        <v>0</v>
      </c>
      <c r="M19" s="315">
        <f>CHI_fec!M19</f>
        <v>0</v>
      </c>
      <c r="N19" s="315">
        <f>CHI_fec!N19</f>
        <v>0</v>
      </c>
      <c r="O19" s="315">
        <f>CHI_fec!O19</f>
        <v>0</v>
      </c>
      <c r="P19" s="315">
        <f>CHI_fec!P19</f>
        <v>0</v>
      </c>
      <c r="Q19" s="315">
        <f>CHI_fec!Q19</f>
        <v>0</v>
      </c>
      <c r="R19" s="315">
        <f>CHI_fec!R19</f>
        <v>0</v>
      </c>
      <c r="S19" s="315">
        <f>CHI_fec!S19</f>
        <v>0</v>
      </c>
      <c r="T19" s="315">
        <f>CHI_fec!T19</f>
        <v>0</v>
      </c>
      <c r="U19" s="315">
        <f>CHI_fec!U19</f>
        <v>0</v>
      </c>
      <c r="V19" s="315">
        <f>CHI_fec!V19</f>
        <v>0</v>
      </c>
      <c r="W19" s="315">
        <f>CHI_fec!W19</f>
        <v>0</v>
      </c>
      <c r="X19" s="315">
        <f>CHI_fec!X19</f>
        <v>0</v>
      </c>
      <c r="Y19" s="315">
        <f>CHI_fec!Y19</f>
        <v>0</v>
      </c>
      <c r="DA19" s="137"/>
    </row>
    <row r="20" spans="1:105" ht="12" customHeight="1" x14ac:dyDescent="0.25">
      <c r="A20" s="135" t="s">
        <v>82</v>
      </c>
      <c r="B20" s="315">
        <f>CHI_fec!B20</f>
        <v>0</v>
      </c>
      <c r="C20" s="315">
        <f>CHI_fec!C20</f>
        <v>0</v>
      </c>
      <c r="D20" s="315">
        <f>CHI_fec!D20</f>
        <v>0</v>
      </c>
      <c r="E20" s="315">
        <f>CHI_fec!E20</f>
        <v>0</v>
      </c>
      <c r="F20" s="315">
        <f>CHI_fec!F20</f>
        <v>0</v>
      </c>
      <c r="G20" s="315">
        <f>CHI_fec!G20</f>
        <v>0</v>
      </c>
      <c r="H20" s="315">
        <f>CHI_fec!H20</f>
        <v>0</v>
      </c>
      <c r="I20" s="315">
        <f>CHI_fec!I20</f>
        <v>0</v>
      </c>
      <c r="J20" s="315">
        <f>CHI_fec!J20</f>
        <v>0</v>
      </c>
      <c r="K20" s="315">
        <f>CHI_fec!K20</f>
        <v>0</v>
      </c>
      <c r="L20" s="315">
        <f>CHI_fec!L20</f>
        <v>0</v>
      </c>
      <c r="M20" s="315">
        <f>CHI_fec!M20</f>
        <v>0</v>
      </c>
      <c r="N20" s="315">
        <f>CHI_fec!N20</f>
        <v>0</v>
      </c>
      <c r="O20" s="315">
        <f>CHI_fec!O20</f>
        <v>0</v>
      </c>
      <c r="P20" s="315">
        <f>CHI_fec!P20</f>
        <v>0</v>
      </c>
      <c r="Q20" s="315">
        <f>CHI_fec!Q20</f>
        <v>0</v>
      </c>
      <c r="R20" s="315">
        <f>CHI_fec!R20</f>
        <v>0</v>
      </c>
      <c r="S20" s="315">
        <f>CHI_fec!S20</f>
        <v>0</v>
      </c>
      <c r="T20" s="315">
        <f>CHI_fec!T20</f>
        <v>0</v>
      </c>
      <c r="U20" s="315">
        <f>CHI_fec!U20</f>
        <v>0</v>
      </c>
      <c r="V20" s="315">
        <f>CHI_fec!V20</f>
        <v>0</v>
      </c>
      <c r="W20" s="315">
        <f>CHI_fec!W20</f>
        <v>0</v>
      </c>
      <c r="X20" s="315">
        <f>CHI_fec!X20</f>
        <v>0</v>
      </c>
      <c r="Y20" s="315">
        <f>CHI_fec!Y20</f>
        <v>0</v>
      </c>
      <c r="DA20" s="137"/>
    </row>
    <row r="21" spans="1:105" ht="12" customHeight="1" x14ac:dyDescent="0.25">
      <c r="A21" s="135" t="s">
        <v>32</v>
      </c>
      <c r="B21" s="315">
        <f>CHI_fec!B21</f>
        <v>0</v>
      </c>
      <c r="C21" s="315">
        <f>CHI_fec!C21</f>
        <v>0</v>
      </c>
      <c r="D21" s="315">
        <f>CHI_fec!D21</f>
        <v>0</v>
      </c>
      <c r="E21" s="315">
        <f>CHI_fec!E21</f>
        <v>0</v>
      </c>
      <c r="F21" s="315">
        <f>CHI_fec!F21</f>
        <v>0</v>
      </c>
      <c r="G21" s="315">
        <f>CHI_fec!G21</f>
        <v>0</v>
      </c>
      <c r="H21" s="315">
        <f>CHI_fec!H21</f>
        <v>0</v>
      </c>
      <c r="I21" s="315">
        <f>CHI_fec!I21</f>
        <v>0</v>
      </c>
      <c r="J21" s="315">
        <f>CHI_fec!J21</f>
        <v>0</v>
      </c>
      <c r="K21" s="315">
        <f>CHI_fec!K21</f>
        <v>0</v>
      </c>
      <c r="L21" s="315">
        <f>CHI_fec!L21</f>
        <v>0</v>
      </c>
      <c r="M21" s="315">
        <f>CHI_fec!M21</f>
        <v>0</v>
      </c>
      <c r="N21" s="315">
        <f>CHI_fec!N21</f>
        <v>0</v>
      </c>
      <c r="O21" s="315">
        <f>CHI_fec!O21</f>
        <v>0</v>
      </c>
      <c r="P21" s="315">
        <f>CHI_fec!P21</f>
        <v>0</v>
      </c>
      <c r="Q21" s="315">
        <f>CHI_fec!Q21</f>
        <v>0</v>
      </c>
      <c r="R21" s="315">
        <f>CHI_fec!R21</f>
        <v>0</v>
      </c>
      <c r="S21" s="315">
        <f>CHI_fec!S21</f>
        <v>0</v>
      </c>
      <c r="T21" s="315">
        <f>CHI_fec!T21</f>
        <v>0</v>
      </c>
      <c r="U21" s="315">
        <f>CHI_fec!U21</f>
        <v>0</v>
      </c>
      <c r="V21" s="315">
        <f>CHI_fec!V21</f>
        <v>0</v>
      </c>
      <c r="W21" s="315">
        <f>CHI_fec!W21</f>
        <v>0</v>
      </c>
      <c r="X21" s="315">
        <f>CHI_fec!X21</f>
        <v>0</v>
      </c>
      <c r="Y21" s="315">
        <f>CHI_fec!Y21</f>
        <v>0</v>
      </c>
      <c r="DA21" s="137"/>
    </row>
    <row r="22" spans="1:105" ht="12" customHeight="1" x14ac:dyDescent="0.25">
      <c r="A22" s="135" t="s">
        <v>33</v>
      </c>
      <c r="B22" s="315">
        <f>CHI_fec!B22</f>
        <v>70.091757725011618</v>
      </c>
      <c r="C22" s="315">
        <f>CHI_fec!C22</f>
        <v>89.294946108922844</v>
      </c>
      <c r="D22" s="315">
        <f>CHI_fec!D22</f>
        <v>114.259183713178</v>
      </c>
      <c r="E22" s="315">
        <f>CHI_fec!E22</f>
        <v>180.51023604961199</v>
      </c>
      <c r="F22" s="315">
        <f>CHI_fec!F22</f>
        <v>140.1834948630256</v>
      </c>
      <c r="G22" s="315">
        <f>CHI_fec!G22</f>
        <v>164.1874501510737</v>
      </c>
      <c r="H22" s="315">
        <f>CHI_fec!H22</f>
        <v>133.46227429062759</v>
      </c>
      <c r="I22" s="315">
        <f>CHI_fec!I22</f>
        <v>112.3388005159072</v>
      </c>
      <c r="J22" s="315">
        <f>CHI_fec!J22</f>
        <v>107.5379406706793</v>
      </c>
      <c r="K22" s="315">
        <f>CHI_fec!K22</f>
        <v>133.8970491404354</v>
      </c>
      <c r="L22" s="315">
        <f>CHI_fec!L22</f>
        <v>295.26131257042027</v>
      </c>
      <c r="M22" s="315">
        <f>CHI_fec!M22</f>
        <v>276.15365994789232</v>
      </c>
      <c r="N22" s="315">
        <f>CHI_fec!N22</f>
        <v>168.0519661668088</v>
      </c>
      <c r="O22" s="315">
        <f>CHI_fec!O22</f>
        <v>175.38452675415161</v>
      </c>
      <c r="P22" s="315">
        <f>CHI_fec!P22</f>
        <v>155.91864144453999</v>
      </c>
      <c r="Q22" s="315">
        <f>CHI_fec!Q22</f>
        <v>135.68843980590819</v>
      </c>
      <c r="R22" s="315">
        <f>CHI_fec!R22</f>
        <v>190.09745016049149</v>
      </c>
      <c r="S22" s="315">
        <f>CHI_fec!S22</f>
        <v>210.9186638276523</v>
      </c>
      <c r="T22" s="315">
        <f>CHI_fec!T22</f>
        <v>220.45713758440419</v>
      </c>
      <c r="U22" s="315">
        <f>CHI_fec!U22</f>
        <v>231.88633224173759</v>
      </c>
      <c r="V22" s="315">
        <f>CHI_fec!V22</f>
        <v>194.29995324710231</v>
      </c>
      <c r="W22" s="315">
        <f>CHI_fec!W22</f>
        <v>204.33308611608749</v>
      </c>
      <c r="X22" s="315">
        <f>CHI_fec!X22</f>
        <v>189.68174700086499</v>
      </c>
      <c r="Y22" s="315">
        <f>CHI_fec!Y22</f>
        <v>204.82010352208781</v>
      </c>
      <c r="DA22" s="137"/>
    </row>
    <row r="23" spans="1:105" ht="12" customHeight="1" x14ac:dyDescent="0.25">
      <c r="A23" s="135" t="s">
        <v>83</v>
      </c>
      <c r="B23" s="315">
        <f>CHI_fec!B23</f>
        <v>49.954600171969041</v>
      </c>
      <c r="C23" s="315">
        <f>CHI_fec!C23</f>
        <v>40.388822012037828</v>
      </c>
      <c r="D23" s="315">
        <f>CHI_fec!D23</f>
        <v>21.257265692175409</v>
      </c>
      <c r="E23" s="315">
        <f>CHI_fec!E23</f>
        <v>62.709028374892519</v>
      </c>
      <c r="F23" s="315">
        <f>CHI_fec!F23</f>
        <v>107.3492691315563</v>
      </c>
      <c r="G23" s="315">
        <f>CHI_fec!G23</f>
        <v>87.154858125537402</v>
      </c>
      <c r="H23" s="315">
        <f>CHI_fec!H23</f>
        <v>142.42381771281171</v>
      </c>
      <c r="I23" s="315">
        <f>CHI_fec!I23</f>
        <v>156.2410146173689</v>
      </c>
      <c r="J23" s="315">
        <f>CHI_fec!J23</f>
        <v>95.657781599312116</v>
      </c>
      <c r="K23" s="315">
        <f>CHI_fec!K23</f>
        <v>100.8884780739467</v>
      </c>
      <c r="L23" s="315">
        <f>CHI_fec!L23</f>
        <v>116.65236457437661</v>
      </c>
      <c r="M23" s="315">
        <f>CHI_fec!M23</f>
        <v>38.884092863284607</v>
      </c>
      <c r="N23" s="315">
        <f>CHI_fec!N23</f>
        <v>68.309888220120371</v>
      </c>
      <c r="O23" s="315">
        <f>CHI_fec!O23</f>
        <v>16.814789337919169</v>
      </c>
      <c r="P23" s="315">
        <f>CHI_fec!P23</f>
        <v>4.2036973344797932</v>
      </c>
      <c r="Q23" s="315">
        <f>CHI_fec!Q23</f>
        <v>4.2036973344797932</v>
      </c>
      <c r="R23" s="315">
        <f>CHI_fec!R23</f>
        <v>4.2036973344797932</v>
      </c>
      <c r="S23" s="315">
        <f>CHI_fec!S23</f>
        <v>7.1619948409286316</v>
      </c>
      <c r="T23" s="315">
        <f>CHI_fec!T23</f>
        <v>24.531642304385208</v>
      </c>
      <c r="U23" s="315">
        <f>CHI_fec!U23</f>
        <v>27.69810834049871</v>
      </c>
      <c r="V23" s="315">
        <f>CHI_fec!V23</f>
        <v>23.51435941530524</v>
      </c>
      <c r="W23" s="315">
        <f>CHI_fec!W23</f>
        <v>31.034737747205501</v>
      </c>
      <c r="X23" s="315">
        <f>CHI_fec!X23</f>
        <v>11.204901117798791</v>
      </c>
      <c r="Y23" s="315">
        <f>CHI_fec!Y23</f>
        <v>0</v>
      </c>
      <c r="DA23" s="137"/>
    </row>
    <row r="24" spans="1:105" ht="12" customHeight="1" x14ac:dyDescent="0.25">
      <c r="A24" s="135" t="s">
        <v>73</v>
      </c>
      <c r="B24" s="315">
        <f>CHI_fec!B24</f>
        <v>121.1535683576956</v>
      </c>
      <c r="C24" s="315">
        <f>CHI_fec!C24</f>
        <v>59.200515907136698</v>
      </c>
      <c r="D24" s="315">
        <f>CHI_fec!D24</f>
        <v>72.420894239036969</v>
      </c>
      <c r="E24" s="315">
        <f>CHI_fec!E24</f>
        <v>123.6027515047291</v>
      </c>
      <c r="F24" s="315">
        <f>CHI_fec!F24</f>
        <v>131.25614789337919</v>
      </c>
      <c r="G24" s="315">
        <f>CHI_fec!G24</f>
        <v>128.0969045571797</v>
      </c>
      <c r="H24" s="315">
        <f>CHI_fec!H24</f>
        <v>129.62278589853821</v>
      </c>
      <c r="I24" s="315">
        <f>CHI_fec!I24</f>
        <v>137.1230438521066</v>
      </c>
      <c r="J24" s="315">
        <f>CHI_fec!J24</f>
        <v>189.6614789337919</v>
      </c>
      <c r="K24" s="315">
        <f>CHI_fec!K24</f>
        <v>247.46199484092861</v>
      </c>
      <c r="L24" s="315">
        <f>CHI_fec!L24</f>
        <v>353.86526225279448</v>
      </c>
      <c r="M24" s="315">
        <f>CHI_fec!M24</f>
        <v>385.53422184006882</v>
      </c>
      <c r="N24" s="315">
        <f>CHI_fec!N24</f>
        <v>364.20584694754939</v>
      </c>
      <c r="O24" s="315">
        <f>CHI_fec!O24</f>
        <v>321.49793637145308</v>
      </c>
      <c r="P24" s="315">
        <f>CHI_fec!P24</f>
        <v>348.15227858985378</v>
      </c>
      <c r="Q24" s="315">
        <f>CHI_fec!Q24</f>
        <v>347.78392089423897</v>
      </c>
      <c r="R24" s="315">
        <f>CHI_fec!R24</f>
        <v>146.36715391229581</v>
      </c>
      <c r="S24" s="315">
        <f>CHI_fec!S24</f>
        <v>406.67575236457441</v>
      </c>
      <c r="T24" s="315">
        <f>CHI_fec!T24</f>
        <v>485.12295786758381</v>
      </c>
      <c r="U24" s="315">
        <f>CHI_fec!U24</f>
        <v>427.91367153912302</v>
      </c>
      <c r="V24" s="315">
        <f>CHI_fec!V24</f>
        <v>375.01917454858119</v>
      </c>
      <c r="W24" s="315">
        <f>CHI_fec!W24</f>
        <v>304.46672398968178</v>
      </c>
      <c r="X24" s="315">
        <f>CHI_fec!X24</f>
        <v>21.260189165950131</v>
      </c>
      <c r="Y24" s="315">
        <f>CHI_fec!Y24</f>
        <v>117.67394668959589</v>
      </c>
      <c r="DA24" s="137"/>
    </row>
    <row r="25" spans="1:105" ht="12" customHeight="1" x14ac:dyDescent="0.25">
      <c r="A25" s="57" t="s">
        <v>998</v>
      </c>
      <c r="B25" s="294">
        <v>25.263030447046859</v>
      </c>
      <c r="C25" s="294">
        <v>24.71625841202912</v>
      </c>
      <c r="D25" s="294">
        <v>27.58300760570912</v>
      </c>
      <c r="E25" s="294">
        <v>27.997530264109411</v>
      </c>
      <c r="F25" s="294">
        <v>32.639803549329201</v>
      </c>
      <c r="G25" s="294">
        <v>33.848219866874288</v>
      </c>
      <c r="H25" s="294">
        <v>33.85215307550736</v>
      </c>
      <c r="I25" s="294">
        <v>35.941804085319148</v>
      </c>
      <c r="J25" s="294">
        <v>51.718343850629097</v>
      </c>
      <c r="K25" s="294">
        <v>40.464608046551568</v>
      </c>
      <c r="L25" s="294">
        <v>29.220837056386639</v>
      </c>
      <c r="M25" s="294">
        <v>31.898321481860361</v>
      </c>
      <c r="N25" s="294">
        <v>14.96136190461055</v>
      </c>
      <c r="O25" s="294">
        <v>18.14155739060978</v>
      </c>
      <c r="P25" s="294">
        <v>30.329938101268642</v>
      </c>
      <c r="Q25" s="294">
        <v>39.700004935602877</v>
      </c>
      <c r="R25" s="294">
        <v>30.884934136354531</v>
      </c>
      <c r="S25" s="294">
        <v>20.305879673333401</v>
      </c>
      <c r="T25" s="294">
        <v>19.339516965712669</v>
      </c>
      <c r="U25" s="294">
        <v>16.20155133855749</v>
      </c>
      <c r="V25" s="294">
        <v>18.26469983714669</v>
      </c>
      <c r="W25" s="294">
        <v>21.704274853319159</v>
      </c>
      <c r="X25" s="294">
        <v>52.634338068786249</v>
      </c>
      <c r="Y25" s="294">
        <v>37.987670386505933</v>
      </c>
      <c r="DA25" s="70" t="s">
        <v>1144</v>
      </c>
    </row>
    <row r="26" spans="1:105" ht="12" customHeight="1" x14ac:dyDescent="0.25">
      <c r="A26" s="46" t="s">
        <v>28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1145</v>
      </c>
    </row>
    <row r="27" spans="1:105" ht="12" customHeight="1" x14ac:dyDescent="0.25">
      <c r="A27" s="46" t="s">
        <v>30</v>
      </c>
      <c r="B27" s="229">
        <v>3.060734581729728</v>
      </c>
      <c r="C27" s="229">
        <v>1.445458750020207</v>
      </c>
      <c r="D27" s="229">
        <v>0</v>
      </c>
      <c r="E27" s="229">
        <v>0</v>
      </c>
      <c r="F27" s="229">
        <v>0</v>
      </c>
      <c r="G27" s="229">
        <v>0</v>
      </c>
      <c r="H27" s="229">
        <v>0</v>
      </c>
      <c r="I27" s="229">
        <v>0</v>
      </c>
      <c r="J27" s="229">
        <v>0</v>
      </c>
      <c r="K27" s="229">
        <v>0</v>
      </c>
      <c r="L27" s="229">
        <v>0</v>
      </c>
      <c r="M27" s="229">
        <v>0</v>
      </c>
      <c r="N27" s="229">
        <v>0</v>
      </c>
      <c r="O27" s="229">
        <v>0</v>
      </c>
      <c r="P27" s="229">
        <v>0</v>
      </c>
      <c r="Q27" s="229">
        <v>0</v>
      </c>
      <c r="R27" s="229">
        <v>0</v>
      </c>
      <c r="S27" s="229">
        <v>0</v>
      </c>
      <c r="T27" s="229">
        <v>0</v>
      </c>
      <c r="U27" s="229">
        <v>0</v>
      </c>
      <c r="V27" s="229">
        <v>0</v>
      </c>
      <c r="W27" s="229">
        <v>0</v>
      </c>
      <c r="X27" s="229">
        <v>0</v>
      </c>
      <c r="Y27" s="229">
        <v>0</v>
      </c>
      <c r="DA27" s="73" t="s">
        <v>1146</v>
      </c>
    </row>
    <row r="28" spans="1:105" ht="12" customHeight="1" x14ac:dyDescent="0.25">
      <c r="A28" s="46" t="s">
        <v>31</v>
      </c>
      <c r="B28" s="229">
        <v>8.4352246141864438</v>
      </c>
      <c r="C28" s="229">
        <v>9.2830736190212715</v>
      </c>
      <c r="D28" s="229">
        <v>10.19848161569708</v>
      </c>
      <c r="E28" s="229">
        <v>11.05259941403223</v>
      </c>
      <c r="F28" s="229">
        <v>10.42477302006564</v>
      </c>
      <c r="G28" s="229">
        <v>9.7787896693505534</v>
      </c>
      <c r="H28" s="229">
        <v>9.2664239883893522</v>
      </c>
      <c r="I28" s="229">
        <v>9.8785814957495433</v>
      </c>
      <c r="J28" s="229">
        <v>14.600602864121621</v>
      </c>
      <c r="K28" s="229">
        <v>12.455163250552371</v>
      </c>
      <c r="L28" s="229">
        <v>8.9080173598481949</v>
      </c>
      <c r="M28" s="229">
        <v>8.8185384699874696</v>
      </c>
      <c r="N28" s="229">
        <v>1.077764510240018</v>
      </c>
      <c r="O28" s="229">
        <v>1.236483095908016</v>
      </c>
      <c r="P28" s="229">
        <v>1.458240990235925</v>
      </c>
      <c r="Q28" s="229">
        <v>0.93578545102451927</v>
      </c>
      <c r="R28" s="229">
        <v>1.102965904084914</v>
      </c>
      <c r="S28" s="229">
        <v>2.5714646622096851</v>
      </c>
      <c r="T28" s="229">
        <v>3.4058983578662949</v>
      </c>
      <c r="U28" s="229">
        <v>3.0859668020559821</v>
      </c>
      <c r="V28" s="229">
        <v>2.7578978767148259</v>
      </c>
      <c r="W28" s="229">
        <v>3.438681863610797</v>
      </c>
      <c r="X28" s="229">
        <v>3.0663735993195651</v>
      </c>
      <c r="Y28" s="229">
        <v>3.612398656440138</v>
      </c>
      <c r="DA28" s="73" t="s">
        <v>1147</v>
      </c>
    </row>
    <row r="29" spans="1:105" ht="12" customHeight="1" x14ac:dyDescent="0.25">
      <c r="A29" s="46" t="s">
        <v>159</v>
      </c>
      <c r="B29" s="229">
        <v>1.2809095236307459</v>
      </c>
      <c r="C29" s="229">
        <v>1.343399587581156</v>
      </c>
      <c r="D29" s="229">
        <v>1.5606894553284061</v>
      </c>
      <c r="E29" s="229">
        <v>1.5175045343750651</v>
      </c>
      <c r="F29" s="229">
        <v>1.3693295671759651</v>
      </c>
      <c r="G29" s="229">
        <v>1.5015213918631889</v>
      </c>
      <c r="H29" s="229">
        <v>1.441121131101152</v>
      </c>
      <c r="I29" s="229">
        <v>1.3869306347472199</v>
      </c>
      <c r="J29" s="229">
        <v>2.3509116293951271</v>
      </c>
      <c r="K29" s="229">
        <v>2.247966989125906</v>
      </c>
      <c r="L29" s="229">
        <v>1.563274174401178</v>
      </c>
      <c r="M29" s="229">
        <v>0.71687273055563483</v>
      </c>
      <c r="N29" s="229">
        <v>0.31672257767954243</v>
      </c>
      <c r="O29" s="229">
        <v>0.53825781656775107</v>
      </c>
      <c r="P29" s="229">
        <v>1.8693410313174681</v>
      </c>
      <c r="Q29" s="229">
        <v>0.1943924625968623</v>
      </c>
      <c r="R29" s="229">
        <v>0.30365213755228249</v>
      </c>
      <c r="S29" s="229">
        <v>0.67376133303568153</v>
      </c>
      <c r="T29" s="229">
        <v>0.93334800741050339</v>
      </c>
      <c r="U29" s="229">
        <v>0.1394745628547297</v>
      </c>
      <c r="V29" s="229">
        <v>9.8387039143593438E-2</v>
      </c>
      <c r="W29" s="229">
        <v>0.1187807884662599</v>
      </c>
      <c r="X29" s="229">
        <v>8.8298017093276226E-2</v>
      </c>
      <c r="Y29" s="229">
        <v>9.3118179525600517E-2</v>
      </c>
      <c r="DA29" s="73" t="s">
        <v>1148</v>
      </c>
    </row>
    <row r="30" spans="1:105" ht="12" customHeight="1" x14ac:dyDescent="0.25">
      <c r="A30" s="46" t="s">
        <v>32</v>
      </c>
      <c r="B30" s="229">
        <v>11.49577358600987</v>
      </c>
      <c r="C30" s="229">
        <v>11.447212482847201</v>
      </c>
      <c r="D30" s="229">
        <v>13.10001251596678</v>
      </c>
      <c r="E30" s="229">
        <v>12.29957540422923</v>
      </c>
      <c r="F30" s="229">
        <v>17.244608483583828</v>
      </c>
      <c r="G30" s="229">
        <v>15.587818297261739</v>
      </c>
      <c r="H30" s="229">
        <v>17.85416812037732</v>
      </c>
      <c r="I30" s="229">
        <v>19.807393953301389</v>
      </c>
      <c r="J30" s="229">
        <v>24.781539553338391</v>
      </c>
      <c r="K30" s="229">
        <v>15.20804535523899</v>
      </c>
      <c r="L30" s="229">
        <v>10.781783417603</v>
      </c>
      <c r="M30" s="229">
        <v>12.442614586058021</v>
      </c>
      <c r="N30" s="229">
        <v>0</v>
      </c>
      <c r="O30" s="229">
        <v>1.4198040347977241</v>
      </c>
      <c r="P30" s="229">
        <v>1.4883755975074699</v>
      </c>
      <c r="Q30" s="229">
        <v>0.71634729237119277</v>
      </c>
      <c r="R30" s="229">
        <v>0.84432221951499342</v>
      </c>
      <c r="S30" s="229">
        <v>1.5159001176333811</v>
      </c>
      <c r="T30" s="229">
        <v>1.685653948832964</v>
      </c>
      <c r="U30" s="229">
        <v>0.46917356922328152</v>
      </c>
      <c r="V30" s="229">
        <v>0.67213563760591544</v>
      </c>
      <c r="W30" s="229">
        <v>2.546121250381066</v>
      </c>
      <c r="X30" s="229">
        <v>1.791184397555351</v>
      </c>
      <c r="Y30" s="229">
        <v>2.366385897561933</v>
      </c>
      <c r="DA30" s="73" t="s">
        <v>1149</v>
      </c>
    </row>
    <row r="31" spans="1:105" ht="12" customHeight="1" x14ac:dyDescent="0.25">
      <c r="A31" s="46" t="s">
        <v>33</v>
      </c>
      <c r="B31" s="229">
        <v>0</v>
      </c>
      <c r="C31" s="229">
        <v>0</v>
      </c>
      <c r="D31" s="229">
        <v>0</v>
      </c>
      <c r="E31" s="229">
        <v>0</v>
      </c>
      <c r="F31" s="229">
        <v>0</v>
      </c>
      <c r="G31" s="229">
        <v>0</v>
      </c>
      <c r="H31" s="229">
        <v>0</v>
      </c>
      <c r="I31" s="229">
        <v>0</v>
      </c>
      <c r="J31" s="229">
        <v>0</v>
      </c>
      <c r="K31" s="229">
        <v>0</v>
      </c>
      <c r="L31" s="229">
        <v>0</v>
      </c>
      <c r="M31" s="229">
        <v>0</v>
      </c>
      <c r="N31" s="229">
        <v>0</v>
      </c>
      <c r="O31" s="229">
        <v>5.9234039867666963</v>
      </c>
      <c r="P31" s="229">
        <v>17.73350571697399</v>
      </c>
      <c r="Q31" s="229">
        <v>13.721920840035249</v>
      </c>
      <c r="R31" s="229">
        <v>10.38911898660913</v>
      </c>
      <c r="S31" s="229">
        <v>2.4902788139039189</v>
      </c>
      <c r="T31" s="229">
        <v>2.795445206733183</v>
      </c>
      <c r="U31" s="229">
        <v>1.249369265286532</v>
      </c>
      <c r="V31" s="229">
        <v>2.4661952562966891</v>
      </c>
      <c r="W31" s="229">
        <v>4.8572581067478264</v>
      </c>
      <c r="X31" s="229">
        <v>5.3141185129801061</v>
      </c>
      <c r="Y31" s="229">
        <v>4.1693918003768822</v>
      </c>
      <c r="DA31" s="73" t="s">
        <v>1150</v>
      </c>
    </row>
    <row r="32" spans="1:105" ht="12" customHeight="1" x14ac:dyDescent="0.25">
      <c r="A32" s="46" t="s">
        <v>35</v>
      </c>
      <c r="B32" s="229">
        <v>0.9903881414900676</v>
      </c>
      <c r="C32" s="229">
        <v>1.197113972559289</v>
      </c>
      <c r="D32" s="229">
        <v>2.7238240187168499</v>
      </c>
      <c r="E32" s="229">
        <v>3.127850911472879</v>
      </c>
      <c r="F32" s="229">
        <v>3.6010924785037668</v>
      </c>
      <c r="G32" s="229">
        <v>6.9800905083988107</v>
      </c>
      <c r="H32" s="229">
        <v>5.2904398356395363</v>
      </c>
      <c r="I32" s="229">
        <v>4.8688980015209919</v>
      </c>
      <c r="J32" s="229">
        <v>9.9852898037739735</v>
      </c>
      <c r="K32" s="229">
        <v>10.553432451634309</v>
      </c>
      <c r="L32" s="229">
        <v>7.9677621045342679</v>
      </c>
      <c r="M32" s="229">
        <v>9.9202956952592398</v>
      </c>
      <c r="N32" s="229">
        <v>13.566874816690991</v>
      </c>
      <c r="O32" s="229">
        <v>9.0236084565695904</v>
      </c>
      <c r="P32" s="229">
        <v>7.7804747652337856</v>
      </c>
      <c r="Q32" s="229">
        <v>3.8433781168081871</v>
      </c>
      <c r="R32" s="229">
        <v>9.3395106955985412</v>
      </c>
      <c r="S32" s="229">
        <v>13.05447474655074</v>
      </c>
      <c r="T32" s="229">
        <v>10.51917144486973</v>
      </c>
      <c r="U32" s="229">
        <v>11.25756713913697</v>
      </c>
      <c r="V32" s="229">
        <v>12.27008402738567</v>
      </c>
      <c r="W32" s="229">
        <v>10.74343284411321</v>
      </c>
      <c r="X32" s="229">
        <v>42.374363541837951</v>
      </c>
      <c r="Y32" s="229">
        <v>27.746375852601371</v>
      </c>
      <c r="DA32" s="73" t="s">
        <v>1151</v>
      </c>
    </row>
    <row r="33" spans="1:105" ht="12" customHeight="1" x14ac:dyDescent="0.25">
      <c r="A33" s="46" t="s">
        <v>36</v>
      </c>
      <c r="B33" s="229">
        <v>0</v>
      </c>
      <c r="C33" s="229">
        <v>0</v>
      </c>
      <c r="D33" s="229">
        <v>0</v>
      </c>
      <c r="E33" s="229">
        <v>0</v>
      </c>
      <c r="F33" s="229">
        <v>0</v>
      </c>
      <c r="G33" s="229">
        <v>0</v>
      </c>
      <c r="H33" s="229">
        <v>0</v>
      </c>
      <c r="I33" s="229">
        <v>0</v>
      </c>
      <c r="J33" s="229">
        <v>0</v>
      </c>
      <c r="K33" s="229">
        <v>0</v>
      </c>
      <c r="L33" s="229">
        <v>0</v>
      </c>
      <c r="M33" s="229">
        <v>0</v>
      </c>
      <c r="N33" s="229">
        <v>0</v>
      </c>
      <c r="O33" s="229">
        <v>0</v>
      </c>
      <c r="P33" s="229">
        <v>0</v>
      </c>
      <c r="Q33" s="229">
        <v>0</v>
      </c>
      <c r="R33" s="229">
        <v>0</v>
      </c>
      <c r="S33" s="229">
        <v>0</v>
      </c>
      <c r="T33" s="229">
        <v>0</v>
      </c>
      <c r="U33" s="229">
        <v>0</v>
      </c>
      <c r="V33" s="229">
        <v>0</v>
      </c>
      <c r="W33" s="229">
        <v>0</v>
      </c>
      <c r="X33" s="229">
        <v>0</v>
      </c>
      <c r="Y33" s="229">
        <v>0</v>
      </c>
      <c r="DA33" s="73" t="s">
        <v>1152</v>
      </c>
    </row>
    <row r="34" spans="1:105" ht="12" customHeight="1" x14ac:dyDescent="0.25">
      <c r="A34" s="46" t="s">
        <v>38</v>
      </c>
      <c r="B34" s="229">
        <v>0</v>
      </c>
      <c r="C34" s="229">
        <v>0</v>
      </c>
      <c r="D34" s="229">
        <v>0</v>
      </c>
      <c r="E34" s="229">
        <v>0</v>
      </c>
      <c r="F34" s="229">
        <v>0</v>
      </c>
      <c r="G34" s="229">
        <v>0</v>
      </c>
      <c r="H34" s="229">
        <v>0</v>
      </c>
      <c r="I34" s="229">
        <v>0</v>
      </c>
      <c r="J34" s="229">
        <v>0</v>
      </c>
      <c r="K34" s="229">
        <v>0</v>
      </c>
      <c r="L34" s="229">
        <v>0</v>
      </c>
      <c r="M34" s="229">
        <v>0</v>
      </c>
      <c r="N34" s="229">
        <v>0</v>
      </c>
      <c r="O34" s="229">
        <v>0</v>
      </c>
      <c r="P34" s="229">
        <v>0</v>
      </c>
      <c r="Q34" s="229">
        <v>20.288180772766871</v>
      </c>
      <c r="R34" s="229">
        <v>8.9053641929946732</v>
      </c>
      <c r="S34" s="229">
        <v>0</v>
      </c>
      <c r="T34" s="229">
        <v>0</v>
      </c>
      <c r="U34" s="229">
        <v>0</v>
      </c>
      <c r="V34" s="229">
        <v>0</v>
      </c>
      <c r="W34" s="229">
        <v>0</v>
      </c>
      <c r="X34" s="229">
        <v>0</v>
      </c>
      <c r="Y34" s="229">
        <v>0</v>
      </c>
      <c r="DA34" s="73" t="s">
        <v>1153</v>
      </c>
    </row>
    <row r="35" spans="1:105" ht="12" customHeight="1" x14ac:dyDescent="0.25">
      <c r="A35" s="46" t="s">
        <v>39</v>
      </c>
      <c r="B35" s="229">
        <v>0</v>
      </c>
      <c r="C35" s="229">
        <v>0</v>
      </c>
      <c r="D35" s="229">
        <v>0</v>
      </c>
      <c r="E35" s="229">
        <v>0</v>
      </c>
      <c r="F35" s="229">
        <v>0</v>
      </c>
      <c r="G35" s="229">
        <v>0</v>
      </c>
      <c r="H35" s="229">
        <v>0</v>
      </c>
      <c r="I35" s="229">
        <v>0</v>
      </c>
      <c r="J35" s="229">
        <v>0</v>
      </c>
      <c r="K35" s="229">
        <v>0</v>
      </c>
      <c r="L35" s="229">
        <v>0</v>
      </c>
      <c r="M35" s="229">
        <v>0</v>
      </c>
      <c r="N35" s="229">
        <v>0</v>
      </c>
      <c r="O35" s="229">
        <v>0</v>
      </c>
      <c r="P35" s="229">
        <v>0</v>
      </c>
      <c r="Q35" s="229">
        <v>0</v>
      </c>
      <c r="R35" s="229">
        <v>0</v>
      </c>
      <c r="S35" s="229">
        <v>0</v>
      </c>
      <c r="T35" s="229">
        <v>0</v>
      </c>
      <c r="U35" s="229">
        <v>0</v>
      </c>
      <c r="V35" s="229">
        <v>0</v>
      </c>
      <c r="W35" s="229">
        <v>0</v>
      </c>
      <c r="X35" s="229">
        <v>0</v>
      </c>
      <c r="Y35" s="229">
        <v>0</v>
      </c>
      <c r="DA35" s="73" t="s">
        <v>1154</v>
      </c>
    </row>
    <row r="36" spans="1:105" ht="12" customHeight="1" x14ac:dyDescent="0.25">
      <c r="A36" s="57" t="s">
        <v>1010</v>
      </c>
      <c r="B36" s="261">
        <v>9.4621535360056654</v>
      </c>
      <c r="C36" s="261">
        <v>9.3568657107046285</v>
      </c>
      <c r="D36" s="261">
        <v>10.60743344509658</v>
      </c>
      <c r="E36" s="261">
        <v>10.611547253190841</v>
      </c>
      <c r="F36" s="261">
        <v>12.405627936694019</v>
      </c>
      <c r="G36" s="261">
        <v>12.85972033409355</v>
      </c>
      <c r="H36" s="261">
        <v>12.87687011310642</v>
      </c>
      <c r="I36" s="261">
        <v>13.770746589369731</v>
      </c>
      <c r="J36" s="261">
        <v>20.172035893700599</v>
      </c>
      <c r="K36" s="261">
        <v>15.70719722584812</v>
      </c>
      <c r="L36" s="261">
        <v>11.209983621345931</v>
      </c>
      <c r="M36" s="261">
        <v>12.158654889014411</v>
      </c>
      <c r="N36" s="261">
        <v>6.3074065431830251</v>
      </c>
      <c r="O36" s="261">
        <v>6.9622556058937786</v>
      </c>
      <c r="P36" s="261">
        <v>10.07970280492941</v>
      </c>
      <c r="Q36" s="261">
        <v>10.025214809355621</v>
      </c>
      <c r="R36" s="261">
        <v>9.8859450523524206</v>
      </c>
      <c r="S36" s="261">
        <v>8.1895232642140634</v>
      </c>
      <c r="T36" s="261">
        <v>9.9250945136498778</v>
      </c>
      <c r="U36" s="261">
        <v>6.505222578246868</v>
      </c>
      <c r="V36" s="261">
        <v>7.3576982967566824</v>
      </c>
      <c r="W36" s="261">
        <v>8.5940389706591276</v>
      </c>
      <c r="X36" s="261">
        <v>19.9567060853492</v>
      </c>
      <c r="Y36" s="261">
        <v>14.309296858794299</v>
      </c>
      <c r="DA36" s="70" t="s">
        <v>1155</v>
      </c>
    </row>
    <row r="37" spans="1:105" ht="12" customHeight="1" x14ac:dyDescent="0.25">
      <c r="A37" s="60" t="s">
        <v>1012</v>
      </c>
      <c r="B37" s="262">
        <v>8.9482077212671154</v>
      </c>
      <c r="C37" s="262">
        <v>8.9316041774473796</v>
      </c>
      <c r="D37" s="262">
        <v>10.056680457569369</v>
      </c>
      <c r="E37" s="262">
        <v>10.512719719662901</v>
      </c>
      <c r="F37" s="262">
        <v>12.370822719165529</v>
      </c>
      <c r="G37" s="262">
        <v>12.82288464183047</v>
      </c>
      <c r="H37" s="262">
        <v>12.84956078833555</v>
      </c>
      <c r="I37" s="262">
        <v>13.770665586803711</v>
      </c>
      <c r="J37" s="262">
        <v>19.9649176896833</v>
      </c>
      <c r="K37" s="262">
        <v>15.448891721511201</v>
      </c>
      <c r="L37" s="262">
        <v>11.129233171735169</v>
      </c>
      <c r="M37" s="262">
        <v>12.087691799637881</v>
      </c>
      <c r="N37" s="262">
        <v>4.9152057494299193</v>
      </c>
      <c r="O37" s="262">
        <v>5.8693876666534859</v>
      </c>
      <c r="P37" s="262">
        <v>9.3242054360281017</v>
      </c>
      <c r="Q37" s="262">
        <v>9.5128284325831665</v>
      </c>
      <c r="R37" s="262">
        <v>9.8762484026030215</v>
      </c>
      <c r="S37" s="262">
        <v>6.7849061462571534</v>
      </c>
      <c r="T37" s="262">
        <v>5.0994035308271277</v>
      </c>
      <c r="U37" s="262">
        <v>5.5382131258262133</v>
      </c>
      <c r="V37" s="262">
        <v>6.1355568995862866</v>
      </c>
      <c r="W37" s="262">
        <v>7.4143295504108977</v>
      </c>
      <c r="X37" s="262">
        <v>19.883461216047071</v>
      </c>
      <c r="Y37" s="262">
        <v>14.16344130549968</v>
      </c>
      <c r="DA37" s="72" t="s">
        <v>1156</v>
      </c>
    </row>
    <row r="38" spans="1:105" ht="12" customHeight="1" x14ac:dyDescent="0.25">
      <c r="A38" s="59" t="s">
        <v>28</v>
      </c>
      <c r="B38" s="230">
        <v>0</v>
      </c>
      <c r="C38" s="230">
        <v>0</v>
      </c>
      <c r="D38" s="230">
        <v>0</v>
      </c>
      <c r="E38" s="230">
        <v>0</v>
      </c>
      <c r="F38" s="230">
        <v>0</v>
      </c>
      <c r="G38" s="230">
        <v>0</v>
      </c>
      <c r="H38" s="230">
        <v>0</v>
      </c>
      <c r="I38" s="230">
        <v>0</v>
      </c>
      <c r="J38" s="230">
        <v>0</v>
      </c>
      <c r="K38" s="230">
        <v>0</v>
      </c>
      <c r="L38" s="230">
        <v>0</v>
      </c>
      <c r="M38" s="230">
        <v>0</v>
      </c>
      <c r="N38" s="230">
        <v>0</v>
      </c>
      <c r="O38" s="230">
        <v>0</v>
      </c>
      <c r="P38" s="230">
        <v>0</v>
      </c>
      <c r="Q38" s="230">
        <v>0</v>
      </c>
      <c r="R38" s="230">
        <v>0</v>
      </c>
      <c r="S38" s="230">
        <v>0</v>
      </c>
      <c r="T38" s="230">
        <v>0</v>
      </c>
      <c r="U38" s="230">
        <v>0</v>
      </c>
      <c r="V38" s="230">
        <v>0</v>
      </c>
      <c r="W38" s="230">
        <v>0</v>
      </c>
      <c r="X38" s="230">
        <v>0</v>
      </c>
      <c r="Y38" s="230">
        <v>0</v>
      </c>
      <c r="DA38" s="71" t="s">
        <v>1157</v>
      </c>
    </row>
    <row r="39" spans="1:105" ht="12" customHeight="1" x14ac:dyDescent="0.25">
      <c r="A39" s="59" t="s">
        <v>31</v>
      </c>
      <c r="B39" s="295">
        <v>3.3815109579551752</v>
      </c>
      <c r="C39" s="295">
        <v>3.5449965083025989</v>
      </c>
      <c r="D39" s="295">
        <v>3.6998635615461231</v>
      </c>
      <c r="E39" s="295">
        <v>4.1309755305466922</v>
      </c>
      <c r="F39" s="295">
        <v>3.9277393150874471</v>
      </c>
      <c r="G39" s="295">
        <v>3.6850041211017359</v>
      </c>
      <c r="H39" s="295">
        <v>3.4962396576888488</v>
      </c>
      <c r="I39" s="295">
        <v>3.7600539679758</v>
      </c>
      <c r="J39" s="295">
        <v>5.6137798043763691</v>
      </c>
      <c r="K39" s="295">
        <v>4.7404765735185688</v>
      </c>
      <c r="L39" s="295">
        <v>3.3839655344250841</v>
      </c>
      <c r="M39" s="295">
        <v>3.3242389012084081</v>
      </c>
      <c r="N39" s="295">
        <v>0.35143461280126431</v>
      </c>
      <c r="O39" s="295">
        <v>0.59237106907594728</v>
      </c>
      <c r="P39" s="295">
        <v>1.079251159533988</v>
      </c>
      <c r="Q39" s="295">
        <v>1.5605724903373479</v>
      </c>
      <c r="R39" s="295">
        <v>0.93764290968289987</v>
      </c>
      <c r="S39" s="295">
        <v>0.97726631791819485</v>
      </c>
      <c r="T39" s="295">
        <v>1.0479973338874751</v>
      </c>
      <c r="U39" s="295">
        <v>1.1407189953349111</v>
      </c>
      <c r="V39" s="295">
        <v>1.068635147567748</v>
      </c>
      <c r="W39" s="295">
        <v>1.5074475332558139</v>
      </c>
      <c r="X39" s="295">
        <v>1.2815342950418021</v>
      </c>
      <c r="Y39" s="295">
        <v>1.503258771401164</v>
      </c>
      <c r="DA39" s="122" t="s">
        <v>1158</v>
      </c>
    </row>
    <row r="40" spans="1:105" ht="12" customHeight="1" x14ac:dyDescent="0.25">
      <c r="A40" s="59" t="s">
        <v>159</v>
      </c>
      <c r="B40" s="295">
        <v>0.50390798369441836</v>
      </c>
      <c r="C40" s="295">
        <v>0.50344016918936096</v>
      </c>
      <c r="D40" s="295">
        <v>0.55562953721320363</v>
      </c>
      <c r="E40" s="295">
        <v>0.5565918296539043</v>
      </c>
      <c r="F40" s="295">
        <v>0.50629387181389274</v>
      </c>
      <c r="G40" s="295">
        <v>0.55526849577773962</v>
      </c>
      <c r="H40" s="295">
        <v>0.53359057546826527</v>
      </c>
      <c r="I40" s="295">
        <v>0.51805142103481638</v>
      </c>
      <c r="J40" s="295">
        <v>0.88646880485491553</v>
      </c>
      <c r="K40" s="295">
        <v>0.83861433793345541</v>
      </c>
      <c r="L40" s="295">
        <v>0.5817893032429351</v>
      </c>
      <c r="M40" s="295">
        <v>0.26462703336008297</v>
      </c>
      <c r="N40" s="295">
        <v>0.101348730852674</v>
      </c>
      <c r="O40" s="295">
        <v>0.25305483442708082</v>
      </c>
      <c r="P40" s="295">
        <v>1.357689307463239</v>
      </c>
      <c r="Q40" s="295">
        <v>0.31813079926545779</v>
      </c>
      <c r="R40" s="295">
        <v>0.25332051727006633</v>
      </c>
      <c r="S40" s="295">
        <v>0.25127951812530402</v>
      </c>
      <c r="T40" s="295">
        <v>0.2818322813769375</v>
      </c>
      <c r="U40" s="295">
        <v>5.0594239190370739E-2</v>
      </c>
      <c r="V40" s="295">
        <v>3.7411730884960769E-2</v>
      </c>
      <c r="W40" s="295">
        <v>5.106813462715231E-2</v>
      </c>
      <c r="X40" s="295">
        <v>3.6172156684696317E-2</v>
      </c>
      <c r="Y40" s="295">
        <v>3.7964847030686519E-2</v>
      </c>
      <c r="DA40" s="122" t="s">
        <v>1159</v>
      </c>
    </row>
    <row r="41" spans="1:105" ht="12" customHeight="1" x14ac:dyDescent="0.25">
      <c r="A41" s="59" t="s">
        <v>32</v>
      </c>
      <c r="B41" s="295">
        <v>4.6648061001124992</v>
      </c>
      <c r="C41" s="295">
        <v>4.4249157739181486</v>
      </c>
      <c r="D41" s="295">
        <v>4.8106432273413171</v>
      </c>
      <c r="E41" s="295">
        <v>4.6532839976201261</v>
      </c>
      <c r="F41" s="295">
        <v>6.5767394063620914</v>
      </c>
      <c r="G41" s="295">
        <v>5.9459253810450976</v>
      </c>
      <c r="H41" s="295">
        <v>6.8188304854927466</v>
      </c>
      <c r="I41" s="295">
        <v>7.6314678323955034</v>
      </c>
      <c r="J41" s="295">
        <v>9.613535518079674</v>
      </c>
      <c r="K41" s="295">
        <v>5.8234234903643669</v>
      </c>
      <c r="L41" s="295">
        <v>4.1103498865477874</v>
      </c>
      <c r="M41" s="295">
        <v>4.7223813596728039</v>
      </c>
      <c r="N41" s="295">
        <v>0</v>
      </c>
      <c r="O41" s="295">
        <v>0.68851801733585283</v>
      </c>
      <c r="P41" s="295">
        <v>1.1150311757848801</v>
      </c>
      <c r="Q41" s="295">
        <v>1.209240067878012</v>
      </c>
      <c r="R41" s="295">
        <v>0.72654890437573538</v>
      </c>
      <c r="S41" s="295">
        <v>0.5831552691739943</v>
      </c>
      <c r="T41" s="295">
        <v>0.52502280031338777</v>
      </c>
      <c r="U41" s="295">
        <v>0.17555055595323199</v>
      </c>
      <c r="V41" s="295">
        <v>0.26362673058273312</v>
      </c>
      <c r="W41" s="295">
        <v>1.126304416749859</v>
      </c>
      <c r="X41" s="295">
        <v>0.75330725144531707</v>
      </c>
      <c r="Y41" s="295">
        <v>0.99230619709537538</v>
      </c>
      <c r="DA41" s="122" t="s">
        <v>1160</v>
      </c>
    </row>
    <row r="42" spans="1:105" ht="12" customHeight="1" x14ac:dyDescent="0.25">
      <c r="A42" s="59" t="s">
        <v>35</v>
      </c>
      <c r="B42" s="295">
        <v>0.39798267950502181</v>
      </c>
      <c r="C42" s="295">
        <v>0.45825172603727138</v>
      </c>
      <c r="D42" s="295">
        <v>0.99054413146872233</v>
      </c>
      <c r="E42" s="295">
        <v>1.171868361842181</v>
      </c>
      <c r="F42" s="295">
        <v>1.3600501259021021</v>
      </c>
      <c r="G42" s="295">
        <v>2.6366866439058958</v>
      </c>
      <c r="H42" s="295">
        <v>2.0009000696856871</v>
      </c>
      <c r="I42" s="295">
        <v>1.861092365397587</v>
      </c>
      <c r="J42" s="295">
        <v>3.8511335623723451</v>
      </c>
      <c r="K42" s="295">
        <v>4.0463773196948116</v>
      </c>
      <c r="L42" s="295">
        <v>3.0531284475193652</v>
      </c>
      <c r="M42" s="295">
        <v>3.7764445053965838</v>
      </c>
      <c r="N42" s="295">
        <v>4.4624224057759809</v>
      </c>
      <c r="O42" s="295">
        <v>4.3354437458146036</v>
      </c>
      <c r="P42" s="295">
        <v>5.7722337932459951</v>
      </c>
      <c r="Q42" s="295">
        <v>6.424885075102349</v>
      </c>
      <c r="R42" s="295">
        <v>7.9587360712743189</v>
      </c>
      <c r="S42" s="295">
        <v>4.9732050410396598</v>
      </c>
      <c r="T42" s="295">
        <v>3.2445511152493269</v>
      </c>
      <c r="U42" s="295">
        <v>4.1713493353476991</v>
      </c>
      <c r="V42" s="295">
        <v>4.7658832905508453</v>
      </c>
      <c r="W42" s="295">
        <v>4.7295094657780732</v>
      </c>
      <c r="X42" s="295">
        <v>17.812447512875249</v>
      </c>
      <c r="Y42" s="295">
        <v>11.629911489972461</v>
      </c>
      <c r="DA42" s="122" t="s">
        <v>1161</v>
      </c>
    </row>
    <row r="43" spans="1:105" ht="12" customHeight="1" x14ac:dyDescent="0.25">
      <c r="A43" s="60" t="s">
        <v>1019</v>
      </c>
      <c r="B43" s="262">
        <v>0.51394581473855083</v>
      </c>
      <c r="C43" s="262">
        <v>0.42526153325724919</v>
      </c>
      <c r="D43" s="262">
        <v>0.55075298752721646</v>
      </c>
      <c r="E43" s="262">
        <v>9.8827533527940589E-2</v>
      </c>
      <c r="F43" s="262">
        <v>3.4805217528488898E-2</v>
      </c>
      <c r="G43" s="262">
        <v>3.6835692263075377E-2</v>
      </c>
      <c r="H43" s="262">
        <v>2.7309324770870721E-2</v>
      </c>
      <c r="I43" s="262">
        <v>8.1002566027971572E-5</v>
      </c>
      <c r="J43" s="262">
        <v>0.2071182040172985</v>
      </c>
      <c r="K43" s="262">
        <v>0.25830550433692201</v>
      </c>
      <c r="L43" s="262">
        <v>8.0750449610761041E-2</v>
      </c>
      <c r="M43" s="262">
        <v>7.0963089376528121E-2</v>
      </c>
      <c r="N43" s="262">
        <v>1.392200793753106</v>
      </c>
      <c r="O43" s="262">
        <v>1.0928679392402929</v>
      </c>
      <c r="P43" s="262">
        <v>0.75549736890130381</v>
      </c>
      <c r="Q43" s="262">
        <v>0.51238637677245435</v>
      </c>
      <c r="R43" s="262">
        <v>9.6966497493984598E-3</v>
      </c>
      <c r="S43" s="262">
        <v>1.4046171179569089</v>
      </c>
      <c r="T43" s="262">
        <v>4.825690982822751</v>
      </c>
      <c r="U43" s="262">
        <v>0.9670094524206545</v>
      </c>
      <c r="V43" s="262">
        <v>1.222141397170396</v>
      </c>
      <c r="W43" s="262">
        <v>1.1797094202482299</v>
      </c>
      <c r="X43" s="262">
        <v>7.3244869302136056E-2</v>
      </c>
      <c r="Y43" s="262">
        <v>0.1458555532946203</v>
      </c>
      <c r="DA43" s="72" t="s">
        <v>1162</v>
      </c>
    </row>
    <row r="44" spans="1:105" ht="12" customHeight="1" x14ac:dyDescent="0.25">
      <c r="A44" s="57" t="s">
        <v>1021</v>
      </c>
      <c r="B44" s="261">
        <f t="shared" ref="B44:Y44" si="1">B45+B46+B57</f>
        <v>2.5835967944545697</v>
      </c>
      <c r="C44" s="261">
        <f t="shared" si="1"/>
        <v>2.4499190255242902</v>
      </c>
      <c r="D44" s="261">
        <f t="shared" si="1"/>
        <v>2.8492248208625872</v>
      </c>
      <c r="E44" s="261">
        <f t="shared" si="1"/>
        <v>1.9799501145616918</v>
      </c>
      <c r="F44" s="261">
        <f t="shared" si="1"/>
        <v>2.0731982658132386</v>
      </c>
      <c r="G44" s="261">
        <f t="shared" si="1"/>
        <v>2.3356432281922848</v>
      </c>
      <c r="H44" s="261">
        <f t="shared" si="1"/>
        <v>2.2443913417769901</v>
      </c>
      <c r="I44" s="261">
        <f t="shared" si="1"/>
        <v>2.5706175059829159</v>
      </c>
      <c r="J44" s="261">
        <f t="shared" si="1"/>
        <v>3.9523127560006355</v>
      </c>
      <c r="K44" s="261">
        <f t="shared" si="1"/>
        <v>3.2909985993936388</v>
      </c>
      <c r="L44" s="261">
        <f t="shared" si="1"/>
        <v>2.157358608750036</v>
      </c>
      <c r="M44" s="261">
        <f t="shared" si="1"/>
        <v>2.326061947374952</v>
      </c>
      <c r="N44" s="261">
        <f t="shared" si="1"/>
        <v>1.9620245319395866</v>
      </c>
      <c r="O44" s="261">
        <f t="shared" si="1"/>
        <v>2.0370551382618327</v>
      </c>
      <c r="P44" s="261">
        <f t="shared" si="1"/>
        <v>2.5800078390164924</v>
      </c>
      <c r="Q44" s="261">
        <f t="shared" si="1"/>
        <v>2.507545143401797</v>
      </c>
      <c r="R44" s="261">
        <f t="shared" si="1"/>
        <v>2.1009437853135413</v>
      </c>
      <c r="S44" s="261">
        <f t="shared" si="1"/>
        <v>2.5099763113964402</v>
      </c>
      <c r="T44" s="261">
        <f t="shared" si="1"/>
        <v>3.8039999617894393</v>
      </c>
      <c r="U44" s="261">
        <f t="shared" si="1"/>
        <v>1.9521040934114884</v>
      </c>
      <c r="V44" s="261">
        <f t="shared" si="1"/>
        <v>2.2484100866347694</v>
      </c>
      <c r="W44" s="261">
        <f t="shared" si="1"/>
        <v>2.5573944991929149</v>
      </c>
      <c r="X44" s="261">
        <f t="shared" si="1"/>
        <v>4.1022958181607434</v>
      </c>
      <c r="Y44" s="261">
        <f t="shared" si="1"/>
        <v>2.9832384978550834</v>
      </c>
      <c r="DA44" s="70"/>
    </row>
    <row r="45" spans="1:105" ht="12" customHeight="1" x14ac:dyDescent="0.25">
      <c r="A45" s="60" t="s">
        <v>1022</v>
      </c>
      <c r="B45" s="262">
        <v>0.11974083273408841</v>
      </c>
      <c r="C45" s="262">
        <v>0.15333942494719979</v>
      </c>
      <c r="D45" s="262">
        <v>0.28569713277641923</v>
      </c>
      <c r="E45" s="262">
        <v>0.68757828957761524</v>
      </c>
      <c r="F45" s="262">
        <v>1.0750382946018391</v>
      </c>
      <c r="G45" s="262">
        <v>1.412167916205687</v>
      </c>
      <c r="H45" s="262">
        <v>1.3392312245044149</v>
      </c>
      <c r="I45" s="262">
        <v>1.854721222539897</v>
      </c>
      <c r="J45" s="262">
        <v>1.733930895656931</v>
      </c>
      <c r="K45" s="262">
        <v>1.373787897188993</v>
      </c>
      <c r="L45" s="262">
        <v>1.180223241979198</v>
      </c>
      <c r="M45" s="262">
        <v>1.3660214663038031</v>
      </c>
      <c r="N45" s="262">
        <v>0.3357575296819868</v>
      </c>
      <c r="O45" s="262">
        <v>0.39934568308404411</v>
      </c>
      <c r="P45" s="262">
        <v>0.74308977262222276</v>
      </c>
      <c r="Q45" s="262">
        <v>0.85401825529195463</v>
      </c>
      <c r="R45" s="262">
        <v>1.464025932159607</v>
      </c>
      <c r="S45" s="262">
        <v>0.45959420972805698</v>
      </c>
      <c r="T45" s="262">
        <v>0.17212346003048329</v>
      </c>
      <c r="U45" s="262">
        <v>0.41361780188629671</v>
      </c>
      <c r="V45" s="262">
        <v>0.44327795583609098</v>
      </c>
      <c r="W45" s="262">
        <v>0.51050508201325684</v>
      </c>
      <c r="X45" s="262">
        <v>2.9039497228600561</v>
      </c>
      <c r="Y45" s="262">
        <v>1.9219347642053839</v>
      </c>
      <c r="DA45" s="72" t="s">
        <v>1163</v>
      </c>
    </row>
    <row r="46" spans="1:105" ht="12" customHeight="1" x14ac:dyDescent="0.25">
      <c r="A46" s="60" t="s">
        <v>1024</v>
      </c>
      <c r="B46" s="262">
        <v>0.50247454579323858</v>
      </c>
      <c r="C46" s="262">
        <v>0.4915994043281694</v>
      </c>
      <c r="D46" s="262">
        <v>0.54861823672900989</v>
      </c>
      <c r="E46" s="262">
        <v>0.55686297541692276</v>
      </c>
      <c r="F46" s="262">
        <v>0.64919648090543702</v>
      </c>
      <c r="G46" s="262">
        <v>0.67323154041899491</v>
      </c>
      <c r="H46" s="262">
        <v>0.6733097708286665</v>
      </c>
      <c r="I46" s="262">
        <v>0.71487233966704966</v>
      </c>
      <c r="J46" s="262">
        <v>1.0286632631027519</v>
      </c>
      <c r="K46" s="262">
        <v>0.80482963401840002</v>
      </c>
      <c r="L46" s="262">
        <v>0.58119420227047447</v>
      </c>
      <c r="M46" s="262">
        <v>0.63444861184649004</v>
      </c>
      <c r="N46" s="262">
        <v>0.29757726584801858</v>
      </c>
      <c r="O46" s="262">
        <v>0.36083045654145579</v>
      </c>
      <c r="P46" s="262">
        <v>0.60325390903977982</v>
      </c>
      <c r="Q46" s="262">
        <v>0.78962189392992044</v>
      </c>
      <c r="R46" s="262">
        <v>0.61429262354520597</v>
      </c>
      <c r="S46" s="262">
        <v>0.40387821592413381</v>
      </c>
      <c r="T46" s="262">
        <v>0.38465753439896799</v>
      </c>
      <c r="U46" s="262">
        <v>0.32224428367971752</v>
      </c>
      <c r="V46" s="262">
        <v>0.36327972504949158</v>
      </c>
      <c r="W46" s="262">
        <v>0.43169190139530539</v>
      </c>
      <c r="X46" s="262">
        <v>1.046882129587613</v>
      </c>
      <c r="Y46" s="262">
        <v>0.75556404300791669</v>
      </c>
      <c r="DA46" s="72" t="s">
        <v>1164</v>
      </c>
    </row>
    <row r="47" spans="1:105" ht="12" customHeight="1" x14ac:dyDescent="0.25">
      <c r="A47" s="64" t="s">
        <v>28</v>
      </c>
      <c r="B47" s="229">
        <v>0</v>
      </c>
      <c r="C47" s="229">
        <v>0</v>
      </c>
      <c r="D47" s="229">
        <v>0</v>
      </c>
      <c r="E47" s="229">
        <v>0</v>
      </c>
      <c r="F47" s="229">
        <v>0</v>
      </c>
      <c r="G47" s="229">
        <v>0</v>
      </c>
      <c r="H47" s="229">
        <v>0</v>
      </c>
      <c r="I47" s="229">
        <v>0</v>
      </c>
      <c r="J47" s="229">
        <v>0</v>
      </c>
      <c r="K47" s="229">
        <v>0</v>
      </c>
      <c r="L47" s="229">
        <v>0</v>
      </c>
      <c r="M47" s="229">
        <v>0</v>
      </c>
      <c r="N47" s="229">
        <v>0</v>
      </c>
      <c r="O47" s="229">
        <v>0</v>
      </c>
      <c r="P47" s="229">
        <v>0</v>
      </c>
      <c r="Q47" s="229">
        <v>0</v>
      </c>
      <c r="R47" s="229">
        <v>0</v>
      </c>
      <c r="S47" s="229">
        <v>0</v>
      </c>
      <c r="T47" s="229">
        <v>0</v>
      </c>
      <c r="U47" s="229">
        <v>0</v>
      </c>
      <c r="V47" s="229">
        <v>0</v>
      </c>
      <c r="W47" s="229">
        <v>0</v>
      </c>
      <c r="X47" s="229">
        <v>0</v>
      </c>
      <c r="Y47" s="229">
        <v>0</v>
      </c>
      <c r="DA47" s="73" t="s">
        <v>1165</v>
      </c>
    </row>
    <row r="48" spans="1:105" ht="12" customHeight="1" x14ac:dyDescent="0.25">
      <c r="A48" s="64" t="s">
        <v>30</v>
      </c>
      <c r="B48" s="229">
        <v>6.0877147022085881E-2</v>
      </c>
      <c r="C48" s="229">
        <v>2.874976659675315E-2</v>
      </c>
      <c r="D48" s="229">
        <v>0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0</v>
      </c>
      <c r="X48" s="229">
        <v>0</v>
      </c>
      <c r="Y48" s="229">
        <v>0</v>
      </c>
      <c r="DA48" s="73" t="s">
        <v>1166</v>
      </c>
    </row>
    <row r="49" spans="1:105" ht="12" customHeight="1" x14ac:dyDescent="0.25">
      <c r="A49" s="64" t="s">
        <v>31</v>
      </c>
      <c r="B49" s="229">
        <v>0.167774236965017</v>
      </c>
      <c r="C49" s="229">
        <v>0.1846377143890181</v>
      </c>
      <c r="D49" s="229">
        <v>0.20284492109406119</v>
      </c>
      <c r="E49" s="229">
        <v>0.21983308305158841</v>
      </c>
      <c r="F49" s="229">
        <v>0.20734579326239991</v>
      </c>
      <c r="G49" s="229">
        <v>0.19449736672778731</v>
      </c>
      <c r="H49" s="229">
        <v>0.18430655793465159</v>
      </c>
      <c r="I49" s="229">
        <v>0.19648219799135311</v>
      </c>
      <c r="J49" s="229">
        <v>0.29040187034705339</v>
      </c>
      <c r="K49" s="229">
        <v>0.2477296819247399</v>
      </c>
      <c r="L49" s="229">
        <v>0.177177951243424</v>
      </c>
      <c r="M49" s="229">
        <v>0.1753982413770605</v>
      </c>
      <c r="N49" s="229">
        <v>2.143643193915518E-2</v>
      </c>
      <c r="O49" s="229">
        <v>2.4593299814117311E-2</v>
      </c>
      <c r="P49" s="229">
        <v>2.900400174720652E-2</v>
      </c>
      <c r="Q49" s="229">
        <v>1.861250852106032E-2</v>
      </c>
      <c r="R49" s="229">
        <v>2.1937680550326889E-2</v>
      </c>
      <c r="S49" s="229">
        <v>5.1145706405868477E-2</v>
      </c>
      <c r="T49" s="229">
        <v>6.7742357116418545E-2</v>
      </c>
      <c r="U49" s="229">
        <v>6.1379008763271813E-2</v>
      </c>
      <c r="V49" s="229">
        <v>5.4853810426706333E-2</v>
      </c>
      <c r="W49" s="229">
        <v>6.8394411793429949E-2</v>
      </c>
      <c r="X49" s="229">
        <v>6.0989305490489407E-2</v>
      </c>
      <c r="Y49" s="229">
        <v>7.1849589775997966E-2</v>
      </c>
      <c r="DA49" s="73" t="s">
        <v>1167</v>
      </c>
    </row>
    <row r="50" spans="1:105" ht="12" customHeight="1" x14ac:dyDescent="0.25">
      <c r="A50" s="64" t="s">
        <v>159</v>
      </c>
      <c r="B50" s="229">
        <v>2.5476928923379799E-2</v>
      </c>
      <c r="C50" s="229">
        <v>2.6719838659244169E-2</v>
      </c>
      <c r="D50" s="229">
        <v>3.1041672804622229E-2</v>
      </c>
      <c r="E50" s="229">
        <v>3.0182736914621599E-2</v>
      </c>
      <c r="F50" s="229">
        <v>2.723557863535828E-2</v>
      </c>
      <c r="G50" s="229">
        <v>2.9864836720864669E-2</v>
      </c>
      <c r="H50" s="229">
        <v>2.8663492580627298E-2</v>
      </c>
      <c r="I50" s="229">
        <v>2.7585658901931209E-2</v>
      </c>
      <c r="J50" s="229">
        <v>4.6758968828240682E-2</v>
      </c>
      <c r="K50" s="229">
        <v>4.4711428986591452E-2</v>
      </c>
      <c r="L50" s="229">
        <v>3.1093082137513491E-2</v>
      </c>
      <c r="M50" s="229">
        <v>1.425839629305471E-2</v>
      </c>
      <c r="N50" s="229">
        <v>6.299522683771896E-3</v>
      </c>
      <c r="O50" s="229">
        <v>1.0705796063003859E-2</v>
      </c>
      <c r="P50" s="229">
        <v>3.7180665542589648E-2</v>
      </c>
      <c r="Q50" s="229">
        <v>3.8664112191023991E-3</v>
      </c>
      <c r="R50" s="229">
        <v>6.0395553184144964E-3</v>
      </c>
      <c r="S50" s="229">
        <v>1.3400922763394199E-2</v>
      </c>
      <c r="T50" s="229">
        <v>1.8564028455479262E-2</v>
      </c>
      <c r="U50" s="229">
        <v>2.774109692304674E-3</v>
      </c>
      <c r="V50" s="229">
        <v>1.9568904415185732E-3</v>
      </c>
      <c r="W50" s="229">
        <v>2.362516359969139E-3</v>
      </c>
      <c r="X50" s="229">
        <v>1.756222640287952E-3</v>
      </c>
      <c r="Y50" s="229">
        <v>1.8520943107080349E-3</v>
      </c>
      <c r="DA50" s="73" t="s">
        <v>1168</v>
      </c>
    </row>
    <row r="51" spans="1:105" ht="12" customHeight="1" x14ac:dyDescent="0.25">
      <c r="A51" s="64" t="s">
        <v>32</v>
      </c>
      <c r="B51" s="229">
        <v>0.22864769225844991</v>
      </c>
      <c r="C51" s="229">
        <v>0.2276818256215859</v>
      </c>
      <c r="D51" s="229">
        <v>0.26055555182278661</v>
      </c>
      <c r="E51" s="229">
        <v>0.24463508357178171</v>
      </c>
      <c r="F51" s="229">
        <v>0.3429903959199761</v>
      </c>
      <c r="G51" s="229">
        <v>0.31003730669768897</v>
      </c>
      <c r="H51" s="229">
        <v>0.35511436506428368</v>
      </c>
      <c r="I51" s="229">
        <v>0.39396347563664058</v>
      </c>
      <c r="J51" s="229">
        <v>0.49289782780499641</v>
      </c>
      <c r="K51" s="229">
        <v>0.30248373006136942</v>
      </c>
      <c r="L51" s="229">
        <v>0.21444662931300981</v>
      </c>
      <c r="M51" s="229">
        <v>0.24748009252946421</v>
      </c>
      <c r="N51" s="229">
        <v>0</v>
      </c>
      <c r="O51" s="229">
        <v>2.8239501551318789E-2</v>
      </c>
      <c r="P51" s="229">
        <v>2.960337058116988E-2</v>
      </c>
      <c r="Q51" s="229">
        <v>1.4247945475856699E-2</v>
      </c>
      <c r="R51" s="229">
        <v>1.6793330659328261E-2</v>
      </c>
      <c r="S51" s="229">
        <v>3.0150825518432189E-2</v>
      </c>
      <c r="T51" s="229">
        <v>3.3527181312621709E-2</v>
      </c>
      <c r="U51" s="229">
        <v>9.3317298804593204E-3</v>
      </c>
      <c r="V51" s="229">
        <v>1.336858814010417E-2</v>
      </c>
      <c r="W51" s="229">
        <v>5.0641633097081223E-2</v>
      </c>
      <c r="X51" s="229">
        <v>3.5626152154630733E-2</v>
      </c>
      <c r="Y51" s="229">
        <v>4.7066747654889989E-2</v>
      </c>
      <c r="DA51" s="73" t="s">
        <v>1169</v>
      </c>
    </row>
    <row r="52" spans="1:105" ht="12" customHeight="1" x14ac:dyDescent="0.25">
      <c r="A52" s="64" t="s">
        <v>33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J52" s="229">
        <v>0</v>
      </c>
      <c r="K52" s="229">
        <v>0</v>
      </c>
      <c r="L52" s="229">
        <v>0</v>
      </c>
      <c r="M52" s="229">
        <v>0</v>
      </c>
      <c r="N52" s="229">
        <v>0</v>
      </c>
      <c r="O52" s="229">
        <v>0.11781483357822491</v>
      </c>
      <c r="P52" s="229">
        <v>0.35271442391425029</v>
      </c>
      <c r="Q52" s="229">
        <v>0.27292513287191461</v>
      </c>
      <c r="R52" s="229">
        <v>0.2066366445993244</v>
      </c>
      <c r="S52" s="229">
        <v>4.9530942795549218E-2</v>
      </c>
      <c r="T52" s="229">
        <v>5.5600616224065799E-2</v>
      </c>
      <c r="U52" s="229">
        <v>2.484960208628759E-2</v>
      </c>
      <c r="V52" s="229">
        <v>4.9051927631666027E-2</v>
      </c>
      <c r="W52" s="229">
        <v>9.6609492915128117E-2</v>
      </c>
      <c r="X52" s="229">
        <v>0.10569631745874949</v>
      </c>
      <c r="Y52" s="229">
        <v>8.2928026212838027E-2</v>
      </c>
      <c r="DA52" s="73" t="s">
        <v>1170</v>
      </c>
    </row>
    <row r="53" spans="1:105" ht="12" customHeight="1" x14ac:dyDescent="0.25">
      <c r="A53" s="64" t="s">
        <v>35</v>
      </c>
      <c r="B53" s="229">
        <v>1.9698540624305989E-2</v>
      </c>
      <c r="C53" s="229">
        <v>2.3810259061568081E-2</v>
      </c>
      <c r="D53" s="229">
        <v>5.4176091007539957E-2</v>
      </c>
      <c r="E53" s="229">
        <v>6.2212071878931012E-2</v>
      </c>
      <c r="F53" s="229">
        <v>7.1624713087702671E-2</v>
      </c>
      <c r="G53" s="229">
        <v>0.13883203027265389</v>
      </c>
      <c r="H53" s="229">
        <v>0.1052253552491038</v>
      </c>
      <c r="I53" s="229">
        <v>9.6841007137124818E-2</v>
      </c>
      <c r="J53" s="229">
        <v>0.19860459612246131</v>
      </c>
      <c r="K53" s="229">
        <v>0.20990479304569931</v>
      </c>
      <c r="L53" s="229">
        <v>0.1584765395765273</v>
      </c>
      <c r="M53" s="229">
        <v>0.1973118816469106</v>
      </c>
      <c r="N53" s="229">
        <v>0.26984131122509147</v>
      </c>
      <c r="O53" s="229">
        <v>0.17947702553479089</v>
      </c>
      <c r="P53" s="229">
        <v>0.15475144725456341</v>
      </c>
      <c r="Q53" s="229">
        <v>7.6443706055091085E-2</v>
      </c>
      <c r="R53" s="229">
        <v>0.1857602319143207</v>
      </c>
      <c r="S53" s="229">
        <v>0.25964981844088958</v>
      </c>
      <c r="T53" s="229">
        <v>0.20922335129038269</v>
      </c>
      <c r="U53" s="229">
        <v>0.22390983325739419</v>
      </c>
      <c r="V53" s="229">
        <v>0.24404850840949649</v>
      </c>
      <c r="W53" s="229">
        <v>0.21368384722969699</v>
      </c>
      <c r="X53" s="229">
        <v>0.84281413184345577</v>
      </c>
      <c r="Y53" s="229">
        <v>0.55186758505348266</v>
      </c>
      <c r="DA53" s="73" t="s">
        <v>1171</v>
      </c>
    </row>
    <row r="54" spans="1:105" ht="12" customHeight="1" x14ac:dyDescent="0.25">
      <c r="A54" s="64" t="s">
        <v>36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1172</v>
      </c>
    </row>
    <row r="55" spans="1:105" ht="12" customHeight="1" x14ac:dyDescent="0.25">
      <c r="A55" s="64" t="s">
        <v>38</v>
      </c>
      <c r="B55" s="229">
        <v>0</v>
      </c>
      <c r="C55" s="229">
        <v>0</v>
      </c>
      <c r="D55" s="229">
        <v>0</v>
      </c>
      <c r="E55" s="229">
        <v>0</v>
      </c>
      <c r="F55" s="229">
        <v>0</v>
      </c>
      <c r="G55" s="229">
        <v>0</v>
      </c>
      <c r="H55" s="229">
        <v>0</v>
      </c>
      <c r="I55" s="229">
        <v>0</v>
      </c>
      <c r="J55" s="229">
        <v>0</v>
      </c>
      <c r="K55" s="229">
        <v>0</v>
      </c>
      <c r="L55" s="229">
        <v>0</v>
      </c>
      <c r="M55" s="229">
        <v>0</v>
      </c>
      <c r="N55" s="229">
        <v>0</v>
      </c>
      <c r="O55" s="229">
        <v>0</v>
      </c>
      <c r="P55" s="229">
        <v>0</v>
      </c>
      <c r="Q55" s="229">
        <v>0.40352618978689542</v>
      </c>
      <c r="R55" s="229">
        <v>0.17712518050349119</v>
      </c>
      <c r="S55" s="229">
        <v>0</v>
      </c>
      <c r="T55" s="229">
        <v>0</v>
      </c>
      <c r="U55" s="229">
        <v>0</v>
      </c>
      <c r="V55" s="229">
        <v>0</v>
      </c>
      <c r="W55" s="229">
        <v>0</v>
      </c>
      <c r="X55" s="229">
        <v>0</v>
      </c>
      <c r="Y55" s="229">
        <v>0</v>
      </c>
      <c r="DA55" s="73" t="s">
        <v>1173</v>
      </c>
    </row>
    <row r="56" spans="1:105" ht="12" customHeight="1" x14ac:dyDescent="0.25">
      <c r="A56" s="64" t="s">
        <v>39</v>
      </c>
      <c r="B56" s="229">
        <v>0</v>
      </c>
      <c r="C56" s="229">
        <v>0</v>
      </c>
      <c r="D56" s="229">
        <v>0</v>
      </c>
      <c r="E56" s="229">
        <v>0</v>
      </c>
      <c r="F56" s="229">
        <v>0</v>
      </c>
      <c r="G56" s="229">
        <v>0</v>
      </c>
      <c r="H56" s="229">
        <v>0</v>
      </c>
      <c r="I56" s="229">
        <v>0</v>
      </c>
      <c r="J56" s="229">
        <v>0</v>
      </c>
      <c r="K56" s="229">
        <v>0</v>
      </c>
      <c r="L56" s="229">
        <v>0</v>
      </c>
      <c r="M56" s="229">
        <v>0</v>
      </c>
      <c r="N56" s="229">
        <v>0</v>
      </c>
      <c r="O56" s="229">
        <v>0</v>
      </c>
      <c r="P56" s="229">
        <v>0</v>
      </c>
      <c r="Q56" s="229">
        <v>0</v>
      </c>
      <c r="R56" s="229">
        <v>0</v>
      </c>
      <c r="S56" s="229">
        <v>0</v>
      </c>
      <c r="T56" s="229">
        <v>0</v>
      </c>
      <c r="U56" s="229">
        <v>0</v>
      </c>
      <c r="V56" s="229">
        <v>0</v>
      </c>
      <c r="W56" s="229">
        <v>0</v>
      </c>
      <c r="X56" s="229">
        <v>0</v>
      </c>
      <c r="Y56" s="229">
        <v>0</v>
      </c>
      <c r="DA56" s="73" t="s">
        <v>1174</v>
      </c>
    </row>
    <row r="57" spans="1:105" ht="12" customHeight="1" x14ac:dyDescent="0.25">
      <c r="A57" s="60" t="s">
        <v>1036</v>
      </c>
      <c r="B57" s="262">
        <v>1.9613814159272429</v>
      </c>
      <c r="C57" s="262">
        <v>1.8049801962489209</v>
      </c>
      <c r="D57" s="262">
        <v>2.0149094513571582</v>
      </c>
      <c r="E57" s="262">
        <v>0.73550884956715379</v>
      </c>
      <c r="F57" s="262">
        <v>0.34896349030596252</v>
      </c>
      <c r="G57" s="262">
        <v>0.25024377156760291</v>
      </c>
      <c r="H57" s="262">
        <v>0.23185034644390859</v>
      </c>
      <c r="I57" s="262">
        <v>1.0239437759693301E-3</v>
      </c>
      <c r="J57" s="262">
        <v>1.189718597240953</v>
      </c>
      <c r="K57" s="262">
        <v>1.112381068186246</v>
      </c>
      <c r="L57" s="262">
        <v>0.39594116450036382</v>
      </c>
      <c r="M57" s="262">
        <v>0.32559186922465849</v>
      </c>
      <c r="N57" s="262">
        <v>1.3286897364095811</v>
      </c>
      <c r="O57" s="262">
        <v>1.2768789986363329</v>
      </c>
      <c r="P57" s="262">
        <v>1.23366415735449</v>
      </c>
      <c r="Q57" s="262">
        <v>0.86390499417992184</v>
      </c>
      <c r="R57" s="262">
        <v>2.2625229608728158E-2</v>
      </c>
      <c r="S57" s="262">
        <v>1.6465038857442491</v>
      </c>
      <c r="T57" s="262">
        <v>3.2472189673599878</v>
      </c>
      <c r="U57" s="262">
        <v>1.2162420078454741</v>
      </c>
      <c r="V57" s="262">
        <v>1.441852405749187</v>
      </c>
      <c r="W57" s="262">
        <v>1.615197515784353</v>
      </c>
      <c r="X57" s="262">
        <v>0.1514639657130748</v>
      </c>
      <c r="Y57" s="262">
        <v>0.30573969064178308</v>
      </c>
      <c r="DA57" s="72" t="s">
        <v>1175</v>
      </c>
    </row>
    <row r="58" spans="1:105" ht="12" customHeight="1" x14ac:dyDescent="0.25">
      <c r="A58" s="132" t="s">
        <v>1038</v>
      </c>
      <c r="B58" s="316">
        <v>6.5975156219912767</v>
      </c>
      <c r="C58" s="316">
        <v>6.7425981310649652</v>
      </c>
      <c r="D58" s="316">
        <v>7.1914684402223887</v>
      </c>
      <c r="E58" s="316">
        <v>7.0819621478552444</v>
      </c>
      <c r="F58" s="316">
        <v>6.7925751865047452</v>
      </c>
      <c r="G58" s="316">
        <v>6.585854131407439</v>
      </c>
      <c r="H58" s="316">
        <v>6.4739823213808698</v>
      </c>
      <c r="I58" s="316">
        <v>3.4910679139940042</v>
      </c>
      <c r="J58" s="316">
        <v>7.0247024522620958</v>
      </c>
      <c r="K58" s="316">
        <v>6.1548371561972752</v>
      </c>
      <c r="L58" s="316">
        <v>6.7563470498977676</v>
      </c>
      <c r="M58" s="316">
        <v>8.6778431316517395</v>
      </c>
      <c r="N58" s="316">
        <v>7.6898871049598094</v>
      </c>
      <c r="O58" s="316">
        <v>7.8796167463985229</v>
      </c>
      <c r="P58" s="316">
        <v>6.8441733491117072</v>
      </c>
      <c r="Q58" s="316">
        <v>3.9232305425706611</v>
      </c>
      <c r="R58" s="316">
        <v>2.8092810565516859</v>
      </c>
      <c r="S58" s="316">
        <v>5.0255269607666113</v>
      </c>
      <c r="T58" s="316">
        <v>3.5671935217289219</v>
      </c>
      <c r="U58" s="316">
        <v>2.2965413649675259</v>
      </c>
      <c r="V58" s="316">
        <v>2.6211635118403218</v>
      </c>
      <c r="W58" s="316">
        <v>2.9764595717028439</v>
      </c>
      <c r="X58" s="316">
        <v>5.1484558173285544</v>
      </c>
      <c r="Y58" s="316">
        <v>3.9420283781163188</v>
      </c>
      <c r="DA58" s="139" t="s">
        <v>1176</v>
      </c>
    </row>
    <row r="59" spans="1:105" ht="12" hidden="1" customHeight="1" x14ac:dyDescent="0.25">
      <c r="A59" s="98"/>
      <c r="B59" s="98"/>
      <c r="C59" s="98"/>
      <c r="D59" s="98"/>
      <c r="E59" s="98"/>
      <c r="F59" s="98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8"/>
      <c r="V59" s="98"/>
      <c r="W59" s="98"/>
      <c r="X59" s="98"/>
      <c r="Y59" s="98"/>
      <c r="DA59" s="94"/>
    </row>
    <row r="60" spans="1:105" ht="12" customHeight="1" x14ac:dyDescent="0.25">
      <c r="A60" s="172"/>
      <c r="B60" s="172"/>
      <c r="C60" s="172"/>
      <c r="D60" s="172"/>
      <c r="E60" s="172"/>
      <c r="F60" s="172"/>
      <c r="G60" s="172"/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DA60" s="176"/>
    </row>
    <row r="61" spans="1:105" ht="15" customHeight="1" x14ac:dyDescent="0.25">
      <c r="A61" s="34" t="s">
        <v>49</v>
      </c>
      <c r="B61" s="223">
        <v>126.10727291419759</v>
      </c>
      <c r="C61" s="223">
        <v>110.9871565435995</v>
      </c>
      <c r="D61" s="223">
        <v>106.527413901777</v>
      </c>
      <c r="E61" s="223">
        <v>83.338421168987225</v>
      </c>
      <c r="F61" s="223">
        <v>103.19370251158441</v>
      </c>
      <c r="G61" s="223">
        <v>121.1304595112955</v>
      </c>
      <c r="H61" s="223">
        <v>122.451330374308</v>
      </c>
      <c r="I61" s="223">
        <v>98.521200735715411</v>
      </c>
      <c r="J61" s="223">
        <v>74.252469895534361</v>
      </c>
      <c r="K61" s="223">
        <v>66.859967856947875</v>
      </c>
      <c r="L61" s="223">
        <v>73.692106300624573</v>
      </c>
      <c r="M61" s="223">
        <v>54.256512534577688</v>
      </c>
      <c r="N61" s="223">
        <v>20.246476450801961</v>
      </c>
      <c r="O61" s="223">
        <v>21.8403608242525</v>
      </c>
      <c r="P61" s="223">
        <v>43.583689190574518</v>
      </c>
      <c r="Q61" s="223">
        <v>82.809796360439279</v>
      </c>
      <c r="R61" s="223">
        <v>56.931087643925572</v>
      </c>
      <c r="S61" s="223">
        <v>22.310630206161481</v>
      </c>
      <c r="T61" s="223">
        <v>15.58880185013793</v>
      </c>
      <c r="U61" s="223">
        <v>9.9956375885211806</v>
      </c>
      <c r="V61" s="223">
        <v>5.1347840672661249</v>
      </c>
      <c r="W61" s="223">
        <v>5.8865976851929531</v>
      </c>
      <c r="X61" s="223">
        <v>62.756553956161987</v>
      </c>
      <c r="Y61" s="223">
        <v>55.016288233824582</v>
      </c>
      <c r="DA61" s="89" t="s">
        <v>1177</v>
      </c>
    </row>
    <row r="62" spans="1:105" ht="12" customHeight="1" x14ac:dyDescent="0.25">
      <c r="A62" s="55" t="s">
        <v>91</v>
      </c>
      <c r="B62" s="259">
        <v>0.86408765341564564</v>
      </c>
      <c r="C62" s="259">
        <v>0.74178893202018092</v>
      </c>
      <c r="D62" s="259">
        <v>0.74586999414065436</v>
      </c>
      <c r="E62" s="259">
        <v>0.38327843818335777</v>
      </c>
      <c r="F62" s="259">
        <v>0.34076882665168462</v>
      </c>
      <c r="G62" s="259">
        <v>0.40256254288473609</v>
      </c>
      <c r="H62" s="259">
        <v>0.37279424084327878</v>
      </c>
      <c r="I62" s="259">
        <v>3.9181004783848741E-2</v>
      </c>
      <c r="J62" s="259">
        <v>0.35566507632405481</v>
      </c>
      <c r="K62" s="259">
        <v>0.35929101449030559</v>
      </c>
      <c r="L62" s="259">
        <v>0.31167400262334161</v>
      </c>
      <c r="M62" s="259">
        <v>0.21104422234264009</v>
      </c>
      <c r="N62" s="259">
        <v>0.18857879468582719</v>
      </c>
      <c r="O62" s="259">
        <v>0.17774704530813859</v>
      </c>
      <c r="P62" s="259">
        <v>0.27607150527053209</v>
      </c>
      <c r="Q62" s="259">
        <v>0.38947812761101519</v>
      </c>
      <c r="R62" s="259">
        <v>0.1039172028440758</v>
      </c>
      <c r="S62" s="259">
        <v>0.19791353714574431</v>
      </c>
      <c r="T62" s="259">
        <v>0.16747146573348839</v>
      </c>
      <c r="U62" s="259">
        <v>8.9304136199427411E-2</v>
      </c>
      <c r="V62" s="259">
        <v>4.636760031768937E-2</v>
      </c>
      <c r="W62" s="259">
        <v>4.9701016141220238E-2</v>
      </c>
      <c r="X62" s="259">
        <v>0.2128867743270369</v>
      </c>
      <c r="Y62" s="259">
        <v>0.25062083533461121</v>
      </c>
      <c r="DA62" s="67" t="s">
        <v>1178</v>
      </c>
    </row>
    <row r="63" spans="1:105" ht="12" customHeight="1" x14ac:dyDescent="0.25">
      <c r="A63" s="173" t="s">
        <v>92</v>
      </c>
      <c r="B63" s="224">
        <v>2.091573675361619</v>
      </c>
      <c r="C63" s="224">
        <v>1.795542612783648</v>
      </c>
      <c r="D63" s="224">
        <v>1.8054210574818881</v>
      </c>
      <c r="E63" s="224">
        <v>0.92774742061082616</v>
      </c>
      <c r="F63" s="224">
        <v>0.82485047019377411</v>
      </c>
      <c r="G63" s="224">
        <v>0.97442570097611503</v>
      </c>
      <c r="H63" s="224">
        <v>0.90236982022835976</v>
      </c>
      <c r="I63" s="224">
        <v>9.483986706230127E-2</v>
      </c>
      <c r="J63" s="224">
        <v>0.86090769604717565</v>
      </c>
      <c r="K63" s="224">
        <v>0.86968448713664526</v>
      </c>
      <c r="L63" s="224">
        <v>0.75442478156552983</v>
      </c>
      <c r="M63" s="224">
        <v>0.51084463253718082</v>
      </c>
      <c r="N63" s="224">
        <v>0.4564657776756495</v>
      </c>
      <c r="O63" s="224">
        <v>0.43024690767220292</v>
      </c>
      <c r="P63" s="224">
        <v>0.66824689678044447</v>
      </c>
      <c r="Q63" s="224">
        <v>0.94275412409865944</v>
      </c>
      <c r="R63" s="224">
        <v>0.25153754370487691</v>
      </c>
      <c r="S63" s="224">
        <v>0.47906105665951809</v>
      </c>
      <c r="T63" s="224">
        <v>0.40537427854428298</v>
      </c>
      <c r="U63" s="224">
        <v>0.21616577859582331</v>
      </c>
      <c r="V63" s="224">
        <v>0.11223543332763949</v>
      </c>
      <c r="W63" s="224">
        <v>0.1203041573256866</v>
      </c>
      <c r="X63" s="224">
        <v>0.51530463518947667</v>
      </c>
      <c r="Y63" s="224">
        <v>0.60664209193469854</v>
      </c>
      <c r="DA63" s="177" t="s">
        <v>1179</v>
      </c>
    </row>
    <row r="64" spans="1:105" ht="12" customHeight="1" x14ac:dyDescent="0.25">
      <c r="A64" s="173" t="s">
        <v>93</v>
      </c>
      <c r="B64" s="224">
        <v>10.692972902397511</v>
      </c>
      <c r="C64" s="224">
        <v>9.1795420499715821</v>
      </c>
      <c r="D64" s="224">
        <v>9.2300446656434119</v>
      </c>
      <c r="E64" s="224">
        <v>4.7430210782059072</v>
      </c>
      <c r="F64" s="224">
        <v>4.2169701360325931</v>
      </c>
      <c r="G64" s="224">
        <v>4.9816593786187537</v>
      </c>
      <c r="H64" s="224">
        <v>4.6132804927251341</v>
      </c>
      <c r="I64" s="224">
        <v>0.48485986437405132</v>
      </c>
      <c r="J64" s="224">
        <v>4.4013092982279618</v>
      </c>
      <c r="K64" s="224">
        <v>4.4461798138570519</v>
      </c>
      <c r="L64" s="224">
        <v>3.8569254534065789</v>
      </c>
      <c r="M64" s="224">
        <v>2.611644943423221</v>
      </c>
      <c r="N64" s="224">
        <v>2.3336381830841519</v>
      </c>
      <c r="O64" s="224">
        <v>2.199596686109456</v>
      </c>
      <c r="P64" s="224">
        <v>3.4163491554506731</v>
      </c>
      <c r="Q64" s="224">
        <v>4.8197414326643599</v>
      </c>
      <c r="R64" s="224">
        <v>1.2859619388290739</v>
      </c>
      <c r="S64" s="224">
        <v>2.449154413156633</v>
      </c>
      <c r="T64" s="224">
        <v>2.0724377184817691</v>
      </c>
      <c r="U64" s="224">
        <v>1.1051271299592951</v>
      </c>
      <c r="V64" s="224">
        <v>0.57379305419580684</v>
      </c>
      <c r="W64" s="224">
        <v>0.6150436436846638</v>
      </c>
      <c r="X64" s="224">
        <v>2.634446285813119</v>
      </c>
      <c r="Y64" s="224">
        <v>3.1014004081830628</v>
      </c>
      <c r="DA64" s="177" t="s">
        <v>1180</v>
      </c>
    </row>
    <row r="65" spans="1:105" ht="12" customHeight="1" x14ac:dyDescent="0.25">
      <c r="A65" s="173" t="s">
        <v>94</v>
      </c>
      <c r="B65" s="224">
        <v>14.63899135578056</v>
      </c>
      <c r="C65" s="224">
        <v>12.56706043736709</v>
      </c>
      <c r="D65" s="224">
        <v>12.6361999892029</v>
      </c>
      <c r="E65" s="224">
        <v>6.4933340052300492</v>
      </c>
      <c r="F65" s="224">
        <v>5.773154943198695</v>
      </c>
      <c r="G65" s="224">
        <v>6.8200367892723186</v>
      </c>
      <c r="H65" s="224">
        <v>6.3157153647749631</v>
      </c>
      <c r="I65" s="224">
        <v>0.66378727675866733</v>
      </c>
      <c r="J65" s="224">
        <v>6.0255206254594977</v>
      </c>
      <c r="K65" s="224">
        <v>6.08694966829158</v>
      </c>
      <c r="L65" s="224">
        <v>5.2802432857236044</v>
      </c>
      <c r="M65" s="224">
        <v>3.5754179964833179</v>
      </c>
      <c r="N65" s="224">
        <v>3.1948186441236279</v>
      </c>
      <c r="O65" s="224">
        <v>3.0113119305614462</v>
      </c>
      <c r="P65" s="224">
        <v>4.6770815012312639</v>
      </c>
      <c r="Q65" s="224">
        <v>6.5983664051043531</v>
      </c>
      <c r="R65" s="224">
        <v>1.7605193502511121</v>
      </c>
      <c r="S65" s="224">
        <v>3.3529637277143922</v>
      </c>
      <c r="T65" s="224">
        <v>2.837227600141575</v>
      </c>
      <c r="U65" s="224">
        <v>1.5129512297637431</v>
      </c>
      <c r="V65" s="224">
        <v>0.78553940396650568</v>
      </c>
      <c r="W65" s="224">
        <v>0.84201266247563722</v>
      </c>
      <c r="X65" s="224">
        <v>3.6066336983459002</v>
      </c>
      <c r="Y65" s="224">
        <v>4.2459074927634513</v>
      </c>
      <c r="DA65" s="177" t="s">
        <v>1181</v>
      </c>
    </row>
    <row r="66" spans="1:105" ht="12" customHeight="1" x14ac:dyDescent="0.25">
      <c r="A66" s="56" t="s">
        <v>95</v>
      </c>
      <c r="B66" s="260">
        <v>5.1534742345466507</v>
      </c>
      <c r="C66" s="260">
        <v>4.443105700579256</v>
      </c>
      <c r="D66" s="260">
        <v>4.4233800603475197</v>
      </c>
      <c r="E66" s="260">
        <v>2.823748725457925</v>
      </c>
      <c r="F66" s="260">
        <v>3.4837452190053688</v>
      </c>
      <c r="G66" s="260">
        <v>4.5429435258693731</v>
      </c>
      <c r="H66" s="260">
        <v>4.4711840719297218</v>
      </c>
      <c r="I66" s="260">
        <v>4.4772995387390679</v>
      </c>
      <c r="J66" s="260">
        <v>2.7437568669694681</v>
      </c>
      <c r="K66" s="260">
        <v>2.6027674307053039</v>
      </c>
      <c r="L66" s="260">
        <v>2.8639202000511861</v>
      </c>
      <c r="M66" s="260">
        <v>2.1269357762020711</v>
      </c>
      <c r="N66" s="260">
        <v>1.000471584551917</v>
      </c>
      <c r="O66" s="260">
        <v>1.0023247794160139</v>
      </c>
      <c r="P66" s="260">
        <v>1.701242496567956</v>
      </c>
      <c r="Q66" s="260">
        <v>2.6443665863753592</v>
      </c>
      <c r="R66" s="260">
        <v>2.3983241242547222</v>
      </c>
      <c r="S66" s="260">
        <v>1.0740730278326689</v>
      </c>
      <c r="T66" s="260">
        <v>0.93727441664602085</v>
      </c>
      <c r="U66" s="260">
        <v>0.47484688612031373</v>
      </c>
      <c r="V66" s="260">
        <v>0.2465119482051607</v>
      </c>
      <c r="W66" s="260">
        <v>0.27635187921500942</v>
      </c>
      <c r="X66" s="260">
        <v>2.810951321131494</v>
      </c>
      <c r="Y66" s="260">
        <v>2.4023427310713288</v>
      </c>
      <c r="DA66" s="68" t="s">
        <v>1182</v>
      </c>
    </row>
    <row r="67" spans="1:105" ht="12" customHeight="1" x14ac:dyDescent="0.25">
      <c r="A67" s="37" t="s">
        <v>159</v>
      </c>
      <c r="B67" s="226">
        <v>0.41906421648824438</v>
      </c>
      <c r="C67" s="226">
        <v>0.41840268249176149</v>
      </c>
      <c r="D67" s="226">
        <v>0.33974300513369288</v>
      </c>
      <c r="E67" s="226">
        <v>0.56667421591976819</v>
      </c>
      <c r="F67" s="226">
        <v>0.78126090030537809</v>
      </c>
      <c r="G67" s="226">
        <v>0.69387808677539253</v>
      </c>
      <c r="H67" s="226">
        <v>0.83290367101014984</v>
      </c>
      <c r="I67" s="226">
        <v>0.95623300406611422</v>
      </c>
      <c r="J67" s="226">
        <v>0.34788870289358192</v>
      </c>
      <c r="K67" s="226">
        <v>0.28567515259517312</v>
      </c>
      <c r="L67" s="226">
        <v>0.3669861416833482</v>
      </c>
      <c r="M67" s="226">
        <v>0.1157290255277748</v>
      </c>
      <c r="N67" s="226">
        <v>5.3394620366884601E-3</v>
      </c>
      <c r="O67" s="226">
        <v>1.5918927041565421E-2</v>
      </c>
      <c r="P67" s="226">
        <v>0.15356689649247809</v>
      </c>
      <c r="Q67" s="226">
        <v>6.912645158867925E-2</v>
      </c>
      <c r="R67" s="226">
        <v>7.141686023079892E-2</v>
      </c>
      <c r="S67" s="226">
        <v>1.3637166929351159E-2</v>
      </c>
      <c r="T67" s="226">
        <v>4.9623879792624693E-3</v>
      </c>
      <c r="U67" s="226">
        <v>1.6837359704420681E-3</v>
      </c>
      <c r="V67" s="226">
        <v>5.2735271574202991E-4</v>
      </c>
      <c r="W67" s="226">
        <v>8.2878757296867011E-4</v>
      </c>
      <c r="X67" s="226">
        <v>5.3405704414127304E-3</v>
      </c>
      <c r="Y67" s="226">
        <v>6.7794456883720688E-3</v>
      </c>
      <c r="DA67" s="69" t="s">
        <v>1183</v>
      </c>
    </row>
    <row r="68" spans="1:105" ht="12" customHeight="1" x14ac:dyDescent="0.25">
      <c r="A68" s="37" t="s">
        <v>35</v>
      </c>
      <c r="B68" s="226">
        <v>0.33909334617388931</v>
      </c>
      <c r="C68" s="226">
        <v>0.39019029395770821</v>
      </c>
      <c r="D68" s="226">
        <v>0.62053286185746992</v>
      </c>
      <c r="E68" s="226">
        <v>1.2223658600756879</v>
      </c>
      <c r="F68" s="226">
        <v>2.1501764014318159</v>
      </c>
      <c r="G68" s="226">
        <v>3.3757044408050301</v>
      </c>
      <c r="H68" s="226">
        <v>3.1999101382685851</v>
      </c>
      <c r="I68" s="226">
        <v>3.5195289709136151</v>
      </c>
      <c r="J68" s="226">
        <v>1.5527793431288901</v>
      </c>
      <c r="K68" s="226">
        <v>1.412219875712841</v>
      </c>
      <c r="L68" s="226">
        <v>1.9731257544968881</v>
      </c>
      <c r="M68" s="226">
        <v>1.692064649687159</v>
      </c>
      <c r="N68" s="226">
        <v>0.24086606797684651</v>
      </c>
      <c r="O68" s="226">
        <v>0.27942062917320137</v>
      </c>
      <c r="P68" s="226">
        <v>0.6689087544387885</v>
      </c>
      <c r="Q68" s="226">
        <v>1.4303083311434179</v>
      </c>
      <c r="R68" s="226">
        <v>2.2987950148842859</v>
      </c>
      <c r="S68" s="226">
        <v>0.27652168099948199</v>
      </c>
      <c r="T68" s="226">
        <v>5.8530247088163193E-2</v>
      </c>
      <c r="U68" s="226">
        <v>0.14222476977911649</v>
      </c>
      <c r="V68" s="226">
        <v>6.8827587177261354E-2</v>
      </c>
      <c r="W68" s="226">
        <v>7.8638476660448375E-2</v>
      </c>
      <c r="X68" s="226">
        <v>2.6944032833582452</v>
      </c>
      <c r="Y68" s="226">
        <v>2.127721088810143</v>
      </c>
      <c r="DA68" s="69" t="s">
        <v>1184</v>
      </c>
    </row>
    <row r="69" spans="1:105" ht="12" customHeight="1" x14ac:dyDescent="0.25">
      <c r="A69" s="37" t="s">
        <v>96</v>
      </c>
      <c r="B69" s="226">
        <v>0</v>
      </c>
      <c r="C69" s="226">
        <v>0</v>
      </c>
      <c r="D69" s="226">
        <v>0</v>
      </c>
      <c r="E69" s="226">
        <v>0</v>
      </c>
      <c r="F69" s="226">
        <v>0</v>
      </c>
      <c r="G69" s="226">
        <v>0</v>
      </c>
      <c r="H69" s="226">
        <v>0</v>
      </c>
      <c r="I69" s="226">
        <v>0</v>
      </c>
      <c r="J69" s="226">
        <v>0</v>
      </c>
      <c r="K69" s="226">
        <v>0</v>
      </c>
      <c r="L69" s="226">
        <v>0</v>
      </c>
      <c r="M69" s="226">
        <v>0</v>
      </c>
      <c r="N69" s="226">
        <v>0</v>
      </c>
      <c r="O69" s="226">
        <v>0</v>
      </c>
      <c r="P69" s="226">
        <v>0</v>
      </c>
      <c r="Q69" s="226">
        <v>0</v>
      </c>
      <c r="R69" s="226">
        <v>0</v>
      </c>
      <c r="S69" s="226">
        <v>0</v>
      </c>
      <c r="T69" s="226">
        <v>0</v>
      </c>
      <c r="U69" s="226">
        <v>0</v>
      </c>
      <c r="V69" s="226">
        <v>0</v>
      </c>
      <c r="W69" s="226">
        <v>0</v>
      </c>
      <c r="X69" s="226">
        <v>0</v>
      </c>
      <c r="Y69" s="226">
        <v>0</v>
      </c>
      <c r="DA69" s="69" t="s">
        <v>1185</v>
      </c>
    </row>
    <row r="70" spans="1:105" ht="12" customHeight="1" x14ac:dyDescent="0.25">
      <c r="A70" s="37" t="s">
        <v>78</v>
      </c>
      <c r="B70" s="226">
        <v>0</v>
      </c>
      <c r="C70" s="226">
        <v>0</v>
      </c>
      <c r="D70" s="226">
        <v>0</v>
      </c>
      <c r="E70" s="226">
        <v>0</v>
      </c>
      <c r="F70" s="226">
        <v>0</v>
      </c>
      <c r="G70" s="226">
        <v>0</v>
      </c>
      <c r="H70" s="226">
        <v>0</v>
      </c>
      <c r="I70" s="226">
        <v>0</v>
      </c>
      <c r="J70" s="226">
        <v>0</v>
      </c>
      <c r="K70" s="226">
        <v>0</v>
      </c>
      <c r="L70" s="226">
        <v>0</v>
      </c>
      <c r="M70" s="226">
        <v>0</v>
      </c>
      <c r="N70" s="226">
        <v>0</v>
      </c>
      <c r="O70" s="226">
        <v>0</v>
      </c>
      <c r="P70" s="226">
        <v>0</v>
      </c>
      <c r="Q70" s="226">
        <v>0</v>
      </c>
      <c r="R70" s="226">
        <v>0</v>
      </c>
      <c r="S70" s="226">
        <v>0</v>
      </c>
      <c r="T70" s="226">
        <v>0</v>
      </c>
      <c r="U70" s="226">
        <v>0</v>
      </c>
      <c r="V70" s="226">
        <v>0</v>
      </c>
      <c r="W70" s="226">
        <v>0</v>
      </c>
      <c r="X70" s="226">
        <v>0</v>
      </c>
      <c r="Y70" s="226">
        <v>0</v>
      </c>
      <c r="DA70" s="69" t="s">
        <v>1186</v>
      </c>
    </row>
    <row r="71" spans="1:105" ht="12" customHeight="1" x14ac:dyDescent="0.25">
      <c r="A71" s="37" t="s">
        <v>40</v>
      </c>
      <c r="B71" s="226">
        <v>4.3953166718845171</v>
      </c>
      <c r="C71" s="226">
        <v>3.6345127241297872</v>
      </c>
      <c r="D71" s="226">
        <v>3.4631041933563571</v>
      </c>
      <c r="E71" s="226">
        <v>1.0347086494624691</v>
      </c>
      <c r="F71" s="226">
        <v>0.5523079172681753</v>
      </c>
      <c r="G71" s="226">
        <v>0.47336099828895029</v>
      </c>
      <c r="H71" s="226">
        <v>0.43837026265098689</v>
      </c>
      <c r="I71" s="226">
        <v>1.537563759339089E-3</v>
      </c>
      <c r="J71" s="226">
        <v>0.84308882094699655</v>
      </c>
      <c r="K71" s="226">
        <v>0.90487240239728972</v>
      </c>
      <c r="L71" s="226">
        <v>0.52380830387094945</v>
      </c>
      <c r="M71" s="226">
        <v>0.31914210098713641</v>
      </c>
      <c r="N71" s="226">
        <v>0.75426605453838225</v>
      </c>
      <c r="O71" s="226">
        <v>0.70698522320124668</v>
      </c>
      <c r="P71" s="226">
        <v>0.87876684563668939</v>
      </c>
      <c r="Q71" s="226">
        <v>1.1449318036432621</v>
      </c>
      <c r="R71" s="226">
        <v>2.8112249139637242E-2</v>
      </c>
      <c r="S71" s="226">
        <v>0.78391417990383583</v>
      </c>
      <c r="T71" s="226">
        <v>0.87378178157859521</v>
      </c>
      <c r="U71" s="226">
        <v>0.33093838037075513</v>
      </c>
      <c r="V71" s="226">
        <v>0.1771570083121573</v>
      </c>
      <c r="W71" s="226">
        <v>0.19688461498159229</v>
      </c>
      <c r="X71" s="226">
        <v>0.1112074673318364</v>
      </c>
      <c r="Y71" s="226">
        <v>0.26784219657281461</v>
      </c>
      <c r="DA71" s="69" t="s">
        <v>1187</v>
      </c>
    </row>
    <row r="72" spans="1:105" ht="12" customHeight="1" x14ac:dyDescent="0.25">
      <c r="A72" s="57" t="s">
        <v>1051</v>
      </c>
      <c r="B72" s="261">
        <f t="shared" ref="B72:Y72" si="2">B73+B84</f>
        <v>60.691951888034083</v>
      </c>
      <c r="C72" s="261">
        <f t="shared" si="2"/>
        <v>53.923358772988216</v>
      </c>
      <c r="D72" s="261">
        <f t="shared" si="2"/>
        <v>50.420855319977946</v>
      </c>
      <c r="E72" s="261">
        <f t="shared" si="2"/>
        <v>46.239259677887119</v>
      </c>
      <c r="F72" s="261">
        <f t="shared" si="2"/>
        <v>60.87496794163129</v>
      </c>
      <c r="G72" s="261">
        <f t="shared" si="2"/>
        <v>70.663109121151678</v>
      </c>
      <c r="H72" s="261">
        <f t="shared" si="2"/>
        <v>72.45709221860038</v>
      </c>
      <c r="I72" s="261">
        <f t="shared" si="2"/>
        <v>63.787785943968174</v>
      </c>
      <c r="J72" s="261">
        <f t="shared" si="2"/>
        <v>40.217156655906294</v>
      </c>
      <c r="K72" s="261">
        <f t="shared" si="2"/>
        <v>34.786349540342506</v>
      </c>
      <c r="L72" s="261">
        <f t="shared" si="2"/>
        <v>40.597806052830556</v>
      </c>
      <c r="M72" s="261">
        <f t="shared" si="2"/>
        <v>30.334236673152102</v>
      </c>
      <c r="N72" s="261">
        <f t="shared" si="2"/>
        <v>7.7521636593888177</v>
      </c>
      <c r="O72" s="261">
        <f t="shared" si="2"/>
        <v>9.414781666748306</v>
      </c>
      <c r="P72" s="261">
        <f t="shared" si="2"/>
        <v>22.212683395899429</v>
      </c>
      <c r="Q72" s="261">
        <f t="shared" si="2"/>
        <v>49.750358904524546</v>
      </c>
      <c r="R72" s="261">
        <f t="shared" si="2"/>
        <v>36.250823508233616</v>
      </c>
      <c r="S72" s="261">
        <f t="shared" si="2"/>
        <v>8.9592445548969994</v>
      </c>
      <c r="T72" s="261">
        <f t="shared" si="2"/>
        <v>4.819963184290021</v>
      </c>
      <c r="U72" s="261">
        <f t="shared" si="2"/>
        <v>4.0133617823545578</v>
      </c>
      <c r="V72" s="261">
        <f t="shared" si="2"/>
        <v>2.0437509332880972</v>
      </c>
      <c r="W72" s="261">
        <f t="shared" si="2"/>
        <v>2.4700386125866811</v>
      </c>
      <c r="X72" s="261">
        <f t="shared" si="2"/>
        <v>35.410654703481804</v>
      </c>
      <c r="Y72" s="261">
        <f t="shared" si="2"/>
        <v>29.388922830611691</v>
      </c>
      <c r="DA72" s="70"/>
    </row>
    <row r="73" spans="1:105" ht="12" customHeight="1" x14ac:dyDescent="0.25">
      <c r="A73" s="60" t="s">
        <v>1052</v>
      </c>
      <c r="B73" s="262">
        <v>60.637325973635868</v>
      </c>
      <c r="C73" s="262">
        <v>53.876464342149049</v>
      </c>
      <c r="D73" s="262">
        <v>50.373702892453878</v>
      </c>
      <c r="E73" s="262">
        <v>46.215029572211932</v>
      </c>
      <c r="F73" s="262">
        <v>60.853425209617157</v>
      </c>
      <c r="G73" s="262">
        <v>70.637659912474035</v>
      </c>
      <c r="H73" s="262">
        <v>72.433524903168944</v>
      </c>
      <c r="I73" s="262">
        <v>63.785308998249882</v>
      </c>
      <c r="J73" s="262">
        <v>40.194672212416201</v>
      </c>
      <c r="K73" s="262">
        <v>34.763635872204773</v>
      </c>
      <c r="L73" s="262">
        <v>40.578102638113137</v>
      </c>
      <c r="M73" s="262">
        <v>30.320894874344589</v>
      </c>
      <c r="N73" s="262">
        <v>7.7402420805361318</v>
      </c>
      <c r="O73" s="262">
        <v>9.4035448496925849</v>
      </c>
      <c r="P73" s="262">
        <v>22.19523070073004</v>
      </c>
      <c r="Q73" s="262">
        <v>49.725736866731552</v>
      </c>
      <c r="R73" s="262">
        <v>36.244254067963723</v>
      </c>
      <c r="S73" s="262">
        <v>8.9467328520672744</v>
      </c>
      <c r="T73" s="262">
        <v>4.8093759690750613</v>
      </c>
      <c r="U73" s="262">
        <v>4.0077161512890598</v>
      </c>
      <c r="V73" s="262">
        <v>2.040819665197652</v>
      </c>
      <c r="W73" s="262">
        <v>2.466896612533211</v>
      </c>
      <c r="X73" s="262">
        <v>35.397196422177899</v>
      </c>
      <c r="Y73" s="262">
        <v>29.373079076516511</v>
      </c>
      <c r="DA73" s="72" t="s">
        <v>1188</v>
      </c>
    </row>
    <row r="74" spans="1:105" ht="12" customHeight="1" x14ac:dyDescent="0.25">
      <c r="A74" s="64" t="s">
        <v>28</v>
      </c>
      <c r="B74" s="229">
        <v>0</v>
      </c>
      <c r="C74" s="229">
        <v>0</v>
      </c>
      <c r="D74" s="229">
        <v>0</v>
      </c>
      <c r="E74" s="229">
        <v>0</v>
      </c>
      <c r="F74" s="229">
        <v>0</v>
      </c>
      <c r="G74" s="229">
        <v>0</v>
      </c>
      <c r="H74" s="229">
        <v>0</v>
      </c>
      <c r="I74" s="229">
        <v>0</v>
      </c>
      <c r="J74" s="229">
        <v>0</v>
      </c>
      <c r="K74" s="229">
        <v>0</v>
      </c>
      <c r="L74" s="229">
        <v>0</v>
      </c>
      <c r="M74" s="229">
        <v>0</v>
      </c>
      <c r="N74" s="229">
        <v>0</v>
      </c>
      <c r="O74" s="229">
        <v>0</v>
      </c>
      <c r="P74" s="229">
        <v>0</v>
      </c>
      <c r="Q74" s="229">
        <v>0</v>
      </c>
      <c r="R74" s="229">
        <v>0</v>
      </c>
      <c r="S74" s="229">
        <v>0</v>
      </c>
      <c r="T74" s="229">
        <v>0</v>
      </c>
      <c r="U74" s="229">
        <v>0</v>
      </c>
      <c r="V74" s="229">
        <v>0</v>
      </c>
      <c r="W74" s="229">
        <v>0</v>
      </c>
      <c r="X74" s="229">
        <v>0</v>
      </c>
      <c r="Y74" s="229">
        <v>0</v>
      </c>
      <c r="DA74" s="73" t="s">
        <v>1189</v>
      </c>
    </row>
    <row r="75" spans="1:105" ht="12" customHeight="1" x14ac:dyDescent="0.25">
      <c r="A75" s="64" t="s">
        <v>30</v>
      </c>
      <c r="B75" s="229">
        <v>7.2887840533828214</v>
      </c>
      <c r="C75" s="229">
        <v>3.1268481194816569</v>
      </c>
      <c r="D75" s="229">
        <v>0</v>
      </c>
      <c r="E75" s="229">
        <v>0</v>
      </c>
      <c r="F75" s="229">
        <v>0</v>
      </c>
      <c r="G75" s="229">
        <v>0</v>
      </c>
      <c r="H75" s="229">
        <v>0</v>
      </c>
      <c r="I75" s="229">
        <v>0</v>
      </c>
      <c r="J75" s="229">
        <v>0</v>
      </c>
      <c r="K75" s="229">
        <v>0</v>
      </c>
      <c r="L75" s="229">
        <v>0</v>
      </c>
      <c r="M75" s="229">
        <v>0</v>
      </c>
      <c r="N75" s="229">
        <v>0</v>
      </c>
      <c r="O75" s="229">
        <v>0</v>
      </c>
      <c r="P75" s="229">
        <v>0</v>
      </c>
      <c r="Q75" s="229">
        <v>0</v>
      </c>
      <c r="R75" s="229">
        <v>0</v>
      </c>
      <c r="S75" s="229">
        <v>0</v>
      </c>
      <c r="T75" s="229">
        <v>0</v>
      </c>
      <c r="U75" s="229">
        <v>0</v>
      </c>
      <c r="V75" s="229">
        <v>0</v>
      </c>
      <c r="W75" s="229">
        <v>0</v>
      </c>
      <c r="X75" s="229">
        <v>0</v>
      </c>
      <c r="Y75" s="229">
        <v>0</v>
      </c>
      <c r="DA75" s="73" t="s">
        <v>1190</v>
      </c>
    </row>
    <row r="76" spans="1:105" ht="12" customHeight="1" x14ac:dyDescent="0.25">
      <c r="A76" s="64" t="s">
        <v>31</v>
      </c>
      <c r="B76" s="229">
        <v>19.972722323880621</v>
      </c>
      <c r="C76" s="229">
        <v>19.966598203427999</v>
      </c>
      <c r="D76" s="229">
        <v>18.39277433968244</v>
      </c>
      <c r="E76" s="229">
        <v>18.03959131516492</v>
      </c>
      <c r="F76" s="229">
        <v>19.1690273051147</v>
      </c>
      <c r="G76" s="229">
        <v>20.198766966338741</v>
      </c>
      <c r="H76" s="229">
        <v>19.570563811486579</v>
      </c>
      <c r="I76" s="229">
        <v>17.28263960134063</v>
      </c>
      <c r="J76" s="229">
        <v>11.23349749278778</v>
      </c>
      <c r="K76" s="229">
        <v>10.6383161753213</v>
      </c>
      <c r="L76" s="229">
        <v>12.30995391200107</v>
      </c>
      <c r="M76" s="229">
        <v>8.3288060585724981</v>
      </c>
      <c r="N76" s="229">
        <v>0.56295563426584272</v>
      </c>
      <c r="O76" s="229">
        <v>0.6384187149252144</v>
      </c>
      <c r="P76" s="229">
        <v>1.0517010920675991</v>
      </c>
      <c r="Q76" s="229">
        <v>1.161544142427873</v>
      </c>
      <c r="R76" s="229">
        <v>1.2870767840160191</v>
      </c>
      <c r="S76" s="229">
        <v>1.1384949867769401</v>
      </c>
      <c r="T76" s="229">
        <v>0.84874427900420168</v>
      </c>
      <c r="U76" s="229">
        <v>0.76994040416581877</v>
      </c>
      <c r="V76" s="229">
        <v>0.31008999803241127</v>
      </c>
      <c r="W76" s="229">
        <v>0.39025452462903698</v>
      </c>
      <c r="X76" s="229">
        <v>2.078216727306784</v>
      </c>
      <c r="Y76" s="229">
        <v>2.8060465119729492</v>
      </c>
      <c r="DA76" s="73" t="s">
        <v>1191</v>
      </c>
    </row>
    <row r="77" spans="1:105" ht="12" customHeight="1" x14ac:dyDescent="0.25">
      <c r="A77" s="64" t="s">
        <v>159</v>
      </c>
      <c r="B77" s="229">
        <v>3.050337316210447</v>
      </c>
      <c r="C77" s="229">
        <v>2.906071497427269</v>
      </c>
      <c r="D77" s="229">
        <v>2.830851068701179</v>
      </c>
      <c r="E77" s="229">
        <v>2.4910420709840322</v>
      </c>
      <c r="F77" s="229">
        <v>2.5323880434566961</v>
      </c>
      <c r="G77" s="229">
        <v>3.1193210645310852</v>
      </c>
      <c r="H77" s="229">
        <v>3.0611207168179901</v>
      </c>
      <c r="I77" s="229">
        <v>2.440388827309274</v>
      </c>
      <c r="J77" s="229">
        <v>1.8179973239542939</v>
      </c>
      <c r="K77" s="229">
        <v>1.928782849499644</v>
      </c>
      <c r="L77" s="229">
        <v>2.1690341581675381</v>
      </c>
      <c r="M77" s="229">
        <v>0.67950849973294902</v>
      </c>
      <c r="N77" s="229">
        <v>0.1663865110692701</v>
      </c>
      <c r="O77" s="229">
        <v>0.27950949912471501</v>
      </c>
      <c r="P77" s="229">
        <v>1.3559396553488161</v>
      </c>
      <c r="Q77" s="229">
        <v>0.24267646058876</v>
      </c>
      <c r="R77" s="229">
        <v>0.35637523149541361</v>
      </c>
      <c r="S77" s="229">
        <v>0.30001671108778522</v>
      </c>
      <c r="T77" s="229">
        <v>0.23392550827370501</v>
      </c>
      <c r="U77" s="229">
        <v>3.4998519255647308E-2</v>
      </c>
      <c r="V77" s="229">
        <v>1.1125928619729809E-2</v>
      </c>
      <c r="W77" s="229">
        <v>1.3549582064267689E-2</v>
      </c>
      <c r="X77" s="229">
        <v>6.0118089432023368E-2</v>
      </c>
      <c r="Y77" s="229">
        <v>7.2629480316469902E-2</v>
      </c>
      <c r="DA77" s="73" t="s">
        <v>1192</v>
      </c>
    </row>
    <row r="78" spans="1:105" ht="12" customHeight="1" x14ac:dyDescent="0.25">
      <c r="A78" s="64" t="s">
        <v>32</v>
      </c>
      <c r="B78" s="229">
        <v>28.019987779404321</v>
      </c>
      <c r="C78" s="229">
        <v>25.345517060870961</v>
      </c>
      <c r="D78" s="229">
        <v>24.320503574023022</v>
      </c>
      <c r="E78" s="229">
        <v>20.665290331460039</v>
      </c>
      <c r="F78" s="229">
        <v>32.641937901767363</v>
      </c>
      <c r="G78" s="229">
        <v>33.144709405332542</v>
      </c>
      <c r="H78" s="229">
        <v>38.816816729165843</v>
      </c>
      <c r="I78" s="229">
        <v>35.672369128452509</v>
      </c>
      <c r="J78" s="229">
        <v>19.563683771764989</v>
      </c>
      <c r="K78" s="229">
        <v>13.29037218099802</v>
      </c>
      <c r="L78" s="229">
        <v>15.206076394662301</v>
      </c>
      <c r="M78" s="229">
        <v>12.032599401460679</v>
      </c>
      <c r="N78" s="229">
        <v>0</v>
      </c>
      <c r="O78" s="229">
        <v>0.75463155189509279</v>
      </c>
      <c r="P78" s="229">
        <v>1.1050061404061129</v>
      </c>
      <c r="Q78" s="229">
        <v>0.91531837575401065</v>
      </c>
      <c r="R78" s="229">
        <v>1.014237619595316</v>
      </c>
      <c r="S78" s="229">
        <v>0.69089217840132056</v>
      </c>
      <c r="T78" s="229">
        <v>0.43241696704325278</v>
      </c>
      <c r="U78" s="229">
        <v>0.12050041053857349</v>
      </c>
      <c r="V78" s="229">
        <v>7.7795706294000205E-2</v>
      </c>
      <c r="W78" s="229">
        <v>0.2965305266412776</v>
      </c>
      <c r="X78" s="229">
        <v>1.242340466066393</v>
      </c>
      <c r="Y78" s="229">
        <v>1.883712859669173</v>
      </c>
      <c r="DA78" s="73" t="s">
        <v>1193</v>
      </c>
    </row>
    <row r="79" spans="1:105" ht="12" customHeight="1" x14ac:dyDescent="0.25">
      <c r="A79" s="64" t="s">
        <v>33</v>
      </c>
      <c r="B79" s="229">
        <v>0</v>
      </c>
      <c r="C79" s="229">
        <v>0</v>
      </c>
      <c r="D79" s="229">
        <v>0</v>
      </c>
      <c r="E79" s="229">
        <v>0</v>
      </c>
      <c r="F79" s="229">
        <v>0</v>
      </c>
      <c r="G79" s="229">
        <v>0</v>
      </c>
      <c r="H79" s="229">
        <v>0</v>
      </c>
      <c r="I79" s="229">
        <v>0</v>
      </c>
      <c r="J79" s="229">
        <v>0</v>
      </c>
      <c r="K79" s="229">
        <v>0</v>
      </c>
      <c r="L79" s="229">
        <v>0</v>
      </c>
      <c r="M79" s="229">
        <v>0</v>
      </c>
      <c r="N79" s="229">
        <v>0</v>
      </c>
      <c r="O79" s="229">
        <v>3.1483130301655762</v>
      </c>
      <c r="P79" s="229">
        <v>13.16578472597863</v>
      </c>
      <c r="Q79" s="229">
        <v>17.533292062780561</v>
      </c>
      <c r="R79" s="229">
        <v>12.479874468687759</v>
      </c>
      <c r="S79" s="229">
        <v>1.1349785744794301</v>
      </c>
      <c r="T79" s="229">
        <v>0.71710918997819995</v>
      </c>
      <c r="U79" s="229">
        <v>0.32088233280177841</v>
      </c>
      <c r="V79" s="229">
        <v>0.28544744704491348</v>
      </c>
      <c r="W79" s="229">
        <v>0.56569391744834652</v>
      </c>
      <c r="X79" s="229">
        <v>3.6857983349778149</v>
      </c>
      <c r="Y79" s="229">
        <v>3.3189586531347151</v>
      </c>
      <c r="DA79" s="73" t="s">
        <v>1194</v>
      </c>
    </row>
    <row r="80" spans="1:105" ht="12" customHeight="1" x14ac:dyDescent="0.25">
      <c r="A80" s="64" t="s">
        <v>35</v>
      </c>
      <c r="B80" s="229">
        <v>2.3054945007576642</v>
      </c>
      <c r="C80" s="229">
        <v>2.5314294609411592</v>
      </c>
      <c r="D80" s="229">
        <v>4.8295739100472463</v>
      </c>
      <c r="E80" s="229">
        <v>5.0191058546029437</v>
      </c>
      <c r="F80" s="229">
        <v>6.5100719592784149</v>
      </c>
      <c r="G80" s="229">
        <v>14.17486247627167</v>
      </c>
      <c r="H80" s="229">
        <v>10.985023645698529</v>
      </c>
      <c r="I80" s="229">
        <v>8.3899114411474702</v>
      </c>
      <c r="J80" s="229">
        <v>7.5794936239091451</v>
      </c>
      <c r="K80" s="229">
        <v>8.9061646663858038</v>
      </c>
      <c r="L80" s="229">
        <v>10.89303817328223</v>
      </c>
      <c r="M80" s="229">
        <v>9.2799809145784682</v>
      </c>
      <c r="N80" s="229">
        <v>7.0108999352010191</v>
      </c>
      <c r="O80" s="229">
        <v>4.5826720535819856</v>
      </c>
      <c r="P80" s="229">
        <v>5.5167990869288763</v>
      </c>
      <c r="Q80" s="229">
        <v>4.690191655682443</v>
      </c>
      <c r="R80" s="229">
        <v>10.71481160821908</v>
      </c>
      <c r="S80" s="229">
        <v>5.6823504013217994</v>
      </c>
      <c r="T80" s="229">
        <v>2.5771800247757022</v>
      </c>
      <c r="U80" s="229">
        <v>2.761394484527242</v>
      </c>
      <c r="V80" s="229">
        <v>1.356360585206597</v>
      </c>
      <c r="W80" s="229">
        <v>1.200868061750282</v>
      </c>
      <c r="X80" s="229">
        <v>28.330722804394892</v>
      </c>
      <c r="Y80" s="229">
        <v>21.29173157142321</v>
      </c>
      <c r="DA80" s="73" t="s">
        <v>1195</v>
      </c>
    </row>
    <row r="81" spans="1:105" ht="12" customHeight="1" x14ac:dyDescent="0.25">
      <c r="A81" s="64" t="s">
        <v>36</v>
      </c>
      <c r="B81" s="229">
        <v>0</v>
      </c>
      <c r="C81" s="229">
        <v>0</v>
      </c>
      <c r="D81" s="229">
        <v>0</v>
      </c>
      <c r="E81" s="229">
        <v>0</v>
      </c>
      <c r="F81" s="229">
        <v>0</v>
      </c>
      <c r="G81" s="229">
        <v>0</v>
      </c>
      <c r="H81" s="229">
        <v>0</v>
      </c>
      <c r="I81" s="229">
        <v>0</v>
      </c>
      <c r="J81" s="229">
        <v>0</v>
      </c>
      <c r="K81" s="229">
        <v>0</v>
      </c>
      <c r="L81" s="229">
        <v>0</v>
      </c>
      <c r="M81" s="229">
        <v>0</v>
      </c>
      <c r="N81" s="229">
        <v>0</v>
      </c>
      <c r="O81" s="229">
        <v>0</v>
      </c>
      <c r="P81" s="229">
        <v>0</v>
      </c>
      <c r="Q81" s="229">
        <v>0</v>
      </c>
      <c r="R81" s="229">
        <v>0</v>
      </c>
      <c r="S81" s="229">
        <v>0</v>
      </c>
      <c r="T81" s="229">
        <v>0</v>
      </c>
      <c r="U81" s="229">
        <v>0</v>
      </c>
      <c r="V81" s="229">
        <v>0</v>
      </c>
      <c r="W81" s="229">
        <v>0</v>
      </c>
      <c r="X81" s="229">
        <v>0</v>
      </c>
      <c r="Y81" s="229">
        <v>0</v>
      </c>
      <c r="DA81" s="73" t="s">
        <v>1196</v>
      </c>
    </row>
    <row r="82" spans="1:105" ht="12" customHeight="1" x14ac:dyDescent="0.25">
      <c r="A82" s="64" t="s">
        <v>38</v>
      </c>
      <c r="B82" s="229">
        <v>0</v>
      </c>
      <c r="C82" s="229">
        <v>0</v>
      </c>
      <c r="D82" s="229">
        <v>0</v>
      </c>
      <c r="E82" s="229">
        <v>0</v>
      </c>
      <c r="F82" s="229">
        <v>0</v>
      </c>
      <c r="G82" s="229">
        <v>0</v>
      </c>
      <c r="H82" s="229">
        <v>0</v>
      </c>
      <c r="I82" s="229">
        <v>0</v>
      </c>
      <c r="J82" s="229">
        <v>0</v>
      </c>
      <c r="K82" s="229">
        <v>0</v>
      </c>
      <c r="L82" s="229">
        <v>0</v>
      </c>
      <c r="M82" s="229">
        <v>0</v>
      </c>
      <c r="N82" s="229">
        <v>0</v>
      </c>
      <c r="O82" s="229">
        <v>0</v>
      </c>
      <c r="P82" s="229">
        <v>0</v>
      </c>
      <c r="Q82" s="229">
        <v>25.182714169497899</v>
      </c>
      <c r="R82" s="229">
        <v>10.391878355950141</v>
      </c>
      <c r="S82" s="229">
        <v>0</v>
      </c>
      <c r="T82" s="229">
        <v>0</v>
      </c>
      <c r="U82" s="229">
        <v>0</v>
      </c>
      <c r="V82" s="229">
        <v>0</v>
      </c>
      <c r="W82" s="229">
        <v>0</v>
      </c>
      <c r="X82" s="229">
        <v>0</v>
      </c>
      <c r="Y82" s="229">
        <v>0</v>
      </c>
      <c r="DA82" s="73" t="s">
        <v>1197</v>
      </c>
    </row>
    <row r="83" spans="1:105" ht="12" customHeight="1" x14ac:dyDescent="0.25">
      <c r="A83" s="64" t="s">
        <v>39</v>
      </c>
      <c r="B83" s="229">
        <v>0</v>
      </c>
      <c r="C83" s="229">
        <v>0</v>
      </c>
      <c r="D83" s="229">
        <v>0</v>
      </c>
      <c r="E83" s="229">
        <v>0</v>
      </c>
      <c r="F83" s="229">
        <v>0</v>
      </c>
      <c r="G83" s="229">
        <v>0</v>
      </c>
      <c r="H83" s="229">
        <v>0</v>
      </c>
      <c r="I83" s="229">
        <v>0</v>
      </c>
      <c r="J83" s="229">
        <v>0</v>
      </c>
      <c r="K83" s="229">
        <v>0</v>
      </c>
      <c r="L83" s="229">
        <v>0</v>
      </c>
      <c r="M83" s="229">
        <v>0</v>
      </c>
      <c r="N83" s="229">
        <v>0</v>
      </c>
      <c r="O83" s="229">
        <v>0</v>
      </c>
      <c r="P83" s="229">
        <v>0</v>
      </c>
      <c r="Q83" s="229">
        <v>0</v>
      </c>
      <c r="R83" s="229">
        <v>0</v>
      </c>
      <c r="S83" s="229">
        <v>0</v>
      </c>
      <c r="T83" s="229">
        <v>0</v>
      </c>
      <c r="U83" s="229">
        <v>0</v>
      </c>
      <c r="V83" s="229">
        <v>0</v>
      </c>
      <c r="W83" s="229">
        <v>0</v>
      </c>
      <c r="X83" s="229">
        <v>0</v>
      </c>
      <c r="Y83" s="229">
        <v>0</v>
      </c>
      <c r="DA83" s="73" t="s">
        <v>1198</v>
      </c>
    </row>
    <row r="84" spans="1:105" ht="12" customHeight="1" x14ac:dyDescent="0.25">
      <c r="A84" s="60" t="s">
        <v>1064</v>
      </c>
      <c r="B84" s="262">
        <v>5.462591439821636E-2</v>
      </c>
      <c r="C84" s="262">
        <v>4.6894430839167743E-2</v>
      </c>
      <c r="D84" s="262">
        <v>4.7152427524070679E-2</v>
      </c>
      <c r="E84" s="262">
        <v>2.4230105675187821E-2</v>
      </c>
      <c r="F84" s="262">
        <v>2.154273201413447E-2</v>
      </c>
      <c r="G84" s="262">
        <v>2.544920867764331E-2</v>
      </c>
      <c r="H84" s="262">
        <v>2.356731543143269E-2</v>
      </c>
      <c r="I84" s="262">
        <v>2.4769457182940401E-3</v>
      </c>
      <c r="J84" s="262">
        <v>2.248444349009503E-2</v>
      </c>
      <c r="K84" s="262">
        <v>2.271366813773338E-2</v>
      </c>
      <c r="L84" s="262">
        <v>1.97034147174216E-2</v>
      </c>
      <c r="M84" s="262">
        <v>1.334179880751258E-2</v>
      </c>
      <c r="N84" s="262">
        <v>1.1921578852685751E-2</v>
      </c>
      <c r="O84" s="262">
        <v>1.123681705572031E-2</v>
      </c>
      <c r="P84" s="262">
        <v>1.7452695169387741E-2</v>
      </c>
      <c r="Q84" s="262">
        <v>2.4622037792990971E-2</v>
      </c>
      <c r="R84" s="262">
        <v>6.5694402698889334E-3</v>
      </c>
      <c r="S84" s="262">
        <v>1.2511702829725781E-2</v>
      </c>
      <c r="T84" s="262">
        <v>1.058721521496018E-2</v>
      </c>
      <c r="U84" s="262">
        <v>5.6456310654979282E-3</v>
      </c>
      <c r="V84" s="262">
        <v>2.9312680904450342E-3</v>
      </c>
      <c r="W84" s="262">
        <v>3.1420000534699319E-3</v>
      </c>
      <c r="X84" s="262">
        <v>1.3458281303907541E-2</v>
      </c>
      <c r="Y84" s="262">
        <v>1.5843754095179241E-2</v>
      </c>
      <c r="DA84" s="72" t="s">
        <v>1199</v>
      </c>
    </row>
    <row r="85" spans="1:105" ht="12" customHeight="1" x14ac:dyDescent="0.25">
      <c r="A85" s="57" t="s">
        <v>1010</v>
      </c>
      <c r="B85" s="261">
        <v>21.28771251281788</v>
      </c>
      <c r="C85" s="261">
        <v>19.147549417646061</v>
      </c>
      <c r="D85" s="261">
        <v>18.200887249881159</v>
      </c>
      <c r="E85" s="261">
        <v>16.478265479372819</v>
      </c>
      <c r="F85" s="261">
        <v>21.931884652429599</v>
      </c>
      <c r="G85" s="261">
        <v>25.53867494169485</v>
      </c>
      <c r="H85" s="261">
        <v>26.318356481926191</v>
      </c>
      <c r="I85" s="261">
        <v>23.484508317490981</v>
      </c>
      <c r="J85" s="261">
        <v>14.7145794375154</v>
      </c>
      <c r="K85" s="261">
        <v>12.95335150883327</v>
      </c>
      <c r="L85" s="261">
        <v>15.237570138683649</v>
      </c>
      <c r="M85" s="261">
        <v>11.41435096977578</v>
      </c>
      <c r="N85" s="261">
        <v>3.287324003156598</v>
      </c>
      <c r="O85" s="261">
        <v>3.5903398737029448</v>
      </c>
      <c r="P85" s="261">
        <v>7.2646622057560588</v>
      </c>
      <c r="Q85" s="261">
        <v>12.436202630983789</v>
      </c>
      <c r="R85" s="261">
        <v>11.529095431007301</v>
      </c>
      <c r="S85" s="261">
        <v>3.6236300747565151</v>
      </c>
      <c r="T85" s="261">
        <v>2.4718066726025532</v>
      </c>
      <c r="U85" s="261">
        <v>1.6220442362042411</v>
      </c>
      <c r="V85" s="261">
        <v>0.82677288653648906</v>
      </c>
      <c r="W85" s="261">
        <v>0.95900623260546525</v>
      </c>
      <c r="X85" s="261">
        <v>13.381917338162159</v>
      </c>
      <c r="Y85" s="261">
        <v>11.14786488606774</v>
      </c>
      <c r="DA85" s="70" t="s">
        <v>1200</v>
      </c>
    </row>
    <row r="86" spans="1:105" ht="12" customHeight="1" x14ac:dyDescent="0.25">
      <c r="A86" s="60" t="s">
        <v>1012</v>
      </c>
      <c r="B86" s="262">
        <v>20.131450282482231</v>
      </c>
      <c r="C86" s="262">
        <v>18.27730969472778</v>
      </c>
      <c r="D86" s="262">
        <v>17.255871372062771</v>
      </c>
      <c r="E86" s="262">
        <v>16.324799986048529</v>
      </c>
      <c r="F86" s="262">
        <v>21.870521269343861</v>
      </c>
      <c r="G86" s="262">
        <v>25.465521346863952</v>
      </c>
      <c r="H86" s="262">
        <v>26.262540391658352</v>
      </c>
      <c r="I86" s="262">
        <v>23.484370358964881</v>
      </c>
      <c r="J86" s="262">
        <v>14.56228652368922</v>
      </c>
      <c r="K86" s="262">
        <v>12.742132169721151</v>
      </c>
      <c r="L86" s="262">
        <v>15.12922608411845</v>
      </c>
      <c r="M86" s="262">
        <v>11.34845480756344</v>
      </c>
      <c r="N86" s="262">
        <v>2.565822835160871</v>
      </c>
      <c r="O86" s="262">
        <v>3.0286207518275399</v>
      </c>
      <c r="P86" s="262">
        <v>6.7206229250928784</v>
      </c>
      <c r="Q86" s="262">
        <v>11.800591232318171</v>
      </c>
      <c r="R86" s="262">
        <v>11.517787093794229</v>
      </c>
      <c r="S86" s="262">
        <v>3.0021271291103941</v>
      </c>
      <c r="T86" s="262">
        <v>1.2699868657629749</v>
      </c>
      <c r="U86" s="262">
        <v>1.380925336768112</v>
      </c>
      <c r="V86" s="262">
        <v>0.68944279634514327</v>
      </c>
      <c r="W86" s="262">
        <v>0.82736281202708928</v>
      </c>
      <c r="X86" s="262">
        <v>13.332803181634841</v>
      </c>
      <c r="Y86" s="262">
        <v>11.034853161081919</v>
      </c>
      <c r="DA86" s="72" t="s">
        <v>1201</v>
      </c>
    </row>
    <row r="87" spans="1:105" ht="12" customHeight="1" x14ac:dyDescent="0.25">
      <c r="A87" s="59" t="s">
        <v>28</v>
      </c>
      <c r="B87" s="230">
        <v>0</v>
      </c>
      <c r="C87" s="230">
        <v>0</v>
      </c>
      <c r="D87" s="230">
        <v>0</v>
      </c>
      <c r="E87" s="230">
        <v>0</v>
      </c>
      <c r="F87" s="230">
        <v>0</v>
      </c>
      <c r="G87" s="230">
        <v>0</v>
      </c>
      <c r="H87" s="230">
        <v>0</v>
      </c>
      <c r="I87" s="230">
        <v>0</v>
      </c>
      <c r="J87" s="230">
        <v>0</v>
      </c>
      <c r="K87" s="230">
        <v>0</v>
      </c>
      <c r="L87" s="230">
        <v>0</v>
      </c>
      <c r="M87" s="230">
        <v>0</v>
      </c>
      <c r="N87" s="230">
        <v>0</v>
      </c>
      <c r="O87" s="230">
        <v>0</v>
      </c>
      <c r="P87" s="230">
        <v>0</v>
      </c>
      <c r="Q87" s="230">
        <v>0</v>
      </c>
      <c r="R87" s="230">
        <v>0</v>
      </c>
      <c r="S87" s="230">
        <v>0</v>
      </c>
      <c r="T87" s="230">
        <v>0</v>
      </c>
      <c r="U87" s="230">
        <v>0</v>
      </c>
      <c r="V87" s="230">
        <v>0</v>
      </c>
      <c r="W87" s="230">
        <v>0</v>
      </c>
      <c r="X87" s="230">
        <v>0</v>
      </c>
      <c r="Y87" s="230">
        <v>0</v>
      </c>
      <c r="DA87" s="71" t="s">
        <v>1202</v>
      </c>
    </row>
    <row r="88" spans="1:105" ht="12" customHeight="1" x14ac:dyDescent="0.25">
      <c r="A88" s="59" t="s">
        <v>31</v>
      </c>
      <c r="B88" s="295">
        <v>7.60763740072227</v>
      </c>
      <c r="C88" s="295">
        <v>7.2543518232234119</v>
      </c>
      <c r="D88" s="295">
        <v>6.3484536454738576</v>
      </c>
      <c r="E88" s="295">
        <v>6.4148337520405123</v>
      </c>
      <c r="F88" s="295">
        <v>6.9438959866407766</v>
      </c>
      <c r="G88" s="295">
        <v>7.3182091027375993</v>
      </c>
      <c r="H88" s="295">
        <v>7.1457800575038144</v>
      </c>
      <c r="I88" s="295">
        <v>6.4123625250371754</v>
      </c>
      <c r="J88" s="295">
        <v>4.0924379690216863</v>
      </c>
      <c r="K88" s="295">
        <v>3.9053466407572608</v>
      </c>
      <c r="L88" s="295">
        <v>4.6045671568359428</v>
      </c>
      <c r="M88" s="295">
        <v>3.1209411660411548</v>
      </c>
      <c r="N88" s="295">
        <v>0.18345497636512709</v>
      </c>
      <c r="O88" s="295">
        <v>0.30566515869765198</v>
      </c>
      <c r="P88" s="295">
        <v>0.77789363763599162</v>
      </c>
      <c r="Q88" s="295">
        <v>1.9358782908135701</v>
      </c>
      <c r="R88" s="295">
        <v>1.093489244447011</v>
      </c>
      <c r="S88" s="295">
        <v>0.43241242577931438</v>
      </c>
      <c r="T88" s="295">
        <v>0.26099971130855548</v>
      </c>
      <c r="U88" s="295">
        <v>0.28443249239449281</v>
      </c>
      <c r="V88" s="295">
        <v>0.1200808364211392</v>
      </c>
      <c r="W88" s="295">
        <v>0.16821561836682991</v>
      </c>
      <c r="X88" s="295">
        <v>0.85932948698679179</v>
      </c>
      <c r="Y88" s="295">
        <v>1.1732769918405499</v>
      </c>
      <c r="DA88" s="122" t="s">
        <v>1203</v>
      </c>
    </row>
    <row r="89" spans="1:105" ht="12" customHeight="1" x14ac:dyDescent="0.25">
      <c r="A89" s="59" t="s">
        <v>159</v>
      </c>
      <c r="B89" s="295">
        <v>1.1336793731978261</v>
      </c>
      <c r="C89" s="295">
        <v>1.0302216379308771</v>
      </c>
      <c r="D89" s="295">
        <v>0.95338336194756002</v>
      </c>
      <c r="E89" s="295">
        <v>0.86431014383213634</v>
      </c>
      <c r="F89" s="295">
        <v>0.89508282055400024</v>
      </c>
      <c r="G89" s="295">
        <v>1.1027317274883131</v>
      </c>
      <c r="H89" s="295">
        <v>1.090577668114892</v>
      </c>
      <c r="I89" s="295">
        <v>0.88348027623503922</v>
      </c>
      <c r="J89" s="295">
        <v>0.64623457309696586</v>
      </c>
      <c r="K89" s="295">
        <v>0.69335592179813177</v>
      </c>
      <c r="L89" s="295">
        <v>0.79249072322236047</v>
      </c>
      <c r="M89" s="295">
        <v>0.2484434562632091</v>
      </c>
      <c r="N89" s="295">
        <v>5.2905799104447378E-2</v>
      </c>
      <c r="O89" s="295">
        <v>0.13057701525670681</v>
      </c>
      <c r="P89" s="295">
        <v>0.97858396058439379</v>
      </c>
      <c r="Q89" s="295">
        <v>0.39463883398587851</v>
      </c>
      <c r="R89" s="295">
        <v>0.29542511138515409</v>
      </c>
      <c r="S89" s="295">
        <v>0.1111840078686876</v>
      </c>
      <c r="T89" s="295">
        <v>7.0189247337064622E-2</v>
      </c>
      <c r="U89" s="295">
        <v>1.2615416778866941E-2</v>
      </c>
      <c r="V89" s="295">
        <v>4.2038968555859254E-3</v>
      </c>
      <c r="W89" s="295">
        <v>5.6986778349712181E-3</v>
      </c>
      <c r="X89" s="295">
        <v>2.425514554493606E-2</v>
      </c>
      <c r="Y89" s="295">
        <v>2.9735191327214711E-2</v>
      </c>
      <c r="DA89" s="122" t="s">
        <v>1204</v>
      </c>
    </row>
    <row r="90" spans="1:105" ht="12" customHeight="1" x14ac:dyDescent="0.25">
      <c r="A90" s="59" t="s">
        <v>32</v>
      </c>
      <c r="B90" s="295">
        <v>10.494762192281399</v>
      </c>
      <c r="C90" s="295">
        <v>9.0549865809326562</v>
      </c>
      <c r="D90" s="295">
        <v>8.2543977705293496</v>
      </c>
      <c r="E90" s="295">
        <v>7.225906574618036</v>
      </c>
      <c r="F90" s="295">
        <v>11.627094036917571</v>
      </c>
      <c r="G90" s="295">
        <v>11.80827044360351</v>
      </c>
      <c r="H90" s="295">
        <v>13.936648419274221</v>
      </c>
      <c r="I90" s="295">
        <v>13.01463722496085</v>
      </c>
      <c r="J90" s="295">
        <v>7.0082545346821572</v>
      </c>
      <c r="K90" s="295">
        <v>4.8189514380102381</v>
      </c>
      <c r="L90" s="295">
        <v>5.5989584822720939</v>
      </c>
      <c r="M90" s="295">
        <v>4.433578579984335</v>
      </c>
      <c r="N90" s="295">
        <v>0</v>
      </c>
      <c r="O90" s="295">
        <v>0.35527725782329489</v>
      </c>
      <c r="P90" s="295">
        <v>0.80368285894023339</v>
      </c>
      <c r="Q90" s="295">
        <v>1.5000530960794589</v>
      </c>
      <c r="R90" s="295">
        <v>0.84730914540622715</v>
      </c>
      <c r="S90" s="295">
        <v>0.25802954622101693</v>
      </c>
      <c r="T90" s="295">
        <v>0.13075491213693941</v>
      </c>
      <c r="U90" s="295">
        <v>4.3772640216582587E-2</v>
      </c>
      <c r="V90" s="295">
        <v>2.9623317540506022E-2</v>
      </c>
      <c r="W90" s="295">
        <v>0.12568397224656011</v>
      </c>
      <c r="X90" s="295">
        <v>0.50512821735045244</v>
      </c>
      <c r="Y90" s="295">
        <v>0.77892112352178799</v>
      </c>
      <c r="DA90" s="122" t="s">
        <v>1205</v>
      </c>
    </row>
    <row r="91" spans="1:105" ht="12" customHeight="1" x14ac:dyDescent="0.25">
      <c r="A91" s="59" t="s">
        <v>35</v>
      </c>
      <c r="B91" s="295">
        <v>0.89537131628073874</v>
      </c>
      <c r="C91" s="295">
        <v>0.93774965264084065</v>
      </c>
      <c r="D91" s="295">
        <v>1.699636594112</v>
      </c>
      <c r="E91" s="295">
        <v>1.8197495155578429</v>
      </c>
      <c r="F91" s="295">
        <v>2.4044484252315068</v>
      </c>
      <c r="G91" s="295">
        <v>5.2363100730345327</v>
      </c>
      <c r="H91" s="295">
        <v>4.0895342467654254</v>
      </c>
      <c r="I91" s="295">
        <v>3.1738903327318129</v>
      </c>
      <c r="J91" s="295">
        <v>2.8153594468884089</v>
      </c>
      <c r="K91" s="295">
        <v>3.3244781691555199</v>
      </c>
      <c r="L91" s="295">
        <v>4.1332097217880488</v>
      </c>
      <c r="M91" s="295">
        <v>3.5454916052747389</v>
      </c>
      <c r="N91" s="295">
        <v>2.3294620596912972</v>
      </c>
      <c r="O91" s="295">
        <v>2.2371013200498862</v>
      </c>
      <c r="P91" s="295">
        <v>4.1604624679322582</v>
      </c>
      <c r="Q91" s="295">
        <v>7.9700210114392593</v>
      </c>
      <c r="R91" s="295">
        <v>9.2815635925558375</v>
      </c>
      <c r="S91" s="295">
        <v>2.2005011492413749</v>
      </c>
      <c r="T91" s="295">
        <v>0.80804299498041554</v>
      </c>
      <c r="U91" s="295">
        <v>1.0401047873781699</v>
      </c>
      <c r="V91" s="295">
        <v>0.53553474552791214</v>
      </c>
      <c r="W91" s="295">
        <v>0.52776454357872804</v>
      </c>
      <c r="X91" s="295">
        <v>11.94409033175266</v>
      </c>
      <c r="Y91" s="295">
        <v>9.0529198543923659</v>
      </c>
      <c r="DA91" s="122" t="s">
        <v>1206</v>
      </c>
    </row>
    <row r="92" spans="1:105" ht="12" customHeight="1" x14ac:dyDescent="0.25">
      <c r="A92" s="60" t="s">
        <v>1019</v>
      </c>
      <c r="B92" s="262">
        <v>1.156262230335646</v>
      </c>
      <c r="C92" s="262">
        <v>0.870239722918276</v>
      </c>
      <c r="D92" s="262">
        <v>0.9450158778183877</v>
      </c>
      <c r="E92" s="262">
        <v>0.15346549332429721</v>
      </c>
      <c r="F92" s="262">
        <v>6.1363383085745737E-2</v>
      </c>
      <c r="G92" s="262">
        <v>7.3153594830901641E-2</v>
      </c>
      <c r="H92" s="262">
        <v>5.5816090267845779E-2</v>
      </c>
      <c r="I92" s="262">
        <v>1.379585260999865E-4</v>
      </c>
      <c r="J92" s="262">
        <v>0.1522929138261799</v>
      </c>
      <c r="K92" s="262">
        <v>0.2112193391121249</v>
      </c>
      <c r="L92" s="262">
        <v>0.1083440545652052</v>
      </c>
      <c r="M92" s="262">
        <v>6.5896162212345052E-2</v>
      </c>
      <c r="N92" s="262">
        <v>0.72150116799572639</v>
      </c>
      <c r="O92" s="262">
        <v>0.56171912187540518</v>
      </c>
      <c r="P92" s="262">
        <v>0.5440392806631813</v>
      </c>
      <c r="Q92" s="262">
        <v>0.63561139866562377</v>
      </c>
      <c r="R92" s="262">
        <v>1.1308337213068559E-2</v>
      </c>
      <c r="S92" s="262">
        <v>0.62150294564612107</v>
      </c>
      <c r="T92" s="262">
        <v>1.201819806839578</v>
      </c>
      <c r="U92" s="262">
        <v>0.24111889943612899</v>
      </c>
      <c r="V92" s="262">
        <v>0.13733009019134579</v>
      </c>
      <c r="W92" s="262">
        <v>0.13164342057837591</v>
      </c>
      <c r="X92" s="262">
        <v>4.9114156527325807E-2</v>
      </c>
      <c r="Y92" s="262">
        <v>0.1130117249858245</v>
      </c>
      <c r="DA92" s="72" t="s">
        <v>1207</v>
      </c>
    </row>
    <row r="93" spans="1:105" ht="12" customHeight="1" x14ac:dyDescent="0.25">
      <c r="A93" s="57" t="s">
        <v>1021</v>
      </c>
      <c r="B93" s="261">
        <f t="shared" ref="B93:Y93" si="3">B94+B95+B106</f>
        <v>7.3160872436007907</v>
      </c>
      <c r="C93" s="261">
        <f t="shared" si="3"/>
        <v>6.2958200656597167</v>
      </c>
      <c r="D93" s="261">
        <f t="shared" si="3"/>
        <v>6.1554486031107079</v>
      </c>
      <c r="E93" s="261">
        <f t="shared" si="3"/>
        <v>3.7547677017187961</v>
      </c>
      <c r="F93" s="261">
        <f t="shared" si="3"/>
        <v>4.4181727594674598</v>
      </c>
      <c r="G93" s="261">
        <f t="shared" si="3"/>
        <v>5.6368301567958277</v>
      </c>
      <c r="H93" s="261">
        <f t="shared" si="3"/>
        <v>5.5464332296948493</v>
      </c>
      <c r="I93" s="261">
        <f t="shared" si="3"/>
        <v>5.3361112570055402</v>
      </c>
      <c r="J93" s="261">
        <f t="shared" si="3"/>
        <v>3.5462830344306164</v>
      </c>
      <c r="K93" s="261">
        <f t="shared" si="3"/>
        <v>3.353960017262029</v>
      </c>
      <c r="L93" s="261">
        <f t="shared" si="3"/>
        <v>3.5738407851571008</v>
      </c>
      <c r="M93" s="261">
        <f t="shared" si="3"/>
        <v>2.6488477163432846</v>
      </c>
      <c r="N93" s="261">
        <f t="shared" si="3"/>
        <v>1.2974538368043045</v>
      </c>
      <c r="O93" s="261">
        <f t="shared" si="3"/>
        <v>1.320699801988853</v>
      </c>
      <c r="P93" s="261">
        <f t="shared" si="3"/>
        <v>2.2905199333857178</v>
      </c>
      <c r="Q93" s="261">
        <f t="shared" si="3"/>
        <v>3.7093472769369122</v>
      </c>
      <c r="R93" s="261">
        <f t="shared" si="3"/>
        <v>2.9455737759002067</v>
      </c>
      <c r="S93" s="261">
        <f t="shared" si="3"/>
        <v>1.402617169954341</v>
      </c>
      <c r="T93" s="261">
        <f t="shared" si="3"/>
        <v>1.224014844612781</v>
      </c>
      <c r="U93" s="261">
        <f t="shared" si="3"/>
        <v>0.61350071111820659</v>
      </c>
      <c r="V93" s="261">
        <f t="shared" si="3"/>
        <v>0.31895343049337432</v>
      </c>
      <c r="W93" s="261">
        <f t="shared" si="3"/>
        <v>0.36027793234502714</v>
      </c>
      <c r="X93" s="261">
        <f t="shared" si="3"/>
        <v>3.3533826199707084</v>
      </c>
      <c r="Y93" s="261">
        <f t="shared" si="3"/>
        <v>2.8950265964185942</v>
      </c>
      <c r="DA93" s="70"/>
    </row>
    <row r="94" spans="1:105" ht="12" customHeight="1" x14ac:dyDescent="0.25">
      <c r="A94" s="60" t="s">
        <v>1022</v>
      </c>
      <c r="B94" s="262">
        <v>0.3611227355305473</v>
      </c>
      <c r="C94" s="262">
        <v>0.42063962778800618</v>
      </c>
      <c r="D94" s="262">
        <v>0.6571457104892765</v>
      </c>
      <c r="E94" s="262">
        <v>1.431292811658333</v>
      </c>
      <c r="F94" s="262">
        <v>2.5477571997252921</v>
      </c>
      <c r="G94" s="262">
        <v>3.7594709086084399</v>
      </c>
      <c r="H94" s="262">
        <v>3.6692522418691542</v>
      </c>
      <c r="I94" s="262">
        <v>4.2401008084282346</v>
      </c>
      <c r="J94" s="262">
        <v>1.6944629149053081</v>
      </c>
      <c r="K94" s="262">
        <v>1.5239384037675721</v>
      </c>
      <c r="L94" s="262">
        <v>2.1550937612848382</v>
      </c>
      <c r="M94" s="262">
        <v>1.7191921921306601</v>
      </c>
      <c r="N94" s="262">
        <v>0.23495477548661911</v>
      </c>
      <c r="O94" s="262">
        <v>0.276232417617788</v>
      </c>
      <c r="P94" s="262">
        <v>0.71798030500991483</v>
      </c>
      <c r="Q94" s="262">
        <v>1.420151930722007</v>
      </c>
      <c r="R94" s="262">
        <v>2.2887552995376379</v>
      </c>
      <c r="S94" s="262">
        <v>0.27260469716914559</v>
      </c>
      <c r="T94" s="262">
        <v>5.7463684448540268E-2</v>
      </c>
      <c r="U94" s="262">
        <v>0.13825259997910561</v>
      </c>
      <c r="V94" s="262">
        <v>6.6771931067737975E-2</v>
      </c>
      <c r="W94" s="262">
        <v>7.6365593693977357E-2</v>
      </c>
      <c r="X94" s="262">
        <v>2.6103102354763021</v>
      </c>
      <c r="Y94" s="262">
        <v>2.0631833158556181</v>
      </c>
      <c r="DA94" s="72" t="s">
        <v>1208</v>
      </c>
    </row>
    <row r="95" spans="1:105" ht="12" customHeight="1" x14ac:dyDescent="0.25">
      <c r="A95" s="60" t="s">
        <v>1024</v>
      </c>
      <c r="B95" s="262">
        <v>1.039693951105243</v>
      </c>
      <c r="C95" s="262">
        <v>0.92377150845708611</v>
      </c>
      <c r="D95" s="262">
        <v>0.86371279325259143</v>
      </c>
      <c r="E95" s="262">
        <v>0.79240774432021999</v>
      </c>
      <c r="F95" s="262">
        <v>1.0433992112710011</v>
      </c>
      <c r="G95" s="262">
        <v>1.2111607257081181</v>
      </c>
      <c r="H95" s="262">
        <v>1.241952815198327</v>
      </c>
      <c r="I95" s="262">
        <v>1.0936695982222711</v>
      </c>
      <c r="J95" s="262">
        <v>0.68918206558245632</v>
      </c>
      <c r="K95" s="262">
        <v>0.59606094685756972</v>
      </c>
      <c r="L95" s="262">
        <v>0.69575640387765303</v>
      </c>
      <c r="M95" s="262">
        <v>0.51988524373024536</v>
      </c>
      <c r="N95" s="262">
        <v>0.1327150025501222</v>
      </c>
      <c r="O95" s="262">
        <v>0.16123416628601059</v>
      </c>
      <c r="P95" s="262">
        <v>0.38056175354710681</v>
      </c>
      <c r="Q95" s="262">
        <v>0.85260269981347614</v>
      </c>
      <c r="R95" s="262">
        <v>0.62144778173706716</v>
      </c>
      <c r="S95" s="262">
        <v>0.15340161986188511</v>
      </c>
      <c r="T95" s="262">
        <v>8.2462064798376727E-2</v>
      </c>
      <c r="U95" s="262">
        <v>6.871672148032508E-2</v>
      </c>
      <c r="V95" s="262">
        <v>3.4992108031366043E-2</v>
      </c>
      <c r="W95" s="262">
        <v>4.2297668059569977E-2</v>
      </c>
      <c r="X95" s="262">
        <v>0.60692404249856791</v>
      </c>
      <c r="Y95" s="262">
        <v>0.50363389464878516</v>
      </c>
      <c r="DA95" s="72" t="s">
        <v>1209</v>
      </c>
    </row>
    <row r="96" spans="1:105" ht="12" customHeight="1" x14ac:dyDescent="0.25">
      <c r="A96" s="64" t="s">
        <v>28</v>
      </c>
      <c r="B96" s="229">
        <v>0</v>
      </c>
      <c r="C96" s="229">
        <v>0</v>
      </c>
      <c r="D96" s="229">
        <v>0</v>
      </c>
      <c r="E96" s="229">
        <v>0</v>
      </c>
      <c r="F96" s="229">
        <v>0</v>
      </c>
      <c r="G96" s="229">
        <v>0</v>
      </c>
      <c r="H96" s="229">
        <v>0</v>
      </c>
      <c r="I96" s="229">
        <v>0</v>
      </c>
      <c r="J96" s="229">
        <v>0</v>
      </c>
      <c r="K96" s="229">
        <v>0</v>
      </c>
      <c r="L96" s="229">
        <v>0</v>
      </c>
      <c r="M96" s="229">
        <v>0</v>
      </c>
      <c r="N96" s="229">
        <v>0</v>
      </c>
      <c r="O96" s="229">
        <v>0</v>
      </c>
      <c r="P96" s="229">
        <v>0</v>
      </c>
      <c r="Q96" s="229">
        <v>0</v>
      </c>
      <c r="R96" s="229">
        <v>0</v>
      </c>
      <c r="S96" s="229">
        <v>0</v>
      </c>
      <c r="T96" s="229">
        <v>0</v>
      </c>
      <c r="U96" s="229">
        <v>0</v>
      </c>
      <c r="V96" s="229">
        <v>0</v>
      </c>
      <c r="W96" s="229">
        <v>0</v>
      </c>
      <c r="X96" s="229">
        <v>0</v>
      </c>
      <c r="Y96" s="229">
        <v>0</v>
      </c>
      <c r="DA96" s="73" t="s">
        <v>1210</v>
      </c>
    </row>
    <row r="97" spans="1:105" ht="12" customHeight="1" x14ac:dyDescent="0.25">
      <c r="A97" s="64" t="s">
        <v>30</v>
      </c>
      <c r="B97" s="229">
        <v>0.12497425586526199</v>
      </c>
      <c r="C97" s="229">
        <v>5.361326581688889E-2</v>
      </c>
      <c r="D97" s="229">
        <v>0</v>
      </c>
      <c r="E97" s="229">
        <v>0</v>
      </c>
      <c r="F97" s="229">
        <v>0</v>
      </c>
      <c r="G97" s="229">
        <v>0</v>
      </c>
      <c r="H97" s="229">
        <v>0</v>
      </c>
      <c r="I97" s="229">
        <v>0</v>
      </c>
      <c r="J97" s="229">
        <v>0</v>
      </c>
      <c r="K97" s="229">
        <v>0</v>
      </c>
      <c r="L97" s="229">
        <v>0</v>
      </c>
      <c r="M97" s="229">
        <v>0</v>
      </c>
      <c r="N97" s="229">
        <v>0</v>
      </c>
      <c r="O97" s="229">
        <v>0</v>
      </c>
      <c r="P97" s="229">
        <v>0</v>
      </c>
      <c r="Q97" s="229">
        <v>0</v>
      </c>
      <c r="R97" s="229">
        <v>0</v>
      </c>
      <c r="S97" s="229">
        <v>0</v>
      </c>
      <c r="T97" s="229">
        <v>0</v>
      </c>
      <c r="U97" s="229">
        <v>0</v>
      </c>
      <c r="V97" s="229">
        <v>0</v>
      </c>
      <c r="W97" s="229">
        <v>0</v>
      </c>
      <c r="X97" s="229">
        <v>0</v>
      </c>
      <c r="Y97" s="229">
        <v>0</v>
      </c>
      <c r="DA97" s="73" t="s">
        <v>1211</v>
      </c>
    </row>
    <row r="98" spans="1:105" ht="12" customHeight="1" x14ac:dyDescent="0.25">
      <c r="A98" s="64" t="s">
        <v>31</v>
      </c>
      <c r="B98" s="229">
        <v>0.34245439180929332</v>
      </c>
      <c r="C98" s="229">
        <v>0.34234938699768253</v>
      </c>
      <c r="D98" s="229">
        <v>0.31536443795898678</v>
      </c>
      <c r="E98" s="229">
        <v>0.30930872477691879</v>
      </c>
      <c r="F98" s="229">
        <v>0.32867415272177719</v>
      </c>
      <c r="G98" s="229">
        <v>0.34633017695762952</v>
      </c>
      <c r="H98" s="229">
        <v>0.33555893977528761</v>
      </c>
      <c r="I98" s="229">
        <v>0.29632995129861522</v>
      </c>
      <c r="J98" s="229">
        <v>0.1926107262395669</v>
      </c>
      <c r="K98" s="229">
        <v>0.18240568494454351</v>
      </c>
      <c r="L98" s="229">
        <v>0.21106776090780199</v>
      </c>
      <c r="M98" s="229">
        <v>0.1428065822492155</v>
      </c>
      <c r="N98" s="229">
        <v>9.6524963508663204E-3</v>
      </c>
      <c r="O98" s="229">
        <v>1.094639424681622E-2</v>
      </c>
      <c r="P98" s="229">
        <v>1.803257723252627E-2</v>
      </c>
      <c r="Q98" s="229">
        <v>1.9915957694919679E-2</v>
      </c>
      <c r="R98" s="229">
        <v>2.2068353534112919E-2</v>
      </c>
      <c r="S98" s="229">
        <v>1.9520754454612248E-2</v>
      </c>
      <c r="T98" s="229">
        <v>1.455265842856456E-2</v>
      </c>
      <c r="U98" s="229">
        <v>1.3201478925221289E-2</v>
      </c>
      <c r="V98" s="229">
        <v>5.3168356301316498E-3</v>
      </c>
      <c r="W98" s="229">
        <v>6.6913450112340549E-3</v>
      </c>
      <c r="X98" s="229">
        <v>3.5633321980689553E-2</v>
      </c>
      <c r="Y98" s="229">
        <v>4.8112767807186783E-2</v>
      </c>
      <c r="DA98" s="73" t="s">
        <v>1212</v>
      </c>
    </row>
    <row r="99" spans="1:105" ht="12" customHeight="1" x14ac:dyDescent="0.25">
      <c r="A99" s="64" t="s">
        <v>159</v>
      </c>
      <c r="B99" s="229">
        <v>5.2301403559145768E-2</v>
      </c>
      <c r="C99" s="229">
        <v>4.9827806698932477E-2</v>
      </c>
      <c r="D99" s="229">
        <v>4.8538069338481218E-2</v>
      </c>
      <c r="E99" s="229">
        <v>4.2711668622670333E-2</v>
      </c>
      <c r="F99" s="229">
        <v>4.34205910032694E-2</v>
      </c>
      <c r="G99" s="229">
        <v>5.3484206143229317E-2</v>
      </c>
      <c r="H99" s="229">
        <v>5.2486296876982398E-2</v>
      </c>
      <c r="I99" s="229">
        <v>4.1843162793844618E-2</v>
      </c>
      <c r="J99" s="229">
        <v>3.1171572797629769E-2</v>
      </c>
      <c r="K99" s="229">
        <v>3.3071113038398207E-2</v>
      </c>
      <c r="L99" s="229">
        <v>3.7190487175637263E-2</v>
      </c>
      <c r="M99" s="229">
        <v>1.1650924006842121E-2</v>
      </c>
      <c r="N99" s="229">
        <v>2.8528805702850309E-3</v>
      </c>
      <c r="O99" s="229">
        <v>4.7924991884169222E-3</v>
      </c>
      <c r="P99" s="229">
        <v>2.324908354868473E-2</v>
      </c>
      <c r="Q99" s="229">
        <v>4.1609560464368677E-3</v>
      </c>
      <c r="R99" s="229">
        <v>6.1104470977267119E-3</v>
      </c>
      <c r="S99" s="229">
        <v>5.1441179956398398E-3</v>
      </c>
      <c r="T99" s="229">
        <v>4.0109113001970849E-3</v>
      </c>
      <c r="U99" s="229">
        <v>6.000882819858788E-4</v>
      </c>
      <c r="V99" s="229">
        <v>1.9076633905972651E-4</v>
      </c>
      <c r="W99" s="229">
        <v>2.3232255522527789E-4</v>
      </c>
      <c r="X99" s="229">
        <v>1.030791066902499E-3</v>
      </c>
      <c r="Y99" s="229">
        <v>1.245312687267618E-3</v>
      </c>
      <c r="DA99" s="73" t="s">
        <v>1213</v>
      </c>
    </row>
    <row r="100" spans="1:105" ht="12" customHeight="1" x14ac:dyDescent="0.25">
      <c r="A100" s="64" t="s">
        <v>32</v>
      </c>
      <c r="B100" s="229">
        <v>0.48043364934917659</v>
      </c>
      <c r="C100" s="229">
        <v>0.43457689389666537</v>
      </c>
      <c r="D100" s="229">
        <v>0.4170019051423714</v>
      </c>
      <c r="E100" s="229">
        <v>0.35432923550742079</v>
      </c>
      <c r="F100" s="229">
        <v>0.55968209092162158</v>
      </c>
      <c r="G100" s="229">
        <v>0.56830266385506667</v>
      </c>
      <c r="H100" s="229">
        <v>0.66555721094992459</v>
      </c>
      <c r="I100" s="229">
        <v>0.61164218258191128</v>
      </c>
      <c r="J100" s="229">
        <v>0.3354409738926063</v>
      </c>
      <c r="K100" s="229">
        <v>0.22787811537944189</v>
      </c>
      <c r="L100" s="229">
        <v>0.26072498075605088</v>
      </c>
      <c r="M100" s="229">
        <v>0.20631221137967851</v>
      </c>
      <c r="N100" s="229">
        <v>0</v>
      </c>
      <c r="O100" s="229">
        <v>1.293899173851458E-2</v>
      </c>
      <c r="P100" s="229">
        <v>1.8946551182251931E-2</v>
      </c>
      <c r="Q100" s="229">
        <v>1.5694144874077779E-2</v>
      </c>
      <c r="R100" s="229">
        <v>1.7390224604150718E-2</v>
      </c>
      <c r="S100" s="229">
        <v>1.184610975527004E-2</v>
      </c>
      <c r="T100" s="229">
        <v>7.4142666710866412E-3</v>
      </c>
      <c r="U100" s="229">
        <v>2.066112677810439E-3</v>
      </c>
      <c r="V100" s="229">
        <v>1.3338933397392711E-3</v>
      </c>
      <c r="W100" s="229">
        <v>5.0843435114706816E-3</v>
      </c>
      <c r="X100" s="229">
        <v>2.1301299934368589E-2</v>
      </c>
      <c r="Y100" s="229">
        <v>3.2298338265587673E-2</v>
      </c>
      <c r="DA100" s="73" t="s">
        <v>1214</v>
      </c>
    </row>
    <row r="101" spans="1:105" ht="12" customHeight="1" x14ac:dyDescent="0.25">
      <c r="A101" s="64" t="s">
        <v>33</v>
      </c>
      <c r="B101" s="229">
        <v>0</v>
      </c>
      <c r="C101" s="229">
        <v>0</v>
      </c>
      <c r="D101" s="229">
        <v>0</v>
      </c>
      <c r="E101" s="229">
        <v>0</v>
      </c>
      <c r="F101" s="229">
        <v>0</v>
      </c>
      <c r="G101" s="229">
        <v>0</v>
      </c>
      <c r="H101" s="229">
        <v>0</v>
      </c>
      <c r="I101" s="229">
        <v>0</v>
      </c>
      <c r="J101" s="229">
        <v>0</v>
      </c>
      <c r="K101" s="229">
        <v>0</v>
      </c>
      <c r="L101" s="229">
        <v>0</v>
      </c>
      <c r="M101" s="229">
        <v>0</v>
      </c>
      <c r="N101" s="229">
        <v>0</v>
      </c>
      <c r="O101" s="229">
        <v>5.3981305426827983E-2</v>
      </c>
      <c r="P101" s="229">
        <v>0.22574192580829289</v>
      </c>
      <c r="Q101" s="229">
        <v>0.30062766469221119</v>
      </c>
      <c r="R101" s="229">
        <v>0.21398123659491261</v>
      </c>
      <c r="S101" s="229">
        <v>1.9460461680539359E-2</v>
      </c>
      <c r="T101" s="229">
        <v>1.229562938554511E-2</v>
      </c>
      <c r="U101" s="229">
        <v>5.5018821340439812E-3</v>
      </c>
      <c r="V101" s="229">
        <v>4.8943118662598158E-3</v>
      </c>
      <c r="W101" s="229">
        <v>9.699447241519053E-3</v>
      </c>
      <c r="X101" s="229">
        <v>6.3197084837420855E-2</v>
      </c>
      <c r="Y101" s="229">
        <v>5.6907213176466152E-2</v>
      </c>
      <c r="DA101" s="73" t="s">
        <v>1215</v>
      </c>
    </row>
    <row r="102" spans="1:105" ht="12" customHeight="1" x14ac:dyDescent="0.25">
      <c r="A102" s="64" t="s">
        <v>35</v>
      </c>
      <c r="B102" s="229">
        <v>3.9530250522365133E-2</v>
      </c>
      <c r="C102" s="229">
        <v>4.3404155046916817E-2</v>
      </c>
      <c r="D102" s="229">
        <v>8.2808380812751978E-2</v>
      </c>
      <c r="E102" s="229">
        <v>8.6058115413209998E-2</v>
      </c>
      <c r="F102" s="229">
        <v>0.1116223766243329</v>
      </c>
      <c r="G102" s="229">
        <v>0.2430436787521924</v>
      </c>
      <c r="H102" s="229">
        <v>0.18835036759613241</v>
      </c>
      <c r="I102" s="229">
        <v>0.14385430154789941</v>
      </c>
      <c r="J102" s="229">
        <v>0.12995879265265331</v>
      </c>
      <c r="K102" s="229">
        <v>0.15270603349518611</v>
      </c>
      <c r="L102" s="229">
        <v>0.18677317503816279</v>
      </c>
      <c r="M102" s="229">
        <v>0.15911552609450941</v>
      </c>
      <c r="N102" s="229">
        <v>0.12020962562897081</v>
      </c>
      <c r="O102" s="229">
        <v>7.8574975685434936E-2</v>
      </c>
      <c r="P102" s="229">
        <v>9.4591615775351023E-2</v>
      </c>
      <c r="Q102" s="229">
        <v>8.0418518060270047E-2</v>
      </c>
      <c r="R102" s="229">
        <v>0.18371728366025181</v>
      </c>
      <c r="S102" s="229">
        <v>9.7430175975823596E-2</v>
      </c>
      <c r="T102" s="229">
        <v>4.4188599012983353E-2</v>
      </c>
      <c r="U102" s="229">
        <v>4.7347159461263492E-2</v>
      </c>
      <c r="V102" s="229">
        <v>2.3256300856175579E-2</v>
      </c>
      <c r="W102" s="229">
        <v>2.0590209740120921E-2</v>
      </c>
      <c r="X102" s="229">
        <v>0.48576154467918642</v>
      </c>
      <c r="Y102" s="229">
        <v>0.36507026271227688</v>
      </c>
      <c r="DA102" s="73" t="s">
        <v>1216</v>
      </c>
    </row>
    <row r="103" spans="1:105" ht="12" customHeight="1" x14ac:dyDescent="0.25">
      <c r="A103" s="64" t="s">
        <v>36</v>
      </c>
      <c r="B103" s="229">
        <v>0</v>
      </c>
      <c r="C103" s="229">
        <v>0</v>
      </c>
      <c r="D103" s="229">
        <v>0</v>
      </c>
      <c r="E103" s="229">
        <v>0</v>
      </c>
      <c r="F103" s="229">
        <v>0</v>
      </c>
      <c r="G103" s="229">
        <v>0</v>
      </c>
      <c r="H103" s="229">
        <v>0</v>
      </c>
      <c r="I103" s="229">
        <v>0</v>
      </c>
      <c r="J103" s="229">
        <v>0</v>
      </c>
      <c r="K103" s="229">
        <v>0</v>
      </c>
      <c r="L103" s="229">
        <v>0</v>
      </c>
      <c r="M103" s="229">
        <v>0</v>
      </c>
      <c r="N103" s="229">
        <v>0</v>
      </c>
      <c r="O103" s="229">
        <v>0</v>
      </c>
      <c r="P103" s="229">
        <v>0</v>
      </c>
      <c r="Q103" s="229">
        <v>0</v>
      </c>
      <c r="R103" s="229">
        <v>0</v>
      </c>
      <c r="S103" s="229">
        <v>0</v>
      </c>
      <c r="T103" s="229">
        <v>0</v>
      </c>
      <c r="U103" s="229">
        <v>0</v>
      </c>
      <c r="V103" s="229">
        <v>0</v>
      </c>
      <c r="W103" s="229">
        <v>0</v>
      </c>
      <c r="X103" s="229">
        <v>0</v>
      </c>
      <c r="Y103" s="229">
        <v>0</v>
      </c>
      <c r="DA103" s="73" t="s">
        <v>1217</v>
      </c>
    </row>
    <row r="104" spans="1:105" ht="12" customHeight="1" x14ac:dyDescent="0.25">
      <c r="A104" s="64" t="s">
        <v>38</v>
      </c>
      <c r="B104" s="229">
        <v>0</v>
      </c>
      <c r="C104" s="229">
        <v>0</v>
      </c>
      <c r="D104" s="229">
        <v>0</v>
      </c>
      <c r="E104" s="229">
        <v>0</v>
      </c>
      <c r="F104" s="229">
        <v>0</v>
      </c>
      <c r="G104" s="229">
        <v>0</v>
      </c>
      <c r="H104" s="229">
        <v>0</v>
      </c>
      <c r="I104" s="229">
        <v>0</v>
      </c>
      <c r="J104" s="229">
        <v>0</v>
      </c>
      <c r="K104" s="229">
        <v>0</v>
      </c>
      <c r="L104" s="229">
        <v>0</v>
      </c>
      <c r="M104" s="229">
        <v>0</v>
      </c>
      <c r="N104" s="229">
        <v>0</v>
      </c>
      <c r="O104" s="229">
        <v>0</v>
      </c>
      <c r="P104" s="229">
        <v>0</v>
      </c>
      <c r="Q104" s="229">
        <v>0.4317854584455606</v>
      </c>
      <c r="R104" s="229">
        <v>0.17818023624591259</v>
      </c>
      <c r="S104" s="229">
        <v>0</v>
      </c>
      <c r="T104" s="229">
        <v>0</v>
      </c>
      <c r="U104" s="229">
        <v>0</v>
      </c>
      <c r="V104" s="229">
        <v>0</v>
      </c>
      <c r="W104" s="229">
        <v>0</v>
      </c>
      <c r="X104" s="229">
        <v>0</v>
      </c>
      <c r="Y104" s="229">
        <v>0</v>
      </c>
      <c r="DA104" s="73" t="s">
        <v>1218</v>
      </c>
    </row>
    <row r="105" spans="1:105" ht="12" customHeight="1" x14ac:dyDescent="0.25">
      <c r="A105" s="64" t="s">
        <v>39</v>
      </c>
      <c r="B105" s="229">
        <v>0</v>
      </c>
      <c r="C105" s="229">
        <v>0</v>
      </c>
      <c r="D105" s="229">
        <v>0</v>
      </c>
      <c r="E105" s="229">
        <v>0</v>
      </c>
      <c r="F105" s="229">
        <v>0</v>
      </c>
      <c r="G105" s="229">
        <v>0</v>
      </c>
      <c r="H105" s="229">
        <v>0</v>
      </c>
      <c r="I105" s="229">
        <v>0</v>
      </c>
      <c r="J105" s="229">
        <v>0</v>
      </c>
      <c r="K105" s="229">
        <v>0</v>
      </c>
      <c r="L105" s="229">
        <v>0</v>
      </c>
      <c r="M105" s="229">
        <v>0</v>
      </c>
      <c r="N105" s="229">
        <v>0</v>
      </c>
      <c r="O105" s="229">
        <v>0</v>
      </c>
      <c r="P105" s="229">
        <v>0</v>
      </c>
      <c r="Q105" s="229">
        <v>0</v>
      </c>
      <c r="R105" s="229">
        <v>0</v>
      </c>
      <c r="S105" s="229">
        <v>0</v>
      </c>
      <c r="T105" s="229">
        <v>0</v>
      </c>
      <c r="U105" s="229">
        <v>0</v>
      </c>
      <c r="V105" s="229">
        <v>0</v>
      </c>
      <c r="W105" s="229">
        <v>0</v>
      </c>
      <c r="X105" s="229">
        <v>0</v>
      </c>
      <c r="Y105" s="229">
        <v>0</v>
      </c>
      <c r="DA105" s="73" t="s">
        <v>1219</v>
      </c>
    </row>
    <row r="106" spans="1:105" ht="12" customHeight="1" x14ac:dyDescent="0.25">
      <c r="A106" s="60" t="s">
        <v>1036</v>
      </c>
      <c r="B106" s="262">
        <v>5.9152705569649999</v>
      </c>
      <c r="C106" s="262">
        <v>4.9514089294146242</v>
      </c>
      <c r="D106" s="262">
        <v>4.6345900993688396</v>
      </c>
      <c r="E106" s="262">
        <v>1.5310671457402429</v>
      </c>
      <c r="F106" s="262">
        <v>0.82701634847116612</v>
      </c>
      <c r="G106" s="262">
        <v>0.66619852247927047</v>
      </c>
      <c r="H106" s="262">
        <v>0.63522817262736797</v>
      </c>
      <c r="I106" s="262">
        <v>2.3408503550345402E-3</v>
      </c>
      <c r="J106" s="262">
        <v>1.162638053942852</v>
      </c>
      <c r="K106" s="262">
        <v>1.233960666636887</v>
      </c>
      <c r="L106" s="262">
        <v>0.72299061999460945</v>
      </c>
      <c r="M106" s="262">
        <v>0.4097702804823789</v>
      </c>
      <c r="N106" s="262">
        <v>0.92978405876756332</v>
      </c>
      <c r="O106" s="262">
        <v>0.88323321808505451</v>
      </c>
      <c r="P106" s="262">
        <v>1.191977874828696</v>
      </c>
      <c r="Q106" s="262">
        <v>1.4365926464014289</v>
      </c>
      <c r="R106" s="262">
        <v>3.5370694625501402E-2</v>
      </c>
      <c r="S106" s="262">
        <v>0.97661085292331029</v>
      </c>
      <c r="T106" s="262">
        <v>1.084089095365864</v>
      </c>
      <c r="U106" s="262">
        <v>0.40653138965877589</v>
      </c>
      <c r="V106" s="262">
        <v>0.21718939139427029</v>
      </c>
      <c r="W106" s="262">
        <v>0.24161467059147981</v>
      </c>
      <c r="X106" s="262">
        <v>0.13614834199583831</v>
      </c>
      <c r="Y106" s="262">
        <v>0.32820938591419102</v>
      </c>
      <c r="DA106" s="72" t="s">
        <v>1220</v>
      </c>
    </row>
    <row r="107" spans="1:105" ht="12" customHeight="1" x14ac:dyDescent="0.25">
      <c r="A107" s="132" t="s">
        <v>1038</v>
      </c>
      <c r="B107" s="316">
        <v>3.370421448242872</v>
      </c>
      <c r="C107" s="316">
        <v>2.8933885545837872</v>
      </c>
      <c r="D107" s="316">
        <v>2.9093069619908181</v>
      </c>
      <c r="E107" s="316">
        <v>1.49499864232041</v>
      </c>
      <c r="F107" s="316">
        <v>1.3291875629739189</v>
      </c>
      <c r="G107" s="316">
        <v>1.57021735403185</v>
      </c>
      <c r="H107" s="316">
        <v>1.45410445358512</v>
      </c>
      <c r="I107" s="316">
        <v>0.15282766553275609</v>
      </c>
      <c r="J107" s="316">
        <v>1.3872912046538759</v>
      </c>
      <c r="K107" s="316">
        <v>1.401434376029171</v>
      </c>
      <c r="L107" s="316">
        <v>1.2157016005830079</v>
      </c>
      <c r="M107" s="316">
        <v>0.8231896043180893</v>
      </c>
      <c r="N107" s="316">
        <v>0.73556196733107093</v>
      </c>
      <c r="O107" s="316">
        <v>0.69331213274514381</v>
      </c>
      <c r="P107" s="316">
        <v>1.076832100232447</v>
      </c>
      <c r="Q107" s="316">
        <v>1.519180872140294</v>
      </c>
      <c r="R107" s="316">
        <v>0.40533476890058351</v>
      </c>
      <c r="S107" s="316">
        <v>0.77197264404466814</v>
      </c>
      <c r="T107" s="316">
        <v>0.65323166908543651</v>
      </c>
      <c r="U107" s="316">
        <v>0.34833569820557142</v>
      </c>
      <c r="V107" s="316">
        <v>0.18085937693536261</v>
      </c>
      <c r="W107" s="316">
        <v>0.19386154881356249</v>
      </c>
      <c r="X107" s="316">
        <v>0.83037657974027645</v>
      </c>
      <c r="Y107" s="316">
        <v>0.97756036143939673</v>
      </c>
      <c r="DA107" s="139" t="s">
        <v>1221</v>
      </c>
    </row>
    <row r="108" spans="1:105" ht="12" hidden="1" customHeight="1" x14ac:dyDescent="0.25">
      <c r="A108" s="98"/>
      <c r="B108" s="98"/>
      <c r="C108" s="98"/>
      <c r="D108" s="98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X108" s="98"/>
      <c r="Y108" s="98"/>
      <c r="DA108" s="94"/>
    </row>
    <row r="109" spans="1:105" ht="12" customHeight="1" x14ac:dyDescent="0.25">
      <c r="A109" s="172"/>
      <c r="B109" s="172"/>
      <c r="C109" s="172"/>
      <c r="D109" s="172"/>
      <c r="E109" s="172"/>
      <c r="F109" s="172"/>
      <c r="G109" s="172"/>
      <c r="H109" s="172"/>
      <c r="I109" s="172"/>
      <c r="J109" s="172"/>
      <c r="K109" s="172"/>
      <c r="L109" s="172"/>
      <c r="M109" s="172"/>
      <c r="N109" s="172"/>
      <c r="O109" s="172"/>
      <c r="P109" s="172"/>
      <c r="Q109" s="172"/>
      <c r="R109" s="172"/>
      <c r="S109" s="172"/>
      <c r="T109" s="172"/>
      <c r="U109" s="172"/>
      <c r="V109" s="172"/>
      <c r="W109" s="172"/>
      <c r="X109" s="172"/>
      <c r="Y109" s="172"/>
      <c r="DA109" s="176"/>
    </row>
    <row r="110" spans="1:105" ht="15" customHeight="1" x14ac:dyDescent="0.25">
      <c r="A110" s="34" t="s">
        <v>50</v>
      </c>
      <c r="B110" s="223">
        <v>5.0289420448678346</v>
      </c>
      <c r="C110" s="223">
        <v>7.057598708758011</v>
      </c>
      <c r="D110" s="223">
        <v>6.302442358251465</v>
      </c>
      <c r="E110" s="223">
        <v>6.3570364441523992</v>
      </c>
      <c r="F110" s="223">
        <v>6.2138009971477706</v>
      </c>
      <c r="G110" s="223">
        <v>6.2482926482696088</v>
      </c>
      <c r="H110" s="223">
        <v>6.0918592391566024</v>
      </c>
      <c r="I110" s="223">
        <v>4.5036033589843996</v>
      </c>
      <c r="J110" s="223">
        <v>4.7742335788991586</v>
      </c>
      <c r="K110" s="223">
        <v>6.3689139217131849</v>
      </c>
      <c r="L110" s="223">
        <v>5.8877387757007638</v>
      </c>
      <c r="M110" s="223">
        <v>4.7180371239707561</v>
      </c>
      <c r="N110" s="223">
        <v>5.1041133822725797</v>
      </c>
      <c r="O110" s="223">
        <v>6.1386791182938678</v>
      </c>
      <c r="P110" s="223">
        <v>4.8570980161214781</v>
      </c>
      <c r="Q110" s="223">
        <v>6.0513159903803926</v>
      </c>
      <c r="R110" s="223">
        <v>4.9110792642158536</v>
      </c>
      <c r="S110" s="223">
        <v>7.1043892431279563</v>
      </c>
      <c r="T110" s="223">
        <v>8.8852735530368676</v>
      </c>
      <c r="U110" s="223">
        <v>8.2115222511035117</v>
      </c>
      <c r="V110" s="223">
        <v>8.6649845339096441</v>
      </c>
      <c r="W110" s="223">
        <v>6.8843362807530166</v>
      </c>
      <c r="X110" s="223">
        <v>5.8912794448812704</v>
      </c>
      <c r="Y110" s="223">
        <v>5.7453200674349088</v>
      </c>
      <c r="DA110" s="89" t="s">
        <v>1222</v>
      </c>
    </row>
    <row r="111" spans="1:105" ht="12" customHeight="1" x14ac:dyDescent="0.25">
      <c r="A111" s="55" t="s">
        <v>91</v>
      </c>
      <c r="B111" s="259">
        <v>7.5444071554969612E-3</v>
      </c>
      <c r="C111" s="259">
        <v>1.03380096647966E-2</v>
      </c>
      <c r="D111" s="259">
        <v>9.6929383149857665E-3</v>
      </c>
      <c r="E111" s="259">
        <v>6.3507188876696444E-3</v>
      </c>
      <c r="F111" s="259">
        <v>4.3864050963644506E-3</v>
      </c>
      <c r="G111" s="259">
        <v>4.3755258326041019E-3</v>
      </c>
      <c r="H111" s="259">
        <v>3.917035538806294E-3</v>
      </c>
      <c r="I111" s="259">
        <v>3.4998393675494401E-4</v>
      </c>
      <c r="J111" s="259">
        <v>4.9845218339203273E-3</v>
      </c>
      <c r="K111" s="259">
        <v>7.5237122615342987E-3</v>
      </c>
      <c r="L111" s="259">
        <v>5.3821288314142386E-3</v>
      </c>
      <c r="M111" s="259">
        <v>3.9352741445916554E-3</v>
      </c>
      <c r="N111" s="259">
        <v>1.0837398229991781E-2</v>
      </c>
      <c r="O111" s="259">
        <v>1.131743006105539E-2</v>
      </c>
      <c r="P111" s="259">
        <v>6.91101551096271E-3</v>
      </c>
      <c r="Q111" s="259">
        <v>5.3243346609859162E-3</v>
      </c>
      <c r="R111" s="259">
        <v>8.3514732823343637E-4</v>
      </c>
      <c r="S111" s="259">
        <v>1.278308496335406E-2</v>
      </c>
      <c r="T111" s="259">
        <v>2.3053520722173312E-2</v>
      </c>
      <c r="U111" s="259">
        <v>1.027929165156297E-2</v>
      </c>
      <c r="V111" s="259">
        <v>1.280650053461178E-2</v>
      </c>
      <c r="W111" s="259">
        <v>1.1560192787473561E-2</v>
      </c>
      <c r="X111" s="259">
        <v>6.3470773129866006E-3</v>
      </c>
      <c r="Y111" s="259">
        <v>8.5503598414990289E-3</v>
      </c>
      <c r="DA111" s="67" t="s">
        <v>1223</v>
      </c>
    </row>
    <row r="112" spans="1:105" ht="12" customHeight="1" x14ac:dyDescent="0.25">
      <c r="A112" s="173" t="s">
        <v>92</v>
      </c>
      <c r="B112" s="224">
        <v>1.622492722715272E-2</v>
      </c>
      <c r="C112" s="224">
        <v>2.2232821085579051E-2</v>
      </c>
      <c r="D112" s="224">
        <v>2.0845537036443911E-2</v>
      </c>
      <c r="E112" s="224">
        <v>1.3657793073570779E-2</v>
      </c>
      <c r="F112" s="224">
        <v>9.4333593098127281E-3</v>
      </c>
      <c r="G112" s="224">
        <v>9.4099624730356966E-3</v>
      </c>
      <c r="H112" s="224">
        <v>8.4239377930440847E-3</v>
      </c>
      <c r="I112" s="224">
        <v>7.5267198435651449E-4</v>
      </c>
      <c r="J112" s="224">
        <v>1.071966323537901E-2</v>
      </c>
      <c r="K112" s="224">
        <v>1.6180420993382821E-2</v>
      </c>
      <c r="L112" s="224">
        <v>1.157475290198655E-2</v>
      </c>
      <c r="M112" s="224">
        <v>8.4631615578135422E-3</v>
      </c>
      <c r="N112" s="224">
        <v>2.3306801182538729E-2</v>
      </c>
      <c r="O112" s="224">
        <v>2.4339152878993658E-2</v>
      </c>
      <c r="P112" s="224">
        <v>1.486276143638318E-2</v>
      </c>
      <c r="Q112" s="224">
        <v>1.1450461332082331E-2</v>
      </c>
      <c r="R112" s="224">
        <v>1.7960595637611641E-3</v>
      </c>
      <c r="S112" s="224">
        <v>2.749117578016879E-2</v>
      </c>
      <c r="T112" s="224">
        <v>4.9578673093536099E-2</v>
      </c>
      <c r="U112" s="224">
        <v>2.2106542708497479E-2</v>
      </c>
      <c r="V112" s="224">
        <v>2.7541533075554351E-2</v>
      </c>
      <c r="W112" s="224">
        <v>2.486123599147921E-2</v>
      </c>
      <c r="X112" s="224">
        <v>1.364996153916298E-2</v>
      </c>
      <c r="Y112" s="224">
        <v>1.8388319099826259E-2</v>
      </c>
      <c r="DA112" s="177" t="s">
        <v>1224</v>
      </c>
    </row>
    <row r="113" spans="1:105" ht="12" customHeight="1" x14ac:dyDescent="0.25">
      <c r="A113" s="173" t="s">
        <v>93</v>
      </c>
      <c r="B113" s="224">
        <v>0.104364595769829</v>
      </c>
      <c r="C113" s="224">
        <v>0.14300954037786309</v>
      </c>
      <c r="D113" s="224">
        <v>0.13408602799602501</v>
      </c>
      <c r="E113" s="224">
        <v>8.7851861107011167E-2</v>
      </c>
      <c r="F113" s="224">
        <v>6.0678776387518327E-2</v>
      </c>
      <c r="G113" s="224">
        <v>6.0528279477526599E-2</v>
      </c>
      <c r="H113" s="224">
        <v>5.4185812377015703E-2</v>
      </c>
      <c r="I113" s="224">
        <v>4.8414582262769051E-3</v>
      </c>
      <c r="J113" s="224">
        <v>6.8952748119373533E-2</v>
      </c>
      <c r="K113" s="224">
        <v>0.1040783155892399</v>
      </c>
      <c r="L113" s="224">
        <v>7.445299389262465E-2</v>
      </c>
      <c r="M113" s="224">
        <v>5.4438113807858762E-2</v>
      </c>
      <c r="N113" s="224">
        <v>0.1499177685082464</v>
      </c>
      <c r="O113" s="224">
        <v>0.15655822772167871</v>
      </c>
      <c r="P113" s="224">
        <v>9.5602653103778606E-2</v>
      </c>
      <c r="Q113" s="224">
        <v>7.3653505594831761E-2</v>
      </c>
      <c r="R113" s="224">
        <v>1.1552904227316141E-2</v>
      </c>
      <c r="S113" s="224">
        <v>0.17683317819343561</v>
      </c>
      <c r="T113" s="224">
        <v>0.3189079435470239</v>
      </c>
      <c r="U113" s="224">
        <v>0.14219727221825421</v>
      </c>
      <c r="V113" s="224">
        <v>0.1771570945169671</v>
      </c>
      <c r="W113" s="224">
        <v>0.15991645498704499</v>
      </c>
      <c r="X113" s="224">
        <v>8.7801485847308292E-2</v>
      </c>
      <c r="Y113" s="224">
        <v>0.1182803141654996</v>
      </c>
      <c r="DA113" s="177" t="s">
        <v>1225</v>
      </c>
    </row>
    <row r="114" spans="1:105" ht="12" customHeight="1" x14ac:dyDescent="0.25">
      <c r="A114" s="173" t="s">
        <v>94</v>
      </c>
      <c r="B114" s="224">
        <v>0.14554994125090889</v>
      </c>
      <c r="C114" s="224">
        <v>0.1994453200031934</v>
      </c>
      <c r="D114" s="224">
        <v>0.18700032662830621</v>
      </c>
      <c r="E114" s="224">
        <v>0.122520794801996</v>
      </c>
      <c r="F114" s="224">
        <v>8.4624409966176858E-2</v>
      </c>
      <c r="G114" s="224">
        <v>8.4414522539831102E-2</v>
      </c>
      <c r="H114" s="224">
        <v>7.5569130986730737E-2</v>
      </c>
      <c r="I114" s="224">
        <v>6.7520403371029887E-3</v>
      </c>
      <c r="J114" s="224">
        <v>9.616353480635903E-2</v>
      </c>
      <c r="K114" s="224">
        <v>0.14515068647337939</v>
      </c>
      <c r="L114" s="224">
        <v>0.1038343396732495</v>
      </c>
      <c r="M114" s="224">
        <v>7.5920997998391609E-2</v>
      </c>
      <c r="N114" s="224">
        <v>0.2090797385635137</v>
      </c>
      <c r="O114" s="224">
        <v>0.218340718700166</v>
      </c>
      <c r="P114" s="224">
        <v>0.133330277763685</v>
      </c>
      <c r="Q114" s="224">
        <v>0.1027193497294261</v>
      </c>
      <c r="R114" s="224">
        <v>1.611202073998122E-2</v>
      </c>
      <c r="S114" s="224">
        <v>0.24661676220190709</v>
      </c>
      <c r="T114" s="224">
        <v>0.44475841740515171</v>
      </c>
      <c r="U114" s="224">
        <v>0.198312506887414</v>
      </c>
      <c r="V114" s="224">
        <v>0.24706850545365319</v>
      </c>
      <c r="W114" s="224">
        <v>0.2230242014231697</v>
      </c>
      <c r="X114" s="224">
        <v>0.1224505399800791</v>
      </c>
      <c r="Y114" s="224">
        <v>0.16495721227048959</v>
      </c>
      <c r="DA114" s="177" t="s">
        <v>1226</v>
      </c>
    </row>
    <row r="115" spans="1:105" ht="12" customHeight="1" x14ac:dyDescent="0.25">
      <c r="A115" s="56" t="s">
        <v>95</v>
      </c>
      <c r="B115" s="260">
        <v>0.37946699292633412</v>
      </c>
      <c r="C115" s="260">
        <v>0.52152806309329724</v>
      </c>
      <c r="D115" s="260">
        <v>0.48415120968983028</v>
      </c>
      <c r="E115" s="260">
        <v>0.39406603270998702</v>
      </c>
      <c r="F115" s="260">
        <v>0.37374307346602648</v>
      </c>
      <c r="G115" s="260">
        <v>0.4115400593743338</v>
      </c>
      <c r="H115" s="260">
        <v>0.38900802251755129</v>
      </c>
      <c r="I115" s="260">
        <v>0.3287646860312351</v>
      </c>
      <c r="J115" s="260">
        <v>0.31609991078712529</v>
      </c>
      <c r="K115" s="260">
        <v>0.4404507164043468</v>
      </c>
      <c r="L115" s="260">
        <v>0.39653791823569562</v>
      </c>
      <c r="M115" s="260">
        <v>0.31799932648518148</v>
      </c>
      <c r="N115" s="260">
        <v>0.4610066962546302</v>
      </c>
      <c r="O115" s="260">
        <v>0.5117103427081684</v>
      </c>
      <c r="P115" s="260">
        <v>0.34147334274996832</v>
      </c>
      <c r="Q115" s="260">
        <v>0.34692547955632758</v>
      </c>
      <c r="R115" s="260">
        <v>0.34168732202488677</v>
      </c>
      <c r="S115" s="260">
        <v>0.63381998456516386</v>
      </c>
      <c r="T115" s="260">
        <v>0.95690733008433859</v>
      </c>
      <c r="U115" s="260">
        <v>0.75455735229806142</v>
      </c>
      <c r="V115" s="260">
        <v>0.79454310200528822</v>
      </c>
      <c r="W115" s="260">
        <v>0.59872786993131843</v>
      </c>
      <c r="X115" s="260">
        <v>0.42773863387630412</v>
      </c>
      <c r="Y115" s="260">
        <v>0.4036930643627179</v>
      </c>
      <c r="DA115" s="68" t="s">
        <v>1227</v>
      </c>
    </row>
    <row r="116" spans="1:105" ht="12" customHeight="1" x14ac:dyDescent="0.25">
      <c r="A116" s="37" t="s">
        <v>159</v>
      </c>
      <c r="B116" s="226">
        <v>3.0857055034410861E-2</v>
      </c>
      <c r="C116" s="226">
        <v>4.911175994856929E-2</v>
      </c>
      <c r="D116" s="226">
        <v>3.7185813715996378E-2</v>
      </c>
      <c r="E116" s="226">
        <v>7.90817745549693E-2</v>
      </c>
      <c r="F116" s="226">
        <v>8.3815213714834205E-2</v>
      </c>
      <c r="G116" s="226">
        <v>6.2857622465260013E-2</v>
      </c>
      <c r="H116" s="226">
        <v>7.2465415155102186E-2</v>
      </c>
      <c r="I116" s="226">
        <v>7.0215459259408336E-2</v>
      </c>
      <c r="J116" s="226">
        <v>4.0079202815798791E-2</v>
      </c>
      <c r="K116" s="226">
        <v>4.8343092100767752E-2</v>
      </c>
      <c r="L116" s="226">
        <v>5.0812840609827069E-2</v>
      </c>
      <c r="M116" s="226">
        <v>1.7302709646613419E-2</v>
      </c>
      <c r="N116" s="226">
        <v>2.4603674820142091E-3</v>
      </c>
      <c r="O116" s="226">
        <v>8.1269861618424935E-3</v>
      </c>
      <c r="P116" s="226">
        <v>3.0823942845781251E-2</v>
      </c>
      <c r="Q116" s="226">
        <v>9.0689874433414405E-3</v>
      </c>
      <c r="R116" s="226">
        <v>1.017470302404196E-2</v>
      </c>
      <c r="S116" s="226">
        <v>8.0474127072302729E-3</v>
      </c>
      <c r="T116" s="226">
        <v>5.066334200255933E-3</v>
      </c>
      <c r="U116" s="226">
        <v>2.675547408989155E-3</v>
      </c>
      <c r="V116" s="226">
        <v>1.699732875697639E-3</v>
      </c>
      <c r="W116" s="226">
        <v>1.795602836494582E-3</v>
      </c>
      <c r="X116" s="226">
        <v>8.1266732993815177E-4</v>
      </c>
      <c r="Y116" s="226">
        <v>1.1392276252768681E-3</v>
      </c>
      <c r="DA116" s="69" t="s">
        <v>1228</v>
      </c>
    </row>
    <row r="117" spans="1:105" ht="12" customHeight="1" x14ac:dyDescent="0.25">
      <c r="A117" s="37" t="s">
        <v>35</v>
      </c>
      <c r="B117" s="226">
        <v>2.4968540937171029E-2</v>
      </c>
      <c r="C117" s="226">
        <v>4.5800213174995531E-2</v>
      </c>
      <c r="D117" s="226">
        <v>6.791904191406585E-2</v>
      </c>
      <c r="E117" s="226">
        <v>0.1705863063017555</v>
      </c>
      <c r="F117" s="226">
        <v>0.2306751746313653</v>
      </c>
      <c r="G117" s="226">
        <v>0.30580120533927369</v>
      </c>
      <c r="H117" s="226">
        <v>0.2784029230504228</v>
      </c>
      <c r="I117" s="226">
        <v>0.25843632463914201</v>
      </c>
      <c r="J117" s="226">
        <v>0.17889100078217501</v>
      </c>
      <c r="K117" s="226">
        <v>0.23898149663322929</v>
      </c>
      <c r="L117" s="226">
        <v>0.27319866632158551</v>
      </c>
      <c r="M117" s="226">
        <v>0.25298150747678289</v>
      </c>
      <c r="N117" s="226">
        <v>0.11098852976177349</v>
      </c>
      <c r="O117" s="226">
        <v>0.1426507942837221</v>
      </c>
      <c r="P117" s="226">
        <v>0.13426334507498411</v>
      </c>
      <c r="Q117" s="226">
        <v>0.18764811439230061</v>
      </c>
      <c r="R117" s="226">
        <v>0.32750748932405271</v>
      </c>
      <c r="S117" s="226">
        <v>0.16317788738879821</v>
      </c>
      <c r="T117" s="226">
        <v>5.9756269322630319E-2</v>
      </c>
      <c r="U117" s="226">
        <v>0.22600284186877939</v>
      </c>
      <c r="V117" s="226">
        <v>0.2218411116277722</v>
      </c>
      <c r="W117" s="226">
        <v>0.170373538834965</v>
      </c>
      <c r="X117" s="226">
        <v>0.41000367771277058</v>
      </c>
      <c r="Y117" s="226">
        <v>0.35754525586276209</v>
      </c>
      <c r="DA117" s="69" t="s">
        <v>1229</v>
      </c>
    </row>
    <row r="118" spans="1:105" ht="12" customHeight="1" x14ac:dyDescent="0.25">
      <c r="A118" s="37" t="s">
        <v>96</v>
      </c>
      <c r="B118" s="226">
        <v>0</v>
      </c>
      <c r="C118" s="226">
        <v>0</v>
      </c>
      <c r="D118" s="226">
        <v>0</v>
      </c>
      <c r="E118" s="226">
        <v>0</v>
      </c>
      <c r="F118" s="226">
        <v>0</v>
      </c>
      <c r="G118" s="226">
        <v>0</v>
      </c>
      <c r="H118" s="226">
        <v>0</v>
      </c>
      <c r="I118" s="226">
        <v>0</v>
      </c>
      <c r="J118" s="226">
        <v>0</v>
      </c>
      <c r="K118" s="226">
        <v>0</v>
      </c>
      <c r="L118" s="226">
        <v>0</v>
      </c>
      <c r="M118" s="226">
        <v>0</v>
      </c>
      <c r="N118" s="226">
        <v>0</v>
      </c>
      <c r="O118" s="226">
        <v>0</v>
      </c>
      <c r="P118" s="226">
        <v>0</v>
      </c>
      <c r="Q118" s="226">
        <v>0</v>
      </c>
      <c r="R118" s="226">
        <v>0</v>
      </c>
      <c r="S118" s="226">
        <v>0</v>
      </c>
      <c r="T118" s="226">
        <v>0</v>
      </c>
      <c r="U118" s="226">
        <v>0</v>
      </c>
      <c r="V118" s="226">
        <v>0</v>
      </c>
      <c r="W118" s="226">
        <v>0</v>
      </c>
      <c r="X118" s="226">
        <v>0</v>
      </c>
      <c r="Y118" s="226">
        <v>0</v>
      </c>
      <c r="DA118" s="69" t="s">
        <v>1230</v>
      </c>
    </row>
    <row r="119" spans="1:105" ht="12" customHeight="1" x14ac:dyDescent="0.25">
      <c r="A119" s="37" t="s">
        <v>78</v>
      </c>
      <c r="B119" s="226">
        <v>0</v>
      </c>
      <c r="C119" s="226">
        <v>0</v>
      </c>
      <c r="D119" s="226">
        <v>0</v>
      </c>
      <c r="E119" s="226">
        <v>0</v>
      </c>
      <c r="F119" s="226">
        <v>0</v>
      </c>
      <c r="G119" s="226">
        <v>0</v>
      </c>
      <c r="H119" s="226">
        <v>0</v>
      </c>
      <c r="I119" s="226">
        <v>0</v>
      </c>
      <c r="J119" s="226">
        <v>0</v>
      </c>
      <c r="K119" s="226">
        <v>0</v>
      </c>
      <c r="L119" s="226">
        <v>0</v>
      </c>
      <c r="M119" s="226">
        <v>0</v>
      </c>
      <c r="N119" s="226">
        <v>0</v>
      </c>
      <c r="O119" s="226">
        <v>0</v>
      </c>
      <c r="P119" s="226">
        <v>0</v>
      </c>
      <c r="Q119" s="226">
        <v>0</v>
      </c>
      <c r="R119" s="226">
        <v>0</v>
      </c>
      <c r="S119" s="226">
        <v>0</v>
      </c>
      <c r="T119" s="226">
        <v>0</v>
      </c>
      <c r="U119" s="226">
        <v>0</v>
      </c>
      <c r="V119" s="226">
        <v>0</v>
      </c>
      <c r="W119" s="226">
        <v>0</v>
      </c>
      <c r="X119" s="226">
        <v>0</v>
      </c>
      <c r="Y119" s="226">
        <v>0</v>
      </c>
      <c r="DA119" s="69" t="s">
        <v>1231</v>
      </c>
    </row>
    <row r="120" spans="1:105" ht="12" customHeight="1" x14ac:dyDescent="0.25">
      <c r="A120" s="37" t="s">
        <v>40</v>
      </c>
      <c r="B120" s="226">
        <v>0.32364139695475219</v>
      </c>
      <c r="C120" s="226">
        <v>0.42661608996973238</v>
      </c>
      <c r="D120" s="226">
        <v>0.37904635405976811</v>
      </c>
      <c r="E120" s="226">
        <v>0.14439795185326221</v>
      </c>
      <c r="F120" s="226">
        <v>5.9252685119826953E-2</v>
      </c>
      <c r="G120" s="226">
        <v>4.2881231569800053E-2</v>
      </c>
      <c r="H120" s="226">
        <v>3.8139684312026342E-2</v>
      </c>
      <c r="I120" s="226">
        <v>1.129021326847574E-4</v>
      </c>
      <c r="J120" s="226">
        <v>9.7129707189151523E-2</v>
      </c>
      <c r="K120" s="226">
        <v>0.1531261276703498</v>
      </c>
      <c r="L120" s="226">
        <v>7.252641130428307E-2</v>
      </c>
      <c r="M120" s="226">
        <v>4.7715109361785149E-2</v>
      </c>
      <c r="N120" s="226">
        <v>0.34755779901084249</v>
      </c>
      <c r="O120" s="226">
        <v>0.36093256226260378</v>
      </c>
      <c r="P120" s="226">
        <v>0.176386054829203</v>
      </c>
      <c r="Q120" s="226">
        <v>0.15020837772068549</v>
      </c>
      <c r="R120" s="226">
        <v>4.0051296767921263E-3</v>
      </c>
      <c r="S120" s="226">
        <v>0.46259468446913538</v>
      </c>
      <c r="T120" s="226">
        <v>0.89208472656145232</v>
      </c>
      <c r="U120" s="226">
        <v>0.52587896302029291</v>
      </c>
      <c r="V120" s="226">
        <v>0.57100225750181843</v>
      </c>
      <c r="W120" s="226">
        <v>0.42655872825985891</v>
      </c>
      <c r="X120" s="226">
        <v>1.6922288833595291E-2</v>
      </c>
      <c r="Y120" s="226">
        <v>4.5008580874678912E-2</v>
      </c>
      <c r="DA120" s="69" t="s">
        <v>1232</v>
      </c>
    </row>
    <row r="121" spans="1:105" ht="12" customHeight="1" x14ac:dyDescent="0.25">
      <c r="A121" s="57" t="s">
        <v>1051</v>
      </c>
      <c r="B121" s="261">
        <f t="shared" ref="B121:Y121" si="4">B122+B133</f>
        <v>2.253797650027797</v>
      </c>
      <c r="C121" s="261">
        <f t="shared" si="4"/>
        <v>3.1970797040812942</v>
      </c>
      <c r="D121" s="261">
        <f t="shared" si="4"/>
        <v>2.7899031875745979</v>
      </c>
      <c r="E121" s="261">
        <f t="shared" si="4"/>
        <v>3.2656499947552708</v>
      </c>
      <c r="F121" s="261">
        <f t="shared" si="4"/>
        <v>3.3311988917945627</v>
      </c>
      <c r="G121" s="261">
        <f t="shared" si="4"/>
        <v>3.2767730333923795</v>
      </c>
      <c r="H121" s="261">
        <f t="shared" si="4"/>
        <v>3.2390518941868125</v>
      </c>
      <c r="I121" s="261">
        <f t="shared" si="4"/>
        <v>2.4213841856112226</v>
      </c>
      <c r="J121" s="261">
        <f t="shared" si="4"/>
        <v>2.4031359678127409</v>
      </c>
      <c r="K121" s="261">
        <f t="shared" si="4"/>
        <v>3.1187932403024314</v>
      </c>
      <c r="L121" s="261">
        <f t="shared" si="4"/>
        <v>3.0026533339280239</v>
      </c>
      <c r="M121" s="261">
        <f t="shared" si="4"/>
        <v>2.4230239240794509</v>
      </c>
      <c r="N121" s="261">
        <f t="shared" si="4"/>
        <v>1.9508739751131337</v>
      </c>
      <c r="O121" s="261">
        <f t="shared" si="4"/>
        <v>2.5753781585109858</v>
      </c>
      <c r="P121" s="261">
        <f t="shared" si="4"/>
        <v>2.3626717061486024</v>
      </c>
      <c r="Q121" s="261">
        <f t="shared" si="4"/>
        <v>3.4773949119535996</v>
      </c>
      <c r="R121" s="261">
        <f t="shared" si="4"/>
        <v>2.7605685299711511</v>
      </c>
      <c r="S121" s="261">
        <f t="shared" si="4"/>
        <v>2.85731678183615</v>
      </c>
      <c r="T121" s="261">
        <f t="shared" si="4"/>
        <v>2.6531182509331748</v>
      </c>
      <c r="U121" s="261">
        <f t="shared" si="4"/>
        <v>3.4595384740776107</v>
      </c>
      <c r="V121" s="261">
        <f t="shared" si="4"/>
        <v>3.5651520708407554</v>
      </c>
      <c r="W121" s="261">
        <f t="shared" si="4"/>
        <v>2.8732380657630041</v>
      </c>
      <c r="X121" s="261">
        <f t="shared" si="4"/>
        <v>2.9249073416018745</v>
      </c>
      <c r="Y121" s="261">
        <f t="shared" si="4"/>
        <v>2.7714685999277142</v>
      </c>
      <c r="DA121" s="70"/>
    </row>
    <row r="122" spans="1:105" ht="12" customHeight="1" x14ac:dyDescent="0.25">
      <c r="A122" s="60" t="s">
        <v>1052</v>
      </c>
      <c r="B122" s="262">
        <v>2.250798891814302</v>
      </c>
      <c r="C122" s="262">
        <v>3.192970542055102</v>
      </c>
      <c r="D122" s="262">
        <v>2.786050429129054</v>
      </c>
      <c r="E122" s="262">
        <v>3.263125704902738</v>
      </c>
      <c r="F122" s="262">
        <v>3.3294553792773658</v>
      </c>
      <c r="G122" s="262">
        <v>3.2750338451754071</v>
      </c>
      <c r="H122" s="262">
        <v>3.2374949471328631</v>
      </c>
      <c r="I122" s="262">
        <v>2.4212450736593749</v>
      </c>
      <c r="J122" s="262">
        <v>2.4011547152793429</v>
      </c>
      <c r="K122" s="262">
        <v>3.1158027079152961</v>
      </c>
      <c r="L122" s="262">
        <v>3.000514040182785</v>
      </c>
      <c r="M122" s="262">
        <v>2.421459727526929</v>
      </c>
      <c r="N122" s="262">
        <v>1.946566315639662</v>
      </c>
      <c r="O122" s="262">
        <v>2.5708796955235371</v>
      </c>
      <c r="P122" s="262">
        <v>2.3599247090552669</v>
      </c>
      <c r="Q122" s="262">
        <v>3.4748618626483272</v>
      </c>
      <c r="R122" s="262">
        <v>2.759834600257562</v>
      </c>
      <c r="S122" s="262">
        <v>2.851527113950354</v>
      </c>
      <c r="T122" s="262">
        <v>2.644642269958585</v>
      </c>
      <c r="U122" s="262">
        <v>3.4525036009689982</v>
      </c>
      <c r="V122" s="262">
        <v>3.557743402707306</v>
      </c>
      <c r="W122" s="262">
        <v>2.8679000684153082</v>
      </c>
      <c r="X122" s="262">
        <v>2.9233014365353762</v>
      </c>
      <c r="Y122" s="262">
        <v>2.7693052315752049</v>
      </c>
      <c r="DA122" s="72" t="s">
        <v>1233</v>
      </c>
    </row>
    <row r="123" spans="1:105" ht="12" customHeight="1" x14ac:dyDescent="0.25">
      <c r="A123" s="64" t="s">
        <v>28</v>
      </c>
      <c r="B123" s="229">
        <v>0</v>
      </c>
      <c r="C123" s="229">
        <v>0</v>
      </c>
      <c r="D123" s="229">
        <v>0</v>
      </c>
      <c r="E123" s="229">
        <v>0</v>
      </c>
      <c r="F123" s="229">
        <v>0</v>
      </c>
      <c r="G123" s="229">
        <v>0</v>
      </c>
      <c r="H123" s="229">
        <v>0</v>
      </c>
      <c r="I123" s="229">
        <v>0</v>
      </c>
      <c r="J123" s="229">
        <v>0</v>
      </c>
      <c r="K123" s="229">
        <v>0</v>
      </c>
      <c r="L123" s="229">
        <v>0</v>
      </c>
      <c r="M123" s="229">
        <v>0</v>
      </c>
      <c r="N123" s="229">
        <v>0</v>
      </c>
      <c r="O123" s="229">
        <v>0</v>
      </c>
      <c r="P123" s="229">
        <v>0</v>
      </c>
      <c r="Q123" s="229">
        <v>0</v>
      </c>
      <c r="R123" s="229">
        <v>0</v>
      </c>
      <c r="S123" s="229">
        <v>0</v>
      </c>
      <c r="T123" s="229">
        <v>0</v>
      </c>
      <c r="U123" s="229">
        <v>0</v>
      </c>
      <c r="V123" s="229">
        <v>0</v>
      </c>
      <c r="W123" s="229">
        <v>0</v>
      </c>
      <c r="X123" s="229">
        <v>0</v>
      </c>
      <c r="Y123" s="229">
        <v>0</v>
      </c>
      <c r="DA123" s="73" t="s">
        <v>1234</v>
      </c>
    </row>
    <row r="124" spans="1:105" ht="12" customHeight="1" x14ac:dyDescent="0.25">
      <c r="A124" s="64" t="s">
        <v>30</v>
      </c>
      <c r="B124" s="229">
        <v>0.27269483837796232</v>
      </c>
      <c r="C124" s="229">
        <v>0.18673162950602959</v>
      </c>
      <c r="D124" s="229">
        <v>0</v>
      </c>
      <c r="E124" s="229">
        <v>0</v>
      </c>
      <c r="F124" s="229">
        <v>0</v>
      </c>
      <c r="G124" s="229">
        <v>0</v>
      </c>
      <c r="H124" s="229">
        <v>0</v>
      </c>
      <c r="I124" s="229">
        <v>0</v>
      </c>
      <c r="J124" s="229">
        <v>0</v>
      </c>
      <c r="K124" s="229">
        <v>0</v>
      </c>
      <c r="L124" s="229">
        <v>0</v>
      </c>
      <c r="M124" s="229">
        <v>0</v>
      </c>
      <c r="N124" s="229">
        <v>0</v>
      </c>
      <c r="O124" s="229">
        <v>0</v>
      </c>
      <c r="P124" s="229">
        <v>0</v>
      </c>
      <c r="Q124" s="229">
        <v>0</v>
      </c>
      <c r="R124" s="229">
        <v>0</v>
      </c>
      <c r="S124" s="229">
        <v>0</v>
      </c>
      <c r="T124" s="229">
        <v>0</v>
      </c>
      <c r="U124" s="229">
        <v>0</v>
      </c>
      <c r="V124" s="229">
        <v>0</v>
      </c>
      <c r="W124" s="229">
        <v>0</v>
      </c>
      <c r="X124" s="229">
        <v>0</v>
      </c>
      <c r="Y124" s="229">
        <v>0</v>
      </c>
      <c r="DA124" s="73" t="s">
        <v>1235</v>
      </c>
    </row>
    <row r="125" spans="1:105" ht="12" customHeight="1" x14ac:dyDescent="0.25">
      <c r="A125" s="64" t="s">
        <v>31</v>
      </c>
      <c r="B125" s="229">
        <v>0.75153272896581391</v>
      </c>
      <c r="C125" s="229">
        <v>1.199234128044155</v>
      </c>
      <c r="D125" s="229">
        <v>1.030108264045746</v>
      </c>
      <c r="E125" s="229">
        <v>1.2881858118805309</v>
      </c>
      <c r="F125" s="229">
        <v>1.0633892620385099</v>
      </c>
      <c r="G125" s="229">
        <v>0.94616104651686417</v>
      </c>
      <c r="H125" s="229">
        <v>0.88620658111423989</v>
      </c>
      <c r="I125" s="229">
        <v>0.66531288185925819</v>
      </c>
      <c r="J125" s="229">
        <v>0.67848552791041816</v>
      </c>
      <c r="K125" s="229">
        <v>0.96006808170689262</v>
      </c>
      <c r="L125" s="229">
        <v>0.91612187599870853</v>
      </c>
      <c r="M125" s="229">
        <v>0.66931042629799742</v>
      </c>
      <c r="N125" s="229">
        <v>0.1394278924173212</v>
      </c>
      <c r="O125" s="229">
        <v>0.17518396626192179</v>
      </c>
      <c r="P125" s="229">
        <v>0.1134634344826123</v>
      </c>
      <c r="Q125" s="229">
        <v>8.190742496533357E-2</v>
      </c>
      <c r="R125" s="229">
        <v>9.8559493491515132E-2</v>
      </c>
      <c r="S125" s="229">
        <v>0.36110729132732938</v>
      </c>
      <c r="T125" s="229">
        <v>0.46575014155550343</v>
      </c>
      <c r="U125" s="229">
        <v>0.65761057530418365</v>
      </c>
      <c r="V125" s="229">
        <v>0.53720526828846438</v>
      </c>
      <c r="W125" s="229">
        <v>0.45445199724934537</v>
      </c>
      <c r="X125" s="229">
        <v>0.16997654859428621</v>
      </c>
      <c r="Y125" s="229">
        <v>0.26262444538150848</v>
      </c>
      <c r="DA125" s="73" t="s">
        <v>1236</v>
      </c>
    </row>
    <row r="126" spans="1:105" ht="12" customHeight="1" x14ac:dyDescent="0.25">
      <c r="A126" s="64" t="s">
        <v>159</v>
      </c>
      <c r="B126" s="229">
        <v>0.1141220861189077</v>
      </c>
      <c r="C126" s="229">
        <v>0.17354711371960671</v>
      </c>
      <c r="D126" s="229">
        <v>0.15763906492397561</v>
      </c>
      <c r="E126" s="229">
        <v>0.17686588805204559</v>
      </c>
      <c r="F126" s="229">
        <v>0.13967981414309899</v>
      </c>
      <c r="G126" s="229">
        <v>0.14528189065621719</v>
      </c>
      <c r="H126" s="229">
        <v>0.1378235047484184</v>
      </c>
      <c r="I126" s="229">
        <v>9.3408432975887482E-2</v>
      </c>
      <c r="J126" s="229">
        <v>0.10917671810364531</v>
      </c>
      <c r="K126" s="229">
        <v>0.1730707489797538</v>
      </c>
      <c r="L126" s="229">
        <v>0.1604997712511273</v>
      </c>
      <c r="M126" s="229">
        <v>5.4293886923451232E-2</v>
      </c>
      <c r="N126" s="229">
        <v>4.0973664531786712E-2</v>
      </c>
      <c r="O126" s="229">
        <v>7.6259950087368869E-2</v>
      </c>
      <c r="P126" s="229">
        <v>0.14545048112948261</v>
      </c>
      <c r="Q126" s="229">
        <v>1.701478263692488E-2</v>
      </c>
      <c r="R126" s="229">
        <v>2.7133931125095601E-2</v>
      </c>
      <c r="S126" s="229">
        <v>9.4615389256228546E-2</v>
      </c>
      <c r="T126" s="229">
        <v>0.1276335700294712</v>
      </c>
      <c r="U126" s="229">
        <v>2.9721624826971969E-2</v>
      </c>
      <c r="V126" s="229">
        <v>1.9164609467773631E-2</v>
      </c>
      <c r="W126" s="229">
        <v>1.5688346350921711E-2</v>
      </c>
      <c r="X126" s="229">
        <v>4.8889381183443046E-3</v>
      </c>
      <c r="Y126" s="229">
        <v>6.7587194428332673E-3</v>
      </c>
      <c r="DA126" s="73" t="s">
        <v>1237</v>
      </c>
    </row>
    <row r="127" spans="1:105" ht="12" customHeight="1" x14ac:dyDescent="0.25">
      <c r="A127" s="64" t="s">
        <v>32</v>
      </c>
      <c r="B127" s="229">
        <v>1.0242110305085661</v>
      </c>
      <c r="C127" s="229">
        <v>1.4788084683799789</v>
      </c>
      <c r="D127" s="229">
        <v>1.323180416487687</v>
      </c>
      <c r="E127" s="229">
        <v>1.433521467155259</v>
      </c>
      <c r="F127" s="229">
        <v>1.7590533102451911</v>
      </c>
      <c r="G127" s="229">
        <v>1.5082220777565201</v>
      </c>
      <c r="H127" s="229">
        <v>1.707506726265029</v>
      </c>
      <c r="I127" s="229">
        <v>1.334008770273621</v>
      </c>
      <c r="J127" s="229">
        <v>1.1478551916191171</v>
      </c>
      <c r="K127" s="229">
        <v>1.1651374283024249</v>
      </c>
      <c r="L127" s="229">
        <v>1.0993218689215301</v>
      </c>
      <c r="M127" s="229">
        <v>0.93932346557152069</v>
      </c>
      <c r="N127" s="229">
        <v>0</v>
      </c>
      <c r="O127" s="229">
        <v>0.20115673473715501</v>
      </c>
      <c r="P127" s="229">
        <v>0.1158081608074847</v>
      </c>
      <c r="Q127" s="229">
        <v>6.2700442750820207E-2</v>
      </c>
      <c r="R127" s="229">
        <v>7.5447454894873242E-2</v>
      </c>
      <c r="S127" s="229">
        <v>0.21287579543519061</v>
      </c>
      <c r="T127" s="229">
        <v>0.23050998085990651</v>
      </c>
      <c r="U127" s="229">
        <v>9.9979526859745621E-2</v>
      </c>
      <c r="V127" s="229">
        <v>0.13092392164877101</v>
      </c>
      <c r="W127" s="229">
        <v>0.33544424936456818</v>
      </c>
      <c r="X127" s="229">
        <v>9.8707391391242211E-2</v>
      </c>
      <c r="Y127" s="229">
        <v>0.17126391128387311</v>
      </c>
      <c r="DA127" s="73" t="s">
        <v>1238</v>
      </c>
    </row>
    <row r="128" spans="1:105" ht="12" customHeight="1" x14ac:dyDescent="0.25">
      <c r="A128" s="64" t="s">
        <v>33</v>
      </c>
      <c r="B128" s="229">
        <v>0</v>
      </c>
      <c r="C128" s="229">
        <v>0</v>
      </c>
      <c r="D128" s="229">
        <v>0</v>
      </c>
      <c r="E128" s="229">
        <v>0</v>
      </c>
      <c r="F128" s="229">
        <v>0</v>
      </c>
      <c r="G128" s="229">
        <v>0</v>
      </c>
      <c r="H128" s="229">
        <v>0</v>
      </c>
      <c r="I128" s="229">
        <v>0</v>
      </c>
      <c r="J128" s="229">
        <v>0</v>
      </c>
      <c r="K128" s="229">
        <v>0</v>
      </c>
      <c r="L128" s="229">
        <v>0</v>
      </c>
      <c r="M128" s="229">
        <v>0</v>
      </c>
      <c r="N128" s="229">
        <v>0</v>
      </c>
      <c r="O128" s="229">
        <v>0.8392232838504291</v>
      </c>
      <c r="P128" s="229">
        <v>1.3798161466709109</v>
      </c>
      <c r="Q128" s="229">
        <v>1.201052228750654</v>
      </c>
      <c r="R128" s="229">
        <v>0.92835716983727201</v>
      </c>
      <c r="S128" s="229">
        <v>0.3497064728729104</v>
      </c>
      <c r="T128" s="229">
        <v>0.38227183079012628</v>
      </c>
      <c r="U128" s="229">
        <v>0.26623696689318371</v>
      </c>
      <c r="V128" s="229">
        <v>0.48038511342151269</v>
      </c>
      <c r="W128" s="229">
        <v>0.63992997165556509</v>
      </c>
      <c r="X128" s="229">
        <v>0.29284688761027677</v>
      </c>
      <c r="Y128" s="229">
        <v>0.30175397349314442</v>
      </c>
      <c r="DA128" s="73" t="s">
        <v>1239</v>
      </c>
    </row>
    <row r="129" spans="1:105" ht="12" customHeight="1" x14ac:dyDescent="0.25">
      <c r="A129" s="64" t="s">
        <v>35</v>
      </c>
      <c r="B129" s="229">
        <v>8.8238207843051961E-2</v>
      </c>
      <c r="C129" s="229">
        <v>0.1546492024053315</v>
      </c>
      <c r="D129" s="229">
        <v>0.27512268367164572</v>
      </c>
      <c r="E129" s="229">
        <v>0.36455253781490182</v>
      </c>
      <c r="F129" s="229">
        <v>0.36733299285056642</v>
      </c>
      <c r="G129" s="229">
        <v>0.67536883024580519</v>
      </c>
      <c r="H129" s="229">
        <v>0.50595813500517528</v>
      </c>
      <c r="I129" s="229">
        <v>0.32851498855060818</v>
      </c>
      <c r="J129" s="229">
        <v>0.46563727764616331</v>
      </c>
      <c r="K129" s="229">
        <v>0.81752644892622406</v>
      </c>
      <c r="L129" s="229">
        <v>0.82457052401141884</v>
      </c>
      <c r="M129" s="229">
        <v>0.75853194873395935</v>
      </c>
      <c r="N129" s="229">
        <v>1.766164758690554</v>
      </c>
      <c r="O129" s="229">
        <v>1.2790557605866619</v>
      </c>
      <c r="P129" s="229">
        <v>0.60538648596477618</v>
      </c>
      <c r="Q129" s="229">
        <v>0.33640318341262948</v>
      </c>
      <c r="R129" s="229">
        <v>0.83456563816492579</v>
      </c>
      <c r="S129" s="229">
        <v>1.833222165058694</v>
      </c>
      <c r="T129" s="229">
        <v>1.4384767467235779</v>
      </c>
      <c r="U129" s="229">
        <v>2.3989549070849132</v>
      </c>
      <c r="V129" s="229">
        <v>2.3900644898807841</v>
      </c>
      <c r="W129" s="229">
        <v>1.422385503794908</v>
      </c>
      <c r="X129" s="229">
        <v>2.356881670821227</v>
      </c>
      <c r="Y129" s="229">
        <v>2.0269041819738458</v>
      </c>
      <c r="DA129" s="73" t="s">
        <v>1240</v>
      </c>
    </row>
    <row r="130" spans="1:105" ht="12" customHeight="1" x14ac:dyDescent="0.25">
      <c r="A130" s="64" t="s">
        <v>36</v>
      </c>
      <c r="B130" s="229">
        <v>0</v>
      </c>
      <c r="C130" s="229">
        <v>0</v>
      </c>
      <c r="D130" s="229">
        <v>0</v>
      </c>
      <c r="E130" s="229">
        <v>0</v>
      </c>
      <c r="F130" s="229">
        <v>0</v>
      </c>
      <c r="G130" s="229">
        <v>0</v>
      </c>
      <c r="H130" s="229">
        <v>0</v>
      </c>
      <c r="I130" s="229">
        <v>0</v>
      </c>
      <c r="J130" s="229">
        <v>0</v>
      </c>
      <c r="K130" s="229">
        <v>0</v>
      </c>
      <c r="L130" s="229">
        <v>0</v>
      </c>
      <c r="M130" s="229">
        <v>0</v>
      </c>
      <c r="N130" s="229">
        <v>0</v>
      </c>
      <c r="O130" s="229">
        <v>0</v>
      </c>
      <c r="P130" s="229">
        <v>0</v>
      </c>
      <c r="Q130" s="229">
        <v>0</v>
      </c>
      <c r="R130" s="229">
        <v>0</v>
      </c>
      <c r="S130" s="229">
        <v>0</v>
      </c>
      <c r="T130" s="229">
        <v>0</v>
      </c>
      <c r="U130" s="229">
        <v>0</v>
      </c>
      <c r="V130" s="229">
        <v>0</v>
      </c>
      <c r="W130" s="229">
        <v>0</v>
      </c>
      <c r="X130" s="229">
        <v>0</v>
      </c>
      <c r="Y130" s="229">
        <v>0</v>
      </c>
      <c r="DA130" s="73" t="s">
        <v>1241</v>
      </c>
    </row>
    <row r="131" spans="1:105" ht="12" customHeight="1" x14ac:dyDescent="0.25">
      <c r="A131" s="64" t="s">
        <v>38</v>
      </c>
      <c r="B131" s="229">
        <v>0</v>
      </c>
      <c r="C131" s="229">
        <v>0</v>
      </c>
      <c r="D131" s="229">
        <v>0</v>
      </c>
      <c r="E131" s="229">
        <v>0</v>
      </c>
      <c r="F131" s="229">
        <v>0</v>
      </c>
      <c r="G131" s="229">
        <v>0</v>
      </c>
      <c r="H131" s="229">
        <v>0</v>
      </c>
      <c r="I131" s="229">
        <v>0</v>
      </c>
      <c r="J131" s="229">
        <v>0</v>
      </c>
      <c r="K131" s="229">
        <v>0</v>
      </c>
      <c r="L131" s="229">
        <v>0</v>
      </c>
      <c r="M131" s="229">
        <v>0</v>
      </c>
      <c r="N131" s="229">
        <v>0</v>
      </c>
      <c r="O131" s="229">
        <v>0</v>
      </c>
      <c r="P131" s="229">
        <v>0</v>
      </c>
      <c r="Q131" s="229">
        <v>1.775783800131965</v>
      </c>
      <c r="R131" s="229">
        <v>0.79577091274387957</v>
      </c>
      <c r="S131" s="229">
        <v>0</v>
      </c>
      <c r="T131" s="229">
        <v>0</v>
      </c>
      <c r="U131" s="229">
        <v>0</v>
      </c>
      <c r="V131" s="229">
        <v>0</v>
      </c>
      <c r="W131" s="229">
        <v>0</v>
      </c>
      <c r="X131" s="229">
        <v>0</v>
      </c>
      <c r="Y131" s="229">
        <v>0</v>
      </c>
      <c r="DA131" s="73" t="s">
        <v>1242</v>
      </c>
    </row>
    <row r="132" spans="1:105" ht="12" customHeight="1" x14ac:dyDescent="0.25">
      <c r="A132" s="64" t="s">
        <v>39</v>
      </c>
      <c r="B132" s="229">
        <v>0</v>
      </c>
      <c r="C132" s="229">
        <v>0</v>
      </c>
      <c r="D132" s="229">
        <v>0</v>
      </c>
      <c r="E132" s="229">
        <v>0</v>
      </c>
      <c r="F132" s="229">
        <v>0</v>
      </c>
      <c r="G132" s="229">
        <v>0</v>
      </c>
      <c r="H132" s="229">
        <v>0</v>
      </c>
      <c r="I132" s="229">
        <v>0</v>
      </c>
      <c r="J132" s="229">
        <v>0</v>
      </c>
      <c r="K132" s="229">
        <v>0</v>
      </c>
      <c r="L132" s="229">
        <v>0</v>
      </c>
      <c r="M132" s="229">
        <v>0</v>
      </c>
      <c r="N132" s="229">
        <v>0</v>
      </c>
      <c r="O132" s="229">
        <v>0</v>
      </c>
      <c r="P132" s="229">
        <v>0</v>
      </c>
      <c r="Q132" s="229">
        <v>0</v>
      </c>
      <c r="R132" s="229">
        <v>0</v>
      </c>
      <c r="S132" s="229">
        <v>0</v>
      </c>
      <c r="T132" s="229">
        <v>0</v>
      </c>
      <c r="U132" s="229">
        <v>0</v>
      </c>
      <c r="V132" s="229">
        <v>0</v>
      </c>
      <c r="W132" s="229">
        <v>0</v>
      </c>
      <c r="X132" s="229">
        <v>0</v>
      </c>
      <c r="Y132" s="229">
        <v>0</v>
      </c>
      <c r="DA132" s="73" t="s">
        <v>1243</v>
      </c>
    </row>
    <row r="133" spans="1:105" ht="12" customHeight="1" x14ac:dyDescent="0.25">
      <c r="A133" s="60" t="s">
        <v>1064</v>
      </c>
      <c r="B133" s="262">
        <v>2.9987582134949728E-3</v>
      </c>
      <c r="C133" s="262">
        <v>4.1091620261919847E-3</v>
      </c>
      <c r="D133" s="262">
        <v>3.8527584455440261E-3</v>
      </c>
      <c r="E133" s="262">
        <v>2.524289852532822E-3</v>
      </c>
      <c r="F133" s="262">
        <v>1.7435125171969389E-3</v>
      </c>
      <c r="G133" s="262">
        <v>1.7391882169721881E-3</v>
      </c>
      <c r="H133" s="262">
        <v>1.5569470539495739E-3</v>
      </c>
      <c r="I133" s="262">
        <v>1.3911195184773399E-4</v>
      </c>
      <c r="J133" s="262">
        <v>1.9812525333978998E-3</v>
      </c>
      <c r="K133" s="262">
        <v>2.990532387135278E-3</v>
      </c>
      <c r="L133" s="262">
        <v>2.139293745239071E-3</v>
      </c>
      <c r="M133" s="262">
        <v>1.564196552521731E-3</v>
      </c>
      <c r="N133" s="262">
        <v>4.3076594734716379E-3</v>
      </c>
      <c r="O133" s="262">
        <v>4.4984629874485049E-3</v>
      </c>
      <c r="P133" s="262">
        <v>2.7469970933356159E-3</v>
      </c>
      <c r="Q133" s="262">
        <v>2.5330493052723958E-3</v>
      </c>
      <c r="R133" s="262">
        <v>7.3392971358907067E-4</v>
      </c>
      <c r="S133" s="262">
        <v>5.789667885796124E-3</v>
      </c>
      <c r="T133" s="262">
        <v>8.4759809745899393E-3</v>
      </c>
      <c r="U133" s="262">
        <v>7.0348731086124624E-3</v>
      </c>
      <c r="V133" s="262">
        <v>7.4086681334494166E-3</v>
      </c>
      <c r="W133" s="262">
        <v>5.3379973476957217E-3</v>
      </c>
      <c r="X133" s="262">
        <v>1.605905066498122E-3</v>
      </c>
      <c r="Y133" s="262">
        <v>2.163368352509363E-3</v>
      </c>
      <c r="DA133" s="72" t="s">
        <v>1244</v>
      </c>
    </row>
    <row r="134" spans="1:105" ht="12" customHeight="1" x14ac:dyDescent="0.25">
      <c r="A134" s="57" t="s">
        <v>1010</v>
      </c>
      <c r="B134" s="261">
        <v>0.81975809096008301</v>
      </c>
      <c r="C134" s="261">
        <v>1.175403704283644</v>
      </c>
      <c r="D134" s="261">
        <v>1.041842676764885</v>
      </c>
      <c r="E134" s="261">
        <v>1.2026444953414559</v>
      </c>
      <c r="F134" s="261">
        <v>1.2305205998407129</v>
      </c>
      <c r="G134" s="261">
        <v>1.2099180532093601</v>
      </c>
      <c r="H134" s="261">
        <v>1.1975057079525131</v>
      </c>
      <c r="I134" s="261">
        <v>0.90184791523850316</v>
      </c>
      <c r="J134" s="261">
        <v>0.88656263023804727</v>
      </c>
      <c r="K134" s="261">
        <v>1.1503172925131779</v>
      </c>
      <c r="L134" s="261">
        <v>1.1057070059697209</v>
      </c>
      <c r="M134" s="261">
        <v>0.89255200173241755</v>
      </c>
      <c r="N134" s="261">
        <v>0.79345277292852212</v>
      </c>
      <c r="O134" s="261">
        <v>0.95918109125353623</v>
      </c>
      <c r="P134" s="261">
        <v>0.76263867365522164</v>
      </c>
      <c r="Q134" s="261">
        <v>0.85326738321165196</v>
      </c>
      <c r="R134" s="261">
        <v>0.85901162611274251</v>
      </c>
      <c r="S134" s="261">
        <v>1.11830120263629</v>
      </c>
      <c r="T134" s="261">
        <v>1.3197766408241509</v>
      </c>
      <c r="U134" s="261">
        <v>1.3479822498410321</v>
      </c>
      <c r="V134" s="261">
        <v>1.393633354743</v>
      </c>
      <c r="W134" s="261">
        <v>1.086604002818558</v>
      </c>
      <c r="X134" s="261">
        <v>1.064942881232974</v>
      </c>
      <c r="Y134" s="261">
        <v>1.0070315036333051</v>
      </c>
      <c r="DA134" s="70" t="s">
        <v>1245</v>
      </c>
    </row>
    <row r="135" spans="1:105" ht="12" customHeight="1" x14ac:dyDescent="0.25">
      <c r="A135" s="60" t="s">
        <v>1012</v>
      </c>
      <c r="B135" s="262">
        <v>0.77523215525804512</v>
      </c>
      <c r="C135" s="262">
        <v>1.1219826125490411</v>
      </c>
      <c r="D135" s="262">
        <v>0.98774872748567855</v>
      </c>
      <c r="E135" s="262">
        <v>1.191444018507146</v>
      </c>
      <c r="F135" s="262">
        <v>1.227068252456986</v>
      </c>
      <c r="G135" s="262">
        <v>1.206452334833402</v>
      </c>
      <c r="H135" s="262">
        <v>1.194966032394229</v>
      </c>
      <c r="I135" s="262">
        <v>0.90184261037033009</v>
      </c>
      <c r="J135" s="262">
        <v>0.87738688676391696</v>
      </c>
      <c r="K135" s="262">
        <v>1.131400277331047</v>
      </c>
      <c r="L135" s="262">
        <v>1.0977421113823811</v>
      </c>
      <c r="M135" s="262">
        <v>0.88734268803363303</v>
      </c>
      <c r="N135" s="262">
        <v>0.61831810026807976</v>
      </c>
      <c r="O135" s="262">
        <v>0.80861806658246227</v>
      </c>
      <c r="P135" s="262">
        <v>0.70547711616494246</v>
      </c>
      <c r="Q135" s="262">
        <v>0.80965708745081399</v>
      </c>
      <c r="R135" s="262">
        <v>0.85816906277408689</v>
      </c>
      <c r="S135" s="262">
        <v>0.92649699602042657</v>
      </c>
      <c r="T135" s="262">
        <v>0.67808660692006895</v>
      </c>
      <c r="U135" s="262">
        <v>1.147603006608001</v>
      </c>
      <c r="V135" s="262">
        <v>1.1621456059099631</v>
      </c>
      <c r="W135" s="262">
        <v>0.93744515183115362</v>
      </c>
      <c r="X135" s="262">
        <v>1.0610343403236391</v>
      </c>
      <c r="Y135" s="262">
        <v>0.99676676885304372</v>
      </c>
      <c r="DA135" s="72" t="s">
        <v>1246</v>
      </c>
    </row>
    <row r="136" spans="1:105" ht="12" customHeight="1" x14ac:dyDescent="0.25">
      <c r="A136" s="59" t="s">
        <v>28</v>
      </c>
      <c r="B136" s="230">
        <v>0</v>
      </c>
      <c r="C136" s="230">
        <v>0</v>
      </c>
      <c r="D136" s="230">
        <v>0</v>
      </c>
      <c r="E136" s="230">
        <v>0</v>
      </c>
      <c r="F136" s="230">
        <v>0</v>
      </c>
      <c r="G136" s="230">
        <v>0</v>
      </c>
      <c r="H136" s="230">
        <v>0</v>
      </c>
      <c r="I136" s="230">
        <v>0</v>
      </c>
      <c r="J136" s="230">
        <v>0</v>
      </c>
      <c r="K136" s="230">
        <v>0</v>
      </c>
      <c r="L136" s="230">
        <v>0</v>
      </c>
      <c r="M136" s="230">
        <v>0</v>
      </c>
      <c r="N136" s="230">
        <v>0</v>
      </c>
      <c r="O136" s="230">
        <v>0</v>
      </c>
      <c r="P136" s="230">
        <v>0</v>
      </c>
      <c r="Q136" s="230">
        <v>0</v>
      </c>
      <c r="R136" s="230">
        <v>0</v>
      </c>
      <c r="S136" s="230">
        <v>0</v>
      </c>
      <c r="T136" s="230">
        <v>0</v>
      </c>
      <c r="U136" s="230">
        <v>0</v>
      </c>
      <c r="V136" s="230">
        <v>0</v>
      </c>
      <c r="W136" s="230">
        <v>0</v>
      </c>
      <c r="X136" s="230">
        <v>0</v>
      </c>
      <c r="Y136" s="230">
        <v>0</v>
      </c>
      <c r="DA136" s="71" t="s">
        <v>1247</v>
      </c>
    </row>
    <row r="137" spans="1:105" ht="12" customHeight="1" x14ac:dyDescent="0.25">
      <c r="A137" s="59" t="s">
        <v>31</v>
      </c>
      <c r="B137" s="295">
        <v>0.2929587812019494</v>
      </c>
      <c r="C137" s="295">
        <v>0.44532027672091851</v>
      </c>
      <c r="D137" s="295">
        <v>0.36339381968104117</v>
      </c>
      <c r="E137" s="295">
        <v>0.46817818963284041</v>
      </c>
      <c r="F137" s="295">
        <v>0.3895944778195039</v>
      </c>
      <c r="G137" s="295">
        <v>0.34670684092961312</v>
      </c>
      <c r="H137" s="295">
        <v>0.32513855538473863</v>
      </c>
      <c r="I137" s="295">
        <v>0.24624640430322781</v>
      </c>
      <c r="J137" s="295">
        <v>0.246571951669354</v>
      </c>
      <c r="K137" s="295">
        <v>0.34716901423370172</v>
      </c>
      <c r="L137" s="295">
        <v>0.33378054114628941</v>
      </c>
      <c r="M137" s="295">
        <v>0.24402831666775349</v>
      </c>
      <c r="N137" s="295">
        <v>4.420941731298407E-2</v>
      </c>
      <c r="O137" s="295">
        <v>8.1610208045550442E-2</v>
      </c>
      <c r="P137" s="295">
        <v>8.165703778938202E-2</v>
      </c>
      <c r="Q137" s="295">
        <v>0.13282364821745191</v>
      </c>
      <c r="R137" s="295">
        <v>8.1473865805892845E-2</v>
      </c>
      <c r="S137" s="295">
        <v>0.13344831724203399</v>
      </c>
      <c r="T137" s="295">
        <v>0.13935609368842619</v>
      </c>
      <c r="U137" s="295">
        <v>0.23637453434873121</v>
      </c>
      <c r="V137" s="295">
        <v>0.20241188556992171</v>
      </c>
      <c r="W137" s="295">
        <v>0.19059705561808729</v>
      </c>
      <c r="X137" s="295">
        <v>6.838607627551295E-2</v>
      </c>
      <c r="Y137" s="295">
        <v>0.1057933842489046</v>
      </c>
      <c r="DA137" s="122" t="s">
        <v>1248</v>
      </c>
    </row>
    <row r="138" spans="1:105" ht="12" customHeight="1" x14ac:dyDescent="0.25">
      <c r="A138" s="59" t="s">
        <v>159</v>
      </c>
      <c r="B138" s="295">
        <v>4.3656303521286841E-2</v>
      </c>
      <c r="C138" s="295">
        <v>6.3241843801752823E-2</v>
      </c>
      <c r="D138" s="295">
        <v>5.4572915053964548E-2</v>
      </c>
      <c r="E138" s="295">
        <v>6.3080537089821351E-2</v>
      </c>
      <c r="F138" s="295">
        <v>5.0219548903070912E-2</v>
      </c>
      <c r="G138" s="295">
        <v>5.2242922860363153E-2</v>
      </c>
      <c r="H138" s="295">
        <v>4.9622132880143409E-2</v>
      </c>
      <c r="I138" s="295">
        <v>3.3927252310869543E-2</v>
      </c>
      <c r="J138" s="295">
        <v>3.8936037914539819E-2</v>
      </c>
      <c r="K138" s="295">
        <v>6.1415958608252282E-2</v>
      </c>
      <c r="L138" s="295">
        <v>5.7385321006982778E-2</v>
      </c>
      <c r="M138" s="295">
        <v>1.9425947236273559E-2</v>
      </c>
      <c r="N138" s="295">
        <v>1.274936552405247E-2</v>
      </c>
      <c r="O138" s="295">
        <v>3.4863042377713802E-2</v>
      </c>
      <c r="P138" s="295">
        <v>0.1027238989797668</v>
      </c>
      <c r="Q138" s="295">
        <v>2.7076789851420278E-2</v>
      </c>
      <c r="R138" s="295">
        <v>2.2011579906171971E-2</v>
      </c>
      <c r="S138" s="295">
        <v>3.4312887118266529E-2</v>
      </c>
      <c r="T138" s="295">
        <v>3.7476284087765072E-2</v>
      </c>
      <c r="U138" s="295">
        <v>1.0483905131991799E-2</v>
      </c>
      <c r="V138" s="295">
        <v>7.0862155414734822E-3</v>
      </c>
      <c r="W138" s="295">
        <v>6.456898751773377E-3</v>
      </c>
      <c r="X138" s="295">
        <v>1.9302424255519121E-3</v>
      </c>
      <c r="Y138" s="295">
        <v>2.6718152099153561E-3</v>
      </c>
      <c r="DA138" s="122" t="s">
        <v>1249</v>
      </c>
    </row>
    <row r="139" spans="1:105" ht="12" customHeight="1" x14ac:dyDescent="0.25">
      <c r="A139" s="59" t="s">
        <v>32</v>
      </c>
      <c r="B139" s="295">
        <v>0.40413765521516082</v>
      </c>
      <c r="C139" s="295">
        <v>0.55585519260539318</v>
      </c>
      <c r="D139" s="295">
        <v>0.47249256315164262</v>
      </c>
      <c r="E139" s="295">
        <v>0.52737327097286046</v>
      </c>
      <c r="F139" s="295">
        <v>0.65235015596231005</v>
      </c>
      <c r="G139" s="295">
        <v>0.55942759831948596</v>
      </c>
      <c r="H139" s="295">
        <v>0.63412835232585085</v>
      </c>
      <c r="I139" s="295">
        <v>0.49978578214259212</v>
      </c>
      <c r="J139" s="295">
        <v>0.42225172659740418</v>
      </c>
      <c r="K139" s="295">
        <v>0.42647868020463281</v>
      </c>
      <c r="L139" s="295">
        <v>0.40542812728900801</v>
      </c>
      <c r="M139" s="295">
        <v>0.34666424649721161</v>
      </c>
      <c r="N139" s="295">
        <v>0</v>
      </c>
      <c r="O139" s="295">
        <v>9.485625070370339E-2</v>
      </c>
      <c r="P139" s="295">
        <v>8.4364183492487296E-2</v>
      </c>
      <c r="Q139" s="295">
        <v>0.1029209975062142</v>
      </c>
      <c r="R139" s="295">
        <v>6.313144089848248E-2</v>
      </c>
      <c r="S139" s="295">
        <v>7.963140439329984E-2</v>
      </c>
      <c r="T139" s="295">
        <v>6.9814229658038601E-2</v>
      </c>
      <c r="U139" s="295">
        <v>3.6376777355165438E-2</v>
      </c>
      <c r="V139" s="295">
        <v>4.9933958980608768E-2</v>
      </c>
      <c r="W139" s="295">
        <v>0.1424064856828027</v>
      </c>
      <c r="X139" s="295">
        <v>4.0198477212469823E-2</v>
      </c>
      <c r="Y139" s="295">
        <v>6.9834570600263712E-2</v>
      </c>
      <c r="DA139" s="122" t="s">
        <v>1250</v>
      </c>
    </row>
    <row r="140" spans="1:105" ht="12" customHeight="1" x14ac:dyDescent="0.25">
      <c r="A140" s="59" t="s">
        <v>35</v>
      </c>
      <c r="B140" s="295">
        <v>3.4479415319648002E-2</v>
      </c>
      <c r="C140" s="295">
        <v>5.756529942097674E-2</v>
      </c>
      <c r="D140" s="295">
        <v>9.7289429599030169E-2</v>
      </c>
      <c r="E140" s="295">
        <v>0.13281202081162341</v>
      </c>
      <c r="F140" s="295">
        <v>0.1349040697721007</v>
      </c>
      <c r="G140" s="295">
        <v>0.2480749727239393</v>
      </c>
      <c r="H140" s="295">
        <v>0.18607699180349641</v>
      </c>
      <c r="I140" s="295">
        <v>0.12188317161364071</v>
      </c>
      <c r="J140" s="295">
        <v>0.16962717058261889</v>
      </c>
      <c r="K140" s="295">
        <v>0.29633662428445978</v>
      </c>
      <c r="L140" s="295">
        <v>0.30114812194010082</v>
      </c>
      <c r="M140" s="295">
        <v>0.27722417763239438</v>
      </c>
      <c r="N140" s="295">
        <v>0.56135931743104317</v>
      </c>
      <c r="O140" s="295">
        <v>0.59728856545549469</v>
      </c>
      <c r="P140" s="295">
        <v>0.4367319959033063</v>
      </c>
      <c r="Q140" s="295">
        <v>0.54683565187572758</v>
      </c>
      <c r="R140" s="295">
        <v>0.69155217616353959</v>
      </c>
      <c r="S140" s="295">
        <v>0.67910438726682631</v>
      </c>
      <c r="T140" s="295">
        <v>0.43143999948583911</v>
      </c>
      <c r="U140" s="295">
        <v>0.86436778977211226</v>
      </c>
      <c r="V140" s="295">
        <v>0.90271354581795893</v>
      </c>
      <c r="W140" s="295">
        <v>0.59798471177849022</v>
      </c>
      <c r="X140" s="295">
        <v>0.95051954441010433</v>
      </c>
      <c r="Y140" s="295">
        <v>0.81846699879396012</v>
      </c>
      <c r="DA140" s="122" t="s">
        <v>1251</v>
      </c>
    </row>
    <row r="141" spans="1:105" ht="12" customHeight="1" x14ac:dyDescent="0.25">
      <c r="A141" s="60" t="s">
        <v>1019</v>
      </c>
      <c r="B141" s="262">
        <v>4.452593570203791E-2</v>
      </c>
      <c r="C141" s="262">
        <v>5.3421091734602952E-2</v>
      </c>
      <c r="D141" s="262">
        <v>5.4093949279206452E-2</v>
      </c>
      <c r="E141" s="262">
        <v>1.1200476834310091E-2</v>
      </c>
      <c r="F141" s="262">
        <v>3.4523473837275208E-3</v>
      </c>
      <c r="G141" s="262">
        <v>3.465718375958817E-3</v>
      </c>
      <c r="H141" s="262">
        <v>2.5396755582834211E-3</v>
      </c>
      <c r="I141" s="262">
        <v>5.304868173065326E-6</v>
      </c>
      <c r="J141" s="262">
        <v>9.1757434741303288E-3</v>
      </c>
      <c r="K141" s="262">
        <v>1.8917015182131271E-2</v>
      </c>
      <c r="L141" s="262">
        <v>7.964894587339566E-3</v>
      </c>
      <c r="M141" s="262">
        <v>5.2093136987845616E-3</v>
      </c>
      <c r="N141" s="262">
        <v>0.17513467266044239</v>
      </c>
      <c r="O141" s="262">
        <v>0.15056302467107399</v>
      </c>
      <c r="P141" s="262">
        <v>5.7161557490279152E-2</v>
      </c>
      <c r="Q141" s="262">
        <v>4.3610295760838018E-2</v>
      </c>
      <c r="R141" s="262">
        <v>8.4256333865566347E-4</v>
      </c>
      <c r="S141" s="262">
        <v>0.191804206615863</v>
      </c>
      <c r="T141" s="262">
        <v>0.64169003390408164</v>
      </c>
      <c r="U141" s="262">
        <v>0.20037924323303169</v>
      </c>
      <c r="V141" s="262">
        <v>0.23148774883303719</v>
      </c>
      <c r="W141" s="262">
        <v>0.14915885098740389</v>
      </c>
      <c r="X141" s="262">
        <v>3.9085409093343598E-3</v>
      </c>
      <c r="Y141" s="262">
        <v>1.0264734780261259E-2</v>
      </c>
      <c r="DA141" s="72" t="s">
        <v>1252</v>
      </c>
    </row>
    <row r="142" spans="1:105" ht="12" customHeight="1" x14ac:dyDescent="0.25">
      <c r="A142" s="57" t="s">
        <v>1021</v>
      </c>
      <c r="B142" s="261">
        <f t="shared" ref="B142:Y142" si="5">B143+B144+B155</f>
        <v>1.1143034330896502</v>
      </c>
      <c r="C142" s="261">
        <f t="shared" si="5"/>
        <v>1.5310405960034852</v>
      </c>
      <c r="D142" s="261">
        <f t="shared" si="5"/>
        <v>1.3934683018785678</v>
      </c>
      <c r="E142" s="261">
        <f t="shared" si="5"/>
        <v>1.1060976521754009</v>
      </c>
      <c r="F142" s="261">
        <f t="shared" si="5"/>
        <v>1.0099496511268224</v>
      </c>
      <c r="G142" s="261">
        <f t="shared" si="5"/>
        <v>1.0823383854595814</v>
      </c>
      <c r="H142" s="261">
        <f t="shared" si="5"/>
        <v>1.0266239146011726</v>
      </c>
      <c r="I142" s="261">
        <f t="shared" si="5"/>
        <v>0.83019227951906827</v>
      </c>
      <c r="J142" s="261">
        <f t="shared" si="5"/>
        <v>0.86344961863040881</v>
      </c>
      <c r="K142" s="261">
        <f t="shared" si="5"/>
        <v>1.1990030427846099</v>
      </c>
      <c r="L142" s="261">
        <f t="shared" si="5"/>
        <v>1.0535268850865998</v>
      </c>
      <c r="M142" s="261">
        <f t="shared" si="5"/>
        <v>0.84367621529943837</v>
      </c>
      <c r="N142" s="261">
        <f t="shared" si="5"/>
        <v>1.2356774576105489</v>
      </c>
      <c r="O142" s="261">
        <f t="shared" si="5"/>
        <v>1.3999355772231512</v>
      </c>
      <c r="P142" s="261">
        <f t="shared" si="5"/>
        <v>0.96745343435489439</v>
      </c>
      <c r="Q142" s="261">
        <f t="shared" si="5"/>
        <v>1.0479508062593506</v>
      </c>
      <c r="R142" s="261">
        <f t="shared" si="5"/>
        <v>0.89871204306267471</v>
      </c>
      <c r="S142" s="261">
        <f t="shared" si="5"/>
        <v>1.7127990299781088</v>
      </c>
      <c r="T142" s="261">
        <f t="shared" si="5"/>
        <v>2.5449070566693437</v>
      </c>
      <c r="U142" s="261">
        <f t="shared" si="5"/>
        <v>2.0204902833807399</v>
      </c>
      <c r="V142" s="261">
        <f t="shared" si="5"/>
        <v>2.1280710453282827</v>
      </c>
      <c r="W142" s="261">
        <f t="shared" si="5"/>
        <v>1.6184385917782311</v>
      </c>
      <c r="X142" s="261">
        <f t="shared" si="5"/>
        <v>1.0853351342137352</v>
      </c>
      <c r="Y142" s="261">
        <f t="shared" si="5"/>
        <v>1.0399602963658725</v>
      </c>
      <c r="DA142" s="70"/>
    </row>
    <row r="143" spans="1:105" ht="12" customHeight="1" x14ac:dyDescent="0.25">
      <c r="A143" s="60" t="s">
        <v>1022</v>
      </c>
      <c r="B143" s="262">
        <v>5.2785275726183911E-2</v>
      </c>
      <c r="C143" s="262">
        <v>9.8013362375566973E-2</v>
      </c>
      <c r="D143" s="262">
        <v>0.14278168702231231</v>
      </c>
      <c r="E143" s="262">
        <v>0.3965112465663056</v>
      </c>
      <c r="F143" s="262">
        <v>0.54258635853996806</v>
      </c>
      <c r="G143" s="262">
        <v>0.67606051606199979</v>
      </c>
      <c r="H143" s="262">
        <v>0.63372033462769428</v>
      </c>
      <c r="I143" s="262">
        <v>0.61805803945011328</v>
      </c>
      <c r="J143" s="262">
        <v>0.38752067974063781</v>
      </c>
      <c r="K143" s="262">
        <v>0.51193336673249623</v>
      </c>
      <c r="L143" s="262">
        <v>0.5923440706059131</v>
      </c>
      <c r="M143" s="262">
        <v>0.51024683567577744</v>
      </c>
      <c r="N143" s="262">
        <v>0.21491702398920309</v>
      </c>
      <c r="O143" s="262">
        <v>0.27994611094776339</v>
      </c>
      <c r="P143" s="262">
        <v>0.28607979155897301</v>
      </c>
      <c r="Q143" s="262">
        <v>0.36985663254319601</v>
      </c>
      <c r="R143" s="262">
        <v>0.64729822810065496</v>
      </c>
      <c r="S143" s="262">
        <v>0.31933720426133061</v>
      </c>
      <c r="T143" s="262">
        <v>0.1164610371051767</v>
      </c>
      <c r="U143" s="262">
        <v>0.43610998917766591</v>
      </c>
      <c r="V143" s="262">
        <v>0.42722581820547251</v>
      </c>
      <c r="W143" s="262">
        <v>0.3284345606142815</v>
      </c>
      <c r="X143" s="262">
        <v>0.78849936121424424</v>
      </c>
      <c r="Y143" s="262">
        <v>0.68823729855855287</v>
      </c>
      <c r="DA143" s="72" t="s">
        <v>1253</v>
      </c>
    </row>
    <row r="144" spans="1:105" ht="12" customHeight="1" x14ac:dyDescent="0.25">
      <c r="A144" s="60" t="s">
        <v>1024</v>
      </c>
      <c r="B144" s="262">
        <v>0.19688362560061459</v>
      </c>
      <c r="C144" s="262">
        <v>0.27929799461072119</v>
      </c>
      <c r="D144" s="262">
        <v>0.2437035630273145</v>
      </c>
      <c r="E144" s="262">
        <v>0.28543466140324403</v>
      </c>
      <c r="F144" s="262">
        <v>0.29123670210233937</v>
      </c>
      <c r="G144" s="262">
        <v>0.2864762994809818</v>
      </c>
      <c r="H144" s="262">
        <v>0.28319266788930719</v>
      </c>
      <c r="I144" s="262">
        <v>0.21179302615767179</v>
      </c>
      <c r="J144" s="262">
        <v>0.21003566675436761</v>
      </c>
      <c r="K144" s="262">
        <v>0.27254790999834388</v>
      </c>
      <c r="L144" s="262">
        <v>0.26246329027670151</v>
      </c>
      <c r="M144" s="262">
        <v>0.21181180252718509</v>
      </c>
      <c r="N144" s="262">
        <v>0.17027155784062209</v>
      </c>
      <c r="O144" s="262">
        <v>0.22488198180587979</v>
      </c>
      <c r="P144" s="262">
        <v>0.20642916368629971</v>
      </c>
      <c r="Q144" s="262">
        <v>0.30395581074239841</v>
      </c>
      <c r="R144" s="262">
        <v>0.24141039172039949</v>
      </c>
      <c r="S144" s="262">
        <v>0.2494309903629193</v>
      </c>
      <c r="T144" s="262">
        <v>0.23133419890142901</v>
      </c>
      <c r="U144" s="262">
        <v>0.30200007154350211</v>
      </c>
      <c r="V144" s="262">
        <v>0.31120568906849838</v>
      </c>
      <c r="W144" s="262">
        <v>0.25086317812903969</v>
      </c>
      <c r="X144" s="262">
        <v>0.25570928955124739</v>
      </c>
      <c r="Y144" s="262">
        <v>0.24223881412514031</v>
      </c>
      <c r="DA144" s="72" t="s">
        <v>1254</v>
      </c>
    </row>
    <row r="145" spans="1:105" ht="12" customHeight="1" x14ac:dyDescent="0.25">
      <c r="A145" s="64" t="s">
        <v>28</v>
      </c>
      <c r="B145" s="229">
        <v>0</v>
      </c>
      <c r="C145" s="229">
        <v>0</v>
      </c>
      <c r="D145" s="229">
        <v>0</v>
      </c>
      <c r="E145" s="229">
        <v>0</v>
      </c>
      <c r="F145" s="229">
        <v>0</v>
      </c>
      <c r="G145" s="229">
        <v>0</v>
      </c>
      <c r="H145" s="229">
        <v>0</v>
      </c>
      <c r="I145" s="229">
        <v>0</v>
      </c>
      <c r="J145" s="229">
        <v>0</v>
      </c>
      <c r="K145" s="229">
        <v>0</v>
      </c>
      <c r="L145" s="229">
        <v>0</v>
      </c>
      <c r="M145" s="229">
        <v>0</v>
      </c>
      <c r="N145" s="229">
        <v>0</v>
      </c>
      <c r="O145" s="229">
        <v>0</v>
      </c>
      <c r="P145" s="229">
        <v>0</v>
      </c>
      <c r="Q145" s="229">
        <v>0</v>
      </c>
      <c r="R145" s="229">
        <v>0</v>
      </c>
      <c r="S145" s="229">
        <v>0</v>
      </c>
      <c r="T145" s="229">
        <v>0</v>
      </c>
      <c r="U145" s="229">
        <v>0</v>
      </c>
      <c r="V145" s="229">
        <v>0</v>
      </c>
      <c r="W145" s="229">
        <v>0</v>
      </c>
      <c r="X145" s="229">
        <v>0</v>
      </c>
      <c r="Y145" s="229">
        <v>0</v>
      </c>
      <c r="DA145" s="73" t="s">
        <v>1255</v>
      </c>
    </row>
    <row r="146" spans="1:105" ht="12" customHeight="1" x14ac:dyDescent="0.25">
      <c r="A146" s="64" t="s">
        <v>30</v>
      </c>
      <c r="B146" s="229">
        <v>2.3853374309754361E-2</v>
      </c>
      <c r="C146" s="229">
        <v>1.6333933860178479E-2</v>
      </c>
      <c r="D146" s="229">
        <v>0</v>
      </c>
      <c r="E146" s="229">
        <v>0</v>
      </c>
      <c r="F146" s="229">
        <v>0</v>
      </c>
      <c r="G146" s="229">
        <v>0</v>
      </c>
      <c r="H146" s="229">
        <v>0</v>
      </c>
      <c r="I146" s="229">
        <v>0</v>
      </c>
      <c r="J146" s="229">
        <v>0</v>
      </c>
      <c r="K146" s="229">
        <v>0</v>
      </c>
      <c r="L146" s="229">
        <v>0</v>
      </c>
      <c r="M146" s="229">
        <v>0</v>
      </c>
      <c r="N146" s="229">
        <v>0</v>
      </c>
      <c r="O146" s="229">
        <v>0</v>
      </c>
      <c r="P146" s="229">
        <v>0</v>
      </c>
      <c r="Q146" s="229">
        <v>0</v>
      </c>
      <c r="R146" s="229">
        <v>0</v>
      </c>
      <c r="S146" s="229">
        <v>0</v>
      </c>
      <c r="T146" s="229">
        <v>0</v>
      </c>
      <c r="U146" s="229">
        <v>0</v>
      </c>
      <c r="V146" s="229">
        <v>0</v>
      </c>
      <c r="W146" s="229">
        <v>0</v>
      </c>
      <c r="X146" s="229">
        <v>0</v>
      </c>
      <c r="Y146" s="229">
        <v>0</v>
      </c>
      <c r="DA146" s="73" t="s">
        <v>1256</v>
      </c>
    </row>
    <row r="147" spans="1:105" ht="12" customHeight="1" x14ac:dyDescent="0.25">
      <c r="A147" s="64" t="s">
        <v>31</v>
      </c>
      <c r="B147" s="229">
        <v>6.5738653495179086E-2</v>
      </c>
      <c r="C147" s="229">
        <v>0.10490033735666369</v>
      </c>
      <c r="D147" s="229">
        <v>9.0106428665868668E-2</v>
      </c>
      <c r="E147" s="229">
        <v>0.1126811880051498</v>
      </c>
      <c r="F147" s="229">
        <v>9.3017609923444516E-2</v>
      </c>
      <c r="G147" s="229">
        <v>8.2763332573953005E-2</v>
      </c>
      <c r="H147" s="229">
        <v>7.7518949096449019E-2</v>
      </c>
      <c r="I147" s="229">
        <v>5.8196764186985037E-2</v>
      </c>
      <c r="J147" s="229">
        <v>5.9349012094489312E-2</v>
      </c>
      <c r="K147" s="229">
        <v>8.3979819537548933E-2</v>
      </c>
      <c r="L147" s="229">
        <v>8.0135722962468708E-2</v>
      </c>
      <c r="M147" s="229">
        <v>5.854644049323382E-2</v>
      </c>
      <c r="N147" s="229">
        <v>1.2196144697248871E-2</v>
      </c>
      <c r="O147" s="229">
        <v>1.532382770854346E-2</v>
      </c>
      <c r="P147" s="229">
        <v>9.9249615037919365E-3</v>
      </c>
      <c r="Q147" s="229">
        <v>7.1646697754441787E-3</v>
      </c>
      <c r="R147" s="229">
        <v>8.6212724231119978E-3</v>
      </c>
      <c r="S147" s="229">
        <v>3.1587056936052411E-2</v>
      </c>
      <c r="T147" s="229">
        <v>4.0740457455766522E-2</v>
      </c>
      <c r="U147" s="229">
        <v>5.7523022056772753E-2</v>
      </c>
      <c r="V147" s="229">
        <v>4.6990835697065872E-2</v>
      </c>
      <c r="W147" s="229">
        <v>3.9752177418111823E-2</v>
      </c>
      <c r="X147" s="229">
        <v>1.486832043326025E-2</v>
      </c>
      <c r="Y147" s="229">
        <v>2.2972489086478538E-2</v>
      </c>
      <c r="DA147" s="73" t="s">
        <v>1257</v>
      </c>
    </row>
    <row r="148" spans="1:105" ht="12" customHeight="1" x14ac:dyDescent="0.25">
      <c r="A148" s="64" t="s">
        <v>159</v>
      </c>
      <c r="B148" s="229">
        <v>9.9825755903428202E-3</v>
      </c>
      <c r="C148" s="229">
        <v>1.518064767398924E-2</v>
      </c>
      <c r="D148" s="229">
        <v>1.378912649699475E-2</v>
      </c>
      <c r="E148" s="229">
        <v>1.5470950075282019E-2</v>
      </c>
      <c r="F148" s="229">
        <v>1.221818098974888E-2</v>
      </c>
      <c r="G148" s="229">
        <v>1.2708210169524109E-2</v>
      </c>
      <c r="H148" s="229">
        <v>1.2055804455270221E-2</v>
      </c>
      <c r="I148" s="229">
        <v>8.1706948643202083E-3</v>
      </c>
      <c r="J148" s="229">
        <v>9.5499905254064626E-3</v>
      </c>
      <c r="K148" s="229">
        <v>1.5138978728162221E-2</v>
      </c>
      <c r="L148" s="229">
        <v>1.403936041861102E-2</v>
      </c>
      <c r="M148" s="229">
        <v>4.7492369684002831E-3</v>
      </c>
      <c r="N148" s="229">
        <v>3.584080148830568E-3</v>
      </c>
      <c r="O148" s="229">
        <v>6.6706694747039269E-3</v>
      </c>
      <c r="P148" s="229">
        <v>1.272295724610163E-2</v>
      </c>
      <c r="Q148" s="229">
        <v>1.48833025755752E-3</v>
      </c>
      <c r="R148" s="229">
        <v>2.3734802590026048E-3</v>
      </c>
      <c r="S148" s="229">
        <v>8.276270679769205E-3</v>
      </c>
      <c r="T148" s="229">
        <v>1.1164462585769509E-2</v>
      </c>
      <c r="U148" s="229">
        <v>2.5998330086072679E-3</v>
      </c>
      <c r="V148" s="229">
        <v>1.676381576762585E-3</v>
      </c>
      <c r="W148" s="229">
        <v>1.3723031944261649E-3</v>
      </c>
      <c r="X148" s="229">
        <v>4.2764898524576278E-4</v>
      </c>
      <c r="Y148" s="229">
        <v>5.9120394681275049E-4</v>
      </c>
      <c r="DA148" s="73" t="s">
        <v>1258</v>
      </c>
    </row>
    <row r="149" spans="1:105" ht="12" customHeight="1" x14ac:dyDescent="0.25">
      <c r="A149" s="64" t="s">
        <v>32</v>
      </c>
      <c r="B149" s="229">
        <v>8.9590581282063736E-2</v>
      </c>
      <c r="C149" s="229">
        <v>0.12935548079502221</v>
      </c>
      <c r="D149" s="229">
        <v>0.1157422631889763</v>
      </c>
      <c r="E149" s="229">
        <v>0.12539410111506541</v>
      </c>
      <c r="F149" s="229">
        <v>0.15386927486296689</v>
      </c>
      <c r="G149" s="229">
        <v>0.13192837083735981</v>
      </c>
      <c r="H149" s="229">
        <v>0.1493603521074735</v>
      </c>
      <c r="I149" s="229">
        <v>0.11668944934604</v>
      </c>
      <c r="J149" s="229">
        <v>0.10040607919808101</v>
      </c>
      <c r="K149" s="229">
        <v>0.10191780440332809</v>
      </c>
      <c r="L149" s="229">
        <v>9.6160734769533268E-2</v>
      </c>
      <c r="M149" s="229">
        <v>8.2165230392655192E-2</v>
      </c>
      <c r="N149" s="229">
        <v>0</v>
      </c>
      <c r="O149" s="229">
        <v>1.7595737848043899E-2</v>
      </c>
      <c r="P149" s="229">
        <v>1.0130061222634421E-2</v>
      </c>
      <c r="Q149" s="229">
        <v>5.4845817369292282E-3</v>
      </c>
      <c r="R149" s="229">
        <v>6.5995982653376103E-3</v>
      </c>
      <c r="S149" s="229">
        <v>1.8620836610645071E-2</v>
      </c>
      <c r="T149" s="229">
        <v>2.0163347749049348E-2</v>
      </c>
      <c r="U149" s="229">
        <v>8.7454866827812415E-3</v>
      </c>
      <c r="V149" s="229">
        <v>1.145227877346384E-2</v>
      </c>
      <c r="W149" s="229">
        <v>2.9342239434166931E-2</v>
      </c>
      <c r="X149" s="229">
        <v>8.6342094628550341E-3</v>
      </c>
      <c r="Y149" s="229">
        <v>1.498092962047402E-2</v>
      </c>
      <c r="DA149" s="73" t="s">
        <v>1259</v>
      </c>
    </row>
    <row r="150" spans="1:105" ht="12" customHeight="1" x14ac:dyDescent="0.25">
      <c r="A150" s="64" t="s">
        <v>33</v>
      </c>
      <c r="B150" s="229">
        <v>0</v>
      </c>
      <c r="C150" s="229">
        <v>0</v>
      </c>
      <c r="D150" s="229">
        <v>0</v>
      </c>
      <c r="E150" s="229">
        <v>0</v>
      </c>
      <c r="F150" s="229">
        <v>0</v>
      </c>
      <c r="G150" s="229">
        <v>0</v>
      </c>
      <c r="H150" s="229">
        <v>0</v>
      </c>
      <c r="I150" s="229">
        <v>0</v>
      </c>
      <c r="J150" s="229">
        <v>0</v>
      </c>
      <c r="K150" s="229">
        <v>0</v>
      </c>
      <c r="L150" s="229">
        <v>0</v>
      </c>
      <c r="M150" s="229">
        <v>0</v>
      </c>
      <c r="N150" s="229">
        <v>0</v>
      </c>
      <c r="O150" s="229">
        <v>7.3409189694304405E-2</v>
      </c>
      <c r="P150" s="229">
        <v>0.12069634768651349</v>
      </c>
      <c r="Q150" s="229">
        <v>0.1050593716711483</v>
      </c>
      <c r="R150" s="229">
        <v>8.1205978070548773E-2</v>
      </c>
      <c r="S150" s="229">
        <v>3.0589795705702728E-2</v>
      </c>
      <c r="T150" s="229">
        <v>3.3438377939788932E-2</v>
      </c>
      <c r="U150" s="229">
        <v>2.328848636876147E-2</v>
      </c>
      <c r="V150" s="229">
        <v>4.202061906061802E-2</v>
      </c>
      <c r="W150" s="229">
        <v>5.5976450587501392E-2</v>
      </c>
      <c r="X150" s="229">
        <v>2.5616129983115299E-2</v>
      </c>
      <c r="Y150" s="229">
        <v>2.6395257504695631E-2</v>
      </c>
      <c r="DA150" s="73" t="s">
        <v>1260</v>
      </c>
    </row>
    <row r="151" spans="1:105" ht="12" customHeight="1" x14ac:dyDescent="0.25">
      <c r="A151" s="64" t="s">
        <v>35</v>
      </c>
      <c r="B151" s="229">
        <v>7.718440923274613E-3</v>
      </c>
      <c r="C151" s="229">
        <v>1.3527594924867679E-2</v>
      </c>
      <c r="D151" s="229">
        <v>2.4065744675474791E-2</v>
      </c>
      <c r="E151" s="229">
        <v>3.1888422207746778E-2</v>
      </c>
      <c r="F151" s="229">
        <v>3.2131636326179117E-2</v>
      </c>
      <c r="G151" s="229">
        <v>5.9076385900144891E-2</v>
      </c>
      <c r="H151" s="229">
        <v>4.4257562230114483E-2</v>
      </c>
      <c r="I151" s="229">
        <v>2.8736117760326502E-2</v>
      </c>
      <c r="J151" s="229">
        <v>4.0730584936390778E-2</v>
      </c>
      <c r="K151" s="229">
        <v>7.1511307329304594E-2</v>
      </c>
      <c r="L151" s="229">
        <v>7.2127472126088457E-2</v>
      </c>
      <c r="M151" s="229">
        <v>6.6350894672895816E-2</v>
      </c>
      <c r="N151" s="229">
        <v>0.15449133299454271</v>
      </c>
      <c r="O151" s="229">
        <v>0.11188255708028411</v>
      </c>
      <c r="P151" s="229">
        <v>5.2954836027258138E-2</v>
      </c>
      <c r="Q151" s="229">
        <v>2.9426120056634291E-2</v>
      </c>
      <c r="R151" s="229">
        <v>7.3001772500053963E-2</v>
      </c>
      <c r="S151" s="229">
        <v>0.16035703043074989</v>
      </c>
      <c r="T151" s="229">
        <v>0.12582755317105471</v>
      </c>
      <c r="U151" s="229">
        <v>0.20984324342657931</v>
      </c>
      <c r="V151" s="229">
        <v>0.20906557396058811</v>
      </c>
      <c r="W151" s="229">
        <v>0.1244200074948334</v>
      </c>
      <c r="X151" s="229">
        <v>0.20616298068677111</v>
      </c>
      <c r="Y151" s="229">
        <v>0.1772989339666794</v>
      </c>
      <c r="DA151" s="73" t="s">
        <v>1261</v>
      </c>
    </row>
    <row r="152" spans="1:105" ht="12" customHeight="1" x14ac:dyDescent="0.25">
      <c r="A152" s="64" t="s">
        <v>36</v>
      </c>
      <c r="B152" s="229">
        <v>0</v>
      </c>
      <c r="C152" s="229">
        <v>0</v>
      </c>
      <c r="D152" s="229">
        <v>0</v>
      </c>
      <c r="E152" s="229">
        <v>0</v>
      </c>
      <c r="F152" s="229">
        <v>0</v>
      </c>
      <c r="G152" s="229">
        <v>0</v>
      </c>
      <c r="H152" s="229">
        <v>0</v>
      </c>
      <c r="I152" s="229">
        <v>0</v>
      </c>
      <c r="J152" s="229">
        <v>0</v>
      </c>
      <c r="K152" s="229">
        <v>0</v>
      </c>
      <c r="L152" s="229">
        <v>0</v>
      </c>
      <c r="M152" s="229">
        <v>0</v>
      </c>
      <c r="N152" s="229">
        <v>0</v>
      </c>
      <c r="O152" s="229">
        <v>0</v>
      </c>
      <c r="P152" s="229">
        <v>0</v>
      </c>
      <c r="Q152" s="229">
        <v>0</v>
      </c>
      <c r="R152" s="229">
        <v>0</v>
      </c>
      <c r="S152" s="229">
        <v>0</v>
      </c>
      <c r="T152" s="229">
        <v>0</v>
      </c>
      <c r="U152" s="229">
        <v>0</v>
      </c>
      <c r="V152" s="229">
        <v>0</v>
      </c>
      <c r="W152" s="229">
        <v>0</v>
      </c>
      <c r="X152" s="229">
        <v>0</v>
      </c>
      <c r="Y152" s="229">
        <v>0</v>
      </c>
      <c r="DA152" s="73" t="s">
        <v>1262</v>
      </c>
    </row>
    <row r="153" spans="1:105" ht="12" customHeight="1" x14ac:dyDescent="0.25">
      <c r="A153" s="64" t="s">
        <v>38</v>
      </c>
      <c r="B153" s="229">
        <v>0</v>
      </c>
      <c r="C153" s="229">
        <v>0</v>
      </c>
      <c r="D153" s="229">
        <v>0</v>
      </c>
      <c r="E153" s="229">
        <v>0</v>
      </c>
      <c r="F153" s="229">
        <v>0</v>
      </c>
      <c r="G153" s="229">
        <v>0</v>
      </c>
      <c r="H153" s="229">
        <v>0</v>
      </c>
      <c r="I153" s="229">
        <v>0</v>
      </c>
      <c r="J153" s="229">
        <v>0</v>
      </c>
      <c r="K153" s="229">
        <v>0</v>
      </c>
      <c r="L153" s="229">
        <v>0</v>
      </c>
      <c r="M153" s="229">
        <v>0</v>
      </c>
      <c r="N153" s="229">
        <v>0</v>
      </c>
      <c r="O153" s="229">
        <v>0</v>
      </c>
      <c r="P153" s="229">
        <v>0</v>
      </c>
      <c r="Q153" s="229">
        <v>0.1553327372446848</v>
      </c>
      <c r="R153" s="229">
        <v>6.9608290202344505E-2</v>
      </c>
      <c r="S153" s="229">
        <v>0</v>
      </c>
      <c r="T153" s="229">
        <v>0</v>
      </c>
      <c r="U153" s="229">
        <v>0</v>
      </c>
      <c r="V153" s="229">
        <v>0</v>
      </c>
      <c r="W153" s="229">
        <v>0</v>
      </c>
      <c r="X153" s="229">
        <v>0</v>
      </c>
      <c r="Y153" s="229">
        <v>0</v>
      </c>
      <c r="DA153" s="73" t="s">
        <v>1263</v>
      </c>
    </row>
    <row r="154" spans="1:105" ht="12" customHeight="1" x14ac:dyDescent="0.25">
      <c r="A154" s="64" t="s">
        <v>39</v>
      </c>
      <c r="B154" s="229">
        <v>0</v>
      </c>
      <c r="C154" s="229">
        <v>0</v>
      </c>
      <c r="D154" s="229">
        <v>0</v>
      </c>
      <c r="E154" s="229">
        <v>0</v>
      </c>
      <c r="F154" s="229">
        <v>0</v>
      </c>
      <c r="G154" s="229">
        <v>0</v>
      </c>
      <c r="H154" s="229">
        <v>0</v>
      </c>
      <c r="I154" s="229">
        <v>0</v>
      </c>
      <c r="J154" s="229">
        <v>0</v>
      </c>
      <c r="K154" s="229">
        <v>0</v>
      </c>
      <c r="L154" s="229">
        <v>0</v>
      </c>
      <c r="M154" s="229">
        <v>0</v>
      </c>
      <c r="N154" s="229">
        <v>0</v>
      </c>
      <c r="O154" s="229">
        <v>0</v>
      </c>
      <c r="P154" s="229">
        <v>0</v>
      </c>
      <c r="Q154" s="229">
        <v>0</v>
      </c>
      <c r="R154" s="229">
        <v>0</v>
      </c>
      <c r="S154" s="229">
        <v>0</v>
      </c>
      <c r="T154" s="229">
        <v>0</v>
      </c>
      <c r="U154" s="229">
        <v>0</v>
      </c>
      <c r="V154" s="229">
        <v>0</v>
      </c>
      <c r="W154" s="229">
        <v>0</v>
      </c>
      <c r="X154" s="229">
        <v>0</v>
      </c>
      <c r="Y154" s="229">
        <v>0</v>
      </c>
      <c r="DA154" s="73" t="s">
        <v>1264</v>
      </c>
    </row>
    <row r="155" spans="1:105" ht="12" customHeight="1" x14ac:dyDescent="0.25">
      <c r="A155" s="60" t="s">
        <v>1036</v>
      </c>
      <c r="B155" s="262">
        <v>0.86463453176285177</v>
      </c>
      <c r="C155" s="262">
        <v>1.1537292390171969</v>
      </c>
      <c r="D155" s="262">
        <v>1.0069830518289411</v>
      </c>
      <c r="E155" s="262">
        <v>0.42415174420585139</v>
      </c>
      <c r="F155" s="262">
        <v>0.17612659048451501</v>
      </c>
      <c r="G155" s="262">
        <v>0.11980156991659981</v>
      </c>
      <c r="H155" s="262">
        <v>0.10971091208417109</v>
      </c>
      <c r="I155" s="262">
        <v>3.4121391128317488E-4</v>
      </c>
      <c r="J155" s="262">
        <v>0.26589327213540331</v>
      </c>
      <c r="K155" s="262">
        <v>0.41452176605376972</v>
      </c>
      <c r="L155" s="262">
        <v>0.1987195242039852</v>
      </c>
      <c r="M155" s="262">
        <v>0.1216175770964758</v>
      </c>
      <c r="N155" s="262">
        <v>0.85048887578072363</v>
      </c>
      <c r="O155" s="262">
        <v>0.89510748446950794</v>
      </c>
      <c r="P155" s="262">
        <v>0.47494447910962162</v>
      </c>
      <c r="Q155" s="262">
        <v>0.37413836297375608</v>
      </c>
      <c r="R155" s="262">
        <v>1.0003423241620291E-2</v>
      </c>
      <c r="S155" s="262">
        <v>1.1440308353538591</v>
      </c>
      <c r="T155" s="262">
        <v>2.1971118206627378</v>
      </c>
      <c r="U155" s="262">
        <v>1.282380222659572</v>
      </c>
      <c r="V155" s="262">
        <v>1.3896395380543121</v>
      </c>
      <c r="W155" s="262">
        <v>1.03914085303491</v>
      </c>
      <c r="X155" s="262">
        <v>4.1126483448243593E-2</v>
      </c>
      <c r="Y155" s="262">
        <v>0.1094841836821794</v>
      </c>
      <c r="DA155" s="72" t="s">
        <v>1265</v>
      </c>
    </row>
    <row r="156" spans="1:105" ht="12" customHeight="1" x14ac:dyDescent="0.25">
      <c r="A156" s="132" t="s">
        <v>1038</v>
      </c>
      <c r="B156" s="316">
        <v>0.18793200646058411</v>
      </c>
      <c r="C156" s="316">
        <v>0.2575209501648586</v>
      </c>
      <c r="D156" s="316">
        <v>0.24145215236782341</v>
      </c>
      <c r="E156" s="316">
        <v>0.15819710130003811</v>
      </c>
      <c r="F156" s="316">
        <v>0.1092658301597725</v>
      </c>
      <c r="G156" s="316">
        <v>0.1089948265109561</v>
      </c>
      <c r="H156" s="316">
        <v>9.7573783202954914E-2</v>
      </c>
      <c r="I156" s="316">
        <v>8.7181380998780696E-3</v>
      </c>
      <c r="J156" s="316">
        <v>0.1241649834358035</v>
      </c>
      <c r="K156" s="316">
        <v>0.18741649439108249</v>
      </c>
      <c r="L156" s="316">
        <v>0.1340694171814498</v>
      </c>
      <c r="M156" s="316">
        <v>9.8028108865613403E-2</v>
      </c>
      <c r="N156" s="316">
        <v>0.2699607738814539</v>
      </c>
      <c r="O156" s="316">
        <v>0.28191841923613242</v>
      </c>
      <c r="P156" s="316">
        <v>0.17215415139798179</v>
      </c>
      <c r="Q156" s="316">
        <v>0.13262975808213839</v>
      </c>
      <c r="R156" s="316">
        <v>2.0803611185108092E-2</v>
      </c>
      <c r="S156" s="316">
        <v>0.31842804297337912</v>
      </c>
      <c r="T156" s="316">
        <v>0.57426571975797558</v>
      </c>
      <c r="U156" s="316">
        <v>0.25605827804033809</v>
      </c>
      <c r="V156" s="316">
        <v>0.31901132741153088</v>
      </c>
      <c r="W156" s="316">
        <v>0.28796566527273693</v>
      </c>
      <c r="X156" s="316">
        <v>0.15810638927684589</v>
      </c>
      <c r="Y156" s="316">
        <v>0.21299039776798279</v>
      </c>
      <c r="DA156" s="139" t="s">
        <v>1266</v>
      </c>
    </row>
    <row r="157" spans="1:105" ht="12" customHeight="1" x14ac:dyDescent="0.25">
      <c r="A157" s="172"/>
      <c r="B157" s="172"/>
      <c r="C157" s="172"/>
      <c r="D157" s="172"/>
      <c r="E157" s="172"/>
      <c r="F157" s="172"/>
      <c r="G157" s="172"/>
      <c r="H157" s="172"/>
      <c r="I157" s="172"/>
      <c r="J157" s="172"/>
      <c r="K157" s="172"/>
      <c r="L157" s="172"/>
      <c r="M157" s="172"/>
      <c r="N157" s="172"/>
      <c r="O157" s="172"/>
      <c r="P157" s="172"/>
      <c r="Q157" s="172"/>
      <c r="R157" s="172"/>
      <c r="S157" s="172"/>
      <c r="T157" s="172"/>
      <c r="U157" s="172"/>
      <c r="V157" s="172"/>
      <c r="W157" s="172"/>
      <c r="X157" s="172"/>
      <c r="Y157" s="172"/>
      <c r="DA157" s="176"/>
    </row>
    <row r="158" spans="1:105" ht="15" customHeight="1" x14ac:dyDescent="0.25">
      <c r="A158" s="32" t="s">
        <v>340</v>
      </c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DA158" s="88"/>
    </row>
    <row r="159" spans="1:105" ht="12" customHeight="1" x14ac:dyDescent="0.25">
      <c r="A159" s="172"/>
      <c r="B159" s="172"/>
      <c r="C159" s="172"/>
      <c r="D159" s="172"/>
      <c r="E159" s="172"/>
      <c r="F159" s="172"/>
      <c r="G159" s="172"/>
      <c r="H159" s="172"/>
      <c r="I159" s="172"/>
      <c r="J159" s="172"/>
      <c r="K159" s="172"/>
      <c r="L159" s="172"/>
      <c r="M159" s="172"/>
      <c r="N159" s="172"/>
      <c r="O159" s="172"/>
      <c r="P159" s="172"/>
      <c r="Q159" s="172"/>
      <c r="R159" s="172"/>
      <c r="S159" s="172"/>
      <c r="T159" s="172"/>
      <c r="U159" s="172"/>
      <c r="V159" s="172"/>
      <c r="W159" s="172"/>
      <c r="X159" s="172"/>
      <c r="Y159" s="172"/>
      <c r="DA159" s="176"/>
    </row>
    <row r="160" spans="1:105" ht="12" customHeight="1" x14ac:dyDescent="0.25">
      <c r="A160" s="35" t="s">
        <v>48</v>
      </c>
      <c r="B160" s="232">
        <f t="shared" ref="B160:Y160" si="6">SUM(B$161:B$167,B$169:B$170,B$172:B$175)</f>
        <v>1</v>
      </c>
      <c r="C160" s="232">
        <f t="shared" si="6"/>
        <v>0.99999999999999989</v>
      </c>
      <c r="D160" s="232">
        <f t="shared" si="6"/>
        <v>1</v>
      </c>
      <c r="E160" s="232">
        <f t="shared" si="6"/>
        <v>1.0000000000000002</v>
      </c>
      <c r="F160" s="232">
        <f t="shared" si="6"/>
        <v>1</v>
      </c>
      <c r="G160" s="232">
        <f t="shared" si="6"/>
        <v>1</v>
      </c>
      <c r="H160" s="232">
        <f t="shared" si="6"/>
        <v>0.99999999999999989</v>
      </c>
      <c r="I160" s="232">
        <f t="shared" si="6"/>
        <v>1.0000000000000002</v>
      </c>
      <c r="J160" s="232">
        <f t="shared" si="6"/>
        <v>1.0000000000000002</v>
      </c>
      <c r="K160" s="232">
        <f t="shared" si="6"/>
        <v>1.0000000000000002</v>
      </c>
      <c r="L160" s="232">
        <f t="shared" si="6"/>
        <v>1.0000000000000002</v>
      </c>
      <c r="M160" s="232">
        <f t="shared" si="6"/>
        <v>1</v>
      </c>
      <c r="N160" s="232">
        <f t="shared" si="6"/>
        <v>1.0000000000000002</v>
      </c>
      <c r="O160" s="232">
        <f t="shared" si="6"/>
        <v>1</v>
      </c>
      <c r="P160" s="232">
        <f t="shared" si="6"/>
        <v>1</v>
      </c>
      <c r="Q160" s="232">
        <f t="shared" si="6"/>
        <v>1</v>
      </c>
      <c r="R160" s="232">
        <f t="shared" si="6"/>
        <v>1</v>
      </c>
      <c r="S160" s="232">
        <f t="shared" si="6"/>
        <v>1.0000000000000002</v>
      </c>
      <c r="T160" s="232">
        <f t="shared" si="6"/>
        <v>1</v>
      </c>
      <c r="U160" s="232">
        <f t="shared" si="6"/>
        <v>1</v>
      </c>
      <c r="V160" s="232">
        <f t="shared" si="6"/>
        <v>0.99999999999999989</v>
      </c>
      <c r="W160" s="232">
        <f t="shared" si="6"/>
        <v>1</v>
      </c>
      <c r="X160" s="232">
        <f t="shared" si="6"/>
        <v>0.99999999999999989</v>
      </c>
      <c r="Y160" s="232">
        <f t="shared" si="6"/>
        <v>0.99999999999999978</v>
      </c>
      <c r="DA160" s="95"/>
    </row>
    <row r="161" spans="1:105" ht="12" customHeight="1" x14ac:dyDescent="0.25">
      <c r="A161" s="55" t="s">
        <v>91</v>
      </c>
      <c r="B161" s="266">
        <f t="shared" ref="B161:Y161" si="7">IF(B$6=0,0,B$6/B$5)</f>
        <v>1.3405315861367358E-3</v>
      </c>
      <c r="C161" s="266">
        <f t="shared" si="7"/>
        <v>1.5396727935092236E-3</v>
      </c>
      <c r="D161" s="266">
        <f t="shared" si="7"/>
        <v>1.6656115891428827E-3</v>
      </c>
      <c r="E161" s="266">
        <f t="shared" si="7"/>
        <v>5.9922162733953919E-4</v>
      </c>
      <c r="F161" s="266">
        <f t="shared" si="7"/>
        <v>4.5493087866120124E-4</v>
      </c>
      <c r="G161" s="266">
        <f t="shared" si="7"/>
        <v>4.7523611276312498E-4</v>
      </c>
      <c r="H161" s="266">
        <f t="shared" si="7"/>
        <v>4.0727107149977047E-4</v>
      </c>
      <c r="I161" s="266">
        <f t="shared" si="7"/>
        <v>5.1441910368296343E-5</v>
      </c>
      <c r="J161" s="266">
        <f t="shared" si="7"/>
        <v>9.8682029724775811E-4</v>
      </c>
      <c r="K161" s="266">
        <f t="shared" si="7"/>
        <v>7.7792155740849132E-4</v>
      </c>
      <c r="L161" s="266">
        <f t="shared" si="7"/>
        <v>2.8279688928696951E-4</v>
      </c>
      <c r="M161" s="266">
        <f t="shared" si="7"/>
        <v>2.994269568057897E-4</v>
      </c>
      <c r="N161" s="266">
        <f t="shared" si="7"/>
        <v>5.7085992141566659E-4</v>
      </c>
      <c r="O161" s="266">
        <f t="shared" si="7"/>
        <v>6.2510377791199232E-4</v>
      </c>
      <c r="P161" s="266">
        <f t="shared" si="7"/>
        <v>6.8173697771098136E-4</v>
      </c>
      <c r="Q161" s="266">
        <f t="shared" si="7"/>
        <v>5.7559188682453099E-4</v>
      </c>
      <c r="R161" s="266">
        <f t="shared" si="7"/>
        <v>2.3216461362667241E-4</v>
      </c>
      <c r="S161" s="266">
        <f t="shared" si="7"/>
        <v>6.7292973190738502E-4</v>
      </c>
      <c r="T161" s="266">
        <f t="shared" si="7"/>
        <v>8.6560497346963537E-4</v>
      </c>
      <c r="U161" s="266">
        <f t="shared" si="7"/>
        <v>5.0150555434579818E-4</v>
      </c>
      <c r="V161" s="266">
        <f t="shared" si="7"/>
        <v>6.584966103378142E-4</v>
      </c>
      <c r="W161" s="266">
        <f t="shared" si="7"/>
        <v>7.4918872822461648E-4</v>
      </c>
      <c r="X161" s="266">
        <f t="shared" si="7"/>
        <v>9.9507110042297044E-4</v>
      </c>
      <c r="Y161" s="266">
        <f t="shared" si="7"/>
        <v>8.181651444173323E-4</v>
      </c>
      <c r="DA161" s="76"/>
    </row>
    <row r="162" spans="1:105" ht="12" customHeight="1" x14ac:dyDescent="0.25">
      <c r="A162" s="173" t="s">
        <v>92</v>
      </c>
      <c r="B162" s="267">
        <f t="shared" ref="B162:Y162" si="8">IF(B$7=0,0,B$7/B$5)</f>
        <v>2.8237372497274035E-3</v>
      </c>
      <c r="C162" s="267">
        <f t="shared" si="8"/>
        <v>3.2530540171299173E-3</v>
      </c>
      <c r="D162" s="267">
        <f t="shared" si="8"/>
        <v>3.5191402315357875E-3</v>
      </c>
      <c r="E162" s="267">
        <f t="shared" si="8"/>
        <v>1.2824161073722036E-3</v>
      </c>
      <c r="F162" s="267">
        <f t="shared" si="8"/>
        <v>9.7361420202133904E-4</v>
      </c>
      <c r="G162" s="267">
        <f t="shared" si="8"/>
        <v>1.017070175718222E-3</v>
      </c>
      <c r="H162" s="267">
        <f t="shared" si="8"/>
        <v>8.7161570665755361E-4</v>
      </c>
      <c r="I162" s="267">
        <f t="shared" si="8"/>
        <v>1.115683822974461E-4</v>
      </c>
      <c r="J162" s="267">
        <f t="shared" si="8"/>
        <v>2.1667700003241801E-3</v>
      </c>
      <c r="K162" s="267">
        <f t="shared" si="8"/>
        <v>1.7269129516183038E-3</v>
      </c>
      <c r="L162" s="267">
        <f t="shared" si="8"/>
        <v>6.3394126870705558E-4</v>
      </c>
      <c r="M162" s="267">
        <f t="shared" si="8"/>
        <v>6.7708938424846461E-4</v>
      </c>
      <c r="N162" s="267">
        <f t="shared" si="8"/>
        <v>1.2959710272981335E-3</v>
      </c>
      <c r="O162" s="267">
        <f t="shared" si="8"/>
        <v>1.4191158896206166E-3</v>
      </c>
      <c r="P162" s="267">
        <f t="shared" si="8"/>
        <v>1.5476850593403358E-3</v>
      </c>
      <c r="Q162" s="267">
        <f t="shared" si="8"/>
        <v>1.3067135752367898E-3</v>
      </c>
      <c r="R162" s="267">
        <f t="shared" si="8"/>
        <v>5.2706207168632291E-4</v>
      </c>
      <c r="S162" s="267">
        <f t="shared" si="8"/>
        <v>1.5276907753425215E-3</v>
      </c>
      <c r="T162" s="267">
        <f t="shared" si="8"/>
        <v>1.9651037401958193E-3</v>
      </c>
      <c r="U162" s="267">
        <f t="shared" si="8"/>
        <v>1.1385221559248298E-3</v>
      </c>
      <c r="V162" s="267">
        <f t="shared" si="8"/>
        <v>1.4949245805442452E-3</v>
      </c>
      <c r="W162" s="267">
        <f t="shared" si="8"/>
        <v>1.7133616506807836E-3</v>
      </c>
      <c r="X162" s="267">
        <f t="shared" si="8"/>
        <v>2.2906822943470481E-3</v>
      </c>
      <c r="Y162" s="267">
        <f t="shared" si="8"/>
        <v>1.8945385099832554E-3</v>
      </c>
      <c r="DA162" s="77"/>
    </row>
    <row r="163" spans="1:105" ht="12" customHeight="1" x14ac:dyDescent="0.25">
      <c r="A163" s="173" t="s">
        <v>93</v>
      </c>
      <c r="B163" s="267">
        <f t="shared" ref="B163:Y163" si="9">IF(B$8=0,0,B$8/B$5)</f>
        <v>1.6306497134464342E-2</v>
      </c>
      <c r="C163" s="267">
        <f t="shared" si="9"/>
        <v>1.8728891027271887E-2</v>
      </c>
      <c r="D163" s="267">
        <f t="shared" si="9"/>
        <v>2.0260835989521119E-2</v>
      </c>
      <c r="E163" s="267">
        <f t="shared" si="9"/>
        <v>7.2890529773198386E-3</v>
      </c>
      <c r="F163" s="267">
        <f t="shared" si="9"/>
        <v>5.5338711493154932E-3</v>
      </c>
      <c r="G163" s="267">
        <f t="shared" si="9"/>
        <v>5.7808681206079513E-3</v>
      </c>
      <c r="H163" s="267">
        <f t="shared" si="9"/>
        <v>4.9541276229830098E-3</v>
      </c>
      <c r="I163" s="267">
        <f t="shared" si="9"/>
        <v>6.2574979410177998E-4</v>
      </c>
      <c r="J163" s="267">
        <f t="shared" si="9"/>
        <v>1.2003881531561655E-2</v>
      </c>
      <c r="K163" s="267">
        <f t="shared" si="9"/>
        <v>9.4627950418362562E-3</v>
      </c>
      <c r="L163" s="267">
        <f t="shared" si="9"/>
        <v>3.4399985143826568E-3</v>
      </c>
      <c r="M163" s="267">
        <f t="shared" si="9"/>
        <v>3.6422900166090946E-3</v>
      </c>
      <c r="N163" s="267">
        <f t="shared" si="9"/>
        <v>6.944055454576663E-3</v>
      </c>
      <c r="O163" s="267">
        <f t="shared" si="9"/>
        <v>7.6038886876515655E-3</v>
      </c>
      <c r="P163" s="267">
        <f t="shared" si="9"/>
        <v>8.2927863755450342E-3</v>
      </c>
      <c r="Q163" s="267">
        <f t="shared" si="9"/>
        <v>7.0016160381376957E-3</v>
      </c>
      <c r="R163" s="267">
        <f t="shared" si="9"/>
        <v>2.8240972804957089E-3</v>
      </c>
      <c r="S163" s="267">
        <f t="shared" si="9"/>
        <v>8.1856532576505461E-3</v>
      </c>
      <c r="T163" s="267">
        <f t="shared" si="9"/>
        <v>1.0529393835574229E-2</v>
      </c>
      <c r="U163" s="267">
        <f t="shared" si="9"/>
        <v>6.1004149170592967E-3</v>
      </c>
      <c r="V163" s="267">
        <f t="shared" si="9"/>
        <v>8.0100858499523517E-3</v>
      </c>
      <c r="W163" s="267">
        <f t="shared" si="9"/>
        <v>9.1132831007546145E-3</v>
      </c>
      <c r="X163" s="267">
        <f t="shared" si="9"/>
        <v>1.2104245968867722E-2</v>
      </c>
      <c r="Y163" s="267">
        <f t="shared" si="9"/>
        <v>9.9523261674186216E-3</v>
      </c>
      <c r="DA163" s="77"/>
    </row>
    <row r="164" spans="1:105" ht="12" customHeight="1" x14ac:dyDescent="0.25">
      <c r="A164" s="173" t="s">
        <v>94</v>
      </c>
      <c r="B164" s="267">
        <f t="shared" ref="B164:Y164" si="10">IF(B$9=0,0,B$9/B$5)</f>
        <v>1.950836861813076E-2</v>
      </c>
      <c r="C164" s="267">
        <f t="shared" si="10"/>
        <v>2.247439166196781E-2</v>
      </c>
      <c r="D164" s="267">
        <f t="shared" si="10"/>
        <v>2.4312702912539653E-2</v>
      </c>
      <c r="E164" s="267">
        <f t="shared" si="10"/>
        <v>8.8598350100953845E-3</v>
      </c>
      <c r="F164" s="267">
        <f t="shared" si="10"/>
        <v>6.7264136373570513E-3</v>
      </c>
      <c r="G164" s="267">
        <f t="shared" si="10"/>
        <v>7.0266381549251916E-3</v>
      </c>
      <c r="H164" s="267">
        <f t="shared" si="10"/>
        <v>6.0217360876864828E-3</v>
      </c>
      <c r="I164" s="267">
        <f t="shared" si="10"/>
        <v>7.707930786397453E-4</v>
      </c>
      <c r="J164" s="267">
        <f t="shared" si="10"/>
        <v>1.4985262077089912E-2</v>
      </c>
      <c r="K164" s="267">
        <f t="shared" si="10"/>
        <v>1.1954227991970056E-2</v>
      </c>
      <c r="L164" s="267">
        <f t="shared" si="10"/>
        <v>4.3918958825103285E-3</v>
      </c>
      <c r="M164" s="267">
        <f t="shared" si="10"/>
        <v>4.6941797350443463E-3</v>
      </c>
      <c r="N164" s="267">
        <f t="shared" si="10"/>
        <v>8.953481957781402E-3</v>
      </c>
      <c r="O164" s="267">
        <f t="shared" si="10"/>
        <v>9.8042535257974722E-3</v>
      </c>
      <c r="P164" s="267">
        <f t="shared" si="10"/>
        <v>1.0692500035298817E-2</v>
      </c>
      <c r="Q164" s="267">
        <f t="shared" si="10"/>
        <v>9.0276990560987039E-3</v>
      </c>
      <c r="R164" s="267">
        <f t="shared" si="10"/>
        <v>3.6413165495780657E-3</v>
      </c>
      <c r="S164" s="267">
        <f t="shared" si="10"/>
        <v>1.0554365418658196E-2</v>
      </c>
      <c r="T164" s="267">
        <f t="shared" si="10"/>
        <v>1.3576322705063416E-2</v>
      </c>
      <c r="U164" s="267">
        <f t="shared" si="10"/>
        <v>7.8657140992260139E-3</v>
      </c>
      <c r="V164" s="267">
        <f t="shared" si="10"/>
        <v>1.0327993433658537E-2</v>
      </c>
      <c r="W164" s="267">
        <f t="shared" si="10"/>
        <v>1.1849019972886348E-2</v>
      </c>
      <c r="X164" s="267">
        <f t="shared" si="10"/>
        <v>1.5855702743631059E-2</v>
      </c>
      <c r="Y164" s="267">
        <f t="shared" si="10"/>
        <v>1.3124053614279497E-2</v>
      </c>
      <c r="DA164" s="77"/>
    </row>
    <row r="165" spans="1:105" ht="12" customHeight="1" x14ac:dyDescent="0.25">
      <c r="A165" s="56" t="s">
        <v>95</v>
      </c>
      <c r="B165" s="268">
        <f t="shared" ref="B165:Y165" si="11">IF(B$10=0,0,B$10/B$5)</f>
        <v>6.6262955065151674E-3</v>
      </c>
      <c r="C165" s="268">
        <f t="shared" si="11"/>
        <v>7.6564888234108355E-3</v>
      </c>
      <c r="D165" s="268">
        <f t="shared" si="11"/>
        <v>8.2008671168228003E-3</v>
      </c>
      <c r="E165" s="268">
        <f t="shared" si="11"/>
        <v>3.7125533731149139E-3</v>
      </c>
      <c r="F165" s="268">
        <f t="shared" si="11"/>
        <v>3.8703384538209284E-3</v>
      </c>
      <c r="G165" s="268">
        <f t="shared" si="11"/>
        <v>4.4630362310880446E-3</v>
      </c>
      <c r="H165" s="268">
        <f t="shared" si="11"/>
        <v>4.0385338104285727E-3</v>
      </c>
      <c r="I165" s="268">
        <f t="shared" si="11"/>
        <v>4.8896279546033353E-3</v>
      </c>
      <c r="J165" s="268">
        <f t="shared" si="11"/>
        <v>6.5925383270870209E-3</v>
      </c>
      <c r="K165" s="268">
        <f t="shared" si="11"/>
        <v>4.8235226031488792E-3</v>
      </c>
      <c r="L165" s="268">
        <f t="shared" si="11"/>
        <v>2.2068287319391023E-3</v>
      </c>
      <c r="M165" s="268">
        <f t="shared" si="11"/>
        <v>2.5627454609772867E-3</v>
      </c>
      <c r="N165" s="268">
        <f t="shared" si="11"/>
        <v>2.5720246319968837E-3</v>
      </c>
      <c r="O165" s="268">
        <f t="shared" si="11"/>
        <v>2.9935868878493538E-3</v>
      </c>
      <c r="P165" s="268">
        <f t="shared" si="11"/>
        <v>3.5677561038744278E-3</v>
      </c>
      <c r="Q165" s="268">
        <f t="shared" si="11"/>
        <v>3.3188446062890329E-3</v>
      </c>
      <c r="R165" s="268">
        <f t="shared" si="11"/>
        <v>4.5504057200783264E-3</v>
      </c>
      <c r="S165" s="268">
        <f t="shared" si="11"/>
        <v>3.1014279360599599E-3</v>
      </c>
      <c r="T165" s="268">
        <f t="shared" si="11"/>
        <v>4.1141427074275518E-3</v>
      </c>
      <c r="U165" s="268">
        <f t="shared" si="11"/>
        <v>2.2645996456313196E-3</v>
      </c>
      <c r="V165" s="268">
        <f t="shared" si="11"/>
        <v>2.9731071738266189E-3</v>
      </c>
      <c r="W165" s="268">
        <f t="shared" si="11"/>
        <v>3.6207903304932326E-3</v>
      </c>
      <c r="X165" s="268">
        <f t="shared" si="11"/>
        <v>1.1420200915049113E-2</v>
      </c>
      <c r="Y165" s="268">
        <f t="shared" si="11"/>
        <v>6.5784383791592316E-3</v>
      </c>
      <c r="DA165" s="78"/>
    </row>
    <row r="166" spans="1:105" ht="12" customHeight="1" x14ac:dyDescent="0.25">
      <c r="A166" s="134" t="s">
        <v>997</v>
      </c>
      <c r="B166" s="317">
        <f t="shared" ref="B166:Y166" si="12">IF(B$16=0,0,B$16/B$5)</f>
        <v>0.80657201309714677</v>
      </c>
      <c r="C166" s="317">
        <f t="shared" si="12"/>
        <v>0.76997728971602031</v>
      </c>
      <c r="D166" s="317">
        <f t="shared" si="12"/>
        <v>0.76467437323337117</v>
      </c>
      <c r="E166" s="317">
        <f t="shared" si="12"/>
        <v>0.86574724031648265</v>
      </c>
      <c r="F166" s="317">
        <f t="shared" si="12"/>
        <v>0.86003603686409813</v>
      </c>
      <c r="G166" s="317">
        <f t="shared" si="12"/>
        <v>0.85577265086550502</v>
      </c>
      <c r="H166" s="317">
        <f t="shared" si="12"/>
        <v>0.86537884028490297</v>
      </c>
      <c r="I166" s="317">
        <f t="shared" si="12"/>
        <v>0.87347002064524981</v>
      </c>
      <c r="J166" s="317">
        <f t="shared" si="12"/>
        <v>0.79547176670334163</v>
      </c>
      <c r="K166" s="317">
        <f t="shared" si="12"/>
        <v>0.8549277546200843</v>
      </c>
      <c r="L166" s="317">
        <f t="shared" si="12"/>
        <v>0.92917148102314628</v>
      </c>
      <c r="M166" s="317">
        <f t="shared" si="12"/>
        <v>0.91612237921744022</v>
      </c>
      <c r="N166" s="317">
        <f t="shared" si="12"/>
        <v>0.93169460888411326</v>
      </c>
      <c r="O166" s="317">
        <f t="shared" si="12"/>
        <v>0.91516420205784677</v>
      </c>
      <c r="P166" s="317">
        <f t="shared" si="12"/>
        <v>0.88813980336530807</v>
      </c>
      <c r="Q166" s="317">
        <f t="shared" si="12"/>
        <v>0.87770197698382835</v>
      </c>
      <c r="R166" s="317">
        <f t="shared" si="12"/>
        <v>0.87137940855820661</v>
      </c>
      <c r="S166" s="317">
        <f t="shared" si="12"/>
        <v>0.92274164402822789</v>
      </c>
      <c r="T166" s="317">
        <f t="shared" si="12"/>
        <v>0.92265226063142725</v>
      </c>
      <c r="U166" s="317">
        <f t="shared" si="12"/>
        <v>0.9450747614599303</v>
      </c>
      <c r="V166" s="317">
        <f t="shared" si="12"/>
        <v>0.92876501950387425</v>
      </c>
      <c r="W166" s="317">
        <f t="shared" si="12"/>
        <v>0.91239316187949626</v>
      </c>
      <c r="X166" s="317">
        <f t="shared" si="12"/>
        <v>0.69959438850589184</v>
      </c>
      <c r="Y166" s="317">
        <f t="shared" si="12"/>
        <v>0.81750695428537901</v>
      </c>
      <c r="DA166" s="140"/>
    </row>
    <row r="167" spans="1:105" ht="12" customHeight="1" x14ac:dyDescent="0.25">
      <c r="A167" s="174" t="s">
        <v>998</v>
      </c>
      <c r="B167" s="269">
        <f t="shared" ref="B167:Y167" si="13">IF(B$25=0,0,B$25/B$5)</f>
        <v>8.4479517224620396E-2</v>
      </c>
      <c r="C167" s="269">
        <f t="shared" si="13"/>
        <v>0.10075458507275295</v>
      </c>
      <c r="D167" s="269">
        <f t="shared" si="13"/>
        <v>0.10143449311759031</v>
      </c>
      <c r="E167" s="269">
        <f t="shared" si="13"/>
        <v>6.607778025653184E-2</v>
      </c>
      <c r="F167" s="269">
        <f t="shared" si="13"/>
        <v>7.4108313120028246E-2</v>
      </c>
      <c r="G167" s="269">
        <f t="shared" si="13"/>
        <v>7.6339977163198097E-2</v>
      </c>
      <c r="H167" s="269">
        <f t="shared" si="13"/>
        <v>7.2242405939903873E-2</v>
      </c>
      <c r="I167" s="269">
        <f t="shared" si="13"/>
        <v>7.7381974667233899E-2</v>
      </c>
      <c r="J167" s="269">
        <f t="shared" si="13"/>
        <v>0.10472121225669069</v>
      </c>
      <c r="K167" s="269">
        <f t="shared" si="13"/>
        <v>7.1735602396423251E-2</v>
      </c>
      <c r="L167" s="269">
        <f t="shared" si="13"/>
        <v>3.5455621782674751E-2</v>
      </c>
      <c r="M167" s="269">
        <f t="shared" si="13"/>
        <v>4.1712725068044854E-2</v>
      </c>
      <c r="N167" s="269">
        <f t="shared" si="13"/>
        <v>2.321040608263816E-2</v>
      </c>
      <c r="O167" s="269">
        <f t="shared" si="13"/>
        <v>3.2319627589682168E-2</v>
      </c>
      <c r="P167" s="269">
        <f t="shared" si="13"/>
        <v>5.2997384368287978E-2</v>
      </c>
      <c r="Q167" s="269">
        <f t="shared" si="13"/>
        <v>7.1450653039383499E-2</v>
      </c>
      <c r="R167" s="269">
        <f t="shared" si="13"/>
        <v>7.899911887875366E-2</v>
      </c>
      <c r="S167" s="269">
        <f t="shared" si="13"/>
        <v>2.9991018038895607E-2</v>
      </c>
      <c r="T167" s="269">
        <f t="shared" si="13"/>
        <v>2.4439614000410413E-2</v>
      </c>
      <c r="U167" s="269">
        <f t="shared" si="13"/>
        <v>2.2271591727462327E-2</v>
      </c>
      <c r="V167" s="269">
        <f t="shared" si="13"/>
        <v>2.8614467074533904E-2</v>
      </c>
      <c r="W167" s="269">
        <f t="shared" si="13"/>
        <v>3.6683150492092732E-2</v>
      </c>
      <c r="X167" s="269">
        <f t="shared" si="13"/>
        <v>0.16575832456470121</v>
      </c>
      <c r="Y167" s="269">
        <f t="shared" si="13"/>
        <v>9.6296922990315212E-2</v>
      </c>
      <c r="DA167" s="79"/>
    </row>
    <row r="168" spans="1:105" ht="12" customHeight="1" x14ac:dyDescent="0.25">
      <c r="A168" s="174" t="s">
        <v>1010</v>
      </c>
      <c r="B168" s="269">
        <f t="shared" ref="B168:Y168" si="14">IF(B$36=0,0,B$36/B$5)</f>
        <v>3.1641420228760993E-2</v>
      </c>
      <c r="C168" s="269">
        <f t="shared" si="14"/>
        <v>3.8142792753966766E-2</v>
      </c>
      <c r="D168" s="269">
        <f t="shared" si="14"/>
        <v>3.9008060693107471E-2</v>
      </c>
      <c r="E168" s="269">
        <f t="shared" si="14"/>
        <v>2.5044619327620282E-2</v>
      </c>
      <c r="F168" s="269">
        <f t="shared" si="14"/>
        <v>2.8166841083882215E-2</v>
      </c>
      <c r="G168" s="269">
        <f t="shared" si="14"/>
        <v>2.9003320130006938E-2</v>
      </c>
      <c r="H168" s="269">
        <f t="shared" si="14"/>
        <v>2.7479967843448836E-2</v>
      </c>
      <c r="I168" s="269">
        <f t="shared" si="14"/>
        <v>2.9648137895302979E-2</v>
      </c>
      <c r="J168" s="269">
        <f t="shared" si="14"/>
        <v>4.084508310194291E-2</v>
      </c>
      <c r="K168" s="269">
        <f t="shared" si="14"/>
        <v>2.7845697990188909E-2</v>
      </c>
      <c r="L168" s="269">
        <f t="shared" si="14"/>
        <v>1.3601832784648103E-2</v>
      </c>
      <c r="M168" s="269">
        <f t="shared" si="14"/>
        <v>1.5899602393533798E-2</v>
      </c>
      <c r="N168" s="269">
        <f t="shared" si="14"/>
        <v>9.7850361570661973E-3</v>
      </c>
      <c r="O168" s="269">
        <f t="shared" si="14"/>
        <v>1.2403428411451313E-2</v>
      </c>
      <c r="P168" s="269">
        <f t="shared" si="14"/>
        <v>1.7612890672157683E-2</v>
      </c>
      <c r="Q168" s="269">
        <f t="shared" si="14"/>
        <v>1.8043024078976226E-2</v>
      </c>
      <c r="R168" s="269">
        <f t="shared" si="14"/>
        <v>2.5286793391614389E-2</v>
      </c>
      <c r="S168" s="269">
        <f t="shared" si="14"/>
        <v>1.2095616831096867E-2</v>
      </c>
      <c r="T168" s="269">
        <f t="shared" si="14"/>
        <v>1.2542478659691565E-2</v>
      </c>
      <c r="U168" s="269">
        <f t="shared" si="14"/>
        <v>8.9424560853123627E-3</v>
      </c>
      <c r="V168" s="269">
        <f t="shared" si="14"/>
        <v>1.1526968279473696E-2</v>
      </c>
      <c r="W168" s="269">
        <f t="shared" si="14"/>
        <v>1.4525084437335505E-2</v>
      </c>
      <c r="X168" s="269">
        <f t="shared" si="14"/>
        <v>6.2848518399044873E-2</v>
      </c>
      <c r="Y168" s="269">
        <f t="shared" si="14"/>
        <v>3.6273381432369946E-2</v>
      </c>
      <c r="DA168" s="79"/>
    </row>
    <row r="169" spans="1:105" ht="12" customHeight="1" x14ac:dyDescent="0.25">
      <c r="A169" s="62" t="s">
        <v>1012</v>
      </c>
      <c r="B169" s="318">
        <f t="shared" ref="B169:Y169" si="15">IF(B$37=0,0,B$37/B$5)</f>
        <v>2.9922786575536615E-2</v>
      </c>
      <c r="C169" s="318">
        <f t="shared" si="15"/>
        <v>3.6409235489090315E-2</v>
      </c>
      <c r="D169" s="318">
        <f t="shared" si="15"/>
        <v>3.6982706862176494E-2</v>
      </c>
      <c r="E169" s="318">
        <f t="shared" si="15"/>
        <v>2.481137360979618E-2</v>
      </c>
      <c r="F169" s="318">
        <f t="shared" si="15"/>
        <v>2.808781622226153E-2</v>
      </c>
      <c r="G169" s="318">
        <f t="shared" si="15"/>
        <v>2.8920242322157251E-2</v>
      </c>
      <c r="H169" s="318">
        <f t="shared" si="15"/>
        <v>2.7421688202516063E-2</v>
      </c>
      <c r="I169" s="318">
        <f t="shared" si="15"/>
        <v>2.9647963498422487E-2</v>
      </c>
      <c r="J169" s="318">
        <f t="shared" si="15"/>
        <v>4.042570251489698E-2</v>
      </c>
      <c r="K169" s="318">
        <f t="shared" si="15"/>
        <v>2.7387774341587057E-2</v>
      </c>
      <c r="L169" s="318">
        <f t="shared" si="15"/>
        <v>1.3503852791992338E-2</v>
      </c>
      <c r="M169" s="318">
        <f t="shared" si="15"/>
        <v>1.5806805540921173E-2</v>
      </c>
      <c r="N169" s="318">
        <f t="shared" si="15"/>
        <v>7.6252364023645276E-3</v>
      </c>
      <c r="O169" s="318">
        <f t="shared" si="15"/>
        <v>1.0456457484951246E-2</v>
      </c>
      <c r="P169" s="318">
        <f t="shared" si="15"/>
        <v>1.6292763202223344E-2</v>
      </c>
      <c r="Q169" s="318">
        <f t="shared" si="15"/>
        <v>1.7120849351586118E-2</v>
      </c>
      <c r="R169" s="318">
        <f t="shared" si="15"/>
        <v>2.5261990787765649E-2</v>
      </c>
      <c r="S169" s="318">
        <f t="shared" si="15"/>
        <v>1.0021050350841944E-2</v>
      </c>
      <c r="T169" s="318">
        <f t="shared" si="15"/>
        <v>6.4441864885611631E-3</v>
      </c>
      <c r="U169" s="318">
        <f t="shared" si="15"/>
        <v>7.6131488312807709E-3</v>
      </c>
      <c r="V169" s="318">
        <f t="shared" si="15"/>
        <v>9.6122954361437772E-3</v>
      </c>
      <c r="W169" s="318">
        <f t="shared" si="15"/>
        <v>1.2531216478494794E-2</v>
      </c>
      <c r="X169" s="318">
        <f t="shared" si="15"/>
        <v>6.2617852501762855E-2</v>
      </c>
      <c r="Y169" s="318">
        <f t="shared" si="15"/>
        <v>3.5903644598275719E-2</v>
      </c>
      <c r="DA169" s="141"/>
    </row>
    <row r="170" spans="1:105" ht="12" customHeight="1" x14ac:dyDescent="0.25">
      <c r="A170" s="62" t="s">
        <v>1019</v>
      </c>
      <c r="B170" s="318">
        <f t="shared" ref="B170:Y170" si="16">IF(B$43=0,0,B$43/B$5)</f>
        <v>1.7186336532243832E-3</v>
      </c>
      <c r="C170" s="318">
        <f t="shared" si="16"/>
        <v>1.7335572648764549E-3</v>
      </c>
      <c r="D170" s="318">
        <f t="shared" si="16"/>
        <v>2.0253538309309952E-3</v>
      </c>
      <c r="E170" s="318">
        <f t="shared" si="16"/>
        <v>2.3324571782410455E-4</v>
      </c>
      <c r="F170" s="318">
        <f t="shared" si="16"/>
        <v>7.9024861620680939E-5</v>
      </c>
      <c r="G170" s="318">
        <f t="shared" si="16"/>
        <v>8.307780784967598E-5</v>
      </c>
      <c r="H170" s="318">
        <f t="shared" si="16"/>
        <v>5.8279640932775327E-5</v>
      </c>
      <c r="I170" s="318">
        <f t="shared" si="16"/>
        <v>1.7439688050933794E-7</v>
      </c>
      <c r="J170" s="318">
        <f t="shared" si="16"/>
        <v>4.1938058704592973E-4</v>
      </c>
      <c r="K170" s="318">
        <f t="shared" si="16"/>
        <v>4.5792364860185853E-4</v>
      </c>
      <c r="L170" s="318">
        <f t="shared" si="16"/>
        <v>9.7979992655765358E-5</v>
      </c>
      <c r="M170" s="318">
        <f t="shared" si="16"/>
        <v>9.2796852612621425E-5</v>
      </c>
      <c r="N170" s="318">
        <f t="shared" si="16"/>
        <v>2.1597997547016692E-3</v>
      </c>
      <c r="O170" s="318">
        <f t="shared" si="16"/>
        <v>1.9469709265000671E-3</v>
      </c>
      <c r="P170" s="318">
        <f t="shared" si="16"/>
        <v>1.3201274699343316E-3</v>
      </c>
      <c r="Q170" s="318">
        <f t="shared" si="16"/>
        <v>9.2217472739010659E-4</v>
      </c>
      <c r="R170" s="318">
        <f t="shared" si="16"/>
        <v>2.4802603848737977E-5</v>
      </c>
      <c r="S170" s="318">
        <f t="shared" si="16"/>
        <v>2.0745664802549208E-3</v>
      </c>
      <c r="T170" s="318">
        <f t="shared" si="16"/>
        <v>6.0982921711304032E-3</v>
      </c>
      <c r="U170" s="318">
        <f t="shared" si="16"/>
        <v>1.3293072540315923E-3</v>
      </c>
      <c r="V170" s="318">
        <f t="shared" si="16"/>
        <v>1.9146728433299188E-3</v>
      </c>
      <c r="W170" s="318">
        <f t="shared" si="16"/>
        <v>1.9938679588407129E-3</v>
      </c>
      <c r="X170" s="318">
        <f t="shared" si="16"/>
        <v>2.3066589728203569E-4</v>
      </c>
      <c r="Y170" s="318">
        <f t="shared" si="16"/>
        <v>3.6973683409423076E-4</v>
      </c>
      <c r="DA170" s="141"/>
    </row>
    <row r="171" spans="1:105" ht="12" customHeight="1" x14ac:dyDescent="0.25">
      <c r="A171" s="174" t="s">
        <v>1021</v>
      </c>
      <c r="B171" s="269">
        <f t="shared" ref="B171:Y171" si="17">IF(B$44=0,0,B$44/B$5)</f>
        <v>8.6395418932851201E-3</v>
      </c>
      <c r="C171" s="269">
        <f t="shared" si="17"/>
        <v>9.9869717642379324E-3</v>
      </c>
      <c r="D171" s="269">
        <f t="shared" si="17"/>
        <v>1.0477815893522594E-2</v>
      </c>
      <c r="E171" s="269">
        <f t="shared" si="17"/>
        <v>4.672937482511341E-3</v>
      </c>
      <c r="F171" s="269">
        <f t="shared" si="17"/>
        <v>4.707173742960368E-3</v>
      </c>
      <c r="G171" s="269">
        <f t="shared" si="17"/>
        <v>5.2677201756206474E-3</v>
      </c>
      <c r="H171" s="269">
        <f t="shared" si="17"/>
        <v>4.7896578406402815E-3</v>
      </c>
      <c r="I171" s="269">
        <f t="shared" si="17"/>
        <v>5.5344873132945763E-3</v>
      </c>
      <c r="J171" s="269">
        <f t="shared" si="17"/>
        <v>8.0027888020032592E-3</v>
      </c>
      <c r="K171" s="269">
        <f t="shared" si="17"/>
        <v>5.834277864292991E-3</v>
      </c>
      <c r="L171" s="269">
        <f t="shared" si="17"/>
        <v>2.6176693957752511E-3</v>
      </c>
      <c r="M171" s="269">
        <f t="shared" si="17"/>
        <v>3.0417394394018017E-3</v>
      </c>
      <c r="N171" s="269">
        <f t="shared" si="17"/>
        <v>3.0437995164318749E-3</v>
      </c>
      <c r="O171" s="269">
        <f t="shared" si="17"/>
        <v>3.6290634828489779E-3</v>
      </c>
      <c r="P171" s="269">
        <f t="shared" si="17"/>
        <v>4.508207918559313E-3</v>
      </c>
      <c r="Q171" s="269">
        <f t="shared" si="17"/>
        <v>4.5129903210948353E-3</v>
      </c>
      <c r="R171" s="269">
        <f t="shared" si="17"/>
        <v>5.3739051901748221E-3</v>
      </c>
      <c r="S171" s="269">
        <f t="shared" si="17"/>
        <v>3.7071402984401665E-3</v>
      </c>
      <c r="T171" s="269">
        <f t="shared" si="17"/>
        <v>4.8071671535816944E-3</v>
      </c>
      <c r="U171" s="269">
        <f t="shared" si="17"/>
        <v>2.6834754567299102E-3</v>
      </c>
      <c r="V171" s="269">
        <f t="shared" si="17"/>
        <v>3.5224809040229625E-3</v>
      </c>
      <c r="W171" s="269">
        <f t="shared" si="17"/>
        <v>4.3223414703116554E-3</v>
      </c>
      <c r="X171" s="269">
        <f t="shared" si="17"/>
        <v>1.2919126688711213E-2</v>
      </c>
      <c r="Y171" s="269">
        <f t="shared" si="17"/>
        <v>7.5623665512203056E-3</v>
      </c>
      <c r="DA171" s="79"/>
    </row>
    <row r="172" spans="1:105" ht="12" customHeight="1" x14ac:dyDescent="0.25">
      <c r="A172" s="62" t="s">
        <v>1133</v>
      </c>
      <c r="B172" s="318">
        <f t="shared" ref="B172:Y172" si="18">IF(B$45=0,0,B$45/B$5)</f>
        <v>4.0041307643803626E-4</v>
      </c>
      <c r="C172" s="318">
        <f t="shared" si="18"/>
        <v>6.2508045830798116E-4</v>
      </c>
      <c r="D172" s="318">
        <f t="shared" si="18"/>
        <v>1.0506303106093044E-3</v>
      </c>
      <c r="E172" s="318">
        <f t="shared" si="18"/>
        <v>1.6227733910556378E-3</v>
      </c>
      <c r="F172" s="318">
        <f t="shared" si="18"/>
        <v>2.4408625631575404E-3</v>
      </c>
      <c r="G172" s="318">
        <f t="shared" si="18"/>
        <v>3.1849493680241336E-3</v>
      </c>
      <c r="H172" s="318">
        <f t="shared" si="18"/>
        <v>2.8579950454626275E-3</v>
      </c>
      <c r="I172" s="318">
        <f t="shared" si="18"/>
        <v>3.9931771459403905E-3</v>
      </c>
      <c r="J172" s="318">
        <f t="shared" si="18"/>
        <v>3.5109273005135984E-3</v>
      </c>
      <c r="K172" s="318">
        <f t="shared" si="18"/>
        <v>2.4354493254054011E-3</v>
      </c>
      <c r="L172" s="318">
        <f t="shared" si="18"/>
        <v>1.4320448386193891E-3</v>
      </c>
      <c r="M172" s="318">
        <f t="shared" si="18"/>
        <v>1.7863158691086977E-3</v>
      </c>
      <c r="N172" s="318">
        <f t="shared" si="18"/>
        <v>5.2087962706261432E-4</v>
      </c>
      <c r="O172" s="318">
        <f t="shared" si="18"/>
        <v>7.114440882293909E-4</v>
      </c>
      <c r="P172" s="318">
        <f t="shared" si="18"/>
        <v>1.2984469064299341E-3</v>
      </c>
      <c r="Q172" s="318">
        <f t="shared" si="18"/>
        <v>1.5370315985387285E-3</v>
      </c>
      <c r="R172" s="318">
        <f t="shared" si="18"/>
        <v>3.7447630014569408E-3</v>
      </c>
      <c r="S172" s="318">
        <f t="shared" si="18"/>
        <v>6.788033050657492E-4</v>
      </c>
      <c r="T172" s="318">
        <f t="shared" si="18"/>
        <v>2.1751478752122315E-4</v>
      </c>
      <c r="U172" s="318">
        <f t="shared" si="18"/>
        <v>5.6858300926398715E-4</v>
      </c>
      <c r="V172" s="318">
        <f t="shared" si="18"/>
        <v>6.9446323154687204E-4</v>
      </c>
      <c r="W172" s="318">
        <f t="shared" si="18"/>
        <v>8.6282241065550262E-4</v>
      </c>
      <c r="X172" s="318">
        <f t="shared" si="18"/>
        <v>9.1452435490372141E-3</v>
      </c>
      <c r="Y172" s="318">
        <f t="shared" si="18"/>
        <v>4.8720124739957396E-3</v>
      </c>
      <c r="DA172" s="141"/>
    </row>
    <row r="173" spans="1:105" ht="12" customHeight="1" x14ac:dyDescent="0.25">
      <c r="A173" s="62" t="s">
        <v>1024</v>
      </c>
      <c r="B173" s="318">
        <f t="shared" ref="B173:Y173" si="19">IF(B$46=0,0,B$46/B$5)</f>
        <v>1.6802737555674083E-3</v>
      </c>
      <c r="C173" s="318">
        <f t="shared" si="19"/>
        <v>2.0039802618745522E-3</v>
      </c>
      <c r="D173" s="318">
        <f t="shared" si="19"/>
        <v>2.0175034410009414E-3</v>
      </c>
      <c r="E173" s="318">
        <f t="shared" si="19"/>
        <v>1.3142684006584601E-3</v>
      </c>
      <c r="F173" s="318">
        <f t="shared" si="19"/>
        <v>1.4739934329154171E-3</v>
      </c>
      <c r="G173" s="318">
        <f t="shared" si="19"/>
        <v>1.5183806009080019E-3</v>
      </c>
      <c r="H173" s="318">
        <f t="shared" si="19"/>
        <v>1.4368810657039474E-3</v>
      </c>
      <c r="I173" s="318">
        <f t="shared" si="19"/>
        <v>1.5391056371880131E-3</v>
      </c>
      <c r="J173" s="318">
        <f t="shared" si="19"/>
        <v>2.0828753570911766E-3</v>
      </c>
      <c r="K173" s="318">
        <f t="shared" si="19"/>
        <v>1.4268008862555388E-3</v>
      </c>
      <c r="L173" s="318">
        <f t="shared" si="19"/>
        <v>7.0520231087909367E-4</v>
      </c>
      <c r="M173" s="318">
        <f t="shared" si="19"/>
        <v>8.2965432932905175E-4</v>
      </c>
      <c r="N173" s="318">
        <f t="shared" si="19"/>
        <v>4.6164842648216604E-4</v>
      </c>
      <c r="O173" s="318">
        <f t="shared" si="19"/>
        <v>6.4282827142895377E-4</v>
      </c>
      <c r="P173" s="318">
        <f t="shared" si="19"/>
        <v>1.0541030180248265E-3</v>
      </c>
      <c r="Q173" s="318">
        <f t="shared" si="19"/>
        <v>1.4211333239631714E-3</v>
      </c>
      <c r="R173" s="318">
        <f t="shared" si="19"/>
        <v>1.5712701791604732E-3</v>
      </c>
      <c r="S173" s="318">
        <f t="shared" si="19"/>
        <v>5.9651288465008691E-4</v>
      </c>
      <c r="T173" s="318">
        <f t="shared" si="19"/>
        <v>4.8609702505638259E-4</v>
      </c>
      <c r="U173" s="318">
        <f t="shared" si="19"/>
        <v>4.429756739123611E-4</v>
      </c>
      <c r="V173" s="318">
        <f t="shared" si="19"/>
        <v>5.6913367446274551E-4</v>
      </c>
      <c r="W173" s="318">
        <f t="shared" si="19"/>
        <v>7.2961751047305446E-4</v>
      </c>
      <c r="X173" s="318">
        <f t="shared" si="19"/>
        <v>3.2968862948440369E-3</v>
      </c>
      <c r="Y173" s="318">
        <f t="shared" si="19"/>
        <v>1.915318621107916E-3</v>
      </c>
      <c r="DA173" s="141"/>
    </row>
    <row r="174" spans="1:105" ht="12" customHeight="1" x14ac:dyDescent="0.25">
      <c r="A174" s="62" t="s">
        <v>1036</v>
      </c>
      <c r="B174" s="318">
        <f t="shared" ref="B174:Y174" si="20">IF(B$57=0,0,B$57/B$5)</f>
        <v>6.5588550612796764E-3</v>
      </c>
      <c r="C174" s="318">
        <f t="shared" si="20"/>
        <v>7.3579110440553991E-3</v>
      </c>
      <c r="D174" s="318">
        <f t="shared" si="20"/>
        <v>7.4096821419123481E-3</v>
      </c>
      <c r="E174" s="318">
        <f t="shared" si="20"/>
        <v>1.7358956907972429E-3</v>
      </c>
      <c r="F174" s="318">
        <f t="shared" si="20"/>
        <v>7.9231774688741027E-4</v>
      </c>
      <c r="G174" s="318">
        <f t="shared" si="20"/>
        <v>5.6439020668851169E-4</v>
      </c>
      <c r="H174" s="318">
        <f t="shared" si="20"/>
        <v>4.9478172947370672E-4</v>
      </c>
      <c r="I174" s="318">
        <f t="shared" si="20"/>
        <v>2.2045301661720118E-6</v>
      </c>
      <c r="J174" s="318">
        <f t="shared" si="20"/>
        <v>2.4089861443984859E-3</v>
      </c>
      <c r="K174" s="318">
        <f t="shared" si="20"/>
        <v>1.972027652632052E-3</v>
      </c>
      <c r="L174" s="318">
        <f t="shared" si="20"/>
        <v>4.8042224627676855E-4</v>
      </c>
      <c r="M174" s="318">
        <f t="shared" si="20"/>
        <v>4.2576924096405177E-4</v>
      </c>
      <c r="N174" s="318">
        <f t="shared" si="20"/>
        <v>2.0612714628870945E-3</v>
      </c>
      <c r="O174" s="318">
        <f t="shared" si="20"/>
        <v>2.2747911231906334E-3</v>
      </c>
      <c r="P174" s="318">
        <f t="shared" si="20"/>
        <v>2.1556579941045531E-3</v>
      </c>
      <c r="Q174" s="318">
        <f t="shared" si="20"/>
        <v>1.5548253985929348E-3</v>
      </c>
      <c r="R174" s="318">
        <f t="shared" si="20"/>
        <v>5.7872009557407577E-5</v>
      </c>
      <c r="S174" s="318">
        <f t="shared" si="20"/>
        <v>2.4318241087243299E-3</v>
      </c>
      <c r="T174" s="318">
        <f t="shared" si="20"/>
        <v>4.1035553410040879E-3</v>
      </c>
      <c r="U174" s="318">
        <f t="shared" si="20"/>
        <v>1.671916773553562E-3</v>
      </c>
      <c r="V174" s="318">
        <f t="shared" si="20"/>
        <v>2.2588839980133453E-3</v>
      </c>
      <c r="W174" s="318">
        <f t="shared" si="20"/>
        <v>2.7299015491830986E-3</v>
      </c>
      <c r="X174" s="318">
        <f t="shared" si="20"/>
        <v>4.7699684482996265E-4</v>
      </c>
      <c r="Y174" s="318">
        <f t="shared" si="20"/>
        <v>7.7503545611664997E-4</v>
      </c>
      <c r="DA174" s="141"/>
    </row>
    <row r="175" spans="1:105" ht="12" customHeight="1" x14ac:dyDescent="0.25">
      <c r="A175" s="41" t="s">
        <v>1038</v>
      </c>
      <c r="B175" s="319">
        <f t="shared" ref="B175:Y175" si="21">IF(B$58=0,0,B$58/B$5)</f>
        <v>2.2062077461212363E-2</v>
      </c>
      <c r="C175" s="319">
        <f t="shared" si="21"/>
        <v>2.7485862369732279E-2</v>
      </c>
      <c r="D175" s="319">
        <f t="shared" si="21"/>
        <v>2.6446099222846239E-2</v>
      </c>
      <c r="E175" s="319">
        <f t="shared" si="21"/>
        <v>1.6714343521612073E-2</v>
      </c>
      <c r="F175" s="319">
        <f t="shared" si="21"/>
        <v>1.5422466867855068E-2</v>
      </c>
      <c r="G175" s="319">
        <f t="shared" si="21"/>
        <v>1.4853482870566849E-2</v>
      </c>
      <c r="H175" s="319">
        <f t="shared" si="21"/>
        <v>1.3815843791848635E-2</v>
      </c>
      <c r="I175" s="319">
        <f t="shared" si="21"/>
        <v>7.5161983589082364E-3</v>
      </c>
      <c r="J175" s="319">
        <f t="shared" si="21"/>
        <v>1.4223876902711112E-2</v>
      </c>
      <c r="K175" s="319">
        <f t="shared" si="21"/>
        <v>1.091128698302879E-2</v>
      </c>
      <c r="L175" s="319">
        <f t="shared" si="21"/>
        <v>8.1979337269295766E-3</v>
      </c>
      <c r="M175" s="319">
        <f t="shared" si="21"/>
        <v>1.1347822327894455E-2</v>
      </c>
      <c r="N175" s="319">
        <f t="shared" si="21"/>
        <v>1.192975636668191E-2</v>
      </c>
      <c r="O175" s="319">
        <f t="shared" si="21"/>
        <v>1.403772968933972E-2</v>
      </c>
      <c r="P175" s="319">
        <f t="shared" si="21"/>
        <v>1.1959249123917401E-2</v>
      </c>
      <c r="Q175" s="319">
        <f t="shared" si="21"/>
        <v>7.0608904141304168E-3</v>
      </c>
      <c r="R175" s="319">
        <f t="shared" si="21"/>
        <v>7.1857277457853972E-3</v>
      </c>
      <c r="S175" s="319">
        <f t="shared" si="21"/>
        <v>7.4225136837209205E-3</v>
      </c>
      <c r="T175" s="319">
        <f t="shared" si="21"/>
        <v>4.5079115931583886E-3</v>
      </c>
      <c r="U175" s="319">
        <f t="shared" si="21"/>
        <v>3.1569588983779212E-3</v>
      </c>
      <c r="V175" s="319">
        <f t="shared" si="21"/>
        <v>4.1064565897756108E-3</v>
      </c>
      <c r="W175" s="319">
        <f t="shared" si="21"/>
        <v>5.0306179377242761E-3</v>
      </c>
      <c r="X175" s="319">
        <f t="shared" si="21"/>
        <v>1.6213738819332892E-2</v>
      </c>
      <c r="Y175" s="319">
        <f t="shared" si="21"/>
        <v>9.9928529254573236E-3</v>
      </c>
      <c r="DA175" s="82"/>
    </row>
    <row r="176" spans="1:105" ht="12" hidden="1" customHeight="1" x14ac:dyDescent="0.25">
      <c r="A176" s="98"/>
      <c r="B176" s="98"/>
      <c r="C176" s="98"/>
      <c r="D176" s="98"/>
      <c r="E176" s="98"/>
      <c r="F176" s="98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8"/>
      <c r="V176" s="98"/>
      <c r="W176" s="98"/>
      <c r="X176" s="98"/>
      <c r="Y176" s="98"/>
      <c r="DA176" s="94"/>
    </row>
    <row r="177" spans="1:105" ht="12" customHeight="1" x14ac:dyDescent="0.25">
      <c r="A177" s="172"/>
      <c r="B177" s="172"/>
      <c r="C177" s="172"/>
      <c r="D177" s="172"/>
      <c r="E177" s="172"/>
      <c r="F177" s="172"/>
      <c r="G177" s="172"/>
      <c r="H177" s="172"/>
      <c r="I177" s="172"/>
      <c r="J177" s="172"/>
      <c r="K177" s="172"/>
      <c r="L177" s="172"/>
      <c r="M177" s="172"/>
      <c r="N177" s="172"/>
      <c r="O177" s="172"/>
      <c r="P177" s="172"/>
      <c r="Q177" s="172"/>
      <c r="R177" s="172"/>
      <c r="S177" s="172"/>
      <c r="T177" s="172"/>
      <c r="U177" s="172"/>
      <c r="V177" s="172"/>
      <c r="W177" s="172"/>
      <c r="X177" s="172"/>
      <c r="Y177" s="172"/>
      <c r="DA177" s="176"/>
    </row>
    <row r="178" spans="1:105" ht="12" customHeight="1" x14ac:dyDescent="0.25">
      <c r="A178" s="35" t="s">
        <v>49</v>
      </c>
      <c r="B178" s="232">
        <f t="shared" ref="B178:Y178" si="22">SUM(B$179:B$183,B$185:B$186,B$188:B$189,B$191:B$194)</f>
        <v>1.0000000000000002</v>
      </c>
      <c r="C178" s="232">
        <f t="shared" si="22"/>
        <v>1.0000000000000002</v>
      </c>
      <c r="D178" s="232">
        <f t="shared" si="22"/>
        <v>1</v>
      </c>
      <c r="E178" s="232">
        <f t="shared" si="22"/>
        <v>1</v>
      </c>
      <c r="F178" s="232">
        <f t="shared" si="22"/>
        <v>0.99999999999999989</v>
      </c>
      <c r="G178" s="232">
        <f t="shared" si="22"/>
        <v>0.99999999999999989</v>
      </c>
      <c r="H178" s="232">
        <f t="shared" si="22"/>
        <v>1</v>
      </c>
      <c r="I178" s="232">
        <f t="shared" si="22"/>
        <v>0.99999999999999967</v>
      </c>
      <c r="J178" s="232">
        <f t="shared" si="22"/>
        <v>0.99999999999999989</v>
      </c>
      <c r="K178" s="232">
        <f t="shared" si="22"/>
        <v>1</v>
      </c>
      <c r="L178" s="232">
        <f t="shared" si="22"/>
        <v>0.99999999999999989</v>
      </c>
      <c r="M178" s="232">
        <f t="shared" si="22"/>
        <v>1</v>
      </c>
      <c r="N178" s="232">
        <f t="shared" si="22"/>
        <v>1.0000000000000002</v>
      </c>
      <c r="O178" s="232">
        <f t="shared" si="22"/>
        <v>1.0000000000000002</v>
      </c>
      <c r="P178" s="232">
        <f t="shared" si="22"/>
        <v>1</v>
      </c>
      <c r="Q178" s="232">
        <f t="shared" si="22"/>
        <v>1.0000000000000002</v>
      </c>
      <c r="R178" s="232">
        <f t="shared" si="22"/>
        <v>0.99999999999999978</v>
      </c>
      <c r="S178" s="232">
        <f t="shared" si="22"/>
        <v>1</v>
      </c>
      <c r="T178" s="232">
        <f t="shared" si="22"/>
        <v>0.99999999999999978</v>
      </c>
      <c r="U178" s="232">
        <f t="shared" si="22"/>
        <v>0.99999999999999978</v>
      </c>
      <c r="V178" s="232">
        <f t="shared" si="22"/>
        <v>1</v>
      </c>
      <c r="W178" s="232">
        <f t="shared" si="22"/>
        <v>1</v>
      </c>
      <c r="X178" s="232">
        <f t="shared" si="22"/>
        <v>1</v>
      </c>
      <c r="Y178" s="232">
        <f t="shared" si="22"/>
        <v>1.0000000000000002</v>
      </c>
      <c r="DA178" s="95"/>
    </row>
    <row r="179" spans="1:105" ht="12" customHeight="1" x14ac:dyDescent="0.25">
      <c r="A179" s="55" t="s">
        <v>91</v>
      </c>
      <c r="B179" s="266">
        <f t="shared" ref="B179:Y179" si="23">IF(B$62=0,0,B$62/B$61)</f>
        <v>6.852004911751316E-3</v>
      </c>
      <c r="C179" s="266">
        <f t="shared" si="23"/>
        <v>6.6835565043850929E-3</v>
      </c>
      <c r="D179" s="266">
        <f t="shared" si="23"/>
        <v>7.001671840343178E-3</v>
      </c>
      <c r="E179" s="266">
        <f t="shared" si="23"/>
        <v>4.5990604670344704E-3</v>
      </c>
      <c r="F179" s="266">
        <f t="shared" si="23"/>
        <v>3.3022250230185348E-3</v>
      </c>
      <c r="G179" s="266">
        <f t="shared" si="23"/>
        <v>3.3233799699009386E-3</v>
      </c>
      <c r="H179" s="266">
        <f t="shared" si="23"/>
        <v>3.0444278531211143E-3</v>
      </c>
      <c r="I179" s="266">
        <f t="shared" si="23"/>
        <v>3.9769110091291283E-4</v>
      </c>
      <c r="J179" s="266">
        <f t="shared" si="23"/>
        <v>4.7899427025719045E-3</v>
      </c>
      <c r="K179" s="266">
        <f t="shared" si="23"/>
        <v>5.3737838351797717E-3</v>
      </c>
      <c r="L179" s="266">
        <f t="shared" si="23"/>
        <v>4.2294082537399262E-3</v>
      </c>
      <c r="M179" s="266">
        <f t="shared" si="23"/>
        <v>3.8897491284229069E-3</v>
      </c>
      <c r="N179" s="266">
        <f t="shared" si="23"/>
        <v>9.3141537562876821E-3</v>
      </c>
      <c r="O179" s="266">
        <f t="shared" si="23"/>
        <v>8.1384665179505839E-3</v>
      </c>
      <c r="P179" s="266">
        <f t="shared" si="23"/>
        <v>6.3342849216682599E-3</v>
      </c>
      <c r="Q179" s="266">
        <f t="shared" si="23"/>
        <v>4.7032856585682969E-3</v>
      </c>
      <c r="R179" s="266">
        <f t="shared" si="23"/>
        <v>1.8253156077752107E-3</v>
      </c>
      <c r="S179" s="266">
        <f t="shared" si="23"/>
        <v>8.8708178709845202E-3</v>
      </c>
      <c r="T179" s="266">
        <f t="shared" si="23"/>
        <v>1.0743062061052923E-2</v>
      </c>
      <c r="U179" s="266">
        <f t="shared" si="23"/>
        <v>8.9343111340874099E-3</v>
      </c>
      <c r="V179" s="266">
        <f t="shared" si="23"/>
        <v>9.0300974121345148E-3</v>
      </c>
      <c r="W179" s="266">
        <f t="shared" si="23"/>
        <v>8.4430801626272714E-3</v>
      </c>
      <c r="X179" s="266">
        <f t="shared" si="23"/>
        <v>3.3922636108373156E-3</v>
      </c>
      <c r="Y179" s="266">
        <f t="shared" si="23"/>
        <v>4.5553933822188855E-3</v>
      </c>
      <c r="DA179" s="76"/>
    </row>
    <row r="180" spans="1:105" ht="12" customHeight="1" x14ac:dyDescent="0.25">
      <c r="A180" s="173" t="s">
        <v>92</v>
      </c>
      <c r="B180" s="267">
        <f t="shared" ref="B180:Y180" si="24">IF(B$63=0,0,B$63/B$61)</f>
        <v>1.6585670493284788E-2</v>
      </c>
      <c r="C180" s="267">
        <f t="shared" si="24"/>
        <v>1.617793147154192E-2</v>
      </c>
      <c r="D180" s="267">
        <f t="shared" si="24"/>
        <v>1.6947947869518042E-2</v>
      </c>
      <c r="E180" s="267">
        <f t="shared" si="24"/>
        <v>1.113228937622434E-2</v>
      </c>
      <c r="F180" s="267">
        <f t="shared" si="24"/>
        <v>7.9932248782446525E-3</v>
      </c>
      <c r="G180" s="267">
        <f t="shared" si="24"/>
        <v>8.0444316393041438E-3</v>
      </c>
      <c r="H180" s="267">
        <f t="shared" si="24"/>
        <v>7.3692120573129322E-3</v>
      </c>
      <c r="I180" s="267">
        <f t="shared" si="24"/>
        <v>9.6263409656070504E-4</v>
      </c>
      <c r="J180" s="267">
        <f t="shared" si="24"/>
        <v>1.1594330764463253E-2</v>
      </c>
      <c r="K180" s="267">
        <f t="shared" si="24"/>
        <v>1.3007551678717573E-2</v>
      </c>
      <c r="L180" s="267">
        <f t="shared" si="24"/>
        <v>1.0237525013708771E-2</v>
      </c>
      <c r="M180" s="267">
        <f t="shared" si="24"/>
        <v>9.4153606391789262E-3</v>
      </c>
      <c r="N180" s="267">
        <f t="shared" si="24"/>
        <v>2.2545442847047539E-2</v>
      </c>
      <c r="O180" s="267">
        <f t="shared" si="24"/>
        <v>1.9699624522431781E-2</v>
      </c>
      <c r="P180" s="267">
        <f t="shared" si="24"/>
        <v>1.5332499593103758E-2</v>
      </c>
      <c r="Q180" s="267">
        <f t="shared" si="24"/>
        <v>1.1384572424199818E-2</v>
      </c>
      <c r="R180" s="267">
        <f t="shared" si="24"/>
        <v>4.4182810150776288E-3</v>
      </c>
      <c r="S180" s="267">
        <f t="shared" si="24"/>
        <v>2.1472322934527274E-2</v>
      </c>
      <c r="T180" s="267">
        <f t="shared" si="24"/>
        <v>2.6004197271947249E-2</v>
      </c>
      <c r="U180" s="267">
        <f t="shared" si="24"/>
        <v>2.1626012015888253E-2</v>
      </c>
      <c r="V180" s="267">
        <f t="shared" si="24"/>
        <v>2.1857868190238459E-2</v>
      </c>
      <c r="W180" s="267">
        <f t="shared" si="24"/>
        <v>2.0436959303044882E-2</v>
      </c>
      <c r="X180" s="267">
        <f t="shared" si="24"/>
        <v>8.2111684390675423E-3</v>
      </c>
      <c r="Y180" s="267">
        <f t="shared" si="24"/>
        <v>1.1026590695402979E-2</v>
      </c>
      <c r="DA180" s="77"/>
    </row>
    <row r="181" spans="1:105" ht="12" customHeight="1" x14ac:dyDescent="0.25">
      <c r="A181" s="173" t="s">
        <v>93</v>
      </c>
      <c r="B181" s="267">
        <f t="shared" ref="B181:Y181" si="25">IF(B$64=0,0,B$64/B$61)</f>
        <v>8.4792674167753407E-2</v>
      </c>
      <c r="C181" s="267">
        <f t="shared" si="25"/>
        <v>8.2708146922977968E-2</v>
      </c>
      <c r="D181" s="267">
        <f t="shared" si="25"/>
        <v>8.6644783042925666E-2</v>
      </c>
      <c r="E181" s="267">
        <f t="shared" si="25"/>
        <v>5.6912778184126801E-2</v>
      </c>
      <c r="F181" s="267">
        <f t="shared" si="25"/>
        <v>4.0864607368450614E-2</v>
      </c>
      <c r="G181" s="267">
        <f t="shared" si="25"/>
        <v>4.1126397098776059E-2</v>
      </c>
      <c r="H181" s="267">
        <f t="shared" si="25"/>
        <v>3.7674400748634616E-2</v>
      </c>
      <c r="I181" s="267">
        <f t="shared" si="25"/>
        <v>4.9213759145576713E-3</v>
      </c>
      <c r="J181" s="267">
        <f t="shared" si="25"/>
        <v>5.9274921149695819E-2</v>
      </c>
      <c r="K181" s="267">
        <f t="shared" si="25"/>
        <v>6.6499879619595401E-2</v>
      </c>
      <c r="L181" s="267">
        <f t="shared" si="25"/>
        <v>5.2338379875754612E-2</v>
      </c>
      <c r="M181" s="267">
        <f t="shared" si="25"/>
        <v>4.8135142150148684E-2</v>
      </c>
      <c r="N181" s="267">
        <f t="shared" si="25"/>
        <v>0.11526144752914361</v>
      </c>
      <c r="O181" s="267">
        <f t="shared" si="25"/>
        <v>0.10071247008277111</v>
      </c>
      <c r="P181" s="267">
        <f t="shared" si="25"/>
        <v>7.8385956280853306E-2</v>
      </c>
      <c r="Q181" s="267">
        <f t="shared" si="25"/>
        <v>5.8202551443139336E-2</v>
      </c>
      <c r="R181" s="267">
        <f t="shared" si="25"/>
        <v>2.2588044459506885E-2</v>
      </c>
      <c r="S181" s="267">
        <f t="shared" si="25"/>
        <v>0.10977522331396336</v>
      </c>
      <c r="T181" s="267">
        <f t="shared" si="25"/>
        <v>0.13294400290702471</v>
      </c>
      <c r="U181" s="267">
        <f t="shared" si="25"/>
        <v>0.11056094422915094</v>
      </c>
      <c r="V181" s="267">
        <f t="shared" si="25"/>
        <v>0.11174628702571854</v>
      </c>
      <c r="W181" s="267">
        <f t="shared" si="25"/>
        <v>0.10448202452016282</v>
      </c>
      <c r="X181" s="267">
        <f t="shared" si="25"/>
        <v>4.1978823242165071E-2</v>
      </c>
      <c r="Y181" s="267">
        <f t="shared" si="25"/>
        <v>5.6372403659836319E-2</v>
      </c>
      <c r="DA181" s="77"/>
    </row>
    <row r="182" spans="1:105" ht="12" customHeight="1" x14ac:dyDescent="0.25">
      <c r="A182" s="173" t="s">
        <v>94</v>
      </c>
      <c r="B182" s="267">
        <f t="shared" ref="B182:Y182" si="26">IF(B$65=0,0,B$65/B$61)</f>
        <v>0.11608364067741608</v>
      </c>
      <c r="C182" s="267">
        <f t="shared" si="26"/>
        <v>0.11322986216364886</v>
      </c>
      <c r="D182" s="267">
        <f t="shared" si="26"/>
        <v>0.11861923167358628</v>
      </c>
      <c r="E182" s="267">
        <f t="shared" si="26"/>
        <v>7.7915251022854959E-2</v>
      </c>
      <c r="F182" s="267">
        <f t="shared" si="26"/>
        <v>5.5944837743859492E-2</v>
      </c>
      <c r="G182" s="267">
        <f t="shared" si="26"/>
        <v>5.6303235509779816E-2</v>
      </c>
      <c r="H182" s="267">
        <f t="shared" si="26"/>
        <v>5.1577351960727151E-2</v>
      </c>
      <c r="I182" s="267">
        <f t="shared" si="26"/>
        <v>6.7375069711065197E-3</v>
      </c>
      <c r="J182" s="267">
        <f t="shared" si="26"/>
        <v>8.1149093544454348E-2</v>
      </c>
      <c r="K182" s="267">
        <f t="shared" si="26"/>
        <v>9.1040272129880237E-2</v>
      </c>
      <c r="L182" s="267">
        <f t="shared" si="26"/>
        <v>7.1652766500973963E-2</v>
      </c>
      <c r="M182" s="267">
        <f t="shared" si="26"/>
        <v>6.5898411627630937E-2</v>
      </c>
      <c r="N182" s="267">
        <f t="shared" si="26"/>
        <v>0.15779627886792527</v>
      </c>
      <c r="O182" s="267">
        <f t="shared" si="26"/>
        <v>0.13787830497825626</v>
      </c>
      <c r="P182" s="267">
        <f t="shared" si="26"/>
        <v>0.10731265728287034</v>
      </c>
      <c r="Q182" s="267">
        <f t="shared" si="26"/>
        <v>7.9680988181448906E-2</v>
      </c>
      <c r="R182" s="267">
        <f t="shared" si="26"/>
        <v>3.0923690783184181E-2</v>
      </c>
      <c r="S182" s="267">
        <f t="shared" si="26"/>
        <v>0.15028547812102641</v>
      </c>
      <c r="T182" s="267">
        <f t="shared" si="26"/>
        <v>0.18200421221701982</v>
      </c>
      <c r="U182" s="267">
        <f t="shared" si="26"/>
        <v>0.15136115293947736</v>
      </c>
      <c r="V182" s="267">
        <f t="shared" si="26"/>
        <v>0.15298392175325584</v>
      </c>
      <c r="W182" s="267">
        <f t="shared" si="26"/>
        <v>0.14303893479821483</v>
      </c>
      <c r="X182" s="267">
        <f t="shared" si="26"/>
        <v>5.7470231728550314E-2</v>
      </c>
      <c r="Y182" s="267">
        <f t="shared" si="26"/>
        <v>7.7175462559704699E-2</v>
      </c>
      <c r="DA182" s="77"/>
    </row>
    <row r="183" spans="1:105" ht="12" customHeight="1" x14ac:dyDescent="0.25">
      <c r="A183" s="56" t="s">
        <v>95</v>
      </c>
      <c r="B183" s="268">
        <f t="shared" ref="B183:Y183" si="27">IF(B$66=0,0,B$66/B$61)</f>
        <v>4.0865797153928102E-2</v>
      </c>
      <c r="C183" s="268">
        <f t="shared" si="27"/>
        <v>4.0032611330427716E-2</v>
      </c>
      <c r="D183" s="268">
        <f t="shared" si="27"/>
        <v>4.1523396638785133E-2</v>
      </c>
      <c r="E183" s="268">
        <f t="shared" si="27"/>
        <v>3.3882916016997069E-2</v>
      </c>
      <c r="F183" s="268">
        <f t="shared" si="27"/>
        <v>3.3759281179142571E-2</v>
      </c>
      <c r="G183" s="268">
        <f t="shared" si="27"/>
        <v>3.7504551243329021E-2</v>
      </c>
      <c r="H183" s="268">
        <f t="shared" si="27"/>
        <v>3.6513968923508229E-2</v>
      </c>
      <c r="I183" s="268">
        <f t="shared" si="27"/>
        <v>4.5445036249096175E-2</v>
      </c>
      <c r="J183" s="268">
        <f t="shared" si="27"/>
        <v>3.6951725253444818E-2</v>
      </c>
      <c r="K183" s="268">
        <f t="shared" si="27"/>
        <v>3.8928637182029886E-2</v>
      </c>
      <c r="L183" s="268">
        <f t="shared" si="27"/>
        <v>3.8863323954507638E-2</v>
      </c>
      <c r="M183" s="268">
        <f t="shared" si="27"/>
        <v>3.9201483413563935E-2</v>
      </c>
      <c r="N183" s="268">
        <f t="shared" si="27"/>
        <v>4.9414602436281617E-2</v>
      </c>
      <c r="O183" s="268">
        <f t="shared" si="27"/>
        <v>4.5893233517597762E-2</v>
      </c>
      <c r="P183" s="268">
        <f t="shared" si="27"/>
        <v>3.9033925951726674E-2</v>
      </c>
      <c r="Q183" s="268">
        <f t="shared" si="27"/>
        <v>3.1933016413486226E-2</v>
      </c>
      <c r="R183" s="268">
        <f t="shared" si="27"/>
        <v>4.2126792645434702E-2</v>
      </c>
      <c r="S183" s="268">
        <f t="shared" si="27"/>
        <v>4.8141761030849071E-2</v>
      </c>
      <c r="T183" s="268">
        <f t="shared" si="27"/>
        <v>6.0124852805010655E-2</v>
      </c>
      <c r="U183" s="268">
        <f t="shared" si="27"/>
        <v>4.750541242767943E-2</v>
      </c>
      <c r="V183" s="268">
        <f t="shared" si="27"/>
        <v>4.8008240458767573E-2</v>
      </c>
      <c r="W183" s="268">
        <f t="shared" si="27"/>
        <v>4.6945942969763364E-2</v>
      </c>
      <c r="X183" s="268">
        <f t="shared" si="27"/>
        <v>4.479135873354452E-2</v>
      </c>
      <c r="Y183" s="268">
        <f t="shared" si="27"/>
        <v>4.3666027065678042E-2</v>
      </c>
      <c r="DA183" s="78"/>
    </row>
    <row r="184" spans="1:105" ht="12" customHeight="1" x14ac:dyDescent="0.25">
      <c r="A184" s="174" t="s">
        <v>1051</v>
      </c>
      <c r="B184" s="269">
        <f t="shared" ref="B184:Y184" si="28">IF(B$72=0,0,B$72/B$61)</f>
        <v>0.48127241582115898</v>
      </c>
      <c r="C184" s="269">
        <f t="shared" si="28"/>
        <v>0.48585224139700617</v>
      </c>
      <c r="D184" s="269">
        <f t="shared" si="28"/>
        <v>0.47331342678109328</v>
      </c>
      <c r="E184" s="269">
        <f t="shared" si="28"/>
        <v>0.55483724108627774</v>
      </c>
      <c r="F184" s="269">
        <f t="shared" si="28"/>
        <v>0.58990971793843272</v>
      </c>
      <c r="G184" s="269">
        <f t="shared" si="28"/>
        <v>0.58336366762120884</v>
      </c>
      <c r="H184" s="269">
        <f t="shared" si="28"/>
        <v>0.59172155988109121</v>
      </c>
      <c r="I184" s="269">
        <f t="shared" si="28"/>
        <v>0.64745238047879528</v>
      </c>
      <c r="J184" s="269">
        <f t="shared" si="28"/>
        <v>0.54162719048252161</v>
      </c>
      <c r="K184" s="269">
        <f t="shared" si="28"/>
        <v>0.52028666263750856</v>
      </c>
      <c r="L184" s="269">
        <f t="shared" si="28"/>
        <v>0.55091119104688246</v>
      </c>
      <c r="M184" s="269">
        <f t="shared" si="28"/>
        <v>0.55908931953228813</v>
      </c>
      <c r="N184" s="269">
        <f t="shared" si="28"/>
        <v>0.38288952046674546</v>
      </c>
      <c r="O184" s="269">
        <f t="shared" si="28"/>
        <v>0.43107262478437247</v>
      </c>
      <c r="P184" s="269">
        <f t="shared" si="28"/>
        <v>0.50965587834412107</v>
      </c>
      <c r="Q184" s="269">
        <f t="shared" si="28"/>
        <v>0.60077866497799748</v>
      </c>
      <c r="R184" s="269">
        <f t="shared" si="28"/>
        <v>0.63674918236173028</v>
      </c>
      <c r="S184" s="269">
        <f t="shared" si="28"/>
        <v>0.40156842151517275</v>
      </c>
      <c r="T184" s="269">
        <f t="shared" si="28"/>
        <v>0.30919394772134934</v>
      </c>
      <c r="U184" s="269">
        <f t="shared" si="28"/>
        <v>0.40151133400068784</v>
      </c>
      <c r="V184" s="269">
        <f t="shared" si="28"/>
        <v>0.39802081382873739</v>
      </c>
      <c r="W184" s="269">
        <f t="shared" si="28"/>
        <v>0.41960377533524568</v>
      </c>
      <c r="X184" s="269">
        <f t="shared" si="28"/>
        <v>0.56425428853562598</v>
      </c>
      <c r="Y184" s="269">
        <f t="shared" si="28"/>
        <v>0.53418585248255768</v>
      </c>
      <c r="DA184" s="79"/>
    </row>
    <row r="185" spans="1:105" ht="12" customHeight="1" x14ac:dyDescent="0.25">
      <c r="A185" s="62" t="s">
        <v>1052</v>
      </c>
      <c r="B185" s="318">
        <f t="shared" ref="B185:Y185" si="29">IF(B$73=0,0,B$73/B$61)</f>
        <v>0.48083924560713504</v>
      </c>
      <c r="C185" s="318">
        <f t="shared" si="29"/>
        <v>0.48542972015851726</v>
      </c>
      <c r="D185" s="318">
        <f t="shared" si="29"/>
        <v>0.47287079491951872</v>
      </c>
      <c r="E185" s="318">
        <f t="shared" si="29"/>
        <v>0.55454649756923835</v>
      </c>
      <c r="F185" s="318">
        <f t="shared" si="29"/>
        <v>0.58970095779619713</v>
      </c>
      <c r="G185" s="318">
        <f t="shared" si="29"/>
        <v>0.583153570105024</v>
      </c>
      <c r="H185" s="318">
        <f t="shared" si="29"/>
        <v>0.5915290971666447</v>
      </c>
      <c r="I185" s="318">
        <f t="shared" si="29"/>
        <v>0.64742723923305523</v>
      </c>
      <c r="J185" s="318">
        <f t="shared" si="29"/>
        <v>0.54132437976764947</v>
      </c>
      <c r="K185" s="318">
        <f t="shared" si="29"/>
        <v>0.51994694263964181</v>
      </c>
      <c r="L185" s="318">
        <f t="shared" si="29"/>
        <v>0.55064381621250014</v>
      </c>
      <c r="M185" s="318">
        <f t="shared" si="29"/>
        <v>0.55884341727679376</v>
      </c>
      <c r="N185" s="318">
        <f t="shared" si="29"/>
        <v>0.38230069806687483</v>
      </c>
      <c r="O185" s="318">
        <f t="shared" si="29"/>
        <v>0.43055812700907736</v>
      </c>
      <c r="P185" s="318">
        <f t="shared" si="29"/>
        <v>0.50925543736508694</v>
      </c>
      <c r="Q185" s="318">
        <f t="shared" si="29"/>
        <v>0.6004813325502516</v>
      </c>
      <c r="R185" s="318">
        <f t="shared" si="29"/>
        <v>0.63663378951501393</v>
      </c>
      <c r="S185" s="318">
        <f t="shared" si="29"/>
        <v>0.40100762593413763</v>
      </c>
      <c r="T185" s="318">
        <f t="shared" si="29"/>
        <v>0.30851479256133518</v>
      </c>
      <c r="U185" s="318">
        <f t="shared" si="29"/>
        <v>0.40094652450099355</v>
      </c>
      <c r="V185" s="318">
        <f t="shared" si="29"/>
        <v>0.39744994890977575</v>
      </c>
      <c r="W185" s="318">
        <f t="shared" si="29"/>
        <v>0.41907002048711439</v>
      </c>
      <c r="X185" s="318">
        <f t="shared" si="29"/>
        <v>0.56403983633174448</v>
      </c>
      <c r="Y185" s="318">
        <f t="shared" si="29"/>
        <v>0.53389786951235363</v>
      </c>
      <c r="DA185" s="141"/>
    </row>
    <row r="186" spans="1:105" ht="12" customHeight="1" x14ac:dyDescent="0.25">
      <c r="A186" s="62" t="s">
        <v>1064</v>
      </c>
      <c r="B186" s="318">
        <f t="shared" ref="B186:Y186" si="30">IF(B$84=0,0,B$84/B$61)</f>
        <v>4.3317021402392394E-4</v>
      </c>
      <c r="C186" s="318">
        <f t="shared" si="30"/>
        <v>4.22521238488942E-4</v>
      </c>
      <c r="D186" s="318">
        <f t="shared" si="30"/>
        <v>4.4263186157459251E-4</v>
      </c>
      <c r="E186" s="318">
        <f t="shared" si="30"/>
        <v>2.9074351703946825E-4</v>
      </c>
      <c r="F186" s="318">
        <f t="shared" si="30"/>
        <v>2.0876014223557981E-4</v>
      </c>
      <c r="G186" s="318">
        <f t="shared" si="30"/>
        <v>2.100975161847723E-4</v>
      </c>
      <c r="H186" s="318">
        <f t="shared" si="30"/>
        <v>1.9246271444656711E-4</v>
      </c>
      <c r="I186" s="318">
        <f t="shared" si="30"/>
        <v>2.5141245739975134E-5</v>
      </c>
      <c r="J186" s="318">
        <f t="shared" si="30"/>
        <v>3.0281071487222374E-4</v>
      </c>
      <c r="K186" s="318">
        <f t="shared" si="30"/>
        <v>3.3971999786675108E-4</v>
      </c>
      <c r="L186" s="318">
        <f t="shared" si="30"/>
        <v>2.6737483438242564E-4</v>
      </c>
      <c r="M186" s="318">
        <f t="shared" si="30"/>
        <v>2.4590225549439522E-4</v>
      </c>
      <c r="N186" s="318">
        <f t="shared" si="30"/>
        <v>5.8882239987064703E-4</v>
      </c>
      <c r="O186" s="318">
        <f t="shared" si="30"/>
        <v>5.1449777529510648E-4</v>
      </c>
      <c r="P186" s="318">
        <f t="shared" si="30"/>
        <v>4.0044097903401186E-4</v>
      </c>
      <c r="Q186" s="318">
        <f t="shared" si="30"/>
        <v>2.9733242774587543E-4</v>
      </c>
      <c r="R186" s="318">
        <f t="shared" si="30"/>
        <v>1.1539284671632089E-4</v>
      </c>
      <c r="S186" s="318">
        <f t="shared" si="30"/>
        <v>5.6079558103519858E-4</v>
      </c>
      <c r="T186" s="318">
        <f t="shared" si="30"/>
        <v>6.7915516001420628E-4</v>
      </c>
      <c r="U186" s="318">
        <f t="shared" si="30"/>
        <v>5.6480949969427412E-4</v>
      </c>
      <c r="V186" s="318">
        <f t="shared" si="30"/>
        <v>5.7086491896156941E-4</v>
      </c>
      <c r="W186" s="318">
        <f t="shared" si="30"/>
        <v>5.3375484813124991E-4</v>
      </c>
      <c r="X186" s="318">
        <f t="shared" si="30"/>
        <v>2.1445220388150533E-4</v>
      </c>
      <c r="Y186" s="318">
        <f t="shared" si="30"/>
        <v>2.8798297020405565E-4</v>
      </c>
      <c r="DA186" s="141"/>
    </row>
    <row r="187" spans="1:105" ht="12" customHeight="1" x14ac:dyDescent="0.25">
      <c r="A187" s="174" t="s">
        <v>1010</v>
      </c>
      <c r="B187" s="269">
        <f t="shared" ref="B187:Y187" si="31">IF(B$85=0,0,B$85/B$61)</f>
        <v>0.16880638222429784</v>
      </c>
      <c r="C187" s="269">
        <f t="shared" si="31"/>
        <v>0.17252040699073373</v>
      </c>
      <c r="D187" s="269">
        <f t="shared" si="31"/>
        <v>0.170856370048213</v>
      </c>
      <c r="E187" s="269">
        <f t="shared" si="31"/>
        <v>0.19772711371576698</v>
      </c>
      <c r="F187" s="269">
        <f t="shared" si="31"/>
        <v>0.21253123125384082</v>
      </c>
      <c r="G187" s="269">
        <f t="shared" si="31"/>
        <v>0.21083611046083212</v>
      </c>
      <c r="H187" s="269">
        <f t="shared" si="31"/>
        <v>0.21492911838096412</v>
      </c>
      <c r="I187" s="269">
        <f t="shared" si="31"/>
        <v>0.23837009843686868</v>
      </c>
      <c r="J187" s="269">
        <f t="shared" si="31"/>
        <v>0.19816956201210964</v>
      </c>
      <c r="K187" s="269">
        <f t="shared" si="31"/>
        <v>0.19373852432217703</v>
      </c>
      <c r="L187" s="269">
        <f t="shared" si="31"/>
        <v>0.20677343753104943</v>
      </c>
      <c r="M187" s="269">
        <f t="shared" si="31"/>
        <v>0.21037752772077659</v>
      </c>
      <c r="N187" s="269">
        <f t="shared" si="31"/>
        <v>0.16236523975639167</v>
      </c>
      <c r="O187" s="269">
        <f t="shared" si="31"/>
        <v>0.16439013542835212</v>
      </c>
      <c r="P187" s="269">
        <f t="shared" si="31"/>
        <v>0.16668304911019619</v>
      </c>
      <c r="Q187" s="269">
        <f t="shared" si="31"/>
        <v>0.1501779158694434</v>
      </c>
      <c r="R187" s="269">
        <f t="shared" si="31"/>
        <v>0.20250966401899456</v>
      </c>
      <c r="S187" s="269">
        <f t="shared" si="31"/>
        <v>0.16241719939205415</v>
      </c>
      <c r="T187" s="269">
        <f t="shared" si="31"/>
        <v>0.15856296695314545</v>
      </c>
      <c r="U187" s="269">
        <f t="shared" si="31"/>
        <v>0.16227521474637785</v>
      </c>
      <c r="V187" s="269">
        <f t="shared" si="31"/>
        <v>0.1610141489312289</v>
      </c>
      <c r="W187" s="269">
        <f t="shared" si="31"/>
        <v>0.16291350010511726</v>
      </c>
      <c r="X187" s="269">
        <f t="shared" si="31"/>
        <v>0.21323537534438194</v>
      </c>
      <c r="Y187" s="269">
        <f t="shared" si="31"/>
        <v>0.20262844411982556</v>
      </c>
      <c r="DA187" s="79"/>
    </row>
    <row r="188" spans="1:105" ht="12" customHeight="1" x14ac:dyDescent="0.25">
      <c r="A188" s="62" t="s">
        <v>1012</v>
      </c>
      <c r="B188" s="318">
        <f t="shared" ref="B188:Y188" si="32">IF(B$86=0,0,B$86/B$61)</f>
        <v>0.1596375039858289</v>
      </c>
      <c r="C188" s="318">
        <f t="shared" si="32"/>
        <v>0.16467950224085465</v>
      </c>
      <c r="D188" s="318">
        <f t="shared" si="32"/>
        <v>0.16198526501331809</v>
      </c>
      <c r="E188" s="318">
        <f t="shared" si="32"/>
        <v>0.19588564022524926</v>
      </c>
      <c r="F188" s="318">
        <f t="shared" si="32"/>
        <v>0.21193658854220007</v>
      </c>
      <c r="G188" s="318">
        <f t="shared" si="32"/>
        <v>0.21023218643440608</v>
      </c>
      <c r="H188" s="318">
        <f t="shared" si="32"/>
        <v>0.21447329572801929</v>
      </c>
      <c r="I188" s="318">
        <f t="shared" si="32"/>
        <v>0.23836869814408834</v>
      </c>
      <c r="J188" s="318">
        <f t="shared" si="32"/>
        <v>0.19611854722377409</v>
      </c>
      <c r="K188" s="318">
        <f t="shared" si="32"/>
        <v>0.19057939418971809</v>
      </c>
      <c r="L188" s="318">
        <f t="shared" si="32"/>
        <v>0.20530321147829944</v>
      </c>
      <c r="M188" s="318">
        <f t="shared" si="32"/>
        <v>0.20916299771997079</v>
      </c>
      <c r="N188" s="318">
        <f t="shared" si="32"/>
        <v>0.12672935171686325</v>
      </c>
      <c r="O188" s="318">
        <f t="shared" si="32"/>
        <v>0.13867082033115616</v>
      </c>
      <c r="P188" s="318">
        <f t="shared" si="32"/>
        <v>0.15420041418949665</v>
      </c>
      <c r="Q188" s="318">
        <f t="shared" si="32"/>
        <v>0.14250235782436566</v>
      </c>
      <c r="R188" s="318">
        <f t="shared" si="32"/>
        <v>0.20231103199418943</v>
      </c>
      <c r="S188" s="318">
        <f t="shared" si="32"/>
        <v>0.13456039122916855</v>
      </c>
      <c r="T188" s="318">
        <f t="shared" si="32"/>
        <v>8.1467894580476569E-2</v>
      </c>
      <c r="U188" s="318">
        <f t="shared" si="32"/>
        <v>0.13815280161357021</v>
      </c>
      <c r="V188" s="318">
        <f t="shared" si="32"/>
        <v>0.13426909239286047</v>
      </c>
      <c r="W188" s="318">
        <f t="shared" si="32"/>
        <v>0.14055025606866653</v>
      </c>
      <c r="X188" s="318">
        <f t="shared" si="32"/>
        <v>0.21245276136335253</v>
      </c>
      <c r="Y188" s="318">
        <f t="shared" si="32"/>
        <v>0.20057429381972697</v>
      </c>
      <c r="DA188" s="141"/>
    </row>
    <row r="189" spans="1:105" ht="12" customHeight="1" x14ac:dyDescent="0.25">
      <c r="A189" s="62" t="s">
        <v>1019</v>
      </c>
      <c r="B189" s="318">
        <f t="shared" ref="B189:Y189" si="33">IF(B$92=0,0,B$92/B$61)</f>
        <v>9.1688782384689096E-3</v>
      </c>
      <c r="C189" s="318">
        <f t="shared" si="33"/>
        <v>7.8409047498790227E-3</v>
      </c>
      <c r="D189" s="318">
        <f t="shared" si="33"/>
        <v>8.8711050348949071E-3</v>
      </c>
      <c r="E189" s="318">
        <f t="shared" si="33"/>
        <v>1.8414734905177975E-3</v>
      </c>
      <c r="F189" s="318">
        <f t="shared" si="33"/>
        <v>5.9464271164083051E-4</v>
      </c>
      <c r="G189" s="318">
        <f t="shared" si="33"/>
        <v>6.0392402642607014E-4</v>
      </c>
      <c r="H189" s="318">
        <f t="shared" si="33"/>
        <v>4.5582265294486971E-4</v>
      </c>
      <c r="I189" s="318">
        <f t="shared" si="33"/>
        <v>1.4002927803332634E-6</v>
      </c>
      <c r="J189" s="318">
        <f t="shared" si="33"/>
        <v>2.0510147883355326E-3</v>
      </c>
      <c r="K189" s="318">
        <f t="shared" si="33"/>
        <v>3.1591301324590099E-3</v>
      </c>
      <c r="L189" s="318">
        <f t="shared" si="33"/>
        <v>1.4702260527500615E-3</v>
      </c>
      <c r="M189" s="318">
        <f t="shared" si="33"/>
        <v>1.2145300008058833E-3</v>
      </c>
      <c r="N189" s="318">
        <f t="shared" si="33"/>
        <v>3.5635888039528371E-2</v>
      </c>
      <c r="O189" s="318">
        <f t="shared" si="33"/>
        <v>2.571931509719599E-2</v>
      </c>
      <c r="P189" s="318">
        <f t="shared" si="33"/>
        <v>1.2482634920699558E-2</v>
      </c>
      <c r="Q189" s="318">
        <f t="shared" si="33"/>
        <v>7.6755580450777973E-3</v>
      </c>
      <c r="R189" s="318">
        <f t="shared" si="33"/>
        <v>1.9863202480508265E-4</v>
      </c>
      <c r="S189" s="318">
        <f t="shared" si="33"/>
        <v>2.7856808162885594E-2</v>
      </c>
      <c r="T189" s="318">
        <f t="shared" si="33"/>
        <v>7.7095072372668869E-2</v>
      </c>
      <c r="U189" s="318">
        <f t="shared" si="33"/>
        <v>2.4122413132807639E-2</v>
      </c>
      <c r="V189" s="318">
        <f t="shared" si="33"/>
        <v>2.6745056538368405E-2</v>
      </c>
      <c r="W189" s="318">
        <f t="shared" si="33"/>
        <v>2.2363244036450718E-2</v>
      </c>
      <c r="X189" s="318">
        <f t="shared" si="33"/>
        <v>7.8261398102952003E-4</v>
      </c>
      <c r="Y189" s="318">
        <f t="shared" si="33"/>
        <v>2.0541503000986484E-3</v>
      </c>
      <c r="DA189" s="141"/>
    </row>
    <row r="190" spans="1:105" ht="12" customHeight="1" x14ac:dyDescent="0.25">
      <c r="A190" s="174" t="s">
        <v>1021</v>
      </c>
      <c r="B190" s="269">
        <f t="shared" ref="B190:Y190" si="34">IF(B$93=0,0,B$93/B$61)</f>
        <v>5.8014792283856614E-2</v>
      </c>
      <c r="C190" s="269">
        <f t="shared" si="34"/>
        <v>5.6725663236416965E-2</v>
      </c>
      <c r="D190" s="269">
        <f t="shared" si="34"/>
        <v>5.7782765746911914E-2</v>
      </c>
      <c r="E190" s="269">
        <f t="shared" si="34"/>
        <v>4.5054461664268484E-2</v>
      </c>
      <c r="F190" s="269">
        <f t="shared" si="34"/>
        <v>4.2814364170831849E-2</v>
      </c>
      <c r="G190" s="269">
        <f t="shared" si="34"/>
        <v>4.6535199978087999E-2</v>
      </c>
      <c r="H190" s="269">
        <f t="shared" si="34"/>
        <v>4.5295001799821759E-2</v>
      </c>
      <c r="I190" s="269">
        <f t="shared" si="34"/>
        <v>5.4162060725586748E-2</v>
      </c>
      <c r="J190" s="269">
        <f t="shared" si="34"/>
        <v>4.7759798959144041E-2</v>
      </c>
      <c r="K190" s="269">
        <f t="shared" si="34"/>
        <v>5.0163948993186602E-2</v>
      </c>
      <c r="L190" s="269">
        <f t="shared" si="34"/>
        <v>4.8496928159140036E-2</v>
      </c>
      <c r="M190" s="269">
        <f t="shared" si="34"/>
        <v>4.8820825235591274E-2</v>
      </c>
      <c r="N190" s="269">
        <f t="shared" si="34"/>
        <v>6.408294499821042E-2</v>
      </c>
      <c r="O190" s="269">
        <f t="shared" si="34"/>
        <v>6.0470603604785213E-2</v>
      </c>
      <c r="P190" s="269">
        <f t="shared" si="34"/>
        <v>5.2554521563563959E-2</v>
      </c>
      <c r="Q190" s="269">
        <f t="shared" si="34"/>
        <v>4.4793580469532211E-2</v>
      </c>
      <c r="R190" s="269">
        <f t="shared" si="34"/>
        <v>5.1739285121746539E-2</v>
      </c>
      <c r="S190" s="269">
        <f t="shared" si="34"/>
        <v>6.2867662499599991E-2</v>
      </c>
      <c r="T190" s="269">
        <f t="shared" si="34"/>
        <v>7.8518853237072278E-2</v>
      </c>
      <c r="U190" s="269">
        <f t="shared" si="34"/>
        <v>6.1376846217668028E-2</v>
      </c>
      <c r="V190" s="269">
        <f t="shared" si="34"/>
        <v>6.2116230461701255E-2</v>
      </c>
      <c r="W190" s="269">
        <f t="shared" si="34"/>
        <v>6.1203083956504124E-2</v>
      </c>
      <c r="X190" s="269">
        <f t="shared" si="34"/>
        <v>5.3434779454480288E-2</v>
      </c>
      <c r="Y190" s="269">
        <f t="shared" si="34"/>
        <v>5.2621263435920093E-2</v>
      </c>
      <c r="DA190" s="79"/>
    </row>
    <row r="191" spans="1:105" ht="12" customHeight="1" x14ac:dyDescent="0.25">
      <c r="A191" s="62" t="s">
        <v>1133</v>
      </c>
      <c r="B191" s="318">
        <f t="shared" ref="B191:Y191" si="35">IF(B$94=0,0,B$94/B$61)</f>
        <v>2.8636154536166394E-3</v>
      </c>
      <c r="C191" s="318">
        <f t="shared" si="35"/>
        <v>3.7899847233473791E-3</v>
      </c>
      <c r="D191" s="318">
        <f t="shared" si="35"/>
        <v>6.1687943640046875E-3</v>
      </c>
      <c r="E191" s="318">
        <f t="shared" si="35"/>
        <v>1.7174465169625279E-2</v>
      </c>
      <c r="F191" s="318">
        <f t="shared" si="35"/>
        <v>2.4689076345906707E-2</v>
      </c>
      <c r="G191" s="318">
        <f t="shared" si="35"/>
        <v>3.1036544596430484E-2</v>
      </c>
      <c r="H191" s="318">
        <f t="shared" si="35"/>
        <v>2.996498470578491E-2</v>
      </c>
      <c r="I191" s="318">
        <f t="shared" si="35"/>
        <v>4.3037445511878894E-2</v>
      </c>
      <c r="J191" s="318">
        <f t="shared" si="35"/>
        <v>2.2820290251479098E-2</v>
      </c>
      <c r="K191" s="318">
        <f t="shared" si="35"/>
        <v>2.2792987382646627E-2</v>
      </c>
      <c r="L191" s="318">
        <f t="shared" si="35"/>
        <v>2.9244567287752675E-2</v>
      </c>
      <c r="M191" s="318">
        <f t="shared" si="35"/>
        <v>3.1686374811411233E-2</v>
      </c>
      <c r="N191" s="318">
        <f t="shared" si="35"/>
        <v>1.1604724212509214E-2</v>
      </c>
      <c r="O191" s="318">
        <f t="shared" si="35"/>
        <v>1.2647795512199017E-2</v>
      </c>
      <c r="P191" s="318">
        <f t="shared" si="35"/>
        <v>1.6473600981102499E-2</v>
      </c>
      <c r="Q191" s="318">
        <f t="shared" si="35"/>
        <v>1.7149564340680545E-2</v>
      </c>
      <c r="R191" s="318">
        <f t="shared" si="35"/>
        <v>4.0202205758874926E-2</v>
      </c>
      <c r="S191" s="318">
        <f t="shared" si="35"/>
        <v>1.2218601386430623E-2</v>
      </c>
      <c r="T191" s="318">
        <f t="shared" si="35"/>
        <v>3.6862155925108399E-3</v>
      </c>
      <c r="U191" s="318">
        <f t="shared" si="35"/>
        <v>1.38312937773847E-2</v>
      </c>
      <c r="V191" s="318">
        <f t="shared" si="35"/>
        <v>1.3003844016227319E-2</v>
      </c>
      <c r="W191" s="318">
        <f t="shared" si="35"/>
        <v>1.297278967884387E-2</v>
      </c>
      <c r="X191" s="318">
        <f t="shared" si="35"/>
        <v>4.1594225159330936E-2</v>
      </c>
      <c r="Y191" s="318">
        <f t="shared" si="35"/>
        <v>3.7501317920374568E-2</v>
      </c>
      <c r="DA191" s="141"/>
    </row>
    <row r="192" spans="1:105" ht="12" customHeight="1" x14ac:dyDescent="0.25">
      <c r="A192" s="62" t="s">
        <v>1024</v>
      </c>
      <c r="B192" s="318">
        <f t="shared" ref="B192:Y192" si="36">IF(B$95=0,0,B$95/B$61)</f>
        <v>8.2445201381259169E-3</v>
      </c>
      <c r="C192" s="318">
        <f t="shared" si="36"/>
        <v>8.3232288962569959E-3</v>
      </c>
      <c r="D192" s="318">
        <f t="shared" si="36"/>
        <v>8.1078922468630753E-3</v>
      </c>
      <c r="E192" s="318">
        <f t="shared" si="36"/>
        <v>9.5083124110719192E-3</v>
      </c>
      <c r="F192" s="318">
        <f t="shared" si="36"/>
        <v>1.0111074473307809E-2</v>
      </c>
      <c r="G192" s="318">
        <f t="shared" si="36"/>
        <v>9.9988122772305382E-3</v>
      </c>
      <c r="H192" s="318">
        <f t="shared" si="36"/>
        <v>1.014241994269836E-2</v>
      </c>
      <c r="I192" s="318">
        <f t="shared" si="36"/>
        <v>1.1100855349459818E-2</v>
      </c>
      <c r="J192" s="318">
        <f t="shared" si="36"/>
        <v>9.281604592440696E-3</v>
      </c>
      <c r="K192" s="318">
        <f t="shared" si="36"/>
        <v>8.9150648132659688E-3</v>
      </c>
      <c r="L192" s="318">
        <f t="shared" si="36"/>
        <v>9.4413966271955536E-3</v>
      </c>
      <c r="M192" s="318">
        <f t="shared" si="36"/>
        <v>9.5819878470611679E-3</v>
      </c>
      <c r="N192" s="318">
        <f t="shared" si="36"/>
        <v>6.5549678667601134E-3</v>
      </c>
      <c r="O192" s="318">
        <f t="shared" si="36"/>
        <v>7.3823948048957625E-3</v>
      </c>
      <c r="P192" s="318">
        <f t="shared" si="36"/>
        <v>8.7317471424472187E-3</v>
      </c>
      <c r="Q192" s="318">
        <f t="shared" si="36"/>
        <v>1.0295915909543161E-2</v>
      </c>
      <c r="R192" s="318">
        <f t="shared" si="36"/>
        <v>1.0915789728520571E-2</v>
      </c>
      <c r="S192" s="318">
        <f t="shared" si="36"/>
        <v>6.8757188140530648E-3</v>
      </c>
      <c r="T192" s="318">
        <f t="shared" si="36"/>
        <v>5.2898269919087531E-3</v>
      </c>
      <c r="U192" s="318">
        <f t="shared" si="36"/>
        <v>6.8746711624717355E-3</v>
      </c>
      <c r="V192" s="318">
        <f t="shared" si="36"/>
        <v>6.814718510645499E-3</v>
      </c>
      <c r="W192" s="318">
        <f t="shared" si="36"/>
        <v>7.185418525537223E-3</v>
      </c>
      <c r="X192" s="318">
        <f t="shared" si="36"/>
        <v>9.671086193205081E-3</v>
      </c>
      <c r="Y192" s="318">
        <f t="shared" si="36"/>
        <v>9.1542688686719852E-3</v>
      </c>
      <c r="DA192" s="141"/>
    </row>
    <row r="193" spans="1:105" ht="12" customHeight="1" x14ac:dyDescent="0.25">
      <c r="A193" s="62" t="s">
        <v>1036</v>
      </c>
      <c r="B193" s="318">
        <f t="shared" ref="B193:Y193" si="37">IF(B$106=0,0,B$106/B$61)</f>
        <v>4.6906656692114052E-2</v>
      </c>
      <c r="C193" s="318">
        <f t="shared" si="37"/>
        <v>4.4612449616812586E-2</v>
      </c>
      <c r="D193" s="318">
        <f t="shared" si="37"/>
        <v>4.3506079136044151E-2</v>
      </c>
      <c r="E193" s="318">
        <f t="shared" si="37"/>
        <v>1.8371684083571285E-2</v>
      </c>
      <c r="F193" s="318">
        <f t="shared" si="37"/>
        <v>8.0142133516173265E-3</v>
      </c>
      <c r="G193" s="318">
        <f t="shared" si="37"/>
        <v>5.4998431044269835E-3</v>
      </c>
      <c r="H193" s="318">
        <f t="shared" si="37"/>
        <v>5.1875971513384855E-3</v>
      </c>
      <c r="I193" s="318">
        <f t="shared" si="37"/>
        <v>2.375986424804044E-5</v>
      </c>
      <c r="J193" s="318">
        <f t="shared" si="37"/>
        <v>1.5657904115224247E-2</v>
      </c>
      <c r="K193" s="318">
        <f t="shared" si="37"/>
        <v>1.8455896797274E-2</v>
      </c>
      <c r="L193" s="318">
        <f t="shared" si="37"/>
        <v>9.8109642441918075E-3</v>
      </c>
      <c r="M193" s="318">
        <f t="shared" si="37"/>
        <v>7.5524625771188703E-3</v>
      </c>
      <c r="N193" s="318">
        <f t="shared" si="37"/>
        <v>4.5923252918941095E-2</v>
      </c>
      <c r="O193" s="318">
        <f t="shared" si="37"/>
        <v>4.0440413287690442E-2</v>
      </c>
      <c r="P193" s="318">
        <f t="shared" si="37"/>
        <v>2.7349173440014231E-2</v>
      </c>
      <c r="Q193" s="318">
        <f t="shared" si="37"/>
        <v>1.73481002193085E-2</v>
      </c>
      <c r="R193" s="318">
        <f t="shared" si="37"/>
        <v>6.2128963435103776E-4</v>
      </c>
      <c r="S193" s="318">
        <f t="shared" si="37"/>
        <v>4.3773342299116308E-2</v>
      </c>
      <c r="T193" s="318">
        <f t="shared" si="37"/>
        <v>6.9542810652652692E-2</v>
      </c>
      <c r="U193" s="318">
        <f t="shared" si="37"/>
        <v>4.0670881277811592E-2</v>
      </c>
      <c r="V193" s="318">
        <f t="shared" si="37"/>
        <v>4.2297667934828434E-2</v>
      </c>
      <c r="W193" s="318">
        <f t="shared" si="37"/>
        <v>4.1044875752123032E-2</v>
      </c>
      <c r="X193" s="318">
        <f t="shared" si="37"/>
        <v>2.1694681019442763E-3</v>
      </c>
      <c r="Y193" s="318">
        <f t="shared" si="37"/>
        <v>5.9656766468735439E-3</v>
      </c>
      <c r="DA193" s="141"/>
    </row>
    <row r="194" spans="1:105" ht="12" customHeight="1" x14ac:dyDescent="0.25">
      <c r="A194" s="41" t="s">
        <v>1038</v>
      </c>
      <c r="B194" s="319">
        <f t="shared" ref="B194:Y194" si="38">IF(B$107=0,0,B$107/B$61)</f>
        <v>2.6726622266553021E-2</v>
      </c>
      <c r="C194" s="319">
        <f t="shared" si="38"/>
        <v>2.6069579982861951E-2</v>
      </c>
      <c r="D194" s="319">
        <f t="shared" si="38"/>
        <v>2.7310406358623595E-2</v>
      </c>
      <c r="E194" s="319">
        <f t="shared" si="38"/>
        <v>1.7938888466448952E-2</v>
      </c>
      <c r="F194" s="319">
        <f t="shared" si="38"/>
        <v>1.2880510444178567E-2</v>
      </c>
      <c r="G194" s="319">
        <f t="shared" si="38"/>
        <v>1.2963026478781137E-2</v>
      </c>
      <c r="H194" s="319">
        <f t="shared" si="38"/>
        <v>1.1874958394818808E-2</v>
      </c>
      <c r="I194" s="319">
        <f t="shared" si="38"/>
        <v>1.5512160265151312E-3</v>
      </c>
      <c r="J194" s="319">
        <f t="shared" si="38"/>
        <v>1.8683435131594314E-2</v>
      </c>
      <c r="K194" s="319">
        <f t="shared" si="38"/>
        <v>2.0960739601724745E-2</v>
      </c>
      <c r="L194" s="319">
        <f t="shared" si="38"/>
        <v>1.6497039664242902E-2</v>
      </c>
      <c r="M194" s="319">
        <f t="shared" si="38"/>
        <v>1.5172180552398579E-2</v>
      </c>
      <c r="N194" s="319">
        <f t="shared" si="38"/>
        <v>3.6330369341966928E-2</v>
      </c>
      <c r="O194" s="319">
        <f t="shared" si="38"/>
        <v>3.1744536563482938E-2</v>
      </c>
      <c r="P194" s="319">
        <f t="shared" si="38"/>
        <v>2.4707226951896595E-2</v>
      </c>
      <c r="Q194" s="319">
        <f t="shared" si="38"/>
        <v>1.8345424562184433E-2</v>
      </c>
      <c r="R194" s="319">
        <f t="shared" si="38"/>
        <v>7.1197439865498839E-3</v>
      </c>
      <c r="S194" s="319">
        <f t="shared" si="38"/>
        <v>3.460111332182244E-2</v>
      </c>
      <c r="T194" s="319">
        <f t="shared" si="38"/>
        <v>4.1903904826377451E-2</v>
      </c>
      <c r="U194" s="319">
        <f t="shared" si="38"/>
        <v>3.4848772288982761E-2</v>
      </c>
      <c r="V194" s="319">
        <f t="shared" si="38"/>
        <v>3.5222391938217613E-2</v>
      </c>
      <c r="W194" s="319">
        <f t="shared" si="38"/>
        <v>3.2932698849319784E-2</v>
      </c>
      <c r="X194" s="319">
        <f t="shared" si="38"/>
        <v>1.323171091134686E-2</v>
      </c>
      <c r="Y194" s="319">
        <f t="shared" si="38"/>
        <v>1.7768562598855633E-2</v>
      </c>
      <c r="DA194" s="82"/>
    </row>
    <row r="195" spans="1:105" ht="12" hidden="1" customHeight="1" x14ac:dyDescent="0.25">
      <c r="A195" s="98"/>
      <c r="B195" s="98"/>
      <c r="C195" s="98"/>
      <c r="D195" s="98"/>
      <c r="E195" s="98"/>
      <c r="F195" s="98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8"/>
      <c r="V195" s="98"/>
      <c r="W195" s="98"/>
      <c r="X195" s="98"/>
      <c r="Y195" s="98"/>
      <c r="DA195" s="94"/>
    </row>
    <row r="196" spans="1:105" ht="12" customHeight="1" x14ac:dyDescent="0.25">
      <c r="A196" s="172"/>
      <c r="B196" s="172"/>
      <c r="C196" s="172"/>
      <c r="D196" s="172"/>
      <c r="E196" s="172"/>
      <c r="F196" s="172"/>
      <c r="G196" s="172"/>
      <c r="H196" s="172"/>
      <c r="I196" s="172"/>
      <c r="J196" s="172"/>
      <c r="K196" s="172"/>
      <c r="L196" s="172"/>
      <c r="M196" s="172"/>
      <c r="N196" s="172"/>
      <c r="O196" s="172"/>
      <c r="P196" s="172"/>
      <c r="Q196" s="172"/>
      <c r="R196" s="172"/>
      <c r="S196" s="172"/>
      <c r="T196" s="172"/>
      <c r="U196" s="172"/>
      <c r="V196" s="172"/>
      <c r="W196" s="172"/>
      <c r="X196" s="172"/>
      <c r="Y196" s="172"/>
      <c r="DA196" s="176"/>
    </row>
    <row r="197" spans="1:105" ht="12" customHeight="1" x14ac:dyDescent="0.25">
      <c r="A197" s="35" t="s">
        <v>50</v>
      </c>
      <c r="B197" s="232">
        <f t="shared" ref="B197:Y197" si="39">SUM(B$198:B$202,B$204:B$205,B$207:B$208,B$210:B$213)</f>
        <v>1.0000000000000002</v>
      </c>
      <c r="C197" s="232">
        <f t="shared" si="39"/>
        <v>1</v>
      </c>
      <c r="D197" s="232">
        <f t="shared" si="39"/>
        <v>0.99999999999999989</v>
      </c>
      <c r="E197" s="232">
        <f t="shared" si="39"/>
        <v>1</v>
      </c>
      <c r="F197" s="232">
        <f t="shared" si="39"/>
        <v>0.99999999999999978</v>
      </c>
      <c r="G197" s="232">
        <f t="shared" si="39"/>
        <v>1.0000000000000002</v>
      </c>
      <c r="H197" s="232">
        <f t="shared" si="39"/>
        <v>0.99999999999999989</v>
      </c>
      <c r="I197" s="232">
        <f t="shared" si="39"/>
        <v>1</v>
      </c>
      <c r="J197" s="232">
        <f t="shared" si="39"/>
        <v>0.99999999999999978</v>
      </c>
      <c r="K197" s="232">
        <f t="shared" si="39"/>
        <v>0.99999999999999989</v>
      </c>
      <c r="L197" s="232">
        <f t="shared" si="39"/>
        <v>1.0000000000000002</v>
      </c>
      <c r="M197" s="232">
        <f t="shared" si="39"/>
        <v>1.0000000000000002</v>
      </c>
      <c r="N197" s="232">
        <f t="shared" si="39"/>
        <v>1</v>
      </c>
      <c r="O197" s="232">
        <f t="shared" si="39"/>
        <v>0.99999999999999978</v>
      </c>
      <c r="P197" s="232">
        <f t="shared" si="39"/>
        <v>1</v>
      </c>
      <c r="Q197" s="232">
        <f t="shared" si="39"/>
        <v>1.0000000000000002</v>
      </c>
      <c r="R197" s="232">
        <f t="shared" si="39"/>
        <v>1.0000000000000004</v>
      </c>
      <c r="S197" s="232">
        <f t="shared" si="39"/>
        <v>1.0000000000000002</v>
      </c>
      <c r="T197" s="232">
        <f t="shared" si="39"/>
        <v>1</v>
      </c>
      <c r="U197" s="232">
        <f t="shared" si="39"/>
        <v>1</v>
      </c>
      <c r="V197" s="232">
        <f t="shared" si="39"/>
        <v>1</v>
      </c>
      <c r="W197" s="232">
        <f t="shared" si="39"/>
        <v>0.99999999999999989</v>
      </c>
      <c r="X197" s="232">
        <f t="shared" si="39"/>
        <v>0.99999999999999989</v>
      </c>
      <c r="Y197" s="232">
        <f t="shared" si="39"/>
        <v>0.99999999999999978</v>
      </c>
      <c r="DA197" s="95"/>
    </row>
    <row r="198" spans="1:105" ht="12" customHeight="1" x14ac:dyDescent="0.25">
      <c r="A198" s="55" t="s">
        <v>91</v>
      </c>
      <c r="B198" s="266">
        <f t="shared" ref="B198:Y198" si="40">IF(B$111=0,0,B$111/B$110)</f>
        <v>1.5001976734244182E-3</v>
      </c>
      <c r="C198" s="266">
        <f t="shared" si="40"/>
        <v>1.4648055367568317E-3</v>
      </c>
      <c r="D198" s="266">
        <f t="shared" si="40"/>
        <v>1.5379654051568277E-3</v>
      </c>
      <c r="E198" s="266">
        <f t="shared" si="40"/>
        <v>9.9900621043496349E-4</v>
      </c>
      <c r="F198" s="266">
        <f t="shared" si="40"/>
        <v>7.0591335293452065E-4</v>
      </c>
      <c r="G198" s="266">
        <f t="shared" si="40"/>
        <v>7.0027543185190795E-4</v>
      </c>
      <c r="H198" s="266">
        <f t="shared" si="40"/>
        <v>6.4299508327913938E-4</v>
      </c>
      <c r="I198" s="266">
        <f t="shared" si="40"/>
        <v>7.7711980575897866E-5</v>
      </c>
      <c r="J198" s="266">
        <f t="shared" si="40"/>
        <v>1.0440464949077034E-3</v>
      </c>
      <c r="K198" s="266">
        <f t="shared" si="40"/>
        <v>1.181317938037147E-3</v>
      </c>
      <c r="L198" s="266">
        <f t="shared" si="40"/>
        <v>9.1412493598166695E-4</v>
      </c>
      <c r="M198" s="266">
        <f t="shared" si="40"/>
        <v>8.3409139037881968E-4</v>
      </c>
      <c r="N198" s="266">
        <f t="shared" si="40"/>
        <v>2.1232675331296197E-3</v>
      </c>
      <c r="O198" s="266">
        <f t="shared" si="40"/>
        <v>1.8436262660037621E-3</v>
      </c>
      <c r="P198" s="266">
        <f t="shared" si="40"/>
        <v>1.4228692705034887E-3</v>
      </c>
      <c r="Q198" s="266">
        <f t="shared" si="40"/>
        <v>8.7986392868094501E-4</v>
      </c>
      <c r="R198" s="266">
        <f t="shared" si="40"/>
        <v>1.7005372613687256E-4</v>
      </c>
      <c r="S198" s="266">
        <f t="shared" si="40"/>
        <v>1.7993221550633759E-3</v>
      </c>
      <c r="T198" s="266">
        <f t="shared" si="40"/>
        <v>2.594576361050125E-3</v>
      </c>
      <c r="U198" s="266">
        <f t="shared" si="40"/>
        <v>1.2518131641403734E-3</v>
      </c>
      <c r="V198" s="266">
        <f t="shared" si="40"/>
        <v>1.4779599991776883E-3</v>
      </c>
      <c r="W198" s="266">
        <f t="shared" si="40"/>
        <v>1.6792022231385091E-3</v>
      </c>
      <c r="X198" s="266">
        <f t="shared" si="40"/>
        <v>1.0773682308520193E-3</v>
      </c>
      <c r="Y198" s="266">
        <f t="shared" si="40"/>
        <v>1.4882303755300575E-3</v>
      </c>
      <c r="DA198" s="76"/>
    </row>
    <row r="199" spans="1:105" ht="12" customHeight="1" x14ac:dyDescent="0.25">
      <c r="A199" s="173" t="s">
        <v>92</v>
      </c>
      <c r="B199" s="267">
        <f t="shared" ref="B199:Y199" si="41">IF(B$112=0,0,B$112/B$110)</f>
        <v>3.226310242272662E-3</v>
      </c>
      <c r="C199" s="267">
        <f t="shared" si="41"/>
        <v>3.1501962640621091E-3</v>
      </c>
      <c r="D199" s="267">
        <f t="shared" si="41"/>
        <v>3.3075331516760191E-3</v>
      </c>
      <c r="E199" s="267">
        <f t="shared" si="41"/>
        <v>2.1484528511920165E-3</v>
      </c>
      <c r="F199" s="267">
        <f t="shared" si="41"/>
        <v>1.5181302578152701E-3</v>
      </c>
      <c r="G199" s="267">
        <f t="shared" si="41"/>
        <v>1.5060054006339916E-3</v>
      </c>
      <c r="H199" s="267">
        <f t="shared" si="41"/>
        <v>1.3828188509178933E-3</v>
      </c>
      <c r="I199" s="267">
        <f t="shared" si="41"/>
        <v>1.6712661492601966E-4</v>
      </c>
      <c r="J199" s="267">
        <f t="shared" si="41"/>
        <v>2.2453160404126578E-3</v>
      </c>
      <c r="K199" s="267">
        <f t="shared" si="41"/>
        <v>2.5405306449848238E-3</v>
      </c>
      <c r="L199" s="267">
        <f t="shared" si="41"/>
        <v>1.9659080239355412E-3</v>
      </c>
      <c r="M199" s="267">
        <f t="shared" si="41"/>
        <v>1.7937886742804695E-3</v>
      </c>
      <c r="N199" s="267">
        <f t="shared" si="41"/>
        <v>4.5662781049275007E-3</v>
      </c>
      <c r="O199" s="267">
        <f t="shared" si="41"/>
        <v>3.9648843684402055E-3</v>
      </c>
      <c r="P199" s="267">
        <f t="shared" si="41"/>
        <v>3.0600085456483107E-3</v>
      </c>
      <c r="Q199" s="267">
        <f t="shared" si="41"/>
        <v>1.892226641326417E-3</v>
      </c>
      <c r="R199" s="267">
        <f t="shared" si="41"/>
        <v>3.6571585737741881E-4</v>
      </c>
      <c r="S199" s="267">
        <f t="shared" si="41"/>
        <v>3.8696043867192218E-3</v>
      </c>
      <c r="T199" s="267">
        <f t="shared" si="41"/>
        <v>5.5798701973098818E-3</v>
      </c>
      <c r="U199" s="267">
        <f t="shared" si="41"/>
        <v>2.6921369792947555E-3</v>
      </c>
      <c r="V199" s="267">
        <f t="shared" si="41"/>
        <v>3.1784861205202408E-3</v>
      </c>
      <c r="W199" s="267">
        <f t="shared" si="41"/>
        <v>3.6112756520894213E-3</v>
      </c>
      <c r="X199" s="267">
        <f t="shared" si="41"/>
        <v>2.3169774353553984E-3</v>
      </c>
      <c r="Y199" s="267">
        <f t="shared" si="41"/>
        <v>3.2005734900746831E-3</v>
      </c>
      <c r="DA199" s="77"/>
    </row>
    <row r="200" spans="1:105" ht="12" customHeight="1" x14ac:dyDescent="0.25">
      <c r="A200" s="173" t="s">
        <v>93</v>
      </c>
      <c r="B200" s="267">
        <f t="shared" ref="B200:Y200" si="42">IF(B$113=0,0,B$113/B$110)</f>
        <v>2.0752793497856227E-2</v>
      </c>
      <c r="C200" s="267">
        <f t="shared" si="42"/>
        <v>2.0263200881682004E-2</v>
      </c>
      <c r="D200" s="267">
        <f t="shared" si="42"/>
        <v>2.127524860587944E-2</v>
      </c>
      <c r="E200" s="267">
        <f t="shared" si="42"/>
        <v>1.3819625210395453E-2</v>
      </c>
      <c r="F200" s="267">
        <f t="shared" si="42"/>
        <v>9.7651624851473051E-3</v>
      </c>
      <c r="G200" s="267">
        <f t="shared" si="42"/>
        <v>9.6871710217172995E-3</v>
      </c>
      <c r="H200" s="267">
        <f t="shared" si="42"/>
        <v>8.8947906131392404E-3</v>
      </c>
      <c r="I200" s="267">
        <f t="shared" si="42"/>
        <v>1.0750187883705404E-3</v>
      </c>
      <c r="J200" s="267">
        <f t="shared" si="42"/>
        <v>1.4442684250751016E-2</v>
      </c>
      <c r="K200" s="267">
        <f t="shared" si="42"/>
        <v>1.6341611280757222E-2</v>
      </c>
      <c r="L200" s="267">
        <f t="shared" si="42"/>
        <v>1.2645430908025159E-2</v>
      </c>
      <c r="M200" s="267">
        <f t="shared" si="42"/>
        <v>1.1538297045454997E-2</v>
      </c>
      <c r="N200" s="267">
        <f t="shared" si="42"/>
        <v>2.9371951067728101E-2</v>
      </c>
      <c r="O200" s="267">
        <f t="shared" si="42"/>
        <v>2.550356920516008E-2</v>
      </c>
      <c r="P200" s="267">
        <f t="shared" si="42"/>
        <v>1.9683080882135433E-2</v>
      </c>
      <c r="Q200" s="267">
        <f t="shared" si="42"/>
        <v>1.2171485625922804E-2</v>
      </c>
      <c r="R200" s="267">
        <f t="shared" si="42"/>
        <v>2.3524165678805798E-3</v>
      </c>
      <c r="S200" s="267">
        <f t="shared" si="42"/>
        <v>2.4890693927628691E-2</v>
      </c>
      <c r="T200" s="267">
        <f t="shared" si="42"/>
        <v>3.5891741727864468E-2</v>
      </c>
      <c r="U200" s="267">
        <f t="shared" si="42"/>
        <v>1.7316798015026374E-2</v>
      </c>
      <c r="V200" s="267">
        <f t="shared" si="42"/>
        <v>2.0445171462647002E-2</v>
      </c>
      <c r="W200" s="267">
        <f t="shared" si="42"/>
        <v>2.3229030144000046E-2</v>
      </c>
      <c r="X200" s="267">
        <f t="shared" si="42"/>
        <v>1.4903636242140233E-2</v>
      </c>
      <c r="Y200" s="267">
        <f t="shared" si="42"/>
        <v>2.058724540620898E-2</v>
      </c>
      <c r="DA200" s="77"/>
    </row>
    <row r="201" spans="1:105" ht="12" customHeight="1" x14ac:dyDescent="0.25">
      <c r="A201" s="173" t="s">
        <v>94</v>
      </c>
      <c r="B201" s="267">
        <f t="shared" ref="B201:Y201" si="43">IF(B$114=0,0,B$114/B$110)</f>
        <v>2.8942457469647392E-2</v>
      </c>
      <c r="C201" s="267">
        <f t="shared" si="43"/>
        <v>2.8259657177121023E-2</v>
      </c>
      <c r="D201" s="267">
        <f t="shared" si="43"/>
        <v>2.9671088761879155E-2</v>
      </c>
      <c r="E201" s="267">
        <f t="shared" si="43"/>
        <v>1.9273256631193031E-2</v>
      </c>
      <c r="F201" s="267">
        <f t="shared" si="43"/>
        <v>1.3618783415339621E-2</v>
      </c>
      <c r="G201" s="267">
        <f t="shared" si="43"/>
        <v>1.3510014221758437E-2</v>
      </c>
      <c r="H201" s="267">
        <f t="shared" si="43"/>
        <v>1.2404937149728533E-2</v>
      </c>
      <c r="I201" s="267">
        <f t="shared" si="43"/>
        <v>1.4992528868318525E-3</v>
      </c>
      <c r="J201" s="267">
        <f t="shared" si="43"/>
        <v>2.014219313260588E-2</v>
      </c>
      <c r="K201" s="267">
        <f t="shared" si="43"/>
        <v>2.2790492736685482E-2</v>
      </c>
      <c r="L201" s="267">
        <f t="shared" si="43"/>
        <v>1.7635690649487255E-2</v>
      </c>
      <c r="M201" s="267">
        <f t="shared" si="43"/>
        <v>1.6091649133632844E-2</v>
      </c>
      <c r="N201" s="267">
        <f t="shared" si="43"/>
        <v>4.0962988653363737E-2</v>
      </c>
      <c r="O201" s="267">
        <f t="shared" si="43"/>
        <v>3.5568029293059016E-2</v>
      </c>
      <c r="P201" s="267">
        <f t="shared" si="43"/>
        <v>2.7450604727584389E-2</v>
      </c>
      <c r="Q201" s="267">
        <f t="shared" si="43"/>
        <v>1.6974712590239242E-2</v>
      </c>
      <c r="R201" s="267">
        <f t="shared" si="43"/>
        <v>3.2807494795248043E-3</v>
      </c>
      <c r="S201" s="267">
        <f t="shared" si="43"/>
        <v>3.4713295367431951E-2</v>
      </c>
      <c r="T201" s="267">
        <f t="shared" si="43"/>
        <v>5.0055680869064437E-2</v>
      </c>
      <c r="U201" s="267">
        <f t="shared" si="43"/>
        <v>2.4150516898467107E-2</v>
      </c>
      <c r="V201" s="267">
        <f t="shared" si="43"/>
        <v>2.8513438712645434E-2</v>
      </c>
      <c r="W201" s="267">
        <f t="shared" si="43"/>
        <v>3.2395890079729671E-2</v>
      </c>
      <c r="X201" s="267">
        <f t="shared" si="43"/>
        <v>2.0785050365667537E-2</v>
      </c>
      <c r="Y201" s="267">
        <f t="shared" si="43"/>
        <v>2.8711579221753856E-2</v>
      </c>
      <c r="DA201" s="77"/>
    </row>
    <row r="202" spans="1:105" ht="12" customHeight="1" x14ac:dyDescent="0.25">
      <c r="A202" s="56" t="s">
        <v>95</v>
      </c>
      <c r="B202" s="268">
        <f t="shared" ref="B202:Y202" si="44">IF(B$115=0,0,B$115/B$110)</f>
        <v>7.5456624781267856E-2</v>
      </c>
      <c r="C202" s="268">
        <f t="shared" si="44"/>
        <v>7.389596442287312E-2</v>
      </c>
      <c r="D202" s="268">
        <f t="shared" si="44"/>
        <v>7.6819617248217412E-2</v>
      </c>
      <c r="E202" s="268">
        <f t="shared" si="44"/>
        <v>6.1988952898401846E-2</v>
      </c>
      <c r="F202" s="268">
        <f t="shared" si="44"/>
        <v>6.0147255059758147E-2</v>
      </c>
      <c r="G202" s="268">
        <f t="shared" si="44"/>
        <v>6.5864402092034688E-2</v>
      </c>
      <c r="H202" s="268">
        <f t="shared" si="44"/>
        <v>6.3857027427214177E-2</v>
      </c>
      <c r="I202" s="268">
        <f t="shared" si="44"/>
        <v>7.3000364336120019E-2</v>
      </c>
      <c r="J202" s="268">
        <f t="shared" si="44"/>
        <v>6.6209561296749861E-2</v>
      </c>
      <c r="K202" s="268">
        <f t="shared" si="44"/>
        <v>6.915633054840678E-2</v>
      </c>
      <c r="L202" s="268">
        <f t="shared" si="44"/>
        <v>6.7349781188024829E-2</v>
      </c>
      <c r="M202" s="268">
        <f t="shared" si="44"/>
        <v>6.7400768185891136E-2</v>
      </c>
      <c r="N202" s="268">
        <f t="shared" si="44"/>
        <v>9.0320622158548011E-2</v>
      </c>
      <c r="O202" s="268">
        <f t="shared" si="44"/>
        <v>8.3358379359367588E-2</v>
      </c>
      <c r="P202" s="268">
        <f t="shared" si="44"/>
        <v>7.0303984316677198E-2</v>
      </c>
      <c r="Q202" s="268">
        <f t="shared" si="44"/>
        <v>5.7330583976745765E-2</v>
      </c>
      <c r="R202" s="268">
        <f t="shared" si="44"/>
        <v>6.9574792757787746E-2</v>
      </c>
      <c r="S202" s="268">
        <f t="shared" si="44"/>
        <v>8.9215267192497241E-2</v>
      </c>
      <c r="T202" s="268">
        <f t="shared" si="44"/>
        <v>0.1076958772706869</v>
      </c>
      <c r="U202" s="268">
        <f t="shared" si="44"/>
        <v>9.1890069736662972E-2</v>
      </c>
      <c r="V202" s="268">
        <f t="shared" si="44"/>
        <v>9.169584768396466E-2</v>
      </c>
      <c r="W202" s="268">
        <f t="shared" si="44"/>
        <v>8.6969585086251605E-2</v>
      </c>
      <c r="X202" s="268">
        <f t="shared" si="44"/>
        <v>7.2605388672905585E-2</v>
      </c>
      <c r="Y202" s="268">
        <f t="shared" si="44"/>
        <v>7.026467796822905E-2</v>
      </c>
      <c r="DA202" s="78"/>
    </row>
    <row r="203" spans="1:105" ht="12" customHeight="1" x14ac:dyDescent="0.25">
      <c r="A203" s="174" t="s">
        <v>1051</v>
      </c>
      <c r="B203" s="269">
        <f t="shared" ref="B203:Y203" si="45">IF(B$121=0,0,B$121/B$110)</f>
        <v>0.44816536558178388</v>
      </c>
      <c r="C203" s="269">
        <f t="shared" si="45"/>
        <v>0.45299822730271283</v>
      </c>
      <c r="D203" s="269">
        <f t="shared" si="45"/>
        <v>0.44267016324582809</v>
      </c>
      <c r="E203" s="269">
        <f t="shared" si="45"/>
        <v>0.51370635097730488</v>
      </c>
      <c r="F203" s="269">
        <f t="shared" si="45"/>
        <v>0.53609680987911168</v>
      </c>
      <c r="G203" s="269">
        <f t="shared" si="45"/>
        <v>0.5244269463434692</v>
      </c>
      <c r="H203" s="269">
        <f t="shared" si="45"/>
        <v>0.53170169680992962</v>
      </c>
      <c r="I203" s="269">
        <f t="shared" si="45"/>
        <v>0.53765484937316177</v>
      </c>
      <c r="J203" s="269">
        <f t="shared" si="45"/>
        <v>0.50335534030717766</v>
      </c>
      <c r="K203" s="269">
        <f t="shared" si="45"/>
        <v>0.48968996576790003</v>
      </c>
      <c r="L203" s="269">
        <f t="shared" si="45"/>
        <v>0.50998412944545857</v>
      </c>
      <c r="M203" s="269">
        <f t="shared" si="45"/>
        <v>0.51356609971737677</v>
      </c>
      <c r="N203" s="269">
        <f t="shared" si="45"/>
        <v>0.38221603420661421</v>
      </c>
      <c r="O203" s="269">
        <f t="shared" si="45"/>
        <v>0.41953294982239836</v>
      </c>
      <c r="P203" s="269">
        <f t="shared" si="45"/>
        <v>0.48643690086272101</v>
      </c>
      <c r="Q203" s="269">
        <f t="shared" si="45"/>
        <v>0.57465102094842124</v>
      </c>
      <c r="R203" s="269">
        <f t="shared" si="45"/>
        <v>0.56211035934316733</v>
      </c>
      <c r="S203" s="269">
        <f t="shared" si="45"/>
        <v>0.4021903479739683</v>
      </c>
      <c r="T203" s="269">
        <f t="shared" si="45"/>
        <v>0.29859725028121104</v>
      </c>
      <c r="U203" s="269">
        <f t="shared" si="45"/>
        <v>0.4213029409513806</v>
      </c>
      <c r="V203" s="269">
        <f t="shared" si="45"/>
        <v>0.41144355848401698</v>
      </c>
      <c r="W203" s="269">
        <f t="shared" si="45"/>
        <v>0.41735876177285258</v>
      </c>
      <c r="X203" s="269">
        <f t="shared" si="45"/>
        <v>0.49648083560918599</v>
      </c>
      <c r="Y203" s="269">
        <f t="shared" si="45"/>
        <v>0.4823871546577006</v>
      </c>
      <c r="DA203" s="79"/>
    </row>
    <row r="204" spans="1:105" ht="12" customHeight="1" x14ac:dyDescent="0.25">
      <c r="A204" s="62" t="s">
        <v>1052</v>
      </c>
      <c r="B204" s="318">
        <f t="shared" ref="B204:Y204" si="46">IF(B$122=0,0,B$122/B$110)</f>
        <v>0.44756906556743886</v>
      </c>
      <c r="C204" s="318">
        <f t="shared" si="46"/>
        <v>0.45241599498889584</v>
      </c>
      <c r="D204" s="318">
        <f t="shared" si="46"/>
        <v>0.44205885127714351</v>
      </c>
      <c r="E204" s="318">
        <f t="shared" si="46"/>
        <v>0.51330926502778906</v>
      </c>
      <c r="F204" s="318">
        <f t="shared" si="46"/>
        <v>0.5358162227605352</v>
      </c>
      <c r="G204" s="318">
        <f t="shared" si="46"/>
        <v>0.52414860019118814</v>
      </c>
      <c r="H204" s="318">
        <f t="shared" si="46"/>
        <v>0.5314461185057</v>
      </c>
      <c r="I204" s="318">
        <f t="shared" si="46"/>
        <v>0.53762396034036752</v>
      </c>
      <c r="J204" s="318">
        <f t="shared" si="46"/>
        <v>0.50294035170206319</v>
      </c>
      <c r="K204" s="318">
        <f t="shared" si="46"/>
        <v>0.48922041437752251</v>
      </c>
      <c r="L204" s="318">
        <f t="shared" si="46"/>
        <v>0.50962078218656381</v>
      </c>
      <c r="M204" s="318">
        <f t="shared" si="46"/>
        <v>0.51323456426917635</v>
      </c>
      <c r="N204" s="318">
        <f t="shared" si="46"/>
        <v>0.38137207578507271</v>
      </c>
      <c r="O204" s="318">
        <f t="shared" si="46"/>
        <v>0.41880014348071437</v>
      </c>
      <c r="P204" s="318">
        <f t="shared" si="46"/>
        <v>0.48587133741635496</v>
      </c>
      <c r="Q204" s="318">
        <f t="shared" si="46"/>
        <v>0.57423242616518744</v>
      </c>
      <c r="R204" s="318">
        <f t="shared" si="46"/>
        <v>0.56196091567221362</v>
      </c>
      <c r="S204" s="318">
        <f t="shared" si="46"/>
        <v>0.40137540559290485</v>
      </c>
      <c r="T204" s="318">
        <f t="shared" si="46"/>
        <v>0.29764331443174102</v>
      </c>
      <c r="U204" s="318">
        <f t="shared" si="46"/>
        <v>0.42044623340149029</v>
      </c>
      <c r="V204" s="318">
        <f t="shared" si="46"/>
        <v>0.41058854620967811</v>
      </c>
      <c r="W204" s="318">
        <f t="shared" si="46"/>
        <v>0.41658337876859408</v>
      </c>
      <c r="X204" s="318">
        <f t="shared" si="46"/>
        <v>0.49620824540505071</v>
      </c>
      <c r="Y204" s="318">
        <f t="shared" si="46"/>
        <v>0.48201061021333247</v>
      </c>
      <c r="DA204" s="141"/>
    </row>
    <row r="205" spans="1:105" ht="12" customHeight="1" x14ac:dyDescent="0.25">
      <c r="A205" s="62" t="s">
        <v>1064</v>
      </c>
      <c r="B205" s="318">
        <f t="shared" ref="B205:Y205" si="47">IF(B$133=0,0,B$133/B$110)</f>
        <v>5.9630001434502172E-4</v>
      </c>
      <c r="C205" s="318">
        <f t="shared" si="47"/>
        <v>5.8223231381699097E-4</v>
      </c>
      <c r="D205" s="318">
        <f t="shared" si="47"/>
        <v>6.1131196868461745E-4</v>
      </c>
      <c r="E205" s="318">
        <f t="shared" si="47"/>
        <v>3.9708594951580342E-4</v>
      </c>
      <c r="F205" s="318">
        <f t="shared" si="47"/>
        <v>2.8058711857641366E-4</v>
      </c>
      <c r="G205" s="318">
        <f t="shared" si="47"/>
        <v>2.7834615228110928E-4</v>
      </c>
      <c r="H205" s="318">
        <f t="shared" si="47"/>
        <v>2.555783042296834E-4</v>
      </c>
      <c r="I205" s="318">
        <f t="shared" si="47"/>
        <v>3.0889032794199019E-5</v>
      </c>
      <c r="J205" s="318">
        <f t="shared" si="47"/>
        <v>4.1498860511444361E-4</v>
      </c>
      <c r="K205" s="318">
        <f t="shared" si="47"/>
        <v>4.6955139037753701E-4</v>
      </c>
      <c r="L205" s="318">
        <f t="shared" si="47"/>
        <v>3.6334725889472746E-4</v>
      </c>
      <c r="M205" s="318">
        <f t="shared" si="47"/>
        <v>3.3153544820039156E-4</v>
      </c>
      <c r="N205" s="318">
        <f t="shared" si="47"/>
        <v>8.4395842154150484E-4</v>
      </c>
      <c r="O205" s="318">
        <f t="shared" si="47"/>
        <v>7.3280634168393691E-4</v>
      </c>
      <c r="P205" s="318">
        <f t="shared" si="47"/>
        <v>5.6556344636610114E-4</v>
      </c>
      <c r="Q205" s="318">
        <f t="shared" si="47"/>
        <v>4.1859478323378143E-4</v>
      </c>
      <c r="R205" s="318">
        <f t="shared" si="47"/>
        <v>1.4944367095371172E-4</v>
      </c>
      <c r="S205" s="318">
        <f t="shared" si="47"/>
        <v>8.1494238106343117E-4</v>
      </c>
      <c r="T205" s="318">
        <f t="shared" si="47"/>
        <v>9.5393584947004383E-4</v>
      </c>
      <c r="U205" s="318">
        <f t="shared" si="47"/>
        <v>8.5670754989028691E-4</v>
      </c>
      <c r="V205" s="318">
        <f t="shared" si="47"/>
        <v>8.550122743388929E-4</v>
      </c>
      <c r="W205" s="318">
        <f t="shared" si="47"/>
        <v>7.7538300425845051E-4</v>
      </c>
      <c r="X205" s="318">
        <f t="shared" si="47"/>
        <v>2.7259020413527278E-4</v>
      </c>
      <c r="Y205" s="318">
        <f t="shared" si="47"/>
        <v>3.7654444436813314E-4</v>
      </c>
      <c r="DA205" s="141"/>
    </row>
    <row r="206" spans="1:105" ht="12" customHeight="1" x14ac:dyDescent="0.25">
      <c r="A206" s="174" t="s">
        <v>1010</v>
      </c>
      <c r="B206" s="269">
        <f t="shared" ref="B206:Y206" si="48">IF(B$134=0,0,B$134/B$110)</f>
        <v>0.16300806086971462</v>
      </c>
      <c r="C206" s="269">
        <f t="shared" si="48"/>
        <v>0.16654442293878882</v>
      </c>
      <c r="D206" s="269">
        <f t="shared" si="48"/>
        <v>0.16530776761501892</v>
      </c>
      <c r="E206" s="269">
        <f t="shared" si="48"/>
        <v>0.18918319973573908</v>
      </c>
      <c r="F206" s="269">
        <f t="shared" si="48"/>
        <v>0.19803025562060012</v>
      </c>
      <c r="G206" s="269">
        <f t="shared" si="48"/>
        <v>0.19363978630937406</v>
      </c>
      <c r="H206" s="269">
        <f t="shared" si="48"/>
        <v>0.1965747501608891</v>
      </c>
      <c r="I206" s="269">
        <f t="shared" si="48"/>
        <v>0.20025029811725636</v>
      </c>
      <c r="J206" s="269">
        <f t="shared" si="48"/>
        <v>0.18569737227696986</v>
      </c>
      <c r="K206" s="269">
        <f t="shared" si="48"/>
        <v>0.18061435696146952</v>
      </c>
      <c r="L206" s="269">
        <f t="shared" si="48"/>
        <v>0.18779824446917973</v>
      </c>
      <c r="M206" s="269">
        <f t="shared" si="48"/>
        <v>0.18917867288446327</v>
      </c>
      <c r="N206" s="269">
        <f t="shared" si="48"/>
        <v>0.15545359467999151</v>
      </c>
      <c r="O206" s="269">
        <f t="shared" si="48"/>
        <v>0.15625203285102202</v>
      </c>
      <c r="P206" s="269">
        <f t="shared" si="48"/>
        <v>0.15701529413734353</v>
      </c>
      <c r="Q206" s="269">
        <f t="shared" si="48"/>
        <v>0.14100525977623168</v>
      </c>
      <c r="R206" s="269">
        <f t="shared" si="48"/>
        <v>0.17491300382216493</v>
      </c>
      <c r="S206" s="269">
        <f t="shared" si="48"/>
        <v>0.15740990032577645</v>
      </c>
      <c r="T206" s="269">
        <f t="shared" si="48"/>
        <v>0.14853528514865688</v>
      </c>
      <c r="U206" s="269">
        <f t="shared" si="48"/>
        <v>0.16415741303750137</v>
      </c>
      <c r="V206" s="269">
        <f t="shared" si="48"/>
        <v>0.16083506546251067</v>
      </c>
      <c r="W206" s="269">
        <f t="shared" si="48"/>
        <v>0.15783714776636448</v>
      </c>
      <c r="X206" s="269">
        <f t="shared" si="48"/>
        <v>0.18076597642270495</v>
      </c>
      <c r="Y206" s="269">
        <f t="shared" si="48"/>
        <v>0.17527857313664175</v>
      </c>
      <c r="DA206" s="79"/>
    </row>
    <row r="207" spans="1:105" ht="12" customHeight="1" x14ac:dyDescent="0.25">
      <c r="A207" s="62" t="s">
        <v>1012</v>
      </c>
      <c r="B207" s="318">
        <f t="shared" ref="B207:Y207" si="49">IF(B$135=0,0,B$135/B$110)</f>
        <v>0.15415412393729802</v>
      </c>
      <c r="C207" s="318">
        <f t="shared" si="49"/>
        <v>0.15897512154619037</v>
      </c>
      <c r="D207" s="318">
        <f t="shared" si="49"/>
        <v>0.15672475388727192</v>
      </c>
      <c r="E207" s="318">
        <f t="shared" si="49"/>
        <v>0.1874212974825889</v>
      </c>
      <c r="F207" s="318">
        <f t="shared" si="49"/>
        <v>0.1974746621303497</v>
      </c>
      <c r="G207" s="318">
        <f t="shared" si="49"/>
        <v>0.19308511984750182</v>
      </c>
      <c r="H207" s="318">
        <f t="shared" si="49"/>
        <v>0.19615785353564211</v>
      </c>
      <c r="I207" s="318">
        <f t="shared" si="49"/>
        <v>0.20024912020087471</v>
      </c>
      <c r="J207" s="318">
        <f t="shared" si="49"/>
        <v>0.18377544212368105</v>
      </c>
      <c r="K207" s="318">
        <f t="shared" si="49"/>
        <v>0.17764414643348009</v>
      </c>
      <c r="L207" s="318">
        <f t="shared" si="49"/>
        <v>0.18644545099603657</v>
      </c>
      <c r="M207" s="318">
        <f t="shared" si="49"/>
        <v>0.18807454556161585</v>
      </c>
      <c r="N207" s="318">
        <f t="shared" si="49"/>
        <v>0.12114113734534182</v>
      </c>
      <c r="O207" s="318">
        <f t="shared" si="49"/>
        <v>0.13172509118007175</v>
      </c>
      <c r="P207" s="318">
        <f t="shared" si="49"/>
        <v>0.14524662953544526</v>
      </c>
      <c r="Q207" s="318">
        <f t="shared" si="49"/>
        <v>0.13379851403197307</v>
      </c>
      <c r="R207" s="318">
        <f t="shared" si="49"/>
        <v>0.1747414400388648</v>
      </c>
      <c r="S207" s="318">
        <f t="shared" si="49"/>
        <v>0.13041191358097712</v>
      </c>
      <c r="T207" s="318">
        <f t="shared" si="49"/>
        <v>7.6315782836906362E-2</v>
      </c>
      <c r="U207" s="318">
        <f t="shared" si="49"/>
        <v>0.13975520878041578</v>
      </c>
      <c r="V207" s="318">
        <f t="shared" si="49"/>
        <v>0.13411975536274875</v>
      </c>
      <c r="W207" s="318">
        <f t="shared" si="49"/>
        <v>0.13617073797688087</v>
      </c>
      <c r="X207" s="318">
        <f t="shared" si="49"/>
        <v>0.1801025312499028</v>
      </c>
      <c r="Y207" s="318">
        <f t="shared" si="49"/>
        <v>0.1734919477337433</v>
      </c>
      <c r="DA207" s="141"/>
    </row>
    <row r="208" spans="1:105" ht="12" customHeight="1" x14ac:dyDescent="0.25">
      <c r="A208" s="62" t="s">
        <v>1019</v>
      </c>
      <c r="B208" s="318">
        <f t="shared" ref="B208:Y208" si="50">IF(B$141=0,0,B$141/B$110)</f>
        <v>8.8539369324165864E-3</v>
      </c>
      <c r="C208" s="318">
        <f t="shared" si="50"/>
        <v>7.5693013925984378E-3</v>
      </c>
      <c r="D208" s="318">
        <f t="shared" si="50"/>
        <v>8.5830137277469916E-3</v>
      </c>
      <c r="E208" s="318">
        <f t="shared" si="50"/>
        <v>1.7619022531502068E-3</v>
      </c>
      <c r="F208" s="318">
        <f t="shared" si="50"/>
        <v>5.555934902505247E-4</v>
      </c>
      <c r="G208" s="318">
        <f t="shared" si="50"/>
        <v>5.5466646187236554E-4</v>
      </c>
      <c r="H208" s="318">
        <f t="shared" si="50"/>
        <v>4.1689662524688122E-4</v>
      </c>
      <c r="I208" s="318">
        <f t="shared" si="50"/>
        <v>1.1779163816641299E-6</v>
      </c>
      <c r="J208" s="318">
        <f t="shared" si="50"/>
        <v>1.9219301532888279E-3</v>
      </c>
      <c r="K208" s="318">
        <f t="shared" si="50"/>
        <v>2.9702105279894803E-3</v>
      </c>
      <c r="L208" s="318">
        <f t="shared" si="50"/>
        <v>1.3527934731431045E-3</v>
      </c>
      <c r="M208" s="318">
        <f t="shared" si="50"/>
        <v>1.1041273228474177E-3</v>
      </c>
      <c r="N208" s="318">
        <f t="shared" si="50"/>
        <v>3.4312457334649688E-2</v>
      </c>
      <c r="O208" s="318">
        <f t="shared" si="50"/>
        <v>2.4526941670950247E-2</v>
      </c>
      <c r="P208" s="318">
        <f t="shared" si="50"/>
        <v>1.1768664601898271E-2</v>
      </c>
      <c r="Q208" s="318">
        <f t="shared" si="50"/>
        <v>7.2067457442586179E-3</v>
      </c>
      <c r="R208" s="318">
        <f t="shared" si="50"/>
        <v>1.7156378330012448E-4</v>
      </c>
      <c r="S208" s="318">
        <f t="shared" si="50"/>
        <v>2.6997986744799259E-2</v>
      </c>
      <c r="T208" s="318">
        <f t="shared" si="50"/>
        <v>7.2219502311750505E-2</v>
      </c>
      <c r="U208" s="318">
        <f t="shared" si="50"/>
        <v>2.4402204257085655E-2</v>
      </c>
      <c r="V208" s="318">
        <f t="shared" si="50"/>
        <v>2.6715310099761923E-2</v>
      </c>
      <c r="W208" s="318">
        <f t="shared" si="50"/>
        <v>2.1666409789483546E-2</v>
      </c>
      <c r="X208" s="318">
        <f t="shared" si="50"/>
        <v>6.6344517280203985E-4</v>
      </c>
      <c r="Y208" s="318">
        <f t="shared" si="50"/>
        <v>1.786625402898418E-3</v>
      </c>
      <c r="DA208" s="141"/>
    </row>
    <row r="209" spans="1:105" ht="12" customHeight="1" x14ac:dyDescent="0.25">
      <c r="A209" s="174" t="s">
        <v>1021</v>
      </c>
      <c r="B209" s="269">
        <f t="shared" ref="B209:Y209" si="51">IF(B$142=0,0,B$142/B$110)</f>
        <v>0.22157810194428978</v>
      </c>
      <c r="C209" s="269">
        <f t="shared" si="51"/>
        <v>0.21693505952719663</v>
      </c>
      <c r="D209" s="269">
        <f t="shared" si="51"/>
        <v>0.2210997297030684</v>
      </c>
      <c r="E209" s="269">
        <f t="shared" si="51"/>
        <v>0.17399580164321046</v>
      </c>
      <c r="F209" s="269">
        <f t="shared" si="51"/>
        <v>0.16253331118753317</v>
      </c>
      <c r="G209" s="269">
        <f t="shared" si="51"/>
        <v>0.17322146166750405</v>
      </c>
      <c r="H209" s="269">
        <f t="shared" si="51"/>
        <v>0.16852390613400078</v>
      </c>
      <c r="I209" s="269">
        <f t="shared" si="51"/>
        <v>0.18433956397667392</v>
      </c>
      <c r="J209" s="269">
        <f t="shared" si="51"/>
        <v>0.18085617395148537</v>
      </c>
      <c r="K209" s="269">
        <f t="shared" si="51"/>
        <v>0.18825863522772937</v>
      </c>
      <c r="L209" s="269">
        <f t="shared" si="51"/>
        <v>0.178935738357585</v>
      </c>
      <c r="M209" s="269">
        <f t="shared" si="51"/>
        <v>0.17881932531073227</v>
      </c>
      <c r="N209" s="269">
        <f t="shared" si="51"/>
        <v>0.24209443738108538</v>
      </c>
      <c r="O209" s="269">
        <f t="shared" si="51"/>
        <v>0.22805159713450496</v>
      </c>
      <c r="P209" s="269">
        <f t="shared" si="51"/>
        <v>0.19918342828243596</v>
      </c>
      <c r="Q209" s="269">
        <f t="shared" si="51"/>
        <v>0.17317733992494336</v>
      </c>
      <c r="R209" s="269">
        <f t="shared" si="51"/>
        <v>0.1829968515497318</v>
      </c>
      <c r="S209" s="269">
        <f t="shared" si="51"/>
        <v>0.24109025721456515</v>
      </c>
      <c r="T209" s="269">
        <f t="shared" si="51"/>
        <v>0.28641853753613794</v>
      </c>
      <c r="U209" s="269">
        <f t="shared" si="51"/>
        <v>0.24605550853974911</v>
      </c>
      <c r="V209" s="269">
        <f t="shared" si="51"/>
        <v>0.24559432702969827</v>
      </c>
      <c r="W209" s="269">
        <f t="shared" si="51"/>
        <v>0.23508999644642642</v>
      </c>
      <c r="X209" s="269">
        <f t="shared" si="51"/>
        <v>0.18422740668951723</v>
      </c>
      <c r="Y209" s="269">
        <f t="shared" si="51"/>
        <v>0.18100998450207834</v>
      </c>
      <c r="DA209" s="79"/>
    </row>
    <row r="210" spans="1:105" ht="12" customHeight="1" x14ac:dyDescent="0.25">
      <c r="A210" s="62" t="s">
        <v>1133</v>
      </c>
      <c r="B210" s="318">
        <f t="shared" ref="B210:Y210" si="52">IF(B$143=0,0,B$143/B$110)</f>
        <v>1.0496298278094625E-2</v>
      </c>
      <c r="C210" s="318">
        <f t="shared" si="52"/>
        <v>1.3887636067199302E-2</v>
      </c>
      <c r="D210" s="318">
        <f t="shared" si="52"/>
        <v>2.2654977055898903E-2</v>
      </c>
      <c r="E210" s="318">
        <f t="shared" si="52"/>
        <v>6.2373599718944746E-2</v>
      </c>
      <c r="F210" s="318">
        <f t="shared" si="52"/>
        <v>8.7319558316885829E-2</v>
      </c>
      <c r="G210" s="318">
        <f t="shared" si="52"/>
        <v>0.10819924003547222</v>
      </c>
      <c r="H210" s="318">
        <f t="shared" si="52"/>
        <v>0.10402740932593031</v>
      </c>
      <c r="I210" s="318">
        <f t="shared" si="52"/>
        <v>0.13723633947850383</v>
      </c>
      <c r="J210" s="318">
        <f t="shared" si="52"/>
        <v>8.1169191522881504E-2</v>
      </c>
      <c r="K210" s="318">
        <f t="shared" si="52"/>
        <v>8.0380010316545528E-2</v>
      </c>
      <c r="L210" s="318">
        <f t="shared" si="52"/>
        <v>0.10060637762167221</v>
      </c>
      <c r="M210" s="318">
        <f t="shared" si="52"/>
        <v>0.10814811801360893</v>
      </c>
      <c r="N210" s="318">
        <f t="shared" si="52"/>
        <v>4.2106632022643746E-2</v>
      </c>
      <c r="O210" s="318">
        <f t="shared" si="52"/>
        <v>4.5603639733097702E-2</v>
      </c>
      <c r="P210" s="318">
        <f t="shared" si="52"/>
        <v>5.8899324372172199E-2</v>
      </c>
      <c r="Q210" s="318">
        <f t="shared" si="52"/>
        <v>6.1120032920301423E-2</v>
      </c>
      <c r="R210" s="318">
        <f t="shared" si="52"/>
        <v>0.13180366132901508</v>
      </c>
      <c r="S210" s="318">
        <f t="shared" si="52"/>
        <v>4.4949283229409769E-2</v>
      </c>
      <c r="T210" s="318">
        <f t="shared" si="52"/>
        <v>1.3107197703032101E-2</v>
      </c>
      <c r="U210" s="318">
        <f t="shared" si="52"/>
        <v>5.3109518045702055E-2</v>
      </c>
      <c r="V210" s="318">
        <f t="shared" si="52"/>
        <v>4.9304856406097712E-2</v>
      </c>
      <c r="W210" s="318">
        <f t="shared" si="52"/>
        <v>4.7707512710049797E-2</v>
      </c>
      <c r="X210" s="318">
        <f t="shared" si="52"/>
        <v>0.13384178574305181</v>
      </c>
      <c r="Y210" s="318">
        <f t="shared" si="52"/>
        <v>0.11979094123224845</v>
      </c>
      <c r="DA210" s="141"/>
    </row>
    <row r="211" spans="1:105" ht="12" customHeight="1" x14ac:dyDescent="0.25">
      <c r="A211" s="62" t="s">
        <v>1024</v>
      </c>
      <c r="B211" s="318">
        <f t="shared" ref="B211:Y211" si="53">IF(B$144=0,0,B$144/B$110)</f>
        <v>3.9150108282027113E-2</v>
      </c>
      <c r="C211" s="318">
        <f t="shared" si="53"/>
        <v>3.9574082649971434E-2</v>
      </c>
      <c r="D211" s="318">
        <f t="shared" si="53"/>
        <v>3.8668114545823001E-2</v>
      </c>
      <c r="E211" s="318">
        <f t="shared" si="53"/>
        <v>4.4900585974429127E-2</v>
      </c>
      <c r="F211" s="318">
        <f t="shared" si="53"/>
        <v>4.6869332029786832E-2</v>
      </c>
      <c r="G211" s="318">
        <f t="shared" si="53"/>
        <v>4.5848732703055776E-2</v>
      </c>
      <c r="H211" s="318">
        <f t="shared" si="53"/>
        <v>4.64870668824768E-2</v>
      </c>
      <c r="I211" s="318">
        <f t="shared" si="53"/>
        <v>4.7027459852821696E-2</v>
      </c>
      <c r="J211" s="318">
        <f t="shared" si="53"/>
        <v>4.3993588349482804E-2</v>
      </c>
      <c r="K211" s="318">
        <f t="shared" si="53"/>
        <v>4.2793467355424823E-2</v>
      </c>
      <c r="L211" s="318">
        <f t="shared" si="53"/>
        <v>4.4577944143838637E-2</v>
      </c>
      <c r="M211" s="318">
        <f t="shared" si="53"/>
        <v>4.4894051691759848E-2</v>
      </c>
      <c r="N211" s="318">
        <f t="shared" si="53"/>
        <v>3.3359673872450216E-2</v>
      </c>
      <c r="O211" s="318">
        <f t="shared" si="53"/>
        <v>3.6633610826099276E-2</v>
      </c>
      <c r="P211" s="318">
        <f t="shared" si="53"/>
        <v>4.2500514299099706E-2</v>
      </c>
      <c r="Q211" s="318">
        <f t="shared" si="53"/>
        <v>5.0229703956228437E-2</v>
      </c>
      <c r="R211" s="318">
        <f t="shared" si="53"/>
        <v>4.9156280876876707E-2</v>
      </c>
      <c r="S211" s="318">
        <f t="shared" si="53"/>
        <v>3.5109420645017833E-2</v>
      </c>
      <c r="T211" s="318">
        <f t="shared" si="53"/>
        <v>2.6035686748480814E-2</v>
      </c>
      <c r="U211" s="318">
        <f t="shared" si="53"/>
        <v>3.6777598879783539E-2</v>
      </c>
      <c r="V211" s="318">
        <f t="shared" si="53"/>
        <v>3.5915319623551857E-2</v>
      </c>
      <c r="W211" s="318">
        <f t="shared" si="53"/>
        <v>3.6439704264649896E-2</v>
      </c>
      <c r="X211" s="318">
        <f t="shared" si="53"/>
        <v>4.3404712328393179E-2</v>
      </c>
      <c r="Y211" s="318">
        <f t="shared" si="53"/>
        <v>4.2162805776161355E-2</v>
      </c>
      <c r="DA211" s="141"/>
    </row>
    <row r="212" spans="1:105" ht="12" customHeight="1" x14ac:dyDescent="0.25">
      <c r="A212" s="62" t="s">
        <v>1036</v>
      </c>
      <c r="B212" s="318">
        <f t="shared" ref="B212:Y212" si="54">IF(B$155=0,0,B$155/B$110)</f>
        <v>0.17193169538416805</v>
      </c>
      <c r="C212" s="318">
        <f t="shared" si="54"/>
        <v>0.16347334081002587</v>
      </c>
      <c r="D212" s="318">
        <f t="shared" si="54"/>
        <v>0.15977663810134649</v>
      </c>
      <c r="E212" s="318">
        <f t="shared" si="54"/>
        <v>6.6721615949836624E-2</v>
      </c>
      <c r="F212" s="318">
        <f t="shared" si="54"/>
        <v>2.8344420840860498E-2</v>
      </c>
      <c r="G212" s="318">
        <f t="shared" si="54"/>
        <v>1.9173488928976051E-2</v>
      </c>
      <c r="H212" s="318">
        <f t="shared" si="54"/>
        <v>1.8009429925593651E-2</v>
      </c>
      <c r="I212" s="318">
        <f t="shared" si="54"/>
        <v>7.5764645348368659E-5</v>
      </c>
      <c r="J212" s="318">
        <f t="shared" si="54"/>
        <v>5.569339407912105E-2</v>
      </c>
      <c r="K212" s="318">
        <f t="shared" si="54"/>
        <v>6.5085157555759027E-2</v>
      </c>
      <c r="L212" s="318">
        <f t="shared" si="54"/>
        <v>3.3751416592074167E-2</v>
      </c>
      <c r="M212" s="318">
        <f t="shared" si="54"/>
        <v>2.5777155605363488E-2</v>
      </c>
      <c r="N212" s="318">
        <f t="shared" si="54"/>
        <v>0.1666281314859914</v>
      </c>
      <c r="O212" s="318">
        <f t="shared" si="54"/>
        <v>0.14581434657530795</v>
      </c>
      <c r="P212" s="318">
        <f t="shared" si="54"/>
        <v>9.778358961116404E-2</v>
      </c>
      <c r="Q212" s="318">
        <f t="shared" si="54"/>
        <v>6.182760304841349E-2</v>
      </c>
      <c r="R212" s="318">
        <f t="shared" si="54"/>
        <v>2.0369093438400297E-3</v>
      </c>
      <c r="S212" s="318">
        <f t="shared" si="54"/>
        <v>0.16103155334013758</v>
      </c>
      <c r="T212" s="318">
        <f t="shared" si="54"/>
        <v>0.24727565308462499</v>
      </c>
      <c r="U212" s="318">
        <f t="shared" si="54"/>
        <v>0.15616839161426352</v>
      </c>
      <c r="V212" s="318">
        <f t="shared" si="54"/>
        <v>0.16037415100004873</v>
      </c>
      <c r="W212" s="318">
        <f t="shared" si="54"/>
        <v>0.15094277947172674</v>
      </c>
      <c r="X212" s="318">
        <f t="shared" si="54"/>
        <v>6.9809086180722558E-3</v>
      </c>
      <c r="Y212" s="318">
        <f t="shared" si="54"/>
        <v>1.9056237493668544E-2</v>
      </c>
      <c r="DA212" s="141"/>
    </row>
    <row r="213" spans="1:105" ht="12" customHeight="1" x14ac:dyDescent="0.25">
      <c r="A213" s="41" t="s">
        <v>1038</v>
      </c>
      <c r="B213" s="319">
        <f t="shared" ref="B213:Y213" si="55">IF(B$156=0,0,B$156/B$110)</f>
        <v>3.7370087939743425E-2</v>
      </c>
      <c r="C213" s="319">
        <f t="shared" si="55"/>
        <v>3.648846594880667E-2</v>
      </c>
      <c r="D213" s="319">
        <f t="shared" si="55"/>
        <v>3.8310886263275772E-2</v>
      </c>
      <c r="E213" s="319">
        <f t="shared" si="55"/>
        <v>2.488535384212839E-2</v>
      </c>
      <c r="F213" s="319">
        <f t="shared" si="55"/>
        <v>1.7584378741760023E-2</v>
      </c>
      <c r="G213" s="319">
        <f t="shared" si="55"/>
        <v>1.7443937511656234E-2</v>
      </c>
      <c r="H213" s="319">
        <f t="shared" si="55"/>
        <v>1.6017077770901299E-2</v>
      </c>
      <c r="I213" s="319">
        <f t="shared" si="55"/>
        <v>1.9358139260834202E-3</v>
      </c>
      <c r="J213" s="319">
        <f t="shared" si="55"/>
        <v>2.6007312248939738E-2</v>
      </c>
      <c r="K213" s="319">
        <f t="shared" si="55"/>
        <v>2.9426758894029612E-2</v>
      </c>
      <c r="L213" s="319">
        <f t="shared" si="55"/>
        <v>2.2770952022322481E-2</v>
      </c>
      <c r="M213" s="319">
        <f t="shared" si="55"/>
        <v>2.0777307657789641E-2</v>
      </c>
      <c r="N213" s="319">
        <f t="shared" si="55"/>
        <v>5.2890826214611886E-2</v>
      </c>
      <c r="O213" s="319">
        <f t="shared" si="55"/>
        <v>4.5924931700044039E-2</v>
      </c>
      <c r="P213" s="319">
        <f t="shared" si="55"/>
        <v>3.5443828974950659E-2</v>
      </c>
      <c r="Q213" s="319">
        <f t="shared" si="55"/>
        <v>2.1917506587488773E-2</v>
      </c>
      <c r="R213" s="319">
        <f t="shared" si="55"/>
        <v>4.2360568962288535E-3</v>
      </c>
      <c r="S213" s="319">
        <f t="shared" si="55"/>
        <v>4.4821311456349766E-2</v>
      </c>
      <c r="T213" s="319">
        <f t="shared" si="55"/>
        <v>6.4631180608018451E-2</v>
      </c>
      <c r="U213" s="319">
        <f t="shared" si="55"/>
        <v>3.1182802677777254E-2</v>
      </c>
      <c r="V213" s="319">
        <f t="shared" si="55"/>
        <v>3.6816145044819004E-2</v>
      </c>
      <c r="W213" s="319">
        <f t="shared" si="55"/>
        <v>4.1829110829147191E-2</v>
      </c>
      <c r="X213" s="319">
        <f t="shared" si="55"/>
        <v>2.6837360331671091E-2</v>
      </c>
      <c r="Y213" s="319">
        <f t="shared" si="55"/>
        <v>3.7071981241782376E-2</v>
      </c>
      <c r="DA213" s="82"/>
    </row>
    <row r="214" spans="1:105" ht="12" customHeight="1" x14ac:dyDescent="0.25">
      <c r="A214" s="172"/>
      <c r="B214" s="172"/>
      <c r="C214" s="172"/>
      <c r="D214" s="172"/>
      <c r="E214" s="172"/>
      <c r="F214" s="172"/>
      <c r="G214" s="172"/>
      <c r="H214" s="172"/>
      <c r="I214" s="172"/>
      <c r="J214" s="172"/>
      <c r="K214" s="172"/>
      <c r="L214" s="172"/>
      <c r="M214" s="172"/>
      <c r="N214" s="172"/>
      <c r="O214" s="172"/>
      <c r="P214" s="172"/>
      <c r="Q214" s="172"/>
      <c r="R214" s="172"/>
      <c r="S214" s="172"/>
      <c r="T214" s="172"/>
      <c r="U214" s="172"/>
      <c r="V214" s="172"/>
      <c r="W214" s="172"/>
      <c r="X214" s="172"/>
      <c r="Y214" s="172"/>
      <c r="DA214" s="176"/>
    </row>
    <row r="215" spans="1:105" ht="15" customHeight="1" x14ac:dyDescent="0.25">
      <c r="A215" s="32" t="s">
        <v>341</v>
      </c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DA215" s="88"/>
    </row>
    <row r="216" spans="1:105" ht="12" customHeight="1" x14ac:dyDescent="0.25">
      <c r="A216" s="172"/>
      <c r="B216" s="172"/>
      <c r="C216" s="172"/>
      <c r="D216" s="172"/>
      <c r="E216" s="172"/>
      <c r="F216" s="172"/>
      <c r="G216" s="172"/>
      <c r="H216" s="172"/>
      <c r="I216" s="172"/>
      <c r="J216" s="172"/>
      <c r="K216" s="172"/>
      <c r="L216" s="172"/>
      <c r="M216" s="172"/>
      <c r="N216" s="172"/>
      <c r="O216" s="172"/>
      <c r="P216" s="172"/>
      <c r="Q216" s="172"/>
      <c r="R216" s="172"/>
      <c r="S216" s="172"/>
      <c r="T216" s="172"/>
      <c r="U216" s="172"/>
      <c r="V216" s="172"/>
      <c r="W216" s="172"/>
      <c r="X216" s="172"/>
      <c r="Y216" s="172"/>
      <c r="DA216" s="176"/>
    </row>
    <row r="217" spans="1:105" ht="12" customHeight="1" x14ac:dyDescent="0.25">
      <c r="A217" s="35" t="s">
        <v>1267</v>
      </c>
      <c r="B217" s="322">
        <f>IF(B$5=0,0,(B$5-B$16)/(CHI_fec!B$5-CHI_fec!B$16))</f>
        <v>0.63306454662252809</v>
      </c>
      <c r="C217" s="322">
        <f>IF(C$5=0,0,(C$5-C$16)/(CHI_fec!C$5-CHI_fec!C$16))</f>
        <v>0.63554109354839727</v>
      </c>
      <c r="D217" s="322">
        <f>IF(D$5=0,0,(D$5-D$16)/(CHI_fec!D$5-CHI_fec!D$16))</f>
        <v>0.63372813668388406</v>
      </c>
      <c r="E217" s="322">
        <f>IF(E$5=0,0,(E$5-E$16)/(CHI_fec!E$5-CHI_fec!E$16))</f>
        <v>0.64795943976468717</v>
      </c>
      <c r="F217" s="322">
        <f>IF(F$5=0,0,(F$5-F$16)/(CHI_fec!F$5-CHI_fec!F$16))</f>
        <v>0.64469951759408273</v>
      </c>
      <c r="G217" s="322">
        <f>IF(G$5=0,0,(G$5-G$16)/(CHI_fec!G$5-CHI_fec!G$16))</f>
        <v>0.64919023697997058</v>
      </c>
      <c r="H217" s="322">
        <f>IF(H$5=0,0,(H$5-H$16)/(CHI_fec!H$5-CHI_fec!H$16))</f>
        <v>0.64539530804319456</v>
      </c>
      <c r="I217" s="322">
        <f>IF(I$5=0,0,(I$5-I$16)/(CHI_fec!I$5-CHI_fec!I$16))</f>
        <v>0.6590346523412991</v>
      </c>
      <c r="J217" s="322">
        <f>IF(J$5=0,0,(J$5-J$16)/(CHI_fec!J$5-CHI_fec!J$16))</f>
        <v>0.6582019275571932</v>
      </c>
      <c r="K217" s="322">
        <f>IF(K$5=0,0,(K$5-K$16)/(CHI_fec!K$5-CHI_fec!K$16))</f>
        <v>0.6685858541290306</v>
      </c>
      <c r="L217" s="322">
        <f>IF(L$5=0,0,(L$5-L$16)/(CHI_fec!L$5-CHI_fec!L$16))</f>
        <v>0.68203590299970607</v>
      </c>
      <c r="M217" s="322">
        <f>IF(M$5=0,0,(M$5-M$16)/(CHI_fec!M$5-CHI_fec!M$16))</f>
        <v>0.68822490175585471</v>
      </c>
      <c r="N217" s="322">
        <f>IF(N$5=0,0,(N$5-N$16)/(CHI_fec!N$5-CHI_fec!N$16))</f>
        <v>0.69490309301956577</v>
      </c>
      <c r="O217" s="322">
        <f>IF(O$5=0,0,(O$5-O$16)/(CHI_fec!O$5-CHI_fec!O$16))</f>
        <v>0.68738430978743892</v>
      </c>
      <c r="P217" s="322">
        <f>IF(P$5=0,0,(P$5-P$16)/(CHI_fec!P$5-CHI_fec!P$16))</f>
        <v>0.68169348552292075</v>
      </c>
      <c r="Q217" s="322">
        <f>IF(Q$5=0,0,(Q$5-Q$16)/(CHI_fec!Q$5-CHI_fec!Q$16))</f>
        <v>0.67806762920241181</v>
      </c>
      <c r="R217" s="322">
        <f>IF(R$5=0,0,(R$5-R$16)/(CHI_fec!R$5-CHI_fec!R$16))</f>
        <v>0.70073335448128238</v>
      </c>
      <c r="S217" s="322">
        <f>IF(S$5=0,0,(S$5-S$16)/(CHI_fec!S$5-CHI_fec!S$16))</f>
        <v>0.68229524308100609</v>
      </c>
      <c r="T217" s="322">
        <f>IF(T$5=0,0,(T$5-T$16)/(CHI_fec!T$5-CHI_fec!T$16))</f>
        <v>0.67171536295560774</v>
      </c>
      <c r="U217" s="322">
        <f>IF(U$5=0,0,(U$5-U$16)/(CHI_fec!U$5-CHI_fec!U$16))</f>
        <v>0.68110813973792339</v>
      </c>
      <c r="V217" s="322">
        <f>IF(V$5=0,0,(V$5-V$16)/(CHI_fec!V$5-CHI_fec!V$16))</f>
        <v>0.67910842752769496</v>
      </c>
      <c r="W217" s="322">
        <f>IF(W$5=0,0,(W$5-W$16)/(CHI_fec!W$5-CHI_fec!W$16))</f>
        <v>0.68175717542773984</v>
      </c>
      <c r="X217" s="322">
        <f>IF(X$5=0,0,(X$5-X$16)/(CHI_fec!X$5-CHI_fec!X$16))</f>
        <v>0.72533379787117724</v>
      </c>
      <c r="Y217" s="322">
        <f>IF(Y$5=0,0,(Y$5-Y$16)/(CHI_fec!Y$5-CHI_fec!Y$16))</f>
        <v>0.71494045154076735</v>
      </c>
      <c r="DA217" s="95"/>
    </row>
    <row r="218" spans="1:105" ht="12" customHeight="1" x14ac:dyDescent="0.25">
      <c r="A218" s="55" t="s">
        <v>91</v>
      </c>
      <c r="B218" s="305">
        <f>IF(B$6=0,0,B$6/CHI_fec!B$6)</f>
        <v>0.54449999999999998</v>
      </c>
      <c r="C218" s="305">
        <f>IF(C$6=0,0,C$6/CHI_fec!C$6)</f>
        <v>0.54449999999999998</v>
      </c>
      <c r="D218" s="305">
        <f>IF(D$6=0,0,D$6/CHI_fec!D$6)</f>
        <v>0.54449999999999998</v>
      </c>
      <c r="E218" s="305">
        <f>IF(E$6=0,0,E$6/CHI_fec!E$6)</f>
        <v>0.54449999999999976</v>
      </c>
      <c r="F218" s="305">
        <f>IF(F$6=0,0,F$6/CHI_fec!F$6)</f>
        <v>0.5445000000000001</v>
      </c>
      <c r="G218" s="305">
        <f>IF(G$6=0,0,G$6/CHI_fec!G$6)</f>
        <v>0.54449999999999998</v>
      </c>
      <c r="H218" s="305">
        <f>IF(H$6=0,0,H$6/CHI_fec!H$6)</f>
        <v>0.54449999999999987</v>
      </c>
      <c r="I218" s="305">
        <f>IF(I$6=0,0,I$6/CHI_fec!I$6)</f>
        <v>0.54449999999999998</v>
      </c>
      <c r="J218" s="305">
        <f>IF(J$6=0,0,J$6/CHI_fec!J$6)</f>
        <v>0.54449999999999998</v>
      </c>
      <c r="K218" s="305">
        <f>IF(K$6=0,0,K$6/CHI_fec!K$6)</f>
        <v>0.54449999999999998</v>
      </c>
      <c r="L218" s="305">
        <f>IF(L$6=0,0,L$6/CHI_fec!L$6)</f>
        <v>0.54449999999999976</v>
      </c>
      <c r="M218" s="305">
        <f>IF(M$6=0,0,M$6/CHI_fec!M$6)</f>
        <v>0.5445000000000001</v>
      </c>
      <c r="N218" s="305">
        <f>IF(N$6=0,0,N$6/CHI_fec!N$6)</f>
        <v>0.54449999999999998</v>
      </c>
      <c r="O218" s="305">
        <f>IF(O$6=0,0,O$6/CHI_fec!O$6)</f>
        <v>0.54449999999999998</v>
      </c>
      <c r="P218" s="305">
        <f>IF(P$6=0,0,P$6/CHI_fec!P$6)</f>
        <v>0.54449999999999987</v>
      </c>
      <c r="Q218" s="305">
        <f>IF(Q$6=0,0,Q$6/CHI_fec!Q$6)</f>
        <v>0.54449999999999998</v>
      </c>
      <c r="R218" s="305">
        <f>IF(R$6=0,0,R$6/CHI_fec!R$6)</f>
        <v>0.54449999999999987</v>
      </c>
      <c r="S218" s="305">
        <f>IF(S$6=0,0,S$6/CHI_fec!S$6)</f>
        <v>0.5445000000000001</v>
      </c>
      <c r="T218" s="305">
        <f>IF(T$6=0,0,T$6/CHI_fec!T$6)</f>
        <v>0.5445000000000001</v>
      </c>
      <c r="U218" s="305">
        <f>IF(U$6=0,0,U$6/CHI_fec!U$6)</f>
        <v>0.54449999999999998</v>
      </c>
      <c r="V218" s="305">
        <f>IF(V$6=0,0,V$6/CHI_fec!V$6)</f>
        <v>0.54449999999999987</v>
      </c>
      <c r="W218" s="305">
        <f>IF(W$6=0,0,W$6/CHI_fec!W$6)</f>
        <v>0.54449999999999998</v>
      </c>
      <c r="X218" s="305">
        <f>IF(X$6=0,0,X$6/CHI_fec!X$6)</f>
        <v>0.54449999999999998</v>
      </c>
      <c r="Y218" s="305">
        <f>IF(Y$6=0,0,Y$6/CHI_fec!Y$6)</f>
        <v>0.5445000000000001</v>
      </c>
      <c r="DA218" s="76"/>
    </row>
    <row r="219" spans="1:105" ht="12" customHeight="1" x14ac:dyDescent="0.25">
      <c r="A219" s="173" t="s">
        <v>92</v>
      </c>
      <c r="B219" s="306">
        <f>IF(B$7=0,0,B$7/CHI_fec!B$7)</f>
        <v>0.14495807160566418</v>
      </c>
      <c r="C219" s="306">
        <f>IF(C$7=0,0,C$7/CHI_fec!C$7)</f>
        <v>0.14539785866494057</v>
      </c>
      <c r="D219" s="306">
        <f>IF(D$7=0,0,D$7/CHI_fec!D$7)</f>
        <v>0.14539785866494057</v>
      </c>
      <c r="E219" s="306">
        <f>IF(E$7=0,0,E$7/CHI_fec!E$7)</f>
        <v>0.14727758559911164</v>
      </c>
      <c r="F219" s="306">
        <f>IF(F$7=0,0,F$7/CHI_fec!F$7)</f>
        <v>0.14727758559911164</v>
      </c>
      <c r="G219" s="306">
        <f>IF(G$7=0,0,G$7/CHI_fec!G$7)</f>
        <v>0.14727758559911167</v>
      </c>
      <c r="H219" s="306">
        <f>IF(H$7=0,0,H$7/CHI_fec!H$7)</f>
        <v>0.14727758559911167</v>
      </c>
      <c r="I219" s="306">
        <f>IF(I$7=0,0,I$7/CHI_fec!I$7)</f>
        <v>0.14925167682747029</v>
      </c>
      <c r="J219" s="306">
        <f>IF(J$7=0,0,J$7/CHI_fec!J$7)</f>
        <v>0.15110189529998067</v>
      </c>
      <c r="K219" s="306">
        <f>IF(K$7=0,0,K$7/CHI_fec!K$7)</f>
        <v>0.15276709192524002</v>
      </c>
      <c r="L219" s="306">
        <f>IF(L$7=0,0,L$7/CHI_fec!L$7)</f>
        <v>0.15426576888797347</v>
      </c>
      <c r="M219" s="306">
        <f>IF(M$7=0,0,M$7/CHI_fec!M$7)</f>
        <v>0.15561457815443361</v>
      </c>
      <c r="N219" s="306">
        <f>IF(N$7=0,0,N$7/CHI_fec!N$7)</f>
        <v>0.15622873296806217</v>
      </c>
      <c r="O219" s="306">
        <f>IF(O$7=0,0,O$7/CHI_fec!O$7)</f>
        <v>0.1562287329680622</v>
      </c>
      <c r="P219" s="306">
        <f>IF(P$7=0,0,P$7/CHI_fec!P$7)</f>
        <v>0.1562287329680622</v>
      </c>
      <c r="Q219" s="306">
        <f>IF(Q$7=0,0,Q$7/CHI_fec!Q$7)</f>
        <v>0.15622873296806217</v>
      </c>
      <c r="R219" s="306">
        <f>IF(R$7=0,0,R$7/CHI_fec!R$7)</f>
        <v>0.1562287329680622</v>
      </c>
      <c r="S219" s="306">
        <f>IF(S$7=0,0,S$7/CHI_fec!S$7)</f>
        <v>0.15622873296806214</v>
      </c>
      <c r="T219" s="306">
        <f>IF(T$7=0,0,T$7/CHI_fec!T$7)</f>
        <v>0.15622873296806225</v>
      </c>
      <c r="U219" s="306">
        <f>IF(U$7=0,0,U$7/CHI_fec!U$7)</f>
        <v>0.15622873296806217</v>
      </c>
      <c r="V219" s="306">
        <f>IF(V$7=0,0,V$7/CHI_fec!V$7)</f>
        <v>0.1562287329680622</v>
      </c>
      <c r="W219" s="306">
        <f>IF(W$7=0,0,W$7/CHI_fec!W$7)</f>
        <v>0.15738124582651339</v>
      </c>
      <c r="X219" s="306">
        <f>IF(X$7=0,0,X$7/CHI_fec!X$7)</f>
        <v>0.15841850739911947</v>
      </c>
      <c r="Y219" s="306">
        <f>IF(Y$7=0,0,Y$7/CHI_fec!Y$7)</f>
        <v>0.15935204281446497</v>
      </c>
      <c r="DA219" s="77"/>
    </row>
    <row r="220" spans="1:105" ht="12" customHeight="1" x14ac:dyDescent="0.25">
      <c r="A220" s="173" t="s">
        <v>93</v>
      </c>
      <c r="B220" s="306">
        <f>IF(B$8=0,0,B$8/CHI_fec!B$8)</f>
        <v>0.75849841896575709</v>
      </c>
      <c r="C220" s="306">
        <f>IF(C$8=0,0,C$8/CHI_fec!C$8)</f>
        <v>0.75849841896575698</v>
      </c>
      <c r="D220" s="306">
        <f>IF(D$8=0,0,D$8/CHI_fec!D$8)</f>
        <v>0.75849841896575709</v>
      </c>
      <c r="E220" s="306">
        <f>IF(E$8=0,0,E$8/CHI_fec!E$8)</f>
        <v>0.75849841896575709</v>
      </c>
      <c r="F220" s="306">
        <f>IF(F$8=0,0,F$8/CHI_fec!F$8)</f>
        <v>0.75849841896575698</v>
      </c>
      <c r="G220" s="306">
        <f>IF(G$8=0,0,G$8/CHI_fec!G$8)</f>
        <v>0.7584984189657572</v>
      </c>
      <c r="H220" s="306">
        <f>IF(H$8=0,0,H$8/CHI_fec!H$8)</f>
        <v>0.7584984189657572</v>
      </c>
      <c r="I220" s="306">
        <f>IF(I$8=0,0,I$8/CHI_fec!I$8)</f>
        <v>0.75849841896575698</v>
      </c>
      <c r="J220" s="306">
        <f>IF(J$8=0,0,J$8/CHI_fec!J$8)</f>
        <v>0.75849841896575709</v>
      </c>
      <c r="K220" s="306">
        <f>IF(K$8=0,0,K$8/CHI_fec!K$8)</f>
        <v>0.75849841896575709</v>
      </c>
      <c r="L220" s="306">
        <f>IF(L$8=0,0,L$8/CHI_fec!L$8)</f>
        <v>0.75849841896575709</v>
      </c>
      <c r="M220" s="306">
        <f>IF(M$8=0,0,M$8/CHI_fec!M$8)</f>
        <v>0.75849841896575698</v>
      </c>
      <c r="N220" s="306">
        <f>IF(N$8=0,0,N$8/CHI_fec!N$8)</f>
        <v>0.75849841896575709</v>
      </c>
      <c r="O220" s="306">
        <f>IF(O$8=0,0,O$8/CHI_fec!O$8)</f>
        <v>0.75849841896575709</v>
      </c>
      <c r="P220" s="306">
        <f>IF(P$8=0,0,P$8/CHI_fec!P$8)</f>
        <v>0.75849841896575709</v>
      </c>
      <c r="Q220" s="306">
        <f>IF(Q$8=0,0,Q$8/CHI_fec!Q$8)</f>
        <v>0.75849841896575698</v>
      </c>
      <c r="R220" s="306">
        <f>IF(R$8=0,0,R$8/CHI_fec!R$8)</f>
        <v>0.75849841896575732</v>
      </c>
      <c r="S220" s="306">
        <f>IF(S$8=0,0,S$8/CHI_fec!S$8)</f>
        <v>0.75849841896575709</v>
      </c>
      <c r="T220" s="306">
        <f>IF(T$8=0,0,T$8/CHI_fec!T$8)</f>
        <v>0.75849841896575732</v>
      </c>
      <c r="U220" s="306">
        <f>IF(U$8=0,0,U$8/CHI_fec!U$8)</f>
        <v>0.7584984189657572</v>
      </c>
      <c r="V220" s="306">
        <f>IF(V$8=0,0,V$8/CHI_fec!V$8)</f>
        <v>0.75849841896575709</v>
      </c>
      <c r="W220" s="306">
        <f>IF(W$8=0,0,W$8/CHI_fec!W$8)</f>
        <v>0.75849841896575698</v>
      </c>
      <c r="X220" s="306">
        <f>IF(X$8=0,0,X$8/CHI_fec!X$8)</f>
        <v>0.75849841896575709</v>
      </c>
      <c r="Y220" s="306">
        <f>IF(Y$8=0,0,Y$8/CHI_fec!Y$8)</f>
        <v>0.75849841896575709</v>
      </c>
      <c r="DA220" s="77"/>
    </row>
    <row r="221" spans="1:105" ht="12" customHeight="1" x14ac:dyDescent="0.25">
      <c r="A221" s="173" t="s">
        <v>94</v>
      </c>
      <c r="B221" s="306">
        <f>IF(B$9=0,0,B$9/CHI_fec!B$9)</f>
        <v>0.55772368391040961</v>
      </c>
      <c r="C221" s="306">
        <f>IF(C$9=0,0,C$9/CHI_fec!C$9)</f>
        <v>0.5594157570465853</v>
      </c>
      <c r="D221" s="306">
        <f>IF(D$9=0,0,D$9/CHI_fec!D$9)</f>
        <v>0.5594157570465853</v>
      </c>
      <c r="E221" s="306">
        <f>IF(E$9=0,0,E$9/CHI_fec!E$9)</f>
        <v>0.56664797405153711</v>
      </c>
      <c r="F221" s="306">
        <f>IF(F$9=0,0,F$9/CHI_fec!F$9)</f>
        <v>0.56664797405153722</v>
      </c>
      <c r="G221" s="306">
        <f>IF(G$9=0,0,G$9/CHI_fec!G$9)</f>
        <v>0.56664797405153733</v>
      </c>
      <c r="H221" s="306">
        <f>IF(H$9=0,0,H$9/CHI_fec!H$9)</f>
        <v>0.56664797405153722</v>
      </c>
      <c r="I221" s="306">
        <f>IF(I$9=0,0,I$9/CHI_fec!I$9)</f>
        <v>0.57424325605315274</v>
      </c>
      <c r="J221" s="306">
        <f>IF(J$9=0,0,J$9/CHI_fec!J$9)</f>
        <v>0.58197114837306607</v>
      </c>
      <c r="K221" s="306">
        <f>IF(K$9=0,0,K$9/CHI_fec!K$9)</f>
        <v>0.5889262514609882</v>
      </c>
      <c r="L221" s="306">
        <f>IF(L$9=0,0,L$9/CHI_fec!L$9)</f>
        <v>0.59518584424011767</v>
      </c>
      <c r="M221" s="306">
        <f>IF(M$9=0,0,M$9/CHI_fec!M$9)</f>
        <v>0.6008194777413346</v>
      </c>
      <c r="N221" s="306">
        <f>IF(N$9=0,0,N$9/CHI_fec!N$9)</f>
        <v>0.60108735938922819</v>
      </c>
      <c r="O221" s="306">
        <f>IF(O$9=0,0,O$9/CHI_fec!O$9)</f>
        <v>0.60108735938922819</v>
      </c>
      <c r="P221" s="306">
        <f>IF(P$9=0,0,P$9/CHI_fec!P$9)</f>
        <v>0.60108735938922853</v>
      </c>
      <c r="Q221" s="306">
        <f>IF(Q$9=0,0,Q$9/CHI_fec!Q$9)</f>
        <v>0.60108735938922808</v>
      </c>
      <c r="R221" s="306">
        <f>IF(R$9=0,0,R$9/CHI_fec!R$9)</f>
        <v>0.60108735938922808</v>
      </c>
      <c r="S221" s="306">
        <f>IF(S$9=0,0,S$9/CHI_fec!S$9)</f>
        <v>0.6010873593892283</v>
      </c>
      <c r="T221" s="306">
        <f>IF(T$9=0,0,T$9/CHI_fec!T$9)</f>
        <v>0.60108735938922808</v>
      </c>
      <c r="U221" s="306">
        <f>IF(U$9=0,0,U$9/CHI_fec!U$9)</f>
        <v>0.60108735938922808</v>
      </c>
      <c r="V221" s="306">
        <f>IF(V$9=0,0,V$9/CHI_fec!V$9)</f>
        <v>0.6010873593892283</v>
      </c>
      <c r="W221" s="306">
        <f>IF(W$9=0,0,W$9/CHI_fec!W$9)</f>
        <v>0.60613084137553419</v>
      </c>
      <c r="X221" s="306">
        <f>IF(X$9=0,0,X$9/CHI_fec!X$9)</f>
        <v>0.6106699751632092</v>
      </c>
      <c r="Y221" s="306">
        <f>IF(Y$9=0,0,Y$9/CHI_fec!Y$9)</f>
        <v>0.61475519557211677</v>
      </c>
      <c r="DA221" s="77"/>
    </row>
    <row r="222" spans="1:105" ht="12" customHeight="1" x14ac:dyDescent="0.25">
      <c r="A222" s="56" t="s">
        <v>95</v>
      </c>
      <c r="B222" s="307">
        <f>IF(B$10=0,0,B$10/CHI_fec!B$10)</f>
        <v>0.93438877834497969</v>
      </c>
      <c r="C222" s="307">
        <f>IF(C$10=0,0,C$10/CHI_fec!C$10)</f>
        <v>0.92806835969496437</v>
      </c>
      <c r="D222" s="307">
        <f>IF(D$10=0,0,D$10/CHI_fec!D$10)</f>
        <v>0.92260004733979317</v>
      </c>
      <c r="E222" s="307">
        <f>IF(E$10=0,0,E$10/CHI_fec!E$10)</f>
        <v>0.84026545924558138</v>
      </c>
      <c r="F222" s="307">
        <f>IF(F$10=0,0,F$10/CHI_fec!F$10)</f>
        <v>0.80335844897147501</v>
      </c>
      <c r="G222" s="307">
        <f>IF(G$10=0,0,G$10/CHI_fec!G$10)</f>
        <v>0.80101688943047378</v>
      </c>
      <c r="H222" s="307">
        <f>IF(H$10=0,0,H$10/CHI_fec!H$10)</f>
        <v>0.79710762729827545</v>
      </c>
      <c r="I222" s="307">
        <f>IF(I$10=0,0,I$10/CHI_fec!I$10)</f>
        <v>0.79020734794669967</v>
      </c>
      <c r="J222" s="307">
        <f>IF(J$10=0,0,J$10/CHI_fec!J$10)</f>
        <v>0.88318184468114558</v>
      </c>
      <c r="K222" s="307">
        <f>IF(K$10=0,0,K$10/CHI_fec!K$10)</f>
        <v>0.8972323956776187</v>
      </c>
      <c r="L222" s="307">
        <f>IF(L$10=0,0,L$10/CHI_fec!L$10)</f>
        <v>0.86554072135384674</v>
      </c>
      <c r="M222" s="307">
        <f>IF(M$10=0,0,M$10/CHI_fec!M$10)</f>
        <v>0.86694254301340412</v>
      </c>
      <c r="N222" s="307">
        <f>IF(N$10=0,0,N$10/CHI_fec!N$10)</f>
        <v>0.99376356224410956</v>
      </c>
      <c r="O222" s="307">
        <f>IF(O$10=0,0,O$10/CHI_fec!O$10)</f>
        <v>0.9813858209125389</v>
      </c>
      <c r="P222" s="307">
        <f>IF(P$10=0,0,P$10/CHI_fec!P$10)</f>
        <v>0.93229338269918416</v>
      </c>
      <c r="Q222" s="307">
        <f>IF(Q$10=0,0,Q$10/CHI_fec!Q$10)</f>
        <v>0.92265491902613961</v>
      </c>
      <c r="R222" s="307">
        <f>IF(R$10=0,0,R$10/CHI_fec!R$10)</f>
        <v>0.84562223775398082</v>
      </c>
      <c r="S222" s="307">
        <f>IF(S$10=0,0,S$10/CHI_fec!S$10)</f>
        <v>0.98732374531434586</v>
      </c>
      <c r="T222" s="307">
        <f>IF(T$10=0,0,T$10/CHI_fec!T$10)</f>
        <v>1.0366261140250375</v>
      </c>
      <c r="U222" s="307">
        <f>IF(U$10=0,0,U$10/CHI_fec!U$10)</f>
        <v>0.98103279988773007</v>
      </c>
      <c r="V222" s="307">
        <f>IF(V$10=0,0,V$10/CHI_fec!V$10)</f>
        <v>0.98610957256963894</v>
      </c>
      <c r="W222" s="307">
        <f>IF(W$10=0,0,W$10/CHI_fec!W$10)</f>
        <v>1.007717340987931</v>
      </c>
      <c r="X222" s="307">
        <f>IF(X$10=0,0,X$10/CHI_fec!X$10)</f>
        <v>0.872935450180923</v>
      </c>
      <c r="Y222" s="307">
        <f>IF(Y$10=0,0,Y$10/CHI_fec!Y$10)</f>
        <v>0.88551771853813455</v>
      </c>
      <c r="DA222" s="78"/>
    </row>
    <row r="223" spans="1:105" ht="12" customHeight="1" x14ac:dyDescent="0.25">
      <c r="A223" s="134" t="s">
        <v>997</v>
      </c>
      <c r="B223" s="323">
        <f>IF(B$16=0,0,B$16/CHI_fec!B$16)</f>
        <v>1</v>
      </c>
      <c r="C223" s="323">
        <f>IF(C$16=0,0,C$16/CHI_fec!C$16)</f>
        <v>1</v>
      </c>
      <c r="D223" s="323">
        <f>IF(D$16=0,0,D$16/CHI_fec!D$16)</f>
        <v>1</v>
      </c>
      <c r="E223" s="323">
        <f>IF(E$16=0,0,E$16/CHI_fec!E$16)</f>
        <v>1</v>
      </c>
      <c r="F223" s="323">
        <f>IF(F$16=0,0,F$16/CHI_fec!F$16)</f>
        <v>1</v>
      </c>
      <c r="G223" s="323">
        <f>IF(G$16=0,0,G$16/CHI_fec!G$16)</f>
        <v>1</v>
      </c>
      <c r="H223" s="323">
        <f>IF(H$16=0,0,H$16/CHI_fec!H$16)</f>
        <v>1</v>
      </c>
      <c r="I223" s="323">
        <f>IF(I$16=0,0,I$16/CHI_fec!I$16)</f>
        <v>1</v>
      </c>
      <c r="J223" s="323">
        <f>IF(J$16=0,0,J$16/CHI_fec!J$16)</f>
        <v>1</v>
      </c>
      <c r="K223" s="323">
        <f>IF(K$16=0,0,K$16/CHI_fec!K$16)</f>
        <v>1</v>
      </c>
      <c r="L223" s="323">
        <f>IF(L$16=0,0,L$16/CHI_fec!L$16)</f>
        <v>1</v>
      </c>
      <c r="M223" s="323">
        <f>IF(M$16=0,0,M$16/CHI_fec!M$16)</f>
        <v>1</v>
      </c>
      <c r="N223" s="323">
        <f>IF(N$16=0,0,N$16/CHI_fec!N$16)</f>
        <v>1</v>
      </c>
      <c r="O223" s="323">
        <f>IF(O$16=0,0,O$16/CHI_fec!O$16)</f>
        <v>1</v>
      </c>
      <c r="P223" s="323">
        <f>IF(P$16=0,0,P$16/CHI_fec!P$16)</f>
        <v>1</v>
      </c>
      <c r="Q223" s="323">
        <f>IF(Q$16=0,0,Q$16/CHI_fec!Q$16)</f>
        <v>1</v>
      </c>
      <c r="R223" s="323">
        <f>IF(R$16=0,0,R$16/CHI_fec!R$16)</f>
        <v>1</v>
      </c>
      <c r="S223" s="323">
        <f>IF(S$16=0,0,S$16/CHI_fec!S$16)</f>
        <v>1</v>
      </c>
      <c r="T223" s="323">
        <f>IF(T$16=0,0,T$16/CHI_fec!T$16)</f>
        <v>1</v>
      </c>
      <c r="U223" s="323">
        <f>IF(U$16=0,0,U$16/CHI_fec!U$16)</f>
        <v>1</v>
      </c>
      <c r="V223" s="323">
        <f>IF(V$16=0,0,V$16/CHI_fec!V$16)</f>
        <v>1</v>
      </c>
      <c r="W223" s="323">
        <f>IF(W$16=0,0,W$16/CHI_fec!W$16)</f>
        <v>1</v>
      </c>
      <c r="X223" s="323">
        <f>IF(X$16=0,0,X$16/CHI_fec!X$16)</f>
        <v>1</v>
      </c>
      <c r="Y223" s="323">
        <f>IF(Y$16=0,0,Y$16/CHI_fec!Y$16)</f>
        <v>1</v>
      </c>
      <c r="DA223" s="140"/>
    </row>
    <row r="224" spans="1:105" ht="12" customHeight="1" x14ac:dyDescent="0.25">
      <c r="A224" s="174" t="s">
        <v>998</v>
      </c>
      <c r="B224" s="308">
        <f>IF(B$25=0,0,B$25/CHI_fec!B$25)</f>
        <v>0.72704366082023564</v>
      </c>
      <c r="C224" s="308">
        <f>IF(C$25=0,0,C$25/CHI_fec!C$25)</f>
        <v>0.73023100032084431</v>
      </c>
      <c r="D224" s="308">
        <f>IF(D$25=0,0,D$25/CHI_fec!D$25)</f>
        <v>0.73168220529573891</v>
      </c>
      <c r="E224" s="308">
        <f>IF(E$25=0,0,E$25/CHI_fec!E$25)</f>
        <v>0.74486641743431847</v>
      </c>
      <c r="F224" s="308">
        <f>IF(F$25=0,0,F$25/CHI_fec!F$25)</f>
        <v>0.73663385499902045</v>
      </c>
      <c r="G224" s="308">
        <f>IF(G$25=0,0,G$25/CHI_fec!G$25)</f>
        <v>0.74512312242594603</v>
      </c>
      <c r="H224" s="308">
        <f>IF(H$25=0,0,H$25/CHI_fec!H$25)</f>
        <v>0.73770997711018393</v>
      </c>
      <c r="I224" s="308">
        <f>IF(I$25=0,0,I$25/CHI_fec!I$25)</f>
        <v>0.74480081457412683</v>
      </c>
      <c r="J224" s="308">
        <f>IF(J$25=0,0,J$25/CHI_fec!J$25)</f>
        <v>0.76282041550495583</v>
      </c>
      <c r="K224" s="308">
        <f>IF(K$25=0,0,K$25/CHI_fec!K$25)</f>
        <v>0.78290295802749077</v>
      </c>
      <c r="L224" s="308">
        <f>IF(L$25=0,0,L$25/CHI_fec!L$25)</f>
        <v>0.79182665773206751</v>
      </c>
      <c r="M224" s="308">
        <f>IF(M$25=0,0,M$25/CHI_fec!M$25)</f>
        <v>0.79646613036932346</v>
      </c>
      <c r="N224" s="308">
        <f>IF(N$25=0,0,N$25/CHI_fec!N$25)</f>
        <v>0.85496606813552445</v>
      </c>
      <c r="O224" s="308">
        <f>IF(O$25=0,0,O$25/CHI_fec!O$25)</f>
        <v>0.80788078639311711</v>
      </c>
      <c r="P224" s="308">
        <f>IF(P$25=0,0,P$25/CHI_fec!P$25)</f>
        <v>0.78166982894932535</v>
      </c>
      <c r="Q224" s="308">
        <f>IF(Q$25=0,0,Q$25/CHI_fec!Q$25)</f>
        <v>0.74812896902021864</v>
      </c>
      <c r="R224" s="308">
        <f>IF(R$25=0,0,R$25/CHI_fec!R$25)</f>
        <v>0.77566127562027565</v>
      </c>
      <c r="S224" s="308">
        <f>IF(S$25=0,0,S$25/CHI_fec!S$25)</f>
        <v>0.83138152615189476</v>
      </c>
      <c r="T224" s="308">
        <f>IF(T$25=0,0,T$25/CHI_fec!T$25)</f>
        <v>0.82497161370921268</v>
      </c>
      <c r="U224" s="308">
        <f>IF(U$25=0,0,U$25/CHI_fec!U$25)</f>
        <v>0.84301449534020623</v>
      </c>
      <c r="V224" s="308">
        <f>IF(V$25=0,0,V$25/CHI_fec!V$25)</f>
        <v>0.83582098029969587</v>
      </c>
      <c r="W224" s="308">
        <f>IF(W$25=0,0,W$25/CHI_fec!W$25)</f>
        <v>0.8197884863269369</v>
      </c>
      <c r="X224" s="308">
        <f>IF(X$25=0,0,X$25/CHI_fec!X$25)</f>
        <v>0.85280800218585795</v>
      </c>
      <c r="Y224" s="308">
        <f>IF(Y$25=0,0,Y$25/CHI_fec!Y$25)</f>
        <v>0.85067081970730618</v>
      </c>
      <c r="DA224" s="79"/>
    </row>
    <row r="225" spans="1:105" ht="12" customHeight="1" x14ac:dyDescent="0.25">
      <c r="A225" s="174" t="s">
        <v>1010</v>
      </c>
      <c r="B225" s="308">
        <f>IF(B$36=0,0,B$36/CHI_fec!B$36)</f>
        <v>0.47889582050208213</v>
      </c>
      <c r="C225" s="308">
        <f>IF(C$36=0,0,C$36/CHI_fec!C$36)</f>
        <v>0.4806685623832842</v>
      </c>
      <c r="D225" s="308">
        <f>IF(D$36=0,0,D$36/CHI_fec!D$36)</f>
        <v>0.48314632139331098</v>
      </c>
      <c r="E225" s="308">
        <f>IF(E$36=0,0,E$36/CHI_fec!E$36)</f>
        <v>0.48611169073167276</v>
      </c>
      <c r="F225" s="308">
        <f>IF(F$36=0,0,F$36/CHI_fec!F$36)</f>
        <v>0.48056020409054173</v>
      </c>
      <c r="G225" s="308">
        <f>IF(G$36=0,0,G$36/CHI_fec!G$36)</f>
        <v>0.48578392346424093</v>
      </c>
      <c r="H225" s="308">
        <f>IF(H$36=0,0,H$36/CHI_fec!H$36)</f>
        <v>0.48121477115546146</v>
      </c>
      <c r="I225" s="308">
        <f>IF(I$36=0,0,I$36/CHI_fec!I$36)</f>
        <v>0.48583732327130141</v>
      </c>
      <c r="J225" s="308">
        <f>IF(J$36=0,0,J$36/CHI_fec!J$36)</f>
        <v>0.51194538212949448</v>
      </c>
      <c r="K225" s="308">
        <f>IF(K$36=0,0,K$36/CHI_fec!K$36)</f>
        <v>0.52303378293654612</v>
      </c>
      <c r="L225" s="308">
        <f>IF(L$36=0,0,L$36/CHI_fec!L$36)</f>
        <v>0.52253824144568228</v>
      </c>
      <c r="M225" s="308">
        <f>IF(M$36=0,0,M$36/CHI_fec!M$36)</f>
        <v>0.52240133585660053</v>
      </c>
      <c r="N225" s="308">
        <f>IF(N$36=0,0,N$36/CHI_fec!N$36)</f>
        <v>0.58369178266909427</v>
      </c>
      <c r="O225" s="308">
        <f>IF(O$36=0,0,O$36/CHI_fec!O$36)</f>
        <v>0.56538761596849141</v>
      </c>
      <c r="P225" s="308">
        <f>IF(P$36=0,0,P$36/CHI_fec!P$36)</f>
        <v>0.5505263037850564</v>
      </c>
      <c r="Q225" s="308">
        <f>IF(Q$36=0,0,Q$36/CHI_fec!Q$36)</f>
        <v>0.55083581113345026</v>
      </c>
      <c r="R225" s="308">
        <f>IF(R$36=0,0,R$36/CHI_fec!R$36)</f>
        <v>0.55111282846989651</v>
      </c>
      <c r="S225" s="308">
        <f>IF(S$36=0,0,S$36/CHI_fec!S$36)</f>
        <v>0.56915862944455831</v>
      </c>
      <c r="T225" s="308">
        <f>IF(T$36=0,0,T$36/CHI_fec!T$36)</f>
        <v>0.60925797619388167</v>
      </c>
      <c r="U225" s="308">
        <f>IF(U$36=0,0,U$36/CHI_fec!U$36)</f>
        <v>0.57068371391908246</v>
      </c>
      <c r="V225" s="308">
        <f>IF(V$36=0,0,V$36/CHI_fec!V$36)</f>
        <v>0.57257517845197103</v>
      </c>
      <c r="W225" s="308">
        <f>IF(W$36=0,0,W$36/CHI_fec!W$36)</f>
        <v>0.57306936904698735</v>
      </c>
      <c r="X225" s="308">
        <f>IF(X$36=0,0,X$36/CHI_fec!X$36)</f>
        <v>0.56928803087908764</v>
      </c>
      <c r="Y225" s="308">
        <f>IF(Y$36=0,0,Y$36/CHI_fec!Y$36)</f>
        <v>0.56628586085803201</v>
      </c>
      <c r="DA225" s="79"/>
    </row>
    <row r="226" spans="1:105" ht="12" customHeight="1" x14ac:dyDescent="0.25">
      <c r="A226" s="174" t="s">
        <v>1021</v>
      </c>
      <c r="B226" s="308">
        <f>IF(B$44=0,0,B$44/CHI_fec!B$44)</f>
        <v>0.90117149315822576</v>
      </c>
      <c r="C226" s="308">
        <f>IF(C$44=0,0,C$44/CHI_fec!C$44)</f>
        <v>0.89333178819226911</v>
      </c>
      <c r="D226" s="308">
        <f>IF(D$44=0,0,D$44/CHI_fec!D$44)</f>
        <v>0.8830855034828321</v>
      </c>
      <c r="E226" s="308">
        <f>IF(E$44=0,0,E$44/CHI_fec!E$44)</f>
        <v>0.7607143516844157</v>
      </c>
      <c r="F226" s="308">
        <f>IF(F$44=0,0,F$44/CHI_fec!F$44)</f>
        <v>0.69681904405667849</v>
      </c>
      <c r="G226" s="308">
        <f>IF(G$44=0,0,G$44/CHI_fec!G$44)</f>
        <v>0.68723528872986928</v>
      </c>
      <c r="H226" s="308">
        <f>IF(H$44=0,0,H$44/CHI_fec!H$44)</f>
        <v>0.68255893864419637</v>
      </c>
      <c r="I226" s="308">
        <f>IF(I$44=0,0,I$44/CHI_fec!I$44)</f>
        <v>0.66880380411466567</v>
      </c>
      <c r="J226" s="308">
        <f>IF(J$44=0,0,J$44/CHI_fec!J$44)</f>
        <v>0.77592779660271383</v>
      </c>
      <c r="K226" s="308">
        <f>IF(K$44=0,0,K$44/CHI_fec!K$44)</f>
        <v>0.79938974264181195</v>
      </c>
      <c r="L226" s="308">
        <f>IF(L$44=0,0,L$44/CHI_fec!L$44)</f>
        <v>0.75257967757065403</v>
      </c>
      <c r="M226" s="308">
        <f>IF(M$44=0,0,M$44/CHI_fec!M$44)</f>
        <v>0.74151063906819603</v>
      </c>
      <c r="N226" s="308">
        <f>IF(N$44=0,0,N$44/CHI_fec!N$44)</f>
        <v>0.96200054023238857</v>
      </c>
      <c r="O226" s="308">
        <f>IF(O$44=0,0,O$44/CHI_fec!O$44)</f>
        <v>0.92383509180112389</v>
      </c>
      <c r="P226" s="308">
        <f>IF(P$44=0,0,P$44/CHI_fec!P$44)</f>
        <v>0.84786740770163471</v>
      </c>
      <c r="Q226" s="308">
        <f>IF(Q$44=0,0,Q$44/CHI_fec!Q$44)</f>
        <v>0.77611812267443792</v>
      </c>
      <c r="R226" s="308">
        <f>IF(R$44=0,0,R$44/CHI_fec!R$44)</f>
        <v>0.69964422690248795</v>
      </c>
      <c r="S226" s="308">
        <f>IF(S$44=0,0,S$44/CHI_fec!S$44)</f>
        <v>0.94540954294553636</v>
      </c>
      <c r="T226" s="308">
        <f>IF(T$44=0,0,T$44/CHI_fec!T$44)</f>
        <v>1.0505692227946946</v>
      </c>
      <c r="U226" s="308">
        <f>IF(U$44=0,0,U$44/CHI_fec!U$44)</f>
        <v>0.93347512232554619</v>
      </c>
      <c r="V226" s="308">
        <f>IF(V$44=0,0,V$44/CHI_fec!V$44)</f>
        <v>0.93999255417167693</v>
      </c>
      <c r="W226" s="308">
        <f>IF(W$44=0,0,W$44/CHI_fec!W$44)</f>
        <v>0.94704185421703047</v>
      </c>
      <c r="X226" s="308">
        <f>IF(X$44=0,0,X$44/CHI_fec!X$44)</f>
        <v>0.74267812232425667</v>
      </c>
      <c r="Y226" s="308">
        <f>IF(Y$44=0,0,Y$44/CHI_fec!Y$44)</f>
        <v>0.76023728493318166</v>
      </c>
      <c r="DA226" s="79"/>
    </row>
    <row r="227" spans="1:105" ht="12" customHeight="1" x14ac:dyDescent="0.25">
      <c r="A227" s="41" t="s">
        <v>1038</v>
      </c>
      <c r="B227" s="309">
        <f>IF(B$58=0,0,B$58/CHI_fec!B$58)</f>
        <v>0.78296624999999997</v>
      </c>
      <c r="C227" s="309">
        <f>IF(C$58=0,0,C$58/CHI_fec!C$58)</f>
        <v>0.78296624999999997</v>
      </c>
      <c r="D227" s="309">
        <f>IF(D$58=0,0,D$58/CHI_fec!D$58)</f>
        <v>0.78296624999999997</v>
      </c>
      <c r="E227" s="309">
        <f>IF(E$58=0,0,E$58/CHI_fec!E$58)</f>
        <v>0.78296624999999997</v>
      </c>
      <c r="F227" s="309">
        <f>IF(F$58=0,0,F$58/CHI_fec!F$58)</f>
        <v>0.78296624999999997</v>
      </c>
      <c r="G227" s="309">
        <f>IF(G$58=0,0,G$58/CHI_fec!G$58)</f>
        <v>0.78296624999999997</v>
      </c>
      <c r="H227" s="309">
        <f>IF(H$58=0,0,H$58/CHI_fec!H$58)</f>
        <v>0.78296624999999997</v>
      </c>
      <c r="I227" s="309">
        <f>IF(I$58=0,0,I$58/CHI_fec!I$58)</f>
        <v>0.78296625000000009</v>
      </c>
      <c r="J227" s="309">
        <f>IF(J$58=0,0,J$58/CHI_fec!J$58)</f>
        <v>0.78296624999999997</v>
      </c>
      <c r="K227" s="309">
        <f>IF(K$58=0,0,K$58/CHI_fec!K$58)</f>
        <v>0.78296624999999997</v>
      </c>
      <c r="L227" s="309">
        <f>IF(L$58=0,0,L$58/CHI_fec!L$58)</f>
        <v>0.78296624999999986</v>
      </c>
      <c r="M227" s="309">
        <f>IF(M$58=0,0,M$58/CHI_fec!M$58)</f>
        <v>0.7829662500000002</v>
      </c>
      <c r="N227" s="309">
        <f>IF(N$58=0,0,N$58/CHI_fec!N$58)</f>
        <v>0.78296624999999997</v>
      </c>
      <c r="O227" s="309">
        <f>IF(O$58=0,0,O$58/CHI_fec!O$58)</f>
        <v>0.78296624999999953</v>
      </c>
      <c r="P227" s="309">
        <f>IF(P$58=0,0,P$58/CHI_fec!P$58)</f>
        <v>0.78296624999999997</v>
      </c>
      <c r="Q227" s="309">
        <f>IF(Q$58=0,0,Q$58/CHI_fec!Q$58)</f>
        <v>0.78296625000000009</v>
      </c>
      <c r="R227" s="309">
        <f>IF(R$58=0,0,R$58/CHI_fec!R$58)</f>
        <v>0.78296624999999997</v>
      </c>
      <c r="S227" s="309">
        <f>IF(S$58=0,0,S$58/CHI_fec!S$58)</f>
        <v>0.78296624999999997</v>
      </c>
      <c r="T227" s="309">
        <f>IF(T$58=0,0,T$58/CHI_fec!T$58)</f>
        <v>0.78296624999999986</v>
      </c>
      <c r="U227" s="309">
        <f>IF(U$58=0,0,U$58/CHI_fec!U$58)</f>
        <v>0.78296624999999986</v>
      </c>
      <c r="V227" s="309">
        <f>IF(V$58=0,0,V$58/CHI_fec!V$58)</f>
        <v>0.78296624999999975</v>
      </c>
      <c r="W227" s="309">
        <f>IF(W$58=0,0,W$58/CHI_fec!W$58)</f>
        <v>0.78296624999999986</v>
      </c>
      <c r="X227" s="309">
        <f>IF(X$58=0,0,X$58/CHI_fec!X$58)</f>
        <v>0.78296625000000009</v>
      </c>
      <c r="Y227" s="309">
        <f>IF(Y$58=0,0,Y$58/CHI_fec!Y$58)</f>
        <v>0.78296624999999986</v>
      </c>
      <c r="DA227" s="82"/>
    </row>
    <row r="228" spans="1:105" ht="12" customHeight="1" x14ac:dyDescent="0.25">
      <c r="A228" s="172"/>
      <c r="B228" s="172"/>
      <c r="C228" s="172"/>
      <c r="D228" s="172"/>
      <c r="E228" s="172"/>
      <c r="F228" s="172"/>
      <c r="G228" s="172"/>
      <c r="H228" s="172"/>
      <c r="I228" s="172"/>
      <c r="J228" s="172"/>
      <c r="K228" s="172"/>
      <c r="L228" s="172"/>
      <c r="M228" s="172"/>
      <c r="N228" s="172"/>
      <c r="O228" s="172"/>
      <c r="P228" s="172"/>
      <c r="Q228" s="172"/>
      <c r="R228" s="172"/>
      <c r="S228" s="172"/>
      <c r="T228" s="172"/>
      <c r="U228" s="172"/>
      <c r="V228" s="172"/>
      <c r="W228" s="172"/>
      <c r="X228" s="172"/>
      <c r="Y228" s="172"/>
      <c r="DA228" s="176"/>
    </row>
    <row r="229" spans="1:105" ht="12" customHeight="1" x14ac:dyDescent="0.25">
      <c r="A229" s="35" t="s">
        <v>49</v>
      </c>
      <c r="B229" s="322">
        <f>IF(B$61=0,0,B$61/CHI_fec!B$61)</f>
        <v>0.74424603188211258</v>
      </c>
      <c r="C229" s="322">
        <f>IF(C$61=0,0,C$61/CHI_fec!C$61)</f>
        <v>0.74516738793965953</v>
      </c>
      <c r="D229" s="322">
        <f>IF(D$61=0,0,D$61/CHI_fec!D$61)</f>
        <v>0.74257334732699964</v>
      </c>
      <c r="E229" s="322">
        <f>IF(E$61=0,0,E$61/CHI_fec!E$61)</f>
        <v>0.7570770405762548</v>
      </c>
      <c r="F229" s="322">
        <f>IF(F$61=0,0,F$61/CHI_fec!F$61)</f>
        <v>0.76320742891363025</v>
      </c>
      <c r="G229" s="322">
        <f>IF(G$61=0,0,G$61/CHI_fec!G$61)</f>
        <v>0.76819964188491896</v>
      </c>
      <c r="H229" s="322">
        <f>IF(H$61=0,0,H$61/CHI_fec!H$61)</f>
        <v>0.76731518124057962</v>
      </c>
      <c r="I229" s="322">
        <f>IF(I$61=0,0,I$61/CHI_fec!I$61)</f>
        <v>0.79507087229927365</v>
      </c>
      <c r="J229" s="322">
        <f>IF(J$61=0,0,J$61/CHI_fec!J$61)</f>
        <v>0.75821881778668143</v>
      </c>
      <c r="K229" s="322">
        <f>IF(K$61=0,0,K$61/CHI_fec!K$61)</f>
        <v>0.76254446036205847</v>
      </c>
      <c r="L229" s="322">
        <f>IF(L$61=0,0,L$61/CHI_fec!L$61)</f>
        <v>0.77415433508495213</v>
      </c>
      <c r="M229" s="322">
        <f>IF(M$61=0,0,M$61/CHI_fec!M$61)</f>
        <v>0.77742210701467229</v>
      </c>
      <c r="N229" s="322">
        <f>IF(N$61=0,0,N$61/CHI_fec!N$61)</f>
        <v>0.75681204211165154</v>
      </c>
      <c r="O229" s="322">
        <f>IF(O$61=0,0,O$61/CHI_fec!O$61)</f>
        <v>0.75582648807848329</v>
      </c>
      <c r="P229" s="322">
        <f>IF(P$61=0,0,P$61/CHI_fec!P$61)</f>
        <v>0.76384648470883743</v>
      </c>
      <c r="Q229" s="322">
        <f>IF(Q$61=0,0,Q$61/CHI_fec!Q$61)</f>
        <v>0.76497533080531199</v>
      </c>
      <c r="R229" s="322">
        <f>IF(R$61=0,0,R$61/CHI_fec!R$61)</f>
        <v>0.80286309578385107</v>
      </c>
      <c r="S229" s="322">
        <f>IF(S$61=0,0,S$61/CHI_fec!S$61)</f>
        <v>0.75358429981547537</v>
      </c>
      <c r="T229" s="322">
        <f>IF(T$61=0,0,T$61/CHI_fec!T$61)</f>
        <v>0.74457465444175941</v>
      </c>
      <c r="U229" s="322">
        <f>IF(U$61=0,0,U$61/CHI_fec!U$61)</f>
        <v>0.75470319347707859</v>
      </c>
      <c r="V229" s="322">
        <f>IF(V$61=0,0,V$61/CHI_fec!V$61)</f>
        <v>0.75303309909035931</v>
      </c>
      <c r="W229" s="322">
        <f>IF(W$61=0,0,W$61/CHI_fec!W$61)</f>
        <v>0.75256303080883313</v>
      </c>
      <c r="X229" s="322">
        <f>IF(X$61=0,0,X$61/CHI_fec!X$61)</f>
        <v>0.80927967027252412</v>
      </c>
      <c r="Y229" s="322">
        <f>IF(Y$61=0,0,Y$61/CHI_fec!Y$61)</f>
        <v>0.7954437939867981</v>
      </c>
      <c r="DA229" s="95"/>
    </row>
    <row r="230" spans="1:105" ht="12" customHeight="1" x14ac:dyDescent="0.25">
      <c r="A230" s="55" t="s">
        <v>91</v>
      </c>
      <c r="B230" s="305">
        <f>IF(B$62=0,0,B$62/CHI_fec!B$62)</f>
        <v>0.5445000000000001</v>
      </c>
      <c r="C230" s="305">
        <f>IF(C$62=0,0,C$62/CHI_fec!C$62)</f>
        <v>0.5445000000000001</v>
      </c>
      <c r="D230" s="305">
        <f>IF(D$62=0,0,D$62/CHI_fec!D$62)</f>
        <v>0.54449999999999998</v>
      </c>
      <c r="E230" s="305">
        <f>IF(E$62=0,0,E$62/CHI_fec!E$62)</f>
        <v>0.54449999999999998</v>
      </c>
      <c r="F230" s="305">
        <f>IF(F$62=0,0,F$62/CHI_fec!F$62)</f>
        <v>0.5445000000000001</v>
      </c>
      <c r="G230" s="305">
        <f>IF(G$62=0,0,G$62/CHI_fec!G$62)</f>
        <v>0.54449999999999998</v>
      </c>
      <c r="H230" s="305">
        <f>IF(H$62=0,0,H$62/CHI_fec!H$62)</f>
        <v>0.54449999999999987</v>
      </c>
      <c r="I230" s="305">
        <f>IF(I$62=0,0,I$62/CHI_fec!I$62)</f>
        <v>0.54449999999999998</v>
      </c>
      <c r="J230" s="305">
        <f>IF(J$62=0,0,J$62/CHI_fec!J$62)</f>
        <v>0.54449999999999998</v>
      </c>
      <c r="K230" s="305">
        <f>IF(K$62=0,0,K$62/CHI_fec!K$62)</f>
        <v>0.54449999999999987</v>
      </c>
      <c r="L230" s="305">
        <f>IF(L$62=0,0,L$62/CHI_fec!L$62)</f>
        <v>0.54449999999999998</v>
      </c>
      <c r="M230" s="305">
        <f>IF(M$62=0,0,M$62/CHI_fec!M$62)</f>
        <v>0.54449999999999987</v>
      </c>
      <c r="N230" s="305">
        <f>IF(N$62=0,0,N$62/CHI_fec!N$62)</f>
        <v>0.54449999999999998</v>
      </c>
      <c r="O230" s="305">
        <f>IF(O$62=0,0,O$62/CHI_fec!O$62)</f>
        <v>0.54449999999999976</v>
      </c>
      <c r="P230" s="305">
        <f>IF(P$62=0,0,P$62/CHI_fec!P$62)</f>
        <v>0.54449999999999987</v>
      </c>
      <c r="Q230" s="305">
        <f>IF(Q$62=0,0,Q$62/CHI_fec!Q$62)</f>
        <v>0.54449999999999987</v>
      </c>
      <c r="R230" s="305">
        <f>IF(R$62=0,0,R$62/CHI_fec!R$62)</f>
        <v>0.54449999999999998</v>
      </c>
      <c r="S230" s="305">
        <f>IF(S$62=0,0,S$62/CHI_fec!S$62)</f>
        <v>0.54450000000000021</v>
      </c>
      <c r="T230" s="305">
        <f>IF(T$62=0,0,T$62/CHI_fec!T$62)</f>
        <v>0.54449999999999976</v>
      </c>
      <c r="U230" s="305">
        <f>IF(U$62=0,0,U$62/CHI_fec!U$62)</f>
        <v>0.54449999999999998</v>
      </c>
      <c r="V230" s="305">
        <f>IF(V$62=0,0,V$62/CHI_fec!V$62)</f>
        <v>0.54449999999999998</v>
      </c>
      <c r="W230" s="305">
        <f>IF(W$62=0,0,W$62/CHI_fec!W$62)</f>
        <v>0.54449999999999998</v>
      </c>
      <c r="X230" s="305">
        <f>IF(X$62=0,0,X$62/CHI_fec!X$62)</f>
        <v>0.54449999999999998</v>
      </c>
      <c r="Y230" s="305">
        <f>IF(Y$62=0,0,Y$62/CHI_fec!Y$62)</f>
        <v>0.54449999999999998</v>
      </c>
      <c r="DA230" s="76"/>
    </row>
    <row r="231" spans="1:105" ht="12" customHeight="1" x14ac:dyDescent="0.25">
      <c r="A231" s="173" t="s">
        <v>92</v>
      </c>
      <c r="B231" s="306">
        <f>IF(B$63=0,0,B$63/CHI_fec!B$63)</f>
        <v>0.16607632293704855</v>
      </c>
      <c r="C231" s="306">
        <f>IF(C$63=0,0,C$63/CHI_fec!C$63)</f>
        <v>0.16607632293704852</v>
      </c>
      <c r="D231" s="306">
        <f>IF(D$63=0,0,D$63/CHI_fec!D$63)</f>
        <v>0.16607632293704852</v>
      </c>
      <c r="E231" s="306">
        <f>IF(E$63=0,0,E$63/CHI_fec!E$63)</f>
        <v>0.16607632293704852</v>
      </c>
      <c r="F231" s="306">
        <f>IF(F$63=0,0,F$63/CHI_fec!F$63)</f>
        <v>0.16607632293704852</v>
      </c>
      <c r="G231" s="306">
        <f>IF(G$63=0,0,G$63/CHI_fec!G$63)</f>
        <v>0.16607632293704852</v>
      </c>
      <c r="H231" s="306">
        <f>IF(H$63=0,0,H$63/CHI_fec!H$63)</f>
        <v>0.16607632293704852</v>
      </c>
      <c r="I231" s="306">
        <f>IF(I$63=0,0,I$63/CHI_fec!I$63)</f>
        <v>0.16607632293704852</v>
      </c>
      <c r="J231" s="306">
        <f>IF(J$63=0,0,J$63/CHI_fec!J$63)</f>
        <v>0.16607632293704852</v>
      </c>
      <c r="K231" s="306">
        <f>IF(K$63=0,0,K$63/CHI_fec!K$63)</f>
        <v>0.16607632293704849</v>
      </c>
      <c r="L231" s="306">
        <f>IF(L$63=0,0,L$63/CHI_fec!L$63)</f>
        <v>0.16607632293704852</v>
      </c>
      <c r="M231" s="306">
        <f>IF(M$63=0,0,M$63/CHI_fec!M$63)</f>
        <v>0.16607632293704855</v>
      </c>
      <c r="N231" s="306">
        <f>IF(N$63=0,0,N$63/CHI_fec!N$63)</f>
        <v>0.16607632293704852</v>
      </c>
      <c r="O231" s="306">
        <f>IF(O$63=0,0,O$63/CHI_fec!O$63)</f>
        <v>0.16607632293704855</v>
      </c>
      <c r="P231" s="306">
        <f>IF(P$63=0,0,P$63/CHI_fec!P$63)</f>
        <v>0.16607632293704852</v>
      </c>
      <c r="Q231" s="306">
        <f>IF(Q$63=0,0,Q$63/CHI_fec!Q$63)</f>
        <v>0.16607632293704852</v>
      </c>
      <c r="R231" s="306">
        <f>IF(R$63=0,0,R$63/CHI_fec!R$63)</f>
        <v>0.16607632293704852</v>
      </c>
      <c r="S231" s="306">
        <f>IF(S$63=0,0,S$63/CHI_fec!S$63)</f>
        <v>0.16607632293704852</v>
      </c>
      <c r="T231" s="306">
        <f>IF(T$63=0,0,T$63/CHI_fec!T$63)</f>
        <v>0.16607632293704852</v>
      </c>
      <c r="U231" s="306">
        <f>IF(U$63=0,0,U$63/CHI_fec!U$63)</f>
        <v>0.16607632293704852</v>
      </c>
      <c r="V231" s="306">
        <f>IF(V$63=0,0,V$63/CHI_fec!V$63)</f>
        <v>0.16607632293704858</v>
      </c>
      <c r="W231" s="306">
        <f>IF(W$63=0,0,W$63/CHI_fec!W$63)</f>
        <v>0.16607632293704852</v>
      </c>
      <c r="X231" s="306">
        <f>IF(X$63=0,0,X$63/CHI_fec!X$63)</f>
        <v>0.16607632293704852</v>
      </c>
      <c r="Y231" s="306">
        <f>IF(Y$63=0,0,Y$63/CHI_fec!Y$63)</f>
        <v>0.16607632293704852</v>
      </c>
      <c r="DA231" s="77"/>
    </row>
    <row r="232" spans="1:105" ht="12" customHeight="1" x14ac:dyDescent="0.25">
      <c r="A232" s="173" t="s">
        <v>93</v>
      </c>
      <c r="B232" s="306">
        <f>IF(B$64=0,0,B$64/CHI_fec!B$64)</f>
        <v>0.75849841896575665</v>
      </c>
      <c r="C232" s="306">
        <f>IF(C$64=0,0,C$64/CHI_fec!C$64)</f>
        <v>0.75849841896575709</v>
      </c>
      <c r="D232" s="306">
        <f>IF(D$64=0,0,D$64/CHI_fec!D$64)</f>
        <v>0.75849841896575698</v>
      </c>
      <c r="E232" s="306">
        <f>IF(E$64=0,0,E$64/CHI_fec!E$64)</f>
        <v>0.75849841896575709</v>
      </c>
      <c r="F232" s="306">
        <f>IF(F$64=0,0,F$64/CHI_fec!F$64)</f>
        <v>0.75849841896575709</v>
      </c>
      <c r="G232" s="306">
        <f>IF(G$64=0,0,G$64/CHI_fec!G$64)</f>
        <v>0.75849841896575709</v>
      </c>
      <c r="H232" s="306">
        <f>IF(H$64=0,0,H$64/CHI_fec!H$64)</f>
        <v>0.75849841896575709</v>
      </c>
      <c r="I232" s="306">
        <f>IF(I$64=0,0,I$64/CHI_fec!I$64)</f>
        <v>0.7584984189657572</v>
      </c>
      <c r="J232" s="306">
        <f>IF(J$64=0,0,J$64/CHI_fec!J$64)</f>
        <v>0.75849841896575698</v>
      </c>
      <c r="K232" s="306">
        <f>IF(K$64=0,0,K$64/CHI_fec!K$64)</f>
        <v>0.75849841896575709</v>
      </c>
      <c r="L232" s="306">
        <f>IF(L$64=0,0,L$64/CHI_fec!L$64)</f>
        <v>0.75849841896575698</v>
      </c>
      <c r="M232" s="306">
        <f>IF(M$64=0,0,M$64/CHI_fec!M$64)</f>
        <v>0.75849841896575709</v>
      </c>
      <c r="N232" s="306">
        <f>IF(N$64=0,0,N$64/CHI_fec!N$64)</f>
        <v>0.75849841896575687</v>
      </c>
      <c r="O232" s="306">
        <f>IF(O$64=0,0,O$64/CHI_fec!O$64)</f>
        <v>0.7584984189657572</v>
      </c>
      <c r="P232" s="306">
        <f>IF(P$64=0,0,P$64/CHI_fec!P$64)</f>
        <v>0.7584984189657572</v>
      </c>
      <c r="Q232" s="306">
        <f>IF(Q$64=0,0,Q$64/CHI_fec!Q$64)</f>
        <v>0.75849841896575709</v>
      </c>
      <c r="R232" s="306">
        <f>IF(R$64=0,0,R$64/CHI_fec!R$64)</f>
        <v>0.75849841896575709</v>
      </c>
      <c r="S232" s="306">
        <f>IF(S$64=0,0,S$64/CHI_fec!S$64)</f>
        <v>0.75849841896575709</v>
      </c>
      <c r="T232" s="306">
        <f>IF(T$64=0,0,T$64/CHI_fec!T$64)</f>
        <v>0.75849841896575732</v>
      </c>
      <c r="U232" s="306">
        <f>IF(U$64=0,0,U$64/CHI_fec!U$64)</f>
        <v>0.7584984189657572</v>
      </c>
      <c r="V232" s="306">
        <f>IF(V$64=0,0,V$64/CHI_fec!V$64)</f>
        <v>0.75849841896575709</v>
      </c>
      <c r="W232" s="306">
        <f>IF(W$64=0,0,W$64/CHI_fec!W$64)</f>
        <v>0.75849841896575698</v>
      </c>
      <c r="X232" s="306">
        <f>IF(X$64=0,0,X$64/CHI_fec!X$64)</f>
        <v>0.75849841896575687</v>
      </c>
      <c r="Y232" s="306">
        <f>IF(Y$64=0,0,Y$64/CHI_fec!Y$64)</f>
        <v>0.75849841896575709</v>
      </c>
      <c r="DA232" s="77"/>
    </row>
    <row r="233" spans="1:105" ht="12" customHeight="1" x14ac:dyDescent="0.25">
      <c r="A233" s="173" t="s">
        <v>94</v>
      </c>
      <c r="B233" s="306">
        <f>IF(B$65=0,0,B$65/CHI_fec!B$65)</f>
        <v>0.64500695745976278</v>
      </c>
      <c r="C233" s="306">
        <f>IF(C$65=0,0,C$65/CHI_fec!C$65)</f>
        <v>0.645006957459763</v>
      </c>
      <c r="D233" s="306">
        <f>IF(D$65=0,0,D$65/CHI_fec!D$65)</f>
        <v>0.64500695745976311</v>
      </c>
      <c r="E233" s="306">
        <f>IF(E$65=0,0,E$65/CHI_fec!E$65)</f>
        <v>0.645006957459763</v>
      </c>
      <c r="F233" s="306">
        <f>IF(F$65=0,0,F$65/CHI_fec!F$65)</f>
        <v>0.645006957459763</v>
      </c>
      <c r="G233" s="306">
        <f>IF(G$65=0,0,G$65/CHI_fec!G$65)</f>
        <v>0.645006957459763</v>
      </c>
      <c r="H233" s="306">
        <f>IF(H$65=0,0,H$65/CHI_fec!H$65)</f>
        <v>0.645006957459763</v>
      </c>
      <c r="I233" s="306">
        <f>IF(I$65=0,0,I$65/CHI_fec!I$65)</f>
        <v>0.64500695745976289</v>
      </c>
      <c r="J233" s="306">
        <f>IF(J$65=0,0,J$65/CHI_fec!J$65)</f>
        <v>0.645006957459763</v>
      </c>
      <c r="K233" s="306">
        <f>IF(K$65=0,0,K$65/CHI_fec!K$65)</f>
        <v>0.645006957459763</v>
      </c>
      <c r="L233" s="306">
        <f>IF(L$65=0,0,L$65/CHI_fec!L$65)</f>
        <v>0.645006957459763</v>
      </c>
      <c r="M233" s="306">
        <f>IF(M$65=0,0,M$65/CHI_fec!M$65)</f>
        <v>0.645006957459763</v>
      </c>
      <c r="N233" s="306">
        <f>IF(N$65=0,0,N$65/CHI_fec!N$65)</f>
        <v>0.645006957459763</v>
      </c>
      <c r="O233" s="306">
        <f>IF(O$65=0,0,O$65/CHI_fec!O$65)</f>
        <v>0.64500695745976311</v>
      </c>
      <c r="P233" s="306">
        <f>IF(P$65=0,0,P$65/CHI_fec!P$65)</f>
        <v>0.645006957459763</v>
      </c>
      <c r="Q233" s="306">
        <f>IF(Q$65=0,0,Q$65/CHI_fec!Q$65)</f>
        <v>0.64500695745976266</v>
      </c>
      <c r="R233" s="306">
        <f>IF(R$65=0,0,R$65/CHI_fec!R$65)</f>
        <v>0.645006957459763</v>
      </c>
      <c r="S233" s="306">
        <f>IF(S$65=0,0,S$65/CHI_fec!S$65)</f>
        <v>0.64500695745976311</v>
      </c>
      <c r="T233" s="306">
        <f>IF(T$65=0,0,T$65/CHI_fec!T$65)</f>
        <v>0.645006957459763</v>
      </c>
      <c r="U233" s="306">
        <f>IF(U$65=0,0,U$65/CHI_fec!U$65)</f>
        <v>0.64500695745976333</v>
      </c>
      <c r="V233" s="306">
        <f>IF(V$65=0,0,V$65/CHI_fec!V$65)</f>
        <v>0.64500695745976322</v>
      </c>
      <c r="W233" s="306">
        <f>IF(W$65=0,0,W$65/CHI_fec!W$65)</f>
        <v>0.645006957459763</v>
      </c>
      <c r="X233" s="306">
        <f>IF(X$65=0,0,X$65/CHI_fec!X$65)</f>
        <v>0.645006957459763</v>
      </c>
      <c r="Y233" s="306">
        <f>IF(Y$65=0,0,Y$65/CHI_fec!Y$65)</f>
        <v>0.645006957459763</v>
      </c>
      <c r="DA233" s="77"/>
    </row>
    <row r="234" spans="1:105" ht="12" customHeight="1" x14ac:dyDescent="0.25">
      <c r="A234" s="56" t="s">
        <v>95</v>
      </c>
      <c r="B234" s="307">
        <f>IF(B$66=0,0,B$66/CHI_fec!B$66)</f>
        <v>1.1273951835633751</v>
      </c>
      <c r="C234" s="307">
        <f>IF(C$66=0,0,C$66/CHI_fec!C$66)</f>
        <v>1.1178538980295827</v>
      </c>
      <c r="D234" s="307">
        <f>IF(D$66=0,0,D$66/CHI_fec!D$66)</f>
        <v>1.1112673419661045</v>
      </c>
      <c r="E234" s="307">
        <f>IF(E$66=0,0,E$66/CHI_fec!E$66)</f>
        <v>0.99917818807440617</v>
      </c>
      <c r="F234" s="307">
        <f>IF(F$66=0,0,F$66/CHI_fec!F$66)</f>
        <v>0.96536680967474942</v>
      </c>
      <c r="G234" s="307">
        <f>IF(G$66=0,0,G$66/CHI_fec!G$66)</f>
        <v>0.96255304221309712</v>
      </c>
      <c r="H234" s="307">
        <f>IF(H$66=0,0,H$66/CHI_fec!H$66)</f>
        <v>0.96411793050888495</v>
      </c>
      <c r="I234" s="307">
        <f>IF(I$66=0,0,I$66/CHI_fec!I$66)</f>
        <v>0.94999849631112343</v>
      </c>
      <c r="J234" s="307">
        <f>IF(J$66=0,0,J$66/CHI_fec!J$66)</f>
        <v>1.0198585586481079</v>
      </c>
      <c r="K234" s="307">
        <f>IF(K$66=0,0,K$66/CHI_fec!K$66)</f>
        <v>1.0482513783517593</v>
      </c>
      <c r="L234" s="307">
        <f>IF(L$66=0,0,L$66/CHI_fec!L$66)</f>
        <v>1.0191869113552234</v>
      </c>
      <c r="M234" s="307">
        <f>IF(M$66=0,0,M$66/CHI_fec!M$66)</f>
        <v>1.0208375769475253</v>
      </c>
      <c r="N234" s="307">
        <f>IF(N$66=0,0,N$66/CHI_fec!N$66)</f>
        <v>1.1701711896774831</v>
      </c>
      <c r="O234" s="307">
        <f>IF(O$66=0,0,O$66/CHI_fec!O$66)</f>
        <v>1.1555962174710408</v>
      </c>
      <c r="P234" s="307">
        <f>IF(P$66=0,0,P$66/CHI_fec!P$66)</f>
        <v>1.0977891504675321</v>
      </c>
      <c r="Q234" s="307">
        <f>IF(Q$66=0,0,Q$66/CHI_fec!Q$66)</f>
        <v>1.0864397179350289</v>
      </c>
      <c r="R234" s="307">
        <f>IF(R$66=0,0,R$66/CHI_fec!R$66)</f>
        <v>0.99573260437903199</v>
      </c>
      <c r="S234" s="307">
        <f>IF(S$66=0,0,S$66/CHI_fec!S$66)</f>
        <v>1.1625882106628473</v>
      </c>
      <c r="T234" s="307">
        <f>IF(T$66=0,0,T$66/CHI_fec!T$66)</f>
        <v>1.2206424739101618</v>
      </c>
      <c r="U234" s="307">
        <f>IF(U$66=0,0,U$66/CHI_fec!U$66)</f>
        <v>1.1551805300296036</v>
      </c>
      <c r="V234" s="307">
        <f>IF(V$66=0,0,V$66/CHI_fec!V$66)</f>
        <v>1.1611585044237298</v>
      </c>
      <c r="W234" s="307">
        <f>IF(W$66=0,0,W$66/CHI_fec!W$66)</f>
        <v>1.1593745001476095</v>
      </c>
      <c r="X234" s="307">
        <f>IF(X$66=0,0,X$66/CHI_fec!X$66)</f>
        <v>1.004308509985993</v>
      </c>
      <c r="Y234" s="307">
        <f>IF(Y$66=0,0,Y$66/CHI_fec!Y$66)</f>
        <v>1.0556822301261388</v>
      </c>
      <c r="DA234" s="78"/>
    </row>
    <row r="235" spans="1:105" ht="12" customHeight="1" x14ac:dyDescent="0.25">
      <c r="A235" s="174" t="s">
        <v>1051</v>
      </c>
      <c r="B235" s="308">
        <f>IF(B$72=0,0,B$72/CHI_fec!B$72)</f>
        <v>0.89205039754818838</v>
      </c>
      <c r="C235" s="308">
        <f>IF(C$72=0,0,C$72/CHI_fec!C$72)</f>
        <v>0.89302682261995181</v>
      </c>
      <c r="D235" s="308">
        <f>IF(D$72=0,0,D$72/CHI_fec!D$72)</f>
        <v>0.89406647967298247</v>
      </c>
      <c r="E235" s="308">
        <f>IF(E$72=0,0,E$72/CHI_fec!E$72)</f>
        <v>0.89745970039376455</v>
      </c>
      <c r="F235" s="308">
        <f>IF(F$72=0,0,F$72/CHI_fec!F$72)</f>
        <v>0.8898161080887127</v>
      </c>
      <c r="G235" s="308">
        <f>IF(G$72=0,0,G$72/CHI_fec!G$72)</f>
        <v>0.89687454850818704</v>
      </c>
      <c r="H235" s="308">
        <f>IF(H$72=0,0,H$72/CHI_fec!H$72)</f>
        <v>0.89041704990127701</v>
      </c>
      <c r="I235" s="308">
        <f>IF(I$72=0,0,I$72/CHI_fec!I$72)</f>
        <v>0.88822018277906778</v>
      </c>
      <c r="J235" s="308">
        <f>IF(J$72=0,0,J$72/CHI_fec!J$72)</f>
        <v>0.89513338883119331</v>
      </c>
      <c r="K235" s="308">
        <f>IF(K$72=0,0,K$72/CHI_fec!K$72)</f>
        <v>0.90513822811304023</v>
      </c>
      <c r="L235" s="308">
        <f>IF(L$72=0,0,L$72/CHI_fec!L$72)</f>
        <v>0.90603719150300865</v>
      </c>
      <c r="M235" s="308">
        <f>IF(M$72=0,0,M$72/CHI_fec!M$72)</f>
        <v>0.90509869153988209</v>
      </c>
      <c r="N235" s="308">
        <f>IF(N$72=0,0,N$72/CHI_fec!N$72)</f>
        <v>0.95082921367016371</v>
      </c>
      <c r="O235" s="308">
        <f>IF(O$72=0,0,O$72/CHI_fec!O$72)</f>
        <v>0.91079090566424359</v>
      </c>
      <c r="P235" s="308">
        <f>IF(P$72=0,0,P$72/CHI_fec!P$72)</f>
        <v>0.89073874484833404</v>
      </c>
      <c r="Q235" s="308">
        <f>IF(Q$72=0,0,Q$72/CHI_fec!Q$72)</f>
        <v>0.8478777469494243</v>
      </c>
      <c r="R235" s="308">
        <f>IF(R$72=0,0,R$72/CHI_fec!R$72)</f>
        <v>0.87609475167539352</v>
      </c>
      <c r="S235" s="308">
        <f>IF(S$72=0,0,S$72/CHI_fec!S$72)</f>
        <v>0.92905157647263414</v>
      </c>
      <c r="T235" s="308">
        <f>IF(T$72=0,0,T$72/CHI_fec!T$72)</f>
        <v>0.92435638344614068</v>
      </c>
      <c r="U235" s="308">
        <f>IF(U$72=0,0,U$72/CHI_fec!U$72)</f>
        <v>0.93853203852673162</v>
      </c>
      <c r="V235" s="308">
        <f>IF(V$72=0,0,V$72/CHI_fec!V$72)</f>
        <v>0.93269138393520501</v>
      </c>
      <c r="W235" s="308">
        <f>IF(W$72=0,0,W$72/CHI_fec!W$72)</f>
        <v>0.91559008887137705</v>
      </c>
      <c r="X235" s="308">
        <f>IF(X$72=0,0,X$72/CHI_fec!X$72)</f>
        <v>0.93795987713518292</v>
      </c>
      <c r="Y235" s="308">
        <f>IF(Y$72=0,0,Y$72/CHI_fec!Y$72)</f>
        <v>0.93335536753281545</v>
      </c>
      <c r="DA235" s="79"/>
    </row>
    <row r="236" spans="1:105" ht="12" customHeight="1" x14ac:dyDescent="0.25">
      <c r="A236" s="174" t="s">
        <v>1010</v>
      </c>
      <c r="B236" s="308">
        <f>IF(B$85=0,0,B$85/CHI_fec!B$85)</f>
        <v>0.60399439131335497</v>
      </c>
      <c r="C236" s="308">
        <f>IF(C$85=0,0,C$85/CHI_fec!C$85)</f>
        <v>0.60519327765139419</v>
      </c>
      <c r="D236" s="308">
        <f>IF(D$85=0,0,D$85/CHI_fec!D$85)</f>
        <v>0.60831293891876193</v>
      </c>
      <c r="E236" s="308">
        <f>IF(E$85=0,0,E$85/CHI_fec!E$85)</f>
        <v>0.60423488765892042</v>
      </c>
      <c r="F236" s="308">
        <f>IF(F$85=0,0,F$85/CHI_fec!F$85)</f>
        <v>0.6036299075034629</v>
      </c>
      <c r="G236" s="308">
        <f>IF(G$85=0,0,G$85/CHI_fec!G$85)</f>
        <v>0.6101961087670803</v>
      </c>
      <c r="H236" s="308">
        <f>IF(H$85=0,0,H$85/CHI_fec!H$85)</f>
        <v>0.60840873804965501</v>
      </c>
      <c r="I236" s="308">
        <f>IF(I$85=0,0,I$85/CHI_fec!I$85)</f>
        <v>0.6105426734652436</v>
      </c>
      <c r="J236" s="308">
        <f>IF(J$85=0,0,J$85/CHI_fec!J$85)</f>
        <v>0.61834112248547535</v>
      </c>
      <c r="K236" s="308">
        <f>IF(K$85=0,0,K$85/CHI_fec!K$85)</f>
        <v>0.63656508355460362</v>
      </c>
      <c r="L236" s="308">
        <f>IF(L$85=0,0,L$85/CHI_fec!L$85)</f>
        <v>0.64181519455118374</v>
      </c>
      <c r="M236" s="308">
        <f>IF(M$85=0,0,M$85/CHI_fec!M$85)</f>
        <v>0.64296339079837239</v>
      </c>
      <c r="N236" s="308">
        <f>IF(N$85=0,0,N$85/CHI_fec!N$85)</f>
        <v>0.71729851628528707</v>
      </c>
      <c r="O236" s="308">
        <f>IF(O$85=0,0,O$85/CHI_fec!O$85)</f>
        <v>0.69548764982248057</v>
      </c>
      <c r="P236" s="308">
        <f>IF(P$85=0,0,P$85/CHI_fec!P$85)</f>
        <v>0.67757551994665355</v>
      </c>
      <c r="Q236" s="308">
        <f>IF(Q$85=0,0,Q$85/CHI_fec!Q$85)</f>
        <v>0.67800328426154333</v>
      </c>
      <c r="R236" s="308">
        <f>IF(R$85=0,0,R$85/CHI_fec!R$85)</f>
        <v>0.67834425458357339</v>
      </c>
      <c r="S236" s="308">
        <f>IF(S$85=0,0,S$85/CHI_fec!S$85)</f>
        <v>0.70055615889454181</v>
      </c>
      <c r="T236" s="308">
        <f>IF(T$85=0,0,T$85/CHI_fec!T$85)</f>
        <v>0.74991295132392344</v>
      </c>
      <c r="U236" s="308">
        <f>IF(U$85=0,0,U$85/CHI_fec!U$85)</f>
        <v>0.70243332857306384</v>
      </c>
      <c r="V236" s="308">
        <f>IF(V$85=0,0,V$85/CHI_fec!V$85)</f>
        <v>0.70476146181974553</v>
      </c>
      <c r="W236" s="308">
        <f>IF(W$85=0,0,W$85/CHI_fec!W$85)</f>
        <v>0.68918450674541998</v>
      </c>
      <c r="X236" s="308">
        <f>IF(X$85=0,0,X$85/CHI_fec!X$85)</f>
        <v>0.68463699501151698</v>
      </c>
      <c r="Y236" s="308">
        <f>IF(Y$85=0,0,Y$85/CHI_fec!Y$85)</f>
        <v>0.68653510897876158</v>
      </c>
      <c r="DA236" s="79"/>
    </row>
    <row r="237" spans="1:105" ht="12" customHeight="1" x14ac:dyDescent="0.25">
      <c r="A237" s="174" t="s">
        <v>1021</v>
      </c>
      <c r="B237" s="308">
        <f>IF(B$93=0,0,B$93/CHI_fec!B$93)</f>
        <v>1.1591826654337898</v>
      </c>
      <c r="C237" s="308">
        <f>IF(C$93=0,0,C$93/CHI_fec!C$93)</f>
        <v>1.1465023961751626</v>
      </c>
      <c r="D237" s="308">
        <f>IF(D$93=0,0,D$93/CHI_fec!D$93)</f>
        <v>1.1304512946353431</v>
      </c>
      <c r="E237" s="308">
        <f>IF(E$93=0,0,E$93/CHI_fec!E$93)</f>
        <v>0.95308166399233651</v>
      </c>
      <c r="F237" s="308">
        <f>IF(F$93=0,0,F$93/CHI_fec!F$93)</f>
        <v>0.87398562784040457</v>
      </c>
      <c r="G237" s="308">
        <f>IF(G$93=0,0,G$93/CHI_fec!G$93)</f>
        <v>0.85843934955106538</v>
      </c>
      <c r="H237" s="308">
        <f>IF(H$93=0,0,H$93/CHI_fec!H$93)</f>
        <v>0.85786286110367804</v>
      </c>
      <c r="I237" s="308">
        <f>IF(I$93=0,0,I$93/CHI_fec!I$93)</f>
        <v>0.83178999980102519</v>
      </c>
      <c r="J237" s="308">
        <f>IF(J$93=0,0,J$93/CHI_fec!J$93)</f>
        <v>0.94291767196674503</v>
      </c>
      <c r="K237" s="308">
        <f>IF(K$93=0,0,K$93/CHI_fec!K$93)</f>
        <v>0.97755792841454447</v>
      </c>
      <c r="L237" s="308">
        <f>IF(L$93=0,0,L$93/CHI_fec!L$93)</f>
        <v>0.91825973291661533</v>
      </c>
      <c r="M237" s="308">
        <f>IF(M$93=0,0,M$93/CHI_fec!M$93)</f>
        <v>0.90162022541068865</v>
      </c>
      <c r="N237" s="308">
        <f>IF(N$93=0,0,N$93/CHI_fec!N$93)</f>
        <v>1.1824794585806135</v>
      </c>
      <c r="O237" s="308">
        <f>IF(O$93=0,0,O$93/CHI_fec!O$93)</f>
        <v>1.1403145257019043</v>
      </c>
      <c r="P237" s="308">
        <f>IF(P$93=0,0,P$93/CHI_fec!P$93)</f>
        <v>1.0467730984529635</v>
      </c>
      <c r="Q237" s="308">
        <f>IF(Q$93=0,0,Q$93/CHI_fec!Q$93)</f>
        <v>0.95541714685396428</v>
      </c>
      <c r="R237" s="308">
        <f>IF(R$93=0,0,R$93/CHI_fec!R$93)</f>
        <v>0.84647614517941139</v>
      </c>
      <c r="S237" s="308">
        <f>IF(S$93=0,0,S$93/CHI_fec!S$93)</f>
        <v>1.1640848539222197</v>
      </c>
      <c r="T237" s="308">
        <f>IF(T$93=0,0,T$93/CHI_fec!T$93)</f>
        <v>1.296169126142622</v>
      </c>
      <c r="U237" s="308">
        <f>IF(U$93=0,0,U$93/CHI_fec!U$93)</f>
        <v>1.1469984202584553</v>
      </c>
      <c r="V237" s="308">
        <f>IF(V$93=0,0,V$93/CHI_fec!V$93)</f>
        <v>1.1563761475059449</v>
      </c>
      <c r="W237" s="308">
        <f>IF(W$93=0,0,W$93/CHI_fec!W$93)</f>
        <v>1.1442168537427144</v>
      </c>
      <c r="X237" s="308">
        <f>IF(X$93=0,0,X$93/CHI_fec!X$93)</f>
        <v>0.87573042102390641</v>
      </c>
      <c r="Y237" s="308">
        <f>IF(Y$93=0,0,Y$93/CHI_fec!Y$93)</f>
        <v>0.92487493163453294</v>
      </c>
      <c r="DA237" s="79"/>
    </row>
    <row r="238" spans="1:105" ht="12" customHeight="1" x14ac:dyDescent="0.25">
      <c r="A238" s="41" t="s">
        <v>1038</v>
      </c>
      <c r="B238" s="309">
        <f>IF(B$107=0,0,B$107/CHI_fec!B$107)</f>
        <v>0.7829662500000002</v>
      </c>
      <c r="C238" s="309">
        <f>IF(C$107=0,0,C$107/CHI_fec!C$107)</f>
        <v>0.78296625000000009</v>
      </c>
      <c r="D238" s="309">
        <f>IF(D$107=0,0,D$107/CHI_fec!D$107)</f>
        <v>0.78296625000000009</v>
      </c>
      <c r="E238" s="309">
        <f>IF(E$107=0,0,E$107/CHI_fec!E$107)</f>
        <v>0.78296625000000009</v>
      </c>
      <c r="F238" s="309">
        <f>IF(F$107=0,0,F$107/CHI_fec!F$107)</f>
        <v>0.78296624999999997</v>
      </c>
      <c r="G238" s="309">
        <f>IF(G$107=0,0,G$107/CHI_fec!G$107)</f>
        <v>0.78296624999999986</v>
      </c>
      <c r="H238" s="309">
        <f>IF(H$107=0,0,H$107/CHI_fec!H$107)</f>
        <v>0.78296625000000031</v>
      </c>
      <c r="I238" s="309">
        <f>IF(I$107=0,0,I$107/CHI_fec!I$107)</f>
        <v>0.78296625000000031</v>
      </c>
      <c r="J238" s="309">
        <f>IF(J$107=0,0,J$107/CHI_fec!J$107)</f>
        <v>0.78296624999999975</v>
      </c>
      <c r="K238" s="309">
        <f>IF(K$107=0,0,K$107/CHI_fec!K$107)</f>
        <v>0.78296624999999964</v>
      </c>
      <c r="L238" s="309">
        <f>IF(L$107=0,0,L$107/CHI_fec!L$107)</f>
        <v>0.78296625000000009</v>
      </c>
      <c r="M238" s="309">
        <f>IF(M$107=0,0,M$107/CHI_fec!M$107)</f>
        <v>0.78296624999999975</v>
      </c>
      <c r="N238" s="309">
        <f>IF(N$107=0,0,N$107/CHI_fec!N$107)</f>
        <v>0.78296624999999997</v>
      </c>
      <c r="O238" s="309">
        <f>IF(O$107=0,0,O$107/CHI_fec!O$107)</f>
        <v>0.78296624999999997</v>
      </c>
      <c r="P238" s="309">
        <f>IF(P$107=0,0,P$107/CHI_fec!P$107)</f>
        <v>0.78296624999999975</v>
      </c>
      <c r="Q238" s="309">
        <f>IF(Q$107=0,0,Q$107/CHI_fec!Q$107)</f>
        <v>0.78296625000000031</v>
      </c>
      <c r="R238" s="309">
        <f>IF(R$107=0,0,R$107/CHI_fec!R$107)</f>
        <v>0.78296624999999997</v>
      </c>
      <c r="S238" s="309">
        <f>IF(S$107=0,0,S$107/CHI_fec!S$107)</f>
        <v>0.78296624999999997</v>
      </c>
      <c r="T238" s="309">
        <f>IF(T$107=0,0,T$107/CHI_fec!T$107)</f>
        <v>0.78296624999999997</v>
      </c>
      <c r="U238" s="309">
        <f>IF(U$107=0,0,U$107/CHI_fec!U$107)</f>
        <v>0.7829662500000002</v>
      </c>
      <c r="V238" s="309">
        <f>IF(V$107=0,0,V$107/CHI_fec!V$107)</f>
        <v>0.78296624999999986</v>
      </c>
      <c r="W238" s="309">
        <f>IF(W$107=0,0,W$107/CHI_fec!W$107)</f>
        <v>0.78296625000000009</v>
      </c>
      <c r="X238" s="309">
        <f>IF(X$107=0,0,X$107/CHI_fec!X$107)</f>
        <v>0.78296624999999986</v>
      </c>
      <c r="Y238" s="309">
        <f>IF(Y$107=0,0,Y$107/CHI_fec!Y$107)</f>
        <v>0.78296624999999986</v>
      </c>
      <c r="DA238" s="82"/>
    </row>
    <row r="239" spans="1:105" ht="12" customHeight="1" x14ac:dyDescent="0.25">
      <c r="A239" s="172"/>
      <c r="B239" s="172"/>
      <c r="C239" s="172"/>
      <c r="D239" s="172"/>
      <c r="E239" s="172"/>
      <c r="F239" s="172"/>
      <c r="G239" s="172"/>
      <c r="H239" s="172"/>
      <c r="I239" s="172"/>
      <c r="J239" s="172"/>
      <c r="K239" s="172"/>
      <c r="L239" s="172"/>
      <c r="M239" s="172"/>
      <c r="N239" s="172"/>
      <c r="O239" s="172"/>
      <c r="P239" s="172"/>
      <c r="Q239" s="172"/>
      <c r="R239" s="172"/>
      <c r="S239" s="172"/>
      <c r="T239" s="172"/>
      <c r="U239" s="172"/>
      <c r="V239" s="172"/>
      <c r="W239" s="172"/>
      <c r="X239" s="172"/>
      <c r="Y239" s="172"/>
      <c r="DA239" s="176"/>
    </row>
    <row r="240" spans="1:105" ht="12" customHeight="1" x14ac:dyDescent="0.25">
      <c r="A240" s="35" t="s">
        <v>50</v>
      </c>
      <c r="B240" s="322">
        <f>IF(B$110=0,0,B$110/CHI_fec!B$110)</f>
        <v>0.44564025197960733</v>
      </c>
      <c r="C240" s="322">
        <f>IF(C$110=0,0,C$110/CHI_fec!C$110)</f>
        <v>0.4463740276953253</v>
      </c>
      <c r="D240" s="322">
        <f>IF(D$110=0,0,D$110/CHI_fec!D$110)</f>
        <v>0.44660252391469274</v>
      </c>
      <c r="E240" s="322">
        <f>IF(E$110=0,0,E$110/CHI_fec!E$110)</f>
        <v>0.43252471910385054</v>
      </c>
      <c r="F240" s="322">
        <f>IF(F$110=0,0,F$110/CHI_fec!F$110)</f>
        <v>0.42173738183290038</v>
      </c>
      <c r="G240" s="322">
        <f>IF(G$110=0,0,G$110/CHI_fec!G$110)</f>
        <v>0.42494417880347629</v>
      </c>
      <c r="H240" s="322">
        <f>IF(H$110=0,0,H$110/CHI_fec!H$110)</f>
        <v>0.42110461272144945</v>
      </c>
      <c r="I240" s="322">
        <f>IF(I$110=0,0,I$110/CHI_fec!I$110)</f>
        <v>0.4201166349690752</v>
      </c>
      <c r="J240" s="322">
        <f>IF(J$110=0,0,J$110/CHI_fec!J$110)</f>
        <v>0.43239786974558325</v>
      </c>
      <c r="K240" s="322">
        <f>IF(K$110=0,0,K$110/CHI_fec!K$110)</f>
        <v>0.44175976708066134</v>
      </c>
      <c r="L240" s="322">
        <f>IF(L$110=0,0,L$110/CHI_fec!L$110)</f>
        <v>0.4363104679767329</v>
      </c>
      <c r="M240" s="322">
        <f>IF(M$110=0,0,M$110/CHI_fec!M$110)</f>
        <v>0.43506361866658239</v>
      </c>
      <c r="N240" s="322">
        <f>IF(N$110=0,0,N$110/CHI_fec!N$110)</f>
        <v>0.48597063250714329</v>
      </c>
      <c r="O240" s="322">
        <f>IF(O$110=0,0,O$110/CHI_fec!O$110)</f>
        <v>0.46873843766227713</v>
      </c>
      <c r="P240" s="322">
        <f>IF(P$110=0,0,P$110/CHI_fec!P$110)</f>
        <v>0.4517598362723349</v>
      </c>
      <c r="Q240" s="322">
        <f>IF(Q$110=0,0,Q$110/CHI_fec!Q$110)</f>
        <v>0.43998488770165889</v>
      </c>
      <c r="R240" s="322">
        <f>IF(R$110=0,0,R$110/CHI_fec!R$110)</f>
        <v>0.43554171646424839</v>
      </c>
      <c r="S240" s="322">
        <f>IF(S$110=0,0,S$110/CHI_fec!S$110)</f>
        <v>0.47785651902336101</v>
      </c>
      <c r="T240" s="322">
        <f>IF(T$110=0,0,T$110/CHI_fec!T$110)</f>
        <v>0.49605780955362161</v>
      </c>
      <c r="U240" s="322">
        <f>IF(U$110=0,0,U$110/CHI_fec!U$110)</f>
        <v>0.48256697210881172</v>
      </c>
      <c r="V240" s="322">
        <f>IF(V$110=0,0,V$110/CHI_fec!V$110)</f>
        <v>0.48106822140325428</v>
      </c>
      <c r="W240" s="322">
        <f>IF(W$110=0,0,W$110/CHI_fec!W$110)</f>
        <v>0.47093496622399889</v>
      </c>
      <c r="X240" s="322">
        <f>IF(X$110=0,0,X$110/CHI_fec!X$110)</f>
        <v>0.44999559921604204</v>
      </c>
      <c r="Y240" s="322">
        <f>IF(Y$110=0,0,Y$110/CHI_fec!Y$110)</f>
        <v>0.44869350646318407</v>
      </c>
      <c r="DA240" s="95"/>
    </row>
    <row r="241" spans="1:105" ht="12" customHeight="1" x14ac:dyDescent="0.25">
      <c r="A241" s="55" t="s">
        <v>91</v>
      </c>
      <c r="B241" s="305">
        <f>IF(B$111=0,0,B$111/CHI_fec!B$111)</f>
        <v>0.33840744295748326</v>
      </c>
      <c r="C241" s="305">
        <f>IF(C$111=0,0,C$111/CHI_fec!C$111)</f>
        <v>0.3404614171146807</v>
      </c>
      <c r="D241" s="305">
        <f>IF(D$111=0,0,D$111/CHI_fec!D$111)</f>
        <v>0.34046141711468064</v>
      </c>
      <c r="E241" s="305">
        <f>IF(E$111=0,0,E$111/CHI_fec!E$111)</f>
        <v>0.34451439750293444</v>
      </c>
      <c r="F241" s="305">
        <f>IF(F$111=0,0,F$111/CHI_fec!F$111)</f>
        <v>0.34451439750293428</v>
      </c>
      <c r="G241" s="305">
        <f>IF(G$111=0,0,G$111/CHI_fec!G$111)</f>
        <v>0.34451439750293439</v>
      </c>
      <c r="H241" s="305">
        <f>IF(H$111=0,0,H$111/CHI_fec!H$111)</f>
        <v>0.34451439750293439</v>
      </c>
      <c r="I241" s="305">
        <f>IF(I$111=0,0,I$111/CHI_fec!I$111)</f>
        <v>0.34591746855943911</v>
      </c>
      <c r="J241" s="305">
        <f>IF(J$111=0,0,J$111/CHI_fec!J$111)</f>
        <v>0.34591746855943922</v>
      </c>
      <c r="K241" s="305">
        <f>IF(K$111=0,0,K$111/CHI_fec!K$111)</f>
        <v>0.34777000061285768</v>
      </c>
      <c r="L241" s="305">
        <f>IF(L$111=0,0,L$111/CHI_fec!L$111)</f>
        <v>0.34777000061285757</v>
      </c>
      <c r="M241" s="305">
        <f>IF(M$111=0,0,M$111/CHI_fec!M$111)</f>
        <v>0.34777000061285784</v>
      </c>
      <c r="N241" s="305">
        <f>IF(N$111=0,0,N$111/CHI_fec!N$111)</f>
        <v>0.3477700006128579</v>
      </c>
      <c r="O241" s="305">
        <f>IF(O$111=0,0,O$111/CHI_fec!O$111)</f>
        <v>0.34777000061285773</v>
      </c>
      <c r="P241" s="305">
        <f>IF(P$111=0,0,P$111/CHI_fec!P$111)</f>
        <v>0.34777000061285773</v>
      </c>
      <c r="Q241" s="305">
        <f>IF(Q$111=0,0,Q$111/CHI_fec!Q$111)</f>
        <v>0.34777000061285768</v>
      </c>
      <c r="R241" s="305">
        <f>IF(R$111=0,0,R$111/CHI_fec!R$111)</f>
        <v>0.34777000061285779</v>
      </c>
      <c r="S241" s="305">
        <f>IF(S$111=0,0,S$111/CHI_fec!S$111)</f>
        <v>0.34777000061285751</v>
      </c>
      <c r="T241" s="305">
        <f>IF(T$111=0,0,T$111/CHI_fec!T$111)</f>
        <v>0.34777000061285773</v>
      </c>
      <c r="U241" s="305">
        <f>IF(U$111=0,0,U$111/CHI_fec!U$111)</f>
        <v>0.34777000061285751</v>
      </c>
      <c r="V241" s="305">
        <f>IF(V$111=0,0,V$111/CHI_fec!V$111)</f>
        <v>0.34777000061285784</v>
      </c>
      <c r="W241" s="305">
        <f>IF(W$111=0,0,W$111/CHI_fec!W$111)</f>
        <v>0.34777000061285779</v>
      </c>
      <c r="X241" s="305">
        <f>IF(X$111=0,0,X$111/CHI_fec!X$111)</f>
        <v>0.34777000061285773</v>
      </c>
      <c r="Y241" s="305">
        <f>IF(Y$111=0,0,Y$111/CHI_fec!Y$111)</f>
        <v>0.34777000061285773</v>
      </c>
      <c r="DA241" s="76"/>
    </row>
    <row r="242" spans="1:105" ht="12" customHeight="1" x14ac:dyDescent="0.25">
      <c r="A242" s="173" t="s">
        <v>92</v>
      </c>
      <c r="B242" s="306">
        <f>IF(B$112=0,0,B$112/CHI_fec!B$112)</f>
        <v>9.119854395065341E-2</v>
      </c>
      <c r="C242" s="306">
        <f>IF(C$112=0,0,C$112/CHI_fec!C$112)</f>
        <v>9.1752076257187801E-2</v>
      </c>
      <c r="D242" s="306">
        <f>IF(D$112=0,0,D$112/CHI_fec!D$112)</f>
        <v>9.1752076257187773E-2</v>
      </c>
      <c r="E242" s="306">
        <f>IF(E$112=0,0,E$112/CHI_fec!E$112)</f>
        <v>9.2844327381569058E-2</v>
      </c>
      <c r="F242" s="306">
        <f>IF(F$112=0,0,F$112/CHI_fec!F$112)</f>
        <v>9.2844327381569072E-2</v>
      </c>
      <c r="G242" s="306">
        <f>IF(G$112=0,0,G$112/CHI_fec!G$112)</f>
        <v>9.2844327381569086E-2</v>
      </c>
      <c r="H242" s="306">
        <f>IF(H$112=0,0,H$112/CHI_fec!H$112)</f>
        <v>9.2844327381569058E-2</v>
      </c>
      <c r="I242" s="306">
        <f>IF(I$112=0,0,I$112/CHI_fec!I$112)</f>
        <v>9.3222445653124361E-2</v>
      </c>
      <c r="J242" s="306">
        <f>IF(J$112=0,0,J$112/CHI_fec!J$112)</f>
        <v>9.3222445653124333E-2</v>
      </c>
      <c r="K242" s="306">
        <f>IF(K$112=0,0,K$112/CHI_fec!K$112)</f>
        <v>9.3721690659135992E-2</v>
      </c>
      <c r="L242" s="306">
        <f>IF(L$112=0,0,L$112/CHI_fec!L$112)</f>
        <v>9.372169065913602E-2</v>
      </c>
      <c r="M242" s="306">
        <f>IF(M$112=0,0,M$112/CHI_fec!M$112)</f>
        <v>9.3721690659135978E-2</v>
      </c>
      <c r="N242" s="306">
        <f>IF(N$112=0,0,N$112/CHI_fec!N$112)</f>
        <v>9.3721690659135992E-2</v>
      </c>
      <c r="O242" s="306">
        <f>IF(O$112=0,0,O$112/CHI_fec!O$112)</f>
        <v>9.3721690659135978E-2</v>
      </c>
      <c r="P242" s="306">
        <f>IF(P$112=0,0,P$112/CHI_fec!P$112)</f>
        <v>9.3721690659135964E-2</v>
      </c>
      <c r="Q242" s="306">
        <f>IF(Q$112=0,0,Q$112/CHI_fec!Q$112)</f>
        <v>9.3721690659135964E-2</v>
      </c>
      <c r="R242" s="306">
        <f>IF(R$112=0,0,R$112/CHI_fec!R$112)</f>
        <v>9.3721690659135992E-2</v>
      </c>
      <c r="S242" s="306">
        <f>IF(S$112=0,0,S$112/CHI_fec!S$112)</f>
        <v>9.3721690659135992E-2</v>
      </c>
      <c r="T242" s="306">
        <f>IF(T$112=0,0,T$112/CHI_fec!T$112)</f>
        <v>9.3721690659135978E-2</v>
      </c>
      <c r="U242" s="306">
        <f>IF(U$112=0,0,U$112/CHI_fec!U$112)</f>
        <v>9.3721690659135964E-2</v>
      </c>
      <c r="V242" s="306">
        <f>IF(V$112=0,0,V$112/CHI_fec!V$112)</f>
        <v>9.3721690659135978E-2</v>
      </c>
      <c r="W242" s="306">
        <f>IF(W$112=0,0,W$112/CHI_fec!W$112)</f>
        <v>9.3721690659136006E-2</v>
      </c>
      <c r="X242" s="306">
        <f>IF(X$112=0,0,X$112/CHI_fec!X$112)</f>
        <v>9.3721690659135978E-2</v>
      </c>
      <c r="Y242" s="306">
        <f>IF(Y$112=0,0,Y$112/CHI_fec!Y$112)</f>
        <v>9.3721690659135964E-2</v>
      </c>
      <c r="DA242" s="77"/>
    </row>
    <row r="243" spans="1:105" ht="12" customHeight="1" x14ac:dyDescent="0.25">
      <c r="A243" s="173" t="s">
        <v>93</v>
      </c>
      <c r="B243" s="306">
        <f>IF(B$113=0,0,B$113/CHI_fec!B$113)</f>
        <v>0.47844878302614174</v>
      </c>
      <c r="C243" s="306">
        <f>IF(C$113=0,0,C$113/CHI_fec!C$113)</f>
        <v>0.48135274231051728</v>
      </c>
      <c r="D243" s="306">
        <f>IF(D$113=0,0,D$113/CHI_fec!D$113)</f>
        <v>0.4813527423105175</v>
      </c>
      <c r="E243" s="306">
        <f>IF(E$113=0,0,E$113/CHI_fec!E$113)</f>
        <v>0.4870829458705862</v>
      </c>
      <c r="F243" s="306">
        <f>IF(F$113=0,0,F$113/CHI_fec!F$113)</f>
        <v>0.48708294587058604</v>
      </c>
      <c r="G243" s="306">
        <f>IF(G$113=0,0,G$113/CHI_fec!G$113)</f>
        <v>0.48708294587058631</v>
      </c>
      <c r="H243" s="306">
        <f>IF(H$113=0,0,H$113/CHI_fec!H$113)</f>
        <v>0.48708294587058615</v>
      </c>
      <c r="I243" s="306">
        <f>IF(I$113=0,0,I$113/CHI_fec!I$113)</f>
        <v>0.48906664230946228</v>
      </c>
      <c r="J243" s="306">
        <f>IF(J$113=0,0,J$113/CHI_fec!J$113)</f>
        <v>0.48906664230946217</v>
      </c>
      <c r="K243" s="306">
        <f>IF(K$113=0,0,K$113/CHI_fec!K$113)</f>
        <v>0.49168579778290245</v>
      </c>
      <c r="L243" s="306">
        <f>IF(L$113=0,0,L$113/CHI_fec!L$113)</f>
        <v>0.49168579778290261</v>
      </c>
      <c r="M243" s="306">
        <f>IF(M$113=0,0,M$113/CHI_fec!M$113)</f>
        <v>0.49168579778290261</v>
      </c>
      <c r="N243" s="306">
        <f>IF(N$113=0,0,N$113/CHI_fec!N$113)</f>
        <v>0.49168579778290228</v>
      </c>
      <c r="O243" s="306">
        <f>IF(O$113=0,0,O$113/CHI_fec!O$113)</f>
        <v>0.4916857977829025</v>
      </c>
      <c r="P243" s="306">
        <f>IF(P$113=0,0,P$113/CHI_fec!P$113)</f>
        <v>0.49168579778290256</v>
      </c>
      <c r="Q243" s="306">
        <f>IF(Q$113=0,0,Q$113/CHI_fec!Q$113)</f>
        <v>0.49168579778290256</v>
      </c>
      <c r="R243" s="306">
        <f>IF(R$113=0,0,R$113/CHI_fec!R$113)</f>
        <v>0.4916857977829025</v>
      </c>
      <c r="S243" s="306">
        <f>IF(S$113=0,0,S$113/CHI_fec!S$113)</f>
        <v>0.49168579778290245</v>
      </c>
      <c r="T243" s="306">
        <f>IF(T$113=0,0,T$113/CHI_fec!T$113)</f>
        <v>0.49168579778290256</v>
      </c>
      <c r="U243" s="306">
        <f>IF(U$113=0,0,U$113/CHI_fec!U$113)</f>
        <v>0.4916857977829025</v>
      </c>
      <c r="V243" s="306">
        <f>IF(V$113=0,0,V$113/CHI_fec!V$113)</f>
        <v>0.49168579778290245</v>
      </c>
      <c r="W243" s="306">
        <f>IF(W$113=0,0,W$113/CHI_fec!W$113)</f>
        <v>0.49168579778290233</v>
      </c>
      <c r="X243" s="306">
        <f>IF(X$113=0,0,X$113/CHI_fec!X$113)</f>
        <v>0.49168579778290245</v>
      </c>
      <c r="Y243" s="306">
        <f>IF(Y$113=0,0,Y$113/CHI_fec!Y$113)</f>
        <v>0.49168579778290261</v>
      </c>
      <c r="DA243" s="77"/>
    </row>
    <row r="244" spans="1:105" ht="12" customHeight="1" x14ac:dyDescent="0.25">
      <c r="A244" s="173" t="s">
        <v>94</v>
      </c>
      <c r="B244" s="306">
        <f>IF(B$114=0,0,B$114/CHI_fec!B$114)</f>
        <v>0.36034351255523095</v>
      </c>
      <c r="C244" s="306">
        <f>IF(C$114=0,0,C$114/CHI_fec!C$114)</f>
        <v>0.36253062834687494</v>
      </c>
      <c r="D244" s="306">
        <f>IF(D$114=0,0,D$114/CHI_fec!D$114)</f>
        <v>0.36253062834687494</v>
      </c>
      <c r="E244" s="306">
        <f>IF(E$114=0,0,E$114/CHI_fec!E$114)</f>
        <v>0.36684632890197244</v>
      </c>
      <c r="F244" s="306">
        <f>IF(F$114=0,0,F$114/CHI_fec!F$114)</f>
        <v>0.3668463289019725</v>
      </c>
      <c r="G244" s="306">
        <f>IF(G$114=0,0,G$114/CHI_fec!G$114)</f>
        <v>0.36684632890197255</v>
      </c>
      <c r="H244" s="306">
        <f>IF(H$114=0,0,H$114/CHI_fec!H$114)</f>
        <v>0.36684632890197255</v>
      </c>
      <c r="I244" s="306">
        <f>IF(I$114=0,0,I$114/CHI_fec!I$114)</f>
        <v>0.36834034909386593</v>
      </c>
      <c r="J244" s="306">
        <f>IF(J$114=0,0,J$114/CHI_fec!J$114)</f>
        <v>0.36834034909386587</v>
      </c>
      <c r="K244" s="306">
        <f>IF(K$114=0,0,K$114/CHI_fec!K$114)</f>
        <v>0.37031296500744043</v>
      </c>
      <c r="L244" s="306">
        <f>IF(L$114=0,0,L$114/CHI_fec!L$114)</f>
        <v>0.3703129650074406</v>
      </c>
      <c r="M244" s="306">
        <f>IF(M$114=0,0,M$114/CHI_fec!M$114)</f>
        <v>0.37031296500744043</v>
      </c>
      <c r="N244" s="306">
        <f>IF(N$114=0,0,N$114/CHI_fec!N$114)</f>
        <v>0.37031296500744049</v>
      </c>
      <c r="O244" s="306">
        <f>IF(O$114=0,0,O$114/CHI_fec!O$114)</f>
        <v>0.37031296500744049</v>
      </c>
      <c r="P244" s="306">
        <f>IF(P$114=0,0,P$114/CHI_fec!P$114)</f>
        <v>0.3703129650074406</v>
      </c>
      <c r="Q244" s="306">
        <f>IF(Q$114=0,0,Q$114/CHI_fec!Q$114)</f>
        <v>0.37031296500744065</v>
      </c>
      <c r="R244" s="306">
        <f>IF(R$114=0,0,R$114/CHI_fec!R$114)</f>
        <v>0.3703129650074406</v>
      </c>
      <c r="S244" s="306">
        <f>IF(S$114=0,0,S$114/CHI_fec!S$114)</f>
        <v>0.37031296500744065</v>
      </c>
      <c r="T244" s="306">
        <f>IF(T$114=0,0,T$114/CHI_fec!T$114)</f>
        <v>0.37031296500744043</v>
      </c>
      <c r="U244" s="306">
        <f>IF(U$114=0,0,U$114/CHI_fec!U$114)</f>
        <v>0.3703129650074406</v>
      </c>
      <c r="V244" s="306">
        <f>IF(V$114=0,0,V$114/CHI_fec!V$114)</f>
        <v>0.37031296500744054</v>
      </c>
      <c r="W244" s="306">
        <f>IF(W$114=0,0,W$114/CHI_fec!W$114)</f>
        <v>0.37031296500744054</v>
      </c>
      <c r="X244" s="306">
        <f>IF(X$114=0,0,X$114/CHI_fec!X$114)</f>
        <v>0.37031296500744054</v>
      </c>
      <c r="Y244" s="306">
        <f>IF(Y$114=0,0,Y$114/CHI_fec!Y$114)</f>
        <v>0.37031296500744054</v>
      </c>
      <c r="DA244" s="77"/>
    </row>
    <row r="245" spans="1:105" ht="12" customHeight="1" x14ac:dyDescent="0.25">
      <c r="A245" s="56" t="s">
        <v>95</v>
      </c>
      <c r="B245" s="307">
        <f>IF(B$115=0,0,B$115/CHI_fec!B$115)</f>
        <v>0.56953670608595941</v>
      </c>
      <c r="C245" s="307">
        <f>IF(C$115=0,0,C$115/CHI_fec!C$115)</f>
        <v>0.56739624881098816</v>
      </c>
      <c r="D245" s="307">
        <f>IF(D$115=0,0,D$115/CHI_fec!D$115)</f>
        <v>0.56405306844583647</v>
      </c>
      <c r="E245" s="307">
        <f>IF(E$115=0,0,E$115/CHI_fec!E$115)</f>
        <v>0.5131966741099695</v>
      </c>
      <c r="F245" s="307">
        <f>IF(F$115=0,0,F$115/CHI_fec!F$115)</f>
        <v>0.49065551796031709</v>
      </c>
      <c r="G245" s="307">
        <f>IF(G$115=0,0,G$115/CHI_fec!G$115)</f>
        <v>0.4892253978054899</v>
      </c>
      <c r="H245" s="307">
        <f>IF(H$115=0,0,H$115/CHI_fec!H$115)</f>
        <v>0.48683779481360978</v>
      </c>
      <c r="I245" s="307">
        <f>IF(I$115=0,0,I$115/CHI_fec!I$115)</f>
        <v>0.47817948548505362</v>
      </c>
      <c r="J245" s="307">
        <f>IF(J$115=0,0,J$115/CHI_fec!J$115)</f>
        <v>0.51334338184275141</v>
      </c>
      <c r="K245" s="307">
        <f>IF(K$115=0,0,K$115/CHI_fec!K$115)</f>
        <v>0.52147411177345948</v>
      </c>
      <c r="L245" s="307">
        <f>IF(L$115=0,0,L$115/CHI_fec!L$115)</f>
        <v>0.50305481728719492</v>
      </c>
      <c r="M245" s="307">
        <f>IF(M$115=0,0,M$115/CHI_fec!M$115)</f>
        <v>0.50386956016574436</v>
      </c>
      <c r="N245" s="307">
        <f>IF(N$115=0,0,N$115/CHI_fec!N$115)</f>
        <v>0.57757831017982586</v>
      </c>
      <c r="O245" s="307">
        <f>IF(O$115=0,0,O$115/CHI_fec!O$115)</f>
        <v>0.57038433045089787</v>
      </c>
      <c r="P245" s="307">
        <f>IF(P$115=0,0,P$115/CHI_fec!P$115)</f>
        <v>0.54185166072627378</v>
      </c>
      <c r="Q245" s="307">
        <f>IF(Q$115=0,0,Q$115/CHI_fec!Q$115)</f>
        <v>0.53624975724287849</v>
      </c>
      <c r="R245" s="307">
        <f>IF(R$115=0,0,R$115/CHI_fec!R$115)</f>
        <v>0.49147813593557055</v>
      </c>
      <c r="S245" s="307">
        <f>IF(S$115=0,0,S$115/CHI_fec!S$115)</f>
        <v>0.5738354696074055</v>
      </c>
      <c r="T245" s="307">
        <f>IF(T$115=0,0,T$115/CHI_fec!T$115)</f>
        <v>0.60249015155557428</v>
      </c>
      <c r="U245" s="307">
        <f>IF(U$115=0,0,U$115/CHI_fec!U$115)</f>
        <v>0.57017915359121607</v>
      </c>
      <c r="V245" s="307">
        <f>IF(V$115=0,0,V$115/CHI_fec!V$115)</f>
        <v>0.57312978883101373</v>
      </c>
      <c r="W245" s="307">
        <f>IF(W$115=0,0,W$115/CHI_fec!W$115)</f>
        <v>0.5722492320507363</v>
      </c>
      <c r="X245" s="307">
        <f>IF(X$115=0,0,X$115/CHI_fec!X$115)</f>
        <v>0.49571106963999312</v>
      </c>
      <c r="Y245" s="307">
        <f>IF(Y$115=0,0,Y$115/CHI_fec!Y$115)</f>
        <v>0.50285612223759113</v>
      </c>
      <c r="DA245" s="78"/>
    </row>
    <row r="246" spans="1:105" ht="12" customHeight="1" x14ac:dyDescent="0.25">
      <c r="A246" s="174" t="s">
        <v>1051</v>
      </c>
      <c r="B246" s="308">
        <f>IF(B$121=0,0,B$121/CHI_fec!B$121)</f>
        <v>0.47378636760333659</v>
      </c>
      <c r="C246" s="308">
        <f>IF(C$121=0,0,C$121/CHI_fec!C$121)</f>
        <v>0.47730386199252356</v>
      </c>
      <c r="D246" s="308">
        <f>IF(D$121=0,0,D$121/CHI_fec!D$121)</f>
        <v>0.47824860724198398</v>
      </c>
      <c r="E246" s="308">
        <f>IF(E$121=0,0,E$121/CHI_fec!E$121)</f>
        <v>0.4863884305080079</v>
      </c>
      <c r="F246" s="308">
        <f>IF(F$121=0,0,F$121/CHI_fec!F$121)</f>
        <v>0.48102288421339229</v>
      </c>
      <c r="G246" s="308">
        <f>IF(G$121=0,0,G$121/CHI_fec!G$121)</f>
        <v>0.4865630908525711</v>
      </c>
      <c r="H246" s="308">
        <f>IF(H$121=0,0,H$121/CHI_fec!H$121)</f>
        <v>0.48172624211537074</v>
      </c>
      <c r="I246" s="308">
        <f>IF(I$121=0,0,I$121/CHI_fec!I$121)</f>
        <v>0.48200796685909747</v>
      </c>
      <c r="J246" s="308">
        <f>IF(J$121=0,0,J$121/CHI_fec!J$121)</f>
        <v>0.48724668411293831</v>
      </c>
      <c r="K246" s="308">
        <f>IF(K$121=0,0,K$121/CHI_fec!K$121)</f>
        <v>0.49737362847900457</v>
      </c>
      <c r="L246" s="308">
        <f>IF(L$121=0,0,L$121/CHI_fec!L$121)</f>
        <v>0.49808640535511978</v>
      </c>
      <c r="M246" s="308">
        <f>IF(M$121=0,0,M$121/CHI_fec!M$121)</f>
        <v>0.49766584711656719</v>
      </c>
      <c r="N246" s="308">
        <f>IF(N$121=0,0,N$121/CHI_fec!N$121)</f>
        <v>0.53414491183149881</v>
      </c>
      <c r="O246" s="308">
        <f>IF(O$121=0,0,O$121/CHI_fec!O$121)</f>
        <v>0.50207637497622992</v>
      </c>
      <c r="P246" s="308">
        <f>IF(P$121=0,0,P$121/CHI_fec!P$121)</f>
        <v>0.48571797611087075</v>
      </c>
      <c r="Q246" s="308">
        <f>IF(Q$121=0,0,Q$121/CHI_fec!Q$121)</f>
        <v>0.46490134818240075</v>
      </c>
      <c r="R246" s="308">
        <f>IF(R$121=0,0,R$121/CHI_fec!R$121)</f>
        <v>0.48200662101488867</v>
      </c>
      <c r="S246" s="308">
        <f>IF(S$121=0,0,S$121/CHI_fec!S$121)</f>
        <v>0.51651634230650134</v>
      </c>
      <c r="T246" s="308">
        <f>IF(T$121=0,0,T$121/CHI_fec!T$121)</f>
        <v>0.5124787492620595</v>
      </c>
      <c r="U246" s="308">
        <f>IF(U$121=0,0,U$121/CHI_fec!U$121)</f>
        <v>0.52372655068368346</v>
      </c>
      <c r="V246" s="308">
        <f>IF(V$121=0,0,V$121/CHI_fec!V$121)</f>
        <v>0.5192649182690865</v>
      </c>
      <c r="W246" s="308">
        <f>IF(W$121=0,0,W$121/CHI_fec!W$121)</f>
        <v>0.50573235381435122</v>
      </c>
      <c r="X246" s="308">
        <f>IF(X$121=0,0,X$121/CHI_fec!X$121)</f>
        <v>0.52400520236127857</v>
      </c>
      <c r="Y246" s="308">
        <f>IF(Y$121=0,0,Y$121/CHI_fec!Y$121)</f>
        <v>0.52020174740954317</v>
      </c>
      <c r="DA246" s="79"/>
    </row>
    <row r="247" spans="1:105" ht="12" customHeight="1" x14ac:dyDescent="0.25">
      <c r="A247" s="174" t="s">
        <v>1010</v>
      </c>
      <c r="B247" s="308">
        <f>IF(B$134=0,0,B$134/CHI_fec!B$134)</f>
        <v>0.29640402244545178</v>
      </c>
      <c r="C247" s="308">
        <f>IF(C$134=0,0,C$134/CHI_fec!C$134)</f>
        <v>0.29840160397661258</v>
      </c>
      <c r="D247" s="308">
        <f>IF(D$134=0,0,D$134/CHI_fec!D$134)</f>
        <v>0.29993980996868641</v>
      </c>
      <c r="E247" s="308">
        <f>IF(E$134=0,0,E$134/CHI_fec!E$134)</f>
        <v>0.30147571144545704</v>
      </c>
      <c r="F247" s="308">
        <f>IF(F$134=0,0,F$134/CHI_fec!F$134)</f>
        <v>0.29803280230209556</v>
      </c>
      <c r="G247" s="308">
        <f>IF(G$134=0,0,G$134/CHI_fec!G$134)</f>
        <v>0.30127243744069276</v>
      </c>
      <c r="H247" s="308">
        <f>IF(H$134=0,0,H$134/CHI_fec!H$134)</f>
        <v>0.29843875030817696</v>
      </c>
      <c r="I247" s="308">
        <f>IF(I$134=0,0,I$134/CHI_fec!I$134)</f>
        <v>0.29853117696229059</v>
      </c>
      <c r="J247" s="308">
        <f>IF(J$134=0,0,J$134/CHI_fec!J$134)</f>
        <v>0.30234430720028127</v>
      </c>
      <c r="K247" s="308">
        <f>IF(K$134=0,0,K$134/CHI_fec!K$134)</f>
        <v>0.30867857686154709</v>
      </c>
      <c r="L247" s="308">
        <f>IF(L$134=0,0,L$134/CHI_fec!L$134)</f>
        <v>0.30838612339646326</v>
      </c>
      <c r="M247" s="308">
        <f>IF(M$134=0,0,M$134/CHI_fec!M$134)</f>
        <v>0.30830532589584098</v>
      </c>
      <c r="N247" s="308">
        <f>IF(N$134=0,0,N$134/CHI_fec!N$134)</f>
        <v>0.34447707715647469</v>
      </c>
      <c r="O247" s="308">
        <f>IF(O$134=0,0,O$134/CHI_fec!O$134)</f>
        <v>0.33367451657223024</v>
      </c>
      <c r="P247" s="308">
        <f>IF(P$134=0,0,P$134/CHI_fec!P$134)</f>
        <v>0.32490382365575649</v>
      </c>
      <c r="Q247" s="308">
        <f>IF(Q$134=0,0,Q$134/CHI_fec!Q$134)</f>
        <v>0.3250864854473029</v>
      </c>
      <c r="R247" s="308">
        <f>IF(R$134=0,0,R$134/CHI_fec!R$134)</f>
        <v>0.3252499726253204</v>
      </c>
      <c r="S247" s="308">
        <f>IF(S$134=0,0,S$134/CHI_fec!S$134)</f>
        <v>0.3359000536428618</v>
      </c>
      <c r="T247" s="308">
        <f>IF(T$134=0,0,T$134/CHI_fec!T$134)</f>
        <v>0.35956546435144804</v>
      </c>
      <c r="U247" s="308">
        <f>IF(U$134=0,0,U$134/CHI_fec!U$134)</f>
        <v>0.33680011195754017</v>
      </c>
      <c r="V247" s="308">
        <f>IF(V$134=0,0,V$134/CHI_fec!V$134)</f>
        <v>0.33791639660156098</v>
      </c>
      <c r="W247" s="308">
        <f>IF(W$134=0,0,W$134/CHI_fec!W$134)</f>
        <v>0.3304476162923356</v>
      </c>
      <c r="X247" s="308">
        <f>IF(X$134=0,0,X$134/CHI_fec!X$134)</f>
        <v>0.32826719233065077</v>
      </c>
      <c r="Y247" s="308">
        <f>IF(Y$134=0,0,Y$134/CHI_fec!Y$134)</f>
        <v>0.32653605822936022</v>
      </c>
      <c r="DA247" s="79"/>
    </row>
    <row r="248" spans="1:105" ht="12" customHeight="1" x14ac:dyDescent="0.25">
      <c r="A248" s="174" t="s">
        <v>1021</v>
      </c>
      <c r="B248" s="308">
        <f>IF(B$142=0,0,B$142/CHI_fec!B$142)</f>
        <v>0.58769891081475101</v>
      </c>
      <c r="C248" s="308">
        <f>IF(C$142=0,0,C$142/CHI_fec!C$142)</f>
        <v>0.58426068114018825</v>
      </c>
      <c r="D248" s="308">
        <f>IF(D$142=0,0,D$142/CHI_fec!D$142)</f>
        <v>0.57715062204626311</v>
      </c>
      <c r="E248" s="308">
        <f>IF(E$142=0,0,E$142/CHI_fec!E$142)</f>
        <v>0.49504526814107708</v>
      </c>
      <c r="F248" s="308">
        <f>IF(F$142=0,0,F$142/CHI_fec!F$142)</f>
        <v>0.45231416340106201</v>
      </c>
      <c r="G248" s="308">
        <f>IF(G$142=0,0,G$142/CHI_fec!G$142)</f>
        <v>0.44567480563015149</v>
      </c>
      <c r="H248" s="308">
        <f>IF(H$142=0,0,H$142/CHI_fec!H$142)</f>
        <v>0.4426930055994307</v>
      </c>
      <c r="I248" s="308">
        <f>IF(I$142=0,0,I$142/CHI_fec!I$142)</f>
        <v>0.42939073037877251</v>
      </c>
      <c r="J248" s="308">
        <f>IF(J$142=0,0,J$142/CHI_fec!J$142)</f>
        <v>0.48353685874602487</v>
      </c>
      <c r="K248" s="308">
        <f>IF(K$142=0,0,K$142/CHI_fec!K$142)</f>
        <v>0.49727651604858769</v>
      </c>
      <c r="L248" s="308">
        <f>IF(L$142=0,0,L$142/CHI_fec!L$142)</f>
        <v>0.46628355937029453</v>
      </c>
      <c r="M248" s="308">
        <f>IF(M$142=0,0,M$142/CHI_fec!M$142)</f>
        <v>0.45837287720596182</v>
      </c>
      <c r="N248" s="308">
        <f>IF(N$142=0,0,N$142/CHI_fec!N$142)</f>
        <v>0.59636373973567713</v>
      </c>
      <c r="O248" s="308">
        <f>IF(O$142=0,0,O$142/CHI_fec!O$142)</f>
        <v>0.5728867932302677</v>
      </c>
      <c r="P248" s="308">
        <f>IF(P$142=0,0,P$142/CHI_fec!P$142)</f>
        <v>0.5257069691556514</v>
      </c>
      <c r="Q248" s="308">
        <f>IF(Q$142=0,0,Q$142/CHI_fec!Q$142)</f>
        <v>0.48115308699253201</v>
      </c>
      <c r="R248" s="308">
        <f>IF(R$142=0,0,R$142/CHI_fec!R$142)</f>
        <v>0.4314482888362044</v>
      </c>
      <c r="S248" s="308">
        <f>IF(S$142=0,0,S$142/CHI_fec!S$142)</f>
        <v>0.58589993266158746</v>
      </c>
      <c r="T248" s="308">
        <f>IF(T$142=0,0,T$142/CHI_fec!T$142)</f>
        <v>0.65111136720679452</v>
      </c>
      <c r="U248" s="308">
        <f>IF(U$142=0,0,U$142/CHI_fec!U$142)</f>
        <v>0.57821744798028429</v>
      </c>
      <c r="V248" s="308">
        <f>IF(V$142=0,0,V$142/CHI_fec!V$142)</f>
        <v>0.58240772084366976</v>
      </c>
      <c r="W248" s="308">
        <f>IF(W$142=0,0,W$142/CHI_fec!W$142)</f>
        <v>0.57520892028755799</v>
      </c>
      <c r="X248" s="308">
        <f>IF(X$142=0,0,X$142/CHI_fec!X$142)</f>
        <v>0.4483317506023326</v>
      </c>
      <c r="Y248" s="308">
        <f>IF(Y$142=0,0,Y$142/CHI_fec!Y$142)</f>
        <v>0.45874811921311504</v>
      </c>
      <c r="DA248" s="79"/>
    </row>
    <row r="249" spans="1:105" ht="12" customHeight="1" x14ac:dyDescent="0.25">
      <c r="A249" s="41" t="s">
        <v>1038</v>
      </c>
      <c r="B249" s="309">
        <f>IF(B$156=0,0,B$156/CHI_fec!B$156)</f>
        <v>0.4978104079019578</v>
      </c>
      <c r="C249" s="309">
        <f>IF(C$156=0,0,C$156/CHI_fec!C$156)</f>
        <v>0.50083188315107918</v>
      </c>
      <c r="D249" s="309">
        <f>IF(D$156=0,0,D$156/CHI_fec!D$156)</f>
        <v>0.5008318831510794</v>
      </c>
      <c r="E249" s="309">
        <f>IF(E$156=0,0,E$156/CHI_fec!E$156)</f>
        <v>0.50679397370872903</v>
      </c>
      <c r="F249" s="309">
        <f>IF(F$156=0,0,F$156/CHI_fec!F$156)</f>
        <v>0.50679397370872892</v>
      </c>
      <c r="G249" s="309">
        <f>IF(G$156=0,0,G$156/CHI_fec!G$156)</f>
        <v>0.50679397370872892</v>
      </c>
      <c r="H249" s="309">
        <f>IF(H$156=0,0,H$156/CHI_fec!H$156)</f>
        <v>0.50679397370872903</v>
      </c>
      <c r="I249" s="309">
        <f>IF(I$156=0,0,I$156/CHI_fec!I$156)</f>
        <v>0.50885794537805706</v>
      </c>
      <c r="J249" s="309">
        <f>IF(J$156=0,0,J$156/CHI_fec!J$156)</f>
        <v>0.5088579453780574</v>
      </c>
      <c r="K249" s="309">
        <f>IF(K$156=0,0,K$156/CHI_fec!K$156)</f>
        <v>0.5115830915187688</v>
      </c>
      <c r="L249" s="309">
        <f>IF(L$156=0,0,L$156/CHI_fec!L$156)</f>
        <v>0.51158309151876913</v>
      </c>
      <c r="M249" s="309">
        <f>IF(M$156=0,0,M$156/CHI_fec!M$156)</f>
        <v>0.51158309151876902</v>
      </c>
      <c r="N249" s="309">
        <f>IF(N$156=0,0,N$156/CHI_fec!N$156)</f>
        <v>0.51158309151876913</v>
      </c>
      <c r="O249" s="309">
        <f>IF(O$156=0,0,O$156/CHI_fec!O$156)</f>
        <v>0.51158309151876902</v>
      </c>
      <c r="P249" s="309">
        <f>IF(P$156=0,0,P$156/CHI_fec!P$156)</f>
        <v>0.51158309151876891</v>
      </c>
      <c r="Q249" s="309">
        <f>IF(Q$156=0,0,Q$156/CHI_fec!Q$156)</f>
        <v>0.51158309151876913</v>
      </c>
      <c r="R249" s="309">
        <f>IF(R$156=0,0,R$156/CHI_fec!R$156)</f>
        <v>0.51158309151876913</v>
      </c>
      <c r="S249" s="309">
        <f>IF(S$156=0,0,S$156/CHI_fec!S$156)</f>
        <v>0.51158309151876913</v>
      </c>
      <c r="T249" s="309">
        <f>IF(T$156=0,0,T$156/CHI_fec!T$156)</f>
        <v>0.51158309151876924</v>
      </c>
      <c r="U249" s="309">
        <f>IF(U$156=0,0,U$156/CHI_fec!U$156)</f>
        <v>0.51158309151876902</v>
      </c>
      <c r="V249" s="309">
        <f>IF(V$156=0,0,V$156/CHI_fec!V$156)</f>
        <v>0.51158309151876902</v>
      </c>
      <c r="W249" s="309">
        <f>IF(W$156=0,0,W$156/CHI_fec!W$156)</f>
        <v>0.51158309151876913</v>
      </c>
      <c r="X249" s="309">
        <f>IF(X$156=0,0,X$156/CHI_fec!X$156)</f>
        <v>0.51158309151876891</v>
      </c>
      <c r="Y249" s="309">
        <f>IF(Y$156=0,0,Y$156/CHI_fec!Y$156)</f>
        <v>0.51158309151876902</v>
      </c>
      <c r="DA249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  <ignoredErrors>
    <ignoredError sqref="B5:Y5" formulaRange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>
    <tabColor theme="4" tint="0.39997558519241921"/>
    <pageSetUpPr fitToPage="1"/>
  </sheetPr>
  <dimension ref="A1:DA249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Chemical industry / CO2 emissions"</f>
        <v>EL: Chemical industry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5" customHeight="1" x14ac:dyDescent="0.25">
      <c r="A5" s="34" t="s">
        <v>48</v>
      </c>
      <c r="B5" s="223">
        <f t="shared" ref="B5:Y5" si="0">SUM(B6:B10)+B16+B25+B36+B44+B58+B59</f>
        <v>443.95072542791036</v>
      </c>
      <c r="C5" s="223">
        <f t="shared" si="0"/>
        <v>295.21851978218206</v>
      </c>
      <c r="D5" s="223">
        <f t="shared" si="0"/>
        <v>344.263941355101</v>
      </c>
      <c r="E5" s="223">
        <f t="shared" si="0"/>
        <v>468.01539724899351</v>
      </c>
      <c r="F5" s="223">
        <f t="shared" si="0"/>
        <v>524.09509690032121</v>
      </c>
      <c r="G5" s="223">
        <f t="shared" si="0"/>
        <v>519.15577610296407</v>
      </c>
      <c r="H5" s="223">
        <f t="shared" si="0"/>
        <v>541.90850530081093</v>
      </c>
      <c r="I5" s="223">
        <f t="shared" si="0"/>
        <v>562.67652190681906</v>
      </c>
      <c r="J5" s="223">
        <f t="shared" si="0"/>
        <v>667.20459501777441</v>
      </c>
      <c r="K5" s="223">
        <f t="shared" si="0"/>
        <v>697.57448268395228</v>
      </c>
      <c r="L5" s="223">
        <f t="shared" si="0"/>
        <v>808.51994898339694</v>
      </c>
      <c r="M5" s="223">
        <f t="shared" si="0"/>
        <v>774.59001142246484</v>
      </c>
      <c r="N5" s="223">
        <f t="shared" si="0"/>
        <v>568.07263636192181</v>
      </c>
      <c r="O5" s="223">
        <f t="shared" si="0"/>
        <v>612.94923187684367</v>
      </c>
      <c r="P5" s="223">
        <f t="shared" si="0"/>
        <v>734.67939233362529</v>
      </c>
      <c r="Q5" s="223">
        <f t="shared" si="0"/>
        <v>791.83288456845492</v>
      </c>
      <c r="R5" s="223">
        <f t="shared" si="0"/>
        <v>669.02824133648198</v>
      </c>
      <c r="S5" s="223">
        <f t="shared" si="0"/>
        <v>902.85553775222604</v>
      </c>
      <c r="T5" s="223">
        <f t="shared" si="0"/>
        <v>1038.7268510440674</v>
      </c>
      <c r="U5" s="223">
        <f t="shared" si="0"/>
        <v>953.9634067180325</v>
      </c>
      <c r="V5" s="223">
        <f t="shared" si="0"/>
        <v>932.20357836675362</v>
      </c>
      <c r="W5" s="223">
        <f t="shared" si="0"/>
        <v>788.7353660813535</v>
      </c>
      <c r="X5" s="223">
        <f t="shared" si="0"/>
        <v>569.05875930227921</v>
      </c>
      <c r="Y5" s="223">
        <f t="shared" si="0"/>
        <v>637.27149753829917</v>
      </c>
      <c r="DA5" s="89"/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1268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1269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1270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1271</v>
      </c>
    </row>
    <row r="10" spans="1:105" ht="12" customHeight="1" x14ac:dyDescent="0.25">
      <c r="A10" s="56" t="s">
        <v>95</v>
      </c>
      <c r="B10" s="260">
        <v>1.096119729269095</v>
      </c>
      <c r="C10" s="260">
        <v>1.2646131782212611</v>
      </c>
      <c r="D10" s="260">
        <v>1.681182787860364</v>
      </c>
      <c r="E10" s="260">
        <v>3.3661399968958698</v>
      </c>
      <c r="F10" s="260">
        <v>4.7459653695209054</v>
      </c>
      <c r="G10" s="260">
        <v>5.6321193924574926</v>
      </c>
      <c r="H10" s="260">
        <v>5.5073553160708304</v>
      </c>
      <c r="I10" s="260">
        <v>7.2502639890389151</v>
      </c>
      <c r="J10" s="260">
        <v>6.8286367832038852</v>
      </c>
      <c r="K10" s="260">
        <v>5.3110394664035194</v>
      </c>
      <c r="L10" s="260">
        <v>4.4249019721698577</v>
      </c>
      <c r="M10" s="260">
        <v>4.7600086724372836</v>
      </c>
      <c r="N10" s="260">
        <v>1.143606820859935</v>
      </c>
      <c r="O10" s="260">
        <v>1.408418514580136</v>
      </c>
      <c r="P10" s="260">
        <v>2.9772455995947009</v>
      </c>
      <c r="Q10" s="260">
        <v>2.963843742216294</v>
      </c>
      <c r="R10" s="260">
        <v>4.9472098154214086</v>
      </c>
      <c r="S10" s="260">
        <v>1.608606865605011</v>
      </c>
      <c r="T10" s="260">
        <v>0.62999530702690276</v>
      </c>
      <c r="U10" s="260">
        <v>1.391493310771617</v>
      </c>
      <c r="V10" s="260">
        <v>1.4858615067751131</v>
      </c>
      <c r="W10" s="260">
        <v>1.6768446422353249</v>
      </c>
      <c r="X10" s="260">
        <v>9.4517896070321576</v>
      </c>
      <c r="Y10" s="260">
        <v>6.2608520590998031</v>
      </c>
      <c r="DA10" s="68" t="s">
        <v>1272</v>
      </c>
    </row>
    <row r="11" spans="1:105" ht="12" customHeight="1" x14ac:dyDescent="0.25">
      <c r="A11" s="37" t="s">
        <v>159</v>
      </c>
      <c r="B11" s="226">
        <v>0.70617646139016199</v>
      </c>
      <c r="C11" s="226">
        <v>0.77280107010659516</v>
      </c>
      <c r="D11" s="226">
        <v>0.74838372982993095</v>
      </c>
      <c r="E11" s="226">
        <v>1.361689475806555</v>
      </c>
      <c r="F11" s="226">
        <v>1.648970743679754</v>
      </c>
      <c r="G11" s="226">
        <v>1.303748276992047</v>
      </c>
      <c r="H11" s="226">
        <v>1.520630642563348</v>
      </c>
      <c r="I11" s="226">
        <v>2.0645936567473142</v>
      </c>
      <c r="J11" s="226">
        <v>1.6877821943676929</v>
      </c>
      <c r="K11" s="226">
        <v>1.214371172650716</v>
      </c>
      <c r="L11" s="226">
        <v>0.9477076065940796</v>
      </c>
      <c r="M11" s="226">
        <v>0.43361280510662892</v>
      </c>
      <c r="N11" s="226">
        <v>3.5980375887979761E-2</v>
      </c>
      <c r="O11" s="226">
        <v>0.1085212657763745</v>
      </c>
      <c r="P11" s="226">
        <v>0.74946795590099879</v>
      </c>
      <c r="Q11" s="226">
        <v>0.19602132409576159</v>
      </c>
      <c r="R11" s="226">
        <v>0.21541545975761039</v>
      </c>
      <c r="S11" s="226">
        <v>0.1084156752501525</v>
      </c>
      <c r="T11" s="226">
        <v>6.5834170740551604E-2</v>
      </c>
      <c r="U11" s="226">
        <v>2.2260293480688659E-2</v>
      </c>
      <c r="V11" s="226">
        <v>1.5510741445350451E-2</v>
      </c>
      <c r="W11" s="226">
        <v>2.3998922707208919E-2</v>
      </c>
      <c r="X11" s="226">
        <v>2.7373479340598951E-2</v>
      </c>
      <c r="Y11" s="226">
        <v>2.909647642079902E-2</v>
      </c>
      <c r="DA11" s="69" t="s">
        <v>1273</v>
      </c>
    </row>
    <row r="12" spans="1:105" ht="12" customHeight="1" x14ac:dyDescent="0.25">
      <c r="A12" s="37" t="s">
        <v>35</v>
      </c>
      <c r="B12" s="226">
        <v>0.3899432678789333</v>
      </c>
      <c r="C12" s="226">
        <v>0.49181210811466569</v>
      </c>
      <c r="D12" s="226">
        <v>0.93279905803043317</v>
      </c>
      <c r="E12" s="226">
        <v>2.0044505210893151</v>
      </c>
      <c r="F12" s="226">
        <v>3.09699462584115</v>
      </c>
      <c r="G12" s="226">
        <v>4.3283711154654467</v>
      </c>
      <c r="H12" s="226">
        <v>3.9867246735074811</v>
      </c>
      <c r="I12" s="226">
        <v>5.1856703322915996</v>
      </c>
      <c r="J12" s="226">
        <v>5.1408545888361932</v>
      </c>
      <c r="K12" s="226">
        <v>4.0966682937528036</v>
      </c>
      <c r="L12" s="226">
        <v>3.477194365575778</v>
      </c>
      <c r="M12" s="226">
        <v>4.3263958673306551</v>
      </c>
      <c r="N12" s="226">
        <v>1.1076264449719551</v>
      </c>
      <c r="O12" s="226">
        <v>1.299897248803761</v>
      </c>
      <c r="P12" s="226">
        <v>2.227777643693702</v>
      </c>
      <c r="Q12" s="226">
        <v>2.7678224181205322</v>
      </c>
      <c r="R12" s="226">
        <v>4.7317943556637978</v>
      </c>
      <c r="S12" s="226">
        <v>1.5001911903548579</v>
      </c>
      <c r="T12" s="226">
        <v>0.56416113628635112</v>
      </c>
      <c r="U12" s="226">
        <v>1.3692330172909291</v>
      </c>
      <c r="V12" s="226">
        <v>1.4703507653297629</v>
      </c>
      <c r="W12" s="226">
        <v>1.6528457195281161</v>
      </c>
      <c r="X12" s="226">
        <v>9.4244161276915595</v>
      </c>
      <c r="Y12" s="226">
        <v>6.2317555826790043</v>
      </c>
      <c r="DA12" s="69" t="s">
        <v>1274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1275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1276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1277</v>
      </c>
    </row>
    <row r="16" spans="1:105" ht="12" customHeight="1" x14ac:dyDescent="0.25">
      <c r="A16" s="134" t="s">
        <v>997</v>
      </c>
      <c r="B16" s="314">
        <v>0</v>
      </c>
      <c r="C16" s="314">
        <v>0</v>
      </c>
      <c r="D16" s="314">
        <v>0</v>
      </c>
      <c r="E16" s="314">
        <v>0</v>
      </c>
      <c r="F16" s="314">
        <v>0</v>
      </c>
      <c r="G16" s="314">
        <v>0</v>
      </c>
      <c r="H16" s="314">
        <v>0</v>
      </c>
      <c r="I16" s="314">
        <v>0</v>
      </c>
      <c r="J16" s="314">
        <v>0</v>
      </c>
      <c r="K16" s="314">
        <v>0</v>
      </c>
      <c r="L16" s="314">
        <v>0</v>
      </c>
      <c r="M16" s="314">
        <v>0</v>
      </c>
      <c r="N16" s="314">
        <v>0</v>
      </c>
      <c r="O16" s="314">
        <v>0</v>
      </c>
      <c r="P16" s="314">
        <v>0</v>
      </c>
      <c r="Q16" s="314">
        <v>0</v>
      </c>
      <c r="R16" s="314">
        <v>0</v>
      </c>
      <c r="S16" s="314">
        <v>0</v>
      </c>
      <c r="T16" s="314">
        <v>0</v>
      </c>
      <c r="U16" s="314">
        <v>0</v>
      </c>
      <c r="V16" s="314">
        <v>0</v>
      </c>
      <c r="W16" s="314">
        <v>0</v>
      </c>
      <c r="X16" s="314">
        <v>0</v>
      </c>
      <c r="Y16" s="314">
        <v>0</v>
      </c>
      <c r="DA16" s="136"/>
    </row>
    <row r="17" spans="1:105" ht="12" customHeight="1" x14ac:dyDescent="0.25">
      <c r="A17" s="135" t="s">
        <v>28</v>
      </c>
      <c r="B17" s="315">
        <v>0</v>
      </c>
      <c r="C17" s="315">
        <v>0</v>
      </c>
      <c r="D17" s="315">
        <v>0</v>
      </c>
      <c r="E17" s="315">
        <v>0</v>
      </c>
      <c r="F17" s="315">
        <v>0</v>
      </c>
      <c r="G17" s="315">
        <v>0</v>
      </c>
      <c r="H17" s="315">
        <v>0</v>
      </c>
      <c r="I17" s="315">
        <v>0</v>
      </c>
      <c r="J17" s="315">
        <v>0</v>
      </c>
      <c r="K17" s="315">
        <v>0</v>
      </c>
      <c r="L17" s="315">
        <v>0</v>
      </c>
      <c r="M17" s="315">
        <v>0</v>
      </c>
      <c r="N17" s="315">
        <v>0</v>
      </c>
      <c r="O17" s="315">
        <v>0</v>
      </c>
      <c r="P17" s="315">
        <v>0</v>
      </c>
      <c r="Q17" s="315">
        <v>0</v>
      </c>
      <c r="R17" s="315">
        <v>0</v>
      </c>
      <c r="S17" s="315">
        <v>0</v>
      </c>
      <c r="T17" s="315">
        <v>0</v>
      </c>
      <c r="U17" s="315">
        <v>0</v>
      </c>
      <c r="V17" s="315">
        <v>0</v>
      </c>
      <c r="W17" s="315">
        <v>0</v>
      </c>
      <c r="X17" s="315">
        <v>0</v>
      </c>
      <c r="Y17" s="315">
        <v>0</v>
      </c>
      <c r="DA17" s="137"/>
    </row>
    <row r="18" spans="1:105" ht="12" customHeight="1" x14ac:dyDescent="0.25">
      <c r="A18" s="135" t="s">
        <v>30</v>
      </c>
      <c r="B18" s="315">
        <v>0</v>
      </c>
      <c r="C18" s="315">
        <v>0</v>
      </c>
      <c r="D18" s="315">
        <v>0</v>
      </c>
      <c r="E18" s="315">
        <v>0</v>
      </c>
      <c r="F18" s="315">
        <v>0</v>
      </c>
      <c r="G18" s="315">
        <v>0</v>
      </c>
      <c r="H18" s="315">
        <v>0</v>
      </c>
      <c r="I18" s="315">
        <v>0</v>
      </c>
      <c r="J18" s="315">
        <v>0</v>
      </c>
      <c r="K18" s="315">
        <v>0</v>
      </c>
      <c r="L18" s="315">
        <v>0</v>
      </c>
      <c r="M18" s="315">
        <v>0</v>
      </c>
      <c r="N18" s="315">
        <v>0</v>
      </c>
      <c r="O18" s="315">
        <v>0</v>
      </c>
      <c r="P18" s="315">
        <v>0</v>
      </c>
      <c r="Q18" s="315">
        <v>0</v>
      </c>
      <c r="R18" s="315">
        <v>0</v>
      </c>
      <c r="S18" s="315">
        <v>0</v>
      </c>
      <c r="T18" s="315">
        <v>0</v>
      </c>
      <c r="U18" s="315">
        <v>0</v>
      </c>
      <c r="V18" s="315">
        <v>0</v>
      </c>
      <c r="W18" s="315">
        <v>0</v>
      </c>
      <c r="X18" s="315">
        <v>0</v>
      </c>
      <c r="Y18" s="315">
        <v>0</v>
      </c>
      <c r="DA18" s="137"/>
    </row>
    <row r="19" spans="1:105" ht="12" customHeight="1" x14ac:dyDescent="0.25">
      <c r="A19" s="135" t="s">
        <v>31</v>
      </c>
      <c r="B19" s="315">
        <v>0</v>
      </c>
      <c r="C19" s="315">
        <v>0</v>
      </c>
      <c r="D19" s="315">
        <v>0</v>
      </c>
      <c r="E19" s="315">
        <v>0</v>
      </c>
      <c r="F19" s="315">
        <v>0</v>
      </c>
      <c r="G19" s="315">
        <v>0</v>
      </c>
      <c r="H19" s="315">
        <v>0</v>
      </c>
      <c r="I19" s="315">
        <v>0</v>
      </c>
      <c r="J19" s="315">
        <v>0</v>
      </c>
      <c r="K19" s="315">
        <v>0</v>
      </c>
      <c r="L19" s="315">
        <v>0</v>
      </c>
      <c r="M19" s="315">
        <v>0</v>
      </c>
      <c r="N19" s="315">
        <v>0</v>
      </c>
      <c r="O19" s="315">
        <v>0</v>
      </c>
      <c r="P19" s="315">
        <v>0</v>
      </c>
      <c r="Q19" s="315">
        <v>0</v>
      </c>
      <c r="R19" s="315">
        <v>0</v>
      </c>
      <c r="S19" s="315">
        <v>0</v>
      </c>
      <c r="T19" s="315">
        <v>0</v>
      </c>
      <c r="U19" s="315">
        <v>0</v>
      </c>
      <c r="V19" s="315">
        <v>0</v>
      </c>
      <c r="W19" s="315">
        <v>0</v>
      </c>
      <c r="X19" s="315">
        <v>0</v>
      </c>
      <c r="Y19" s="315">
        <v>0</v>
      </c>
      <c r="DA19" s="137"/>
    </row>
    <row r="20" spans="1:105" ht="12" customHeight="1" x14ac:dyDescent="0.25">
      <c r="A20" s="135" t="s">
        <v>82</v>
      </c>
      <c r="B20" s="315">
        <v>0</v>
      </c>
      <c r="C20" s="315">
        <v>0</v>
      </c>
      <c r="D20" s="315">
        <v>0</v>
      </c>
      <c r="E20" s="315">
        <v>0</v>
      </c>
      <c r="F20" s="315">
        <v>0</v>
      </c>
      <c r="G20" s="315">
        <v>0</v>
      </c>
      <c r="H20" s="315">
        <v>0</v>
      </c>
      <c r="I20" s="315">
        <v>0</v>
      </c>
      <c r="J20" s="315">
        <v>0</v>
      </c>
      <c r="K20" s="315">
        <v>0</v>
      </c>
      <c r="L20" s="315">
        <v>0</v>
      </c>
      <c r="M20" s="315">
        <v>0</v>
      </c>
      <c r="N20" s="315">
        <v>0</v>
      </c>
      <c r="O20" s="315">
        <v>0</v>
      </c>
      <c r="P20" s="315">
        <v>0</v>
      </c>
      <c r="Q20" s="315">
        <v>0</v>
      </c>
      <c r="R20" s="315">
        <v>0</v>
      </c>
      <c r="S20" s="315">
        <v>0</v>
      </c>
      <c r="T20" s="315">
        <v>0</v>
      </c>
      <c r="U20" s="315">
        <v>0</v>
      </c>
      <c r="V20" s="315">
        <v>0</v>
      </c>
      <c r="W20" s="315">
        <v>0</v>
      </c>
      <c r="X20" s="315">
        <v>0</v>
      </c>
      <c r="Y20" s="315">
        <v>0</v>
      </c>
      <c r="DA20" s="137"/>
    </row>
    <row r="21" spans="1:105" ht="12" customHeight="1" x14ac:dyDescent="0.25">
      <c r="A21" s="135" t="s">
        <v>32</v>
      </c>
      <c r="B21" s="315">
        <v>0</v>
      </c>
      <c r="C21" s="315">
        <v>0</v>
      </c>
      <c r="D21" s="315">
        <v>0</v>
      </c>
      <c r="E21" s="315">
        <v>0</v>
      </c>
      <c r="F21" s="315">
        <v>0</v>
      </c>
      <c r="G21" s="315">
        <v>0</v>
      </c>
      <c r="H21" s="315">
        <v>0</v>
      </c>
      <c r="I21" s="315">
        <v>0</v>
      </c>
      <c r="J21" s="315">
        <v>0</v>
      </c>
      <c r="K21" s="315">
        <v>0</v>
      </c>
      <c r="L21" s="315">
        <v>0</v>
      </c>
      <c r="M21" s="315">
        <v>0</v>
      </c>
      <c r="N21" s="315">
        <v>0</v>
      </c>
      <c r="O21" s="315">
        <v>0</v>
      </c>
      <c r="P21" s="315">
        <v>0</v>
      </c>
      <c r="Q21" s="315">
        <v>0</v>
      </c>
      <c r="R21" s="315">
        <v>0</v>
      </c>
      <c r="S21" s="315">
        <v>0</v>
      </c>
      <c r="T21" s="315">
        <v>0</v>
      </c>
      <c r="U21" s="315">
        <v>0</v>
      </c>
      <c r="V21" s="315">
        <v>0</v>
      </c>
      <c r="W21" s="315">
        <v>0</v>
      </c>
      <c r="X21" s="315">
        <v>0</v>
      </c>
      <c r="Y21" s="315">
        <v>0</v>
      </c>
      <c r="DA21" s="137"/>
    </row>
    <row r="22" spans="1:105" ht="12" customHeight="1" x14ac:dyDescent="0.25">
      <c r="A22" s="135" t="s">
        <v>33</v>
      </c>
      <c r="B22" s="315">
        <v>0</v>
      </c>
      <c r="C22" s="315">
        <v>0</v>
      </c>
      <c r="D22" s="315">
        <v>0</v>
      </c>
      <c r="E22" s="315">
        <v>0</v>
      </c>
      <c r="F22" s="315">
        <v>0</v>
      </c>
      <c r="G22" s="315">
        <v>0</v>
      </c>
      <c r="H22" s="315">
        <v>0</v>
      </c>
      <c r="I22" s="315">
        <v>0</v>
      </c>
      <c r="J22" s="315">
        <v>0</v>
      </c>
      <c r="K22" s="315">
        <v>0</v>
      </c>
      <c r="L22" s="315">
        <v>0</v>
      </c>
      <c r="M22" s="315">
        <v>0</v>
      </c>
      <c r="N22" s="315">
        <v>0</v>
      </c>
      <c r="O22" s="315">
        <v>0</v>
      </c>
      <c r="P22" s="315">
        <v>0</v>
      </c>
      <c r="Q22" s="315">
        <v>0</v>
      </c>
      <c r="R22" s="315">
        <v>0</v>
      </c>
      <c r="S22" s="315">
        <v>0</v>
      </c>
      <c r="T22" s="315">
        <v>0</v>
      </c>
      <c r="U22" s="315">
        <v>0</v>
      </c>
      <c r="V22" s="315">
        <v>0</v>
      </c>
      <c r="W22" s="315">
        <v>0</v>
      </c>
      <c r="X22" s="315">
        <v>0</v>
      </c>
      <c r="Y22" s="315">
        <v>0</v>
      </c>
      <c r="DA22" s="137"/>
    </row>
    <row r="23" spans="1:105" ht="12" customHeight="1" x14ac:dyDescent="0.25">
      <c r="A23" s="135" t="s">
        <v>83</v>
      </c>
      <c r="B23" s="315">
        <v>0</v>
      </c>
      <c r="C23" s="315">
        <v>0</v>
      </c>
      <c r="D23" s="315">
        <v>0</v>
      </c>
      <c r="E23" s="315">
        <v>0</v>
      </c>
      <c r="F23" s="315">
        <v>0</v>
      </c>
      <c r="G23" s="315">
        <v>0</v>
      </c>
      <c r="H23" s="315">
        <v>0</v>
      </c>
      <c r="I23" s="315">
        <v>0</v>
      </c>
      <c r="J23" s="315">
        <v>0</v>
      </c>
      <c r="K23" s="315">
        <v>0</v>
      </c>
      <c r="L23" s="315">
        <v>0</v>
      </c>
      <c r="M23" s="315">
        <v>0</v>
      </c>
      <c r="N23" s="315">
        <v>0</v>
      </c>
      <c r="O23" s="315">
        <v>0</v>
      </c>
      <c r="P23" s="315">
        <v>0</v>
      </c>
      <c r="Q23" s="315">
        <v>0</v>
      </c>
      <c r="R23" s="315">
        <v>0</v>
      </c>
      <c r="S23" s="315">
        <v>0</v>
      </c>
      <c r="T23" s="315">
        <v>0</v>
      </c>
      <c r="U23" s="315">
        <v>0</v>
      </c>
      <c r="V23" s="315">
        <v>0</v>
      </c>
      <c r="W23" s="315">
        <v>0</v>
      </c>
      <c r="X23" s="315">
        <v>0</v>
      </c>
      <c r="Y23" s="315">
        <v>0</v>
      </c>
      <c r="DA23" s="137"/>
    </row>
    <row r="24" spans="1:105" ht="12" customHeight="1" x14ac:dyDescent="0.25">
      <c r="A24" s="135" t="s">
        <v>73</v>
      </c>
      <c r="B24" s="315">
        <v>0</v>
      </c>
      <c r="C24" s="315">
        <v>0</v>
      </c>
      <c r="D24" s="315">
        <v>0</v>
      </c>
      <c r="E24" s="315">
        <v>0</v>
      </c>
      <c r="F24" s="315">
        <v>0</v>
      </c>
      <c r="G24" s="315">
        <v>0</v>
      </c>
      <c r="H24" s="315">
        <v>0</v>
      </c>
      <c r="I24" s="315">
        <v>0</v>
      </c>
      <c r="J24" s="315">
        <v>0</v>
      </c>
      <c r="K24" s="315">
        <v>0</v>
      </c>
      <c r="L24" s="315">
        <v>0</v>
      </c>
      <c r="M24" s="315">
        <v>0</v>
      </c>
      <c r="N24" s="315">
        <v>0</v>
      </c>
      <c r="O24" s="315">
        <v>0</v>
      </c>
      <c r="P24" s="315">
        <v>0</v>
      </c>
      <c r="Q24" s="315">
        <v>0</v>
      </c>
      <c r="R24" s="315">
        <v>0</v>
      </c>
      <c r="S24" s="315">
        <v>0</v>
      </c>
      <c r="T24" s="315">
        <v>0</v>
      </c>
      <c r="U24" s="315">
        <v>0</v>
      </c>
      <c r="V24" s="315">
        <v>0</v>
      </c>
      <c r="W24" s="315">
        <v>0</v>
      </c>
      <c r="X24" s="315">
        <v>0</v>
      </c>
      <c r="Y24" s="315">
        <v>0</v>
      </c>
      <c r="DA24" s="137"/>
    </row>
    <row r="25" spans="1:105" ht="12" customHeight="1" x14ac:dyDescent="0.25">
      <c r="A25" s="57" t="s">
        <v>998</v>
      </c>
      <c r="B25" s="294">
        <v>101.35741222515681</v>
      </c>
      <c r="C25" s="294">
        <v>99.365866701351194</v>
      </c>
      <c r="D25" s="294">
        <v>111.00365394210399</v>
      </c>
      <c r="E25" s="294">
        <v>109.702935138478</v>
      </c>
      <c r="F25" s="294">
        <v>131.47143507713241</v>
      </c>
      <c r="G25" s="294">
        <v>131.85395523081371</v>
      </c>
      <c r="H25" s="294">
        <v>135.60302205589801</v>
      </c>
      <c r="I25" s="294">
        <v>143.44943970150149</v>
      </c>
      <c r="J25" s="294">
        <v>197.76425951817021</v>
      </c>
      <c r="K25" s="294">
        <v>146.74995161454129</v>
      </c>
      <c r="L25" s="294">
        <v>104.44761589255469</v>
      </c>
      <c r="M25" s="294">
        <v>112.9271329320502</v>
      </c>
      <c r="N25" s="294">
        <v>41.773612713494707</v>
      </c>
      <c r="O25" s="294">
        <v>64.545453947596698</v>
      </c>
      <c r="P25" s="294">
        <v>112.071605105237</v>
      </c>
      <c r="Q25" s="294">
        <v>240.5300037610468</v>
      </c>
      <c r="R25" s="294">
        <v>149.42702542357759</v>
      </c>
      <c r="S25" s="294">
        <v>62.573170305579723</v>
      </c>
      <c r="T25" s="294">
        <v>61.015120438535547</v>
      </c>
      <c r="U25" s="294">
        <v>47.812276927556333</v>
      </c>
      <c r="V25" s="294">
        <v>55.226018136013721</v>
      </c>
      <c r="W25" s="294">
        <v>70.076272845610532</v>
      </c>
      <c r="X25" s="294">
        <v>152.09163799034459</v>
      </c>
      <c r="Y25" s="294">
        <v>112.0302265552243</v>
      </c>
      <c r="DA25" s="70" t="s">
        <v>1278</v>
      </c>
    </row>
    <row r="26" spans="1:105" ht="12" customHeight="1" x14ac:dyDescent="0.25">
      <c r="A26" s="46" t="s">
        <v>28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1279</v>
      </c>
    </row>
    <row r="27" spans="1:105" ht="12" customHeight="1" x14ac:dyDescent="0.25">
      <c r="A27" s="46" t="s">
        <v>30</v>
      </c>
      <c r="B27" s="229">
        <v>9.8749171120437431</v>
      </c>
      <c r="C27" s="229">
        <v>4.6494104062688972</v>
      </c>
      <c r="D27" s="229">
        <v>0</v>
      </c>
      <c r="E27" s="229">
        <v>0</v>
      </c>
      <c r="F27" s="229">
        <v>0</v>
      </c>
      <c r="G27" s="229">
        <v>0</v>
      </c>
      <c r="H27" s="229">
        <v>0</v>
      </c>
      <c r="I27" s="229">
        <v>0</v>
      </c>
      <c r="J27" s="229">
        <v>0</v>
      </c>
      <c r="K27" s="229">
        <v>0</v>
      </c>
      <c r="L27" s="229">
        <v>0</v>
      </c>
      <c r="M27" s="229">
        <v>0</v>
      </c>
      <c r="N27" s="229">
        <v>0</v>
      </c>
      <c r="O27" s="229">
        <v>0</v>
      </c>
      <c r="P27" s="229">
        <v>0</v>
      </c>
      <c r="Q27" s="229">
        <v>0</v>
      </c>
      <c r="R27" s="229">
        <v>0</v>
      </c>
      <c r="S27" s="229">
        <v>0</v>
      </c>
      <c r="T27" s="229">
        <v>0</v>
      </c>
      <c r="U27" s="229">
        <v>0</v>
      </c>
      <c r="V27" s="229">
        <v>0</v>
      </c>
      <c r="W27" s="229">
        <v>0</v>
      </c>
      <c r="X27" s="229">
        <v>0</v>
      </c>
      <c r="Y27" s="229">
        <v>0</v>
      </c>
      <c r="DA27" s="73" t="s">
        <v>1280</v>
      </c>
    </row>
    <row r="28" spans="1:105" ht="12" customHeight="1" x14ac:dyDescent="0.25">
      <c r="A28" s="46" t="s">
        <v>31</v>
      </c>
      <c r="B28" s="229">
        <v>28.7401914308671</v>
      </c>
      <c r="C28" s="229">
        <v>31.53328325619643</v>
      </c>
      <c r="D28" s="229">
        <v>34.642794269339618</v>
      </c>
      <c r="E28" s="229">
        <v>37.064929797502067</v>
      </c>
      <c r="F28" s="229">
        <v>34.959511845970532</v>
      </c>
      <c r="G28" s="229">
        <v>32.793204478111733</v>
      </c>
      <c r="H28" s="229">
        <v>31.074984421084611</v>
      </c>
      <c r="I28" s="229">
        <v>32.689688020496114</v>
      </c>
      <c r="J28" s="229">
        <v>47.744231837165891</v>
      </c>
      <c r="K28" s="229">
        <v>40.29972207399009</v>
      </c>
      <c r="L28" s="229">
        <v>28.55203988405275</v>
      </c>
      <c r="M28" s="229">
        <v>28.028416654274348</v>
      </c>
      <c r="N28" s="229">
        <v>3.4072058748253382</v>
      </c>
      <c r="O28" s="229">
        <v>3.908973090570397</v>
      </c>
      <c r="P28" s="229">
        <v>4.6100305044712151</v>
      </c>
      <c r="Q28" s="229">
        <v>2.9583583946336862</v>
      </c>
      <c r="R28" s="229">
        <v>3.4868766529464268</v>
      </c>
      <c r="S28" s="229">
        <v>8.1293356950818563</v>
      </c>
      <c r="T28" s="229">
        <v>10.767284303503059</v>
      </c>
      <c r="U28" s="229">
        <v>9.7558642148455235</v>
      </c>
      <c r="V28" s="229">
        <v>8.7187189394633453</v>
      </c>
      <c r="W28" s="229">
        <v>10.795721815951181</v>
      </c>
      <c r="X28" s="229">
        <v>9.5672958431831923</v>
      </c>
      <c r="Y28" s="229">
        <v>11.208513914779781</v>
      </c>
      <c r="DA28" s="73" t="s">
        <v>1281</v>
      </c>
    </row>
    <row r="29" spans="1:105" ht="12" customHeight="1" x14ac:dyDescent="0.25">
      <c r="A29" s="46" t="s">
        <v>159</v>
      </c>
      <c r="B29" s="229">
        <v>5.2613600878978897</v>
      </c>
      <c r="C29" s="229">
        <v>5.5013487121240967</v>
      </c>
      <c r="D29" s="229">
        <v>6.3911713271818327</v>
      </c>
      <c r="E29" s="229">
        <v>6.1350105756376596</v>
      </c>
      <c r="F29" s="229">
        <v>5.535964595728541</v>
      </c>
      <c r="G29" s="229">
        <v>6.0703934716217809</v>
      </c>
      <c r="H29" s="229">
        <v>5.8262055761971556</v>
      </c>
      <c r="I29" s="229">
        <v>5.5329595618473171</v>
      </c>
      <c r="J29" s="229">
        <v>9.2618325124600602</v>
      </c>
      <c r="K29" s="229">
        <v>8.7581072473309014</v>
      </c>
      <c r="L29" s="229">
        <v>6.0303826684351716</v>
      </c>
      <c r="M29" s="229">
        <v>2.7409964614877</v>
      </c>
      <c r="N29" s="229">
        <v>1.207091208575042</v>
      </c>
      <c r="O29" s="229">
        <v>2.0514049964038832</v>
      </c>
      <c r="P29" s="229">
        <v>7.1244214456191806</v>
      </c>
      <c r="Q29" s="229">
        <v>0.74086739989639072</v>
      </c>
      <c r="R29" s="229">
        <v>1.1572772247238969</v>
      </c>
      <c r="S29" s="229">
        <v>2.5678351942691462</v>
      </c>
      <c r="T29" s="229">
        <v>3.3411195360000261</v>
      </c>
      <c r="U29" s="229">
        <v>0.49815024090025639</v>
      </c>
      <c r="V29" s="229">
        <v>0.35230711949022642</v>
      </c>
      <c r="W29" s="229">
        <v>0.42240416788203161</v>
      </c>
      <c r="X29" s="229">
        <v>0.33174264541142862</v>
      </c>
      <c r="Y29" s="229">
        <v>0.34774738465030119</v>
      </c>
      <c r="DA29" s="73" t="s">
        <v>1282</v>
      </c>
    </row>
    <row r="30" spans="1:105" ht="12" customHeight="1" x14ac:dyDescent="0.25">
      <c r="A30" s="46" t="s">
        <v>32</v>
      </c>
      <c r="B30" s="229">
        <v>54.575675494468427</v>
      </c>
      <c r="C30" s="229">
        <v>54.180755277762572</v>
      </c>
      <c r="D30" s="229">
        <v>62.003616454814541</v>
      </c>
      <c r="E30" s="229">
        <v>57.472062703576192</v>
      </c>
      <c r="F30" s="229">
        <v>80.578653123779063</v>
      </c>
      <c r="G30" s="229">
        <v>72.836991615510087</v>
      </c>
      <c r="H30" s="229">
        <v>83.426934346179507</v>
      </c>
      <c r="I30" s="229">
        <v>91.329575998265796</v>
      </c>
      <c r="J30" s="229">
        <v>112.5473665843794</v>
      </c>
      <c r="K30" s="229">
        <v>68.146740221023464</v>
      </c>
      <c r="L30" s="229">
        <v>47.739368358765461</v>
      </c>
      <c r="M30" s="229">
        <v>54.809275250791003</v>
      </c>
      <c r="N30" s="229">
        <v>0</v>
      </c>
      <c r="O30" s="229">
        <v>6.2541863373802373</v>
      </c>
      <c r="P30" s="229">
        <v>6.5562416352391466</v>
      </c>
      <c r="Q30" s="229">
        <v>3.155484375986803</v>
      </c>
      <c r="R30" s="229">
        <v>3.7192093839834288</v>
      </c>
      <c r="S30" s="229">
        <v>6.677486168636281</v>
      </c>
      <c r="T30" s="229">
        <v>7.4252457648805894</v>
      </c>
      <c r="U30" s="229">
        <v>2.0666929059081109</v>
      </c>
      <c r="V30" s="229">
        <v>2.9607336072827519</v>
      </c>
      <c r="W30" s="229">
        <v>11.10329638785849</v>
      </c>
      <c r="X30" s="229">
        <v>7.741369281700452</v>
      </c>
      <c r="Y30" s="229">
        <v>10.184662885206119</v>
      </c>
      <c r="DA30" s="73" t="s">
        <v>1283</v>
      </c>
    </row>
    <row r="31" spans="1:105" ht="12" customHeight="1" x14ac:dyDescent="0.25">
      <c r="A31" s="46" t="s">
        <v>33</v>
      </c>
      <c r="B31" s="229">
        <v>0</v>
      </c>
      <c r="C31" s="229">
        <v>0</v>
      </c>
      <c r="D31" s="229">
        <v>0</v>
      </c>
      <c r="E31" s="229">
        <v>0</v>
      </c>
      <c r="F31" s="229">
        <v>0</v>
      </c>
      <c r="G31" s="229">
        <v>0</v>
      </c>
      <c r="H31" s="229">
        <v>0</v>
      </c>
      <c r="I31" s="229">
        <v>0</v>
      </c>
      <c r="J31" s="229">
        <v>0</v>
      </c>
      <c r="K31" s="229">
        <v>0</v>
      </c>
      <c r="L31" s="229">
        <v>0</v>
      </c>
      <c r="M31" s="229">
        <v>0</v>
      </c>
      <c r="N31" s="229">
        <v>0</v>
      </c>
      <c r="O31" s="229">
        <v>27.758602313630298</v>
      </c>
      <c r="P31" s="229">
        <v>72.60371949210186</v>
      </c>
      <c r="Q31" s="229">
        <v>56.024659725882152</v>
      </c>
      <c r="R31" s="229">
        <v>42.256254222227668</v>
      </c>
      <c r="S31" s="229">
        <v>9.6663475544187385</v>
      </c>
      <c r="T31" s="229">
        <v>10.84999005911954</v>
      </c>
      <c r="U31" s="229">
        <v>4.8502953165855898</v>
      </c>
      <c r="V31" s="229">
        <v>9.7970772583749959</v>
      </c>
      <c r="W31" s="229">
        <v>18.66317293020424</v>
      </c>
      <c r="X31" s="229">
        <v>20.235543614894741</v>
      </c>
      <c r="Y31" s="229">
        <v>15.810294180185769</v>
      </c>
      <c r="DA31" s="73" t="s">
        <v>1284</v>
      </c>
    </row>
    <row r="32" spans="1:105" ht="12" customHeight="1" x14ac:dyDescent="0.25">
      <c r="A32" s="46" t="s">
        <v>35</v>
      </c>
      <c r="B32" s="229">
        <v>2.9052680998796001</v>
      </c>
      <c r="C32" s="229">
        <v>3.5010690489991911</v>
      </c>
      <c r="D32" s="229">
        <v>7.9660718907679948</v>
      </c>
      <c r="E32" s="229">
        <v>9.0309320617620426</v>
      </c>
      <c r="F32" s="229">
        <v>10.397305511654279</v>
      </c>
      <c r="G32" s="229">
        <v>20.153365665570121</v>
      </c>
      <c r="H32" s="229">
        <v>15.27489771243672</v>
      </c>
      <c r="I32" s="229">
        <v>13.89721612089231</v>
      </c>
      <c r="J32" s="229">
        <v>28.21082858416483</v>
      </c>
      <c r="K32" s="229">
        <v>29.545382072196869</v>
      </c>
      <c r="L32" s="229">
        <v>22.125824981301349</v>
      </c>
      <c r="M32" s="229">
        <v>27.3484445654971</v>
      </c>
      <c r="N32" s="229">
        <v>37.159315630094333</v>
      </c>
      <c r="O32" s="229">
        <v>24.572287209611879</v>
      </c>
      <c r="P32" s="229">
        <v>21.177192027805589</v>
      </c>
      <c r="Q32" s="229">
        <v>10.46105268264656</v>
      </c>
      <c r="R32" s="229">
        <v>25.420635297246079</v>
      </c>
      <c r="S32" s="229">
        <v>35.532165693173702</v>
      </c>
      <c r="T32" s="229">
        <v>28.63148077503233</v>
      </c>
      <c r="U32" s="229">
        <v>30.64127424931684</v>
      </c>
      <c r="V32" s="229">
        <v>33.397181211402398</v>
      </c>
      <c r="W32" s="229">
        <v>29.091677543714582</v>
      </c>
      <c r="X32" s="229">
        <v>114.2156866051548</v>
      </c>
      <c r="Y32" s="229">
        <v>74.479008190402297</v>
      </c>
      <c r="DA32" s="73" t="s">
        <v>1285</v>
      </c>
    </row>
    <row r="33" spans="1:105" ht="12" customHeight="1" x14ac:dyDescent="0.25">
      <c r="A33" s="46" t="s">
        <v>36</v>
      </c>
      <c r="B33" s="229">
        <v>0</v>
      </c>
      <c r="C33" s="229">
        <v>0</v>
      </c>
      <c r="D33" s="229">
        <v>0</v>
      </c>
      <c r="E33" s="229">
        <v>0</v>
      </c>
      <c r="F33" s="229">
        <v>0</v>
      </c>
      <c r="G33" s="229">
        <v>0</v>
      </c>
      <c r="H33" s="229">
        <v>0</v>
      </c>
      <c r="I33" s="229">
        <v>0</v>
      </c>
      <c r="J33" s="229">
        <v>0</v>
      </c>
      <c r="K33" s="229">
        <v>0</v>
      </c>
      <c r="L33" s="229">
        <v>0</v>
      </c>
      <c r="M33" s="229">
        <v>0</v>
      </c>
      <c r="N33" s="229">
        <v>0</v>
      </c>
      <c r="O33" s="229">
        <v>0</v>
      </c>
      <c r="P33" s="229">
        <v>0</v>
      </c>
      <c r="Q33" s="229">
        <v>0</v>
      </c>
      <c r="R33" s="229">
        <v>0</v>
      </c>
      <c r="S33" s="229">
        <v>0</v>
      </c>
      <c r="T33" s="229">
        <v>0</v>
      </c>
      <c r="U33" s="229">
        <v>0</v>
      </c>
      <c r="V33" s="229">
        <v>0</v>
      </c>
      <c r="W33" s="229">
        <v>0</v>
      </c>
      <c r="X33" s="229">
        <v>0</v>
      </c>
      <c r="Y33" s="229">
        <v>0</v>
      </c>
      <c r="DA33" s="73" t="s">
        <v>1286</v>
      </c>
    </row>
    <row r="34" spans="1:105" ht="12" customHeight="1" x14ac:dyDescent="0.25">
      <c r="A34" s="46" t="s">
        <v>38</v>
      </c>
      <c r="B34" s="229">
        <v>0</v>
      </c>
      <c r="C34" s="229">
        <v>0</v>
      </c>
      <c r="D34" s="229">
        <v>0</v>
      </c>
      <c r="E34" s="229">
        <v>0</v>
      </c>
      <c r="F34" s="229">
        <v>0</v>
      </c>
      <c r="G34" s="229">
        <v>0</v>
      </c>
      <c r="H34" s="229">
        <v>0</v>
      </c>
      <c r="I34" s="229">
        <v>0</v>
      </c>
      <c r="J34" s="229">
        <v>0</v>
      </c>
      <c r="K34" s="229">
        <v>0</v>
      </c>
      <c r="L34" s="229">
        <v>0</v>
      </c>
      <c r="M34" s="229">
        <v>0</v>
      </c>
      <c r="N34" s="229">
        <v>0</v>
      </c>
      <c r="O34" s="229">
        <v>0</v>
      </c>
      <c r="P34" s="229">
        <v>0</v>
      </c>
      <c r="Q34" s="229">
        <v>167.18958118200121</v>
      </c>
      <c r="R34" s="229">
        <v>73.386772642450111</v>
      </c>
      <c r="S34" s="229">
        <v>0</v>
      </c>
      <c r="T34" s="229">
        <v>0</v>
      </c>
      <c r="U34" s="229">
        <v>0</v>
      </c>
      <c r="V34" s="229">
        <v>0</v>
      </c>
      <c r="W34" s="229">
        <v>0</v>
      </c>
      <c r="X34" s="229">
        <v>0</v>
      </c>
      <c r="Y34" s="229">
        <v>0</v>
      </c>
      <c r="DA34" s="73" t="s">
        <v>1287</v>
      </c>
    </row>
    <row r="35" spans="1:105" ht="12" customHeight="1" x14ac:dyDescent="0.25">
      <c r="A35" s="46" t="s">
        <v>39</v>
      </c>
      <c r="B35" s="229">
        <v>0</v>
      </c>
      <c r="C35" s="229">
        <v>0</v>
      </c>
      <c r="D35" s="229">
        <v>0</v>
      </c>
      <c r="E35" s="229">
        <v>0</v>
      </c>
      <c r="F35" s="229">
        <v>0</v>
      </c>
      <c r="G35" s="229">
        <v>0</v>
      </c>
      <c r="H35" s="229">
        <v>0</v>
      </c>
      <c r="I35" s="229">
        <v>0</v>
      </c>
      <c r="J35" s="229">
        <v>0</v>
      </c>
      <c r="K35" s="229">
        <v>0</v>
      </c>
      <c r="L35" s="229">
        <v>0</v>
      </c>
      <c r="M35" s="229">
        <v>0</v>
      </c>
      <c r="N35" s="229">
        <v>0</v>
      </c>
      <c r="O35" s="229">
        <v>0</v>
      </c>
      <c r="P35" s="229">
        <v>0</v>
      </c>
      <c r="Q35" s="229">
        <v>0</v>
      </c>
      <c r="R35" s="229">
        <v>0</v>
      </c>
      <c r="S35" s="229">
        <v>0</v>
      </c>
      <c r="T35" s="229">
        <v>0</v>
      </c>
      <c r="U35" s="229">
        <v>0</v>
      </c>
      <c r="V35" s="229">
        <v>0</v>
      </c>
      <c r="W35" s="229">
        <v>0</v>
      </c>
      <c r="X35" s="229">
        <v>0</v>
      </c>
      <c r="Y35" s="229">
        <v>0</v>
      </c>
      <c r="DA35" s="73" t="s">
        <v>1288</v>
      </c>
    </row>
    <row r="36" spans="1:105" ht="12" customHeight="1" x14ac:dyDescent="0.25">
      <c r="A36" s="57" t="s">
        <v>1010</v>
      </c>
      <c r="B36" s="261">
        <v>56.592342630307407</v>
      </c>
      <c r="C36" s="261">
        <v>55.815520792218031</v>
      </c>
      <c r="D36" s="261">
        <v>62.143110799904363</v>
      </c>
      <c r="E36" s="261">
        <v>63.27205836060331</v>
      </c>
      <c r="F36" s="261">
        <v>76.438644086548663</v>
      </c>
      <c r="G36" s="261">
        <v>76.674606856107872</v>
      </c>
      <c r="H36" s="261">
        <v>78.952142267960383</v>
      </c>
      <c r="I36" s="261">
        <v>84.256588492093115</v>
      </c>
      <c r="J36" s="261">
        <v>114.0543728663707</v>
      </c>
      <c r="K36" s="261">
        <v>84.212767681124262</v>
      </c>
      <c r="L36" s="261">
        <v>60.390321436602513</v>
      </c>
      <c r="M36" s="261">
        <v>65.338925037817788</v>
      </c>
      <c r="N36" s="261">
        <v>21.019782287759899</v>
      </c>
      <c r="O36" s="261">
        <v>27.195922832625531</v>
      </c>
      <c r="P36" s="261">
        <v>45.075713108134387</v>
      </c>
      <c r="Q36" s="261">
        <v>44.56098791973303</v>
      </c>
      <c r="R36" s="261">
        <v>44.319204815448373</v>
      </c>
      <c r="S36" s="261">
        <v>31.02769936201085</v>
      </c>
      <c r="T36" s="261">
        <v>23.81968221060578</v>
      </c>
      <c r="U36" s="261">
        <v>24.506272127307781</v>
      </c>
      <c r="V36" s="261">
        <v>27.163730222587802</v>
      </c>
      <c r="W36" s="261">
        <v>34.218660916699363</v>
      </c>
      <c r="X36" s="261">
        <v>84.186011950564222</v>
      </c>
      <c r="Y36" s="261">
        <v>61.510528488301652</v>
      </c>
      <c r="DA36" s="70" t="s">
        <v>1289</v>
      </c>
    </row>
    <row r="37" spans="1:105" ht="12" customHeight="1" x14ac:dyDescent="0.25">
      <c r="A37" s="60" t="s">
        <v>1012</v>
      </c>
      <c r="B37" s="262">
        <v>56.592342630307407</v>
      </c>
      <c r="C37" s="262">
        <v>55.815520792218031</v>
      </c>
      <c r="D37" s="262">
        <v>62.143110799904363</v>
      </c>
      <c r="E37" s="262">
        <v>63.27205836060331</v>
      </c>
      <c r="F37" s="262">
        <v>76.438644086548663</v>
      </c>
      <c r="G37" s="262">
        <v>76.674606856107872</v>
      </c>
      <c r="H37" s="262">
        <v>78.952142267960383</v>
      </c>
      <c r="I37" s="262">
        <v>84.256588492093115</v>
      </c>
      <c r="J37" s="262">
        <v>114.0543728663707</v>
      </c>
      <c r="K37" s="262">
        <v>84.212767681124262</v>
      </c>
      <c r="L37" s="262">
        <v>60.390321436602513</v>
      </c>
      <c r="M37" s="262">
        <v>65.338925037817788</v>
      </c>
      <c r="N37" s="262">
        <v>21.019782287759899</v>
      </c>
      <c r="O37" s="262">
        <v>27.195922832625531</v>
      </c>
      <c r="P37" s="262">
        <v>45.075713108134387</v>
      </c>
      <c r="Q37" s="262">
        <v>44.56098791973303</v>
      </c>
      <c r="R37" s="262">
        <v>44.319204815448373</v>
      </c>
      <c r="S37" s="262">
        <v>31.02769936201085</v>
      </c>
      <c r="T37" s="262">
        <v>23.81968221060578</v>
      </c>
      <c r="U37" s="262">
        <v>24.506272127307781</v>
      </c>
      <c r="V37" s="262">
        <v>27.163730222587802</v>
      </c>
      <c r="W37" s="262">
        <v>34.218660916699363</v>
      </c>
      <c r="X37" s="262">
        <v>84.186011950564222</v>
      </c>
      <c r="Y37" s="262">
        <v>61.510528488301652</v>
      </c>
      <c r="DA37" s="72" t="s">
        <v>1290</v>
      </c>
    </row>
    <row r="38" spans="1:105" ht="12" customHeight="1" x14ac:dyDescent="0.25">
      <c r="A38" s="59" t="s">
        <v>28</v>
      </c>
      <c r="B38" s="230">
        <v>0</v>
      </c>
      <c r="C38" s="230">
        <v>0</v>
      </c>
      <c r="D38" s="230">
        <v>0</v>
      </c>
      <c r="E38" s="230">
        <v>0</v>
      </c>
      <c r="F38" s="230">
        <v>0</v>
      </c>
      <c r="G38" s="230">
        <v>0</v>
      </c>
      <c r="H38" s="230">
        <v>0</v>
      </c>
      <c r="I38" s="230">
        <v>0</v>
      </c>
      <c r="J38" s="230">
        <v>0</v>
      </c>
      <c r="K38" s="230">
        <v>0</v>
      </c>
      <c r="L38" s="230">
        <v>0</v>
      </c>
      <c r="M38" s="230">
        <v>0</v>
      </c>
      <c r="N38" s="230">
        <v>0</v>
      </c>
      <c r="O38" s="230">
        <v>0</v>
      </c>
      <c r="P38" s="230">
        <v>0</v>
      </c>
      <c r="Q38" s="230">
        <v>0</v>
      </c>
      <c r="R38" s="230">
        <v>0</v>
      </c>
      <c r="S38" s="230">
        <v>0</v>
      </c>
      <c r="T38" s="230">
        <v>0</v>
      </c>
      <c r="U38" s="230">
        <v>0</v>
      </c>
      <c r="V38" s="230">
        <v>0</v>
      </c>
      <c r="W38" s="230">
        <v>0</v>
      </c>
      <c r="X38" s="230">
        <v>0</v>
      </c>
      <c r="Y38" s="230">
        <v>0</v>
      </c>
      <c r="DA38" s="71" t="s">
        <v>1291</v>
      </c>
    </row>
    <row r="39" spans="1:105" ht="12" customHeight="1" x14ac:dyDescent="0.25">
      <c r="A39" s="59" t="s">
        <v>31</v>
      </c>
      <c r="B39" s="295">
        <v>17.779081765371728</v>
      </c>
      <c r="C39" s="295">
        <v>18.58226855267721</v>
      </c>
      <c r="D39" s="295">
        <v>19.394055296780621</v>
      </c>
      <c r="E39" s="295">
        <v>21.377499137273801</v>
      </c>
      <c r="F39" s="295">
        <v>20.325766443987231</v>
      </c>
      <c r="G39" s="295">
        <v>19.069629397992959</v>
      </c>
      <c r="H39" s="295">
        <v>18.092786973263578</v>
      </c>
      <c r="I39" s="295">
        <v>19.20064377532049</v>
      </c>
      <c r="J39" s="295">
        <v>27.534997645387229</v>
      </c>
      <c r="K39" s="295">
        <v>23.12608007902416</v>
      </c>
      <c r="L39" s="295">
        <v>16.50843680378874</v>
      </c>
      <c r="M39" s="295">
        <v>16.217064642952572</v>
      </c>
      <c r="N39" s="295">
        <v>1.7144489319035869</v>
      </c>
      <c r="O39" s="295">
        <v>2.8898404131927622</v>
      </c>
      <c r="P39" s="295">
        <v>5.2650505394729192</v>
      </c>
      <c r="Q39" s="295">
        <v>7.6131426494691654</v>
      </c>
      <c r="R39" s="295">
        <v>4.5742246963075344</v>
      </c>
      <c r="S39" s="295">
        <v>4.7675246942385776</v>
      </c>
      <c r="T39" s="295">
        <v>5.1125809589428268</v>
      </c>
      <c r="U39" s="295">
        <v>5.5649170341113194</v>
      </c>
      <c r="V39" s="295">
        <v>5.2132610750501636</v>
      </c>
      <c r="W39" s="295">
        <v>7.1852338174292756</v>
      </c>
      <c r="X39" s="295">
        <v>6.10842059294884</v>
      </c>
      <c r="Y39" s="295">
        <v>7.1652681253124939</v>
      </c>
      <c r="DA39" s="122" t="s">
        <v>1292</v>
      </c>
    </row>
    <row r="40" spans="1:105" ht="12" customHeight="1" x14ac:dyDescent="0.25">
      <c r="A40" s="59" t="s">
        <v>159</v>
      </c>
      <c r="B40" s="295">
        <v>3.2547504572059078</v>
      </c>
      <c r="C40" s="295">
        <v>3.2418932827277578</v>
      </c>
      <c r="D40" s="295">
        <v>3.5779657139339061</v>
      </c>
      <c r="E40" s="295">
        <v>3.538417150777887</v>
      </c>
      <c r="F40" s="295">
        <v>3.218658312814227</v>
      </c>
      <c r="G40" s="295">
        <v>3.530004330046153</v>
      </c>
      <c r="H40" s="295">
        <v>3.392191446475914</v>
      </c>
      <c r="I40" s="295">
        <v>3.2498439723155048</v>
      </c>
      <c r="J40" s="295">
        <v>5.3414732337161208</v>
      </c>
      <c r="K40" s="295">
        <v>5.0258582223121167</v>
      </c>
      <c r="L40" s="295">
        <v>3.4866927753252459</v>
      </c>
      <c r="M40" s="295">
        <v>1.585923220363985</v>
      </c>
      <c r="N40" s="295">
        <v>0.60738807964099895</v>
      </c>
      <c r="O40" s="295">
        <v>1.516570445760844</v>
      </c>
      <c r="P40" s="295">
        <v>8.1367008177730629</v>
      </c>
      <c r="Q40" s="295">
        <v>1.906574000629476</v>
      </c>
      <c r="R40" s="295">
        <v>1.518162696501794</v>
      </c>
      <c r="S40" s="295">
        <v>1.505930885203751</v>
      </c>
      <c r="T40" s="295">
        <v>1.5864486940080329</v>
      </c>
      <c r="U40" s="295">
        <v>0.28415368439774757</v>
      </c>
      <c r="V40" s="295">
        <v>0.21065812595336331</v>
      </c>
      <c r="W40" s="295">
        <v>0.28113661721114219</v>
      </c>
      <c r="X40" s="295">
        <v>0.2118073528827214</v>
      </c>
      <c r="Y40" s="295">
        <v>0.2223045151070363</v>
      </c>
      <c r="DA40" s="122" t="s">
        <v>1293</v>
      </c>
    </row>
    <row r="41" spans="1:105" ht="12" customHeight="1" x14ac:dyDescent="0.25">
      <c r="A41" s="59" t="s">
        <v>32</v>
      </c>
      <c r="B41" s="295">
        <v>33.761271192314872</v>
      </c>
      <c r="C41" s="295">
        <v>31.928211749419589</v>
      </c>
      <c r="D41" s="295">
        <v>34.711448411923151</v>
      </c>
      <c r="E41" s="295">
        <v>33.147478696852822</v>
      </c>
      <c r="F41" s="295">
        <v>46.849134821479844</v>
      </c>
      <c r="G41" s="295">
        <v>42.355556850187902</v>
      </c>
      <c r="H41" s="295">
        <v>48.573660746028096</v>
      </c>
      <c r="I41" s="295">
        <v>53.643419716770623</v>
      </c>
      <c r="J41" s="295">
        <v>64.90818586137668</v>
      </c>
      <c r="K41" s="295">
        <v>39.106149878214467</v>
      </c>
      <c r="L41" s="295">
        <v>27.60231313783127</v>
      </c>
      <c r="M41" s="295">
        <v>31.71230008242042</v>
      </c>
      <c r="N41" s="295">
        <v>0</v>
      </c>
      <c r="O41" s="295">
        <v>4.6236185337264972</v>
      </c>
      <c r="P41" s="295">
        <v>7.4877907044326832</v>
      </c>
      <c r="Q41" s="295">
        <v>8.1204335235837277</v>
      </c>
      <c r="R41" s="295">
        <v>4.8790080947027734</v>
      </c>
      <c r="S41" s="295">
        <v>3.916074006350831</v>
      </c>
      <c r="T41" s="295">
        <v>3.5256958990716578</v>
      </c>
      <c r="U41" s="295">
        <v>1.1788780884079959</v>
      </c>
      <c r="V41" s="295">
        <v>1.7703377498013591</v>
      </c>
      <c r="W41" s="295">
        <v>7.3899440955492892</v>
      </c>
      <c r="X41" s="295">
        <v>4.9426233193837641</v>
      </c>
      <c r="Y41" s="295">
        <v>6.5107507465546446</v>
      </c>
      <c r="DA41" s="122" t="s">
        <v>1294</v>
      </c>
    </row>
    <row r="42" spans="1:105" ht="12" customHeight="1" x14ac:dyDescent="0.25">
      <c r="A42" s="59" t="s">
        <v>35</v>
      </c>
      <c r="B42" s="295">
        <v>1.797239215414898</v>
      </c>
      <c r="C42" s="295">
        <v>2.0631472073934778</v>
      </c>
      <c r="D42" s="295">
        <v>4.4596413772666859</v>
      </c>
      <c r="E42" s="295">
        <v>5.2086633756988032</v>
      </c>
      <c r="F42" s="295">
        <v>6.0450845082673679</v>
      </c>
      <c r="G42" s="295">
        <v>11.71941627788086</v>
      </c>
      <c r="H42" s="295">
        <v>8.8935031021927937</v>
      </c>
      <c r="I42" s="295">
        <v>8.1626810276865065</v>
      </c>
      <c r="J42" s="295">
        <v>16.269716125890699</v>
      </c>
      <c r="K42" s="295">
        <v>16.954679501573509</v>
      </c>
      <c r="L42" s="295">
        <v>12.79287871965726</v>
      </c>
      <c r="M42" s="295">
        <v>15.823637092080819</v>
      </c>
      <c r="N42" s="295">
        <v>18.697945276215311</v>
      </c>
      <c r="O42" s="295">
        <v>18.165893439945432</v>
      </c>
      <c r="P42" s="295">
        <v>24.18617104645573</v>
      </c>
      <c r="Q42" s="295">
        <v>26.920837746050658</v>
      </c>
      <c r="R42" s="295">
        <v>33.347809327936282</v>
      </c>
      <c r="S42" s="295">
        <v>20.83816977621769</v>
      </c>
      <c r="T42" s="295">
        <v>13.594956658583261</v>
      </c>
      <c r="U42" s="295">
        <v>17.478323320390722</v>
      </c>
      <c r="V42" s="295">
        <v>19.96947327178292</v>
      </c>
      <c r="W42" s="295">
        <v>19.36234638650965</v>
      </c>
      <c r="X42" s="295">
        <v>72.923160685348904</v>
      </c>
      <c r="Y42" s="295">
        <v>47.612205101327483</v>
      </c>
      <c r="DA42" s="122" t="s">
        <v>1295</v>
      </c>
    </row>
    <row r="43" spans="1:105" ht="12" customHeight="1" x14ac:dyDescent="0.25">
      <c r="A43" s="60" t="s">
        <v>1019</v>
      </c>
      <c r="B43" s="262">
        <v>0</v>
      </c>
      <c r="C43" s="262">
        <v>0</v>
      </c>
      <c r="D43" s="262">
        <v>0</v>
      </c>
      <c r="E43" s="262">
        <v>0</v>
      </c>
      <c r="F43" s="262">
        <v>0</v>
      </c>
      <c r="G43" s="262">
        <v>0</v>
      </c>
      <c r="H43" s="262">
        <v>0</v>
      </c>
      <c r="I43" s="262">
        <v>0</v>
      </c>
      <c r="J43" s="262">
        <v>0</v>
      </c>
      <c r="K43" s="262">
        <v>0</v>
      </c>
      <c r="L43" s="262">
        <v>0</v>
      </c>
      <c r="M43" s="262">
        <v>0</v>
      </c>
      <c r="N43" s="262">
        <v>0</v>
      </c>
      <c r="O43" s="262">
        <v>0</v>
      </c>
      <c r="P43" s="262">
        <v>0</v>
      </c>
      <c r="Q43" s="262">
        <v>0</v>
      </c>
      <c r="R43" s="262">
        <v>0</v>
      </c>
      <c r="S43" s="262">
        <v>0</v>
      </c>
      <c r="T43" s="262">
        <v>0</v>
      </c>
      <c r="U43" s="262">
        <v>0</v>
      </c>
      <c r="V43" s="262">
        <v>0</v>
      </c>
      <c r="W43" s="262">
        <v>0</v>
      </c>
      <c r="X43" s="262">
        <v>0</v>
      </c>
      <c r="Y43" s="262">
        <v>0</v>
      </c>
      <c r="DA43" s="72" t="s">
        <v>1296</v>
      </c>
    </row>
    <row r="44" spans="1:105" ht="12" customHeight="1" x14ac:dyDescent="0.25">
      <c r="A44" s="57" t="s">
        <v>1021</v>
      </c>
      <c r="B44" s="261">
        <f t="shared" ref="B44:Y44" si="1">B45+B46+B57</f>
        <v>2.9432508431770623</v>
      </c>
      <c r="C44" s="261">
        <f t="shared" si="1"/>
        <v>3.0074591103915811</v>
      </c>
      <c r="D44" s="261">
        <f t="shared" si="1"/>
        <v>3.7519138252323336</v>
      </c>
      <c r="E44" s="261">
        <f t="shared" si="1"/>
        <v>5.0672037530163045</v>
      </c>
      <c r="F44" s="261">
        <f t="shared" si="1"/>
        <v>6.9223523671192346</v>
      </c>
      <c r="G44" s="261">
        <f t="shared" si="1"/>
        <v>8.073014623584946</v>
      </c>
      <c r="H44" s="261">
        <f t="shared" si="1"/>
        <v>7.9197756608816423</v>
      </c>
      <c r="I44" s="261">
        <f t="shared" si="1"/>
        <v>9.7775297241854986</v>
      </c>
      <c r="J44" s="261">
        <f t="shared" si="1"/>
        <v>10.502015850029661</v>
      </c>
      <c r="K44" s="261">
        <f t="shared" si="1"/>
        <v>8.0487239218832123</v>
      </c>
      <c r="L44" s="261">
        <f t="shared" si="1"/>
        <v>6.3745596820697905</v>
      </c>
      <c r="M44" s="261">
        <f t="shared" si="1"/>
        <v>7.1791947801594587</v>
      </c>
      <c r="N44" s="261">
        <f t="shared" si="1"/>
        <v>2.1146745398072859</v>
      </c>
      <c r="O44" s="261">
        <f t="shared" si="1"/>
        <v>2.886316582041268</v>
      </c>
      <c r="P44" s="261">
        <f t="shared" si="1"/>
        <v>5.1701485206592306</v>
      </c>
      <c r="Q44" s="261">
        <f t="shared" si="1"/>
        <v>8.732439145458784</v>
      </c>
      <c r="R44" s="261">
        <f t="shared" si="1"/>
        <v>8.4035212820346157</v>
      </c>
      <c r="S44" s="261">
        <f t="shared" si="1"/>
        <v>3.0293012190304882</v>
      </c>
      <c r="T44" s="261">
        <f t="shared" si="1"/>
        <v>2.0731130878990962</v>
      </c>
      <c r="U44" s="261">
        <f t="shared" si="1"/>
        <v>2.5139343523967908</v>
      </c>
      <c r="V44" s="261">
        <f t="shared" si="1"/>
        <v>2.79373850137699</v>
      </c>
      <c r="W44" s="261">
        <f t="shared" si="1"/>
        <v>3.341767676808312</v>
      </c>
      <c r="X44" s="261">
        <f t="shared" si="1"/>
        <v>12.852029754338311</v>
      </c>
      <c r="Y44" s="261">
        <f t="shared" si="1"/>
        <v>8.789910435673395</v>
      </c>
      <c r="DA44" s="70"/>
    </row>
    <row r="45" spans="1:105" ht="12" customHeight="1" x14ac:dyDescent="0.25">
      <c r="A45" s="60" t="s">
        <v>1022</v>
      </c>
      <c r="B45" s="262">
        <v>0.41178125849116132</v>
      </c>
      <c r="C45" s="262">
        <v>0.52572971548905634</v>
      </c>
      <c r="D45" s="262">
        <v>0.97952286166656144</v>
      </c>
      <c r="E45" s="262">
        <v>2.327299116965424</v>
      </c>
      <c r="F45" s="262">
        <v>3.6387647947229911</v>
      </c>
      <c r="G45" s="262">
        <v>4.7798733529113386</v>
      </c>
      <c r="H45" s="262">
        <v>4.5329989230990968</v>
      </c>
      <c r="I45" s="262">
        <v>6.1947834250011269</v>
      </c>
      <c r="J45" s="262">
        <v>5.5627203716085916</v>
      </c>
      <c r="K45" s="262">
        <v>4.3835451163993167</v>
      </c>
      <c r="L45" s="262">
        <v>3.7659101810584308</v>
      </c>
      <c r="M45" s="262">
        <v>4.3587636343027807</v>
      </c>
      <c r="N45" s="262">
        <v>1.0713504483067191</v>
      </c>
      <c r="O45" s="262">
        <v>1.274250430084686</v>
      </c>
      <c r="P45" s="262">
        <v>2.3710847580543981</v>
      </c>
      <c r="Q45" s="262">
        <v>2.7250404228782492</v>
      </c>
      <c r="R45" s="262">
        <v>4.671480756477596</v>
      </c>
      <c r="S45" s="262">
        <v>1.4664941783962091</v>
      </c>
      <c r="T45" s="262">
        <v>0.54921939127447406</v>
      </c>
      <c r="U45" s="262">
        <v>1.319790558079917</v>
      </c>
      <c r="V45" s="262">
        <v>1.414431530870774</v>
      </c>
      <c r="W45" s="262">
        <v>1.5915656005877421</v>
      </c>
      <c r="X45" s="262">
        <v>9.0534387366203593</v>
      </c>
      <c r="Y45" s="262">
        <v>5.9918801302032287</v>
      </c>
      <c r="DA45" s="72" t="s">
        <v>1297</v>
      </c>
    </row>
    <row r="46" spans="1:105" ht="12" customHeight="1" x14ac:dyDescent="0.25">
      <c r="A46" s="60" t="s">
        <v>1024</v>
      </c>
      <c r="B46" s="262">
        <v>2.531469584685901</v>
      </c>
      <c r="C46" s="262">
        <v>2.481729394902525</v>
      </c>
      <c r="D46" s="262">
        <v>2.7723909635657722</v>
      </c>
      <c r="E46" s="262">
        <v>2.7399046360508801</v>
      </c>
      <c r="F46" s="262">
        <v>3.2835875723962431</v>
      </c>
      <c r="G46" s="262">
        <v>3.293141270673607</v>
      </c>
      <c r="H46" s="262">
        <v>3.386776737782546</v>
      </c>
      <c r="I46" s="262">
        <v>3.5827462991843722</v>
      </c>
      <c r="J46" s="262">
        <v>4.9392954784210694</v>
      </c>
      <c r="K46" s="262">
        <v>3.6651788054838961</v>
      </c>
      <c r="L46" s="262">
        <v>2.6086495010113602</v>
      </c>
      <c r="M46" s="262">
        <v>2.820431145856678</v>
      </c>
      <c r="N46" s="262">
        <v>1.043324091500567</v>
      </c>
      <c r="O46" s="262">
        <v>1.612066151956582</v>
      </c>
      <c r="P46" s="262">
        <v>2.7990637626048329</v>
      </c>
      <c r="Q46" s="262">
        <v>6.0073987225805343</v>
      </c>
      <c r="R46" s="262">
        <v>3.7320405255570201</v>
      </c>
      <c r="S46" s="262">
        <v>1.5628070406342791</v>
      </c>
      <c r="T46" s="262">
        <v>1.5238936966246219</v>
      </c>
      <c r="U46" s="262">
        <v>1.194143794316874</v>
      </c>
      <c r="V46" s="262">
        <v>1.379306970506216</v>
      </c>
      <c r="W46" s="262">
        <v>1.7502020762205699</v>
      </c>
      <c r="X46" s="262">
        <v>3.7985910177179512</v>
      </c>
      <c r="Y46" s="262">
        <v>2.7980303054701658</v>
      </c>
      <c r="DA46" s="72" t="s">
        <v>1298</v>
      </c>
    </row>
    <row r="47" spans="1:105" ht="12" customHeight="1" x14ac:dyDescent="0.25">
      <c r="A47" s="64" t="s">
        <v>28</v>
      </c>
      <c r="B47" s="229">
        <v>0</v>
      </c>
      <c r="C47" s="229">
        <v>0</v>
      </c>
      <c r="D47" s="229">
        <v>0</v>
      </c>
      <c r="E47" s="229">
        <v>0</v>
      </c>
      <c r="F47" s="229">
        <v>0</v>
      </c>
      <c r="G47" s="229">
        <v>0</v>
      </c>
      <c r="H47" s="229">
        <v>0</v>
      </c>
      <c r="I47" s="229">
        <v>0</v>
      </c>
      <c r="J47" s="229">
        <v>0</v>
      </c>
      <c r="K47" s="229">
        <v>0</v>
      </c>
      <c r="L47" s="229">
        <v>0</v>
      </c>
      <c r="M47" s="229">
        <v>0</v>
      </c>
      <c r="N47" s="229">
        <v>0</v>
      </c>
      <c r="O47" s="229">
        <v>0</v>
      </c>
      <c r="P47" s="229">
        <v>0</v>
      </c>
      <c r="Q47" s="229">
        <v>0</v>
      </c>
      <c r="R47" s="229">
        <v>0</v>
      </c>
      <c r="S47" s="229">
        <v>0</v>
      </c>
      <c r="T47" s="229">
        <v>0</v>
      </c>
      <c r="U47" s="229">
        <v>0</v>
      </c>
      <c r="V47" s="229">
        <v>0</v>
      </c>
      <c r="W47" s="229">
        <v>0</v>
      </c>
      <c r="X47" s="229">
        <v>0</v>
      </c>
      <c r="Y47" s="229">
        <v>0</v>
      </c>
      <c r="DA47" s="73" t="s">
        <v>1299</v>
      </c>
    </row>
    <row r="48" spans="1:105" ht="12" customHeight="1" x14ac:dyDescent="0.25">
      <c r="A48" s="64" t="s">
        <v>30</v>
      </c>
      <c r="B48" s="229">
        <v>0.24663270077280641</v>
      </c>
      <c r="C48" s="229">
        <v>0.1161221539875756</v>
      </c>
      <c r="D48" s="229">
        <v>0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0</v>
      </c>
      <c r="X48" s="229">
        <v>0</v>
      </c>
      <c r="Y48" s="229">
        <v>0</v>
      </c>
      <c r="DA48" s="73" t="s">
        <v>1300</v>
      </c>
    </row>
    <row r="49" spans="1:105" ht="12" customHeight="1" x14ac:dyDescent="0.25">
      <c r="A49" s="64" t="s">
        <v>31</v>
      </c>
      <c r="B49" s="229">
        <v>0.71780562336843834</v>
      </c>
      <c r="C49" s="229">
        <v>0.78756497147954851</v>
      </c>
      <c r="D49" s="229">
        <v>0.86522710175899686</v>
      </c>
      <c r="E49" s="229">
        <v>0.92572156669175976</v>
      </c>
      <c r="F49" s="229">
        <v>0.87313733638885827</v>
      </c>
      <c r="G49" s="229">
        <v>0.81903235193411028</v>
      </c>
      <c r="H49" s="229">
        <v>0.7761186496337884</v>
      </c>
      <c r="I49" s="229">
        <v>0.81644695873774276</v>
      </c>
      <c r="J49" s="229">
        <v>1.192444322389475</v>
      </c>
      <c r="K49" s="229">
        <v>1.0065126808385541</v>
      </c>
      <c r="L49" s="229">
        <v>0.71310641185922874</v>
      </c>
      <c r="M49" s="229">
        <v>0.70002856929282209</v>
      </c>
      <c r="N49" s="229">
        <v>8.5097259801022104E-2</v>
      </c>
      <c r="O49" s="229">
        <v>9.7629233707671237E-2</v>
      </c>
      <c r="P49" s="229">
        <v>0.1151386144371843</v>
      </c>
      <c r="Q49" s="229">
        <v>7.3886991905231653E-2</v>
      </c>
      <c r="R49" s="229">
        <v>8.7087091103677836E-2</v>
      </c>
      <c r="S49" s="229">
        <v>0.20303563009369541</v>
      </c>
      <c r="T49" s="229">
        <v>0.26892017194987888</v>
      </c>
      <c r="U49" s="229">
        <v>0.24365927454171279</v>
      </c>
      <c r="V49" s="229">
        <v>0.2177558732818391</v>
      </c>
      <c r="W49" s="229">
        <v>0.26963041796194781</v>
      </c>
      <c r="X49" s="229">
        <v>0.23894965255139869</v>
      </c>
      <c r="Y49" s="229">
        <v>0.27994017844263119</v>
      </c>
      <c r="DA49" s="73" t="s">
        <v>1301</v>
      </c>
    </row>
    <row r="50" spans="1:105" ht="12" customHeight="1" x14ac:dyDescent="0.25">
      <c r="A50" s="64" t="s">
        <v>159</v>
      </c>
      <c r="B50" s="229">
        <v>0.1314060091333715</v>
      </c>
      <c r="C50" s="229">
        <v>0.13739988653771651</v>
      </c>
      <c r="D50" s="229">
        <v>0.15962380520663899</v>
      </c>
      <c r="E50" s="229">
        <v>0.15322601803855451</v>
      </c>
      <c r="F50" s="229">
        <v>0.13826444152750869</v>
      </c>
      <c r="G50" s="229">
        <v>0.15161216237792141</v>
      </c>
      <c r="H50" s="229">
        <v>0.1455134053492522</v>
      </c>
      <c r="I50" s="229">
        <v>0.1381893887839129</v>
      </c>
      <c r="J50" s="229">
        <v>0.2313205002872831</v>
      </c>
      <c r="K50" s="229">
        <v>0.21873962277948281</v>
      </c>
      <c r="L50" s="229">
        <v>0.15061286564074</v>
      </c>
      <c r="M50" s="229">
        <v>6.8458231338562187E-2</v>
      </c>
      <c r="N50" s="229">
        <v>3.0147915316360459E-2</v>
      </c>
      <c r="O50" s="229">
        <v>5.1235220397430462E-2</v>
      </c>
      <c r="P50" s="229">
        <v>0.1779372203979038</v>
      </c>
      <c r="Q50" s="229">
        <v>1.850366192219682E-2</v>
      </c>
      <c r="R50" s="229">
        <v>2.8903777544461929E-2</v>
      </c>
      <c r="S50" s="229">
        <v>6.4133412150837885E-2</v>
      </c>
      <c r="T50" s="229">
        <v>8.3446709012216513E-2</v>
      </c>
      <c r="U50" s="229">
        <v>1.244163752564671E-2</v>
      </c>
      <c r="V50" s="229">
        <v>8.7991074148245883E-3</v>
      </c>
      <c r="W50" s="229">
        <v>1.0549828374293481E-2</v>
      </c>
      <c r="X50" s="229">
        <v>8.2854958346483404E-3</v>
      </c>
      <c r="Y50" s="229">
        <v>8.6852249684588358E-3</v>
      </c>
      <c r="DA50" s="73" t="s">
        <v>1302</v>
      </c>
    </row>
    <row r="51" spans="1:105" ht="12" customHeight="1" x14ac:dyDescent="0.25">
      <c r="A51" s="64" t="s">
        <v>32</v>
      </c>
      <c r="B51" s="229">
        <v>1.363064225347737</v>
      </c>
      <c r="C51" s="229">
        <v>1.3532008271509901</v>
      </c>
      <c r="D51" s="229">
        <v>1.5485820498970471</v>
      </c>
      <c r="E51" s="229">
        <v>1.435403445187347</v>
      </c>
      <c r="F51" s="229">
        <v>2.0125060918551561</v>
      </c>
      <c r="G51" s="229">
        <v>1.8191528854849921</v>
      </c>
      <c r="H51" s="229">
        <v>2.0836438323010311</v>
      </c>
      <c r="I51" s="229">
        <v>2.281017626103977</v>
      </c>
      <c r="J51" s="229">
        <v>2.8109462257377622</v>
      </c>
      <c r="K51" s="229">
        <v>1.7020107003303611</v>
      </c>
      <c r="L51" s="229">
        <v>1.1923228537432631</v>
      </c>
      <c r="M51" s="229">
        <v>1.3688985364764279</v>
      </c>
      <c r="N51" s="229">
        <v>0</v>
      </c>
      <c r="O51" s="229">
        <v>0.1562025128943321</v>
      </c>
      <c r="P51" s="229">
        <v>0.1637465472440299</v>
      </c>
      <c r="Q51" s="229">
        <v>7.8810345956914107E-2</v>
      </c>
      <c r="R51" s="229">
        <v>9.2889757423144148E-2</v>
      </c>
      <c r="S51" s="229">
        <v>0.16677471106418021</v>
      </c>
      <c r="T51" s="229">
        <v>0.18545051022867051</v>
      </c>
      <c r="U51" s="229">
        <v>5.1617046226185931E-2</v>
      </c>
      <c r="V51" s="229">
        <v>7.39463144396795E-2</v>
      </c>
      <c r="W51" s="229">
        <v>0.27731229989552081</v>
      </c>
      <c r="X51" s="229">
        <v>0.1933459078149439</v>
      </c>
      <c r="Y51" s="229">
        <v>0.25436880991896071</v>
      </c>
      <c r="DA51" s="73" t="s">
        <v>1303</v>
      </c>
    </row>
    <row r="52" spans="1:105" ht="12" customHeight="1" x14ac:dyDescent="0.25">
      <c r="A52" s="64" t="s">
        <v>33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J52" s="229">
        <v>0</v>
      </c>
      <c r="K52" s="229">
        <v>0</v>
      </c>
      <c r="L52" s="229">
        <v>0</v>
      </c>
      <c r="M52" s="229">
        <v>0</v>
      </c>
      <c r="N52" s="229">
        <v>0</v>
      </c>
      <c r="O52" s="229">
        <v>0.69328977454799168</v>
      </c>
      <c r="P52" s="229">
        <v>1.813326757208835</v>
      </c>
      <c r="Q52" s="229">
        <v>1.3992535817054641</v>
      </c>
      <c r="R52" s="229">
        <v>1.055378388002832</v>
      </c>
      <c r="S52" s="229">
        <v>0.2414235357021135</v>
      </c>
      <c r="T52" s="229">
        <v>0.27098580385804638</v>
      </c>
      <c r="U52" s="229">
        <v>0.1211393898199131</v>
      </c>
      <c r="V52" s="229">
        <v>0.24468859804057491</v>
      </c>
      <c r="W52" s="229">
        <v>0.46612530439899169</v>
      </c>
      <c r="X52" s="229">
        <v>0.50539632046739325</v>
      </c>
      <c r="Y52" s="229">
        <v>0.39487273760668351</v>
      </c>
      <c r="DA52" s="73" t="s">
        <v>1304</v>
      </c>
    </row>
    <row r="53" spans="1:105" ht="12" customHeight="1" x14ac:dyDescent="0.25">
      <c r="A53" s="64" t="s">
        <v>35</v>
      </c>
      <c r="B53" s="229">
        <v>7.2561026063548292E-2</v>
      </c>
      <c r="C53" s="229">
        <v>8.7441555746693544E-2</v>
      </c>
      <c r="D53" s="229">
        <v>0.198958006703089</v>
      </c>
      <c r="E53" s="229">
        <v>0.22555360613321909</v>
      </c>
      <c r="F53" s="229">
        <v>0.25967970262472012</v>
      </c>
      <c r="G53" s="229">
        <v>0.50334387087658283</v>
      </c>
      <c r="H53" s="229">
        <v>0.38150085049847482</v>
      </c>
      <c r="I53" s="229">
        <v>0.34709232555873942</v>
      </c>
      <c r="J53" s="229">
        <v>0.70458443000654902</v>
      </c>
      <c r="K53" s="229">
        <v>0.73791580153549818</v>
      </c>
      <c r="L53" s="229">
        <v>0.55260736976812863</v>
      </c>
      <c r="M53" s="229">
        <v>0.68304580874886545</v>
      </c>
      <c r="N53" s="229">
        <v>0.92807891638318407</v>
      </c>
      <c r="O53" s="229">
        <v>0.61370941040915705</v>
      </c>
      <c r="P53" s="229">
        <v>0.52891462331688033</v>
      </c>
      <c r="Q53" s="229">
        <v>0.26127183112261693</v>
      </c>
      <c r="R53" s="229">
        <v>0.63489747484298276</v>
      </c>
      <c r="S53" s="229">
        <v>0.88743975162345257</v>
      </c>
      <c r="T53" s="229">
        <v>0.71509050157580945</v>
      </c>
      <c r="U53" s="229">
        <v>0.76528644620341579</v>
      </c>
      <c r="V53" s="229">
        <v>0.83411707732929763</v>
      </c>
      <c r="W53" s="229">
        <v>0.72658422558981628</v>
      </c>
      <c r="X53" s="229">
        <v>2.8526136410495671</v>
      </c>
      <c r="Y53" s="229">
        <v>1.860163354533432</v>
      </c>
      <c r="DA53" s="73" t="s">
        <v>1305</v>
      </c>
    </row>
    <row r="54" spans="1:105" ht="12" customHeight="1" x14ac:dyDescent="0.25">
      <c r="A54" s="64" t="s">
        <v>36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1306</v>
      </c>
    </row>
    <row r="55" spans="1:105" ht="12" customHeight="1" x14ac:dyDescent="0.25">
      <c r="A55" s="64" t="s">
        <v>38</v>
      </c>
      <c r="B55" s="229">
        <v>0</v>
      </c>
      <c r="C55" s="229">
        <v>0</v>
      </c>
      <c r="D55" s="229">
        <v>0</v>
      </c>
      <c r="E55" s="229">
        <v>0</v>
      </c>
      <c r="F55" s="229">
        <v>0</v>
      </c>
      <c r="G55" s="229">
        <v>0</v>
      </c>
      <c r="H55" s="229">
        <v>0</v>
      </c>
      <c r="I55" s="229">
        <v>0</v>
      </c>
      <c r="J55" s="229">
        <v>0</v>
      </c>
      <c r="K55" s="229">
        <v>0</v>
      </c>
      <c r="L55" s="229">
        <v>0</v>
      </c>
      <c r="M55" s="229">
        <v>0</v>
      </c>
      <c r="N55" s="229">
        <v>0</v>
      </c>
      <c r="O55" s="229">
        <v>0</v>
      </c>
      <c r="P55" s="229">
        <v>0</v>
      </c>
      <c r="Q55" s="229">
        <v>4.1756723099681112</v>
      </c>
      <c r="R55" s="229">
        <v>1.8328840366399211</v>
      </c>
      <c r="S55" s="229">
        <v>0</v>
      </c>
      <c r="T55" s="229">
        <v>0</v>
      </c>
      <c r="U55" s="229">
        <v>0</v>
      </c>
      <c r="V55" s="229">
        <v>0</v>
      </c>
      <c r="W55" s="229">
        <v>0</v>
      </c>
      <c r="X55" s="229">
        <v>0</v>
      </c>
      <c r="Y55" s="229">
        <v>0</v>
      </c>
      <c r="DA55" s="73" t="s">
        <v>1307</v>
      </c>
    </row>
    <row r="56" spans="1:105" ht="12" customHeight="1" x14ac:dyDescent="0.25">
      <c r="A56" s="64" t="s">
        <v>39</v>
      </c>
      <c r="B56" s="229">
        <v>0</v>
      </c>
      <c r="C56" s="229">
        <v>0</v>
      </c>
      <c r="D56" s="229">
        <v>0</v>
      </c>
      <c r="E56" s="229">
        <v>0</v>
      </c>
      <c r="F56" s="229">
        <v>0</v>
      </c>
      <c r="G56" s="229">
        <v>0</v>
      </c>
      <c r="H56" s="229">
        <v>0</v>
      </c>
      <c r="I56" s="229">
        <v>0</v>
      </c>
      <c r="J56" s="229">
        <v>0</v>
      </c>
      <c r="K56" s="229">
        <v>0</v>
      </c>
      <c r="L56" s="229">
        <v>0</v>
      </c>
      <c r="M56" s="229">
        <v>0</v>
      </c>
      <c r="N56" s="229">
        <v>0</v>
      </c>
      <c r="O56" s="229">
        <v>0</v>
      </c>
      <c r="P56" s="229">
        <v>0</v>
      </c>
      <c r="Q56" s="229">
        <v>0</v>
      </c>
      <c r="R56" s="229">
        <v>0</v>
      </c>
      <c r="S56" s="229">
        <v>0</v>
      </c>
      <c r="T56" s="229">
        <v>0</v>
      </c>
      <c r="U56" s="229">
        <v>0</v>
      </c>
      <c r="V56" s="229">
        <v>0</v>
      </c>
      <c r="W56" s="229">
        <v>0</v>
      </c>
      <c r="X56" s="229">
        <v>0</v>
      </c>
      <c r="Y56" s="229">
        <v>0</v>
      </c>
      <c r="DA56" s="73" t="s">
        <v>1308</v>
      </c>
    </row>
    <row r="57" spans="1:105" ht="12" customHeight="1" x14ac:dyDescent="0.25">
      <c r="A57" s="60" t="s">
        <v>1036</v>
      </c>
      <c r="B57" s="262">
        <v>0</v>
      </c>
      <c r="C57" s="262">
        <v>0</v>
      </c>
      <c r="D57" s="262">
        <v>0</v>
      </c>
      <c r="E57" s="262">
        <v>0</v>
      </c>
      <c r="F57" s="262">
        <v>0</v>
      </c>
      <c r="G57" s="262">
        <v>0</v>
      </c>
      <c r="H57" s="262">
        <v>0</v>
      </c>
      <c r="I57" s="262">
        <v>0</v>
      </c>
      <c r="J57" s="262">
        <v>0</v>
      </c>
      <c r="K57" s="262">
        <v>0</v>
      </c>
      <c r="L57" s="262">
        <v>0</v>
      </c>
      <c r="M57" s="262">
        <v>0</v>
      </c>
      <c r="N57" s="262">
        <v>0</v>
      </c>
      <c r="O57" s="262">
        <v>0</v>
      </c>
      <c r="P57" s="262">
        <v>0</v>
      </c>
      <c r="Q57" s="262">
        <v>0</v>
      </c>
      <c r="R57" s="262">
        <v>0</v>
      </c>
      <c r="S57" s="262">
        <v>0</v>
      </c>
      <c r="T57" s="262">
        <v>0</v>
      </c>
      <c r="U57" s="262">
        <v>0</v>
      </c>
      <c r="V57" s="262">
        <v>0</v>
      </c>
      <c r="W57" s="262">
        <v>0</v>
      </c>
      <c r="X57" s="262">
        <v>0</v>
      </c>
      <c r="Y57" s="262">
        <v>0</v>
      </c>
      <c r="DA57" s="72" t="s">
        <v>1309</v>
      </c>
    </row>
    <row r="58" spans="1:105" ht="12" customHeight="1" x14ac:dyDescent="0.25">
      <c r="A58" s="133" t="s">
        <v>1038</v>
      </c>
      <c r="B58" s="324">
        <v>0</v>
      </c>
      <c r="C58" s="324">
        <v>0</v>
      </c>
      <c r="D58" s="324">
        <v>0</v>
      </c>
      <c r="E58" s="324">
        <v>0</v>
      </c>
      <c r="F58" s="324">
        <v>0</v>
      </c>
      <c r="G58" s="324">
        <v>0</v>
      </c>
      <c r="H58" s="324">
        <v>0</v>
      </c>
      <c r="I58" s="324">
        <v>0</v>
      </c>
      <c r="J58" s="324">
        <v>0</v>
      </c>
      <c r="K58" s="324">
        <v>0</v>
      </c>
      <c r="L58" s="324">
        <v>0</v>
      </c>
      <c r="M58" s="324">
        <v>0</v>
      </c>
      <c r="N58" s="324">
        <v>0</v>
      </c>
      <c r="O58" s="324">
        <v>0</v>
      </c>
      <c r="P58" s="324">
        <v>0</v>
      </c>
      <c r="Q58" s="324">
        <v>0</v>
      </c>
      <c r="R58" s="324">
        <v>0</v>
      </c>
      <c r="S58" s="324">
        <v>0</v>
      </c>
      <c r="T58" s="324">
        <v>0</v>
      </c>
      <c r="U58" s="324">
        <v>0</v>
      </c>
      <c r="V58" s="324">
        <v>0</v>
      </c>
      <c r="W58" s="324">
        <v>0</v>
      </c>
      <c r="X58" s="324">
        <v>0</v>
      </c>
      <c r="Y58" s="324">
        <v>0</v>
      </c>
      <c r="DA58" s="138" t="s">
        <v>1310</v>
      </c>
    </row>
    <row r="59" spans="1:105" ht="12" customHeight="1" x14ac:dyDescent="0.25">
      <c r="A59" s="100" t="s">
        <v>105</v>
      </c>
      <c r="B59" s="279">
        <v>281.96159999999998</v>
      </c>
      <c r="C59" s="279">
        <v>135.76506000000001</v>
      </c>
      <c r="D59" s="279">
        <v>165.68407999999999</v>
      </c>
      <c r="E59" s="279">
        <v>286.60705999999999</v>
      </c>
      <c r="F59" s="279">
        <v>304.51670000000001</v>
      </c>
      <c r="G59" s="279">
        <v>296.92207999999999</v>
      </c>
      <c r="H59" s="279">
        <v>313.92621000000003</v>
      </c>
      <c r="I59" s="279">
        <v>317.9427</v>
      </c>
      <c r="J59" s="279">
        <v>338.05531000000002</v>
      </c>
      <c r="K59" s="279">
        <v>453.25200000000001</v>
      </c>
      <c r="L59" s="279">
        <v>632.88255000000004</v>
      </c>
      <c r="M59" s="279">
        <v>584.38475000000005</v>
      </c>
      <c r="N59" s="279">
        <v>502.02096</v>
      </c>
      <c r="O59" s="279">
        <v>516.91312000000005</v>
      </c>
      <c r="P59" s="279">
        <v>569.38468</v>
      </c>
      <c r="Q59" s="279">
        <v>495.04561000000001</v>
      </c>
      <c r="R59" s="279">
        <v>461.93128000000002</v>
      </c>
      <c r="S59" s="279">
        <v>804.61676</v>
      </c>
      <c r="T59" s="279">
        <v>951.18894</v>
      </c>
      <c r="U59" s="279">
        <v>877.73942999999997</v>
      </c>
      <c r="V59" s="279">
        <v>845.53422999999998</v>
      </c>
      <c r="W59" s="279">
        <v>679.42182000000003</v>
      </c>
      <c r="X59" s="279">
        <v>310.47728999999998</v>
      </c>
      <c r="Y59" s="279">
        <v>448.67998</v>
      </c>
      <c r="DA59" s="105" t="s">
        <v>1311</v>
      </c>
    </row>
    <row r="60" spans="1:105" ht="12" customHeight="1" x14ac:dyDescent="0.25">
      <c r="A60" s="172"/>
      <c r="B60" s="172"/>
      <c r="C60" s="172"/>
      <c r="D60" s="172"/>
      <c r="E60" s="172"/>
      <c r="F60" s="172"/>
      <c r="G60" s="172"/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DA60" s="176"/>
    </row>
    <row r="61" spans="1:105" ht="15" customHeight="1" x14ac:dyDescent="0.25">
      <c r="A61" s="34" t="s">
        <v>49</v>
      </c>
      <c r="B61" s="223">
        <f t="shared" ref="B61:Y61" si="2">SUM(B62:B66)+B72+B85+B93+B107+B108</f>
        <v>306.91739358665302</v>
      </c>
      <c r="C61" s="223">
        <f t="shared" si="2"/>
        <v>275.33747973020604</v>
      </c>
      <c r="D61" s="223">
        <f t="shared" si="2"/>
        <v>258.78708710185782</v>
      </c>
      <c r="E61" s="223">
        <f t="shared" si="2"/>
        <v>241.64034597239865</v>
      </c>
      <c r="F61" s="223">
        <f t="shared" si="2"/>
        <v>329.94031826623473</v>
      </c>
      <c r="G61" s="223">
        <f t="shared" si="2"/>
        <v>375.81357821447813</v>
      </c>
      <c r="H61" s="223">
        <f t="shared" si="2"/>
        <v>393.94910645315065</v>
      </c>
      <c r="I61" s="223">
        <f t="shared" si="2"/>
        <v>355.74737037876292</v>
      </c>
      <c r="J61" s="223">
        <f t="shared" si="2"/>
        <v>212.25252664415277</v>
      </c>
      <c r="K61" s="223">
        <f t="shared" si="2"/>
        <v>176.85835603339697</v>
      </c>
      <c r="L61" s="223">
        <f t="shared" si="2"/>
        <v>207.91634394906427</v>
      </c>
      <c r="M61" s="223">
        <f t="shared" si="2"/>
        <v>155.24513152605772</v>
      </c>
      <c r="N61" s="223">
        <f t="shared" si="2"/>
        <v>29.968570258959346</v>
      </c>
      <c r="O61" s="223">
        <f t="shared" si="2"/>
        <v>43.15959617151583</v>
      </c>
      <c r="P61" s="223">
        <f t="shared" si="2"/>
        <v>103.92306148487862</v>
      </c>
      <c r="Q61" s="223">
        <f t="shared" si="2"/>
        <v>323.88585945977979</v>
      </c>
      <c r="R61" s="223">
        <f t="shared" si="2"/>
        <v>212.29570140849654</v>
      </c>
      <c r="S61" s="223">
        <f t="shared" si="2"/>
        <v>37.772574493556668</v>
      </c>
      <c r="T61" s="223">
        <f t="shared" si="2"/>
        <v>18.958521373584613</v>
      </c>
      <c r="U61" s="223">
        <f t="shared" si="2"/>
        <v>16.520541510312821</v>
      </c>
      <c r="V61" s="223">
        <f t="shared" si="2"/>
        <v>8.4682158014970277</v>
      </c>
      <c r="W61" s="223">
        <f t="shared" si="2"/>
        <v>10.849437355250904</v>
      </c>
      <c r="X61" s="223">
        <f t="shared" si="2"/>
        <v>155.16376486244889</v>
      </c>
      <c r="Y61" s="223">
        <f t="shared" si="2"/>
        <v>130.26988677599698</v>
      </c>
      <c r="DA61" s="89"/>
    </row>
    <row r="62" spans="1:105" ht="12" customHeight="1" x14ac:dyDescent="0.25">
      <c r="A62" s="55" t="s">
        <v>91</v>
      </c>
      <c r="B62" s="259">
        <v>0</v>
      </c>
      <c r="C62" s="259">
        <v>0</v>
      </c>
      <c r="D62" s="259">
        <v>0</v>
      </c>
      <c r="E62" s="259">
        <v>0</v>
      </c>
      <c r="F62" s="259">
        <v>0</v>
      </c>
      <c r="G62" s="259">
        <v>0</v>
      </c>
      <c r="H62" s="259">
        <v>0</v>
      </c>
      <c r="I62" s="259">
        <v>0</v>
      </c>
      <c r="J62" s="259">
        <v>0</v>
      </c>
      <c r="K62" s="259">
        <v>0</v>
      </c>
      <c r="L62" s="259">
        <v>0</v>
      </c>
      <c r="M62" s="259">
        <v>0</v>
      </c>
      <c r="N62" s="259">
        <v>0</v>
      </c>
      <c r="O62" s="259">
        <v>0</v>
      </c>
      <c r="P62" s="259">
        <v>0</v>
      </c>
      <c r="Q62" s="259">
        <v>0</v>
      </c>
      <c r="R62" s="259">
        <v>0</v>
      </c>
      <c r="S62" s="259">
        <v>0</v>
      </c>
      <c r="T62" s="259">
        <v>0</v>
      </c>
      <c r="U62" s="259">
        <v>0</v>
      </c>
      <c r="V62" s="259">
        <v>0</v>
      </c>
      <c r="W62" s="259">
        <v>0</v>
      </c>
      <c r="X62" s="259">
        <v>0</v>
      </c>
      <c r="Y62" s="259">
        <v>0</v>
      </c>
      <c r="DA62" s="67" t="s">
        <v>1312</v>
      </c>
    </row>
    <row r="63" spans="1:105" ht="12" customHeight="1" x14ac:dyDescent="0.25">
      <c r="A63" s="173" t="s">
        <v>92</v>
      </c>
      <c r="B63" s="224">
        <v>0</v>
      </c>
      <c r="C63" s="224">
        <v>0</v>
      </c>
      <c r="D63" s="224">
        <v>0</v>
      </c>
      <c r="E63" s="224">
        <v>0</v>
      </c>
      <c r="F63" s="224">
        <v>0</v>
      </c>
      <c r="G63" s="224">
        <v>0</v>
      </c>
      <c r="H63" s="224">
        <v>0</v>
      </c>
      <c r="I63" s="224">
        <v>0</v>
      </c>
      <c r="J63" s="224">
        <v>0</v>
      </c>
      <c r="K63" s="224">
        <v>0</v>
      </c>
      <c r="L63" s="224">
        <v>0</v>
      </c>
      <c r="M63" s="224">
        <v>0</v>
      </c>
      <c r="N63" s="224">
        <v>0</v>
      </c>
      <c r="O63" s="224">
        <v>0</v>
      </c>
      <c r="P63" s="224">
        <v>0</v>
      </c>
      <c r="Q63" s="224">
        <v>0</v>
      </c>
      <c r="R63" s="224">
        <v>0</v>
      </c>
      <c r="S63" s="224">
        <v>0</v>
      </c>
      <c r="T63" s="224">
        <v>0</v>
      </c>
      <c r="U63" s="224">
        <v>0</v>
      </c>
      <c r="V63" s="224">
        <v>0</v>
      </c>
      <c r="W63" s="224">
        <v>0</v>
      </c>
      <c r="X63" s="224">
        <v>0</v>
      </c>
      <c r="Y63" s="224">
        <v>0</v>
      </c>
      <c r="DA63" s="177" t="s">
        <v>1313</v>
      </c>
    </row>
    <row r="64" spans="1:105" ht="12" customHeight="1" x14ac:dyDescent="0.25">
      <c r="A64" s="173" t="s">
        <v>93</v>
      </c>
      <c r="B64" s="224">
        <v>0</v>
      </c>
      <c r="C64" s="224">
        <v>0</v>
      </c>
      <c r="D64" s="224">
        <v>0</v>
      </c>
      <c r="E64" s="224">
        <v>0</v>
      </c>
      <c r="F64" s="224">
        <v>0</v>
      </c>
      <c r="G64" s="224">
        <v>0</v>
      </c>
      <c r="H64" s="224">
        <v>0</v>
      </c>
      <c r="I64" s="224">
        <v>0</v>
      </c>
      <c r="J64" s="224">
        <v>0</v>
      </c>
      <c r="K64" s="224">
        <v>0</v>
      </c>
      <c r="L64" s="224">
        <v>0</v>
      </c>
      <c r="M64" s="224">
        <v>0</v>
      </c>
      <c r="N64" s="224">
        <v>0</v>
      </c>
      <c r="O64" s="224">
        <v>0</v>
      </c>
      <c r="P64" s="224">
        <v>0</v>
      </c>
      <c r="Q64" s="224">
        <v>0</v>
      </c>
      <c r="R64" s="224">
        <v>0</v>
      </c>
      <c r="S64" s="224">
        <v>0</v>
      </c>
      <c r="T64" s="224">
        <v>0</v>
      </c>
      <c r="U64" s="224">
        <v>0</v>
      </c>
      <c r="V64" s="224">
        <v>0</v>
      </c>
      <c r="W64" s="224">
        <v>0</v>
      </c>
      <c r="X64" s="224">
        <v>0</v>
      </c>
      <c r="Y64" s="224">
        <v>0</v>
      </c>
      <c r="DA64" s="177" t="s">
        <v>1314</v>
      </c>
    </row>
    <row r="65" spans="1:105" ht="12" customHeight="1" x14ac:dyDescent="0.25">
      <c r="A65" s="173" t="s">
        <v>94</v>
      </c>
      <c r="B65" s="224">
        <v>0</v>
      </c>
      <c r="C65" s="224">
        <v>0</v>
      </c>
      <c r="D65" s="224">
        <v>0</v>
      </c>
      <c r="E65" s="224">
        <v>0</v>
      </c>
      <c r="F65" s="224">
        <v>0</v>
      </c>
      <c r="G65" s="224">
        <v>0</v>
      </c>
      <c r="H65" s="224">
        <v>0</v>
      </c>
      <c r="I65" s="224">
        <v>0</v>
      </c>
      <c r="J65" s="224">
        <v>0</v>
      </c>
      <c r="K65" s="224">
        <v>0</v>
      </c>
      <c r="L65" s="224">
        <v>0</v>
      </c>
      <c r="M65" s="224">
        <v>0</v>
      </c>
      <c r="N65" s="224">
        <v>0</v>
      </c>
      <c r="O65" s="224">
        <v>0</v>
      </c>
      <c r="P65" s="224">
        <v>0</v>
      </c>
      <c r="Q65" s="224">
        <v>0</v>
      </c>
      <c r="R65" s="224">
        <v>0</v>
      </c>
      <c r="S65" s="224">
        <v>0</v>
      </c>
      <c r="T65" s="224">
        <v>0</v>
      </c>
      <c r="U65" s="224">
        <v>0</v>
      </c>
      <c r="V65" s="224">
        <v>0</v>
      </c>
      <c r="W65" s="224">
        <v>0</v>
      </c>
      <c r="X65" s="224">
        <v>0</v>
      </c>
      <c r="Y65" s="224">
        <v>0</v>
      </c>
      <c r="DA65" s="177" t="s">
        <v>1315</v>
      </c>
    </row>
    <row r="66" spans="1:105" ht="12" customHeight="1" x14ac:dyDescent="0.25">
      <c r="A66" s="56" t="s">
        <v>95</v>
      </c>
      <c r="B66" s="260">
        <v>2.362678998240169</v>
      </c>
      <c r="C66" s="260">
        <v>2.4836575138002139</v>
      </c>
      <c r="D66" s="260">
        <v>2.7685245647942809</v>
      </c>
      <c r="E66" s="260">
        <v>5.0815336431503919</v>
      </c>
      <c r="F66" s="260">
        <v>8.0715771025150911</v>
      </c>
      <c r="G66" s="260">
        <v>10.759992604739489</v>
      </c>
      <c r="H66" s="260">
        <v>10.758076619205699</v>
      </c>
      <c r="I66" s="260">
        <v>11.889189142216219</v>
      </c>
      <c r="J66" s="260">
        <v>4.983416823493827</v>
      </c>
      <c r="K66" s="260">
        <v>4.3486002823237966</v>
      </c>
      <c r="L66" s="260">
        <v>5.9172791497729449</v>
      </c>
      <c r="M66" s="260">
        <v>4.3872365074856523</v>
      </c>
      <c r="N66" s="260">
        <v>0.5860729129092167</v>
      </c>
      <c r="O66" s="260">
        <v>0.71346680685270869</v>
      </c>
      <c r="P66" s="260">
        <v>2.1066981132281821</v>
      </c>
      <c r="Q66" s="260">
        <v>3.609436076193747</v>
      </c>
      <c r="R66" s="260">
        <v>5.6640531511903278</v>
      </c>
      <c r="S66" s="260">
        <v>0.69875527787461178</v>
      </c>
      <c r="T66" s="260">
        <v>0.1540306372752247</v>
      </c>
      <c r="U66" s="260">
        <v>0.34062114545668459</v>
      </c>
      <c r="V66" s="260">
        <v>0.16391267234726509</v>
      </c>
      <c r="W66" s="260">
        <v>0.18801314230109181</v>
      </c>
      <c r="X66" s="260">
        <v>6.3681721754737124</v>
      </c>
      <c r="Y66" s="260">
        <v>4.8616018698777301</v>
      </c>
      <c r="DA66" s="68" t="s">
        <v>1316</v>
      </c>
    </row>
    <row r="67" spans="1:105" ht="12" customHeight="1" x14ac:dyDescent="0.25">
      <c r="A67" s="37" t="s">
        <v>159</v>
      </c>
      <c r="B67" s="226">
        <v>1.5221588023879911</v>
      </c>
      <c r="C67" s="226">
        <v>1.51775516616297</v>
      </c>
      <c r="D67" s="226">
        <v>1.232417292686808</v>
      </c>
      <c r="E67" s="226">
        <v>2.055609953601369</v>
      </c>
      <c r="F67" s="226">
        <v>2.8044440827317669</v>
      </c>
      <c r="G67" s="226">
        <v>2.4907713848649822</v>
      </c>
      <c r="H67" s="226">
        <v>2.970402311699714</v>
      </c>
      <c r="I67" s="226">
        <v>3.3855794111770638</v>
      </c>
      <c r="J67" s="226">
        <v>1.231713217269556</v>
      </c>
      <c r="K67" s="226">
        <v>0.99430909102447251</v>
      </c>
      <c r="L67" s="226">
        <v>1.267338914138797</v>
      </c>
      <c r="M67" s="226">
        <v>0.39965513922120449</v>
      </c>
      <c r="N67" s="226">
        <v>1.8439137752239342E-2</v>
      </c>
      <c r="O67" s="226">
        <v>5.4973944298201453E-2</v>
      </c>
      <c r="P67" s="226">
        <v>0.53032330582218545</v>
      </c>
      <c r="Q67" s="226">
        <v>0.23871921073863259</v>
      </c>
      <c r="R67" s="226">
        <v>0.24662883911893971</v>
      </c>
      <c r="S67" s="226">
        <v>4.7094182491190267E-2</v>
      </c>
      <c r="T67" s="226">
        <v>1.609611874969108E-2</v>
      </c>
      <c r="U67" s="226">
        <v>5.4490572142165423E-3</v>
      </c>
      <c r="V67" s="226">
        <v>1.711065983473028E-3</v>
      </c>
      <c r="W67" s="226">
        <v>2.6908353680329521E-3</v>
      </c>
      <c r="X67" s="226">
        <v>1.8442965483807729E-2</v>
      </c>
      <c r="Y67" s="226">
        <v>2.2593647452284399E-2</v>
      </c>
      <c r="DA67" s="69" t="s">
        <v>1317</v>
      </c>
    </row>
    <row r="68" spans="1:105" ht="12" customHeight="1" x14ac:dyDescent="0.25">
      <c r="A68" s="37" t="s">
        <v>35</v>
      </c>
      <c r="B68" s="226">
        <v>0.84052019585217741</v>
      </c>
      <c r="C68" s="226">
        <v>0.96590234763724425</v>
      </c>
      <c r="D68" s="226">
        <v>1.5361072721074731</v>
      </c>
      <c r="E68" s="226">
        <v>3.0259236895490229</v>
      </c>
      <c r="F68" s="226">
        <v>5.2671330197833237</v>
      </c>
      <c r="G68" s="226">
        <v>8.2692212198745043</v>
      </c>
      <c r="H68" s="226">
        <v>7.7876743075059878</v>
      </c>
      <c r="I68" s="226">
        <v>8.5036097310391519</v>
      </c>
      <c r="J68" s="226">
        <v>3.7517036062242721</v>
      </c>
      <c r="K68" s="226">
        <v>3.3542911912993252</v>
      </c>
      <c r="L68" s="226">
        <v>4.6499402356341477</v>
      </c>
      <c r="M68" s="226">
        <v>3.987581368264447</v>
      </c>
      <c r="N68" s="226">
        <v>0.56763377515697733</v>
      </c>
      <c r="O68" s="226">
        <v>0.65849286255450723</v>
      </c>
      <c r="P68" s="226">
        <v>1.5763748074059969</v>
      </c>
      <c r="Q68" s="226">
        <v>3.3707168654551141</v>
      </c>
      <c r="R68" s="226">
        <v>5.4174243120713879</v>
      </c>
      <c r="S68" s="226">
        <v>0.65166109538342154</v>
      </c>
      <c r="T68" s="226">
        <v>0.13793451852553359</v>
      </c>
      <c r="U68" s="226">
        <v>0.33517208824246808</v>
      </c>
      <c r="V68" s="226">
        <v>0.16220160636379211</v>
      </c>
      <c r="W68" s="226">
        <v>0.18532230693305879</v>
      </c>
      <c r="X68" s="226">
        <v>6.3497292099899036</v>
      </c>
      <c r="Y68" s="226">
        <v>4.8390082224254458</v>
      </c>
      <c r="DA68" s="69" t="s">
        <v>1318</v>
      </c>
    </row>
    <row r="69" spans="1:105" ht="12" customHeight="1" x14ac:dyDescent="0.25">
      <c r="A69" s="37" t="s">
        <v>96</v>
      </c>
      <c r="B69" s="226">
        <v>0</v>
      </c>
      <c r="C69" s="226">
        <v>0</v>
      </c>
      <c r="D69" s="226">
        <v>0</v>
      </c>
      <c r="E69" s="226">
        <v>0</v>
      </c>
      <c r="F69" s="226">
        <v>0</v>
      </c>
      <c r="G69" s="226">
        <v>0</v>
      </c>
      <c r="H69" s="226">
        <v>0</v>
      </c>
      <c r="I69" s="226">
        <v>0</v>
      </c>
      <c r="J69" s="226">
        <v>0</v>
      </c>
      <c r="K69" s="226">
        <v>0</v>
      </c>
      <c r="L69" s="226">
        <v>0</v>
      </c>
      <c r="M69" s="226">
        <v>0</v>
      </c>
      <c r="N69" s="226">
        <v>0</v>
      </c>
      <c r="O69" s="226">
        <v>0</v>
      </c>
      <c r="P69" s="226">
        <v>0</v>
      </c>
      <c r="Q69" s="226">
        <v>0</v>
      </c>
      <c r="R69" s="226">
        <v>0</v>
      </c>
      <c r="S69" s="226">
        <v>0</v>
      </c>
      <c r="T69" s="226">
        <v>0</v>
      </c>
      <c r="U69" s="226">
        <v>0</v>
      </c>
      <c r="V69" s="226">
        <v>0</v>
      </c>
      <c r="W69" s="226">
        <v>0</v>
      </c>
      <c r="X69" s="226">
        <v>0</v>
      </c>
      <c r="Y69" s="226">
        <v>0</v>
      </c>
      <c r="DA69" s="69" t="s">
        <v>1319</v>
      </c>
    </row>
    <row r="70" spans="1:105" ht="12" customHeight="1" x14ac:dyDescent="0.25">
      <c r="A70" s="37" t="s">
        <v>78</v>
      </c>
      <c r="B70" s="226">
        <v>0</v>
      </c>
      <c r="C70" s="226">
        <v>0</v>
      </c>
      <c r="D70" s="226">
        <v>0</v>
      </c>
      <c r="E70" s="226">
        <v>0</v>
      </c>
      <c r="F70" s="226">
        <v>0</v>
      </c>
      <c r="G70" s="226">
        <v>0</v>
      </c>
      <c r="H70" s="226">
        <v>0</v>
      </c>
      <c r="I70" s="226">
        <v>0</v>
      </c>
      <c r="J70" s="226">
        <v>0</v>
      </c>
      <c r="K70" s="226">
        <v>0</v>
      </c>
      <c r="L70" s="226">
        <v>0</v>
      </c>
      <c r="M70" s="226">
        <v>0</v>
      </c>
      <c r="N70" s="226">
        <v>0</v>
      </c>
      <c r="O70" s="226">
        <v>0</v>
      </c>
      <c r="P70" s="226">
        <v>0</v>
      </c>
      <c r="Q70" s="226">
        <v>0</v>
      </c>
      <c r="R70" s="226">
        <v>0</v>
      </c>
      <c r="S70" s="226">
        <v>0</v>
      </c>
      <c r="T70" s="226">
        <v>0</v>
      </c>
      <c r="U70" s="226">
        <v>0</v>
      </c>
      <c r="V70" s="226">
        <v>0</v>
      </c>
      <c r="W70" s="226">
        <v>0</v>
      </c>
      <c r="X70" s="226">
        <v>0</v>
      </c>
      <c r="Y70" s="226">
        <v>0</v>
      </c>
      <c r="DA70" s="69" t="s">
        <v>1320</v>
      </c>
    </row>
    <row r="71" spans="1:105" ht="12" customHeight="1" x14ac:dyDescent="0.25">
      <c r="A71" s="37" t="s">
        <v>40</v>
      </c>
      <c r="B71" s="226">
        <v>0</v>
      </c>
      <c r="C71" s="226">
        <v>0</v>
      </c>
      <c r="D71" s="226">
        <v>0</v>
      </c>
      <c r="E71" s="226">
        <v>0</v>
      </c>
      <c r="F71" s="226">
        <v>0</v>
      </c>
      <c r="G71" s="226">
        <v>0</v>
      </c>
      <c r="H71" s="226">
        <v>0</v>
      </c>
      <c r="I71" s="226">
        <v>0</v>
      </c>
      <c r="J71" s="226">
        <v>0</v>
      </c>
      <c r="K71" s="226">
        <v>0</v>
      </c>
      <c r="L71" s="226">
        <v>0</v>
      </c>
      <c r="M71" s="226">
        <v>0</v>
      </c>
      <c r="N71" s="226">
        <v>0</v>
      </c>
      <c r="O71" s="226">
        <v>0</v>
      </c>
      <c r="P71" s="226">
        <v>0</v>
      </c>
      <c r="Q71" s="226">
        <v>0</v>
      </c>
      <c r="R71" s="226">
        <v>0</v>
      </c>
      <c r="S71" s="226">
        <v>0</v>
      </c>
      <c r="T71" s="226">
        <v>0</v>
      </c>
      <c r="U71" s="226">
        <v>0</v>
      </c>
      <c r="V71" s="226">
        <v>0</v>
      </c>
      <c r="W71" s="226">
        <v>0</v>
      </c>
      <c r="X71" s="226">
        <v>0</v>
      </c>
      <c r="Y71" s="226">
        <v>0</v>
      </c>
      <c r="DA71" s="69" t="s">
        <v>1321</v>
      </c>
    </row>
    <row r="72" spans="1:105" ht="12" customHeight="1" x14ac:dyDescent="0.25">
      <c r="A72" s="57" t="s">
        <v>1051</v>
      </c>
      <c r="B72" s="261">
        <f t="shared" ref="B72:Y72" si="3">B73+B84</f>
        <v>198.2633924542927</v>
      </c>
      <c r="C72" s="261">
        <f t="shared" si="3"/>
        <v>177.09712991368389</v>
      </c>
      <c r="D72" s="261">
        <f t="shared" si="3"/>
        <v>165.8864885188529</v>
      </c>
      <c r="E72" s="261">
        <f t="shared" si="3"/>
        <v>150.28691563075839</v>
      </c>
      <c r="F72" s="261">
        <f t="shared" si="3"/>
        <v>202.91097197319431</v>
      </c>
      <c r="G72" s="261">
        <f t="shared" si="3"/>
        <v>228.59860460295181</v>
      </c>
      <c r="H72" s="261">
        <f t="shared" si="3"/>
        <v>240.38158681150901</v>
      </c>
      <c r="I72" s="261">
        <f t="shared" si="3"/>
        <v>213.4703516517545</v>
      </c>
      <c r="J72" s="261">
        <f t="shared" si="3"/>
        <v>130.97285705522191</v>
      </c>
      <c r="K72" s="261">
        <f t="shared" si="3"/>
        <v>109.04059703236079</v>
      </c>
      <c r="L72" s="261">
        <f t="shared" si="3"/>
        <v>126.7527026085972</v>
      </c>
      <c r="M72" s="261">
        <f t="shared" si="3"/>
        <v>94.454335737789251</v>
      </c>
      <c r="N72" s="261">
        <f t="shared" si="3"/>
        <v>19.427514495934702</v>
      </c>
      <c r="O72" s="261">
        <f t="shared" si="3"/>
        <v>29.67208059198807</v>
      </c>
      <c r="P72" s="261">
        <f t="shared" si="3"/>
        <v>71.965364471358782</v>
      </c>
      <c r="Q72" s="261">
        <f t="shared" si="3"/>
        <v>265.82364114017412</v>
      </c>
      <c r="R72" s="261">
        <f t="shared" si="3"/>
        <v>155.2517251536305</v>
      </c>
      <c r="S72" s="261">
        <f t="shared" si="3"/>
        <v>24.66627877720143</v>
      </c>
      <c r="T72" s="261">
        <f t="shared" si="3"/>
        <v>13.53778347848422</v>
      </c>
      <c r="U72" s="261">
        <f t="shared" si="3"/>
        <v>10.62111720608114</v>
      </c>
      <c r="V72" s="261">
        <f t="shared" si="3"/>
        <v>5.5286388743537662</v>
      </c>
      <c r="W72" s="261">
        <f t="shared" si="3"/>
        <v>7.1302813737276836</v>
      </c>
      <c r="X72" s="261">
        <f t="shared" si="3"/>
        <v>92.992169768592234</v>
      </c>
      <c r="Y72" s="261">
        <f t="shared" si="3"/>
        <v>78.944423180286108</v>
      </c>
      <c r="DA72" s="70"/>
    </row>
    <row r="73" spans="1:105" ht="12" customHeight="1" x14ac:dyDescent="0.25">
      <c r="A73" s="60" t="s">
        <v>1052</v>
      </c>
      <c r="B73" s="262">
        <v>198.2633924542927</v>
      </c>
      <c r="C73" s="262">
        <v>177.09712991368389</v>
      </c>
      <c r="D73" s="262">
        <v>165.8864885188529</v>
      </c>
      <c r="E73" s="262">
        <v>150.28691563075839</v>
      </c>
      <c r="F73" s="262">
        <v>202.91097197319431</v>
      </c>
      <c r="G73" s="262">
        <v>228.59860460295181</v>
      </c>
      <c r="H73" s="262">
        <v>240.38158681150901</v>
      </c>
      <c r="I73" s="262">
        <v>213.4703516517545</v>
      </c>
      <c r="J73" s="262">
        <v>130.97285705522191</v>
      </c>
      <c r="K73" s="262">
        <v>109.04059703236079</v>
      </c>
      <c r="L73" s="262">
        <v>126.7527026085972</v>
      </c>
      <c r="M73" s="262">
        <v>94.454335737789251</v>
      </c>
      <c r="N73" s="262">
        <v>19.427514495934702</v>
      </c>
      <c r="O73" s="262">
        <v>29.67208059198807</v>
      </c>
      <c r="P73" s="262">
        <v>71.965364471358782</v>
      </c>
      <c r="Q73" s="262">
        <v>265.82364114017412</v>
      </c>
      <c r="R73" s="262">
        <v>155.2517251536305</v>
      </c>
      <c r="S73" s="262">
        <v>24.66627877720143</v>
      </c>
      <c r="T73" s="262">
        <v>13.53778347848422</v>
      </c>
      <c r="U73" s="262">
        <v>10.62111720608114</v>
      </c>
      <c r="V73" s="262">
        <v>5.5286388743537662</v>
      </c>
      <c r="W73" s="262">
        <v>7.1302813737276836</v>
      </c>
      <c r="X73" s="262">
        <v>92.992169768592234</v>
      </c>
      <c r="Y73" s="262">
        <v>78.944423180286108</v>
      </c>
      <c r="DA73" s="72" t="s">
        <v>1322</v>
      </c>
    </row>
    <row r="74" spans="1:105" ht="12" customHeight="1" x14ac:dyDescent="0.25">
      <c r="A74" s="64" t="s">
        <v>28</v>
      </c>
      <c r="B74" s="229">
        <v>0</v>
      </c>
      <c r="C74" s="229">
        <v>0</v>
      </c>
      <c r="D74" s="229">
        <v>0</v>
      </c>
      <c r="E74" s="229">
        <v>0</v>
      </c>
      <c r="F74" s="229">
        <v>0</v>
      </c>
      <c r="G74" s="229">
        <v>0</v>
      </c>
      <c r="H74" s="229">
        <v>0</v>
      </c>
      <c r="I74" s="229">
        <v>0</v>
      </c>
      <c r="J74" s="229">
        <v>0</v>
      </c>
      <c r="K74" s="229">
        <v>0</v>
      </c>
      <c r="L74" s="229">
        <v>0</v>
      </c>
      <c r="M74" s="229">
        <v>0</v>
      </c>
      <c r="N74" s="229">
        <v>0</v>
      </c>
      <c r="O74" s="229">
        <v>0</v>
      </c>
      <c r="P74" s="229">
        <v>0</v>
      </c>
      <c r="Q74" s="229">
        <v>0</v>
      </c>
      <c r="R74" s="229">
        <v>0</v>
      </c>
      <c r="S74" s="229">
        <v>0</v>
      </c>
      <c r="T74" s="229">
        <v>0</v>
      </c>
      <c r="U74" s="229">
        <v>0</v>
      </c>
      <c r="V74" s="229">
        <v>0</v>
      </c>
      <c r="W74" s="229">
        <v>0</v>
      </c>
      <c r="X74" s="229">
        <v>0</v>
      </c>
      <c r="Y74" s="229">
        <v>0</v>
      </c>
      <c r="DA74" s="73" t="s">
        <v>1323</v>
      </c>
    </row>
    <row r="75" spans="1:105" ht="12" customHeight="1" x14ac:dyDescent="0.25">
      <c r="A75" s="64" t="s">
        <v>30</v>
      </c>
      <c r="B75" s="229">
        <v>19.316145941942349</v>
      </c>
      <c r="C75" s="229">
        <v>8.286519969838297</v>
      </c>
      <c r="D75" s="229">
        <v>0</v>
      </c>
      <c r="E75" s="229">
        <v>0</v>
      </c>
      <c r="F75" s="229">
        <v>0</v>
      </c>
      <c r="G75" s="229">
        <v>0</v>
      </c>
      <c r="H75" s="229">
        <v>0</v>
      </c>
      <c r="I75" s="229">
        <v>0</v>
      </c>
      <c r="J75" s="229">
        <v>0</v>
      </c>
      <c r="K75" s="229">
        <v>0</v>
      </c>
      <c r="L75" s="229">
        <v>0</v>
      </c>
      <c r="M75" s="229">
        <v>0</v>
      </c>
      <c r="N75" s="229">
        <v>0</v>
      </c>
      <c r="O75" s="229">
        <v>0</v>
      </c>
      <c r="P75" s="229">
        <v>0</v>
      </c>
      <c r="Q75" s="229">
        <v>0</v>
      </c>
      <c r="R75" s="229">
        <v>0</v>
      </c>
      <c r="S75" s="229">
        <v>0</v>
      </c>
      <c r="T75" s="229">
        <v>0</v>
      </c>
      <c r="U75" s="229">
        <v>0</v>
      </c>
      <c r="V75" s="229">
        <v>0</v>
      </c>
      <c r="W75" s="229">
        <v>0</v>
      </c>
      <c r="X75" s="229">
        <v>0</v>
      </c>
      <c r="Y75" s="229">
        <v>0</v>
      </c>
      <c r="DA75" s="73" t="s">
        <v>1324</v>
      </c>
    </row>
    <row r="76" spans="1:105" ht="12" customHeight="1" x14ac:dyDescent="0.25">
      <c r="A76" s="64" t="s">
        <v>31</v>
      </c>
      <c r="B76" s="229">
        <v>56.218166267027428</v>
      </c>
      <c r="C76" s="229">
        <v>56.200928415508649</v>
      </c>
      <c r="D76" s="229">
        <v>51.77101194181521</v>
      </c>
      <c r="E76" s="229">
        <v>50.776890976578677</v>
      </c>
      <c r="F76" s="229">
        <v>53.955967881635488</v>
      </c>
      <c r="G76" s="229">
        <v>56.854424814430701</v>
      </c>
      <c r="H76" s="229">
        <v>55.086191679445243</v>
      </c>
      <c r="I76" s="229">
        <v>48.646263182639721</v>
      </c>
      <c r="J76" s="229">
        <v>31.61945675551133</v>
      </c>
      <c r="K76" s="229">
        <v>29.94417174820153</v>
      </c>
      <c r="L76" s="229">
        <v>34.649409556796947</v>
      </c>
      <c r="M76" s="229">
        <v>23.44348437903275</v>
      </c>
      <c r="N76" s="229">
        <v>1.584577852478144</v>
      </c>
      <c r="O76" s="229">
        <v>1.7969873551355851</v>
      </c>
      <c r="P76" s="229">
        <v>2.960272811001706</v>
      </c>
      <c r="Q76" s="229">
        <v>3.2694532406043311</v>
      </c>
      <c r="R76" s="229">
        <v>3.6227959047790348</v>
      </c>
      <c r="S76" s="229">
        <v>3.204575691931387</v>
      </c>
      <c r="T76" s="229">
        <v>2.389000669087344</v>
      </c>
      <c r="U76" s="229">
        <v>2.1671876750292829</v>
      </c>
      <c r="V76" s="229">
        <v>0.87282498521920082</v>
      </c>
      <c r="W76" s="229">
        <v>1.0984678701422119</v>
      </c>
      <c r="X76" s="229">
        <v>5.8496549253557193</v>
      </c>
      <c r="Y76" s="229">
        <v>7.8983118477790608</v>
      </c>
      <c r="DA76" s="73" t="s">
        <v>1325</v>
      </c>
    </row>
    <row r="77" spans="1:105" ht="12" customHeight="1" x14ac:dyDescent="0.25">
      <c r="A77" s="64" t="s">
        <v>159</v>
      </c>
      <c r="B77" s="229">
        <v>10.29165087239023</v>
      </c>
      <c r="C77" s="229">
        <v>9.8049068549841429</v>
      </c>
      <c r="D77" s="229">
        <v>9.5511177455612604</v>
      </c>
      <c r="E77" s="229">
        <v>8.4046230450517356</v>
      </c>
      <c r="F77" s="229">
        <v>8.5441218183207717</v>
      </c>
      <c r="G77" s="229">
        <v>10.524397804938291</v>
      </c>
      <c r="H77" s="229">
        <v>10.32803340414506</v>
      </c>
      <c r="I77" s="229">
        <v>8.2337221100356874</v>
      </c>
      <c r="J77" s="229">
        <v>6.1338113806776366</v>
      </c>
      <c r="K77" s="229">
        <v>6.5075949437504192</v>
      </c>
      <c r="L77" s="229">
        <v>7.3181881123500867</v>
      </c>
      <c r="M77" s="229">
        <v>2.2926199692436602</v>
      </c>
      <c r="N77" s="229">
        <v>0.56137787539097228</v>
      </c>
      <c r="O77" s="229">
        <v>0.94304789349722173</v>
      </c>
      <c r="P77" s="229">
        <v>4.5748571683264911</v>
      </c>
      <c r="Q77" s="229">
        <v>0.81877548232261699</v>
      </c>
      <c r="R77" s="229">
        <v>1.2023881564267651</v>
      </c>
      <c r="S77" s="229">
        <v>1.01223796790913</v>
      </c>
      <c r="T77" s="229">
        <v>0.74131383383347527</v>
      </c>
      <c r="U77" s="229">
        <v>0.11066011566141901</v>
      </c>
      <c r="V77" s="229">
        <v>3.526922458411115E-2</v>
      </c>
      <c r="W77" s="229">
        <v>4.297974832465494E-2</v>
      </c>
      <c r="X77" s="229">
        <v>0.2028347436401462</v>
      </c>
      <c r="Y77" s="229">
        <v>0.24504740852361431</v>
      </c>
      <c r="DA77" s="73" t="s">
        <v>1326</v>
      </c>
    </row>
    <row r="78" spans="1:105" ht="12" customHeight="1" x14ac:dyDescent="0.25">
      <c r="A78" s="64" t="s">
        <v>32</v>
      </c>
      <c r="B78" s="229">
        <v>106.75448722962091</v>
      </c>
      <c r="C78" s="229">
        <v>96.564912829537647</v>
      </c>
      <c r="D78" s="229">
        <v>92.659672397122847</v>
      </c>
      <c r="E78" s="229">
        <v>78.733527300387678</v>
      </c>
      <c r="F78" s="229">
        <v>124.3638423513397</v>
      </c>
      <c r="G78" s="229">
        <v>126.27937188259151</v>
      </c>
      <c r="H78" s="229">
        <v>147.88976349426389</v>
      </c>
      <c r="I78" s="229">
        <v>135.90960512027269</v>
      </c>
      <c r="J78" s="229">
        <v>74.536471815036137</v>
      </c>
      <c r="K78" s="229">
        <v>50.635527696986912</v>
      </c>
      <c r="L78" s="229">
        <v>57.9342468336054</v>
      </c>
      <c r="M78" s="229">
        <v>45.843488200467952</v>
      </c>
      <c r="N78" s="229">
        <v>0</v>
      </c>
      <c r="O78" s="229">
        <v>2.875101338519082</v>
      </c>
      <c r="P78" s="229">
        <v>4.2100076857044559</v>
      </c>
      <c r="Q78" s="229">
        <v>3.4873085821719161</v>
      </c>
      <c r="R78" s="229">
        <v>3.8641850189697369</v>
      </c>
      <c r="S78" s="229">
        <v>2.6322581157726939</v>
      </c>
      <c r="T78" s="229">
        <v>1.647482930739226</v>
      </c>
      <c r="U78" s="229">
        <v>0.45909939858930587</v>
      </c>
      <c r="V78" s="229">
        <v>0.296397014854756</v>
      </c>
      <c r="W78" s="229">
        <v>1.1297636733013601</v>
      </c>
      <c r="X78" s="229">
        <v>4.7332432998778984</v>
      </c>
      <c r="Y78" s="229">
        <v>7.176833980264516</v>
      </c>
      <c r="DA78" s="73" t="s">
        <v>1327</v>
      </c>
    </row>
    <row r="79" spans="1:105" ht="12" customHeight="1" x14ac:dyDescent="0.25">
      <c r="A79" s="64" t="s">
        <v>33</v>
      </c>
      <c r="B79" s="229">
        <v>0</v>
      </c>
      <c r="C79" s="229">
        <v>0</v>
      </c>
      <c r="D79" s="229">
        <v>0</v>
      </c>
      <c r="E79" s="229">
        <v>0</v>
      </c>
      <c r="F79" s="229">
        <v>0</v>
      </c>
      <c r="G79" s="229">
        <v>0</v>
      </c>
      <c r="H79" s="229">
        <v>0</v>
      </c>
      <c r="I79" s="229">
        <v>0</v>
      </c>
      <c r="J79" s="229">
        <v>0</v>
      </c>
      <c r="K79" s="229">
        <v>0</v>
      </c>
      <c r="L79" s="229">
        <v>0</v>
      </c>
      <c r="M79" s="229">
        <v>0</v>
      </c>
      <c r="N79" s="229">
        <v>0</v>
      </c>
      <c r="O79" s="229">
        <v>12.760859744509601</v>
      </c>
      <c r="P79" s="229">
        <v>46.621560655967173</v>
      </c>
      <c r="Q79" s="229">
        <v>61.916096990412498</v>
      </c>
      <c r="R79" s="229">
        <v>43.903412705531188</v>
      </c>
      <c r="S79" s="229">
        <v>3.8104641713087468</v>
      </c>
      <c r="T79" s="229">
        <v>2.4073510813116079</v>
      </c>
      <c r="U79" s="229">
        <v>1.0774545441459891</v>
      </c>
      <c r="V79" s="229">
        <v>0.98077869840805598</v>
      </c>
      <c r="W79" s="229">
        <v>1.898983335087999</v>
      </c>
      <c r="X79" s="229">
        <v>12.37245605386606</v>
      </c>
      <c r="Y79" s="229">
        <v>11.141051774541779</v>
      </c>
      <c r="DA79" s="73" t="s">
        <v>1328</v>
      </c>
    </row>
    <row r="80" spans="1:105" ht="12" customHeight="1" x14ac:dyDescent="0.25">
      <c r="A80" s="64" t="s">
        <v>35</v>
      </c>
      <c r="B80" s="229">
        <v>5.6829421433117639</v>
      </c>
      <c r="C80" s="229">
        <v>6.2398618438151878</v>
      </c>
      <c r="D80" s="229">
        <v>11.90468643435355</v>
      </c>
      <c r="E80" s="229">
        <v>12.37187430874034</v>
      </c>
      <c r="F80" s="229">
        <v>16.04703992189841</v>
      </c>
      <c r="G80" s="229">
        <v>34.940410100991237</v>
      </c>
      <c r="H80" s="229">
        <v>27.07759823365474</v>
      </c>
      <c r="I80" s="229">
        <v>20.68076123880644</v>
      </c>
      <c r="J80" s="229">
        <v>18.6831171039968</v>
      </c>
      <c r="K80" s="229">
        <v>21.953302643421971</v>
      </c>
      <c r="L80" s="229">
        <v>26.85085810584474</v>
      </c>
      <c r="M80" s="229">
        <v>22.874743189044889</v>
      </c>
      <c r="N80" s="229">
        <v>17.28155876806558</v>
      </c>
      <c r="O80" s="229">
        <v>11.29608426032658</v>
      </c>
      <c r="P80" s="229">
        <v>13.598666150358961</v>
      </c>
      <c r="Q80" s="229">
        <v>11.561115331885411</v>
      </c>
      <c r="R80" s="229">
        <v>26.411537492708501</v>
      </c>
      <c r="S80" s="229">
        <v>14.006742830279469</v>
      </c>
      <c r="T80" s="229">
        <v>6.3526349635125703</v>
      </c>
      <c r="U80" s="229">
        <v>6.8067154726551387</v>
      </c>
      <c r="V80" s="229">
        <v>3.3433689512876432</v>
      </c>
      <c r="W80" s="229">
        <v>2.9600867468714589</v>
      </c>
      <c r="X80" s="229">
        <v>69.833980745852415</v>
      </c>
      <c r="Y80" s="229">
        <v>52.48317816917713</v>
      </c>
      <c r="DA80" s="73" t="s">
        <v>1329</v>
      </c>
    </row>
    <row r="81" spans="1:105" ht="12" customHeight="1" x14ac:dyDescent="0.25">
      <c r="A81" s="64" t="s">
        <v>36</v>
      </c>
      <c r="B81" s="229">
        <v>0</v>
      </c>
      <c r="C81" s="229">
        <v>0</v>
      </c>
      <c r="D81" s="229">
        <v>0</v>
      </c>
      <c r="E81" s="229">
        <v>0</v>
      </c>
      <c r="F81" s="229">
        <v>0</v>
      </c>
      <c r="G81" s="229">
        <v>0</v>
      </c>
      <c r="H81" s="229">
        <v>0</v>
      </c>
      <c r="I81" s="229">
        <v>0</v>
      </c>
      <c r="J81" s="229">
        <v>0</v>
      </c>
      <c r="K81" s="229">
        <v>0</v>
      </c>
      <c r="L81" s="229">
        <v>0</v>
      </c>
      <c r="M81" s="229">
        <v>0</v>
      </c>
      <c r="N81" s="229">
        <v>0</v>
      </c>
      <c r="O81" s="229">
        <v>0</v>
      </c>
      <c r="P81" s="229">
        <v>0</v>
      </c>
      <c r="Q81" s="229">
        <v>0</v>
      </c>
      <c r="R81" s="229">
        <v>0</v>
      </c>
      <c r="S81" s="229">
        <v>0</v>
      </c>
      <c r="T81" s="229">
        <v>0</v>
      </c>
      <c r="U81" s="229">
        <v>0</v>
      </c>
      <c r="V81" s="229">
        <v>0</v>
      </c>
      <c r="W81" s="229">
        <v>0</v>
      </c>
      <c r="X81" s="229">
        <v>0</v>
      </c>
      <c r="Y81" s="229">
        <v>0</v>
      </c>
      <c r="DA81" s="73" t="s">
        <v>1330</v>
      </c>
    </row>
    <row r="82" spans="1:105" ht="12" customHeight="1" x14ac:dyDescent="0.25">
      <c r="A82" s="64" t="s">
        <v>38</v>
      </c>
      <c r="B82" s="229">
        <v>0</v>
      </c>
      <c r="C82" s="229">
        <v>0</v>
      </c>
      <c r="D82" s="229">
        <v>0</v>
      </c>
      <c r="E82" s="229">
        <v>0</v>
      </c>
      <c r="F82" s="229">
        <v>0</v>
      </c>
      <c r="G82" s="229">
        <v>0</v>
      </c>
      <c r="H82" s="229">
        <v>0</v>
      </c>
      <c r="I82" s="229">
        <v>0</v>
      </c>
      <c r="J82" s="229">
        <v>0</v>
      </c>
      <c r="K82" s="229">
        <v>0</v>
      </c>
      <c r="L82" s="229">
        <v>0</v>
      </c>
      <c r="M82" s="229">
        <v>0</v>
      </c>
      <c r="N82" s="229">
        <v>0</v>
      </c>
      <c r="O82" s="229">
        <v>0</v>
      </c>
      <c r="P82" s="229">
        <v>0</v>
      </c>
      <c r="Q82" s="229">
        <v>184.7708915127773</v>
      </c>
      <c r="R82" s="229">
        <v>76.247405875215279</v>
      </c>
      <c r="S82" s="229">
        <v>0</v>
      </c>
      <c r="T82" s="229">
        <v>0</v>
      </c>
      <c r="U82" s="229">
        <v>0</v>
      </c>
      <c r="V82" s="229">
        <v>0</v>
      </c>
      <c r="W82" s="229">
        <v>0</v>
      </c>
      <c r="X82" s="229">
        <v>0</v>
      </c>
      <c r="Y82" s="229">
        <v>0</v>
      </c>
      <c r="DA82" s="73" t="s">
        <v>1331</v>
      </c>
    </row>
    <row r="83" spans="1:105" ht="12" customHeight="1" x14ac:dyDescent="0.25">
      <c r="A83" s="64" t="s">
        <v>39</v>
      </c>
      <c r="B83" s="229">
        <v>0</v>
      </c>
      <c r="C83" s="229">
        <v>0</v>
      </c>
      <c r="D83" s="229">
        <v>0</v>
      </c>
      <c r="E83" s="229">
        <v>0</v>
      </c>
      <c r="F83" s="229">
        <v>0</v>
      </c>
      <c r="G83" s="229">
        <v>0</v>
      </c>
      <c r="H83" s="229">
        <v>0</v>
      </c>
      <c r="I83" s="229">
        <v>0</v>
      </c>
      <c r="J83" s="229">
        <v>0</v>
      </c>
      <c r="K83" s="229">
        <v>0</v>
      </c>
      <c r="L83" s="229">
        <v>0</v>
      </c>
      <c r="M83" s="229">
        <v>0</v>
      </c>
      <c r="N83" s="229">
        <v>0</v>
      </c>
      <c r="O83" s="229">
        <v>0</v>
      </c>
      <c r="P83" s="229">
        <v>0</v>
      </c>
      <c r="Q83" s="229">
        <v>0</v>
      </c>
      <c r="R83" s="229">
        <v>0</v>
      </c>
      <c r="S83" s="229">
        <v>0</v>
      </c>
      <c r="T83" s="229">
        <v>0</v>
      </c>
      <c r="U83" s="229">
        <v>0</v>
      </c>
      <c r="V83" s="229">
        <v>0</v>
      </c>
      <c r="W83" s="229">
        <v>0</v>
      </c>
      <c r="X83" s="229">
        <v>0</v>
      </c>
      <c r="Y83" s="229">
        <v>0</v>
      </c>
      <c r="DA83" s="73" t="s">
        <v>1332</v>
      </c>
    </row>
    <row r="84" spans="1:105" ht="12" customHeight="1" x14ac:dyDescent="0.25">
      <c r="A84" s="60" t="s">
        <v>1064</v>
      </c>
      <c r="B84" s="262">
        <v>0</v>
      </c>
      <c r="C84" s="262">
        <v>0</v>
      </c>
      <c r="D84" s="262">
        <v>0</v>
      </c>
      <c r="E84" s="262">
        <v>0</v>
      </c>
      <c r="F84" s="262">
        <v>0</v>
      </c>
      <c r="G84" s="262">
        <v>0</v>
      </c>
      <c r="H84" s="262">
        <v>0</v>
      </c>
      <c r="I84" s="262">
        <v>0</v>
      </c>
      <c r="J84" s="262">
        <v>0</v>
      </c>
      <c r="K84" s="262">
        <v>0</v>
      </c>
      <c r="L84" s="262">
        <v>0</v>
      </c>
      <c r="M84" s="262">
        <v>0</v>
      </c>
      <c r="N84" s="262">
        <v>0</v>
      </c>
      <c r="O84" s="262">
        <v>0</v>
      </c>
      <c r="P84" s="262">
        <v>0</v>
      </c>
      <c r="Q84" s="262">
        <v>0</v>
      </c>
      <c r="R84" s="262">
        <v>0</v>
      </c>
      <c r="S84" s="262">
        <v>0</v>
      </c>
      <c r="T84" s="262">
        <v>0</v>
      </c>
      <c r="U84" s="262">
        <v>0</v>
      </c>
      <c r="V84" s="262">
        <v>0</v>
      </c>
      <c r="W84" s="262">
        <v>0</v>
      </c>
      <c r="X84" s="262">
        <v>0</v>
      </c>
      <c r="Y84" s="262">
        <v>0</v>
      </c>
      <c r="DA84" s="72" t="s">
        <v>1333</v>
      </c>
    </row>
    <row r="85" spans="1:105" ht="12" customHeight="1" x14ac:dyDescent="0.25">
      <c r="A85" s="57" t="s">
        <v>1010</v>
      </c>
      <c r="B85" s="261">
        <v>100.9496502465923</v>
      </c>
      <c r="C85" s="261">
        <v>90.717151915079043</v>
      </c>
      <c r="D85" s="261">
        <v>84.688971104389353</v>
      </c>
      <c r="E85" s="261">
        <v>79.045111206512942</v>
      </c>
      <c r="F85" s="261">
        <v>107.58388670026849</v>
      </c>
      <c r="G85" s="261">
        <v>121.22497373960169</v>
      </c>
      <c r="H85" s="261">
        <v>127.6309128945022</v>
      </c>
      <c r="I85" s="261">
        <v>114.3411899677368</v>
      </c>
      <c r="J85" s="261">
        <v>68.881970492421573</v>
      </c>
      <c r="K85" s="261">
        <v>57.062175152445249</v>
      </c>
      <c r="L85" s="261">
        <v>66.832262802956663</v>
      </c>
      <c r="M85" s="261">
        <v>49.837438049947707</v>
      </c>
      <c r="N85" s="261">
        <v>8.9146346030808683</v>
      </c>
      <c r="O85" s="261">
        <v>11.40108722380352</v>
      </c>
      <c r="P85" s="261">
        <v>26.395547279025529</v>
      </c>
      <c r="Q85" s="261">
        <v>44.909609904997787</v>
      </c>
      <c r="R85" s="261">
        <v>41.991304901207748</v>
      </c>
      <c r="S85" s="261">
        <v>11.153859733895731</v>
      </c>
      <c r="T85" s="261">
        <v>4.8195465759219829</v>
      </c>
      <c r="U85" s="261">
        <v>4.9644158620045546</v>
      </c>
      <c r="V85" s="261">
        <v>2.4798420973901449</v>
      </c>
      <c r="W85" s="261">
        <v>3.1751102591099638</v>
      </c>
      <c r="X85" s="261">
        <v>46.939786324526708</v>
      </c>
      <c r="Y85" s="261">
        <v>39.527179660301528</v>
      </c>
      <c r="DA85" s="70" t="s">
        <v>1334</v>
      </c>
    </row>
    <row r="86" spans="1:105" ht="12" customHeight="1" x14ac:dyDescent="0.25">
      <c r="A86" s="60" t="s">
        <v>1012</v>
      </c>
      <c r="B86" s="262">
        <v>100.9496502465923</v>
      </c>
      <c r="C86" s="262">
        <v>90.717151915079043</v>
      </c>
      <c r="D86" s="262">
        <v>84.688971104389353</v>
      </c>
      <c r="E86" s="262">
        <v>79.045111206512942</v>
      </c>
      <c r="F86" s="262">
        <v>107.58388670026849</v>
      </c>
      <c r="G86" s="262">
        <v>121.22497373960169</v>
      </c>
      <c r="H86" s="262">
        <v>127.6309128945022</v>
      </c>
      <c r="I86" s="262">
        <v>114.3411899677368</v>
      </c>
      <c r="J86" s="262">
        <v>68.881970492421573</v>
      </c>
      <c r="K86" s="262">
        <v>57.062175152445249</v>
      </c>
      <c r="L86" s="262">
        <v>66.832262802956663</v>
      </c>
      <c r="M86" s="262">
        <v>49.837438049947707</v>
      </c>
      <c r="N86" s="262">
        <v>8.9146346030808683</v>
      </c>
      <c r="O86" s="262">
        <v>11.40108722380352</v>
      </c>
      <c r="P86" s="262">
        <v>26.395547279025529</v>
      </c>
      <c r="Q86" s="262">
        <v>44.909609904997787</v>
      </c>
      <c r="R86" s="262">
        <v>41.991304901207748</v>
      </c>
      <c r="S86" s="262">
        <v>11.153859733895731</v>
      </c>
      <c r="T86" s="262">
        <v>4.8195465759219829</v>
      </c>
      <c r="U86" s="262">
        <v>4.9644158620045546</v>
      </c>
      <c r="V86" s="262">
        <v>2.4798420973901449</v>
      </c>
      <c r="W86" s="262">
        <v>3.1751102591099638</v>
      </c>
      <c r="X86" s="262">
        <v>46.939786324526708</v>
      </c>
      <c r="Y86" s="262">
        <v>39.527179660301528</v>
      </c>
      <c r="DA86" s="72" t="s">
        <v>1335</v>
      </c>
    </row>
    <row r="87" spans="1:105" ht="12" customHeight="1" x14ac:dyDescent="0.25">
      <c r="A87" s="59" t="s">
        <v>28</v>
      </c>
      <c r="B87" s="230">
        <v>0</v>
      </c>
      <c r="C87" s="230">
        <v>0</v>
      </c>
      <c r="D87" s="230">
        <v>0</v>
      </c>
      <c r="E87" s="230">
        <v>0</v>
      </c>
      <c r="F87" s="230">
        <v>0</v>
      </c>
      <c r="G87" s="230">
        <v>0</v>
      </c>
      <c r="H87" s="230">
        <v>0</v>
      </c>
      <c r="I87" s="230">
        <v>0</v>
      </c>
      <c r="J87" s="230">
        <v>0</v>
      </c>
      <c r="K87" s="230">
        <v>0</v>
      </c>
      <c r="L87" s="230">
        <v>0</v>
      </c>
      <c r="M87" s="230">
        <v>0</v>
      </c>
      <c r="N87" s="230">
        <v>0</v>
      </c>
      <c r="O87" s="230">
        <v>0</v>
      </c>
      <c r="P87" s="230">
        <v>0</v>
      </c>
      <c r="Q87" s="230">
        <v>0</v>
      </c>
      <c r="R87" s="230">
        <v>0</v>
      </c>
      <c r="S87" s="230">
        <v>0</v>
      </c>
      <c r="T87" s="230">
        <v>0</v>
      </c>
      <c r="U87" s="230">
        <v>0</v>
      </c>
      <c r="V87" s="230">
        <v>0</v>
      </c>
      <c r="W87" s="230">
        <v>0</v>
      </c>
      <c r="X87" s="230">
        <v>0</v>
      </c>
      <c r="Y87" s="230">
        <v>0</v>
      </c>
      <c r="DA87" s="71" t="s">
        <v>1336</v>
      </c>
    </row>
    <row r="88" spans="1:105" ht="12" customHeight="1" x14ac:dyDescent="0.25">
      <c r="A88" s="59" t="s">
        <v>31</v>
      </c>
      <c r="B88" s="295">
        <v>31.714398141183541</v>
      </c>
      <c r="C88" s="295">
        <v>30.201822992844729</v>
      </c>
      <c r="D88" s="295">
        <v>26.430324576356909</v>
      </c>
      <c r="E88" s="295">
        <v>26.706682861373402</v>
      </c>
      <c r="F88" s="295">
        <v>28.607584296368369</v>
      </c>
      <c r="G88" s="295">
        <v>30.149686027525831</v>
      </c>
      <c r="H88" s="295">
        <v>29.248084369466</v>
      </c>
      <c r="I88" s="295">
        <v>26.056412877703782</v>
      </c>
      <c r="J88" s="295">
        <v>16.629479849410469</v>
      </c>
      <c r="K88" s="295">
        <v>15.670123051359299</v>
      </c>
      <c r="L88" s="295">
        <v>18.26942067356018</v>
      </c>
      <c r="M88" s="295">
        <v>12.36960898924117</v>
      </c>
      <c r="N88" s="295">
        <v>0.72710961342652192</v>
      </c>
      <c r="O88" s="295">
        <v>1.2114802213719289</v>
      </c>
      <c r="P88" s="295">
        <v>3.0831212832445898</v>
      </c>
      <c r="Q88" s="295">
        <v>7.6727039165878974</v>
      </c>
      <c r="R88" s="295">
        <v>4.3339600678559904</v>
      </c>
      <c r="S88" s="295">
        <v>1.713833213896879</v>
      </c>
      <c r="T88" s="295">
        <v>1.034452174337811</v>
      </c>
      <c r="U88" s="295">
        <v>1.127326190265258</v>
      </c>
      <c r="V88" s="295">
        <v>0.47593111007429167</v>
      </c>
      <c r="W88" s="295">
        <v>0.66670959636208094</v>
      </c>
      <c r="X88" s="295">
        <v>3.405885975234578</v>
      </c>
      <c r="Y88" s="295">
        <v>4.6044611786634793</v>
      </c>
      <c r="DA88" s="122" t="s">
        <v>1337</v>
      </c>
    </row>
    <row r="89" spans="1:105" ht="12" customHeight="1" x14ac:dyDescent="0.25">
      <c r="A89" s="59" t="s">
        <v>159</v>
      </c>
      <c r="B89" s="295">
        <v>5.8058370624670506</v>
      </c>
      <c r="C89" s="295">
        <v>5.2690599540673269</v>
      </c>
      <c r="D89" s="295">
        <v>4.8760712339542343</v>
      </c>
      <c r="E89" s="295">
        <v>4.4205070045962671</v>
      </c>
      <c r="F89" s="295">
        <v>4.5301139939191977</v>
      </c>
      <c r="G89" s="295">
        <v>5.5810482734341758</v>
      </c>
      <c r="H89" s="295">
        <v>5.4836826283602678</v>
      </c>
      <c r="I89" s="295">
        <v>4.4102311006682031</v>
      </c>
      <c r="J89" s="295">
        <v>3.2259280589089898</v>
      </c>
      <c r="K89" s="295">
        <v>3.4054978843453032</v>
      </c>
      <c r="L89" s="295">
        <v>3.8586244009039472</v>
      </c>
      <c r="M89" s="295">
        <v>1.209667134883482</v>
      </c>
      <c r="N89" s="295">
        <v>0.25759747261604637</v>
      </c>
      <c r="O89" s="295">
        <v>0.63577735675949898</v>
      </c>
      <c r="P89" s="295">
        <v>4.7647093372784939</v>
      </c>
      <c r="Q89" s="295">
        <v>1.9214900436568629</v>
      </c>
      <c r="R89" s="295">
        <v>1.4384200471084561</v>
      </c>
      <c r="S89" s="295">
        <v>0.54135312020811988</v>
      </c>
      <c r="T89" s="295">
        <v>0.32099350879156291</v>
      </c>
      <c r="U89" s="295">
        <v>5.7563102651557251E-2</v>
      </c>
      <c r="V89" s="295">
        <v>1.923148568387963E-2</v>
      </c>
      <c r="W89" s="295">
        <v>2.6086343930628308E-2</v>
      </c>
      <c r="X89" s="295">
        <v>0.118097907905613</v>
      </c>
      <c r="Y89" s="295">
        <v>0.14285473924359471</v>
      </c>
      <c r="DA89" s="122" t="s">
        <v>1338</v>
      </c>
    </row>
    <row r="90" spans="1:105" ht="12" customHeight="1" x14ac:dyDescent="0.25">
      <c r="A90" s="59" t="s">
        <v>32</v>
      </c>
      <c r="B90" s="295">
        <v>60.223492443292542</v>
      </c>
      <c r="C90" s="295">
        <v>51.893028937799301</v>
      </c>
      <c r="D90" s="295">
        <v>47.304951646440358</v>
      </c>
      <c r="E90" s="295">
        <v>41.410793448118618</v>
      </c>
      <c r="F90" s="295">
        <v>65.938009142768706</v>
      </c>
      <c r="G90" s="295">
        <v>66.965472369829556</v>
      </c>
      <c r="H90" s="295">
        <v>78.522260264991417</v>
      </c>
      <c r="I90" s="295">
        <v>72.797303500246855</v>
      </c>
      <c r="J90" s="295">
        <v>39.200634143666861</v>
      </c>
      <c r="K90" s="295">
        <v>26.498143159693608</v>
      </c>
      <c r="L90" s="295">
        <v>30.546700228009669</v>
      </c>
      <c r="M90" s="295">
        <v>24.188640842563881</v>
      </c>
      <c r="N90" s="295">
        <v>0</v>
      </c>
      <c r="O90" s="295">
        <v>1.9383154790162791</v>
      </c>
      <c r="P90" s="295">
        <v>4.3847189523138956</v>
      </c>
      <c r="Q90" s="295">
        <v>8.1839635705679115</v>
      </c>
      <c r="R90" s="295">
        <v>4.6227344866239823</v>
      </c>
      <c r="S90" s="295">
        <v>1.4077531068214351</v>
      </c>
      <c r="T90" s="295">
        <v>0.71337037362098565</v>
      </c>
      <c r="U90" s="295">
        <v>0.2388140085550092</v>
      </c>
      <c r="V90" s="295">
        <v>0.16161838019234001</v>
      </c>
      <c r="W90" s="295">
        <v>0.68570442803554665</v>
      </c>
      <c r="X90" s="295">
        <v>2.755869735589036</v>
      </c>
      <c r="Y90" s="295">
        <v>4.1838628411630712</v>
      </c>
      <c r="DA90" s="122" t="s">
        <v>1339</v>
      </c>
    </row>
    <row r="91" spans="1:105" ht="12" customHeight="1" x14ac:dyDescent="0.25">
      <c r="A91" s="59" t="s">
        <v>35</v>
      </c>
      <c r="B91" s="295">
        <v>3.20592259964921</v>
      </c>
      <c r="C91" s="295">
        <v>3.353240030367683</v>
      </c>
      <c r="D91" s="295">
        <v>6.0776236476378447</v>
      </c>
      <c r="E91" s="295">
        <v>6.5071278924246663</v>
      </c>
      <c r="F91" s="295">
        <v>8.508179267212185</v>
      </c>
      <c r="G91" s="295">
        <v>18.52876706881213</v>
      </c>
      <c r="H91" s="295">
        <v>14.37688563168455</v>
      </c>
      <c r="I91" s="295">
        <v>11.077242489117991</v>
      </c>
      <c r="J91" s="295">
        <v>9.8259284404352485</v>
      </c>
      <c r="K91" s="295">
        <v>11.488411057047029</v>
      </c>
      <c r="L91" s="295">
        <v>14.157517500482861</v>
      </c>
      <c r="M91" s="295">
        <v>12.06952108325917</v>
      </c>
      <c r="N91" s="295">
        <v>7.9299275170382986</v>
      </c>
      <c r="O91" s="295">
        <v>7.6155141666558119</v>
      </c>
      <c r="P91" s="295">
        <v>14.16299770618855</v>
      </c>
      <c r="Q91" s="295">
        <v>27.13145237418512</v>
      </c>
      <c r="R91" s="295">
        <v>31.59619029961932</v>
      </c>
      <c r="S91" s="295">
        <v>7.4909202929692933</v>
      </c>
      <c r="T91" s="295">
        <v>2.7507305191716229</v>
      </c>
      <c r="U91" s="295">
        <v>3.5407125605327301</v>
      </c>
      <c r="V91" s="295">
        <v>1.8230611214396339</v>
      </c>
      <c r="W91" s="295">
        <v>1.7966098907817081</v>
      </c>
      <c r="X91" s="295">
        <v>40.65993270579748</v>
      </c>
      <c r="Y91" s="295">
        <v>30.596000901231381</v>
      </c>
      <c r="DA91" s="122" t="s">
        <v>1340</v>
      </c>
    </row>
    <row r="92" spans="1:105" ht="12" customHeight="1" x14ac:dyDescent="0.25">
      <c r="A92" s="60" t="s">
        <v>1019</v>
      </c>
      <c r="B92" s="262">
        <v>0</v>
      </c>
      <c r="C92" s="262">
        <v>0</v>
      </c>
      <c r="D92" s="262">
        <v>0</v>
      </c>
      <c r="E92" s="262">
        <v>0</v>
      </c>
      <c r="F92" s="262">
        <v>0</v>
      </c>
      <c r="G92" s="262">
        <v>0</v>
      </c>
      <c r="H92" s="262">
        <v>0</v>
      </c>
      <c r="I92" s="262">
        <v>0</v>
      </c>
      <c r="J92" s="262">
        <v>0</v>
      </c>
      <c r="K92" s="262">
        <v>0</v>
      </c>
      <c r="L92" s="262">
        <v>0</v>
      </c>
      <c r="M92" s="262">
        <v>0</v>
      </c>
      <c r="N92" s="262">
        <v>0</v>
      </c>
      <c r="O92" s="262">
        <v>0</v>
      </c>
      <c r="P92" s="262">
        <v>0</v>
      </c>
      <c r="Q92" s="262">
        <v>0</v>
      </c>
      <c r="R92" s="262">
        <v>0</v>
      </c>
      <c r="S92" s="262">
        <v>0</v>
      </c>
      <c r="T92" s="262">
        <v>0</v>
      </c>
      <c r="U92" s="262">
        <v>0</v>
      </c>
      <c r="V92" s="262">
        <v>0</v>
      </c>
      <c r="W92" s="262">
        <v>0</v>
      </c>
      <c r="X92" s="262">
        <v>0</v>
      </c>
      <c r="Y92" s="262">
        <v>0</v>
      </c>
      <c r="DA92" s="72" t="s">
        <v>1341</v>
      </c>
    </row>
    <row r="93" spans="1:105" ht="12" customHeight="1" x14ac:dyDescent="0.25">
      <c r="A93" s="57" t="s">
        <v>1021</v>
      </c>
      <c r="B93" s="261">
        <f t="shared" ref="B93:Y93" si="4">B94+B95+B106</f>
        <v>5.3416718875278661</v>
      </c>
      <c r="C93" s="261">
        <f t="shared" si="4"/>
        <v>5.0395403876428961</v>
      </c>
      <c r="D93" s="261">
        <f t="shared" si="4"/>
        <v>5.4431029138212814</v>
      </c>
      <c r="E93" s="261">
        <f t="shared" si="4"/>
        <v>7.2267854919769183</v>
      </c>
      <c r="F93" s="261">
        <f t="shared" si="4"/>
        <v>11.373882490256824</v>
      </c>
      <c r="G93" s="261">
        <f t="shared" si="4"/>
        <v>15.230007267185169</v>
      </c>
      <c r="H93" s="261">
        <f t="shared" si="4"/>
        <v>15.178530127933779</v>
      </c>
      <c r="I93" s="261">
        <f t="shared" si="4"/>
        <v>16.046639617055416</v>
      </c>
      <c r="J93" s="261">
        <f t="shared" si="4"/>
        <v>7.4142822730154503</v>
      </c>
      <c r="K93" s="261">
        <f t="shared" si="4"/>
        <v>6.4069835662671366</v>
      </c>
      <c r="L93" s="261">
        <f t="shared" si="4"/>
        <v>8.4140993877374761</v>
      </c>
      <c r="M93" s="261">
        <f t="shared" si="4"/>
        <v>6.5661212308351082</v>
      </c>
      <c r="N93" s="261">
        <f t="shared" si="4"/>
        <v>1.0403482470345589</v>
      </c>
      <c r="O93" s="261">
        <f t="shared" si="4"/>
        <v>1.3729615488715274</v>
      </c>
      <c r="P93" s="261">
        <f t="shared" si="4"/>
        <v>3.4554516212661213</v>
      </c>
      <c r="Q93" s="261">
        <f t="shared" si="4"/>
        <v>9.5431723384141325</v>
      </c>
      <c r="R93" s="261">
        <f t="shared" si="4"/>
        <v>9.3886182024679652</v>
      </c>
      <c r="S93" s="261">
        <f t="shared" si="4"/>
        <v>1.2536807045848943</v>
      </c>
      <c r="T93" s="261">
        <f t="shared" si="4"/>
        <v>0.4471606819031847</v>
      </c>
      <c r="U93" s="261">
        <f t="shared" si="4"/>
        <v>0.59438729677044222</v>
      </c>
      <c r="V93" s="261">
        <f t="shared" si="4"/>
        <v>0.29582215740585038</v>
      </c>
      <c r="W93" s="261">
        <f t="shared" si="4"/>
        <v>0.35603258011216582</v>
      </c>
      <c r="X93" s="261">
        <f t="shared" si="4"/>
        <v>8.8636365938562331</v>
      </c>
      <c r="Y93" s="261">
        <f t="shared" si="4"/>
        <v>6.9366820655316088</v>
      </c>
      <c r="DA93" s="70"/>
    </row>
    <row r="94" spans="1:105" ht="12" customHeight="1" x14ac:dyDescent="0.25">
      <c r="A94" s="60" t="s">
        <v>1022</v>
      </c>
      <c r="B94" s="262">
        <v>0.99296676079325363</v>
      </c>
      <c r="C94" s="262">
        <v>1.1550956232713261</v>
      </c>
      <c r="D94" s="262">
        <v>1.8045521246520391</v>
      </c>
      <c r="E94" s="262">
        <v>3.9303954101049912</v>
      </c>
      <c r="F94" s="262">
        <v>6.9232374510120698</v>
      </c>
      <c r="G94" s="262">
        <v>10.21593022807461</v>
      </c>
      <c r="H94" s="262">
        <v>9.9060054021158095</v>
      </c>
      <c r="I94" s="262">
        <v>11.364385363548489</v>
      </c>
      <c r="J94" s="262">
        <v>4.5415263502576533</v>
      </c>
      <c r="K94" s="262">
        <v>4.0152893787173687</v>
      </c>
      <c r="L94" s="262">
        <v>5.6339082448438189</v>
      </c>
      <c r="M94" s="262">
        <v>4.4943617951645471</v>
      </c>
      <c r="N94" s="262">
        <v>0.61422554812200414</v>
      </c>
      <c r="O94" s="262">
        <v>0.7221347502682065</v>
      </c>
      <c r="P94" s="262">
        <v>1.876964813641909</v>
      </c>
      <c r="Q94" s="262">
        <v>3.712602122079129</v>
      </c>
      <c r="R94" s="262">
        <v>5.9833300917763648</v>
      </c>
      <c r="S94" s="262">
        <v>0.71265105887957314</v>
      </c>
      <c r="T94" s="262">
        <v>0.15022322063645249</v>
      </c>
      <c r="U94" s="262">
        <v>0.36142393286360108</v>
      </c>
      <c r="V94" s="262">
        <v>0.1745571073169431</v>
      </c>
      <c r="W94" s="262">
        <v>0.19963713675194841</v>
      </c>
      <c r="X94" s="262">
        <v>6.8239482761448276</v>
      </c>
      <c r="Y94" s="262">
        <v>5.205116729331877</v>
      </c>
      <c r="DA94" s="72" t="s">
        <v>1342</v>
      </c>
    </row>
    <row r="95" spans="1:105" ht="12" customHeight="1" x14ac:dyDescent="0.25">
      <c r="A95" s="60" t="s">
        <v>1024</v>
      </c>
      <c r="B95" s="262">
        <v>4.3487051267346128</v>
      </c>
      <c r="C95" s="262">
        <v>3.8844447643715698</v>
      </c>
      <c r="D95" s="262">
        <v>3.6385507891692419</v>
      </c>
      <c r="E95" s="262">
        <v>3.2963900818719272</v>
      </c>
      <c r="F95" s="262">
        <v>4.4506450392447539</v>
      </c>
      <c r="G95" s="262">
        <v>5.0140770391105596</v>
      </c>
      <c r="H95" s="262">
        <v>5.2725247258179699</v>
      </c>
      <c r="I95" s="262">
        <v>4.6822542535069269</v>
      </c>
      <c r="J95" s="262">
        <v>2.872755922757797</v>
      </c>
      <c r="K95" s="262">
        <v>2.3916941875497679</v>
      </c>
      <c r="L95" s="262">
        <v>2.7801911428936581</v>
      </c>
      <c r="M95" s="262">
        <v>2.0717594356705611</v>
      </c>
      <c r="N95" s="262">
        <v>0.42612269891255461</v>
      </c>
      <c r="O95" s="262">
        <v>0.65082679860332093</v>
      </c>
      <c r="P95" s="262">
        <v>1.578486807624212</v>
      </c>
      <c r="Q95" s="262">
        <v>5.8305702163350039</v>
      </c>
      <c r="R95" s="262">
        <v>3.4052881106916009</v>
      </c>
      <c r="S95" s="262">
        <v>0.54102964570532119</v>
      </c>
      <c r="T95" s="262">
        <v>0.29693746126673221</v>
      </c>
      <c r="U95" s="262">
        <v>0.23296336390684111</v>
      </c>
      <c r="V95" s="262">
        <v>0.1212650500889073</v>
      </c>
      <c r="W95" s="262">
        <v>0.15639544336021741</v>
      </c>
      <c r="X95" s="262">
        <v>2.039688317711406</v>
      </c>
      <c r="Y95" s="262">
        <v>1.7315653361997321</v>
      </c>
      <c r="DA95" s="72" t="s">
        <v>1343</v>
      </c>
    </row>
    <row r="96" spans="1:105" ht="12" customHeight="1" x14ac:dyDescent="0.25">
      <c r="A96" s="64" t="s">
        <v>28</v>
      </c>
      <c r="B96" s="229">
        <v>0</v>
      </c>
      <c r="C96" s="229">
        <v>0</v>
      </c>
      <c r="D96" s="229">
        <v>0</v>
      </c>
      <c r="E96" s="229">
        <v>0</v>
      </c>
      <c r="F96" s="229">
        <v>0</v>
      </c>
      <c r="G96" s="229">
        <v>0</v>
      </c>
      <c r="H96" s="229">
        <v>0</v>
      </c>
      <c r="I96" s="229">
        <v>0</v>
      </c>
      <c r="J96" s="229">
        <v>0</v>
      </c>
      <c r="K96" s="229">
        <v>0</v>
      </c>
      <c r="L96" s="229">
        <v>0</v>
      </c>
      <c r="M96" s="229">
        <v>0</v>
      </c>
      <c r="N96" s="229">
        <v>0</v>
      </c>
      <c r="O96" s="229">
        <v>0</v>
      </c>
      <c r="P96" s="229">
        <v>0</v>
      </c>
      <c r="Q96" s="229">
        <v>0</v>
      </c>
      <c r="R96" s="229">
        <v>0</v>
      </c>
      <c r="S96" s="229">
        <v>0</v>
      </c>
      <c r="T96" s="229">
        <v>0</v>
      </c>
      <c r="U96" s="229">
        <v>0</v>
      </c>
      <c r="V96" s="229">
        <v>0</v>
      </c>
      <c r="W96" s="229">
        <v>0</v>
      </c>
      <c r="X96" s="229">
        <v>0</v>
      </c>
      <c r="Y96" s="229">
        <v>0</v>
      </c>
      <c r="DA96" s="73" t="s">
        <v>1344</v>
      </c>
    </row>
    <row r="97" spans="1:105" ht="12" customHeight="1" x14ac:dyDescent="0.25">
      <c r="A97" s="64" t="s">
        <v>30</v>
      </c>
      <c r="B97" s="229">
        <v>0.42367994336545978</v>
      </c>
      <c r="C97" s="229">
        <v>0.18175635668058149</v>
      </c>
      <c r="D97" s="229">
        <v>0</v>
      </c>
      <c r="E97" s="229">
        <v>0</v>
      </c>
      <c r="F97" s="229">
        <v>0</v>
      </c>
      <c r="G97" s="229">
        <v>0</v>
      </c>
      <c r="H97" s="229">
        <v>0</v>
      </c>
      <c r="I97" s="229">
        <v>0</v>
      </c>
      <c r="J97" s="229">
        <v>0</v>
      </c>
      <c r="K97" s="229">
        <v>0</v>
      </c>
      <c r="L97" s="229">
        <v>0</v>
      </c>
      <c r="M97" s="229">
        <v>0</v>
      </c>
      <c r="N97" s="229">
        <v>0</v>
      </c>
      <c r="O97" s="229">
        <v>0</v>
      </c>
      <c r="P97" s="229">
        <v>0</v>
      </c>
      <c r="Q97" s="229">
        <v>0</v>
      </c>
      <c r="R97" s="229">
        <v>0</v>
      </c>
      <c r="S97" s="229">
        <v>0</v>
      </c>
      <c r="T97" s="229">
        <v>0</v>
      </c>
      <c r="U97" s="229">
        <v>0</v>
      </c>
      <c r="V97" s="229">
        <v>0</v>
      </c>
      <c r="W97" s="229">
        <v>0</v>
      </c>
      <c r="X97" s="229">
        <v>0</v>
      </c>
      <c r="Y97" s="229">
        <v>0</v>
      </c>
      <c r="DA97" s="73" t="s">
        <v>1345</v>
      </c>
    </row>
    <row r="98" spans="1:105" ht="12" customHeight="1" x14ac:dyDescent="0.25">
      <c r="A98" s="64" t="s">
        <v>31</v>
      </c>
      <c r="B98" s="229">
        <v>1.233088089710773</v>
      </c>
      <c r="C98" s="229">
        <v>1.2327099950340621</v>
      </c>
      <c r="D98" s="229">
        <v>1.1355442992306981</v>
      </c>
      <c r="E98" s="229">
        <v>1.1137392706543059</v>
      </c>
      <c r="F98" s="229">
        <v>1.1834690773733709</v>
      </c>
      <c r="G98" s="229">
        <v>1.2470437714570091</v>
      </c>
      <c r="H98" s="229">
        <v>1.208259382648843</v>
      </c>
      <c r="I98" s="229">
        <v>1.0670061249335101</v>
      </c>
      <c r="J98" s="229">
        <v>0.69354050687373037</v>
      </c>
      <c r="K98" s="229">
        <v>0.6567948403649253</v>
      </c>
      <c r="L98" s="229">
        <v>0.75999942860206859</v>
      </c>
      <c r="M98" s="229">
        <v>0.51420889880680132</v>
      </c>
      <c r="N98" s="229">
        <v>3.4756097661197999E-2</v>
      </c>
      <c r="O98" s="229">
        <v>3.9415083274926543E-2</v>
      </c>
      <c r="P98" s="229">
        <v>6.4930562270611794E-2</v>
      </c>
      <c r="Q98" s="229">
        <v>7.1712119383374892E-2</v>
      </c>
      <c r="R98" s="229">
        <v>7.9462330030783457E-2</v>
      </c>
      <c r="S98" s="229">
        <v>7.0289096580065158E-2</v>
      </c>
      <c r="T98" s="229">
        <v>5.2400290990822343E-2</v>
      </c>
      <c r="U98" s="229">
        <v>4.7535049392280558E-2</v>
      </c>
      <c r="V98" s="229">
        <v>1.914452507333065E-2</v>
      </c>
      <c r="W98" s="229">
        <v>2.4093771418452588E-2</v>
      </c>
      <c r="X98" s="229">
        <v>0.12830620947529339</v>
      </c>
      <c r="Y98" s="229">
        <v>0.1732414078050436</v>
      </c>
      <c r="DA98" s="73" t="s">
        <v>1346</v>
      </c>
    </row>
    <row r="99" spans="1:105" ht="12" customHeight="1" x14ac:dyDescent="0.25">
      <c r="A99" s="64" t="s">
        <v>159</v>
      </c>
      <c r="B99" s="229">
        <v>0.2257368561956993</v>
      </c>
      <c r="C99" s="229">
        <v>0.21506062304091131</v>
      </c>
      <c r="D99" s="229">
        <v>0.20949401799297659</v>
      </c>
      <c r="E99" s="229">
        <v>0.18434682707607949</v>
      </c>
      <c r="F99" s="229">
        <v>0.1874065902677543</v>
      </c>
      <c r="G99" s="229">
        <v>0.2308419225736833</v>
      </c>
      <c r="H99" s="229">
        <v>0.2265348698905485</v>
      </c>
      <c r="I99" s="229">
        <v>0.18059828952172791</v>
      </c>
      <c r="J99" s="229">
        <v>0.13453889125661639</v>
      </c>
      <c r="K99" s="229">
        <v>0.1427374521553384</v>
      </c>
      <c r="L99" s="229">
        <v>0.16051698585719451</v>
      </c>
      <c r="M99" s="229">
        <v>5.0286278724916422E-2</v>
      </c>
      <c r="N99" s="229">
        <v>1.2313250643640181E-2</v>
      </c>
      <c r="O99" s="229">
        <v>2.0684792883048701E-2</v>
      </c>
      <c r="P99" s="229">
        <v>0.10034482198505951</v>
      </c>
      <c r="Q99" s="229">
        <v>1.795900440088468E-2</v>
      </c>
      <c r="R99" s="229">
        <v>2.6373156816548948E-2</v>
      </c>
      <c r="S99" s="229">
        <v>2.2202406536227681E-2</v>
      </c>
      <c r="T99" s="229">
        <v>1.6259962213922691E-2</v>
      </c>
      <c r="U99" s="229">
        <v>2.4272166754777959E-3</v>
      </c>
      <c r="V99" s="229">
        <v>7.7359443852065344E-4</v>
      </c>
      <c r="W99" s="229">
        <v>9.427169058870981E-4</v>
      </c>
      <c r="X99" s="229">
        <v>4.4489730485730242E-3</v>
      </c>
      <c r="Y99" s="229">
        <v>5.3748647622144496E-3</v>
      </c>
      <c r="DA99" s="73" t="s">
        <v>1347</v>
      </c>
    </row>
    <row r="100" spans="1:105" ht="12" customHeight="1" x14ac:dyDescent="0.25">
      <c r="A100" s="64" t="s">
        <v>32</v>
      </c>
      <c r="B100" s="229">
        <v>2.341550702681551</v>
      </c>
      <c r="C100" s="229">
        <v>2.11805278970651</v>
      </c>
      <c r="D100" s="229">
        <v>2.0323953272806681</v>
      </c>
      <c r="E100" s="229">
        <v>1.7269395503561229</v>
      </c>
      <c r="F100" s="229">
        <v>2.7277939316929931</v>
      </c>
      <c r="G100" s="229">
        <v>2.7698091165934882</v>
      </c>
      <c r="H100" s="229">
        <v>3.2438109967645219</v>
      </c>
      <c r="I100" s="229">
        <v>2.9810384521452269</v>
      </c>
      <c r="J100" s="229">
        <v>1.6348814226281509</v>
      </c>
      <c r="K100" s="229">
        <v>1.1106386114197231</v>
      </c>
      <c r="L100" s="229">
        <v>1.2707285651681239</v>
      </c>
      <c r="M100" s="229">
        <v>1.0055301167649131</v>
      </c>
      <c r="N100" s="229">
        <v>0</v>
      </c>
      <c r="O100" s="229">
        <v>6.3062412964520892E-2</v>
      </c>
      <c r="P100" s="229">
        <v>9.2342221021138843E-2</v>
      </c>
      <c r="Q100" s="229">
        <v>7.6490553914499396E-2</v>
      </c>
      <c r="R100" s="229">
        <v>8.4756953841182717E-2</v>
      </c>
      <c r="S100" s="229">
        <v>5.7735894767302863E-2</v>
      </c>
      <c r="T100" s="229">
        <v>3.6135856339516173E-2</v>
      </c>
      <c r="U100" s="229">
        <v>1.006987666059612E-2</v>
      </c>
      <c r="V100" s="229">
        <v>6.5011659595447637E-3</v>
      </c>
      <c r="W100" s="229">
        <v>2.4780212914074829E-2</v>
      </c>
      <c r="X100" s="229">
        <v>0.1038188601004926</v>
      </c>
      <c r="Y100" s="229">
        <v>0.1574165272638243</v>
      </c>
      <c r="DA100" s="73" t="s">
        <v>1348</v>
      </c>
    </row>
    <row r="101" spans="1:105" ht="12" customHeight="1" x14ac:dyDescent="0.25">
      <c r="A101" s="64" t="s">
        <v>33</v>
      </c>
      <c r="B101" s="229">
        <v>0</v>
      </c>
      <c r="C101" s="229">
        <v>0</v>
      </c>
      <c r="D101" s="229">
        <v>0</v>
      </c>
      <c r="E101" s="229">
        <v>0</v>
      </c>
      <c r="F101" s="229">
        <v>0</v>
      </c>
      <c r="G101" s="229">
        <v>0</v>
      </c>
      <c r="H101" s="229">
        <v>0</v>
      </c>
      <c r="I101" s="229">
        <v>0</v>
      </c>
      <c r="J101" s="229">
        <v>0</v>
      </c>
      <c r="K101" s="229">
        <v>0</v>
      </c>
      <c r="L101" s="229">
        <v>0</v>
      </c>
      <c r="M101" s="229">
        <v>0</v>
      </c>
      <c r="N101" s="229">
        <v>0</v>
      </c>
      <c r="O101" s="229">
        <v>0.27989643224370597</v>
      </c>
      <c r="P101" s="229">
        <v>1.022596341821969</v>
      </c>
      <c r="Q101" s="229">
        <v>1.358066383695508</v>
      </c>
      <c r="R101" s="229">
        <v>0.96297654120744458</v>
      </c>
      <c r="S101" s="229">
        <v>8.3578641885839078E-2</v>
      </c>
      <c r="T101" s="229">
        <v>5.2802788550908968E-2</v>
      </c>
      <c r="U101" s="229">
        <v>2.3632865563073421E-2</v>
      </c>
      <c r="V101" s="229">
        <v>2.151237957326128E-2</v>
      </c>
      <c r="W101" s="229">
        <v>4.1652260977954263E-2</v>
      </c>
      <c r="X101" s="229">
        <v>0.27137719377090719</v>
      </c>
      <c r="Y101" s="229">
        <v>0.24436759791818341</v>
      </c>
      <c r="DA101" s="73" t="s">
        <v>1349</v>
      </c>
    </row>
    <row r="102" spans="1:105" ht="12" customHeight="1" x14ac:dyDescent="0.25">
      <c r="A102" s="64" t="s">
        <v>35</v>
      </c>
      <c r="B102" s="229">
        <v>0.12464953478112931</v>
      </c>
      <c r="C102" s="229">
        <v>0.1368649999095044</v>
      </c>
      <c r="D102" s="229">
        <v>0.26111714466489938</v>
      </c>
      <c r="E102" s="229">
        <v>0.27136443378541858</v>
      </c>
      <c r="F102" s="229">
        <v>0.35197543991063562</v>
      </c>
      <c r="G102" s="229">
        <v>0.76638222848637905</v>
      </c>
      <c r="H102" s="229">
        <v>0.59391947651405641</v>
      </c>
      <c r="I102" s="229">
        <v>0.45361138690646252</v>
      </c>
      <c r="J102" s="229">
        <v>0.40979510199929958</v>
      </c>
      <c r="K102" s="229">
        <v>0.48152328360978058</v>
      </c>
      <c r="L102" s="229">
        <v>0.58894616326627069</v>
      </c>
      <c r="M102" s="229">
        <v>0.50173414137393046</v>
      </c>
      <c r="N102" s="229">
        <v>0.37905335060771639</v>
      </c>
      <c r="O102" s="229">
        <v>0.24776807723711869</v>
      </c>
      <c r="P102" s="229">
        <v>0.298272860525433</v>
      </c>
      <c r="Q102" s="229">
        <v>0.25358126324873992</v>
      </c>
      <c r="R102" s="229">
        <v>0.57931011407445576</v>
      </c>
      <c r="S102" s="229">
        <v>0.30722360593588649</v>
      </c>
      <c r="T102" s="229">
        <v>0.13933856317156201</v>
      </c>
      <c r="U102" s="229">
        <v>0.14929835561541319</v>
      </c>
      <c r="V102" s="229">
        <v>7.333338504424998E-2</v>
      </c>
      <c r="W102" s="229">
        <v>6.4926481143848594E-2</v>
      </c>
      <c r="X102" s="229">
        <v>1.5317370813161391</v>
      </c>
      <c r="Y102" s="229">
        <v>1.151164938450467</v>
      </c>
      <c r="DA102" s="73" t="s">
        <v>1350</v>
      </c>
    </row>
    <row r="103" spans="1:105" ht="12" customHeight="1" x14ac:dyDescent="0.25">
      <c r="A103" s="64" t="s">
        <v>36</v>
      </c>
      <c r="B103" s="229">
        <v>0</v>
      </c>
      <c r="C103" s="229">
        <v>0</v>
      </c>
      <c r="D103" s="229">
        <v>0</v>
      </c>
      <c r="E103" s="229">
        <v>0</v>
      </c>
      <c r="F103" s="229">
        <v>0</v>
      </c>
      <c r="G103" s="229">
        <v>0</v>
      </c>
      <c r="H103" s="229">
        <v>0</v>
      </c>
      <c r="I103" s="229">
        <v>0</v>
      </c>
      <c r="J103" s="229">
        <v>0</v>
      </c>
      <c r="K103" s="229">
        <v>0</v>
      </c>
      <c r="L103" s="229">
        <v>0</v>
      </c>
      <c r="M103" s="229">
        <v>0</v>
      </c>
      <c r="N103" s="229">
        <v>0</v>
      </c>
      <c r="O103" s="229">
        <v>0</v>
      </c>
      <c r="P103" s="229">
        <v>0</v>
      </c>
      <c r="Q103" s="229">
        <v>0</v>
      </c>
      <c r="R103" s="229">
        <v>0</v>
      </c>
      <c r="S103" s="229">
        <v>0</v>
      </c>
      <c r="T103" s="229">
        <v>0</v>
      </c>
      <c r="U103" s="229">
        <v>0</v>
      </c>
      <c r="V103" s="229">
        <v>0</v>
      </c>
      <c r="W103" s="229">
        <v>0</v>
      </c>
      <c r="X103" s="229">
        <v>0</v>
      </c>
      <c r="Y103" s="229">
        <v>0</v>
      </c>
      <c r="DA103" s="73" t="s">
        <v>1351</v>
      </c>
    </row>
    <row r="104" spans="1:105" ht="12" customHeight="1" x14ac:dyDescent="0.25">
      <c r="A104" s="64" t="s">
        <v>38</v>
      </c>
      <c r="B104" s="229">
        <v>0</v>
      </c>
      <c r="C104" s="229">
        <v>0</v>
      </c>
      <c r="D104" s="229">
        <v>0</v>
      </c>
      <c r="E104" s="229">
        <v>0</v>
      </c>
      <c r="F104" s="229">
        <v>0</v>
      </c>
      <c r="G104" s="229">
        <v>0</v>
      </c>
      <c r="H104" s="229">
        <v>0</v>
      </c>
      <c r="I104" s="229">
        <v>0</v>
      </c>
      <c r="J104" s="229">
        <v>0</v>
      </c>
      <c r="K104" s="229">
        <v>0</v>
      </c>
      <c r="L104" s="229">
        <v>0</v>
      </c>
      <c r="M104" s="229">
        <v>0</v>
      </c>
      <c r="N104" s="229">
        <v>0</v>
      </c>
      <c r="O104" s="229">
        <v>0</v>
      </c>
      <c r="P104" s="229">
        <v>0</v>
      </c>
      <c r="Q104" s="229">
        <v>4.0527608916919977</v>
      </c>
      <c r="R104" s="229">
        <v>1.6724090147211861</v>
      </c>
      <c r="S104" s="229">
        <v>0</v>
      </c>
      <c r="T104" s="229">
        <v>0</v>
      </c>
      <c r="U104" s="229">
        <v>0</v>
      </c>
      <c r="V104" s="229">
        <v>0</v>
      </c>
      <c r="W104" s="229">
        <v>0</v>
      </c>
      <c r="X104" s="229">
        <v>0</v>
      </c>
      <c r="Y104" s="229">
        <v>0</v>
      </c>
      <c r="DA104" s="73" t="s">
        <v>1352</v>
      </c>
    </row>
    <row r="105" spans="1:105" ht="12" customHeight="1" x14ac:dyDescent="0.25">
      <c r="A105" s="64" t="s">
        <v>39</v>
      </c>
      <c r="B105" s="229">
        <v>0</v>
      </c>
      <c r="C105" s="229">
        <v>0</v>
      </c>
      <c r="D105" s="229">
        <v>0</v>
      </c>
      <c r="E105" s="229">
        <v>0</v>
      </c>
      <c r="F105" s="229">
        <v>0</v>
      </c>
      <c r="G105" s="229">
        <v>0</v>
      </c>
      <c r="H105" s="229">
        <v>0</v>
      </c>
      <c r="I105" s="229">
        <v>0</v>
      </c>
      <c r="J105" s="229">
        <v>0</v>
      </c>
      <c r="K105" s="229">
        <v>0</v>
      </c>
      <c r="L105" s="229">
        <v>0</v>
      </c>
      <c r="M105" s="229">
        <v>0</v>
      </c>
      <c r="N105" s="229">
        <v>0</v>
      </c>
      <c r="O105" s="229">
        <v>0</v>
      </c>
      <c r="P105" s="229">
        <v>0</v>
      </c>
      <c r="Q105" s="229">
        <v>0</v>
      </c>
      <c r="R105" s="229">
        <v>0</v>
      </c>
      <c r="S105" s="229">
        <v>0</v>
      </c>
      <c r="T105" s="229">
        <v>0</v>
      </c>
      <c r="U105" s="229">
        <v>0</v>
      </c>
      <c r="V105" s="229">
        <v>0</v>
      </c>
      <c r="W105" s="229">
        <v>0</v>
      </c>
      <c r="X105" s="229">
        <v>0</v>
      </c>
      <c r="Y105" s="229">
        <v>0</v>
      </c>
      <c r="DA105" s="73" t="s">
        <v>1353</v>
      </c>
    </row>
    <row r="106" spans="1:105" ht="12" customHeight="1" x14ac:dyDescent="0.25">
      <c r="A106" s="60" t="s">
        <v>1036</v>
      </c>
      <c r="B106" s="262">
        <v>0</v>
      </c>
      <c r="C106" s="262">
        <v>0</v>
      </c>
      <c r="D106" s="262">
        <v>0</v>
      </c>
      <c r="E106" s="262">
        <v>0</v>
      </c>
      <c r="F106" s="262">
        <v>0</v>
      </c>
      <c r="G106" s="262">
        <v>0</v>
      </c>
      <c r="H106" s="262">
        <v>0</v>
      </c>
      <c r="I106" s="262">
        <v>0</v>
      </c>
      <c r="J106" s="262">
        <v>0</v>
      </c>
      <c r="K106" s="262">
        <v>0</v>
      </c>
      <c r="L106" s="262">
        <v>0</v>
      </c>
      <c r="M106" s="262">
        <v>0</v>
      </c>
      <c r="N106" s="262">
        <v>0</v>
      </c>
      <c r="O106" s="262">
        <v>0</v>
      </c>
      <c r="P106" s="262">
        <v>0</v>
      </c>
      <c r="Q106" s="262">
        <v>0</v>
      </c>
      <c r="R106" s="262">
        <v>0</v>
      </c>
      <c r="S106" s="262">
        <v>0</v>
      </c>
      <c r="T106" s="262">
        <v>0</v>
      </c>
      <c r="U106" s="262">
        <v>0</v>
      </c>
      <c r="V106" s="262">
        <v>0</v>
      </c>
      <c r="W106" s="262">
        <v>0</v>
      </c>
      <c r="X106" s="262">
        <v>0</v>
      </c>
      <c r="Y106" s="262">
        <v>0</v>
      </c>
      <c r="DA106" s="72" t="s">
        <v>1354</v>
      </c>
    </row>
    <row r="107" spans="1:105" ht="12" customHeight="1" x14ac:dyDescent="0.25">
      <c r="A107" s="132" t="s">
        <v>1038</v>
      </c>
      <c r="B107" s="316">
        <v>0</v>
      </c>
      <c r="C107" s="316">
        <v>0</v>
      </c>
      <c r="D107" s="316">
        <v>0</v>
      </c>
      <c r="E107" s="316">
        <v>0</v>
      </c>
      <c r="F107" s="316">
        <v>0</v>
      </c>
      <c r="G107" s="316">
        <v>0</v>
      </c>
      <c r="H107" s="316">
        <v>0</v>
      </c>
      <c r="I107" s="316">
        <v>0</v>
      </c>
      <c r="J107" s="316">
        <v>0</v>
      </c>
      <c r="K107" s="316">
        <v>0</v>
      </c>
      <c r="L107" s="316">
        <v>0</v>
      </c>
      <c r="M107" s="316">
        <v>0</v>
      </c>
      <c r="N107" s="316">
        <v>0</v>
      </c>
      <c r="O107" s="316">
        <v>0</v>
      </c>
      <c r="P107" s="316">
        <v>0</v>
      </c>
      <c r="Q107" s="316">
        <v>0</v>
      </c>
      <c r="R107" s="316">
        <v>0</v>
      </c>
      <c r="S107" s="316">
        <v>0</v>
      </c>
      <c r="T107" s="316">
        <v>0</v>
      </c>
      <c r="U107" s="316">
        <v>0</v>
      </c>
      <c r="V107" s="316">
        <v>0</v>
      </c>
      <c r="W107" s="316">
        <v>0</v>
      </c>
      <c r="X107" s="316">
        <v>0</v>
      </c>
      <c r="Y107" s="316">
        <v>0</v>
      </c>
      <c r="DA107" s="139" t="s">
        <v>1355</v>
      </c>
    </row>
    <row r="108" spans="1:105" ht="12" customHeight="1" x14ac:dyDescent="0.25">
      <c r="A108" s="100" t="s">
        <v>105</v>
      </c>
      <c r="B108" s="279">
        <v>0</v>
      </c>
      <c r="C108" s="279">
        <v>0</v>
      </c>
      <c r="D108" s="279">
        <v>0</v>
      </c>
      <c r="E108" s="279">
        <v>0</v>
      </c>
      <c r="F108" s="279">
        <v>0</v>
      </c>
      <c r="G108" s="279">
        <v>0</v>
      </c>
      <c r="H108" s="279">
        <v>0</v>
      </c>
      <c r="I108" s="279">
        <v>0</v>
      </c>
      <c r="J108" s="279">
        <v>0</v>
      </c>
      <c r="K108" s="279">
        <v>0</v>
      </c>
      <c r="L108" s="279">
        <v>0</v>
      </c>
      <c r="M108" s="279">
        <v>0</v>
      </c>
      <c r="N108" s="279">
        <v>0</v>
      </c>
      <c r="O108" s="279">
        <v>0</v>
      </c>
      <c r="P108" s="279">
        <v>0</v>
      </c>
      <c r="Q108" s="279">
        <v>0</v>
      </c>
      <c r="R108" s="279">
        <v>0</v>
      </c>
      <c r="S108" s="279">
        <v>0</v>
      </c>
      <c r="T108" s="279">
        <v>0</v>
      </c>
      <c r="U108" s="279">
        <v>0</v>
      </c>
      <c r="V108" s="279">
        <v>0</v>
      </c>
      <c r="W108" s="279">
        <v>0</v>
      </c>
      <c r="X108" s="279">
        <v>0</v>
      </c>
      <c r="Y108" s="279">
        <v>0</v>
      </c>
      <c r="DA108" s="105" t="s">
        <v>1356</v>
      </c>
    </row>
    <row r="109" spans="1:105" ht="12" customHeight="1" x14ac:dyDescent="0.25">
      <c r="A109" s="172"/>
      <c r="B109" s="172"/>
      <c r="C109" s="172"/>
      <c r="D109" s="172"/>
      <c r="E109" s="172"/>
      <c r="F109" s="172"/>
      <c r="G109" s="172"/>
      <c r="H109" s="172"/>
      <c r="I109" s="172"/>
      <c r="J109" s="172"/>
      <c r="K109" s="172"/>
      <c r="L109" s="172"/>
      <c r="M109" s="172"/>
      <c r="N109" s="172"/>
      <c r="O109" s="172"/>
      <c r="P109" s="172"/>
      <c r="Q109" s="172"/>
      <c r="R109" s="172"/>
      <c r="S109" s="172"/>
      <c r="T109" s="172"/>
      <c r="U109" s="172"/>
      <c r="V109" s="172"/>
      <c r="W109" s="172"/>
      <c r="X109" s="172"/>
      <c r="Y109" s="172"/>
      <c r="DA109" s="176"/>
    </row>
    <row r="110" spans="1:105" ht="15" customHeight="1" x14ac:dyDescent="0.25">
      <c r="A110" s="34" t="s">
        <v>50</v>
      </c>
      <c r="B110" s="223">
        <v>23.961355783071291</v>
      </c>
      <c r="C110" s="223">
        <v>34.232267605999439</v>
      </c>
      <c r="D110" s="223">
        <v>30.264147301296259</v>
      </c>
      <c r="E110" s="223">
        <v>36.794821976630807</v>
      </c>
      <c r="F110" s="223">
        <v>39.607943950804113</v>
      </c>
      <c r="G110" s="223">
        <v>38.812683720558141</v>
      </c>
      <c r="H110" s="223">
        <v>39.093530364243897</v>
      </c>
      <c r="I110" s="223">
        <v>30.539164711963551</v>
      </c>
      <c r="J110" s="223">
        <v>27.63352897638126</v>
      </c>
      <c r="K110" s="223">
        <v>34.362388720517437</v>
      </c>
      <c r="L110" s="223">
        <v>33.782720865589759</v>
      </c>
      <c r="M110" s="223">
        <v>27.356394289748689</v>
      </c>
      <c r="N110" s="223">
        <v>15.813440901273459</v>
      </c>
      <c r="O110" s="223">
        <v>24.90507662938867</v>
      </c>
      <c r="P110" s="223">
        <v>23.72556257876467</v>
      </c>
      <c r="Q110" s="223">
        <v>46.987578729356393</v>
      </c>
      <c r="R110" s="223">
        <v>35.411121452804068</v>
      </c>
      <c r="S110" s="223">
        <v>25.39645027597291</v>
      </c>
      <c r="T110" s="223">
        <v>21.224618863781931</v>
      </c>
      <c r="U110" s="223">
        <v>30.195906933150621</v>
      </c>
      <c r="V110" s="223">
        <v>31.255429473174221</v>
      </c>
      <c r="W110" s="223">
        <v>26.721598284741251</v>
      </c>
      <c r="X110" s="223">
        <v>29.124034873549501</v>
      </c>
      <c r="Y110" s="223">
        <v>27.637091243320569</v>
      </c>
      <c r="DA110" s="89" t="s">
        <v>1357</v>
      </c>
    </row>
    <row r="111" spans="1:105" ht="12" customHeight="1" x14ac:dyDescent="0.25">
      <c r="A111" s="55" t="s">
        <v>91</v>
      </c>
      <c r="B111" s="259">
        <v>0</v>
      </c>
      <c r="C111" s="259">
        <v>0</v>
      </c>
      <c r="D111" s="259">
        <v>0</v>
      </c>
      <c r="E111" s="259">
        <v>0</v>
      </c>
      <c r="F111" s="259">
        <v>0</v>
      </c>
      <c r="G111" s="259">
        <v>0</v>
      </c>
      <c r="H111" s="259">
        <v>0</v>
      </c>
      <c r="I111" s="259">
        <v>0</v>
      </c>
      <c r="J111" s="259">
        <v>0</v>
      </c>
      <c r="K111" s="259">
        <v>0</v>
      </c>
      <c r="L111" s="259">
        <v>0</v>
      </c>
      <c r="M111" s="259">
        <v>0</v>
      </c>
      <c r="N111" s="259">
        <v>0</v>
      </c>
      <c r="O111" s="259">
        <v>0</v>
      </c>
      <c r="P111" s="259">
        <v>0</v>
      </c>
      <c r="Q111" s="259">
        <v>0</v>
      </c>
      <c r="R111" s="259">
        <v>0</v>
      </c>
      <c r="S111" s="259">
        <v>0</v>
      </c>
      <c r="T111" s="259">
        <v>0</v>
      </c>
      <c r="U111" s="259">
        <v>0</v>
      </c>
      <c r="V111" s="259">
        <v>0</v>
      </c>
      <c r="W111" s="259">
        <v>0</v>
      </c>
      <c r="X111" s="259">
        <v>0</v>
      </c>
      <c r="Y111" s="259">
        <v>0</v>
      </c>
      <c r="DA111" s="67" t="s">
        <v>1358</v>
      </c>
    </row>
    <row r="112" spans="1:105" ht="12" customHeight="1" x14ac:dyDescent="0.25">
      <c r="A112" s="173" t="s">
        <v>92</v>
      </c>
      <c r="B112" s="224">
        <v>0</v>
      </c>
      <c r="C112" s="224">
        <v>0</v>
      </c>
      <c r="D112" s="224">
        <v>0</v>
      </c>
      <c r="E112" s="224">
        <v>0</v>
      </c>
      <c r="F112" s="224">
        <v>0</v>
      </c>
      <c r="G112" s="224">
        <v>0</v>
      </c>
      <c r="H112" s="224">
        <v>0</v>
      </c>
      <c r="I112" s="224">
        <v>0</v>
      </c>
      <c r="J112" s="224">
        <v>0</v>
      </c>
      <c r="K112" s="224">
        <v>0</v>
      </c>
      <c r="L112" s="224">
        <v>0</v>
      </c>
      <c r="M112" s="224">
        <v>0</v>
      </c>
      <c r="N112" s="224">
        <v>0</v>
      </c>
      <c r="O112" s="224">
        <v>0</v>
      </c>
      <c r="P112" s="224">
        <v>0</v>
      </c>
      <c r="Q112" s="224">
        <v>0</v>
      </c>
      <c r="R112" s="224">
        <v>0</v>
      </c>
      <c r="S112" s="224">
        <v>0</v>
      </c>
      <c r="T112" s="224">
        <v>0</v>
      </c>
      <c r="U112" s="224">
        <v>0</v>
      </c>
      <c r="V112" s="224">
        <v>0</v>
      </c>
      <c r="W112" s="224">
        <v>0</v>
      </c>
      <c r="X112" s="224">
        <v>0</v>
      </c>
      <c r="Y112" s="224">
        <v>0</v>
      </c>
      <c r="DA112" s="177" t="s">
        <v>1359</v>
      </c>
    </row>
    <row r="113" spans="1:105" ht="12" customHeight="1" x14ac:dyDescent="0.25">
      <c r="A113" s="173" t="s">
        <v>93</v>
      </c>
      <c r="B113" s="224">
        <v>0</v>
      </c>
      <c r="C113" s="224">
        <v>0</v>
      </c>
      <c r="D113" s="224">
        <v>0</v>
      </c>
      <c r="E113" s="224">
        <v>0</v>
      </c>
      <c r="F113" s="224">
        <v>0</v>
      </c>
      <c r="G113" s="224">
        <v>0</v>
      </c>
      <c r="H113" s="224">
        <v>0</v>
      </c>
      <c r="I113" s="224">
        <v>0</v>
      </c>
      <c r="J113" s="224">
        <v>0</v>
      </c>
      <c r="K113" s="224">
        <v>0</v>
      </c>
      <c r="L113" s="224">
        <v>0</v>
      </c>
      <c r="M113" s="224">
        <v>0</v>
      </c>
      <c r="N113" s="224">
        <v>0</v>
      </c>
      <c r="O113" s="224">
        <v>0</v>
      </c>
      <c r="P113" s="224">
        <v>0</v>
      </c>
      <c r="Q113" s="224">
        <v>0</v>
      </c>
      <c r="R113" s="224">
        <v>0</v>
      </c>
      <c r="S113" s="224">
        <v>0</v>
      </c>
      <c r="T113" s="224">
        <v>0</v>
      </c>
      <c r="U113" s="224">
        <v>0</v>
      </c>
      <c r="V113" s="224">
        <v>0</v>
      </c>
      <c r="W113" s="224">
        <v>0</v>
      </c>
      <c r="X113" s="224">
        <v>0</v>
      </c>
      <c r="Y113" s="224">
        <v>0</v>
      </c>
      <c r="DA113" s="177" t="s">
        <v>1360</v>
      </c>
    </row>
    <row r="114" spans="1:105" ht="12" customHeight="1" x14ac:dyDescent="0.25">
      <c r="A114" s="173" t="s">
        <v>94</v>
      </c>
      <c r="B114" s="224">
        <v>0</v>
      </c>
      <c r="C114" s="224">
        <v>0</v>
      </c>
      <c r="D114" s="224">
        <v>0</v>
      </c>
      <c r="E114" s="224">
        <v>0</v>
      </c>
      <c r="F114" s="224">
        <v>0</v>
      </c>
      <c r="G114" s="224">
        <v>0</v>
      </c>
      <c r="H114" s="224">
        <v>0</v>
      </c>
      <c r="I114" s="224">
        <v>0</v>
      </c>
      <c r="J114" s="224">
        <v>0</v>
      </c>
      <c r="K114" s="224">
        <v>0</v>
      </c>
      <c r="L114" s="224">
        <v>0</v>
      </c>
      <c r="M114" s="224">
        <v>0</v>
      </c>
      <c r="N114" s="224">
        <v>0</v>
      </c>
      <c r="O114" s="224">
        <v>0</v>
      </c>
      <c r="P114" s="224">
        <v>0</v>
      </c>
      <c r="Q114" s="224">
        <v>0</v>
      </c>
      <c r="R114" s="224">
        <v>0</v>
      </c>
      <c r="S114" s="224">
        <v>0</v>
      </c>
      <c r="T114" s="224">
        <v>0</v>
      </c>
      <c r="U114" s="224">
        <v>0</v>
      </c>
      <c r="V114" s="224">
        <v>0</v>
      </c>
      <c r="W114" s="224">
        <v>0</v>
      </c>
      <c r="X114" s="224">
        <v>0</v>
      </c>
      <c r="Y114" s="224">
        <v>0</v>
      </c>
      <c r="DA114" s="177" t="s">
        <v>1361</v>
      </c>
    </row>
    <row r="115" spans="1:105" ht="12" customHeight="1" x14ac:dyDescent="0.25">
      <c r="A115" s="56" t="s">
        <v>95</v>
      </c>
      <c r="B115" s="260">
        <v>0.34437615557190848</v>
      </c>
      <c r="C115" s="260">
        <v>0.57435622298145184</v>
      </c>
      <c r="D115" s="260">
        <v>0.59699917646173817</v>
      </c>
      <c r="E115" s="260">
        <v>1.3806921977533659</v>
      </c>
      <c r="F115" s="260">
        <v>1.7037302817785021</v>
      </c>
      <c r="G115" s="260">
        <v>1.917796080037367</v>
      </c>
      <c r="H115" s="260">
        <v>1.8536021080995779</v>
      </c>
      <c r="I115" s="260">
        <v>1.7344158165891861</v>
      </c>
      <c r="J115" s="260">
        <v>1.1406120102097419</v>
      </c>
      <c r="K115" s="260">
        <v>1.4792587126388299</v>
      </c>
      <c r="L115" s="260">
        <v>1.6599094327020461</v>
      </c>
      <c r="M115" s="260">
        <v>1.328927829814377</v>
      </c>
      <c r="N115" s="260">
        <v>0.54713267343179972</v>
      </c>
      <c r="O115" s="260">
        <v>0.73795185093297533</v>
      </c>
      <c r="P115" s="260">
        <v>0.85670522384225789</v>
      </c>
      <c r="Q115" s="260">
        <v>0.95938387941508307</v>
      </c>
      <c r="R115" s="260">
        <v>1.634883590122173</v>
      </c>
      <c r="S115" s="260">
        <v>0.83540244999690938</v>
      </c>
      <c r="T115" s="260">
        <v>0.31860218963497838</v>
      </c>
      <c r="U115" s="260">
        <v>1.0966013883041481</v>
      </c>
      <c r="V115" s="260">
        <v>1.0703616589627969</v>
      </c>
      <c r="W115" s="260">
        <v>0.82526568198459471</v>
      </c>
      <c r="X115" s="260">
        <v>1.963262971965926</v>
      </c>
      <c r="Y115" s="260">
        <v>1.7150831552563099</v>
      </c>
      <c r="DA115" s="68" t="s">
        <v>1362</v>
      </c>
    </row>
    <row r="116" spans="1:105" ht="12" customHeight="1" x14ac:dyDescent="0.25">
      <c r="A116" s="37" t="s">
        <v>159</v>
      </c>
      <c r="B116" s="226">
        <v>0.22186475476641621</v>
      </c>
      <c r="C116" s="226">
        <v>0.35098725158531319</v>
      </c>
      <c r="D116" s="226">
        <v>0.26575603415167842</v>
      </c>
      <c r="E116" s="226">
        <v>0.55852520594589539</v>
      </c>
      <c r="F116" s="226">
        <v>0.59195572892636117</v>
      </c>
      <c r="G116" s="226">
        <v>0.44394004472263848</v>
      </c>
      <c r="H116" s="226">
        <v>0.51179631654984137</v>
      </c>
      <c r="I116" s="226">
        <v>0.49389427729884933</v>
      </c>
      <c r="J116" s="226">
        <v>0.28191639160674697</v>
      </c>
      <c r="K116" s="226">
        <v>0.33823306132150682</v>
      </c>
      <c r="L116" s="226">
        <v>0.35551268830879451</v>
      </c>
      <c r="M116" s="226">
        <v>0.121058629032922</v>
      </c>
      <c r="N116" s="226">
        <v>1.7213992511751999E-2</v>
      </c>
      <c r="O116" s="226">
        <v>5.6860562479284497E-2</v>
      </c>
      <c r="P116" s="226">
        <v>0.21566010980423361</v>
      </c>
      <c r="Q116" s="226">
        <v>6.345128647654226E-2</v>
      </c>
      <c r="R116" s="226">
        <v>7.1187439659124593E-2</v>
      </c>
      <c r="S116" s="226">
        <v>5.6303825787777088E-2</v>
      </c>
      <c r="T116" s="226">
        <v>3.3293757456271153E-2</v>
      </c>
      <c r="U116" s="226">
        <v>1.7542785542709261E-2</v>
      </c>
      <c r="V116" s="226">
        <v>1.1173385183940329E-2</v>
      </c>
      <c r="W116" s="226">
        <v>1.1811164144853959E-2</v>
      </c>
      <c r="X116" s="226">
        <v>5.6858373533080391E-3</v>
      </c>
      <c r="Y116" s="226">
        <v>7.9706206304769236E-3</v>
      </c>
      <c r="DA116" s="69" t="s">
        <v>1363</v>
      </c>
    </row>
    <row r="117" spans="1:105" ht="12" customHeight="1" x14ac:dyDescent="0.25">
      <c r="A117" s="37" t="s">
        <v>35</v>
      </c>
      <c r="B117" s="226">
        <v>0.1225114008054923</v>
      </c>
      <c r="C117" s="226">
        <v>0.2233689713961387</v>
      </c>
      <c r="D117" s="226">
        <v>0.33124314231005969</v>
      </c>
      <c r="E117" s="226">
        <v>0.82216699180747066</v>
      </c>
      <c r="F117" s="226">
        <v>1.111774552852141</v>
      </c>
      <c r="G117" s="226">
        <v>1.473856035314729</v>
      </c>
      <c r="H117" s="226">
        <v>1.341805791549737</v>
      </c>
      <c r="I117" s="226">
        <v>1.240521539290337</v>
      </c>
      <c r="J117" s="226">
        <v>0.85869561860299515</v>
      </c>
      <c r="K117" s="226">
        <v>1.1410256513173229</v>
      </c>
      <c r="L117" s="226">
        <v>1.304396744393252</v>
      </c>
      <c r="M117" s="226">
        <v>1.2078692007814551</v>
      </c>
      <c r="N117" s="226">
        <v>0.52991868092004768</v>
      </c>
      <c r="O117" s="226">
        <v>0.68109128845369082</v>
      </c>
      <c r="P117" s="226">
        <v>0.64104511403802422</v>
      </c>
      <c r="Q117" s="226">
        <v>0.89593259293854077</v>
      </c>
      <c r="R117" s="226">
        <v>1.563696150463048</v>
      </c>
      <c r="S117" s="226">
        <v>0.77909862420913234</v>
      </c>
      <c r="T117" s="226">
        <v>0.28530843217870722</v>
      </c>
      <c r="U117" s="226">
        <v>1.0790586027614391</v>
      </c>
      <c r="V117" s="226">
        <v>1.059188273778856</v>
      </c>
      <c r="W117" s="226">
        <v>0.81345451783974076</v>
      </c>
      <c r="X117" s="226">
        <v>1.9575771346126181</v>
      </c>
      <c r="Y117" s="226">
        <v>1.707112534625834</v>
      </c>
      <c r="DA117" s="69" t="s">
        <v>1364</v>
      </c>
    </row>
    <row r="118" spans="1:105" ht="12" customHeight="1" x14ac:dyDescent="0.25">
      <c r="A118" s="37" t="s">
        <v>96</v>
      </c>
      <c r="B118" s="226">
        <v>0</v>
      </c>
      <c r="C118" s="226">
        <v>0</v>
      </c>
      <c r="D118" s="226">
        <v>0</v>
      </c>
      <c r="E118" s="226">
        <v>0</v>
      </c>
      <c r="F118" s="226">
        <v>0</v>
      </c>
      <c r="G118" s="226">
        <v>0</v>
      </c>
      <c r="H118" s="226">
        <v>0</v>
      </c>
      <c r="I118" s="226">
        <v>0</v>
      </c>
      <c r="J118" s="226">
        <v>0</v>
      </c>
      <c r="K118" s="226">
        <v>0</v>
      </c>
      <c r="L118" s="226">
        <v>0</v>
      </c>
      <c r="M118" s="226">
        <v>0</v>
      </c>
      <c r="N118" s="226">
        <v>0</v>
      </c>
      <c r="O118" s="226">
        <v>0</v>
      </c>
      <c r="P118" s="226">
        <v>0</v>
      </c>
      <c r="Q118" s="226">
        <v>0</v>
      </c>
      <c r="R118" s="226">
        <v>0</v>
      </c>
      <c r="S118" s="226">
        <v>0</v>
      </c>
      <c r="T118" s="226">
        <v>0</v>
      </c>
      <c r="U118" s="226">
        <v>0</v>
      </c>
      <c r="V118" s="226">
        <v>0</v>
      </c>
      <c r="W118" s="226">
        <v>0</v>
      </c>
      <c r="X118" s="226">
        <v>0</v>
      </c>
      <c r="Y118" s="226">
        <v>0</v>
      </c>
      <c r="DA118" s="69" t="s">
        <v>1365</v>
      </c>
    </row>
    <row r="119" spans="1:105" ht="12" customHeight="1" x14ac:dyDescent="0.25">
      <c r="A119" s="37" t="s">
        <v>78</v>
      </c>
      <c r="B119" s="226">
        <v>0</v>
      </c>
      <c r="C119" s="226">
        <v>0</v>
      </c>
      <c r="D119" s="226">
        <v>0</v>
      </c>
      <c r="E119" s="226">
        <v>0</v>
      </c>
      <c r="F119" s="226">
        <v>0</v>
      </c>
      <c r="G119" s="226">
        <v>0</v>
      </c>
      <c r="H119" s="226">
        <v>0</v>
      </c>
      <c r="I119" s="226">
        <v>0</v>
      </c>
      <c r="J119" s="226">
        <v>0</v>
      </c>
      <c r="K119" s="226">
        <v>0</v>
      </c>
      <c r="L119" s="226">
        <v>0</v>
      </c>
      <c r="M119" s="226">
        <v>0</v>
      </c>
      <c r="N119" s="226">
        <v>0</v>
      </c>
      <c r="O119" s="226">
        <v>0</v>
      </c>
      <c r="P119" s="226">
        <v>0</v>
      </c>
      <c r="Q119" s="226">
        <v>0</v>
      </c>
      <c r="R119" s="226">
        <v>0</v>
      </c>
      <c r="S119" s="226">
        <v>0</v>
      </c>
      <c r="T119" s="226">
        <v>0</v>
      </c>
      <c r="U119" s="226">
        <v>0</v>
      </c>
      <c r="V119" s="226">
        <v>0</v>
      </c>
      <c r="W119" s="226">
        <v>0</v>
      </c>
      <c r="X119" s="226">
        <v>0</v>
      </c>
      <c r="Y119" s="226">
        <v>0</v>
      </c>
      <c r="DA119" s="69" t="s">
        <v>1366</v>
      </c>
    </row>
    <row r="120" spans="1:105" ht="12" customHeight="1" x14ac:dyDescent="0.25">
      <c r="A120" s="37" t="s">
        <v>40</v>
      </c>
      <c r="B120" s="226">
        <v>0</v>
      </c>
      <c r="C120" s="226">
        <v>0</v>
      </c>
      <c r="D120" s="226">
        <v>0</v>
      </c>
      <c r="E120" s="226">
        <v>0</v>
      </c>
      <c r="F120" s="226">
        <v>0</v>
      </c>
      <c r="G120" s="226">
        <v>0</v>
      </c>
      <c r="H120" s="226">
        <v>0</v>
      </c>
      <c r="I120" s="226">
        <v>0</v>
      </c>
      <c r="J120" s="226">
        <v>0</v>
      </c>
      <c r="K120" s="226">
        <v>0</v>
      </c>
      <c r="L120" s="226">
        <v>0</v>
      </c>
      <c r="M120" s="226">
        <v>0</v>
      </c>
      <c r="N120" s="226">
        <v>0</v>
      </c>
      <c r="O120" s="226">
        <v>0</v>
      </c>
      <c r="P120" s="226">
        <v>0</v>
      </c>
      <c r="Q120" s="226">
        <v>0</v>
      </c>
      <c r="R120" s="226">
        <v>0</v>
      </c>
      <c r="S120" s="226">
        <v>0</v>
      </c>
      <c r="T120" s="226">
        <v>0</v>
      </c>
      <c r="U120" s="226">
        <v>0</v>
      </c>
      <c r="V120" s="226">
        <v>0</v>
      </c>
      <c r="W120" s="226">
        <v>0</v>
      </c>
      <c r="X120" s="226">
        <v>0</v>
      </c>
      <c r="Y120" s="226">
        <v>0</v>
      </c>
      <c r="DA120" s="69" t="s">
        <v>1367</v>
      </c>
    </row>
    <row r="121" spans="1:105" ht="12" customHeight="1" x14ac:dyDescent="0.25">
      <c r="A121" s="57" t="s">
        <v>1051</v>
      </c>
      <c r="B121" s="261">
        <f t="shared" ref="B121:Y121" si="5">B122+B133</f>
        <v>13.856540887935219</v>
      </c>
      <c r="C121" s="261">
        <f t="shared" si="5"/>
        <v>19.637449788386551</v>
      </c>
      <c r="D121" s="261">
        <f t="shared" si="5"/>
        <v>17.152218749851681</v>
      </c>
      <c r="E121" s="261">
        <f t="shared" si="5"/>
        <v>19.57975164623878</v>
      </c>
      <c r="F121" s="261">
        <f t="shared" si="5"/>
        <v>20.53675944377601</v>
      </c>
      <c r="G121" s="261">
        <f t="shared" si="5"/>
        <v>19.53655439059839</v>
      </c>
      <c r="H121" s="261">
        <f t="shared" si="5"/>
        <v>19.859441068139699</v>
      </c>
      <c r="I121" s="261">
        <f t="shared" si="5"/>
        <v>14.932155248099409</v>
      </c>
      <c r="J121" s="261">
        <f t="shared" si="5"/>
        <v>14.37394469553719</v>
      </c>
      <c r="K121" s="261">
        <f t="shared" si="5"/>
        <v>17.785529893444249</v>
      </c>
      <c r="L121" s="261">
        <f t="shared" si="5"/>
        <v>17.049180362864789</v>
      </c>
      <c r="M121" s="261">
        <f t="shared" si="5"/>
        <v>13.71880204162288</v>
      </c>
      <c r="N121" s="261">
        <f t="shared" si="5"/>
        <v>8.6964536088915185</v>
      </c>
      <c r="O121" s="261">
        <f t="shared" si="5"/>
        <v>14.715878563053479</v>
      </c>
      <c r="P121" s="261">
        <f t="shared" si="5"/>
        <v>14.032549405780991</v>
      </c>
      <c r="Q121" s="261">
        <f t="shared" si="5"/>
        <v>33.879001835436583</v>
      </c>
      <c r="R121" s="261">
        <f t="shared" si="5"/>
        <v>21.487203220697261</v>
      </c>
      <c r="S121" s="261">
        <f t="shared" si="5"/>
        <v>14.140286889976769</v>
      </c>
      <c r="T121" s="261">
        <f t="shared" si="5"/>
        <v>13.4268194715525</v>
      </c>
      <c r="U121" s="261">
        <f t="shared" si="5"/>
        <v>16.395751585769169</v>
      </c>
      <c r="V121" s="261">
        <f t="shared" si="5"/>
        <v>17.31092115176105</v>
      </c>
      <c r="W121" s="261">
        <f t="shared" si="5"/>
        <v>15.007079663699001</v>
      </c>
      <c r="X121" s="261">
        <f t="shared" si="5"/>
        <v>13.746559048132941</v>
      </c>
      <c r="Y121" s="261">
        <f t="shared" si="5"/>
        <v>13.35399437444271</v>
      </c>
      <c r="DA121" s="70"/>
    </row>
    <row r="122" spans="1:105" ht="12" customHeight="1" x14ac:dyDescent="0.25">
      <c r="A122" s="60" t="s">
        <v>1052</v>
      </c>
      <c r="B122" s="262">
        <v>13.856540887935219</v>
      </c>
      <c r="C122" s="262">
        <v>19.637449788386551</v>
      </c>
      <c r="D122" s="262">
        <v>17.152218749851681</v>
      </c>
      <c r="E122" s="262">
        <v>19.57975164623878</v>
      </c>
      <c r="F122" s="262">
        <v>20.53675944377601</v>
      </c>
      <c r="G122" s="262">
        <v>19.53655439059839</v>
      </c>
      <c r="H122" s="262">
        <v>19.859441068139699</v>
      </c>
      <c r="I122" s="262">
        <v>14.932155248099409</v>
      </c>
      <c r="J122" s="262">
        <v>14.37394469553719</v>
      </c>
      <c r="K122" s="262">
        <v>17.785529893444249</v>
      </c>
      <c r="L122" s="262">
        <v>17.049180362864789</v>
      </c>
      <c r="M122" s="262">
        <v>13.71880204162288</v>
      </c>
      <c r="N122" s="262">
        <v>8.6964536088915185</v>
      </c>
      <c r="O122" s="262">
        <v>14.715878563053479</v>
      </c>
      <c r="P122" s="262">
        <v>14.032549405780991</v>
      </c>
      <c r="Q122" s="262">
        <v>33.879001835436583</v>
      </c>
      <c r="R122" s="262">
        <v>21.487203220697261</v>
      </c>
      <c r="S122" s="262">
        <v>14.140286889976769</v>
      </c>
      <c r="T122" s="262">
        <v>13.4268194715525</v>
      </c>
      <c r="U122" s="262">
        <v>16.395751585769169</v>
      </c>
      <c r="V122" s="262">
        <v>17.31092115176105</v>
      </c>
      <c r="W122" s="262">
        <v>15.007079663699001</v>
      </c>
      <c r="X122" s="262">
        <v>13.746559048132941</v>
      </c>
      <c r="Y122" s="262">
        <v>13.35399437444271</v>
      </c>
      <c r="DA122" s="72" t="s">
        <v>1368</v>
      </c>
    </row>
    <row r="123" spans="1:105" ht="12" customHeight="1" x14ac:dyDescent="0.25">
      <c r="A123" s="64" t="s">
        <v>28</v>
      </c>
      <c r="B123" s="229">
        <v>0</v>
      </c>
      <c r="C123" s="229">
        <v>0</v>
      </c>
      <c r="D123" s="229">
        <v>0</v>
      </c>
      <c r="E123" s="229">
        <v>0</v>
      </c>
      <c r="F123" s="229">
        <v>0</v>
      </c>
      <c r="G123" s="229">
        <v>0</v>
      </c>
      <c r="H123" s="229">
        <v>0</v>
      </c>
      <c r="I123" s="229">
        <v>0</v>
      </c>
      <c r="J123" s="229">
        <v>0</v>
      </c>
      <c r="K123" s="229">
        <v>0</v>
      </c>
      <c r="L123" s="229">
        <v>0</v>
      </c>
      <c r="M123" s="229">
        <v>0</v>
      </c>
      <c r="N123" s="229">
        <v>0</v>
      </c>
      <c r="O123" s="229">
        <v>0</v>
      </c>
      <c r="P123" s="229">
        <v>0</v>
      </c>
      <c r="Q123" s="229">
        <v>0</v>
      </c>
      <c r="R123" s="229">
        <v>0</v>
      </c>
      <c r="S123" s="229">
        <v>0</v>
      </c>
      <c r="T123" s="229">
        <v>0</v>
      </c>
      <c r="U123" s="229">
        <v>0</v>
      </c>
      <c r="V123" s="229">
        <v>0</v>
      </c>
      <c r="W123" s="229">
        <v>0</v>
      </c>
      <c r="X123" s="229">
        <v>0</v>
      </c>
      <c r="Y123" s="229">
        <v>0</v>
      </c>
      <c r="DA123" s="73" t="s">
        <v>1369</v>
      </c>
    </row>
    <row r="124" spans="1:105" ht="12" customHeight="1" x14ac:dyDescent="0.25">
      <c r="A124" s="64" t="s">
        <v>30</v>
      </c>
      <c r="B124" s="229">
        <v>1.349996904262357</v>
      </c>
      <c r="C124" s="229">
        <v>0.91885238291255056</v>
      </c>
      <c r="D124" s="229">
        <v>0</v>
      </c>
      <c r="E124" s="229">
        <v>0</v>
      </c>
      <c r="F124" s="229">
        <v>0</v>
      </c>
      <c r="G124" s="229">
        <v>0</v>
      </c>
      <c r="H124" s="229">
        <v>0</v>
      </c>
      <c r="I124" s="229">
        <v>0</v>
      </c>
      <c r="J124" s="229">
        <v>0</v>
      </c>
      <c r="K124" s="229">
        <v>0</v>
      </c>
      <c r="L124" s="229">
        <v>0</v>
      </c>
      <c r="M124" s="229">
        <v>0</v>
      </c>
      <c r="N124" s="229">
        <v>0</v>
      </c>
      <c r="O124" s="229">
        <v>0</v>
      </c>
      <c r="P124" s="229">
        <v>0</v>
      </c>
      <c r="Q124" s="229">
        <v>0</v>
      </c>
      <c r="R124" s="229">
        <v>0</v>
      </c>
      <c r="S124" s="229">
        <v>0</v>
      </c>
      <c r="T124" s="229">
        <v>0</v>
      </c>
      <c r="U124" s="229">
        <v>0</v>
      </c>
      <c r="V124" s="229">
        <v>0</v>
      </c>
      <c r="W124" s="229">
        <v>0</v>
      </c>
      <c r="X124" s="229">
        <v>0</v>
      </c>
      <c r="Y124" s="229">
        <v>0</v>
      </c>
      <c r="DA124" s="73" t="s">
        <v>1370</v>
      </c>
    </row>
    <row r="125" spans="1:105" ht="12" customHeight="1" x14ac:dyDescent="0.25">
      <c r="A125" s="64" t="s">
        <v>31</v>
      </c>
      <c r="B125" s="229">
        <v>3.9290627981330091</v>
      </c>
      <c r="C125" s="229">
        <v>6.2318509077937474</v>
      </c>
      <c r="D125" s="229">
        <v>5.3529840172985441</v>
      </c>
      <c r="E125" s="229">
        <v>6.6153391365899834</v>
      </c>
      <c r="F125" s="229">
        <v>5.460920728759981</v>
      </c>
      <c r="G125" s="229">
        <v>4.858907886434972</v>
      </c>
      <c r="H125" s="229">
        <v>4.5510182033369144</v>
      </c>
      <c r="I125" s="229">
        <v>3.4027842670540172</v>
      </c>
      <c r="J125" s="229">
        <v>3.470156587597542</v>
      </c>
      <c r="K125" s="229">
        <v>4.8841713660464574</v>
      </c>
      <c r="L125" s="229">
        <v>4.6606030549484636</v>
      </c>
      <c r="M125" s="229">
        <v>3.4049947929828752</v>
      </c>
      <c r="N125" s="229">
        <v>0.70931398798527201</v>
      </c>
      <c r="O125" s="229">
        <v>0.89121649611110509</v>
      </c>
      <c r="P125" s="229">
        <v>0.57722454100130349</v>
      </c>
      <c r="Q125" s="229">
        <v>0.41668909455987468</v>
      </c>
      <c r="R125" s="229">
        <v>0.50140345787504825</v>
      </c>
      <c r="S125" s="229">
        <v>1.8370675225822131</v>
      </c>
      <c r="T125" s="229">
        <v>2.36941894899071</v>
      </c>
      <c r="U125" s="229">
        <v>3.345473933681522</v>
      </c>
      <c r="V125" s="229">
        <v>2.7329338815211921</v>
      </c>
      <c r="W125" s="229">
        <v>2.3119416992403701</v>
      </c>
      <c r="X125" s="229">
        <v>0.86472470792657152</v>
      </c>
      <c r="Y125" s="229">
        <v>1.336053995124695</v>
      </c>
      <c r="DA125" s="73" t="s">
        <v>1371</v>
      </c>
    </row>
    <row r="126" spans="1:105" ht="12" customHeight="1" x14ac:dyDescent="0.25">
      <c r="A126" s="64" t="s">
        <v>159</v>
      </c>
      <c r="B126" s="229">
        <v>0.71927893168934709</v>
      </c>
      <c r="C126" s="229">
        <v>1.087219008791406</v>
      </c>
      <c r="D126" s="229">
        <v>0.9875600016624535</v>
      </c>
      <c r="E126" s="229">
        <v>1.0949751095210341</v>
      </c>
      <c r="F126" s="229">
        <v>0.86475646306771492</v>
      </c>
      <c r="G126" s="229">
        <v>0.89943886797380845</v>
      </c>
      <c r="H126" s="229">
        <v>0.85326406843395053</v>
      </c>
      <c r="I126" s="229">
        <v>0.57594516458815714</v>
      </c>
      <c r="J126" s="229">
        <v>0.673170514418443</v>
      </c>
      <c r="K126" s="229">
        <v>1.061448924130068</v>
      </c>
      <c r="L126" s="229">
        <v>0.98435068041197715</v>
      </c>
      <c r="M126" s="229">
        <v>0.33298629723084278</v>
      </c>
      <c r="N126" s="229">
        <v>0.25129290993025682</v>
      </c>
      <c r="O126" s="229">
        <v>0.46770492675177389</v>
      </c>
      <c r="P126" s="229">
        <v>0.89205286057409272</v>
      </c>
      <c r="Q126" s="229">
        <v>0.1043522538079709</v>
      </c>
      <c r="R126" s="229">
        <v>0.16641334350220749</v>
      </c>
      <c r="S126" s="229">
        <v>0.58027947370771404</v>
      </c>
      <c r="T126" s="229">
        <v>0.73523756931596262</v>
      </c>
      <c r="U126" s="229">
        <v>0.17082532201022099</v>
      </c>
      <c r="V126" s="229">
        <v>0.11043274479211949</v>
      </c>
      <c r="W126" s="229">
        <v>9.0459334383409654E-2</v>
      </c>
      <c r="X126" s="229">
        <v>2.9984027552004789E-2</v>
      </c>
      <c r="Y126" s="229">
        <v>4.1451461459449633E-2</v>
      </c>
      <c r="DA126" s="73" t="s">
        <v>1372</v>
      </c>
    </row>
    <row r="127" spans="1:105" ht="12" customHeight="1" x14ac:dyDescent="0.25">
      <c r="A127" s="64" t="s">
        <v>32</v>
      </c>
      <c r="B127" s="229">
        <v>7.4610239386921782</v>
      </c>
      <c r="C127" s="229">
        <v>10.707619191424561</v>
      </c>
      <c r="D127" s="229">
        <v>9.580762028514572</v>
      </c>
      <c r="E127" s="229">
        <v>10.25759896863865</v>
      </c>
      <c r="F127" s="229">
        <v>12.586950272016569</v>
      </c>
      <c r="G127" s="229">
        <v>10.79212106950453</v>
      </c>
      <c r="H127" s="229">
        <v>12.218107391887949</v>
      </c>
      <c r="I127" s="229">
        <v>9.5068158536343415</v>
      </c>
      <c r="J127" s="229">
        <v>8.1801920471053773</v>
      </c>
      <c r="K127" s="229">
        <v>8.2591228958312914</v>
      </c>
      <c r="L127" s="229">
        <v>7.7925866914483626</v>
      </c>
      <c r="M127" s="229">
        <v>6.6584316602004003</v>
      </c>
      <c r="N127" s="229">
        <v>0</v>
      </c>
      <c r="O127" s="229">
        <v>1.4259074965421741</v>
      </c>
      <c r="P127" s="229">
        <v>0.82091074341570702</v>
      </c>
      <c r="Q127" s="229">
        <v>0.44445457653570802</v>
      </c>
      <c r="R127" s="229">
        <v>0.53481227794933162</v>
      </c>
      <c r="S127" s="229">
        <v>1.5089785233392461</v>
      </c>
      <c r="T127" s="229">
        <v>1.633979146487027</v>
      </c>
      <c r="U127" s="229">
        <v>0.70870884356087582</v>
      </c>
      <c r="V127" s="229">
        <v>0.92805941396701763</v>
      </c>
      <c r="W127" s="229">
        <v>2.377809872813335</v>
      </c>
      <c r="X127" s="229">
        <v>0.69969126081115351</v>
      </c>
      <c r="Y127" s="229">
        <v>1.214011031278198</v>
      </c>
      <c r="DA127" s="73" t="s">
        <v>1373</v>
      </c>
    </row>
    <row r="128" spans="1:105" ht="12" customHeight="1" x14ac:dyDescent="0.25">
      <c r="A128" s="64" t="s">
        <v>33</v>
      </c>
      <c r="B128" s="229">
        <v>0</v>
      </c>
      <c r="C128" s="229">
        <v>0</v>
      </c>
      <c r="D128" s="229">
        <v>0</v>
      </c>
      <c r="E128" s="229">
        <v>0</v>
      </c>
      <c r="F128" s="229">
        <v>0</v>
      </c>
      <c r="G128" s="229">
        <v>0</v>
      </c>
      <c r="H128" s="229">
        <v>0</v>
      </c>
      <c r="I128" s="229">
        <v>0</v>
      </c>
      <c r="J128" s="229">
        <v>0</v>
      </c>
      <c r="K128" s="229">
        <v>0</v>
      </c>
      <c r="L128" s="229">
        <v>0</v>
      </c>
      <c r="M128" s="229">
        <v>0</v>
      </c>
      <c r="N128" s="229">
        <v>0</v>
      </c>
      <c r="O128" s="229">
        <v>6.3287527741167722</v>
      </c>
      <c r="P128" s="229">
        <v>9.0907530043823304</v>
      </c>
      <c r="Q128" s="229">
        <v>7.8911550326523416</v>
      </c>
      <c r="R128" s="229">
        <v>6.076335383406402</v>
      </c>
      <c r="S128" s="229">
        <v>2.184401508349306</v>
      </c>
      <c r="T128" s="229">
        <v>2.3876189499403009</v>
      </c>
      <c r="U128" s="229">
        <v>1.663259778421547</v>
      </c>
      <c r="V128" s="229">
        <v>3.070951657600034</v>
      </c>
      <c r="W128" s="229">
        <v>3.9967839550774489</v>
      </c>
      <c r="X128" s="229">
        <v>1.8289571921822509</v>
      </c>
      <c r="Y128" s="229">
        <v>1.884585848234541</v>
      </c>
      <c r="DA128" s="73" t="s">
        <v>1374</v>
      </c>
    </row>
    <row r="129" spans="1:105" ht="12" customHeight="1" x14ac:dyDescent="0.25">
      <c r="A129" s="64" t="s">
        <v>35</v>
      </c>
      <c r="B129" s="229">
        <v>0.39717831515832452</v>
      </c>
      <c r="C129" s="229">
        <v>0.69190829746429394</v>
      </c>
      <c r="D129" s="229">
        <v>1.2309127023761051</v>
      </c>
      <c r="E129" s="229">
        <v>1.611838431489109</v>
      </c>
      <c r="F129" s="229">
        <v>1.62413197993174</v>
      </c>
      <c r="G129" s="229">
        <v>2.98608656668508</v>
      </c>
      <c r="H129" s="229">
        <v>2.237051404480884</v>
      </c>
      <c r="I129" s="229">
        <v>1.4466099628228919</v>
      </c>
      <c r="J129" s="229">
        <v>2.0504255464158239</v>
      </c>
      <c r="K129" s="229">
        <v>3.5807867074364319</v>
      </c>
      <c r="L129" s="229">
        <v>3.6116399360559819</v>
      </c>
      <c r="M129" s="229">
        <v>3.3223892912087631</v>
      </c>
      <c r="N129" s="229">
        <v>7.7358467109759914</v>
      </c>
      <c r="O129" s="229">
        <v>5.6022968695316564</v>
      </c>
      <c r="P129" s="229">
        <v>2.651608256407552</v>
      </c>
      <c r="Q129" s="229">
        <v>1.4734545274778621</v>
      </c>
      <c r="R129" s="229">
        <v>3.6554187910975471</v>
      </c>
      <c r="S129" s="229">
        <v>8.0295598619982957</v>
      </c>
      <c r="T129" s="229">
        <v>6.3005648568184993</v>
      </c>
      <c r="U129" s="229">
        <v>10.507483708095</v>
      </c>
      <c r="V129" s="229">
        <v>10.46854345388069</v>
      </c>
      <c r="W129" s="229">
        <v>6.2300848021844342</v>
      </c>
      <c r="X129" s="229">
        <v>10.32320185966096</v>
      </c>
      <c r="Y129" s="229">
        <v>8.8778920383458306</v>
      </c>
      <c r="DA129" s="73" t="s">
        <v>1375</v>
      </c>
    </row>
    <row r="130" spans="1:105" ht="12" customHeight="1" x14ac:dyDescent="0.25">
      <c r="A130" s="64" t="s">
        <v>36</v>
      </c>
      <c r="B130" s="229">
        <v>0</v>
      </c>
      <c r="C130" s="229">
        <v>0</v>
      </c>
      <c r="D130" s="229">
        <v>0</v>
      </c>
      <c r="E130" s="229">
        <v>0</v>
      </c>
      <c r="F130" s="229">
        <v>0</v>
      </c>
      <c r="G130" s="229">
        <v>0</v>
      </c>
      <c r="H130" s="229">
        <v>0</v>
      </c>
      <c r="I130" s="229">
        <v>0</v>
      </c>
      <c r="J130" s="229">
        <v>0</v>
      </c>
      <c r="K130" s="229">
        <v>0</v>
      </c>
      <c r="L130" s="229">
        <v>0</v>
      </c>
      <c r="M130" s="229">
        <v>0</v>
      </c>
      <c r="N130" s="229">
        <v>0</v>
      </c>
      <c r="O130" s="229">
        <v>0</v>
      </c>
      <c r="P130" s="229">
        <v>0</v>
      </c>
      <c r="Q130" s="229">
        <v>0</v>
      </c>
      <c r="R130" s="229">
        <v>0</v>
      </c>
      <c r="S130" s="229">
        <v>0</v>
      </c>
      <c r="T130" s="229">
        <v>0</v>
      </c>
      <c r="U130" s="229">
        <v>0</v>
      </c>
      <c r="V130" s="229">
        <v>0</v>
      </c>
      <c r="W130" s="229">
        <v>0</v>
      </c>
      <c r="X130" s="229">
        <v>0</v>
      </c>
      <c r="Y130" s="229">
        <v>0</v>
      </c>
      <c r="DA130" s="73" t="s">
        <v>1376</v>
      </c>
    </row>
    <row r="131" spans="1:105" ht="12" customHeight="1" x14ac:dyDescent="0.25">
      <c r="A131" s="64" t="s">
        <v>38</v>
      </c>
      <c r="B131" s="229">
        <v>0</v>
      </c>
      <c r="C131" s="229">
        <v>0</v>
      </c>
      <c r="D131" s="229">
        <v>0</v>
      </c>
      <c r="E131" s="229">
        <v>0</v>
      </c>
      <c r="F131" s="229">
        <v>0</v>
      </c>
      <c r="G131" s="229">
        <v>0</v>
      </c>
      <c r="H131" s="229">
        <v>0</v>
      </c>
      <c r="I131" s="229">
        <v>0</v>
      </c>
      <c r="J131" s="229">
        <v>0</v>
      </c>
      <c r="K131" s="229">
        <v>0</v>
      </c>
      <c r="L131" s="229">
        <v>0</v>
      </c>
      <c r="M131" s="229">
        <v>0</v>
      </c>
      <c r="N131" s="229">
        <v>0</v>
      </c>
      <c r="O131" s="229">
        <v>0</v>
      </c>
      <c r="P131" s="229">
        <v>0</v>
      </c>
      <c r="Q131" s="229">
        <v>23.548896350402831</v>
      </c>
      <c r="R131" s="229">
        <v>10.55281996686673</v>
      </c>
      <c r="S131" s="229">
        <v>0</v>
      </c>
      <c r="T131" s="229">
        <v>0</v>
      </c>
      <c r="U131" s="229">
        <v>0</v>
      </c>
      <c r="V131" s="229">
        <v>0</v>
      </c>
      <c r="W131" s="229">
        <v>0</v>
      </c>
      <c r="X131" s="229">
        <v>0</v>
      </c>
      <c r="Y131" s="229">
        <v>0</v>
      </c>
      <c r="DA131" s="73" t="s">
        <v>1377</v>
      </c>
    </row>
    <row r="132" spans="1:105" ht="12" customHeight="1" x14ac:dyDescent="0.25">
      <c r="A132" s="64" t="s">
        <v>39</v>
      </c>
      <c r="B132" s="229">
        <v>0</v>
      </c>
      <c r="C132" s="229">
        <v>0</v>
      </c>
      <c r="D132" s="229">
        <v>0</v>
      </c>
      <c r="E132" s="229">
        <v>0</v>
      </c>
      <c r="F132" s="229">
        <v>0</v>
      </c>
      <c r="G132" s="229">
        <v>0</v>
      </c>
      <c r="H132" s="229">
        <v>0</v>
      </c>
      <c r="I132" s="229">
        <v>0</v>
      </c>
      <c r="J132" s="229">
        <v>0</v>
      </c>
      <c r="K132" s="229">
        <v>0</v>
      </c>
      <c r="L132" s="229">
        <v>0</v>
      </c>
      <c r="M132" s="229">
        <v>0</v>
      </c>
      <c r="N132" s="229">
        <v>0</v>
      </c>
      <c r="O132" s="229">
        <v>0</v>
      </c>
      <c r="P132" s="229">
        <v>0</v>
      </c>
      <c r="Q132" s="229">
        <v>0</v>
      </c>
      <c r="R132" s="229">
        <v>0</v>
      </c>
      <c r="S132" s="229">
        <v>0</v>
      </c>
      <c r="T132" s="229">
        <v>0</v>
      </c>
      <c r="U132" s="229">
        <v>0</v>
      </c>
      <c r="V132" s="229">
        <v>0</v>
      </c>
      <c r="W132" s="229">
        <v>0</v>
      </c>
      <c r="X132" s="229">
        <v>0</v>
      </c>
      <c r="Y132" s="229">
        <v>0</v>
      </c>
      <c r="DA132" s="73" t="s">
        <v>1378</v>
      </c>
    </row>
    <row r="133" spans="1:105" ht="12" customHeight="1" x14ac:dyDescent="0.25">
      <c r="A133" s="60" t="s">
        <v>1064</v>
      </c>
      <c r="B133" s="262">
        <v>0</v>
      </c>
      <c r="C133" s="262">
        <v>0</v>
      </c>
      <c r="D133" s="262">
        <v>0</v>
      </c>
      <c r="E133" s="262">
        <v>0</v>
      </c>
      <c r="F133" s="262">
        <v>0</v>
      </c>
      <c r="G133" s="262">
        <v>0</v>
      </c>
      <c r="H133" s="262">
        <v>0</v>
      </c>
      <c r="I133" s="262">
        <v>0</v>
      </c>
      <c r="J133" s="262">
        <v>0</v>
      </c>
      <c r="K133" s="262">
        <v>0</v>
      </c>
      <c r="L133" s="262">
        <v>0</v>
      </c>
      <c r="M133" s="262">
        <v>0</v>
      </c>
      <c r="N133" s="262">
        <v>0</v>
      </c>
      <c r="O133" s="262">
        <v>0</v>
      </c>
      <c r="P133" s="262">
        <v>0</v>
      </c>
      <c r="Q133" s="262">
        <v>0</v>
      </c>
      <c r="R133" s="262">
        <v>0</v>
      </c>
      <c r="S133" s="262">
        <v>0</v>
      </c>
      <c r="T133" s="262">
        <v>0</v>
      </c>
      <c r="U133" s="262">
        <v>0</v>
      </c>
      <c r="V133" s="262">
        <v>0</v>
      </c>
      <c r="W133" s="262">
        <v>0</v>
      </c>
      <c r="X133" s="262">
        <v>0</v>
      </c>
      <c r="Y133" s="262">
        <v>0</v>
      </c>
      <c r="DA133" s="72" t="s">
        <v>1379</v>
      </c>
    </row>
    <row r="134" spans="1:105" ht="12" customHeight="1" x14ac:dyDescent="0.25">
      <c r="A134" s="57" t="s">
        <v>1010</v>
      </c>
      <c r="B134" s="261">
        <v>7.9215532624073592</v>
      </c>
      <c r="C134" s="261">
        <v>11.294219011347121</v>
      </c>
      <c r="D134" s="261">
        <v>9.8317173077054427</v>
      </c>
      <c r="E134" s="261">
        <v>11.56256682250469</v>
      </c>
      <c r="F134" s="261">
        <v>12.22550614705203</v>
      </c>
      <c r="G134" s="261">
        <v>11.632142874634621</v>
      </c>
      <c r="H134" s="261">
        <v>11.838997604799721</v>
      </c>
      <c r="I134" s="261">
        <v>8.9800937830058025</v>
      </c>
      <c r="J134" s="261">
        <v>8.4877672916003828</v>
      </c>
      <c r="K134" s="261">
        <v>10.450092726907631</v>
      </c>
      <c r="L134" s="261">
        <v>10.093125566001429</v>
      </c>
      <c r="M134" s="261">
        <v>8.1272427835213588</v>
      </c>
      <c r="N134" s="261">
        <v>4.4804509080622497</v>
      </c>
      <c r="O134" s="261">
        <v>6.3485960875185494</v>
      </c>
      <c r="P134" s="261">
        <v>5.7787905665701729</v>
      </c>
      <c r="Q134" s="261">
        <v>6.4264261335199198</v>
      </c>
      <c r="R134" s="261">
        <v>6.5252335544657942</v>
      </c>
      <c r="S134" s="261">
        <v>7.1791495032115371</v>
      </c>
      <c r="T134" s="261">
        <v>5.3669185089191576</v>
      </c>
      <c r="U134" s="261">
        <v>8.6044381325738541</v>
      </c>
      <c r="V134" s="261">
        <v>8.7180472161913087</v>
      </c>
      <c r="W134" s="261">
        <v>7.5031143346905127</v>
      </c>
      <c r="X134" s="261">
        <v>7.7907983307713113</v>
      </c>
      <c r="Y134" s="261">
        <v>7.5072139698639173</v>
      </c>
      <c r="DA134" s="70" t="s">
        <v>1380</v>
      </c>
    </row>
    <row r="135" spans="1:105" ht="12" customHeight="1" x14ac:dyDescent="0.25">
      <c r="A135" s="60" t="s">
        <v>1012</v>
      </c>
      <c r="B135" s="262">
        <v>7.9215532624073592</v>
      </c>
      <c r="C135" s="262">
        <v>11.294219011347121</v>
      </c>
      <c r="D135" s="262">
        <v>9.8317173077054427</v>
      </c>
      <c r="E135" s="262">
        <v>11.56256682250469</v>
      </c>
      <c r="F135" s="262">
        <v>12.22550614705203</v>
      </c>
      <c r="G135" s="262">
        <v>11.632142874634621</v>
      </c>
      <c r="H135" s="262">
        <v>11.838997604799721</v>
      </c>
      <c r="I135" s="262">
        <v>8.9800937830058025</v>
      </c>
      <c r="J135" s="262">
        <v>8.4877672916003828</v>
      </c>
      <c r="K135" s="262">
        <v>10.450092726907631</v>
      </c>
      <c r="L135" s="262">
        <v>10.093125566001429</v>
      </c>
      <c r="M135" s="262">
        <v>8.1272427835213588</v>
      </c>
      <c r="N135" s="262">
        <v>4.4804509080622497</v>
      </c>
      <c r="O135" s="262">
        <v>6.3485960875185494</v>
      </c>
      <c r="P135" s="262">
        <v>5.7787905665701729</v>
      </c>
      <c r="Q135" s="262">
        <v>6.4264261335199198</v>
      </c>
      <c r="R135" s="262">
        <v>6.5252335544657942</v>
      </c>
      <c r="S135" s="262">
        <v>7.1791495032115371</v>
      </c>
      <c r="T135" s="262">
        <v>5.3669185089191576</v>
      </c>
      <c r="U135" s="262">
        <v>8.6044381325738541</v>
      </c>
      <c r="V135" s="262">
        <v>8.7180472161913087</v>
      </c>
      <c r="W135" s="262">
        <v>7.5031143346905127</v>
      </c>
      <c r="X135" s="262">
        <v>7.7907983307713113</v>
      </c>
      <c r="Y135" s="262">
        <v>7.5072139698639173</v>
      </c>
      <c r="DA135" s="72" t="s">
        <v>1381</v>
      </c>
    </row>
    <row r="136" spans="1:105" ht="12" customHeight="1" x14ac:dyDescent="0.25">
      <c r="A136" s="59" t="s">
        <v>28</v>
      </c>
      <c r="B136" s="230">
        <v>0</v>
      </c>
      <c r="C136" s="230">
        <v>0</v>
      </c>
      <c r="D136" s="230">
        <v>0</v>
      </c>
      <c r="E136" s="230">
        <v>0</v>
      </c>
      <c r="F136" s="230">
        <v>0</v>
      </c>
      <c r="G136" s="230">
        <v>0</v>
      </c>
      <c r="H136" s="230">
        <v>0</v>
      </c>
      <c r="I136" s="230">
        <v>0</v>
      </c>
      <c r="J136" s="230">
        <v>0</v>
      </c>
      <c r="K136" s="230">
        <v>0</v>
      </c>
      <c r="L136" s="230">
        <v>0</v>
      </c>
      <c r="M136" s="230">
        <v>0</v>
      </c>
      <c r="N136" s="230">
        <v>0</v>
      </c>
      <c r="O136" s="230">
        <v>0</v>
      </c>
      <c r="P136" s="230">
        <v>0</v>
      </c>
      <c r="Q136" s="230">
        <v>0</v>
      </c>
      <c r="R136" s="230">
        <v>0</v>
      </c>
      <c r="S136" s="230">
        <v>0</v>
      </c>
      <c r="T136" s="230">
        <v>0</v>
      </c>
      <c r="U136" s="230">
        <v>0</v>
      </c>
      <c r="V136" s="230">
        <v>0</v>
      </c>
      <c r="W136" s="230">
        <v>0</v>
      </c>
      <c r="X136" s="230">
        <v>0</v>
      </c>
      <c r="Y136" s="230">
        <v>0</v>
      </c>
      <c r="DA136" s="71" t="s">
        <v>1382</v>
      </c>
    </row>
    <row r="137" spans="1:105" ht="12" customHeight="1" x14ac:dyDescent="0.25">
      <c r="A137" s="59" t="s">
        <v>31</v>
      </c>
      <c r="B137" s="295">
        <v>2.4886395688038432</v>
      </c>
      <c r="C137" s="295">
        <v>3.7601048558318881</v>
      </c>
      <c r="D137" s="295">
        <v>3.0683508867445992</v>
      </c>
      <c r="E137" s="295">
        <v>3.9066021981461541</v>
      </c>
      <c r="F137" s="295">
        <v>3.2508789967957901</v>
      </c>
      <c r="G137" s="295">
        <v>2.893013251963175</v>
      </c>
      <c r="H137" s="295">
        <v>2.713041793262954</v>
      </c>
      <c r="I137" s="295">
        <v>2.0464106710497219</v>
      </c>
      <c r="J137" s="295">
        <v>2.0491161059000622</v>
      </c>
      <c r="K137" s="295">
        <v>2.86975108276678</v>
      </c>
      <c r="L137" s="295">
        <v>2.7590799584327081</v>
      </c>
      <c r="M137" s="295">
        <v>2.0171746246674629</v>
      </c>
      <c r="N137" s="295">
        <v>0.36544166674108808</v>
      </c>
      <c r="O137" s="295">
        <v>0.67460220613434385</v>
      </c>
      <c r="P137" s="295">
        <v>0.67498930781265176</v>
      </c>
      <c r="Q137" s="295">
        <v>1.097940175134628</v>
      </c>
      <c r="R137" s="295">
        <v>0.67347518075522739</v>
      </c>
      <c r="S137" s="295">
        <v>1.1031037828765859</v>
      </c>
      <c r="T137" s="295">
        <v>1.1519383480557399</v>
      </c>
      <c r="U137" s="295">
        <v>1.9539073133673539</v>
      </c>
      <c r="V137" s="295">
        <v>1.673166970448942</v>
      </c>
      <c r="W137" s="295">
        <v>1.5755038160288359</v>
      </c>
      <c r="X137" s="295">
        <v>0.56528955175047912</v>
      </c>
      <c r="Y137" s="295">
        <v>0.8745039636327766</v>
      </c>
      <c r="DA137" s="122" t="s">
        <v>1383</v>
      </c>
    </row>
    <row r="138" spans="1:105" ht="12" customHeight="1" x14ac:dyDescent="0.25">
      <c r="A138" s="59" t="s">
        <v>159</v>
      </c>
      <c r="B138" s="295">
        <v>0.45558600164386309</v>
      </c>
      <c r="C138" s="295">
        <v>0.65599410749648146</v>
      </c>
      <c r="D138" s="295">
        <v>0.56607316536388752</v>
      </c>
      <c r="E138" s="295">
        <v>0.64662326170252704</v>
      </c>
      <c r="F138" s="295">
        <v>0.51478839608949878</v>
      </c>
      <c r="G138" s="295">
        <v>0.53552951099226609</v>
      </c>
      <c r="H138" s="295">
        <v>0.50866442956732616</v>
      </c>
      <c r="I138" s="295">
        <v>0.34636939583980492</v>
      </c>
      <c r="J138" s="295">
        <v>0.39750498523377897</v>
      </c>
      <c r="K138" s="295">
        <v>0.62366652826712532</v>
      </c>
      <c r="L138" s="295">
        <v>0.58273622584327101</v>
      </c>
      <c r="M138" s="295">
        <v>0.1972665304864131</v>
      </c>
      <c r="N138" s="295">
        <v>0.12946720549805091</v>
      </c>
      <c r="O138" s="295">
        <v>0.35402708184085729</v>
      </c>
      <c r="P138" s="295">
        <v>1.043140234208862</v>
      </c>
      <c r="Q138" s="295">
        <v>0.27495927615440291</v>
      </c>
      <c r="R138" s="295">
        <v>0.22352310267305861</v>
      </c>
      <c r="S138" s="295">
        <v>0.348440367435633</v>
      </c>
      <c r="T138" s="295">
        <v>0.35744980911337709</v>
      </c>
      <c r="U138" s="295">
        <v>9.9769674671116013E-2</v>
      </c>
      <c r="V138" s="295">
        <v>6.760954675542484E-2</v>
      </c>
      <c r="W138" s="295">
        <v>6.1644732029063523E-2</v>
      </c>
      <c r="X138" s="295">
        <v>1.9601217982065679E-2</v>
      </c>
      <c r="Y138" s="295">
        <v>2.713173829570922E-2</v>
      </c>
      <c r="DA138" s="122" t="s">
        <v>1384</v>
      </c>
    </row>
    <row r="139" spans="1:105" ht="12" customHeight="1" x14ac:dyDescent="0.25">
      <c r="A139" s="59" t="s">
        <v>32</v>
      </c>
      <c r="B139" s="295">
        <v>4.7257578592139078</v>
      </c>
      <c r="C139" s="295">
        <v>6.4606441187034109</v>
      </c>
      <c r="D139" s="295">
        <v>5.491729392593502</v>
      </c>
      <c r="E139" s="295">
        <v>6.0574912111371502</v>
      </c>
      <c r="F139" s="295">
        <v>7.4929951020005321</v>
      </c>
      <c r="G139" s="295">
        <v>6.4256721881952172</v>
      </c>
      <c r="H139" s="295">
        <v>7.2836966383614854</v>
      </c>
      <c r="I139" s="295">
        <v>5.7173325969986202</v>
      </c>
      <c r="J139" s="295">
        <v>4.830376627091634</v>
      </c>
      <c r="K139" s="295">
        <v>4.8527426858491394</v>
      </c>
      <c r="L139" s="295">
        <v>4.6132162536125652</v>
      </c>
      <c r="M139" s="295">
        <v>3.944563854464096</v>
      </c>
      <c r="N139" s="295">
        <v>0</v>
      </c>
      <c r="O139" s="295">
        <v>1.0793340867323109</v>
      </c>
      <c r="P139" s="295">
        <v>0.95994874631098881</v>
      </c>
      <c r="Q139" s="295">
        <v>1.1710998487167821</v>
      </c>
      <c r="R139" s="295">
        <v>0.71834924531334188</v>
      </c>
      <c r="S139" s="295">
        <v>0.90609620872036023</v>
      </c>
      <c r="T139" s="295">
        <v>0.79439021940951549</v>
      </c>
      <c r="U139" s="295">
        <v>0.4139178543704472</v>
      </c>
      <c r="V139" s="295">
        <v>0.56817999460693291</v>
      </c>
      <c r="W139" s="295">
        <v>1.6203905702463619</v>
      </c>
      <c r="X139" s="295">
        <v>0.45740355926229748</v>
      </c>
      <c r="Y139" s="295">
        <v>0.79462167144495799</v>
      </c>
      <c r="DA139" s="122" t="s">
        <v>1385</v>
      </c>
    </row>
    <row r="140" spans="1:105" ht="12" customHeight="1" x14ac:dyDescent="0.25">
      <c r="A140" s="59" t="s">
        <v>35</v>
      </c>
      <c r="B140" s="295">
        <v>0.25156983274574501</v>
      </c>
      <c r="C140" s="295">
        <v>0.41747592931534422</v>
      </c>
      <c r="D140" s="295">
        <v>0.70556386300345453</v>
      </c>
      <c r="E140" s="295">
        <v>0.95185015151885743</v>
      </c>
      <c r="F140" s="295">
        <v>0.96684365216620893</v>
      </c>
      <c r="G140" s="295">
        <v>1.7779279234839589</v>
      </c>
      <c r="H140" s="295">
        <v>1.333594743607954</v>
      </c>
      <c r="I140" s="295">
        <v>0.8699811191176563</v>
      </c>
      <c r="J140" s="295">
        <v>1.210769573374908</v>
      </c>
      <c r="K140" s="295">
        <v>2.1039324300245799</v>
      </c>
      <c r="L140" s="295">
        <v>2.1380931281128892</v>
      </c>
      <c r="M140" s="295">
        <v>1.9682377739033869</v>
      </c>
      <c r="N140" s="295">
        <v>3.98554203582311</v>
      </c>
      <c r="O140" s="295">
        <v>4.2406327128110366</v>
      </c>
      <c r="P140" s="295">
        <v>3.1007122782376699</v>
      </c>
      <c r="Q140" s="295">
        <v>3.8824268335141059</v>
      </c>
      <c r="R140" s="295">
        <v>4.909886025724167</v>
      </c>
      <c r="S140" s="295">
        <v>4.8215091441789566</v>
      </c>
      <c r="T140" s="295">
        <v>3.063140132340525</v>
      </c>
      <c r="U140" s="295">
        <v>6.1368432901649363</v>
      </c>
      <c r="V140" s="295">
        <v>6.4090907043800094</v>
      </c>
      <c r="W140" s="295">
        <v>4.2455752163862508</v>
      </c>
      <c r="X140" s="295">
        <v>6.7485040017764693</v>
      </c>
      <c r="Y140" s="295">
        <v>5.8109565964904739</v>
      </c>
      <c r="DA140" s="122" t="s">
        <v>1386</v>
      </c>
    </row>
    <row r="141" spans="1:105" ht="12" customHeight="1" x14ac:dyDescent="0.25">
      <c r="A141" s="60" t="s">
        <v>1019</v>
      </c>
      <c r="B141" s="262">
        <v>0</v>
      </c>
      <c r="C141" s="262">
        <v>0</v>
      </c>
      <c r="D141" s="262">
        <v>0</v>
      </c>
      <c r="E141" s="262">
        <v>0</v>
      </c>
      <c r="F141" s="262">
        <v>0</v>
      </c>
      <c r="G141" s="262">
        <v>0</v>
      </c>
      <c r="H141" s="262">
        <v>0</v>
      </c>
      <c r="I141" s="262">
        <v>0</v>
      </c>
      <c r="J141" s="262">
        <v>0</v>
      </c>
      <c r="K141" s="262">
        <v>0</v>
      </c>
      <c r="L141" s="262">
        <v>0</v>
      </c>
      <c r="M141" s="262">
        <v>0</v>
      </c>
      <c r="N141" s="262">
        <v>0</v>
      </c>
      <c r="O141" s="262">
        <v>0</v>
      </c>
      <c r="P141" s="262">
        <v>0</v>
      </c>
      <c r="Q141" s="262">
        <v>0</v>
      </c>
      <c r="R141" s="262">
        <v>0</v>
      </c>
      <c r="S141" s="262">
        <v>0</v>
      </c>
      <c r="T141" s="262">
        <v>0</v>
      </c>
      <c r="U141" s="262">
        <v>0</v>
      </c>
      <c r="V141" s="262">
        <v>0</v>
      </c>
      <c r="W141" s="262">
        <v>0</v>
      </c>
      <c r="X141" s="262">
        <v>0</v>
      </c>
      <c r="Y141" s="262">
        <v>0</v>
      </c>
      <c r="DA141" s="72" t="s">
        <v>1387</v>
      </c>
    </row>
    <row r="142" spans="1:105" ht="12" customHeight="1" x14ac:dyDescent="0.25">
      <c r="A142" s="57" t="s">
        <v>1021</v>
      </c>
      <c r="B142" s="261">
        <f t="shared" ref="B142:Y142" si="6">B143+B144+B155</f>
        <v>1.8388854771568046</v>
      </c>
      <c r="C142" s="261">
        <f t="shared" si="6"/>
        <v>2.7262425832843196</v>
      </c>
      <c r="D142" s="261">
        <f t="shared" si="6"/>
        <v>2.6832120672774034</v>
      </c>
      <c r="E142" s="261">
        <f t="shared" si="6"/>
        <v>4.2718113101339874</v>
      </c>
      <c r="F142" s="261">
        <f t="shared" si="6"/>
        <v>5.1419480781975864</v>
      </c>
      <c r="G142" s="261">
        <f t="shared" si="6"/>
        <v>5.726190375287759</v>
      </c>
      <c r="H142" s="261">
        <f t="shared" si="6"/>
        <v>5.5414895832049105</v>
      </c>
      <c r="I142" s="261">
        <f t="shared" si="6"/>
        <v>4.892499864269154</v>
      </c>
      <c r="J142" s="261">
        <f t="shared" si="6"/>
        <v>3.6312049790339431</v>
      </c>
      <c r="K142" s="261">
        <f t="shared" si="6"/>
        <v>4.6475073875267405</v>
      </c>
      <c r="L142" s="261">
        <f t="shared" si="6"/>
        <v>4.9805055040214921</v>
      </c>
      <c r="M142" s="261">
        <f t="shared" si="6"/>
        <v>4.1814216347900786</v>
      </c>
      <c r="N142" s="261">
        <f t="shared" si="6"/>
        <v>2.0894037108878951</v>
      </c>
      <c r="O142" s="261">
        <f t="shared" si="6"/>
        <v>3.1026501278836651</v>
      </c>
      <c r="P142" s="261">
        <f t="shared" si="6"/>
        <v>3.0575173825712549</v>
      </c>
      <c r="Q142" s="261">
        <f t="shared" si="6"/>
        <v>5.7227668809848158</v>
      </c>
      <c r="R142" s="261">
        <f t="shared" si="6"/>
        <v>5.7638010875188375</v>
      </c>
      <c r="S142" s="261">
        <f t="shared" si="6"/>
        <v>3.241611432787685</v>
      </c>
      <c r="T142" s="261">
        <f t="shared" si="6"/>
        <v>2.1122786936752895</v>
      </c>
      <c r="U142" s="261">
        <f t="shared" si="6"/>
        <v>4.0991158265034509</v>
      </c>
      <c r="V142" s="261">
        <f t="shared" si="6"/>
        <v>4.1560994462590584</v>
      </c>
      <c r="W142" s="261">
        <f t="shared" si="6"/>
        <v>3.3861386043671349</v>
      </c>
      <c r="X142" s="261">
        <f t="shared" si="6"/>
        <v>5.6234145226793224</v>
      </c>
      <c r="Y142" s="261">
        <f t="shared" si="6"/>
        <v>5.0607997437576211</v>
      </c>
      <c r="DA142" s="70"/>
    </row>
    <row r="143" spans="1:105" ht="12" customHeight="1" x14ac:dyDescent="0.25">
      <c r="A143" s="60" t="s">
        <v>1022</v>
      </c>
      <c r="B143" s="262">
        <v>0.28050965119732141</v>
      </c>
      <c r="C143" s="262">
        <v>0.5177168566103445</v>
      </c>
      <c r="D143" s="262">
        <v>0.75418784128092142</v>
      </c>
      <c r="E143" s="262">
        <v>2.0697746048292749</v>
      </c>
      <c r="F143" s="262">
        <v>2.832281494050942</v>
      </c>
      <c r="G143" s="262">
        <v>3.52901184919835</v>
      </c>
      <c r="H143" s="262">
        <v>3.3079976079744631</v>
      </c>
      <c r="I143" s="262">
        <v>3.213155072787099</v>
      </c>
      <c r="J143" s="262">
        <v>2.0146393355328871</v>
      </c>
      <c r="K143" s="262">
        <v>2.647257825822936</v>
      </c>
      <c r="L143" s="262">
        <v>3.0630694898828499</v>
      </c>
      <c r="M143" s="262">
        <v>2.638536607733776</v>
      </c>
      <c r="N143" s="262">
        <v>1.111357084007548</v>
      </c>
      <c r="O143" s="262">
        <v>1.447628893082894</v>
      </c>
      <c r="P143" s="262">
        <v>1.4793467592238749</v>
      </c>
      <c r="Q143" s="262">
        <v>1.912565049591916</v>
      </c>
      <c r="R143" s="262">
        <v>3.347242847087518</v>
      </c>
      <c r="S143" s="262">
        <v>1.6513241136301251</v>
      </c>
      <c r="T143" s="262">
        <v>0.60223148541367433</v>
      </c>
      <c r="U143" s="262">
        <v>2.255167677658716</v>
      </c>
      <c r="V143" s="262">
        <v>2.2092267551472582</v>
      </c>
      <c r="W143" s="262">
        <v>1.698367438728005</v>
      </c>
      <c r="X143" s="262">
        <v>4.077407803976012</v>
      </c>
      <c r="Y143" s="262">
        <v>3.5589428098059419</v>
      </c>
      <c r="DA143" s="72" t="s">
        <v>1388</v>
      </c>
    </row>
    <row r="144" spans="1:105" ht="12" customHeight="1" x14ac:dyDescent="0.25">
      <c r="A144" s="60" t="s">
        <v>1024</v>
      </c>
      <c r="B144" s="262">
        <v>1.5583758259594831</v>
      </c>
      <c r="C144" s="262">
        <v>2.2085257266739751</v>
      </c>
      <c r="D144" s="262">
        <v>1.929024225996482</v>
      </c>
      <c r="E144" s="262">
        <v>2.2020367053047121</v>
      </c>
      <c r="F144" s="262">
        <v>2.3096665841466448</v>
      </c>
      <c r="G144" s="262">
        <v>2.197178526089409</v>
      </c>
      <c r="H144" s="262">
        <v>2.233491975230447</v>
      </c>
      <c r="I144" s="262">
        <v>1.679344791482055</v>
      </c>
      <c r="J144" s="262">
        <v>1.616565643501056</v>
      </c>
      <c r="K144" s="262">
        <v>2.000249561703805</v>
      </c>
      <c r="L144" s="262">
        <v>1.917436014138642</v>
      </c>
      <c r="M144" s="262">
        <v>1.542885027056303</v>
      </c>
      <c r="N144" s="262">
        <v>0.97804662688034716</v>
      </c>
      <c r="O144" s="262">
        <v>1.6550212348007709</v>
      </c>
      <c r="P144" s="262">
        <v>1.57817062334738</v>
      </c>
      <c r="Q144" s="262">
        <v>3.8102018313929</v>
      </c>
      <c r="R144" s="262">
        <v>2.4165582404313199</v>
      </c>
      <c r="S144" s="262">
        <v>1.5902873191575599</v>
      </c>
      <c r="T144" s="262">
        <v>1.510047208261615</v>
      </c>
      <c r="U144" s="262">
        <v>1.8439481488447349</v>
      </c>
      <c r="V144" s="262">
        <v>1.9468726911117999</v>
      </c>
      <c r="W144" s="262">
        <v>1.6877711656391301</v>
      </c>
      <c r="X144" s="262">
        <v>1.54600671870331</v>
      </c>
      <c r="Y144" s="262">
        <v>1.501856933951679</v>
      </c>
      <c r="DA144" s="72" t="s">
        <v>1389</v>
      </c>
    </row>
    <row r="145" spans="1:105" ht="12" customHeight="1" x14ac:dyDescent="0.25">
      <c r="A145" s="64" t="s">
        <v>28</v>
      </c>
      <c r="B145" s="229">
        <v>0</v>
      </c>
      <c r="C145" s="229">
        <v>0</v>
      </c>
      <c r="D145" s="229">
        <v>0</v>
      </c>
      <c r="E145" s="229">
        <v>0</v>
      </c>
      <c r="F145" s="229">
        <v>0</v>
      </c>
      <c r="G145" s="229">
        <v>0</v>
      </c>
      <c r="H145" s="229">
        <v>0</v>
      </c>
      <c r="I145" s="229">
        <v>0</v>
      </c>
      <c r="J145" s="229">
        <v>0</v>
      </c>
      <c r="K145" s="229">
        <v>0</v>
      </c>
      <c r="L145" s="229">
        <v>0</v>
      </c>
      <c r="M145" s="229">
        <v>0</v>
      </c>
      <c r="N145" s="229">
        <v>0</v>
      </c>
      <c r="O145" s="229">
        <v>0</v>
      </c>
      <c r="P145" s="229">
        <v>0</v>
      </c>
      <c r="Q145" s="229">
        <v>0</v>
      </c>
      <c r="R145" s="229">
        <v>0</v>
      </c>
      <c r="S145" s="229">
        <v>0</v>
      </c>
      <c r="T145" s="229">
        <v>0</v>
      </c>
      <c r="U145" s="229">
        <v>0</v>
      </c>
      <c r="V145" s="229">
        <v>0</v>
      </c>
      <c r="W145" s="229">
        <v>0</v>
      </c>
      <c r="X145" s="229">
        <v>0</v>
      </c>
      <c r="Y145" s="229">
        <v>0</v>
      </c>
      <c r="DA145" s="73" t="s">
        <v>1390</v>
      </c>
    </row>
    <row r="146" spans="1:105" ht="12" customHeight="1" x14ac:dyDescent="0.25">
      <c r="A146" s="64" t="s">
        <v>30</v>
      </c>
      <c r="B146" s="229">
        <v>0.15182739745345539</v>
      </c>
      <c r="C146" s="229">
        <v>0.10333873026008571</v>
      </c>
      <c r="D146" s="229">
        <v>0</v>
      </c>
      <c r="E146" s="229">
        <v>0</v>
      </c>
      <c r="F146" s="229">
        <v>0</v>
      </c>
      <c r="G146" s="229">
        <v>0</v>
      </c>
      <c r="H146" s="229">
        <v>0</v>
      </c>
      <c r="I146" s="229">
        <v>0</v>
      </c>
      <c r="J146" s="229">
        <v>0</v>
      </c>
      <c r="K146" s="229">
        <v>0</v>
      </c>
      <c r="L146" s="229">
        <v>0</v>
      </c>
      <c r="M146" s="229">
        <v>0</v>
      </c>
      <c r="N146" s="229">
        <v>0</v>
      </c>
      <c r="O146" s="229">
        <v>0</v>
      </c>
      <c r="P146" s="229">
        <v>0</v>
      </c>
      <c r="Q146" s="229">
        <v>0</v>
      </c>
      <c r="R146" s="229">
        <v>0</v>
      </c>
      <c r="S146" s="229">
        <v>0</v>
      </c>
      <c r="T146" s="229">
        <v>0</v>
      </c>
      <c r="U146" s="229">
        <v>0</v>
      </c>
      <c r="V146" s="229">
        <v>0</v>
      </c>
      <c r="W146" s="229">
        <v>0</v>
      </c>
      <c r="X146" s="229">
        <v>0</v>
      </c>
      <c r="Y146" s="229">
        <v>0</v>
      </c>
      <c r="DA146" s="73" t="s">
        <v>1391</v>
      </c>
    </row>
    <row r="147" spans="1:105" ht="12" customHeight="1" x14ac:dyDescent="0.25">
      <c r="A147" s="64" t="s">
        <v>31</v>
      </c>
      <c r="B147" s="229">
        <v>0.44188203483153687</v>
      </c>
      <c r="C147" s="229">
        <v>0.70086509210572312</v>
      </c>
      <c r="D147" s="229">
        <v>0.60202333012049292</v>
      </c>
      <c r="E147" s="229">
        <v>0.74399409451182963</v>
      </c>
      <c r="F147" s="229">
        <v>0.61416243202445542</v>
      </c>
      <c r="G147" s="229">
        <v>0.54645705966754154</v>
      </c>
      <c r="H147" s="229">
        <v>0.51183024745785777</v>
      </c>
      <c r="I147" s="229">
        <v>0.38269412154294291</v>
      </c>
      <c r="J147" s="229">
        <v>0.39027114935406398</v>
      </c>
      <c r="K147" s="229">
        <v>0.54929831681999897</v>
      </c>
      <c r="L147" s="229">
        <v>0.52415470743844994</v>
      </c>
      <c r="M147" s="229">
        <v>0.38294272833435261</v>
      </c>
      <c r="N147" s="229">
        <v>7.977299535511112E-2</v>
      </c>
      <c r="O147" s="229">
        <v>0.10023066034071471</v>
      </c>
      <c r="P147" s="229">
        <v>6.4917556129048468E-2</v>
      </c>
      <c r="Q147" s="229">
        <v>4.6862937666387237E-2</v>
      </c>
      <c r="R147" s="229">
        <v>5.6390338261499778E-2</v>
      </c>
      <c r="S147" s="229">
        <v>0.20660579296092951</v>
      </c>
      <c r="T147" s="229">
        <v>0.2664766944030334</v>
      </c>
      <c r="U147" s="229">
        <v>0.37624871508633329</v>
      </c>
      <c r="V147" s="229">
        <v>0.3073594001094796</v>
      </c>
      <c r="W147" s="229">
        <v>0.26001251569653122</v>
      </c>
      <c r="X147" s="229">
        <v>9.7251261468579028E-2</v>
      </c>
      <c r="Y147" s="229">
        <v>0.150259308222571</v>
      </c>
      <c r="DA147" s="73" t="s">
        <v>1392</v>
      </c>
    </row>
    <row r="148" spans="1:105" ht="12" customHeight="1" x14ac:dyDescent="0.25">
      <c r="A148" s="64" t="s">
        <v>159</v>
      </c>
      <c r="B148" s="229">
        <v>8.0893702716426569E-2</v>
      </c>
      <c r="C148" s="229">
        <v>0.1222740822927436</v>
      </c>
      <c r="D148" s="229">
        <v>0.1110659323796505</v>
      </c>
      <c r="E148" s="229">
        <v>0.1231463721361116</v>
      </c>
      <c r="F148" s="229">
        <v>9.7254832810424574E-2</v>
      </c>
      <c r="G148" s="229">
        <v>0.1011553893655497</v>
      </c>
      <c r="H148" s="229">
        <v>9.596234068526234E-2</v>
      </c>
      <c r="I148" s="229">
        <v>6.4773671064899022E-2</v>
      </c>
      <c r="J148" s="229">
        <v>7.5708119717801517E-2</v>
      </c>
      <c r="K148" s="229">
        <v>0.11937584980500029</v>
      </c>
      <c r="L148" s="229">
        <v>0.11070499607563861</v>
      </c>
      <c r="M148" s="229">
        <v>3.7449302836620797E-2</v>
      </c>
      <c r="N148" s="229">
        <v>2.8261656299177571E-2</v>
      </c>
      <c r="O148" s="229">
        <v>5.2600433068164067E-2</v>
      </c>
      <c r="P148" s="229">
        <v>0.1003247220673282</v>
      </c>
      <c r="Q148" s="229">
        <v>1.173597588560665E-2</v>
      </c>
      <c r="R148" s="229">
        <v>1.871567613651199E-2</v>
      </c>
      <c r="S148" s="229">
        <v>6.5261129125953415E-2</v>
      </c>
      <c r="T148" s="229">
        <v>8.2688490845274715E-2</v>
      </c>
      <c r="U148" s="229">
        <v>1.921186928508687E-2</v>
      </c>
      <c r="V148" s="229">
        <v>1.2419818284391201E-2</v>
      </c>
      <c r="W148" s="229">
        <v>1.017350874764367E-2</v>
      </c>
      <c r="X148" s="229">
        <v>3.372153561256524E-3</v>
      </c>
      <c r="Y148" s="229">
        <v>4.6618384784143062E-3</v>
      </c>
      <c r="DA148" s="73" t="s">
        <v>1393</v>
      </c>
    </row>
    <row r="149" spans="1:105" ht="12" customHeight="1" x14ac:dyDescent="0.25">
      <c r="A149" s="64" t="s">
        <v>32</v>
      </c>
      <c r="B149" s="229">
        <v>0.8391040330337064</v>
      </c>
      <c r="C149" s="229">
        <v>1.2042323575882239</v>
      </c>
      <c r="D149" s="229">
        <v>1.0775003704212689</v>
      </c>
      <c r="E149" s="229">
        <v>1.1536208346941459</v>
      </c>
      <c r="F149" s="229">
        <v>1.4155913214634659</v>
      </c>
      <c r="G149" s="229">
        <v>1.2137358610320499</v>
      </c>
      <c r="H149" s="229">
        <v>1.3741094081476981</v>
      </c>
      <c r="I149" s="229">
        <v>1.06918401410352</v>
      </c>
      <c r="J149" s="229">
        <v>0.91998527201074098</v>
      </c>
      <c r="K149" s="229">
        <v>0.92886222965635601</v>
      </c>
      <c r="L149" s="229">
        <v>0.87639323694560856</v>
      </c>
      <c r="M149" s="229">
        <v>0.74884049503972272</v>
      </c>
      <c r="N149" s="229">
        <v>0</v>
      </c>
      <c r="O149" s="229">
        <v>0.1603646819676687</v>
      </c>
      <c r="P149" s="229">
        <v>9.2323724092160039E-2</v>
      </c>
      <c r="Q149" s="229">
        <v>4.9985582506624847E-2</v>
      </c>
      <c r="R149" s="229">
        <v>6.0147661102651573E-2</v>
      </c>
      <c r="S149" s="229">
        <v>0.16970726472661021</v>
      </c>
      <c r="T149" s="229">
        <v>0.1837654594029583</v>
      </c>
      <c r="U149" s="229">
        <v>7.9704937789386726E-2</v>
      </c>
      <c r="V149" s="229">
        <v>0.1043741989777245</v>
      </c>
      <c r="W149" s="229">
        <v>0.2674203796234933</v>
      </c>
      <c r="X149" s="229">
        <v>7.869077537472581E-2</v>
      </c>
      <c r="Y149" s="229">
        <v>0.13653374668993601</v>
      </c>
      <c r="DA149" s="73" t="s">
        <v>1394</v>
      </c>
    </row>
    <row r="150" spans="1:105" ht="12" customHeight="1" x14ac:dyDescent="0.25">
      <c r="A150" s="64" t="s">
        <v>33</v>
      </c>
      <c r="B150" s="229">
        <v>0</v>
      </c>
      <c r="C150" s="229">
        <v>0</v>
      </c>
      <c r="D150" s="229">
        <v>0</v>
      </c>
      <c r="E150" s="229">
        <v>0</v>
      </c>
      <c r="F150" s="229">
        <v>0</v>
      </c>
      <c r="G150" s="229">
        <v>0</v>
      </c>
      <c r="H150" s="229">
        <v>0</v>
      </c>
      <c r="I150" s="229">
        <v>0</v>
      </c>
      <c r="J150" s="229">
        <v>0</v>
      </c>
      <c r="K150" s="229">
        <v>0</v>
      </c>
      <c r="L150" s="229">
        <v>0</v>
      </c>
      <c r="M150" s="229">
        <v>0</v>
      </c>
      <c r="N150" s="229">
        <v>0</v>
      </c>
      <c r="O150" s="229">
        <v>0.71176316018703223</v>
      </c>
      <c r="P150" s="229">
        <v>1.0223915071136469</v>
      </c>
      <c r="Q150" s="229">
        <v>0.88747872511899173</v>
      </c>
      <c r="R150" s="229">
        <v>0.68337503916057118</v>
      </c>
      <c r="S150" s="229">
        <v>0.24566870854218251</v>
      </c>
      <c r="T150" s="229">
        <v>0.26852355745072048</v>
      </c>
      <c r="U150" s="229">
        <v>0.18705850557837889</v>
      </c>
      <c r="V150" s="229">
        <v>0.34537456819840001</v>
      </c>
      <c r="W150" s="229">
        <v>0.4494982945273539</v>
      </c>
      <c r="X150" s="229">
        <v>0.2056936646788379</v>
      </c>
      <c r="Y150" s="229">
        <v>0.21194994130109249</v>
      </c>
      <c r="DA150" s="73" t="s">
        <v>1395</v>
      </c>
    </row>
    <row r="151" spans="1:105" ht="12" customHeight="1" x14ac:dyDescent="0.25">
      <c r="A151" s="64" t="s">
        <v>35</v>
      </c>
      <c r="B151" s="229">
        <v>4.4668657924357397E-2</v>
      </c>
      <c r="C151" s="229">
        <v>7.7815464427198069E-2</v>
      </c>
      <c r="D151" s="229">
        <v>0.13843459307507011</v>
      </c>
      <c r="E151" s="229">
        <v>0.1812754039626244</v>
      </c>
      <c r="F151" s="229">
        <v>0.18265799784829881</v>
      </c>
      <c r="G151" s="229">
        <v>0.33583021602426749</v>
      </c>
      <c r="H151" s="229">
        <v>0.25158997893962831</v>
      </c>
      <c r="I151" s="229">
        <v>0.16269298477069391</v>
      </c>
      <c r="J151" s="229">
        <v>0.23060110241844961</v>
      </c>
      <c r="K151" s="229">
        <v>0.40271316542244939</v>
      </c>
      <c r="L151" s="229">
        <v>0.40618307367894452</v>
      </c>
      <c r="M151" s="229">
        <v>0.37365250084560647</v>
      </c>
      <c r="N151" s="229">
        <v>0.87001197522605844</v>
      </c>
      <c r="O151" s="229">
        <v>0.6300622992371917</v>
      </c>
      <c r="P151" s="229">
        <v>0.29821311394519662</v>
      </c>
      <c r="Q151" s="229">
        <v>0.16571205864743149</v>
      </c>
      <c r="R151" s="229">
        <v>0.41110666246901262</v>
      </c>
      <c r="S151" s="229">
        <v>0.90304442380188432</v>
      </c>
      <c r="T151" s="229">
        <v>0.70859300615962828</v>
      </c>
      <c r="U151" s="229">
        <v>1.18172412110555</v>
      </c>
      <c r="V151" s="229">
        <v>1.1773447055418049</v>
      </c>
      <c r="W151" s="229">
        <v>0.7006664670441074</v>
      </c>
      <c r="X151" s="229">
        <v>1.1609988636199109</v>
      </c>
      <c r="Y151" s="229">
        <v>0.99845209925966572</v>
      </c>
      <c r="DA151" s="73" t="s">
        <v>1396</v>
      </c>
    </row>
    <row r="152" spans="1:105" ht="12" customHeight="1" x14ac:dyDescent="0.25">
      <c r="A152" s="64" t="s">
        <v>36</v>
      </c>
      <c r="B152" s="229">
        <v>0</v>
      </c>
      <c r="C152" s="229">
        <v>0</v>
      </c>
      <c r="D152" s="229">
        <v>0</v>
      </c>
      <c r="E152" s="229">
        <v>0</v>
      </c>
      <c r="F152" s="229">
        <v>0</v>
      </c>
      <c r="G152" s="229">
        <v>0</v>
      </c>
      <c r="H152" s="229">
        <v>0</v>
      </c>
      <c r="I152" s="229">
        <v>0</v>
      </c>
      <c r="J152" s="229">
        <v>0</v>
      </c>
      <c r="K152" s="229">
        <v>0</v>
      </c>
      <c r="L152" s="229">
        <v>0</v>
      </c>
      <c r="M152" s="229">
        <v>0</v>
      </c>
      <c r="N152" s="229">
        <v>0</v>
      </c>
      <c r="O152" s="229">
        <v>0</v>
      </c>
      <c r="P152" s="229">
        <v>0</v>
      </c>
      <c r="Q152" s="229">
        <v>0</v>
      </c>
      <c r="R152" s="229">
        <v>0</v>
      </c>
      <c r="S152" s="229">
        <v>0</v>
      </c>
      <c r="T152" s="229">
        <v>0</v>
      </c>
      <c r="U152" s="229">
        <v>0</v>
      </c>
      <c r="V152" s="229">
        <v>0</v>
      </c>
      <c r="W152" s="229">
        <v>0</v>
      </c>
      <c r="X152" s="229">
        <v>0</v>
      </c>
      <c r="Y152" s="229">
        <v>0</v>
      </c>
      <c r="DA152" s="73" t="s">
        <v>1397</v>
      </c>
    </row>
    <row r="153" spans="1:105" ht="12" customHeight="1" x14ac:dyDescent="0.25">
      <c r="A153" s="64" t="s">
        <v>38</v>
      </c>
      <c r="B153" s="229">
        <v>0</v>
      </c>
      <c r="C153" s="229">
        <v>0</v>
      </c>
      <c r="D153" s="229">
        <v>0</v>
      </c>
      <c r="E153" s="229">
        <v>0</v>
      </c>
      <c r="F153" s="229">
        <v>0</v>
      </c>
      <c r="G153" s="229">
        <v>0</v>
      </c>
      <c r="H153" s="229">
        <v>0</v>
      </c>
      <c r="I153" s="229">
        <v>0</v>
      </c>
      <c r="J153" s="229">
        <v>0</v>
      </c>
      <c r="K153" s="229">
        <v>0</v>
      </c>
      <c r="L153" s="229">
        <v>0</v>
      </c>
      <c r="M153" s="229">
        <v>0</v>
      </c>
      <c r="N153" s="229">
        <v>0</v>
      </c>
      <c r="O153" s="229">
        <v>0</v>
      </c>
      <c r="P153" s="229">
        <v>0</v>
      </c>
      <c r="Q153" s="229">
        <v>2.6484265515678569</v>
      </c>
      <c r="R153" s="229">
        <v>1.186822863301072</v>
      </c>
      <c r="S153" s="229">
        <v>0</v>
      </c>
      <c r="T153" s="229">
        <v>0</v>
      </c>
      <c r="U153" s="229">
        <v>0</v>
      </c>
      <c r="V153" s="229">
        <v>0</v>
      </c>
      <c r="W153" s="229">
        <v>0</v>
      </c>
      <c r="X153" s="229">
        <v>0</v>
      </c>
      <c r="Y153" s="229">
        <v>0</v>
      </c>
      <c r="DA153" s="73" t="s">
        <v>1398</v>
      </c>
    </row>
    <row r="154" spans="1:105" ht="12" customHeight="1" x14ac:dyDescent="0.25">
      <c r="A154" s="64" t="s">
        <v>39</v>
      </c>
      <c r="B154" s="229">
        <v>0</v>
      </c>
      <c r="C154" s="229">
        <v>0</v>
      </c>
      <c r="D154" s="229">
        <v>0</v>
      </c>
      <c r="E154" s="229">
        <v>0</v>
      </c>
      <c r="F154" s="229">
        <v>0</v>
      </c>
      <c r="G154" s="229">
        <v>0</v>
      </c>
      <c r="H154" s="229">
        <v>0</v>
      </c>
      <c r="I154" s="229">
        <v>0</v>
      </c>
      <c r="J154" s="229">
        <v>0</v>
      </c>
      <c r="K154" s="229">
        <v>0</v>
      </c>
      <c r="L154" s="229">
        <v>0</v>
      </c>
      <c r="M154" s="229">
        <v>0</v>
      </c>
      <c r="N154" s="229">
        <v>0</v>
      </c>
      <c r="O154" s="229">
        <v>0</v>
      </c>
      <c r="P154" s="229">
        <v>0</v>
      </c>
      <c r="Q154" s="229">
        <v>0</v>
      </c>
      <c r="R154" s="229">
        <v>0</v>
      </c>
      <c r="S154" s="229">
        <v>0</v>
      </c>
      <c r="T154" s="229">
        <v>0</v>
      </c>
      <c r="U154" s="229">
        <v>0</v>
      </c>
      <c r="V154" s="229">
        <v>0</v>
      </c>
      <c r="W154" s="229">
        <v>0</v>
      </c>
      <c r="X154" s="229">
        <v>0</v>
      </c>
      <c r="Y154" s="229">
        <v>0</v>
      </c>
      <c r="DA154" s="73" t="s">
        <v>1399</v>
      </c>
    </row>
    <row r="155" spans="1:105" ht="12" customHeight="1" x14ac:dyDescent="0.25">
      <c r="A155" s="60" t="s">
        <v>1036</v>
      </c>
      <c r="B155" s="262">
        <v>0</v>
      </c>
      <c r="C155" s="262">
        <v>0</v>
      </c>
      <c r="D155" s="262">
        <v>0</v>
      </c>
      <c r="E155" s="262">
        <v>0</v>
      </c>
      <c r="F155" s="262">
        <v>0</v>
      </c>
      <c r="G155" s="262">
        <v>0</v>
      </c>
      <c r="H155" s="262">
        <v>0</v>
      </c>
      <c r="I155" s="262">
        <v>0</v>
      </c>
      <c r="J155" s="262">
        <v>0</v>
      </c>
      <c r="K155" s="262">
        <v>0</v>
      </c>
      <c r="L155" s="262">
        <v>0</v>
      </c>
      <c r="M155" s="262">
        <v>0</v>
      </c>
      <c r="N155" s="262">
        <v>0</v>
      </c>
      <c r="O155" s="262">
        <v>0</v>
      </c>
      <c r="P155" s="262">
        <v>0</v>
      </c>
      <c r="Q155" s="262">
        <v>0</v>
      </c>
      <c r="R155" s="262">
        <v>0</v>
      </c>
      <c r="S155" s="262">
        <v>0</v>
      </c>
      <c r="T155" s="262">
        <v>0</v>
      </c>
      <c r="U155" s="262">
        <v>0</v>
      </c>
      <c r="V155" s="262">
        <v>0</v>
      </c>
      <c r="W155" s="262">
        <v>0</v>
      </c>
      <c r="X155" s="262">
        <v>0</v>
      </c>
      <c r="Y155" s="262">
        <v>0</v>
      </c>
      <c r="DA155" s="72" t="s">
        <v>1400</v>
      </c>
    </row>
    <row r="156" spans="1:105" ht="12" customHeight="1" x14ac:dyDescent="0.25">
      <c r="A156" s="132" t="s">
        <v>1038</v>
      </c>
      <c r="B156" s="316">
        <v>0</v>
      </c>
      <c r="C156" s="316">
        <v>0</v>
      </c>
      <c r="D156" s="316">
        <v>0</v>
      </c>
      <c r="E156" s="316">
        <v>0</v>
      </c>
      <c r="F156" s="316">
        <v>0</v>
      </c>
      <c r="G156" s="316">
        <v>0</v>
      </c>
      <c r="H156" s="316">
        <v>0</v>
      </c>
      <c r="I156" s="316">
        <v>0</v>
      </c>
      <c r="J156" s="316">
        <v>0</v>
      </c>
      <c r="K156" s="316">
        <v>0</v>
      </c>
      <c r="L156" s="316">
        <v>0</v>
      </c>
      <c r="M156" s="316">
        <v>0</v>
      </c>
      <c r="N156" s="316">
        <v>0</v>
      </c>
      <c r="O156" s="316">
        <v>0</v>
      </c>
      <c r="P156" s="316">
        <v>0</v>
      </c>
      <c r="Q156" s="316">
        <v>0</v>
      </c>
      <c r="R156" s="316">
        <v>0</v>
      </c>
      <c r="S156" s="316">
        <v>0</v>
      </c>
      <c r="T156" s="316">
        <v>0</v>
      </c>
      <c r="U156" s="316">
        <v>0</v>
      </c>
      <c r="V156" s="316">
        <v>0</v>
      </c>
      <c r="W156" s="316">
        <v>0</v>
      </c>
      <c r="X156" s="316">
        <v>0</v>
      </c>
      <c r="Y156" s="316">
        <v>0</v>
      </c>
      <c r="DA156" s="139" t="s">
        <v>1401</v>
      </c>
    </row>
    <row r="157" spans="1:105" ht="12" customHeight="1" x14ac:dyDescent="0.25">
      <c r="A157" s="172"/>
      <c r="B157" s="172"/>
      <c r="C157" s="172"/>
      <c r="D157" s="172"/>
      <c r="E157" s="172"/>
      <c r="F157" s="172"/>
      <c r="G157" s="172"/>
      <c r="H157" s="172"/>
      <c r="I157" s="172"/>
      <c r="J157" s="172"/>
      <c r="K157" s="172"/>
      <c r="L157" s="172"/>
      <c r="M157" s="172"/>
      <c r="N157" s="172"/>
      <c r="O157" s="172"/>
      <c r="P157" s="172"/>
      <c r="Q157" s="172"/>
      <c r="R157" s="172"/>
      <c r="S157" s="172"/>
      <c r="T157" s="172"/>
      <c r="U157" s="172"/>
      <c r="V157" s="172"/>
      <c r="W157" s="172"/>
      <c r="X157" s="172"/>
      <c r="Y157" s="172"/>
      <c r="DA157" s="176"/>
    </row>
    <row r="158" spans="1:105" ht="15" customHeight="1" x14ac:dyDescent="0.25">
      <c r="A158" s="32" t="s">
        <v>429</v>
      </c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DA158" s="88"/>
    </row>
    <row r="159" spans="1:105" ht="12" customHeight="1" x14ac:dyDescent="0.25">
      <c r="A159" s="172"/>
      <c r="B159" s="172"/>
      <c r="C159" s="172"/>
      <c r="D159" s="172"/>
      <c r="E159" s="172"/>
      <c r="F159" s="172"/>
      <c r="G159" s="172"/>
      <c r="H159" s="172"/>
      <c r="I159" s="172"/>
      <c r="J159" s="172"/>
      <c r="K159" s="172"/>
      <c r="L159" s="172"/>
      <c r="M159" s="172"/>
      <c r="N159" s="172"/>
      <c r="O159" s="172"/>
      <c r="P159" s="172"/>
      <c r="Q159" s="172"/>
      <c r="R159" s="172"/>
      <c r="S159" s="172"/>
      <c r="T159" s="172"/>
      <c r="U159" s="172"/>
      <c r="V159" s="172"/>
      <c r="W159" s="172"/>
      <c r="X159" s="172"/>
      <c r="Y159" s="172"/>
      <c r="DA159" s="176"/>
    </row>
    <row r="160" spans="1:105" ht="12" customHeight="1" x14ac:dyDescent="0.25">
      <c r="A160" s="35" t="s">
        <v>48</v>
      </c>
      <c r="B160" s="232">
        <f t="shared" ref="B160:Y160" si="7">SUM(B$161:B$167,B$169:B$170,B$172:B$175,B176)</f>
        <v>1</v>
      </c>
      <c r="C160" s="232">
        <f t="shared" si="7"/>
        <v>1</v>
      </c>
      <c r="D160" s="232">
        <f t="shared" si="7"/>
        <v>1.0000000000000002</v>
      </c>
      <c r="E160" s="232">
        <f t="shared" si="7"/>
        <v>1</v>
      </c>
      <c r="F160" s="232">
        <f t="shared" si="7"/>
        <v>1</v>
      </c>
      <c r="G160" s="232">
        <f t="shared" si="7"/>
        <v>1</v>
      </c>
      <c r="H160" s="232">
        <f t="shared" si="7"/>
        <v>1</v>
      </c>
      <c r="I160" s="232">
        <f t="shared" si="7"/>
        <v>1</v>
      </c>
      <c r="J160" s="232">
        <f t="shared" si="7"/>
        <v>1.0000000000000002</v>
      </c>
      <c r="K160" s="232">
        <f t="shared" si="7"/>
        <v>1</v>
      </c>
      <c r="L160" s="232">
        <f t="shared" si="7"/>
        <v>1</v>
      </c>
      <c r="M160" s="232">
        <f t="shared" si="7"/>
        <v>0.99999999999999989</v>
      </c>
      <c r="N160" s="232">
        <f t="shared" si="7"/>
        <v>1</v>
      </c>
      <c r="O160" s="232">
        <f t="shared" si="7"/>
        <v>1</v>
      </c>
      <c r="P160" s="232">
        <f t="shared" si="7"/>
        <v>1</v>
      </c>
      <c r="Q160" s="232">
        <f t="shared" si="7"/>
        <v>1</v>
      </c>
      <c r="R160" s="232">
        <f t="shared" si="7"/>
        <v>1</v>
      </c>
      <c r="S160" s="232">
        <f t="shared" si="7"/>
        <v>1</v>
      </c>
      <c r="T160" s="232">
        <f t="shared" si="7"/>
        <v>1</v>
      </c>
      <c r="U160" s="232">
        <f t="shared" si="7"/>
        <v>1</v>
      </c>
      <c r="V160" s="232">
        <f t="shared" si="7"/>
        <v>1</v>
      </c>
      <c r="W160" s="232">
        <f t="shared" si="7"/>
        <v>1</v>
      </c>
      <c r="X160" s="232">
        <f t="shared" si="7"/>
        <v>1</v>
      </c>
      <c r="Y160" s="232">
        <f t="shared" si="7"/>
        <v>1</v>
      </c>
      <c r="DA160" s="95"/>
    </row>
    <row r="161" spans="1:105" ht="12" customHeight="1" x14ac:dyDescent="0.25">
      <c r="A161" s="55" t="s">
        <v>91</v>
      </c>
      <c r="B161" s="266">
        <f t="shared" ref="B161:Y161" si="8">IF(B$6=0,0,B$6/B$5)</f>
        <v>0</v>
      </c>
      <c r="C161" s="266">
        <f t="shared" si="8"/>
        <v>0</v>
      </c>
      <c r="D161" s="266">
        <f t="shared" si="8"/>
        <v>0</v>
      </c>
      <c r="E161" s="266">
        <f t="shared" si="8"/>
        <v>0</v>
      </c>
      <c r="F161" s="266">
        <f t="shared" si="8"/>
        <v>0</v>
      </c>
      <c r="G161" s="266">
        <f t="shared" si="8"/>
        <v>0</v>
      </c>
      <c r="H161" s="266">
        <f t="shared" si="8"/>
        <v>0</v>
      </c>
      <c r="I161" s="266">
        <f t="shared" si="8"/>
        <v>0</v>
      </c>
      <c r="J161" s="266">
        <f t="shared" si="8"/>
        <v>0</v>
      </c>
      <c r="K161" s="266">
        <f t="shared" si="8"/>
        <v>0</v>
      </c>
      <c r="L161" s="266">
        <f t="shared" si="8"/>
        <v>0</v>
      </c>
      <c r="M161" s="266">
        <f t="shared" si="8"/>
        <v>0</v>
      </c>
      <c r="N161" s="266">
        <f t="shared" si="8"/>
        <v>0</v>
      </c>
      <c r="O161" s="266">
        <f t="shared" si="8"/>
        <v>0</v>
      </c>
      <c r="P161" s="266">
        <f t="shared" si="8"/>
        <v>0</v>
      </c>
      <c r="Q161" s="266">
        <f t="shared" si="8"/>
        <v>0</v>
      </c>
      <c r="R161" s="266">
        <f t="shared" si="8"/>
        <v>0</v>
      </c>
      <c r="S161" s="266">
        <f t="shared" si="8"/>
        <v>0</v>
      </c>
      <c r="T161" s="266">
        <f t="shared" si="8"/>
        <v>0</v>
      </c>
      <c r="U161" s="266">
        <f t="shared" si="8"/>
        <v>0</v>
      </c>
      <c r="V161" s="266">
        <f t="shared" si="8"/>
        <v>0</v>
      </c>
      <c r="W161" s="266">
        <f t="shared" si="8"/>
        <v>0</v>
      </c>
      <c r="X161" s="266">
        <f t="shared" si="8"/>
        <v>0</v>
      </c>
      <c r="Y161" s="266">
        <f t="shared" si="8"/>
        <v>0</v>
      </c>
      <c r="DA161" s="76"/>
    </row>
    <row r="162" spans="1:105" ht="12" customHeight="1" x14ac:dyDescent="0.25">
      <c r="A162" s="173" t="s">
        <v>92</v>
      </c>
      <c r="B162" s="267">
        <f t="shared" ref="B162:Y162" si="9">IF(B$7=0,0,B$7/B$5)</f>
        <v>0</v>
      </c>
      <c r="C162" s="267">
        <f t="shared" si="9"/>
        <v>0</v>
      </c>
      <c r="D162" s="267">
        <f t="shared" si="9"/>
        <v>0</v>
      </c>
      <c r="E162" s="267">
        <f t="shared" si="9"/>
        <v>0</v>
      </c>
      <c r="F162" s="267">
        <f t="shared" si="9"/>
        <v>0</v>
      </c>
      <c r="G162" s="267">
        <f t="shared" si="9"/>
        <v>0</v>
      </c>
      <c r="H162" s="267">
        <f t="shared" si="9"/>
        <v>0</v>
      </c>
      <c r="I162" s="267">
        <f t="shared" si="9"/>
        <v>0</v>
      </c>
      <c r="J162" s="267">
        <f t="shared" si="9"/>
        <v>0</v>
      </c>
      <c r="K162" s="267">
        <f t="shared" si="9"/>
        <v>0</v>
      </c>
      <c r="L162" s="267">
        <f t="shared" si="9"/>
        <v>0</v>
      </c>
      <c r="M162" s="267">
        <f t="shared" si="9"/>
        <v>0</v>
      </c>
      <c r="N162" s="267">
        <f t="shared" si="9"/>
        <v>0</v>
      </c>
      <c r="O162" s="267">
        <f t="shared" si="9"/>
        <v>0</v>
      </c>
      <c r="P162" s="267">
        <f t="shared" si="9"/>
        <v>0</v>
      </c>
      <c r="Q162" s="267">
        <f t="shared" si="9"/>
        <v>0</v>
      </c>
      <c r="R162" s="267">
        <f t="shared" si="9"/>
        <v>0</v>
      </c>
      <c r="S162" s="267">
        <f t="shared" si="9"/>
        <v>0</v>
      </c>
      <c r="T162" s="267">
        <f t="shared" si="9"/>
        <v>0</v>
      </c>
      <c r="U162" s="267">
        <f t="shared" si="9"/>
        <v>0</v>
      </c>
      <c r="V162" s="267">
        <f t="shared" si="9"/>
        <v>0</v>
      </c>
      <c r="W162" s="267">
        <f t="shared" si="9"/>
        <v>0</v>
      </c>
      <c r="X162" s="267">
        <f t="shared" si="9"/>
        <v>0</v>
      </c>
      <c r="Y162" s="267">
        <f t="shared" si="9"/>
        <v>0</v>
      </c>
      <c r="DA162" s="77"/>
    </row>
    <row r="163" spans="1:105" ht="12" customHeight="1" x14ac:dyDescent="0.25">
      <c r="A163" s="173" t="s">
        <v>93</v>
      </c>
      <c r="B163" s="267">
        <f t="shared" ref="B163:Y163" si="10">IF(B$8=0,0,B$8/B$5)</f>
        <v>0</v>
      </c>
      <c r="C163" s="267">
        <f t="shared" si="10"/>
        <v>0</v>
      </c>
      <c r="D163" s="267">
        <f t="shared" si="10"/>
        <v>0</v>
      </c>
      <c r="E163" s="267">
        <f t="shared" si="10"/>
        <v>0</v>
      </c>
      <c r="F163" s="267">
        <f t="shared" si="10"/>
        <v>0</v>
      </c>
      <c r="G163" s="267">
        <f t="shared" si="10"/>
        <v>0</v>
      </c>
      <c r="H163" s="267">
        <f t="shared" si="10"/>
        <v>0</v>
      </c>
      <c r="I163" s="267">
        <f t="shared" si="10"/>
        <v>0</v>
      </c>
      <c r="J163" s="267">
        <f t="shared" si="10"/>
        <v>0</v>
      </c>
      <c r="K163" s="267">
        <f t="shared" si="10"/>
        <v>0</v>
      </c>
      <c r="L163" s="267">
        <f t="shared" si="10"/>
        <v>0</v>
      </c>
      <c r="M163" s="267">
        <f t="shared" si="10"/>
        <v>0</v>
      </c>
      <c r="N163" s="267">
        <f t="shared" si="10"/>
        <v>0</v>
      </c>
      <c r="O163" s="267">
        <f t="shared" si="10"/>
        <v>0</v>
      </c>
      <c r="P163" s="267">
        <f t="shared" si="10"/>
        <v>0</v>
      </c>
      <c r="Q163" s="267">
        <f t="shared" si="10"/>
        <v>0</v>
      </c>
      <c r="R163" s="267">
        <f t="shared" si="10"/>
        <v>0</v>
      </c>
      <c r="S163" s="267">
        <f t="shared" si="10"/>
        <v>0</v>
      </c>
      <c r="T163" s="267">
        <f t="shared" si="10"/>
        <v>0</v>
      </c>
      <c r="U163" s="267">
        <f t="shared" si="10"/>
        <v>0</v>
      </c>
      <c r="V163" s="267">
        <f t="shared" si="10"/>
        <v>0</v>
      </c>
      <c r="W163" s="267">
        <f t="shared" si="10"/>
        <v>0</v>
      </c>
      <c r="X163" s="267">
        <f t="shared" si="10"/>
        <v>0</v>
      </c>
      <c r="Y163" s="267">
        <f t="shared" si="10"/>
        <v>0</v>
      </c>
      <c r="DA163" s="77"/>
    </row>
    <row r="164" spans="1:105" ht="12" customHeight="1" x14ac:dyDescent="0.25">
      <c r="A164" s="173" t="s">
        <v>94</v>
      </c>
      <c r="B164" s="267">
        <f t="shared" ref="B164:Y164" si="11">IF(B$9=0,0,B$9/B$5)</f>
        <v>0</v>
      </c>
      <c r="C164" s="267">
        <f t="shared" si="11"/>
        <v>0</v>
      </c>
      <c r="D164" s="267">
        <f t="shared" si="11"/>
        <v>0</v>
      </c>
      <c r="E164" s="267">
        <f t="shared" si="11"/>
        <v>0</v>
      </c>
      <c r="F164" s="267">
        <f t="shared" si="11"/>
        <v>0</v>
      </c>
      <c r="G164" s="267">
        <f t="shared" si="11"/>
        <v>0</v>
      </c>
      <c r="H164" s="267">
        <f t="shared" si="11"/>
        <v>0</v>
      </c>
      <c r="I164" s="267">
        <f t="shared" si="11"/>
        <v>0</v>
      </c>
      <c r="J164" s="267">
        <f t="shared" si="11"/>
        <v>0</v>
      </c>
      <c r="K164" s="267">
        <f t="shared" si="11"/>
        <v>0</v>
      </c>
      <c r="L164" s="267">
        <f t="shared" si="11"/>
        <v>0</v>
      </c>
      <c r="M164" s="267">
        <f t="shared" si="11"/>
        <v>0</v>
      </c>
      <c r="N164" s="267">
        <f t="shared" si="11"/>
        <v>0</v>
      </c>
      <c r="O164" s="267">
        <f t="shared" si="11"/>
        <v>0</v>
      </c>
      <c r="P164" s="267">
        <f t="shared" si="11"/>
        <v>0</v>
      </c>
      <c r="Q164" s="267">
        <f t="shared" si="11"/>
        <v>0</v>
      </c>
      <c r="R164" s="267">
        <f t="shared" si="11"/>
        <v>0</v>
      </c>
      <c r="S164" s="267">
        <f t="shared" si="11"/>
        <v>0</v>
      </c>
      <c r="T164" s="267">
        <f t="shared" si="11"/>
        <v>0</v>
      </c>
      <c r="U164" s="267">
        <f t="shared" si="11"/>
        <v>0</v>
      </c>
      <c r="V164" s="267">
        <f t="shared" si="11"/>
        <v>0</v>
      </c>
      <c r="W164" s="267">
        <f t="shared" si="11"/>
        <v>0</v>
      </c>
      <c r="X164" s="267">
        <f t="shared" si="11"/>
        <v>0</v>
      </c>
      <c r="Y164" s="267">
        <f t="shared" si="11"/>
        <v>0</v>
      </c>
      <c r="DA164" s="77"/>
    </row>
    <row r="165" spans="1:105" ht="12" customHeight="1" x14ac:dyDescent="0.25">
      <c r="A165" s="56" t="s">
        <v>95</v>
      </c>
      <c r="B165" s="268">
        <f t="shared" ref="B165:Y165" si="12">IF(B$10=0,0,B$10/B$5)</f>
        <v>2.4690121369045611E-3</v>
      </c>
      <c r="C165" s="268">
        <f t="shared" si="12"/>
        <v>4.283651239611652E-3</v>
      </c>
      <c r="D165" s="268">
        <f t="shared" si="12"/>
        <v>4.8834123644865245E-3</v>
      </c>
      <c r="E165" s="268">
        <f t="shared" si="12"/>
        <v>7.1923702012415122E-3</v>
      </c>
      <c r="F165" s="268">
        <f t="shared" si="12"/>
        <v>9.0555423960082398E-3</v>
      </c>
      <c r="G165" s="268">
        <f t="shared" si="12"/>
        <v>1.0848611633939473E-2</v>
      </c>
      <c r="H165" s="268">
        <f t="shared" si="12"/>
        <v>1.0162887760939871E-2</v>
      </c>
      <c r="I165" s="268">
        <f t="shared" si="12"/>
        <v>1.2885314575537916E-2</v>
      </c>
      <c r="J165" s="268">
        <f t="shared" si="12"/>
        <v>1.0234696874385239E-2</v>
      </c>
      <c r="K165" s="268">
        <f t="shared" si="12"/>
        <v>7.6135804824296795E-3</v>
      </c>
      <c r="L165" s="268">
        <f t="shared" si="12"/>
        <v>5.4728420464251575E-3</v>
      </c>
      <c r="M165" s="268">
        <f t="shared" si="12"/>
        <v>6.1451975912985967E-3</v>
      </c>
      <c r="N165" s="268">
        <f t="shared" si="12"/>
        <v>2.0131348487120891E-3</v>
      </c>
      <c r="O165" s="268">
        <f t="shared" si="12"/>
        <v>2.2977735207654545E-3</v>
      </c>
      <c r="P165" s="268">
        <f t="shared" si="12"/>
        <v>4.0524419640216389E-3</v>
      </c>
      <c r="Q165" s="268">
        <f t="shared" si="12"/>
        <v>3.743016739992523E-3</v>
      </c>
      <c r="R165" s="268">
        <f t="shared" si="12"/>
        <v>7.3946203011380088E-3</v>
      </c>
      <c r="S165" s="268">
        <f t="shared" si="12"/>
        <v>1.7816879869949548E-3</v>
      </c>
      <c r="T165" s="268">
        <f t="shared" si="12"/>
        <v>6.0650719329501145E-4</v>
      </c>
      <c r="U165" s="268">
        <f t="shared" si="12"/>
        <v>1.4586443263676541E-3</v>
      </c>
      <c r="V165" s="268">
        <f t="shared" si="12"/>
        <v>1.5939238394454391E-3</v>
      </c>
      <c r="W165" s="268">
        <f t="shared" si="12"/>
        <v>2.1259914469999408E-3</v>
      </c>
      <c r="X165" s="268">
        <f t="shared" si="12"/>
        <v>1.6609514312056213E-2</v>
      </c>
      <c r="Y165" s="268">
        <f t="shared" si="12"/>
        <v>9.824465841144157E-3</v>
      </c>
      <c r="DA165" s="78"/>
    </row>
    <row r="166" spans="1:105" ht="12" customHeight="1" x14ac:dyDescent="0.25">
      <c r="A166" s="134" t="s">
        <v>997</v>
      </c>
      <c r="B166" s="317">
        <f t="shared" ref="B166:Y166" si="13">IF(B$16=0,0,B$16/B$5)</f>
        <v>0</v>
      </c>
      <c r="C166" s="317">
        <f t="shared" si="13"/>
        <v>0</v>
      </c>
      <c r="D166" s="317">
        <f t="shared" si="13"/>
        <v>0</v>
      </c>
      <c r="E166" s="317">
        <f t="shared" si="13"/>
        <v>0</v>
      </c>
      <c r="F166" s="317">
        <f t="shared" si="13"/>
        <v>0</v>
      </c>
      <c r="G166" s="317">
        <f t="shared" si="13"/>
        <v>0</v>
      </c>
      <c r="H166" s="317">
        <f t="shared" si="13"/>
        <v>0</v>
      </c>
      <c r="I166" s="317">
        <f t="shared" si="13"/>
        <v>0</v>
      </c>
      <c r="J166" s="317">
        <f t="shared" si="13"/>
        <v>0</v>
      </c>
      <c r="K166" s="317">
        <f t="shared" si="13"/>
        <v>0</v>
      </c>
      <c r="L166" s="317">
        <f t="shared" si="13"/>
        <v>0</v>
      </c>
      <c r="M166" s="317">
        <f t="shared" si="13"/>
        <v>0</v>
      </c>
      <c r="N166" s="317">
        <f t="shared" si="13"/>
        <v>0</v>
      </c>
      <c r="O166" s="317">
        <f t="shared" si="13"/>
        <v>0</v>
      </c>
      <c r="P166" s="317">
        <f t="shared" si="13"/>
        <v>0</v>
      </c>
      <c r="Q166" s="317">
        <f t="shared" si="13"/>
        <v>0</v>
      </c>
      <c r="R166" s="317">
        <f t="shared" si="13"/>
        <v>0</v>
      </c>
      <c r="S166" s="317">
        <f t="shared" si="13"/>
        <v>0</v>
      </c>
      <c r="T166" s="317">
        <f t="shared" si="13"/>
        <v>0</v>
      </c>
      <c r="U166" s="317">
        <f t="shared" si="13"/>
        <v>0</v>
      </c>
      <c r="V166" s="317">
        <f t="shared" si="13"/>
        <v>0</v>
      </c>
      <c r="W166" s="317">
        <f t="shared" si="13"/>
        <v>0</v>
      </c>
      <c r="X166" s="317">
        <f t="shared" si="13"/>
        <v>0</v>
      </c>
      <c r="Y166" s="317">
        <f t="shared" si="13"/>
        <v>0</v>
      </c>
      <c r="DA166" s="140"/>
    </row>
    <row r="167" spans="1:105" ht="12" customHeight="1" x14ac:dyDescent="0.25">
      <c r="A167" s="174" t="s">
        <v>998</v>
      </c>
      <c r="B167" s="269">
        <f t="shared" ref="B167:Y167" si="14">IF(B$25=0,0,B$25/B$5)</f>
        <v>0.22830779728417278</v>
      </c>
      <c r="C167" s="269">
        <f t="shared" si="14"/>
        <v>0.33658412343055327</v>
      </c>
      <c r="D167" s="269">
        <f t="shared" si="14"/>
        <v>0.32243764335343522</v>
      </c>
      <c r="E167" s="269">
        <f t="shared" si="14"/>
        <v>0.23440026927172622</v>
      </c>
      <c r="F167" s="269">
        <f t="shared" si="14"/>
        <v>0.25085415958802082</v>
      </c>
      <c r="G167" s="269">
        <f t="shared" si="14"/>
        <v>0.2539776331115367</v>
      </c>
      <c r="H167" s="269">
        <f t="shared" si="14"/>
        <v>0.25023231916359273</v>
      </c>
      <c r="I167" s="269">
        <f t="shared" si="14"/>
        <v>0.25494122131731162</v>
      </c>
      <c r="J167" s="269">
        <f t="shared" si="14"/>
        <v>0.29640722050618035</v>
      </c>
      <c r="K167" s="269">
        <f t="shared" si="14"/>
        <v>0.21037173127364636</v>
      </c>
      <c r="L167" s="269">
        <f t="shared" si="14"/>
        <v>0.12918372147017926</v>
      </c>
      <c r="M167" s="269">
        <f t="shared" si="14"/>
        <v>0.14578955481838668</v>
      </c>
      <c r="N167" s="269">
        <f t="shared" si="14"/>
        <v>7.3535688993969672E-2</v>
      </c>
      <c r="O167" s="269">
        <f t="shared" si="14"/>
        <v>0.10530309949155045</v>
      </c>
      <c r="P167" s="269">
        <f t="shared" si="14"/>
        <v>0.15254491452285646</v>
      </c>
      <c r="Q167" s="269">
        <f t="shared" si="14"/>
        <v>0.30376359513299889</v>
      </c>
      <c r="R167" s="269">
        <f t="shared" si="14"/>
        <v>0.22334935387043633</v>
      </c>
      <c r="S167" s="269">
        <f t="shared" si="14"/>
        <v>6.9305849816642437E-2</v>
      </c>
      <c r="T167" s="269">
        <f t="shared" si="14"/>
        <v>5.8740293829130076E-2</v>
      </c>
      <c r="U167" s="269">
        <f t="shared" si="14"/>
        <v>5.0119613174730959E-2</v>
      </c>
      <c r="V167" s="269">
        <f t="shared" si="14"/>
        <v>5.9242443836968778E-2</v>
      </c>
      <c r="W167" s="269">
        <f t="shared" si="14"/>
        <v>8.8846368324737413E-2</v>
      </c>
      <c r="X167" s="269">
        <f t="shared" si="14"/>
        <v>0.26726877585861886</v>
      </c>
      <c r="Y167" s="269">
        <f t="shared" si="14"/>
        <v>0.17579670044554507</v>
      </c>
      <c r="DA167" s="79"/>
    </row>
    <row r="168" spans="1:105" ht="12" customHeight="1" x14ac:dyDescent="0.25">
      <c r="A168" s="174" t="s">
        <v>1010</v>
      </c>
      <c r="B168" s="269">
        <f t="shared" ref="B168:Y168" si="15">IF(B$36=0,0,B$36/B$5)</f>
        <v>0.12747437809851486</v>
      </c>
      <c r="C168" s="269">
        <f t="shared" si="15"/>
        <v>0.18906510619116917</v>
      </c>
      <c r="D168" s="269">
        <f t="shared" si="15"/>
        <v>0.18051007769008562</v>
      </c>
      <c r="E168" s="269">
        <f t="shared" si="15"/>
        <v>0.13519225805928201</v>
      </c>
      <c r="F168" s="269">
        <f t="shared" si="15"/>
        <v>0.14584880594883087</v>
      </c>
      <c r="G168" s="269">
        <f t="shared" si="15"/>
        <v>0.14769094438602762</v>
      </c>
      <c r="H168" s="269">
        <f t="shared" si="15"/>
        <v>0.14569275347345659</v>
      </c>
      <c r="I168" s="269">
        <f t="shared" si="15"/>
        <v>0.14974249895225994</v>
      </c>
      <c r="J168" s="269">
        <f t="shared" si="15"/>
        <v>0.17094362616512299</v>
      </c>
      <c r="K168" s="269">
        <f t="shared" si="15"/>
        <v>0.12072225944548814</v>
      </c>
      <c r="L168" s="269">
        <f t="shared" si="15"/>
        <v>7.4692432156479333E-2</v>
      </c>
      <c r="M168" s="269">
        <f t="shared" si="15"/>
        <v>8.435291454098244E-2</v>
      </c>
      <c r="N168" s="269">
        <f t="shared" si="15"/>
        <v>3.7001927116883861E-2</v>
      </c>
      <c r="O168" s="269">
        <f t="shared" si="15"/>
        <v>4.4368964700962132E-2</v>
      </c>
      <c r="P168" s="269">
        <f t="shared" si="15"/>
        <v>6.1354263612807387E-2</v>
      </c>
      <c r="Q168" s="269">
        <f t="shared" si="15"/>
        <v>5.6275748062697036E-2</v>
      </c>
      <c r="R168" s="269">
        <f t="shared" si="15"/>
        <v>6.6244146475661875E-2</v>
      </c>
      <c r="S168" s="269">
        <f t="shared" si="15"/>
        <v>3.4366183807498445E-2</v>
      </c>
      <c r="T168" s="269">
        <f t="shared" si="15"/>
        <v>2.293161304789958E-2</v>
      </c>
      <c r="U168" s="269">
        <f t="shared" si="15"/>
        <v>2.5688901644160461E-2</v>
      </c>
      <c r="V168" s="269">
        <f t="shared" si="15"/>
        <v>2.9139268345418076E-2</v>
      </c>
      <c r="W168" s="269">
        <f t="shared" si="15"/>
        <v>4.3384210203108738E-2</v>
      </c>
      <c r="X168" s="269">
        <f t="shared" si="15"/>
        <v>0.14793904948196276</v>
      </c>
      <c r="Y168" s="269">
        <f t="shared" si="15"/>
        <v>9.652170028929459E-2</v>
      </c>
      <c r="DA168" s="79"/>
    </row>
    <row r="169" spans="1:105" ht="12" customHeight="1" x14ac:dyDescent="0.25">
      <c r="A169" s="62" t="s">
        <v>1012</v>
      </c>
      <c r="B169" s="318">
        <f t="shared" ref="B169:Y169" si="16">IF(B$37=0,0,B$37/B$5)</f>
        <v>0.12747437809851486</v>
      </c>
      <c r="C169" s="318">
        <f t="shared" si="16"/>
        <v>0.18906510619116917</v>
      </c>
      <c r="D169" s="318">
        <f t="shared" si="16"/>
        <v>0.18051007769008562</v>
      </c>
      <c r="E169" s="318">
        <f t="shared" si="16"/>
        <v>0.13519225805928201</v>
      </c>
      <c r="F169" s="318">
        <f t="shared" si="16"/>
        <v>0.14584880594883087</v>
      </c>
      <c r="G169" s="318">
        <f t="shared" si="16"/>
        <v>0.14769094438602762</v>
      </c>
      <c r="H169" s="318">
        <f t="shared" si="16"/>
        <v>0.14569275347345659</v>
      </c>
      <c r="I169" s="318">
        <f t="shared" si="16"/>
        <v>0.14974249895225994</v>
      </c>
      <c r="J169" s="318">
        <f t="shared" si="16"/>
        <v>0.17094362616512299</v>
      </c>
      <c r="K169" s="318">
        <f t="shared" si="16"/>
        <v>0.12072225944548814</v>
      </c>
      <c r="L169" s="318">
        <f t="shared" si="16"/>
        <v>7.4692432156479333E-2</v>
      </c>
      <c r="M169" s="318">
        <f t="shared" si="16"/>
        <v>8.435291454098244E-2</v>
      </c>
      <c r="N169" s="318">
        <f t="shared" si="16"/>
        <v>3.7001927116883861E-2</v>
      </c>
      <c r="O169" s="318">
        <f t="shared" si="16"/>
        <v>4.4368964700962132E-2</v>
      </c>
      <c r="P169" s="318">
        <f t="shared" si="16"/>
        <v>6.1354263612807387E-2</v>
      </c>
      <c r="Q169" s="318">
        <f t="shared" si="16"/>
        <v>5.6275748062697036E-2</v>
      </c>
      <c r="R169" s="318">
        <f t="shared" si="16"/>
        <v>6.6244146475661875E-2</v>
      </c>
      <c r="S169" s="318">
        <f t="shared" si="16"/>
        <v>3.4366183807498445E-2</v>
      </c>
      <c r="T169" s="318">
        <f t="shared" si="16"/>
        <v>2.293161304789958E-2</v>
      </c>
      <c r="U169" s="318">
        <f t="shared" si="16"/>
        <v>2.5688901644160461E-2</v>
      </c>
      <c r="V169" s="318">
        <f t="shared" si="16"/>
        <v>2.9139268345418076E-2</v>
      </c>
      <c r="W169" s="318">
        <f t="shared" si="16"/>
        <v>4.3384210203108738E-2</v>
      </c>
      <c r="X169" s="318">
        <f t="shared" si="16"/>
        <v>0.14793904948196276</v>
      </c>
      <c r="Y169" s="318">
        <f t="shared" si="16"/>
        <v>9.652170028929459E-2</v>
      </c>
      <c r="DA169" s="141"/>
    </row>
    <row r="170" spans="1:105" ht="12" customHeight="1" x14ac:dyDescent="0.25">
      <c r="A170" s="62" t="s">
        <v>1019</v>
      </c>
      <c r="B170" s="318">
        <f t="shared" ref="B170:Y170" si="17">IF(B$43=0,0,B$43/B$5)</f>
        <v>0</v>
      </c>
      <c r="C170" s="318">
        <f t="shared" si="17"/>
        <v>0</v>
      </c>
      <c r="D170" s="318">
        <f t="shared" si="17"/>
        <v>0</v>
      </c>
      <c r="E170" s="318">
        <f t="shared" si="17"/>
        <v>0</v>
      </c>
      <c r="F170" s="318">
        <f t="shared" si="17"/>
        <v>0</v>
      </c>
      <c r="G170" s="318">
        <f t="shared" si="17"/>
        <v>0</v>
      </c>
      <c r="H170" s="318">
        <f t="shared" si="17"/>
        <v>0</v>
      </c>
      <c r="I170" s="318">
        <f t="shared" si="17"/>
        <v>0</v>
      </c>
      <c r="J170" s="318">
        <f t="shared" si="17"/>
        <v>0</v>
      </c>
      <c r="K170" s="318">
        <f t="shared" si="17"/>
        <v>0</v>
      </c>
      <c r="L170" s="318">
        <f t="shared" si="17"/>
        <v>0</v>
      </c>
      <c r="M170" s="318">
        <f t="shared" si="17"/>
        <v>0</v>
      </c>
      <c r="N170" s="318">
        <f t="shared" si="17"/>
        <v>0</v>
      </c>
      <c r="O170" s="318">
        <f t="shared" si="17"/>
        <v>0</v>
      </c>
      <c r="P170" s="318">
        <f t="shared" si="17"/>
        <v>0</v>
      </c>
      <c r="Q170" s="318">
        <f t="shared" si="17"/>
        <v>0</v>
      </c>
      <c r="R170" s="318">
        <f t="shared" si="17"/>
        <v>0</v>
      </c>
      <c r="S170" s="318">
        <f t="shared" si="17"/>
        <v>0</v>
      </c>
      <c r="T170" s="318">
        <f t="shared" si="17"/>
        <v>0</v>
      </c>
      <c r="U170" s="318">
        <f t="shared" si="17"/>
        <v>0</v>
      </c>
      <c r="V170" s="318">
        <f t="shared" si="17"/>
        <v>0</v>
      </c>
      <c r="W170" s="318">
        <f t="shared" si="17"/>
        <v>0</v>
      </c>
      <c r="X170" s="318">
        <f t="shared" si="17"/>
        <v>0</v>
      </c>
      <c r="Y170" s="318">
        <f t="shared" si="17"/>
        <v>0</v>
      </c>
      <c r="DA170" s="141"/>
    </row>
    <row r="171" spans="1:105" ht="12" customHeight="1" x14ac:dyDescent="0.25">
      <c r="A171" s="174" t="s">
        <v>1021</v>
      </c>
      <c r="B171" s="269">
        <f t="shared" ref="B171:Y171" si="18">IF(B$44=0,0,B$44/B$5)</f>
        <v>6.6296790940935033E-3</v>
      </c>
      <c r="C171" s="269">
        <f t="shared" si="18"/>
        <v>1.0187230505086681E-2</v>
      </c>
      <c r="D171" s="269">
        <f t="shared" si="18"/>
        <v>1.0898364233163512E-2</v>
      </c>
      <c r="E171" s="269">
        <f t="shared" si="18"/>
        <v>1.0827002237108987E-2</v>
      </c>
      <c r="F171" s="269">
        <f t="shared" si="18"/>
        <v>1.320819906169779E-2</v>
      </c>
      <c r="G171" s="269">
        <f t="shared" si="18"/>
        <v>1.555027410883285E-2</v>
      </c>
      <c r="H171" s="269">
        <f t="shared" si="18"/>
        <v>1.4614599297505786E-2</v>
      </c>
      <c r="I171" s="269">
        <f t="shared" si="18"/>
        <v>1.7376821927901031E-2</v>
      </c>
      <c r="J171" s="269">
        <f t="shared" si="18"/>
        <v>1.5740323026027549E-2</v>
      </c>
      <c r="K171" s="269">
        <f t="shared" si="18"/>
        <v>1.1538157030795262E-2</v>
      </c>
      <c r="L171" s="269">
        <f t="shared" si="18"/>
        <v>7.8842330236686495E-3</v>
      </c>
      <c r="M171" s="269">
        <f t="shared" si="18"/>
        <v>9.268380271229568E-3</v>
      </c>
      <c r="N171" s="269">
        <f t="shared" si="18"/>
        <v>3.7225425138415163E-3</v>
      </c>
      <c r="O171" s="269">
        <f t="shared" si="18"/>
        <v>4.7088999087304493E-3</v>
      </c>
      <c r="P171" s="269">
        <f t="shared" si="18"/>
        <v>7.0372853446138504E-3</v>
      </c>
      <c r="Q171" s="269">
        <f t="shared" si="18"/>
        <v>1.1028133985895168E-2</v>
      </c>
      <c r="R171" s="269">
        <f t="shared" si="18"/>
        <v>1.2560787068192143E-2</v>
      </c>
      <c r="S171" s="269">
        <f t="shared" si="18"/>
        <v>3.3552446569384952E-3</v>
      </c>
      <c r="T171" s="269">
        <f t="shared" si="18"/>
        <v>1.9958212169208143E-3</v>
      </c>
      <c r="U171" s="269">
        <f t="shared" si="18"/>
        <v>2.6352523951055978E-3</v>
      </c>
      <c r="V171" s="269">
        <f t="shared" si="18"/>
        <v>2.9969188771745512E-3</v>
      </c>
      <c r="W171" s="269">
        <f t="shared" si="18"/>
        <v>4.2368680555191791E-3</v>
      </c>
      <c r="X171" s="269">
        <f t="shared" si="18"/>
        <v>2.2584714749134406E-2</v>
      </c>
      <c r="Y171" s="269">
        <f t="shared" si="18"/>
        <v>1.3793038712115213E-2</v>
      </c>
      <c r="DA171" s="79"/>
    </row>
    <row r="172" spans="1:105" ht="12" customHeight="1" x14ac:dyDescent="0.25">
      <c r="A172" s="62" t="s">
        <v>1133</v>
      </c>
      <c r="B172" s="318">
        <f t="shared" ref="B172:Y172" si="19">IF(B$45=0,0,B$45/B$5)</f>
        <v>9.2753820391724355E-4</v>
      </c>
      <c r="C172" s="318">
        <f t="shared" si="19"/>
        <v>1.7808154985566281E-3</v>
      </c>
      <c r="D172" s="318">
        <f t="shared" si="19"/>
        <v>2.8452670872556015E-3</v>
      </c>
      <c r="E172" s="318">
        <f t="shared" si="19"/>
        <v>4.9726977587603912E-3</v>
      </c>
      <c r="F172" s="318">
        <f t="shared" si="19"/>
        <v>6.9429475990977563E-3</v>
      </c>
      <c r="G172" s="318">
        <f t="shared" si="19"/>
        <v>9.2070117928599281E-3</v>
      </c>
      <c r="H172" s="318">
        <f t="shared" si="19"/>
        <v>8.3648787180095087E-3</v>
      </c>
      <c r="I172" s="318">
        <f t="shared" si="19"/>
        <v>1.1009493347986184E-2</v>
      </c>
      <c r="J172" s="318">
        <f t="shared" si="19"/>
        <v>8.3373532094160718E-3</v>
      </c>
      <c r="K172" s="318">
        <f t="shared" si="19"/>
        <v>6.2839814603501696E-3</v>
      </c>
      <c r="L172" s="318">
        <f t="shared" si="19"/>
        <v>4.657782638255923E-3</v>
      </c>
      <c r="M172" s="318">
        <f t="shared" si="19"/>
        <v>5.6271880220844879E-3</v>
      </c>
      <c r="N172" s="318">
        <f t="shared" si="19"/>
        <v>1.8859391911004784E-3</v>
      </c>
      <c r="O172" s="318">
        <f t="shared" si="19"/>
        <v>2.0788841290867522E-3</v>
      </c>
      <c r="P172" s="318">
        <f t="shared" si="19"/>
        <v>3.2273734404376282E-3</v>
      </c>
      <c r="Q172" s="318">
        <f t="shared" si="19"/>
        <v>3.4414337620789557E-3</v>
      </c>
      <c r="R172" s="318">
        <f t="shared" si="19"/>
        <v>6.9824866393466863E-3</v>
      </c>
      <c r="S172" s="318">
        <f t="shared" si="19"/>
        <v>1.6242844143673674E-3</v>
      </c>
      <c r="T172" s="318">
        <f t="shared" si="19"/>
        <v>5.2874284584289975E-4</v>
      </c>
      <c r="U172" s="318">
        <f t="shared" si="19"/>
        <v>1.3834813251594814E-3</v>
      </c>
      <c r="V172" s="318">
        <f t="shared" si="19"/>
        <v>1.5172989716998265E-3</v>
      </c>
      <c r="W172" s="318">
        <f t="shared" si="19"/>
        <v>2.0178702122805297E-3</v>
      </c>
      <c r="X172" s="318">
        <f t="shared" si="19"/>
        <v>1.590949719800596E-2</v>
      </c>
      <c r="Y172" s="318">
        <f t="shared" si="19"/>
        <v>9.4023978058788427E-3</v>
      </c>
      <c r="DA172" s="141"/>
    </row>
    <row r="173" spans="1:105" ht="12" customHeight="1" x14ac:dyDescent="0.25">
      <c r="A173" s="62" t="s">
        <v>1024</v>
      </c>
      <c r="B173" s="318">
        <f t="shared" ref="B173:Y173" si="20">IF(B$46=0,0,B$46/B$5)</f>
        <v>5.7021408901762596E-3</v>
      </c>
      <c r="C173" s="318">
        <f t="shared" si="20"/>
        <v>8.4064150065300547E-3</v>
      </c>
      <c r="D173" s="318">
        <f t="shared" si="20"/>
        <v>8.0530971459079111E-3</v>
      </c>
      <c r="E173" s="318">
        <f t="shared" si="20"/>
        <v>5.8543044783485963E-3</v>
      </c>
      <c r="F173" s="318">
        <f t="shared" si="20"/>
        <v>6.2652514626000324E-3</v>
      </c>
      <c r="G173" s="318">
        <f t="shared" si="20"/>
        <v>6.3432623159729211E-3</v>
      </c>
      <c r="H173" s="318">
        <f t="shared" si="20"/>
        <v>6.2497205794962776E-3</v>
      </c>
      <c r="I173" s="318">
        <f t="shared" si="20"/>
        <v>6.3673285799148481E-3</v>
      </c>
      <c r="J173" s="318">
        <f t="shared" si="20"/>
        <v>7.4029698166114787E-3</v>
      </c>
      <c r="K173" s="318">
        <f t="shared" si="20"/>
        <v>5.2541755704450938E-3</v>
      </c>
      <c r="L173" s="318">
        <f t="shared" si="20"/>
        <v>3.2264503854127278E-3</v>
      </c>
      <c r="M173" s="318">
        <f t="shared" si="20"/>
        <v>3.6411922491450801E-3</v>
      </c>
      <c r="N173" s="318">
        <f t="shared" si="20"/>
        <v>1.8366033227410381E-3</v>
      </c>
      <c r="O173" s="318">
        <f t="shared" si="20"/>
        <v>2.6300157796436967E-3</v>
      </c>
      <c r="P173" s="318">
        <f t="shared" si="20"/>
        <v>3.8099119041762231E-3</v>
      </c>
      <c r="Q173" s="318">
        <f t="shared" si="20"/>
        <v>7.586700223816213E-3</v>
      </c>
      <c r="R173" s="318">
        <f t="shared" si="20"/>
        <v>5.5783004288454579E-3</v>
      </c>
      <c r="S173" s="318">
        <f t="shared" si="20"/>
        <v>1.7309602425711276E-3</v>
      </c>
      <c r="T173" s="318">
        <f t="shared" si="20"/>
        <v>1.4670783710779144E-3</v>
      </c>
      <c r="U173" s="318">
        <f t="shared" si="20"/>
        <v>1.2517710699461167E-3</v>
      </c>
      <c r="V173" s="318">
        <f t="shared" si="20"/>
        <v>1.4796199054747247E-3</v>
      </c>
      <c r="W173" s="318">
        <f t="shared" si="20"/>
        <v>2.2189978432386494E-3</v>
      </c>
      <c r="X173" s="318">
        <f t="shared" si="20"/>
        <v>6.6752175511284447E-3</v>
      </c>
      <c r="Y173" s="318">
        <f t="shared" si="20"/>
        <v>4.3906409062363693E-3</v>
      </c>
      <c r="DA173" s="141"/>
    </row>
    <row r="174" spans="1:105" ht="12" customHeight="1" x14ac:dyDescent="0.25">
      <c r="A174" s="62" t="s">
        <v>1036</v>
      </c>
      <c r="B174" s="318">
        <f t="shared" ref="B174:Y174" si="21">IF(B$57=0,0,B$57/B$5)</f>
        <v>0</v>
      </c>
      <c r="C174" s="318">
        <f t="shared" si="21"/>
        <v>0</v>
      </c>
      <c r="D174" s="318">
        <f t="shared" si="21"/>
        <v>0</v>
      </c>
      <c r="E174" s="318">
        <f t="shared" si="21"/>
        <v>0</v>
      </c>
      <c r="F174" s="318">
        <f t="shared" si="21"/>
        <v>0</v>
      </c>
      <c r="G174" s="318">
        <f t="shared" si="21"/>
        <v>0</v>
      </c>
      <c r="H174" s="318">
        <f t="shared" si="21"/>
        <v>0</v>
      </c>
      <c r="I174" s="318">
        <f t="shared" si="21"/>
        <v>0</v>
      </c>
      <c r="J174" s="318">
        <f t="shared" si="21"/>
        <v>0</v>
      </c>
      <c r="K174" s="318">
        <f t="shared" si="21"/>
        <v>0</v>
      </c>
      <c r="L174" s="318">
        <f t="shared" si="21"/>
        <v>0</v>
      </c>
      <c r="M174" s="318">
        <f t="shared" si="21"/>
        <v>0</v>
      </c>
      <c r="N174" s="318">
        <f t="shared" si="21"/>
        <v>0</v>
      </c>
      <c r="O174" s="318">
        <f t="shared" si="21"/>
        <v>0</v>
      </c>
      <c r="P174" s="318">
        <f t="shared" si="21"/>
        <v>0</v>
      </c>
      <c r="Q174" s="318">
        <f t="shared" si="21"/>
        <v>0</v>
      </c>
      <c r="R174" s="318">
        <f t="shared" si="21"/>
        <v>0</v>
      </c>
      <c r="S174" s="318">
        <f t="shared" si="21"/>
        <v>0</v>
      </c>
      <c r="T174" s="318">
        <f t="shared" si="21"/>
        <v>0</v>
      </c>
      <c r="U174" s="318">
        <f t="shared" si="21"/>
        <v>0</v>
      </c>
      <c r="V174" s="318">
        <f t="shared" si="21"/>
        <v>0</v>
      </c>
      <c r="W174" s="318">
        <f t="shared" si="21"/>
        <v>0</v>
      </c>
      <c r="X174" s="318">
        <f t="shared" si="21"/>
        <v>0</v>
      </c>
      <c r="Y174" s="318">
        <f t="shared" si="21"/>
        <v>0</v>
      </c>
      <c r="DA174" s="141"/>
    </row>
    <row r="175" spans="1:105" ht="12" customHeight="1" x14ac:dyDescent="0.25">
      <c r="A175" s="174" t="s">
        <v>1038</v>
      </c>
      <c r="B175" s="269">
        <f t="shared" ref="B175:Y175" si="22">IF(B$58=0,0,B$58/B$5)</f>
        <v>0</v>
      </c>
      <c r="C175" s="269">
        <f t="shared" si="22"/>
        <v>0</v>
      </c>
      <c r="D175" s="269">
        <f t="shared" si="22"/>
        <v>0</v>
      </c>
      <c r="E175" s="269">
        <f t="shared" si="22"/>
        <v>0</v>
      </c>
      <c r="F175" s="269">
        <f t="shared" si="22"/>
        <v>0</v>
      </c>
      <c r="G175" s="269">
        <f t="shared" si="22"/>
        <v>0</v>
      </c>
      <c r="H175" s="269">
        <f t="shared" si="22"/>
        <v>0</v>
      </c>
      <c r="I175" s="269">
        <f t="shared" si="22"/>
        <v>0</v>
      </c>
      <c r="J175" s="269">
        <f t="shared" si="22"/>
        <v>0</v>
      </c>
      <c r="K175" s="269">
        <f t="shared" si="22"/>
        <v>0</v>
      </c>
      <c r="L175" s="269">
        <f t="shared" si="22"/>
        <v>0</v>
      </c>
      <c r="M175" s="269">
        <f t="shared" si="22"/>
        <v>0</v>
      </c>
      <c r="N175" s="269">
        <f t="shared" si="22"/>
        <v>0</v>
      </c>
      <c r="O175" s="269">
        <f t="shared" si="22"/>
        <v>0</v>
      </c>
      <c r="P175" s="269">
        <f t="shared" si="22"/>
        <v>0</v>
      </c>
      <c r="Q175" s="269">
        <f t="shared" si="22"/>
        <v>0</v>
      </c>
      <c r="R175" s="269">
        <f t="shared" si="22"/>
        <v>0</v>
      </c>
      <c r="S175" s="269">
        <f t="shared" si="22"/>
        <v>0</v>
      </c>
      <c r="T175" s="269">
        <f t="shared" si="22"/>
        <v>0</v>
      </c>
      <c r="U175" s="269">
        <f t="shared" si="22"/>
        <v>0</v>
      </c>
      <c r="V175" s="269">
        <f t="shared" si="22"/>
        <v>0</v>
      </c>
      <c r="W175" s="269">
        <f t="shared" si="22"/>
        <v>0</v>
      </c>
      <c r="X175" s="269">
        <f t="shared" si="22"/>
        <v>0</v>
      </c>
      <c r="Y175" s="269">
        <f t="shared" si="22"/>
        <v>0</v>
      </c>
      <c r="DA175" s="79"/>
    </row>
    <row r="176" spans="1:105" ht="12" customHeight="1" x14ac:dyDescent="0.25">
      <c r="A176" s="100" t="s">
        <v>105</v>
      </c>
      <c r="B176" s="310">
        <f t="shared" ref="B176:Y176" si="23">IF(B$59=0,0,B$59/B$5)</f>
        <v>0.63511913338631432</v>
      </c>
      <c r="C176" s="310">
        <f t="shared" si="23"/>
        <v>0.45987988863357926</v>
      </c>
      <c r="D176" s="310">
        <f t="shared" si="23"/>
        <v>0.48127050235882929</v>
      </c>
      <c r="E176" s="310">
        <f t="shared" si="23"/>
        <v>0.61238810023064116</v>
      </c>
      <c r="F176" s="310">
        <f t="shared" si="23"/>
        <v>0.58103329300544226</v>
      </c>
      <c r="G176" s="310">
        <f t="shared" si="23"/>
        <v>0.57193253675966327</v>
      </c>
      <c r="H176" s="310">
        <f t="shared" si="23"/>
        <v>0.57929744030450492</v>
      </c>
      <c r="I176" s="310">
        <f t="shared" si="23"/>
        <v>0.56505414322698944</v>
      </c>
      <c r="J176" s="310">
        <f t="shared" si="23"/>
        <v>0.50667413342828405</v>
      </c>
      <c r="K176" s="310">
        <f t="shared" si="23"/>
        <v>0.64975427176764056</v>
      </c>
      <c r="L176" s="310">
        <f t="shared" si="23"/>
        <v>0.78276677130324757</v>
      </c>
      <c r="M176" s="310">
        <f t="shared" si="23"/>
        <v>0.75444395277810261</v>
      </c>
      <c r="N176" s="310">
        <f t="shared" si="23"/>
        <v>0.88372670652659291</v>
      </c>
      <c r="O176" s="310">
        <f t="shared" si="23"/>
        <v>0.84332126237799154</v>
      </c>
      <c r="P176" s="310">
        <f t="shared" si="23"/>
        <v>0.77501109455570072</v>
      </c>
      <c r="Q176" s="310">
        <f t="shared" si="23"/>
        <v>0.62518950607841639</v>
      </c>
      <c r="R176" s="310">
        <f t="shared" si="23"/>
        <v>0.69045109228457169</v>
      </c>
      <c r="S176" s="310">
        <f t="shared" si="23"/>
        <v>0.89119103373192565</v>
      </c>
      <c r="T176" s="310">
        <f t="shared" si="23"/>
        <v>0.91572576471275446</v>
      </c>
      <c r="U176" s="310">
        <f t="shared" si="23"/>
        <v>0.9200975884596353</v>
      </c>
      <c r="V176" s="310">
        <f t="shared" si="23"/>
        <v>0.9070274451009932</v>
      </c>
      <c r="W176" s="310">
        <f t="shared" si="23"/>
        <v>0.86140656196963483</v>
      </c>
      <c r="X176" s="310">
        <f t="shared" si="23"/>
        <v>0.54559794559822783</v>
      </c>
      <c r="Y176" s="310">
        <f t="shared" si="23"/>
        <v>0.7040640947119009</v>
      </c>
      <c r="DA176" s="127"/>
    </row>
    <row r="177" spans="1:105" ht="12" customHeight="1" x14ac:dyDescent="0.25">
      <c r="A177" s="172"/>
      <c r="B177" s="172"/>
      <c r="C177" s="172"/>
      <c r="D177" s="172"/>
      <c r="E177" s="172"/>
      <c r="F177" s="172"/>
      <c r="G177" s="172"/>
      <c r="H177" s="172"/>
      <c r="I177" s="172"/>
      <c r="J177" s="172"/>
      <c r="K177" s="172"/>
      <c r="L177" s="172"/>
      <c r="M177" s="172"/>
      <c r="N177" s="172"/>
      <c r="O177" s="172"/>
      <c r="P177" s="172"/>
      <c r="Q177" s="172"/>
      <c r="R177" s="172"/>
      <c r="S177" s="172"/>
      <c r="T177" s="172"/>
      <c r="U177" s="172"/>
      <c r="V177" s="172"/>
      <c r="W177" s="172"/>
      <c r="X177" s="172"/>
      <c r="Y177" s="172"/>
      <c r="DA177" s="176"/>
    </row>
    <row r="178" spans="1:105" ht="12" customHeight="1" x14ac:dyDescent="0.25">
      <c r="A178" s="35" t="s">
        <v>49</v>
      </c>
      <c r="B178" s="232">
        <f t="shared" ref="B178:Y178" si="24">SUM(B$179:B$183,B$185:B$186,B$188:B$189,B$191:B$194,B195)</f>
        <v>1</v>
      </c>
      <c r="C178" s="232">
        <f t="shared" si="24"/>
        <v>1</v>
      </c>
      <c r="D178" s="232">
        <f t="shared" si="24"/>
        <v>0.99999999999999989</v>
      </c>
      <c r="E178" s="232">
        <f t="shared" si="24"/>
        <v>1</v>
      </c>
      <c r="F178" s="232">
        <f t="shared" si="24"/>
        <v>1</v>
      </c>
      <c r="G178" s="232">
        <f t="shared" si="24"/>
        <v>1.0000000000000002</v>
      </c>
      <c r="H178" s="232">
        <f t="shared" si="24"/>
        <v>1.0000000000000002</v>
      </c>
      <c r="I178" s="232">
        <f t="shared" si="24"/>
        <v>1</v>
      </c>
      <c r="J178" s="232">
        <f t="shared" si="24"/>
        <v>1</v>
      </c>
      <c r="K178" s="232">
        <f t="shared" si="24"/>
        <v>1.0000000000000002</v>
      </c>
      <c r="L178" s="232">
        <f t="shared" si="24"/>
        <v>1.0000000000000002</v>
      </c>
      <c r="M178" s="232">
        <f t="shared" si="24"/>
        <v>1</v>
      </c>
      <c r="N178" s="232">
        <f t="shared" si="24"/>
        <v>1</v>
      </c>
      <c r="O178" s="232">
        <f t="shared" si="24"/>
        <v>0.99999999999999989</v>
      </c>
      <c r="P178" s="232">
        <f t="shared" si="24"/>
        <v>1</v>
      </c>
      <c r="Q178" s="232">
        <f t="shared" si="24"/>
        <v>0.99999999999999978</v>
      </c>
      <c r="R178" s="232">
        <f t="shared" si="24"/>
        <v>1</v>
      </c>
      <c r="S178" s="232">
        <f t="shared" si="24"/>
        <v>1</v>
      </c>
      <c r="T178" s="232">
        <f t="shared" si="24"/>
        <v>1</v>
      </c>
      <c r="U178" s="232">
        <f t="shared" si="24"/>
        <v>1</v>
      </c>
      <c r="V178" s="232">
        <f t="shared" si="24"/>
        <v>0.99999999999999989</v>
      </c>
      <c r="W178" s="232">
        <f t="shared" si="24"/>
        <v>1.0000000000000002</v>
      </c>
      <c r="X178" s="232">
        <f t="shared" si="24"/>
        <v>0.99999999999999989</v>
      </c>
      <c r="Y178" s="232">
        <f t="shared" si="24"/>
        <v>0.99999999999999989</v>
      </c>
      <c r="DA178" s="95"/>
    </row>
    <row r="179" spans="1:105" ht="12" customHeight="1" x14ac:dyDescent="0.25">
      <c r="A179" s="55" t="s">
        <v>91</v>
      </c>
      <c r="B179" s="266">
        <f t="shared" ref="B179:Y179" si="25">IF(B$62=0,0,B$62/B$61)</f>
        <v>0</v>
      </c>
      <c r="C179" s="266">
        <f t="shared" si="25"/>
        <v>0</v>
      </c>
      <c r="D179" s="266">
        <f t="shared" si="25"/>
        <v>0</v>
      </c>
      <c r="E179" s="266">
        <f t="shared" si="25"/>
        <v>0</v>
      </c>
      <c r="F179" s="266">
        <f t="shared" si="25"/>
        <v>0</v>
      </c>
      <c r="G179" s="266">
        <f t="shared" si="25"/>
        <v>0</v>
      </c>
      <c r="H179" s="266">
        <f t="shared" si="25"/>
        <v>0</v>
      </c>
      <c r="I179" s="266">
        <f t="shared" si="25"/>
        <v>0</v>
      </c>
      <c r="J179" s="266">
        <f t="shared" si="25"/>
        <v>0</v>
      </c>
      <c r="K179" s="266">
        <f t="shared" si="25"/>
        <v>0</v>
      </c>
      <c r="L179" s="266">
        <f t="shared" si="25"/>
        <v>0</v>
      </c>
      <c r="M179" s="266">
        <f t="shared" si="25"/>
        <v>0</v>
      </c>
      <c r="N179" s="266">
        <f t="shared" si="25"/>
        <v>0</v>
      </c>
      <c r="O179" s="266">
        <f t="shared" si="25"/>
        <v>0</v>
      </c>
      <c r="P179" s="266">
        <f t="shared" si="25"/>
        <v>0</v>
      </c>
      <c r="Q179" s="266">
        <f t="shared" si="25"/>
        <v>0</v>
      </c>
      <c r="R179" s="266">
        <f t="shared" si="25"/>
        <v>0</v>
      </c>
      <c r="S179" s="266">
        <f t="shared" si="25"/>
        <v>0</v>
      </c>
      <c r="T179" s="266">
        <f t="shared" si="25"/>
        <v>0</v>
      </c>
      <c r="U179" s="266">
        <f t="shared" si="25"/>
        <v>0</v>
      </c>
      <c r="V179" s="266">
        <f t="shared" si="25"/>
        <v>0</v>
      </c>
      <c r="W179" s="266">
        <f t="shared" si="25"/>
        <v>0</v>
      </c>
      <c r="X179" s="266">
        <f t="shared" si="25"/>
        <v>0</v>
      </c>
      <c r="Y179" s="266">
        <f t="shared" si="25"/>
        <v>0</v>
      </c>
      <c r="DA179" s="76"/>
    </row>
    <row r="180" spans="1:105" ht="12" customHeight="1" x14ac:dyDescent="0.25">
      <c r="A180" s="173" t="s">
        <v>92</v>
      </c>
      <c r="B180" s="267">
        <f t="shared" ref="B180:Y180" si="26">IF(B$63=0,0,B$63/B$61)</f>
        <v>0</v>
      </c>
      <c r="C180" s="267">
        <f t="shared" si="26"/>
        <v>0</v>
      </c>
      <c r="D180" s="267">
        <f t="shared" si="26"/>
        <v>0</v>
      </c>
      <c r="E180" s="267">
        <f t="shared" si="26"/>
        <v>0</v>
      </c>
      <c r="F180" s="267">
        <f t="shared" si="26"/>
        <v>0</v>
      </c>
      <c r="G180" s="267">
        <f t="shared" si="26"/>
        <v>0</v>
      </c>
      <c r="H180" s="267">
        <f t="shared" si="26"/>
        <v>0</v>
      </c>
      <c r="I180" s="267">
        <f t="shared" si="26"/>
        <v>0</v>
      </c>
      <c r="J180" s="267">
        <f t="shared" si="26"/>
        <v>0</v>
      </c>
      <c r="K180" s="267">
        <f t="shared" si="26"/>
        <v>0</v>
      </c>
      <c r="L180" s="267">
        <f t="shared" si="26"/>
        <v>0</v>
      </c>
      <c r="M180" s="267">
        <f t="shared" si="26"/>
        <v>0</v>
      </c>
      <c r="N180" s="267">
        <f t="shared" si="26"/>
        <v>0</v>
      </c>
      <c r="O180" s="267">
        <f t="shared" si="26"/>
        <v>0</v>
      </c>
      <c r="P180" s="267">
        <f t="shared" si="26"/>
        <v>0</v>
      </c>
      <c r="Q180" s="267">
        <f t="shared" si="26"/>
        <v>0</v>
      </c>
      <c r="R180" s="267">
        <f t="shared" si="26"/>
        <v>0</v>
      </c>
      <c r="S180" s="267">
        <f t="shared" si="26"/>
        <v>0</v>
      </c>
      <c r="T180" s="267">
        <f t="shared" si="26"/>
        <v>0</v>
      </c>
      <c r="U180" s="267">
        <f t="shared" si="26"/>
        <v>0</v>
      </c>
      <c r="V180" s="267">
        <f t="shared" si="26"/>
        <v>0</v>
      </c>
      <c r="W180" s="267">
        <f t="shared" si="26"/>
        <v>0</v>
      </c>
      <c r="X180" s="267">
        <f t="shared" si="26"/>
        <v>0</v>
      </c>
      <c r="Y180" s="267">
        <f t="shared" si="26"/>
        <v>0</v>
      </c>
      <c r="DA180" s="77"/>
    </row>
    <row r="181" spans="1:105" ht="12" customHeight="1" x14ac:dyDescent="0.25">
      <c r="A181" s="173" t="s">
        <v>93</v>
      </c>
      <c r="B181" s="267">
        <f t="shared" ref="B181:Y181" si="27">IF(B$64=0,0,B$64/B$61)</f>
        <v>0</v>
      </c>
      <c r="C181" s="267">
        <f t="shared" si="27"/>
        <v>0</v>
      </c>
      <c r="D181" s="267">
        <f t="shared" si="27"/>
        <v>0</v>
      </c>
      <c r="E181" s="267">
        <f t="shared" si="27"/>
        <v>0</v>
      </c>
      <c r="F181" s="267">
        <f t="shared" si="27"/>
        <v>0</v>
      </c>
      <c r="G181" s="267">
        <f t="shared" si="27"/>
        <v>0</v>
      </c>
      <c r="H181" s="267">
        <f t="shared" si="27"/>
        <v>0</v>
      </c>
      <c r="I181" s="267">
        <f t="shared" si="27"/>
        <v>0</v>
      </c>
      <c r="J181" s="267">
        <f t="shared" si="27"/>
        <v>0</v>
      </c>
      <c r="K181" s="267">
        <f t="shared" si="27"/>
        <v>0</v>
      </c>
      <c r="L181" s="267">
        <f t="shared" si="27"/>
        <v>0</v>
      </c>
      <c r="M181" s="267">
        <f t="shared" si="27"/>
        <v>0</v>
      </c>
      <c r="N181" s="267">
        <f t="shared" si="27"/>
        <v>0</v>
      </c>
      <c r="O181" s="267">
        <f t="shared" si="27"/>
        <v>0</v>
      </c>
      <c r="P181" s="267">
        <f t="shared" si="27"/>
        <v>0</v>
      </c>
      <c r="Q181" s="267">
        <f t="shared" si="27"/>
        <v>0</v>
      </c>
      <c r="R181" s="267">
        <f t="shared" si="27"/>
        <v>0</v>
      </c>
      <c r="S181" s="267">
        <f t="shared" si="27"/>
        <v>0</v>
      </c>
      <c r="T181" s="267">
        <f t="shared" si="27"/>
        <v>0</v>
      </c>
      <c r="U181" s="267">
        <f t="shared" si="27"/>
        <v>0</v>
      </c>
      <c r="V181" s="267">
        <f t="shared" si="27"/>
        <v>0</v>
      </c>
      <c r="W181" s="267">
        <f t="shared" si="27"/>
        <v>0</v>
      </c>
      <c r="X181" s="267">
        <f t="shared" si="27"/>
        <v>0</v>
      </c>
      <c r="Y181" s="267">
        <f t="shared" si="27"/>
        <v>0</v>
      </c>
      <c r="DA181" s="77"/>
    </row>
    <row r="182" spans="1:105" ht="12" customHeight="1" x14ac:dyDescent="0.25">
      <c r="A182" s="173" t="s">
        <v>94</v>
      </c>
      <c r="B182" s="267">
        <f t="shared" ref="B182:Y182" si="28">IF(B$65=0,0,B$65/B$61)</f>
        <v>0</v>
      </c>
      <c r="C182" s="267">
        <f t="shared" si="28"/>
        <v>0</v>
      </c>
      <c r="D182" s="267">
        <f t="shared" si="28"/>
        <v>0</v>
      </c>
      <c r="E182" s="267">
        <f t="shared" si="28"/>
        <v>0</v>
      </c>
      <c r="F182" s="267">
        <f t="shared" si="28"/>
        <v>0</v>
      </c>
      <c r="G182" s="267">
        <f t="shared" si="28"/>
        <v>0</v>
      </c>
      <c r="H182" s="267">
        <f t="shared" si="28"/>
        <v>0</v>
      </c>
      <c r="I182" s="267">
        <f t="shared" si="28"/>
        <v>0</v>
      </c>
      <c r="J182" s="267">
        <f t="shared" si="28"/>
        <v>0</v>
      </c>
      <c r="K182" s="267">
        <f t="shared" si="28"/>
        <v>0</v>
      </c>
      <c r="L182" s="267">
        <f t="shared" si="28"/>
        <v>0</v>
      </c>
      <c r="M182" s="267">
        <f t="shared" si="28"/>
        <v>0</v>
      </c>
      <c r="N182" s="267">
        <f t="shared" si="28"/>
        <v>0</v>
      </c>
      <c r="O182" s="267">
        <f t="shared" si="28"/>
        <v>0</v>
      </c>
      <c r="P182" s="267">
        <f t="shared" si="28"/>
        <v>0</v>
      </c>
      <c r="Q182" s="267">
        <f t="shared" si="28"/>
        <v>0</v>
      </c>
      <c r="R182" s="267">
        <f t="shared" si="28"/>
        <v>0</v>
      </c>
      <c r="S182" s="267">
        <f t="shared" si="28"/>
        <v>0</v>
      </c>
      <c r="T182" s="267">
        <f t="shared" si="28"/>
        <v>0</v>
      </c>
      <c r="U182" s="267">
        <f t="shared" si="28"/>
        <v>0</v>
      </c>
      <c r="V182" s="267">
        <f t="shared" si="28"/>
        <v>0</v>
      </c>
      <c r="W182" s="267">
        <f t="shared" si="28"/>
        <v>0</v>
      </c>
      <c r="X182" s="267">
        <f t="shared" si="28"/>
        <v>0</v>
      </c>
      <c r="Y182" s="267">
        <f t="shared" si="28"/>
        <v>0</v>
      </c>
      <c r="DA182" s="77"/>
    </row>
    <row r="183" spans="1:105" ht="12" customHeight="1" x14ac:dyDescent="0.25">
      <c r="A183" s="56" t="s">
        <v>95</v>
      </c>
      <c r="B183" s="268">
        <f t="shared" ref="B183:Y183" si="29">IF(B$66=0,0,B$66/B$61)</f>
        <v>7.6980941699972636E-3</v>
      </c>
      <c r="C183" s="268">
        <f t="shared" si="29"/>
        <v>9.0204120275738219E-3</v>
      </c>
      <c r="D183" s="268">
        <f t="shared" si="29"/>
        <v>1.0698078469829517E-2</v>
      </c>
      <c r="E183" s="268">
        <f t="shared" si="29"/>
        <v>2.1029326136334989E-2</v>
      </c>
      <c r="F183" s="268">
        <f t="shared" si="29"/>
        <v>2.4463748913529239E-2</v>
      </c>
      <c r="G183" s="268">
        <f t="shared" si="29"/>
        <v>2.8631197030881954E-2</v>
      </c>
      <c r="H183" s="268">
        <f t="shared" si="29"/>
        <v>2.7308290444073072E-2</v>
      </c>
      <c r="I183" s="268">
        <f t="shared" si="29"/>
        <v>3.3420314898063318E-2</v>
      </c>
      <c r="J183" s="268">
        <f t="shared" si="29"/>
        <v>2.3478716141969246E-2</v>
      </c>
      <c r="K183" s="268">
        <f t="shared" si="29"/>
        <v>2.4588039716385412E-2</v>
      </c>
      <c r="L183" s="268">
        <f t="shared" si="29"/>
        <v>2.845990381219175E-2</v>
      </c>
      <c r="M183" s="268">
        <f t="shared" si="29"/>
        <v>2.8260058556163224E-2</v>
      </c>
      <c r="N183" s="268">
        <f t="shared" si="29"/>
        <v>1.9556252028206298E-2</v>
      </c>
      <c r="O183" s="268">
        <f t="shared" si="29"/>
        <v>1.6530896258097463E-2</v>
      </c>
      <c r="P183" s="268">
        <f t="shared" si="29"/>
        <v>2.0271709504388672E-2</v>
      </c>
      <c r="Q183" s="268">
        <f t="shared" si="29"/>
        <v>1.1144160730616791E-2</v>
      </c>
      <c r="R183" s="268">
        <f t="shared" si="29"/>
        <v>2.6680018076727954E-2</v>
      </c>
      <c r="S183" s="268">
        <f t="shared" si="29"/>
        <v>1.8499011180553949E-2</v>
      </c>
      <c r="T183" s="268">
        <f t="shared" si="29"/>
        <v>8.1246123703423139E-3</v>
      </c>
      <c r="U183" s="268">
        <f t="shared" si="29"/>
        <v>2.0618037565176328E-2</v>
      </c>
      <c r="V183" s="268">
        <f t="shared" si="29"/>
        <v>1.9356222867901913E-2</v>
      </c>
      <c r="W183" s="268">
        <f t="shared" si="29"/>
        <v>1.732929885162177E-2</v>
      </c>
      <c r="X183" s="268">
        <f t="shared" si="29"/>
        <v>4.1041619356935767E-2</v>
      </c>
      <c r="Y183" s="268">
        <f t="shared" si="29"/>
        <v>3.7319460315778132E-2</v>
      </c>
      <c r="DA183" s="78"/>
    </row>
    <row r="184" spans="1:105" ht="12" customHeight="1" x14ac:dyDescent="0.25">
      <c r="A184" s="174" t="s">
        <v>1051</v>
      </c>
      <c r="B184" s="269">
        <f t="shared" ref="B184:Y184" si="30">IF(B$72=0,0,B$72/B$61)</f>
        <v>0.64598291461222224</v>
      </c>
      <c r="C184" s="269">
        <f t="shared" si="30"/>
        <v>0.64320022863293225</v>
      </c>
      <c r="D184" s="269">
        <f t="shared" si="30"/>
        <v>0.64101532412844264</v>
      </c>
      <c r="E184" s="269">
        <f t="shared" si="30"/>
        <v>0.62194463025609514</v>
      </c>
      <c r="F184" s="269">
        <f t="shared" si="30"/>
        <v>0.61499295702764589</v>
      </c>
      <c r="G184" s="269">
        <f t="shared" si="30"/>
        <v>0.60827659737320561</v>
      </c>
      <c r="H184" s="269">
        <f t="shared" si="30"/>
        <v>0.61018436867579429</v>
      </c>
      <c r="I184" s="269">
        <f t="shared" si="30"/>
        <v>0.60006164325114586</v>
      </c>
      <c r="J184" s="269">
        <f t="shared" si="30"/>
        <v>0.61706147448977855</v>
      </c>
      <c r="K184" s="269">
        <f t="shared" si="30"/>
        <v>0.61654195751864938</v>
      </c>
      <c r="L184" s="269">
        <f t="shared" si="30"/>
        <v>0.60963318323666427</v>
      </c>
      <c r="M184" s="269">
        <f t="shared" si="30"/>
        <v>0.60842059785903946</v>
      </c>
      <c r="N184" s="269">
        <f t="shared" si="30"/>
        <v>0.64826297444492498</v>
      </c>
      <c r="O184" s="269">
        <f t="shared" si="30"/>
        <v>0.68749671507748822</v>
      </c>
      <c r="P184" s="269">
        <f t="shared" si="30"/>
        <v>0.69248695566796925</v>
      </c>
      <c r="Q184" s="269">
        <f t="shared" si="30"/>
        <v>0.82073246909744801</v>
      </c>
      <c r="R184" s="269">
        <f t="shared" si="30"/>
        <v>0.73129942869119713</v>
      </c>
      <c r="S184" s="269">
        <f t="shared" si="30"/>
        <v>0.65302085197843907</v>
      </c>
      <c r="T184" s="269">
        <f t="shared" si="30"/>
        <v>0.71407380415999933</v>
      </c>
      <c r="U184" s="269">
        <f t="shared" si="30"/>
        <v>0.64290369655564794</v>
      </c>
      <c r="V184" s="269">
        <f t="shared" si="30"/>
        <v>0.65286938877684275</v>
      </c>
      <c r="W184" s="269">
        <f t="shared" si="30"/>
        <v>0.65720287055040461</v>
      </c>
      <c r="X184" s="269">
        <f t="shared" si="30"/>
        <v>0.5993162762648151</v>
      </c>
      <c r="Y184" s="269">
        <f t="shared" si="30"/>
        <v>0.60600669221455172</v>
      </c>
      <c r="DA184" s="79"/>
    </row>
    <row r="185" spans="1:105" ht="12" customHeight="1" x14ac:dyDescent="0.25">
      <c r="A185" s="62" t="s">
        <v>1052</v>
      </c>
      <c r="B185" s="318">
        <f t="shared" ref="B185:Y185" si="31">IF(B$73=0,0,B$73/B$61)</f>
        <v>0.64598291461222224</v>
      </c>
      <c r="C185" s="318">
        <f t="shared" si="31"/>
        <v>0.64320022863293225</v>
      </c>
      <c r="D185" s="318">
        <f t="shared" si="31"/>
        <v>0.64101532412844264</v>
      </c>
      <c r="E185" s="318">
        <f t="shared" si="31"/>
        <v>0.62194463025609514</v>
      </c>
      <c r="F185" s="318">
        <f t="shared" si="31"/>
        <v>0.61499295702764589</v>
      </c>
      <c r="G185" s="318">
        <f t="shared" si="31"/>
        <v>0.60827659737320561</v>
      </c>
      <c r="H185" s="318">
        <f t="shared" si="31"/>
        <v>0.61018436867579429</v>
      </c>
      <c r="I185" s="318">
        <f t="shared" si="31"/>
        <v>0.60006164325114586</v>
      </c>
      <c r="J185" s="318">
        <f t="shared" si="31"/>
        <v>0.61706147448977855</v>
      </c>
      <c r="K185" s="318">
        <f t="shared" si="31"/>
        <v>0.61654195751864938</v>
      </c>
      <c r="L185" s="318">
        <f t="shared" si="31"/>
        <v>0.60963318323666427</v>
      </c>
      <c r="M185" s="318">
        <f t="shared" si="31"/>
        <v>0.60842059785903946</v>
      </c>
      <c r="N185" s="318">
        <f t="shared" si="31"/>
        <v>0.64826297444492498</v>
      </c>
      <c r="O185" s="318">
        <f t="shared" si="31"/>
        <v>0.68749671507748822</v>
      </c>
      <c r="P185" s="318">
        <f t="shared" si="31"/>
        <v>0.69248695566796925</v>
      </c>
      <c r="Q185" s="318">
        <f t="shared" si="31"/>
        <v>0.82073246909744801</v>
      </c>
      <c r="R185" s="318">
        <f t="shared" si="31"/>
        <v>0.73129942869119713</v>
      </c>
      <c r="S185" s="318">
        <f t="shared" si="31"/>
        <v>0.65302085197843907</v>
      </c>
      <c r="T185" s="318">
        <f t="shared" si="31"/>
        <v>0.71407380415999933</v>
      </c>
      <c r="U185" s="318">
        <f t="shared" si="31"/>
        <v>0.64290369655564794</v>
      </c>
      <c r="V185" s="318">
        <f t="shared" si="31"/>
        <v>0.65286938877684275</v>
      </c>
      <c r="W185" s="318">
        <f t="shared" si="31"/>
        <v>0.65720287055040461</v>
      </c>
      <c r="X185" s="318">
        <f t="shared" si="31"/>
        <v>0.5993162762648151</v>
      </c>
      <c r="Y185" s="318">
        <f t="shared" si="31"/>
        <v>0.60600669221455172</v>
      </c>
      <c r="DA185" s="141"/>
    </row>
    <row r="186" spans="1:105" ht="12" customHeight="1" x14ac:dyDescent="0.25">
      <c r="A186" s="62" t="s">
        <v>1064</v>
      </c>
      <c r="B186" s="318">
        <f t="shared" ref="B186:Y186" si="32">IF(B$84=0,0,B$84/B$61)</f>
        <v>0</v>
      </c>
      <c r="C186" s="318">
        <f t="shared" si="32"/>
        <v>0</v>
      </c>
      <c r="D186" s="318">
        <f t="shared" si="32"/>
        <v>0</v>
      </c>
      <c r="E186" s="318">
        <f t="shared" si="32"/>
        <v>0</v>
      </c>
      <c r="F186" s="318">
        <f t="shared" si="32"/>
        <v>0</v>
      </c>
      <c r="G186" s="318">
        <f t="shared" si="32"/>
        <v>0</v>
      </c>
      <c r="H186" s="318">
        <f t="shared" si="32"/>
        <v>0</v>
      </c>
      <c r="I186" s="318">
        <f t="shared" si="32"/>
        <v>0</v>
      </c>
      <c r="J186" s="318">
        <f t="shared" si="32"/>
        <v>0</v>
      </c>
      <c r="K186" s="318">
        <f t="shared" si="32"/>
        <v>0</v>
      </c>
      <c r="L186" s="318">
        <f t="shared" si="32"/>
        <v>0</v>
      </c>
      <c r="M186" s="318">
        <f t="shared" si="32"/>
        <v>0</v>
      </c>
      <c r="N186" s="318">
        <f t="shared" si="32"/>
        <v>0</v>
      </c>
      <c r="O186" s="318">
        <f t="shared" si="32"/>
        <v>0</v>
      </c>
      <c r="P186" s="318">
        <f t="shared" si="32"/>
        <v>0</v>
      </c>
      <c r="Q186" s="318">
        <f t="shared" si="32"/>
        <v>0</v>
      </c>
      <c r="R186" s="318">
        <f t="shared" si="32"/>
        <v>0</v>
      </c>
      <c r="S186" s="318">
        <f t="shared" si="32"/>
        <v>0</v>
      </c>
      <c r="T186" s="318">
        <f t="shared" si="32"/>
        <v>0</v>
      </c>
      <c r="U186" s="318">
        <f t="shared" si="32"/>
        <v>0</v>
      </c>
      <c r="V186" s="318">
        <f t="shared" si="32"/>
        <v>0</v>
      </c>
      <c r="W186" s="318">
        <f t="shared" si="32"/>
        <v>0</v>
      </c>
      <c r="X186" s="318">
        <f t="shared" si="32"/>
        <v>0</v>
      </c>
      <c r="Y186" s="318">
        <f t="shared" si="32"/>
        <v>0</v>
      </c>
      <c r="DA186" s="141"/>
    </row>
    <row r="187" spans="1:105" ht="12" customHeight="1" x14ac:dyDescent="0.25">
      <c r="A187" s="174" t="s">
        <v>1010</v>
      </c>
      <c r="B187" s="269">
        <f t="shared" ref="B187:Y187" si="33">IF(B$85=0,0,B$85/B$61)</f>
        <v>0.3289147254474219</v>
      </c>
      <c r="C187" s="269">
        <f t="shared" si="33"/>
        <v>0.32947621952510692</v>
      </c>
      <c r="D187" s="269">
        <f t="shared" si="33"/>
        <v>0.32725346559141116</v>
      </c>
      <c r="E187" s="269">
        <f t="shared" si="33"/>
        <v>0.32711884635168442</v>
      </c>
      <c r="F187" s="269">
        <f t="shared" si="33"/>
        <v>0.32607074899363203</v>
      </c>
      <c r="G187" s="269">
        <f t="shared" si="33"/>
        <v>0.32256677450440113</v>
      </c>
      <c r="H187" s="269">
        <f t="shared" si="33"/>
        <v>0.32397817587049249</v>
      </c>
      <c r="I187" s="269">
        <f t="shared" si="33"/>
        <v>0.32141120212919116</v>
      </c>
      <c r="J187" s="269">
        <f t="shared" si="33"/>
        <v>0.32452838880878954</v>
      </c>
      <c r="K187" s="269">
        <f t="shared" si="33"/>
        <v>0.32264336518920222</v>
      </c>
      <c r="L187" s="269">
        <f t="shared" si="33"/>
        <v>0.32143823584801662</v>
      </c>
      <c r="M187" s="269">
        <f t="shared" si="33"/>
        <v>0.32102416069377704</v>
      </c>
      <c r="N187" s="269">
        <f t="shared" si="33"/>
        <v>0.29746612955003304</v>
      </c>
      <c r="O187" s="269">
        <f t="shared" si="33"/>
        <v>0.26416111908220147</v>
      </c>
      <c r="P187" s="269">
        <f t="shared" si="33"/>
        <v>0.2539912402683232</v>
      </c>
      <c r="Q187" s="269">
        <f t="shared" si="33"/>
        <v>0.13865875459924076</v>
      </c>
      <c r="R187" s="269">
        <f t="shared" si="33"/>
        <v>0.19779630309333793</v>
      </c>
      <c r="S187" s="269">
        <f t="shared" si="33"/>
        <v>0.29528989970748171</v>
      </c>
      <c r="T187" s="269">
        <f t="shared" si="33"/>
        <v>0.25421531990554808</v>
      </c>
      <c r="U187" s="269">
        <f t="shared" si="33"/>
        <v>0.30049958464772819</v>
      </c>
      <c r="V187" s="269">
        <f t="shared" si="33"/>
        <v>0.29284115515239389</v>
      </c>
      <c r="W187" s="269">
        <f t="shared" si="33"/>
        <v>0.29265206619892375</v>
      </c>
      <c r="X187" s="269">
        <f t="shared" si="33"/>
        <v>0.30251770679925405</v>
      </c>
      <c r="Y187" s="269">
        <f t="shared" si="33"/>
        <v>0.30342530141497481</v>
      </c>
      <c r="DA187" s="79"/>
    </row>
    <row r="188" spans="1:105" ht="12" customHeight="1" x14ac:dyDescent="0.25">
      <c r="A188" s="62" t="s">
        <v>1012</v>
      </c>
      <c r="B188" s="318">
        <f t="shared" ref="B188:Y188" si="34">IF(B$86=0,0,B$86/B$61)</f>
        <v>0.3289147254474219</v>
      </c>
      <c r="C188" s="318">
        <f t="shared" si="34"/>
        <v>0.32947621952510692</v>
      </c>
      <c r="D188" s="318">
        <f t="shared" si="34"/>
        <v>0.32725346559141116</v>
      </c>
      <c r="E188" s="318">
        <f t="shared" si="34"/>
        <v>0.32711884635168442</v>
      </c>
      <c r="F188" s="318">
        <f t="shared" si="34"/>
        <v>0.32607074899363203</v>
      </c>
      <c r="G188" s="318">
        <f t="shared" si="34"/>
        <v>0.32256677450440113</v>
      </c>
      <c r="H188" s="318">
        <f t="shared" si="34"/>
        <v>0.32397817587049249</v>
      </c>
      <c r="I188" s="318">
        <f t="shared" si="34"/>
        <v>0.32141120212919116</v>
      </c>
      <c r="J188" s="318">
        <f t="shared" si="34"/>
        <v>0.32452838880878954</v>
      </c>
      <c r="K188" s="318">
        <f t="shared" si="34"/>
        <v>0.32264336518920222</v>
      </c>
      <c r="L188" s="318">
        <f t="shared" si="34"/>
        <v>0.32143823584801662</v>
      </c>
      <c r="M188" s="318">
        <f t="shared" si="34"/>
        <v>0.32102416069377704</v>
      </c>
      <c r="N188" s="318">
        <f t="shared" si="34"/>
        <v>0.29746612955003304</v>
      </c>
      <c r="O188" s="318">
        <f t="shared" si="34"/>
        <v>0.26416111908220147</v>
      </c>
      <c r="P188" s="318">
        <f t="shared" si="34"/>
        <v>0.2539912402683232</v>
      </c>
      <c r="Q188" s="318">
        <f t="shared" si="34"/>
        <v>0.13865875459924076</v>
      </c>
      <c r="R188" s="318">
        <f t="shared" si="34"/>
        <v>0.19779630309333793</v>
      </c>
      <c r="S188" s="318">
        <f t="shared" si="34"/>
        <v>0.29528989970748171</v>
      </c>
      <c r="T188" s="318">
        <f t="shared" si="34"/>
        <v>0.25421531990554808</v>
      </c>
      <c r="U188" s="318">
        <f t="shared" si="34"/>
        <v>0.30049958464772819</v>
      </c>
      <c r="V188" s="318">
        <f t="shared" si="34"/>
        <v>0.29284115515239389</v>
      </c>
      <c r="W188" s="318">
        <f t="shared" si="34"/>
        <v>0.29265206619892375</v>
      </c>
      <c r="X188" s="318">
        <f t="shared" si="34"/>
        <v>0.30251770679925405</v>
      </c>
      <c r="Y188" s="318">
        <f t="shared" si="34"/>
        <v>0.30342530141497481</v>
      </c>
      <c r="DA188" s="141"/>
    </row>
    <row r="189" spans="1:105" ht="12" customHeight="1" x14ac:dyDescent="0.25">
      <c r="A189" s="62" t="s">
        <v>1019</v>
      </c>
      <c r="B189" s="318">
        <f t="shared" ref="B189:Y189" si="35">IF(B$92=0,0,B$92/B$61)</f>
        <v>0</v>
      </c>
      <c r="C189" s="318">
        <f t="shared" si="35"/>
        <v>0</v>
      </c>
      <c r="D189" s="318">
        <f t="shared" si="35"/>
        <v>0</v>
      </c>
      <c r="E189" s="318">
        <f t="shared" si="35"/>
        <v>0</v>
      </c>
      <c r="F189" s="318">
        <f t="shared" si="35"/>
        <v>0</v>
      </c>
      <c r="G189" s="318">
        <f t="shared" si="35"/>
        <v>0</v>
      </c>
      <c r="H189" s="318">
        <f t="shared" si="35"/>
        <v>0</v>
      </c>
      <c r="I189" s="318">
        <f t="shared" si="35"/>
        <v>0</v>
      </c>
      <c r="J189" s="318">
        <f t="shared" si="35"/>
        <v>0</v>
      </c>
      <c r="K189" s="318">
        <f t="shared" si="35"/>
        <v>0</v>
      </c>
      <c r="L189" s="318">
        <f t="shared" si="35"/>
        <v>0</v>
      </c>
      <c r="M189" s="318">
        <f t="shared" si="35"/>
        <v>0</v>
      </c>
      <c r="N189" s="318">
        <f t="shared" si="35"/>
        <v>0</v>
      </c>
      <c r="O189" s="318">
        <f t="shared" si="35"/>
        <v>0</v>
      </c>
      <c r="P189" s="318">
        <f t="shared" si="35"/>
        <v>0</v>
      </c>
      <c r="Q189" s="318">
        <f t="shared" si="35"/>
        <v>0</v>
      </c>
      <c r="R189" s="318">
        <f t="shared" si="35"/>
        <v>0</v>
      </c>
      <c r="S189" s="318">
        <f t="shared" si="35"/>
        <v>0</v>
      </c>
      <c r="T189" s="318">
        <f t="shared" si="35"/>
        <v>0</v>
      </c>
      <c r="U189" s="318">
        <f t="shared" si="35"/>
        <v>0</v>
      </c>
      <c r="V189" s="318">
        <f t="shared" si="35"/>
        <v>0</v>
      </c>
      <c r="W189" s="318">
        <f t="shared" si="35"/>
        <v>0</v>
      </c>
      <c r="X189" s="318">
        <f t="shared" si="35"/>
        <v>0</v>
      </c>
      <c r="Y189" s="318">
        <f t="shared" si="35"/>
        <v>0</v>
      </c>
      <c r="DA189" s="141"/>
    </row>
    <row r="190" spans="1:105" ht="12" customHeight="1" x14ac:dyDescent="0.25">
      <c r="A190" s="174" t="s">
        <v>1021</v>
      </c>
      <c r="B190" s="269">
        <f t="shared" ref="B190:Y190" si="36">IF(B$93=0,0,B$93/B$61)</f>
        <v>1.7404265770358609E-2</v>
      </c>
      <c r="C190" s="269">
        <f t="shared" si="36"/>
        <v>1.8303139814386957E-2</v>
      </c>
      <c r="D190" s="269">
        <f t="shared" si="36"/>
        <v>2.1033131810316689E-2</v>
      </c>
      <c r="E190" s="269">
        <f t="shared" si="36"/>
        <v>2.9907197255885396E-2</v>
      </c>
      <c r="F190" s="269">
        <f t="shared" si="36"/>
        <v>3.4472545065192775E-2</v>
      </c>
      <c r="G190" s="269">
        <f t="shared" si="36"/>
        <v>4.0525431091511417E-2</v>
      </c>
      <c r="H190" s="269">
        <f t="shared" si="36"/>
        <v>3.8529165009640265E-2</v>
      </c>
      <c r="I190" s="269">
        <f t="shared" si="36"/>
        <v>4.5106839721599679E-2</v>
      </c>
      <c r="J190" s="269">
        <f t="shared" si="36"/>
        <v>3.4931420559462641E-2</v>
      </c>
      <c r="K190" s="269">
        <f t="shared" si="36"/>
        <v>3.622663757576304E-2</v>
      </c>
      <c r="L190" s="269">
        <f t="shared" si="36"/>
        <v>4.0468677103127487E-2</v>
      </c>
      <c r="M190" s="269">
        <f t="shared" si="36"/>
        <v>4.2295182891020272E-2</v>
      </c>
      <c r="N190" s="269">
        <f t="shared" si="36"/>
        <v>3.4714643976835644E-2</v>
      </c>
      <c r="O190" s="269">
        <f t="shared" si="36"/>
        <v>3.1811269582212753E-2</v>
      </c>
      <c r="P190" s="269">
        <f t="shared" si="36"/>
        <v>3.3250094559318856E-2</v>
      </c>
      <c r="Q190" s="269">
        <f t="shared" si="36"/>
        <v>2.9464615572694385E-2</v>
      </c>
      <c r="R190" s="269">
        <f t="shared" si="36"/>
        <v>4.4224250138736966E-2</v>
      </c>
      <c r="S190" s="269">
        <f t="shared" si="36"/>
        <v>3.3190237133525279E-2</v>
      </c>
      <c r="T190" s="269">
        <f t="shared" si="36"/>
        <v>2.3586263564110279E-2</v>
      </c>
      <c r="U190" s="269">
        <f t="shared" si="36"/>
        <v>3.5978681231447561E-2</v>
      </c>
      <c r="V190" s="269">
        <f t="shared" si="36"/>
        <v>3.4933233202861264E-2</v>
      </c>
      <c r="W190" s="269">
        <f t="shared" si="36"/>
        <v>3.2815764399049999E-2</v>
      </c>
      <c r="X190" s="269">
        <f t="shared" si="36"/>
        <v>5.7124397578995054E-2</v>
      </c>
      <c r="Y190" s="269">
        <f t="shared" si="36"/>
        <v>5.3248546054695235E-2</v>
      </c>
      <c r="DA190" s="79"/>
    </row>
    <row r="191" spans="1:105" ht="12" customHeight="1" x14ac:dyDescent="0.25">
      <c r="A191" s="62" t="s">
        <v>1133</v>
      </c>
      <c r="B191" s="318">
        <f t="shared" ref="B191:Y191" si="37">IF(B$94=0,0,B$94/B$61)</f>
        <v>3.2352899560021383E-3</v>
      </c>
      <c r="C191" s="318">
        <f t="shared" si="37"/>
        <v>4.1951993764276678E-3</v>
      </c>
      <c r="D191" s="318">
        <f t="shared" si="37"/>
        <v>6.973115022318609E-3</v>
      </c>
      <c r="E191" s="318">
        <f t="shared" si="37"/>
        <v>1.6265476670663019E-2</v>
      </c>
      <c r="F191" s="318">
        <f t="shared" si="37"/>
        <v>2.0983302335986675E-2</v>
      </c>
      <c r="G191" s="318">
        <f t="shared" si="37"/>
        <v>2.7183504855283178E-2</v>
      </c>
      <c r="H191" s="318">
        <f t="shared" si="37"/>
        <v>2.5145393757337674E-2</v>
      </c>
      <c r="I191" s="318">
        <f t="shared" si="37"/>
        <v>3.1945100118235224E-2</v>
      </c>
      <c r="J191" s="318">
        <f t="shared" si="37"/>
        <v>2.1396807011261863E-2</v>
      </c>
      <c r="K191" s="318">
        <f t="shared" si="37"/>
        <v>2.2703419102002412E-2</v>
      </c>
      <c r="L191" s="318">
        <f t="shared" si="37"/>
        <v>2.7096995540783576E-2</v>
      </c>
      <c r="M191" s="318">
        <f t="shared" si="37"/>
        <v>2.8950098151130581E-2</v>
      </c>
      <c r="N191" s="318">
        <f t="shared" si="37"/>
        <v>2.0495657377527926E-2</v>
      </c>
      <c r="O191" s="318">
        <f t="shared" si="37"/>
        <v>1.6731730931829152E-2</v>
      </c>
      <c r="P191" s="318">
        <f t="shared" si="37"/>
        <v>1.8061100075607548E-2</v>
      </c>
      <c r="Q191" s="318">
        <f t="shared" si="37"/>
        <v>1.1462686664590742E-2</v>
      </c>
      <c r="R191" s="318">
        <f t="shared" si="37"/>
        <v>2.8183943678931685E-2</v>
      </c>
      <c r="S191" s="318">
        <f t="shared" si="37"/>
        <v>1.8866891347348824E-2</v>
      </c>
      <c r="T191" s="318">
        <f t="shared" si="37"/>
        <v>7.923783594524534E-3</v>
      </c>
      <c r="U191" s="318">
        <f t="shared" si="37"/>
        <v>2.1877244921904345E-2</v>
      </c>
      <c r="V191" s="318">
        <f t="shared" si="37"/>
        <v>2.0613209607398594E-2</v>
      </c>
      <c r="W191" s="318">
        <f t="shared" si="37"/>
        <v>1.8400690304491058E-2</v>
      </c>
      <c r="X191" s="318">
        <f t="shared" si="37"/>
        <v>4.39790068396071E-2</v>
      </c>
      <c r="Y191" s="318">
        <f t="shared" si="37"/>
        <v>3.9956407871008848E-2</v>
      </c>
      <c r="DA191" s="141"/>
    </row>
    <row r="192" spans="1:105" ht="12" customHeight="1" x14ac:dyDescent="0.25">
      <c r="A192" s="62" t="s">
        <v>1024</v>
      </c>
      <c r="B192" s="318">
        <f t="shared" ref="B192:Y192" si="38">IF(B$95=0,0,B$95/B$61)</f>
        <v>1.4168975814356471E-2</v>
      </c>
      <c r="C192" s="318">
        <f t="shared" si="38"/>
        <v>1.4107940437959288E-2</v>
      </c>
      <c r="D192" s="318">
        <f t="shared" si="38"/>
        <v>1.4060016787998078E-2</v>
      </c>
      <c r="E192" s="318">
        <f t="shared" si="38"/>
        <v>1.3641720585222375E-2</v>
      </c>
      <c r="F192" s="318">
        <f t="shared" si="38"/>
        <v>1.3489242729206102E-2</v>
      </c>
      <c r="G192" s="318">
        <f t="shared" si="38"/>
        <v>1.3341926236228241E-2</v>
      </c>
      <c r="H192" s="318">
        <f t="shared" si="38"/>
        <v>1.3383771252302589E-2</v>
      </c>
      <c r="I192" s="318">
        <f t="shared" si="38"/>
        <v>1.3161739603364454E-2</v>
      </c>
      <c r="J192" s="318">
        <f t="shared" si="38"/>
        <v>1.3534613548200779E-2</v>
      </c>
      <c r="K192" s="318">
        <f t="shared" si="38"/>
        <v>1.3523218473760626E-2</v>
      </c>
      <c r="L192" s="318">
        <f t="shared" si="38"/>
        <v>1.3371681562343913E-2</v>
      </c>
      <c r="M192" s="318">
        <f t="shared" si="38"/>
        <v>1.3345084739889693E-2</v>
      </c>
      <c r="N192" s="318">
        <f t="shared" si="38"/>
        <v>1.4218986599307712E-2</v>
      </c>
      <c r="O192" s="318">
        <f t="shared" si="38"/>
        <v>1.5079538650383598E-2</v>
      </c>
      <c r="P192" s="318">
        <f t="shared" si="38"/>
        <v>1.5188994483711304E-2</v>
      </c>
      <c r="Q192" s="318">
        <f t="shared" si="38"/>
        <v>1.8001928908103645E-2</v>
      </c>
      <c r="R192" s="318">
        <f t="shared" si="38"/>
        <v>1.6040306459805285E-2</v>
      </c>
      <c r="S192" s="318">
        <f t="shared" si="38"/>
        <v>1.4323345786176457E-2</v>
      </c>
      <c r="T192" s="318">
        <f t="shared" si="38"/>
        <v>1.5662479969585745E-2</v>
      </c>
      <c r="U192" s="318">
        <f t="shared" si="38"/>
        <v>1.4101436309543214E-2</v>
      </c>
      <c r="V192" s="318">
        <f t="shared" si="38"/>
        <v>1.4320023595462673E-2</v>
      </c>
      <c r="W192" s="318">
        <f t="shared" si="38"/>
        <v>1.4415074094558944E-2</v>
      </c>
      <c r="X192" s="318">
        <f t="shared" si="38"/>
        <v>1.3145390739387957E-2</v>
      </c>
      <c r="Y192" s="318">
        <f t="shared" si="38"/>
        <v>1.3292138183686389E-2</v>
      </c>
      <c r="DA192" s="141"/>
    </row>
    <row r="193" spans="1:105" ht="12" customHeight="1" x14ac:dyDescent="0.25">
      <c r="A193" s="62" t="s">
        <v>1036</v>
      </c>
      <c r="B193" s="318">
        <f t="shared" ref="B193:Y193" si="39">IF(B$106=0,0,B$106/B$61)</f>
        <v>0</v>
      </c>
      <c r="C193" s="318">
        <f t="shared" si="39"/>
        <v>0</v>
      </c>
      <c r="D193" s="318">
        <f t="shared" si="39"/>
        <v>0</v>
      </c>
      <c r="E193" s="318">
        <f t="shared" si="39"/>
        <v>0</v>
      </c>
      <c r="F193" s="318">
        <f t="shared" si="39"/>
        <v>0</v>
      </c>
      <c r="G193" s="318">
        <f t="shared" si="39"/>
        <v>0</v>
      </c>
      <c r="H193" s="318">
        <f t="shared" si="39"/>
        <v>0</v>
      </c>
      <c r="I193" s="318">
        <f t="shared" si="39"/>
        <v>0</v>
      </c>
      <c r="J193" s="318">
        <f t="shared" si="39"/>
        <v>0</v>
      </c>
      <c r="K193" s="318">
        <f t="shared" si="39"/>
        <v>0</v>
      </c>
      <c r="L193" s="318">
        <f t="shared" si="39"/>
        <v>0</v>
      </c>
      <c r="M193" s="318">
        <f t="shared" si="39"/>
        <v>0</v>
      </c>
      <c r="N193" s="318">
        <f t="shared" si="39"/>
        <v>0</v>
      </c>
      <c r="O193" s="318">
        <f t="shared" si="39"/>
        <v>0</v>
      </c>
      <c r="P193" s="318">
        <f t="shared" si="39"/>
        <v>0</v>
      </c>
      <c r="Q193" s="318">
        <f t="shared" si="39"/>
        <v>0</v>
      </c>
      <c r="R193" s="318">
        <f t="shared" si="39"/>
        <v>0</v>
      </c>
      <c r="S193" s="318">
        <f t="shared" si="39"/>
        <v>0</v>
      </c>
      <c r="T193" s="318">
        <f t="shared" si="39"/>
        <v>0</v>
      </c>
      <c r="U193" s="318">
        <f t="shared" si="39"/>
        <v>0</v>
      </c>
      <c r="V193" s="318">
        <f t="shared" si="39"/>
        <v>0</v>
      </c>
      <c r="W193" s="318">
        <f t="shared" si="39"/>
        <v>0</v>
      </c>
      <c r="X193" s="318">
        <f t="shared" si="39"/>
        <v>0</v>
      </c>
      <c r="Y193" s="318">
        <f t="shared" si="39"/>
        <v>0</v>
      </c>
      <c r="DA193" s="141"/>
    </row>
    <row r="194" spans="1:105" ht="12" customHeight="1" x14ac:dyDescent="0.25">
      <c r="A194" s="41" t="s">
        <v>1038</v>
      </c>
      <c r="B194" s="319">
        <f t="shared" ref="B194:Y194" si="40">IF(B$107=0,0,B$107/B$61)</f>
        <v>0</v>
      </c>
      <c r="C194" s="319">
        <f t="shared" si="40"/>
        <v>0</v>
      </c>
      <c r="D194" s="319">
        <f t="shared" si="40"/>
        <v>0</v>
      </c>
      <c r="E194" s="319">
        <f t="shared" si="40"/>
        <v>0</v>
      </c>
      <c r="F194" s="319">
        <f t="shared" si="40"/>
        <v>0</v>
      </c>
      <c r="G194" s="319">
        <f t="shared" si="40"/>
        <v>0</v>
      </c>
      <c r="H194" s="319">
        <f t="shared" si="40"/>
        <v>0</v>
      </c>
      <c r="I194" s="319">
        <f t="shared" si="40"/>
        <v>0</v>
      </c>
      <c r="J194" s="319">
        <f t="shared" si="40"/>
        <v>0</v>
      </c>
      <c r="K194" s="319">
        <f t="shared" si="40"/>
        <v>0</v>
      </c>
      <c r="L194" s="319">
        <f t="shared" si="40"/>
        <v>0</v>
      </c>
      <c r="M194" s="319">
        <f t="shared" si="40"/>
        <v>0</v>
      </c>
      <c r="N194" s="319">
        <f t="shared" si="40"/>
        <v>0</v>
      </c>
      <c r="O194" s="319">
        <f t="shared" si="40"/>
        <v>0</v>
      </c>
      <c r="P194" s="319">
        <f t="shared" si="40"/>
        <v>0</v>
      </c>
      <c r="Q194" s="319">
        <f t="shared" si="40"/>
        <v>0</v>
      </c>
      <c r="R194" s="319">
        <f t="shared" si="40"/>
        <v>0</v>
      </c>
      <c r="S194" s="319">
        <f t="shared" si="40"/>
        <v>0</v>
      </c>
      <c r="T194" s="319">
        <f t="shared" si="40"/>
        <v>0</v>
      </c>
      <c r="U194" s="319">
        <f t="shared" si="40"/>
        <v>0</v>
      </c>
      <c r="V194" s="319">
        <f t="shared" si="40"/>
        <v>0</v>
      </c>
      <c r="W194" s="319">
        <f t="shared" si="40"/>
        <v>0</v>
      </c>
      <c r="X194" s="319">
        <f t="shared" si="40"/>
        <v>0</v>
      </c>
      <c r="Y194" s="319">
        <f t="shared" si="40"/>
        <v>0</v>
      </c>
      <c r="DA194" s="82"/>
    </row>
    <row r="195" spans="1:105" ht="12" customHeight="1" x14ac:dyDescent="0.25">
      <c r="A195" s="100" t="s">
        <v>105</v>
      </c>
      <c r="B195" s="310">
        <f t="shared" ref="B195:Y195" si="41">IF(B$108=0,0,B$108/B$61)</f>
        <v>0</v>
      </c>
      <c r="C195" s="310">
        <f t="shared" si="41"/>
        <v>0</v>
      </c>
      <c r="D195" s="310">
        <f t="shared" si="41"/>
        <v>0</v>
      </c>
      <c r="E195" s="310">
        <f t="shared" si="41"/>
        <v>0</v>
      </c>
      <c r="F195" s="310">
        <f t="shared" si="41"/>
        <v>0</v>
      </c>
      <c r="G195" s="310">
        <f t="shared" si="41"/>
        <v>0</v>
      </c>
      <c r="H195" s="310">
        <f t="shared" si="41"/>
        <v>0</v>
      </c>
      <c r="I195" s="310">
        <f t="shared" si="41"/>
        <v>0</v>
      </c>
      <c r="J195" s="310">
        <f t="shared" si="41"/>
        <v>0</v>
      </c>
      <c r="K195" s="310">
        <f t="shared" si="41"/>
        <v>0</v>
      </c>
      <c r="L195" s="310">
        <f t="shared" si="41"/>
        <v>0</v>
      </c>
      <c r="M195" s="310">
        <f t="shared" si="41"/>
        <v>0</v>
      </c>
      <c r="N195" s="310">
        <f t="shared" si="41"/>
        <v>0</v>
      </c>
      <c r="O195" s="310">
        <f t="shared" si="41"/>
        <v>0</v>
      </c>
      <c r="P195" s="310">
        <f t="shared" si="41"/>
        <v>0</v>
      </c>
      <c r="Q195" s="310">
        <f t="shared" si="41"/>
        <v>0</v>
      </c>
      <c r="R195" s="310">
        <f t="shared" si="41"/>
        <v>0</v>
      </c>
      <c r="S195" s="310">
        <f t="shared" si="41"/>
        <v>0</v>
      </c>
      <c r="T195" s="310">
        <f t="shared" si="41"/>
        <v>0</v>
      </c>
      <c r="U195" s="310">
        <f t="shared" si="41"/>
        <v>0</v>
      </c>
      <c r="V195" s="310">
        <f t="shared" si="41"/>
        <v>0</v>
      </c>
      <c r="W195" s="310">
        <f t="shared" si="41"/>
        <v>0</v>
      </c>
      <c r="X195" s="310">
        <f t="shared" si="41"/>
        <v>0</v>
      </c>
      <c r="Y195" s="310">
        <f t="shared" si="41"/>
        <v>0</v>
      </c>
      <c r="DA195" s="127"/>
    </row>
    <row r="196" spans="1:105" ht="12" customHeight="1" x14ac:dyDescent="0.25">
      <c r="A196" s="172"/>
      <c r="B196" s="172"/>
      <c r="C196" s="172"/>
      <c r="D196" s="172"/>
      <c r="E196" s="172"/>
      <c r="F196" s="172"/>
      <c r="G196" s="172"/>
      <c r="H196" s="172"/>
      <c r="I196" s="172"/>
      <c r="J196" s="172"/>
      <c r="K196" s="172"/>
      <c r="L196" s="172"/>
      <c r="M196" s="172"/>
      <c r="N196" s="172"/>
      <c r="O196" s="172"/>
      <c r="P196" s="172"/>
      <c r="Q196" s="172"/>
      <c r="R196" s="172"/>
      <c r="S196" s="172"/>
      <c r="T196" s="172"/>
      <c r="U196" s="172"/>
      <c r="V196" s="172"/>
      <c r="W196" s="172"/>
      <c r="X196" s="172"/>
      <c r="Y196" s="172"/>
      <c r="DA196" s="176"/>
    </row>
    <row r="197" spans="1:105" ht="12" customHeight="1" x14ac:dyDescent="0.25">
      <c r="A197" s="35" t="s">
        <v>50</v>
      </c>
      <c r="B197" s="232">
        <f t="shared" ref="B197:Y197" si="42">SUM(B$198:B$202,B$204:B$205,B$207:B$208,B$210:B$213)</f>
        <v>1</v>
      </c>
      <c r="C197" s="232">
        <f t="shared" si="42"/>
        <v>1.0000000000000002</v>
      </c>
      <c r="D197" s="232">
        <f t="shared" si="42"/>
        <v>1.0000000000000002</v>
      </c>
      <c r="E197" s="232">
        <f t="shared" si="42"/>
        <v>1.0000000000000004</v>
      </c>
      <c r="F197" s="232">
        <f t="shared" si="42"/>
        <v>1.0000000000000004</v>
      </c>
      <c r="G197" s="232">
        <f t="shared" si="42"/>
        <v>0.99999999999999989</v>
      </c>
      <c r="H197" s="232">
        <f t="shared" si="42"/>
        <v>1.0000000000000002</v>
      </c>
      <c r="I197" s="232">
        <f t="shared" si="42"/>
        <v>1</v>
      </c>
      <c r="J197" s="232">
        <f t="shared" si="42"/>
        <v>0.99999999999999978</v>
      </c>
      <c r="K197" s="232">
        <f t="shared" si="42"/>
        <v>1.0000000000000002</v>
      </c>
      <c r="L197" s="232">
        <f t="shared" si="42"/>
        <v>0.99999999999999989</v>
      </c>
      <c r="M197" s="232">
        <f t="shared" si="42"/>
        <v>1.0000000000000002</v>
      </c>
      <c r="N197" s="232">
        <f t="shared" si="42"/>
        <v>1.0000000000000002</v>
      </c>
      <c r="O197" s="232">
        <f t="shared" si="42"/>
        <v>0.99999999999999989</v>
      </c>
      <c r="P197" s="232">
        <f t="shared" si="42"/>
        <v>1.0000000000000002</v>
      </c>
      <c r="Q197" s="232">
        <f t="shared" si="42"/>
        <v>1.0000000000000002</v>
      </c>
      <c r="R197" s="232">
        <f t="shared" si="42"/>
        <v>0.99999999999999978</v>
      </c>
      <c r="S197" s="232">
        <f t="shared" si="42"/>
        <v>0.99999999999999956</v>
      </c>
      <c r="T197" s="232">
        <f t="shared" si="42"/>
        <v>0.99999999999999967</v>
      </c>
      <c r="U197" s="232">
        <f t="shared" si="42"/>
        <v>1</v>
      </c>
      <c r="V197" s="232">
        <f t="shared" si="42"/>
        <v>0.99999999999999978</v>
      </c>
      <c r="W197" s="232">
        <f t="shared" si="42"/>
        <v>0.99999999999999989</v>
      </c>
      <c r="X197" s="232">
        <f t="shared" si="42"/>
        <v>1</v>
      </c>
      <c r="Y197" s="232">
        <f t="shared" si="42"/>
        <v>0.99999999999999967</v>
      </c>
      <c r="DA197" s="95"/>
    </row>
    <row r="198" spans="1:105" ht="12" customHeight="1" x14ac:dyDescent="0.25">
      <c r="A198" s="55" t="s">
        <v>91</v>
      </c>
      <c r="B198" s="266">
        <f t="shared" ref="B198:Y198" si="43">IF(B$111=0,0,B$111/B$110)</f>
        <v>0</v>
      </c>
      <c r="C198" s="266">
        <f t="shared" si="43"/>
        <v>0</v>
      </c>
      <c r="D198" s="266">
        <f t="shared" si="43"/>
        <v>0</v>
      </c>
      <c r="E198" s="266">
        <f t="shared" si="43"/>
        <v>0</v>
      </c>
      <c r="F198" s="266">
        <f t="shared" si="43"/>
        <v>0</v>
      </c>
      <c r="G198" s="266">
        <f t="shared" si="43"/>
        <v>0</v>
      </c>
      <c r="H198" s="266">
        <f t="shared" si="43"/>
        <v>0</v>
      </c>
      <c r="I198" s="266">
        <f t="shared" si="43"/>
        <v>0</v>
      </c>
      <c r="J198" s="266">
        <f t="shared" si="43"/>
        <v>0</v>
      </c>
      <c r="K198" s="266">
        <f t="shared" si="43"/>
        <v>0</v>
      </c>
      <c r="L198" s="266">
        <f t="shared" si="43"/>
        <v>0</v>
      </c>
      <c r="M198" s="266">
        <f t="shared" si="43"/>
        <v>0</v>
      </c>
      <c r="N198" s="266">
        <f t="shared" si="43"/>
        <v>0</v>
      </c>
      <c r="O198" s="266">
        <f t="shared" si="43"/>
        <v>0</v>
      </c>
      <c r="P198" s="266">
        <f t="shared" si="43"/>
        <v>0</v>
      </c>
      <c r="Q198" s="266">
        <f t="shared" si="43"/>
        <v>0</v>
      </c>
      <c r="R198" s="266">
        <f t="shared" si="43"/>
        <v>0</v>
      </c>
      <c r="S198" s="266">
        <f t="shared" si="43"/>
        <v>0</v>
      </c>
      <c r="T198" s="266">
        <f t="shared" si="43"/>
        <v>0</v>
      </c>
      <c r="U198" s="266">
        <f t="shared" si="43"/>
        <v>0</v>
      </c>
      <c r="V198" s="266">
        <f t="shared" si="43"/>
        <v>0</v>
      </c>
      <c r="W198" s="266">
        <f t="shared" si="43"/>
        <v>0</v>
      </c>
      <c r="X198" s="266">
        <f t="shared" si="43"/>
        <v>0</v>
      </c>
      <c r="Y198" s="266">
        <f t="shared" si="43"/>
        <v>0</v>
      </c>
      <c r="DA198" s="76"/>
    </row>
    <row r="199" spans="1:105" ht="12" customHeight="1" x14ac:dyDescent="0.25">
      <c r="A199" s="173" t="s">
        <v>92</v>
      </c>
      <c r="B199" s="267">
        <f t="shared" ref="B199:Y199" si="44">IF(B$112=0,0,B$112/B$110)</f>
        <v>0</v>
      </c>
      <c r="C199" s="267">
        <f t="shared" si="44"/>
        <v>0</v>
      </c>
      <c r="D199" s="267">
        <f t="shared" si="44"/>
        <v>0</v>
      </c>
      <c r="E199" s="267">
        <f t="shared" si="44"/>
        <v>0</v>
      </c>
      <c r="F199" s="267">
        <f t="shared" si="44"/>
        <v>0</v>
      </c>
      <c r="G199" s="267">
        <f t="shared" si="44"/>
        <v>0</v>
      </c>
      <c r="H199" s="267">
        <f t="shared" si="44"/>
        <v>0</v>
      </c>
      <c r="I199" s="267">
        <f t="shared" si="44"/>
        <v>0</v>
      </c>
      <c r="J199" s="267">
        <f t="shared" si="44"/>
        <v>0</v>
      </c>
      <c r="K199" s="267">
        <f t="shared" si="44"/>
        <v>0</v>
      </c>
      <c r="L199" s="267">
        <f t="shared" si="44"/>
        <v>0</v>
      </c>
      <c r="M199" s="267">
        <f t="shared" si="44"/>
        <v>0</v>
      </c>
      <c r="N199" s="267">
        <f t="shared" si="44"/>
        <v>0</v>
      </c>
      <c r="O199" s="267">
        <f t="shared" si="44"/>
        <v>0</v>
      </c>
      <c r="P199" s="267">
        <f t="shared" si="44"/>
        <v>0</v>
      </c>
      <c r="Q199" s="267">
        <f t="shared" si="44"/>
        <v>0</v>
      </c>
      <c r="R199" s="267">
        <f t="shared" si="44"/>
        <v>0</v>
      </c>
      <c r="S199" s="267">
        <f t="shared" si="44"/>
        <v>0</v>
      </c>
      <c r="T199" s="267">
        <f t="shared" si="44"/>
        <v>0</v>
      </c>
      <c r="U199" s="267">
        <f t="shared" si="44"/>
        <v>0</v>
      </c>
      <c r="V199" s="267">
        <f t="shared" si="44"/>
        <v>0</v>
      </c>
      <c r="W199" s="267">
        <f t="shared" si="44"/>
        <v>0</v>
      </c>
      <c r="X199" s="267">
        <f t="shared" si="44"/>
        <v>0</v>
      </c>
      <c r="Y199" s="267">
        <f t="shared" si="44"/>
        <v>0</v>
      </c>
      <c r="DA199" s="77"/>
    </row>
    <row r="200" spans="1:105" ht="12" customHeight="1" x14ac:dyDescent="0.25">
      <c r="A200" s="173" t="s">
        <v>93</v>
      </c>
      <c r="B200" s="267">
        <f t="shared" ref="B200:Y200" si="45">IF(B$113=0,0,B$113/B$110)</f>
        <v>0</v>
      </c>
      <c r="C200" s="267">
        <f t="shared" si="45"/>
        <v>0</v>
      </c>
      <c r="D200" s="267">
        <f t="shared" si="45"/>
        <v>0</v>
      </c>
      <c r="E200" s="267">
        <f t="shared" si="45"/>
        <v>0</v>
      </c>
      <c r="F200" s="267">
        <f t="shared" si="45"/>
        <v>0</v>
      </c>
      <c r="G200" s="267">
        <f t="shared" si="45"/>
        <v>0</v>
      </c>
      <c r="H200" s="267">
        <f t="shared" si="45"/>
        <v>0</v>
      </c>
      <c r="I200" s="267">
        <f t="shared" si="45"/>
        <v>0</v>
      </c>
      <c r="J200" s="267">
        <f t="shared" si="45"/>
        <v>0</v>
      </c>
      <c r="K200" s="267">
        <f t="shared" si="45"/>
        <v>0</v>
      </c>
      <c r="L200" s="267">
        <f t="shared" si="45"/>
        <v>0</v>
      </c>
      <c r="M200" s="267">
        <f t="shared" si="45"/>
        <v>0</v>
      </c>
      <c r="N200" s="267">
        <f t="shared" si="45"/>
        <v>0</v>
      </c>
      <c r="O200" s="267">
        <f t="shared" si="45"/>
        <v>0</v>
      </c>
      <c r="P200" s="267">
        <f t="shared" si="45"/>
        <v>0</v>
      </c>
      <c r="Q200" s="267">
        <f t="shared" si="45"/>
        <v>0</v>
      </c>
      <c r="R200" s="267">
        <f t="shared" si="45"/>
        <v>0</v>
      </c>
      <c r="S200" s="267">
        <f t="shared" si="45"/>
        <v>0</v>
      </c>
      <c r="T200" s="267">
        <f t="shared" si="45"/>
        <v>0</v>
      </c>
      <c r="U200" s="267">
        <f t="shared" si="45"/>
        <v>0</v>
      </c>
      <c r="V200" s="267">
        <f t="shared" si="45"/>
        <v>0</v>
      </c>
      <c r="W200" s="267">
        <f t="shared" si="45"/>
        <v>0</v>
      </c>
      <c r="X200" s="267">
        <f t="shared" si="45"/>
        <v>0</v>
      </c>
      <c r="Y200" s="267">
        <f t="shared" si="45"/>
        <v>0</v>
      </c>
      <c r="DA200" s="77"/>
    </row>
    <row r="201" spans="1:105" ht="12" customHeight="1" x14ac:dyDescent="0.25">
      <c r="A201" s="173" t="s">
        <v>94</v>
      </c>
      <c r="B201" s="267">
        <f t="shared" ref="B201:Y201" si="46">IF(B$114=0,0,B$114/B$110)</f>
        <v>0</v>
      </c>
      <c r="C201" s="267">
        <f t="shared" si="46"/>
        <v>0</v>
      </c>
      <c r="D201" s="267">
        <f t="shared" si="46"/>
        <v>0</v>
      </c>
      <c r="E201" s="267">
        <f t="shared" si="46"/>
        <v>0</v>
      </c>
      <c r="F201" s="267">
        <f t="shared" si="46"/>
        <v>0</v>
      </c>
      <c r="G201" s="267">
        <f t="shared" si="46"/>
        <v>0</v>
      </c>
      <c r="H201" s="267">
        <f t="shared" si="46"/>
        <v>0</v>
      </c>
      <c r="I201" s="267">
        <f t="shared" si="46"/>
        <v>0</v>
      </c>
      <c r="J201" s="267">
        <f t="shared" si="46"/>
        <v>0</v>
      </c>
      <c r="K201" s="267">
        <f t="shared" si="46"/>
        <v>0</v>
      </c>
      <c r="L201" s="267">
        <f t="shared" si="46"/>
        <v>0</v>
      </c>
      <c r="M201" s="267">
        <f t="shared" si="46"/>
        <v>0</v>
      </c>
      <c r="N201" s="267">
        <f t="shared" si="46"/>
        <v>0</v>
      </c>
      <c r="O201" s="267">
        <f t="shared" si="46"/>
        <v>0</v>
      </c>
      <c r="P201" s="267">
        <f t="shared" si="46"/>
        <v>0</v>
      </c>
      <c r="Q201" s="267">
        <f t="shared" si="46"/>
        <v>0</v>
      </c>
      <c r="R201" s="267">
        <f t="shared" si="46"/>
        <v>0</v>
      </c>
      <c r="S201" s="267">
        <f t="shared" si="46"/>
        <v>0</v>
      </c>
      <c r="T201" s="267">
        <f t="shared" si="46"/>
        <v>0</v>
      </c>
      <c r="U201" s="267">
        <f t="shared" si="46"/>
        <v>0</v>
      </c>
      <c r="V201" s="267">
        <f t="shared" si="46"/>
        <v>0</v>
      </c>
      <c r="W201" s="267">
        <f t="shared" si="46"/>
        <v>0</v>
      </c>
      <c r="X201" s="267">
        <f t="shared" si="46"/>
        <v>0</v>
      </c>
      <c r="Y201" s="267">
        <f t="shared" si="46"/>
        <v>0</v>
      </c>
      <c r="DA201" s="77"/>
    </row>
    <row r="202" spans="1:105" ht="12" customHeight="1" x14ac:dyDescent="0.25">
      <c r="A202" s="56" t="s">
        <v>95</v>
      </c>
      <c r="B202" s="268">
        <f t="shared" ref="B202:Y202" si="47">IF(B$115=0,0,B$115/B$110)</f>
        <v>1.437214816597358E-2</v>
      </c>
      <c r="C202" s="268">
        <f t="shared" si="47"/>
        <v>1.6778211411294063E-2</v>
      </c>
      <c r="D202" s="268">
        <f t="shared" si="47"/>
        <v>1.9726284389191027E-2</v>
      </c>
      <c r="E202" s="268">
        <f t="shared" si="47"/>
        <v>3.7524089629521071E-2</v>
      </c>
      <c r="F202" s="268">
        <f t="shared" si="47"/>
        <v>4.3014862975332836E-2</v>
      </c>
      <c r="G202" s="268">
        <f t="shared" si="47"/>
        <v>4.9411581374919376E-2</v>
      </c>
      <c r="H202" s="268">
        <f t="shared" si="47"/>
        <v>4.7414548924825099E-2</v>
      </c>
      <c r="I202" s="268">
        <f t="shared" si="47"/>
        <v>5.6793164873620072E-2</v>
      </c>
      <c r="J202" s="268">
        <f t="shared" si="47"/>
        <v>4.1276378821707427E-2</v>
      </c>
      <c r="K202" s="268">
        <f t="shared" si="47"/>
        <v>4.3048774189425876E-2</v>
      </c>
      <c r="L202" s="268">
        <f t="shared" si="47"/>
        <v>4.9134865107706246E-2</v>
      </c>
      <c r="M202" s="268">
        <f t="shared" si="47"/>
        <v>4.8578325627963645E-2</v>
      </c>
      <c r="N202" s="268">
        <f t="shared" si="47"/>
        <v>3.4599217010874532E-2</v>
      </c>
      <c r="O202" s="268">
        <f t="shared" si="47"/>
        <v>2.9630579416173006E-2</v>
      </c>
      <c r="P202" s="268">
        <f t="shared" si="47"/>
        <v>3.6108952991025949E-2</v>
      </c>
      <c r="Q202" s="268">
        <f t="shared" si="47"/>
        <v>2.0417819035559063E-2</v>
      </c>
      <c r="R202" s="268">
        <f t="shared" si="47"/>
        <v>4.6168647674746627E-2</v>
      </c>
      <c r="S202" s="268">
        <f t="shared" si="47"/>
        <v>3.2894457332380327E-2</v>
      </c>
      <c r="T202" s="268">
        <f t="shared" si="47"/>
        <v>1.5010973420994941E-2</v>
      </c>
      <c r="U202" s="268">
        <f t="shared" si="47"/>
        <v>3.6316226259799557E-2</v>
      </c>
      <c r="V202" s="268">
        <f t="shared" si="47"/>
        <v>3.4245623144659149E-2</v>
      </c>
      <c r="W202" s="268">
        <f t="shared" si="47"/>
        <v>3.0883844341595523E-2</v>
      </c>
      <c r="X202" s="268">
        <f t="shared" si="47"/>
        <v>6.7410404516063976E-2</v>
      </c>
      <c r="Y202" s="268">
        <f t="shared" si="47"/>
        <v>6.2057296122681412E-2</v>
      </c>
      <c r="DA202" s="78"/>
    </row>
    <row r="203" spans="1:105" ht="12" customHeight="1" x14ac:dyDescent="0.25">
      <c r="A203" s="174" t="s">
        <v>1051</v>
      </c>
      <c r="B203" s="269">
        <f t="shared" ref="B203:Y203" si="48">IF(B$121=0,0,B$121/B$110)</f>
        <v>0.5782870140313543</v>
      </c>
      <c r="C203" s="269">
        <f t="shared" si="48"/>
        <v>0.57365319804128179</v>
      </c>
      <c r="D203" s="269">
        <f t="shared" si="48"/>
        <v>0.56675043836827432</v>
      </c>
      <c r="E203" s="269">
        <f t="shared" si="48"/>
        <v>0.53213334361759668</v>
      </c>
      <c r="F203" s="269">
        <f t="shared" si="48"/>
        <v>0.51850102265555942</v>
      </c>
      <c r="G203" s="269">
        <f t="shared" si="48"/>
        <v>0.50335489633380726</v>
      </c>
      <c r="H203" s="269">
        <f t="shared" si="48"/>
        <v>0.50799814913374342</v>
      </c>
      <c r="I203" s="269">
        <f t="shared" si="48"/>
        <v>0.48895100402827385</v>
      </c>
      <c r="J203" s="269">
        <f t="shared" si="48"/>
        <v>0.52016319406119971</v>
      </c>
      <c r="K203" s="269">
        <f t="shared" si="48"/>
        <v>0.51758712230691595</v>
      </c>
      <c r="L203" s="269">
        <f t="shared" si="48"/>
        <v>0.50467161691024898</v>
      </c>
      <c r="M203" s="269">
        <f t="shared" si="48"/>
        <v>0.50148429271483896</v>
      </c>
      <c r="N203" s="269">
        <f t="shared" si="48"/>
        <v>0.54994062729201409</v>
      </c>
      <c r="O203" s="269">
        <f t="shared" si="48"/>
        <v>0.59087867032251329</v>
      </c>
      <c r="P203" s="269">
        <f t="shared" si="48"/>
        <v>0.59145275730324243</v>
      </c>
      <c r="Q203" s="269">
        <f t="shared" si="48"/>
        <v>0.72102037924908069</v>
      </c>
      <c r="R203" s="269">
        <f t="shared" si="48"/>
        <v>0.60679250865679013</v>
      </c>
      <c r="S203" s="269">
        <f t="shared" si="48"/>
        <v>0.55678202017683631</v>
      </c>
      <c r="T203" s="269">
        <f t="shared" si="48"/>
        <v>0.6326059166350575</v>
      </c>
      <c r="U203" s="269">
        <f t="shared" si="48"/>
        <v>0.54297927272285595</v>
      </c>
      <c r="V203" s="269">
        <f t="shared" si="48"/>
        <v>0.55385324865296104</v>
      </c>
      <c r="W203" s="269">
        <f t="shared" si="48"/>
        <v>0.56160860977647609</v>
      </c>
      <c r="X203" s="269">
        <f t="shared" si="48"/>
        <v>0.47200050088587103</v>
      </c>
      <c r="Y203" s="269">
        <f t="shared" si="48"/>
        <v>0.48319102241521711</v>
      </c>
      <c r="DA203" s="79"/>
    </row>
    <row r="204" spans="1:105" ht="12" customHeight="1" x14ac:dyDescent="0.25">
      <c r="A204" s="62" t="s">
        <v>1052</v>
      </c>
      <c r="B204" s="318">
        <f t="shared" ref="B204:Y204" si="49">IF(B$122=0,0,B$122/B$110)</f>
        <v>0.5782870140313543</v>
      </c>
      <c r="C204" s="318">
        <f t="shared" si="49"/>
        <v>0.57365319804128179</v>
      </c>
      <c r="D204" s="318">
        <f t="shared" si="49"/>
        <v>0.56675043836827432</v>
      </c>
      <c r="E204" s="318">
        <f t="shared" si="49"/>
        <v>0.53213334361759668</v>
      </c>
      <c r="F204" s="318">
        <f t="shared" si="49"/>
        <v>0.51850102265555942</v>
      </c>
      <c r="G204" s="318">
        <f t="shared" si="49"/>
        <v>0.50335489633380726</v>
      </c>
      <c r="H204" s="318">
        <f t="shared" si="49"/>
        <v>0.50799814913374342</v>
      </c>
      <c r="I204" s="318">
        <f t="shared" si="49"/>
        <v>0.48895100402827385</v>
      </c>
      <c r="J204" s="318">
        <f t="shared" si="49"/>
        <v>0.52016319406119971</v>
      </c>
      <c r="K204" s="318">
        <f t="shared" si="49"/>
        <v>0.51758712230691595</v>
      </c>
      <c r="L204" s="318">
        <f t="shared" si="49"/>
        <v>0.50467161691024898</v>
      </c>
      <c r="M204" s="318">
        <f t="shared" si="49"/>
        <v>0.50148429271483896</v>
      </c>
      <c r="N204" s="318">
        <f t="shared" si="49"/>
        <v>0.54994062729201409</v>
      </c>
      <c r="O204" s="318">
        <f t="shared" si="49"/>
        <v>0.59087867032251329</v>
      </c>
      <c r="P204" s="318">
        <f t="shared" si="49"/>
        <v>0.59145275730324243</v>
      </c>
      <c r="Q204" s="318">
        <f t="shared" si="49"/>
        <v>0.72102037924908069</v>
      </c>
      <c r="R204" s="318">
        <f t="shared" si="49"/>
        <v>0.60679250865679013</v>
      </c>
      <c r="S204" s="318">
        <f t="shared" si="49"/>
        <v>0.55678202017683631</v>
      </c>
      <c r="T204" s="318">
        <f t="shared" si="49"/>
        <v>0.6326059166350575</v>
      </c>
      <c r="U204" s="318">
        <f t="shared" si="49"/>
        <v>0.54297927272285595</v>
      </c>
      <c r="V204" s="318">
        <f t="shared" si="49"/>
        <v>0.55385324865296104</v>
      </c>
      <c r="W204" s="318">
        <f t="shared" si="49"/>
        <v>0.56160860977647609</v>
      </c>
      <c r="X204" s="318">
        <f t="shared" si="49"/>
        <v>0.47200050088587103</v>
      </c>
      <c r="Y204" s="318">
        <f t="shared" si="49"/>
        <v>0.48319102241521711</v>
      </c>
      <c r="DA204" s="141"/>
    </row>
    <row r="205" spans="1:105" ht="12" customHeight="1" x14ac:dyDescent="0.25">
      <c r="A205" s="62" t="s">
        <v>1064</v>
      </c>
      <c r="B205" s="318">
        <f t="shared" ref="B205:Y205" si="50">IF(B$133=0,0,B$133/B$110)</f>
        <v>0</v>
      </c>
      <c r="C205" s="318">
        <f t="shared" si="50"/>
        <v>0</v>
      </c>
      <c r="D205" s="318">
        <f t="shared" si="50"/>
        <v>0</v>
      </c>
      <c r="E205" s="318">
        <f t="shared" si="50"/>
        <v>0</v>
      </c>
      <c r="F205" s="318">
        <f t="shared" si="50"/>
        <v>0</v>
      </c>
      <c r="G205" s="318">
        <f t="shared" si="50"/>
        <v>0</v>
      </c>
      <c r="H205" s="318">
        <f t="shared" si="50"/>
        <v>0</v>
      </c>
      <c r="I205" s="318">
        <f t="shared" si="50"/>
        <v>0</v>
      </c>
      <c r="J205" s="318">
        <f t="shared" si="50"/>
        <v>0</v>
      </c>
      <c r="K205" s="318">
        <f t="shared" si="50"/>
        <v>0</v>
      </c>
      <c r="L205" s="318">
        <f t="shared" si="50"/>
        <v>0</v>
      </c>
      <c r="M205" s="318">
        <f t="shared" si="50"/>
        <v>0</v>
      </c>
      <c r="N205" s="318">
        <f t="shared" si="50"/>
        <v>0</v>
      </c>
      <c r="O205" s="318">
        <f t="shared" si="50"/>
        <v>0</v>
      </c>
      <c r="P205" s="318">
        <f t="shared" si="50"/>
        <v>0</v>
      </c>
      <c r="Q205" s="318">
        <f t="shared" si="50"/>
        <v>0</v>
      </c>
      <c r="R205" s="318">
        <f t="shared" si="50"/>
        <v>0</v>
      </c>
      <c r="S205" s="318">
        <f t="shared" si="50"/>
        <v>0</v>
      </c>
      <c r="T205" s="318">
        <f t="shared" si="50"/>
        <v>0</v>
      </c>
      <c r="U205" s="318">
        <f t="shared" si="50"/>
        <v>0</v>
      </c>
      <c r="V205" s="318">
        <f t="shared" si="50"/>
        <v>0</v>
      </c>
      <c r="W205" s="318">
        <f t="shared" si="50"/>
        <v>0</v>
      </c>
      <c r="X205" s="318">
        <f t="shared" si="50"/>
        <v>0</v>
      </c>
      <c r="Y205" s="318">
        <f t="shared" si="50"/>
        <v>0</v>
      </c>
      <c r="DA205" s="141"/>
    </row>
    <row r="206" spans="1:105" ht="12" customHeight="1" x14ac:dyDescent="0.25">
      <c r="A206" s="174" t="s">
        <v>1010</v>
      </c>
      <c r="B206" s="269">
        <f t="shared" ref="B206:Y206" si="51">IF(B$134=0,0,B$134/B$110)</f>
        <v>0.33059703858677064</v>
      </c>
      <c r="C206" s="269">
        <f t="shared" si="51"/>
        <v>0.32992903483167829</v>
      </c>
      <c r="D206" s="269">
        <f t="shared" si="51"/>
        <v>0.3248635162202087</v>
      </c>
      <c r="E206" s="269">
        <f t="shared" si="51"/>
        <v>0.31424440183046215</v>
      </c>
      <c r="F206" s="269">
        <f t="shared" si="51"/>
        <v>0.30866298342163329</v>
      </c>
      <c r="G206" s="269">
        <f t="shared" si="51"/>
        <v>0.2996995249899031</v>
      </c>
      <c r="H206" s="269">
        <f t="shared" si="51"/>
        <v>0.30283777122436656</v>
      </c>
      <c r="I206" s="269">
        <f t="shared" si="51"/>
        <v>0.29405171581159517</v>
      </c>
      <c r="J206" s="269">
        <f t="shared" si="51"/>
        <v>0.30715466341106806</v>
      </c>
      <c r="K206" s="269">
        <f t="shared" si="51"/>
        <v>0.30411426900214261</v>
      </c>
      <c r="L206" s="269">
        <f t="shared" si="51"/>
        <v>0.2987659166400074</v>
      </c>
      <c r="M206" s="269">
        <f t="shared" si="51"/>
        <v>0.29708749981597155</v>
      </c>
      <c r="N206" s="269">
        <f t="shared" si="51"/>
        <v>0.28333181475395641</v>
      </c>
      <c r="O206" s="269">
        <f t="shared" si="51"/>
        <v>0.25491172671306028</v>
      </c>
      <c r="P206" s="269">
        <f t="shared" si="51"/>
        <v>0.24356811550350432</v>
      </c>
      <c r="Q206" s="269">
        <f t="shared" si="51"/>
        <v>0.13676861645788288</v>
      </c>
      <c r="R206" s="269">
        <f t="shared" si="51"/>
        <v>0.1842707400036066</v>
      </c>
      <c r="S206" s="269">
        <f t="shared" si="51"/>
        <v>0.28268318702805451</v>
      </c>
      <c r="T206" s="269">
        <f t="shared" si="51"/>
        <v>0.25286289206716278</v>
      </c>
      <c r="U206" s="269">
        <f t="shared" si="51"/>
        <v>0.2849537903141256</v>
      </c>
      <c r="V206" s="269">
        <f t="shared" si="51"/>
        <v>0.27892904890888792</v>
      </c>
      <c r="W206" s="269">
        <f t="shared" si="51"/>
        <v>0.28078838154583713</v>
      </c>
      <c r="X206" s="269">
        <f t="shared" si="51"/>
        <v>0.26750408604430453</v>
      </c>
      <c r="Y206" s="269">
        <f t="shared" si="51"/>
        <v>0.27163545916498311</v>
      </c>
      <c r="DA206" s="79"/>
    </row>
    <row r="207" spans="1:105" ht="12" customHeight="1" x14ac:dyDescent="0.25">
      <c r="A207" s="62" t="s">
        <v>1012</v>
      </c>
      <c r="B207" s="318">
        <f t="shared" ref="B207:Y207" si="52">IF(B$135=0,0,B$135/B$110)</f>
        <v>0.33059703858677064</v>
      </c>
      <c r="C207" s="318">
        <f t="shared" si="52"/>
        <v>0.32992903483167829</v>
      </c>
      <c r="D207" s="318">
        <f t="shared" si="52"/>
        <v>0.3248635162202087</v>
      </c>
      <c r="E207" s="318">
        <f t="shared" si="52"/>
        <v>0.31424440183046215</v>
      </c>
      <c r="F207" s="318">
        <f t="shared" si="52"/>
        <v>0.30866298342163329</v>
      </c>
      <c r="G207" s="318">
        <f t="shared" si="52"/>
        <v>0.2996995249899031</v>
      </c>
      <c r="H207" s="318">
        <f t="shared" si="52"/>
        <v>0.30283777122436656</v>
      </c>
      <c r="I207" s="318">
        <f t="shared" si="52"/>
        <v>0.29405171581159517</v>
      </c>
      <c r="J207" s="318">
        <f t="shared" si="52"/>
        <v>0.30715466341106806</v>
      </c>
      <c r="K207" s="318">
        <f t="shared" si="52"/>
        <v>0.30411426900214261</v>
      </c>
      <c r="L207" s="318">
        <f t="shared" si="52"/>
        <v>0.2987659166400074</v>
      </c>
      <c r="M207" s="318">
        <f t="shared" si="52"/>
        <v>0.29708749981597155</v>
      </c>
      <c r="N207" s="318">
        <f t="shared" si="52"/>
        <v>0.28333181475395641</v>
      </c>
      <c r="O207" s="318">
        <f t="shared" si="52"/>
        <v>0.25491172671306028</v>
      </c>
      <c r="P207" s="318">
        <f t="shared" si="52"/>
        <v>0.24356811550350432</v>
      </c>
      <c r="Q207" s="318">
        <f t="shared" si="52"/>
        <v>0.13676861645788288</v>
      </c>
      <c r="R207" s="318">
        <f t="shared" si="52"/>
        <v>0.1842707400036066</v>
      </c>
      <c r="S207" s="318">
        <f t="shared" si="52"/>
        <v>0.28268318702805451</v>
      </c>
      <c r="T207" s="318">
        <f t="shared" si="52"/>
        <v>0.25286289206716278</v>
      </c>
      <c r="U207" s="318">
        <f t="shared" si="52"/>
        <v>0.2849537903141256</v>
      </c>
      <c r="V207" s="318">
        <f t="shared" si="52"/>
        <v>0.27892904890888792</v>
      </c>
      <c r="W207" s="318">
        <f t="shared" si="52"/>
        <v>0.28078838154583713</v>
      </c>
      <c r="X207" s="318">
        <f t="shared" si="52"/>
        <v>0.26750408604430453</v>
      </c>
      <c r="Y207" s="318">
        <f t="shared" si="52"/>
        <v>0.27163545916498311</v>
      </c>
      <c r="DA207" s="141"/>
    </row>
    <row r="208" spans="1:105" ht="12" customHeight="1" x14ac:dyDescent="0.25">
      <c r="A208" s="62" t="s">
        <v>1019</v>
      </c>
      <c r="B208" s="318">
        <f t="shared" ref="B208:Y208" si="53">IF(B$141=0,0,B$141/B$110)</f>
        <v>0</v>
      </c>
      <c r="C208" s="318">
        <f t="shared" si="53"/>
        <v>0</v>
      </c>
      <c r="D208" s="318">
        <f t="shared" si="53"/>
        <v>0</v>
      </c>
      <c r="E208" s="318">
        <f t="shared" si="53"/>
        <v>0</v>
      </c>
      <c r="F208" s="318">
        <f t="shared" si="53"/>
        <v>0</v>
      </c>
      <c r="G208" s="318">
        <f t="shared" si="53"/>
        <v>0</v>
      </c>
      <c r="H208" s="318">
        <f t="shared" si="53"/>
        <v>0</v>
      </c>
      <c r="I208" s="318">
        <f t="shared" si="53"/>
        <v>0</v>
      </c>
      <c r="J208" s="318">
        <f t="shared" si="53"/>
        <v>0</v>
      </c>
      <c r="K208" s="318">
        <f t="shared" si="53"/>
        <v>0</v>
      </c>
      <c r="L208" s="318">
        <f t="shared" si="53"/>
        <v>0</v>
      </c>
      <c r="M208" s="318">
        <f t="shared" si="53"/>
        <v>0</v>
      </c>
      <c r="N208" s="318">
        <f t="shared" si="53"/>
        <v>0</v>
      </c>
      <c r="O208" s="318">
        <f t="shared" si="53"/>
        <v>0</v>
      </c>
      <c r="P208" s="318">
        <f t="shared" si="53"/>
        <v>0</v>
      </c>
      <c r="Q208" s="318">
        <f t="shared" si="53"/>
        <v>0</v>
      </c>
      <c r="R208" s="318">
        <f t="shared" si="53"/>
        <v>0</v>
      </c>
      <c r="S208" s="318">
        <f t="shared" si="53"/>
        <v>0</v>
      </c>
      <c r="T208" s="318">
        <f t="shared" si="53"/>
        <v>0</v>
      </c>
      <c r="U208" s="318">
        <f t="shared" si="53"/>
        <v>0</v>
      </c>
      <c r="V208" s="318">
        <f t="shared" si="53"/>
        <v>0</v>
      </c>
      <c r="W208" s="318">
        <f t="shared" si="53"/>
        <v>0</v>
      </c>
      <c r="X208" s="318">
        <f t="shared" si="53"/>
        <v>0</v>
      </c>
      <c r="Y208" s="318">
        <f t="shared" si="53"/>
        <v>0</v>
      </c>
      <c r="DA208" s="141"/>
    </row>
    <row r="209" spans="1:105" ht="12" customHeight="1" x14ac:dyDescent="0.25">
      <c r="A209" s="174" t="s">
        <v>1021</v>
      </c>
      <c r="B209" s="269">
        <f t="shared" ref="B209:Y209" si="54">IF(B$142=0,0,B$142/B$110)</f>
        <v>7.6743799215901548E-2</v>
      </c>
      <c r="C209" s="269">
        <f t="shared" si="54"/>
        <v>7.9639555715746005E-2</v>
      </c>
      <c r="D209" s="269">
        <f t="shared" si="54"/>
        <v>8.8659761022326158E-2</v>
      </c>
      <c r="E209" s="269">
        <f t="shared" si="54"/>
        <v>0.11609816492242055</v>
      </c>
      <c r="F209" s="269">
        <f t="shared" si="54"/>
        <v>0.12982113094747488</v>
      </c>
      <c r="G209" s="269">
        <f t="shared" si="54"/>
        <v>0.14753399730137018</v>
      </c>
      <c r="H209" s="269">
        <f t="shared" si="54"/>
        <v>0.14174953071706517</v>
      </c>
      <c r="I209" s="269">
        <f t="shared" si="54"/>
        <v>0.16020411528651091</v>
      </c>
      <c r="J209" s="269">
        <f t="shared" si="54"/>
        <v>0.13140576370602472</v>
      </c>
      <c r="K209" s="269">
        <f t="shared" si="54"/>
        <v>0.13524983450151593</v>
      </c>
      <c r="L209" s="269">
        <f t="shared" si="54"/>
        <v>0.14742760134203731</v>
      </c>
      <c r="M209" s="269">
        <f t="shared" si="54"/>
        <v>0.15284988184122605</v>
      </c>
      <c r="N209" s="269">
        <f t="shared" si="54"/>
        <v>0.1321283409431552</v>
      </c>
      <c r="O209" s="269">
        <f t="shared" si="54"/>
        <v>0.12457902354825334</v>
      </c>
      <c r="P209" s="269">
        <f t="shared" si="54"/>
        <v>0.12887017420222757</v>
      </c>
      <c r="Q209" s="269">
        <f t="shared" si="54"/>
        <v>0.12179318525747757</v>
      </c>
      <c r="R209" s="269">
        <f t="shared" si="54"/>
        <v>0.16276810366485653</v>
      </c>
      <c r="S209" s="269">
        <f t="shared" si="54"/>
        <v>0.12764033546272846</v>
      </c>
      <c r="T209" s="269">
        <f t="shared" si="54"/>
        <v>9.952021787678457E-2</v>
      </c>
      <c r="U209" s="269">
        <f t="shared" si="54"/>
        <v>0.13575071070321887</v>
      </c>
      <c r="V209" s="269">
        <f t="shared" si="54"/>
        <v>0.13297207929349164</v>
      </c>
      <c r="W209" s="269">
        <f t="shared" si="54"/>
        <v>0.12671916433609104</v>
      </c>
      <c r="X209" s="269">
        <f t="shared" si="54"/>
        <v>0.19308500855376043</v>
      </c>
      <c r="Y209" s="269">
        <f t="shared" si="54"/>
        <v>0.18311622229711794</v>
      </c>
      <c r="DA209" s="79"/>
    </row>
    <row r="210" spans="1:105" ht="12" customHeight="1" x14ac:dyDescent="0.25">
      <c r="A210" s="62" t="s">
        <v>1133</v>
      </c>
      <c r="B210" s="318">
        <f t="shared" ref="B210:Y210" si="55">IF(B$143=0,0,B$143/B$110)</f>
        <v>1.1706752060979021E-2</v>
      </c>
      <c r="C210" s="318">
        <f t="shared" si="55"/>
        <v>1.5123650661097632E-2</v>
      </c>
      <c r="D210" s="318">
        <f t="shared" si="55"/>
        <v>2.4920174811884372E-2</v>
      </c>
      <c r="E210" s="318">
        <f t="shared" si="55"/>
        <v>5.6251790160687112E-2</v>
      </c>
      <c r="F210" s="318">
        <f t="shared" si="55"/>
        <v>7.1507915118463036E-2</v>
      </c>
      <c r="G210" s="318">
        <f t="shared" si="55"/>
        <v>9.0924190519943812E-2</v>
      </c>
      <c r="H210" s="318">
        <f t="shared" si="55"/>
        <v>8.4617520524573955E-2</v>
      </c>
      <c r="I210" s="318">
        <f t="shared" si="55"/>
        <v>0.10521424220644657</v>
      </c>
      <c r="J210" s="318">
        <f t="shared" si="55"/>
        <v>7.2905611775275811E-2</v>
      </c>
      <c r="K210" s="318">
        <f t="shared" si="55"/>
        <v>7.7039400472246125E-2</v>
      </c>
      <c r="L210" s="318">
        <f t="shared" si="55"/>
        <v>9.0669709585257718E-2</v>
      </c>
      <c r="M210" s="318">
        <f t="shared" si="55"/>
        <v>9.6450452489731789E-2</v>
      </c>
      <c r="N210" s="318">
        <f t="shared" si="55"/>
        <v>7.027927008081146E-2</v>
      </c>
      <c r="O210" s="318">
        <f t="shared" si="55"/>
        <v>5.8125855809439769E-2</v>
      </c>
      <c r="P210" s="318">
        <f t="shared" si="55"/>
        <v>6.235244177299086E-2</v>
      </c>
      <c r="Q210" s="318">
        <f t="shared" si="55"/>
        <v>4.0703630646901245E-2</v>
      </c>
      <c r="R210" s="318">
        <f t="shared" si="55"/>
        <v>9.4525186149462176E-2</v>
      </c>
      <c r="S210" s="318">
        <f t="shared" si="55"/>
        <v>6.5021847371812075E-2</v>
      </c>
      <c r="T210" s="318">
        <f t="shared" si="55"/>
        <v>2.8374195516949089E-2</v>
      </c>
      <c r="U210" s="318">
        <f t="shared" si="55"/>
        <v>7.4684548559887001E-2</v>
      </c>
      <c r="V210" s="318">
        <f t="shared" si="55"/>
        <v>7.0682975482496066E-2</v>
      </c>
      <c r="W210" s="318">
        <f t="shared" si="55"/>
        <v>6.3557853861526625E-2</v>
      </c>
      <c r="X210" s="318">
        <f t="shared" si="55"/>
        <v>0.14000147375455593</v>
      </c>
      <c r="Y210" s="318">
        <f t="shared" si="55"/>
        <v>0.12877414553045918</v>
      </c>
      <c r="DA210" s="141"/>
    </row>
    <row r="211" spans="1:105" ht="12" customHeight="1" x14ac:dyDescent="0.25">
      <c r="A211" s="62" t="s">
        <v>1024</v>
      </c>
      <c r="B211" s="318">
        <f t="shared" ref="B211:Y211" si="56">IF(B$144=0,0,B$144/B$110)</f>
        <v>6.503704715492252E-2</v>
      </c>
      <c r="C211" s="318">
        <f t="shared" si="56"/>
        <v>6.4515905054648381E-2</v>
      </c>
      <c r="D211" s="318">
        <f t="shared" si="56"/>
        <v>6.373958621044179E-2</v>
      </c>
      <c r="E211" s="318">
        <f t="shared" si="56"/>
        <v>5.984637476173342E-2</v>
      </c>
      <c r="F211" s="318">
        <f t="shared" si="56"/>
        <v>5.8313215829011854E-2</v>
      </c>
      <c r="G211" s="318">
        <f t="shared" si="56"/>
        <v>5.6609806781426367E-2</v>
      </c>
      <c r="H211" s="318">
        <f t="shared" si="56"/>
        <v>5.7132010192491214E-2</v>
      </c>
      <c r="I211" s="318">
        <f t="shared" si="56"/>
        <v>5.4989873080064332E-2</v>
      </c>
      <c r="J211" s="318">
        <f t="shared" si="56"/>
        <v>5.8500151930748909E-2</v>
      </c>
      <c r="K211" s="318">
        <f t="shared" si="56"/>
        <v>5.82104340292698E-2</v>
      </c>
      <c r="L211" s="318">
        <f t="shared" si="56"/>
        <v>5.675789175677956E-2</v>
      </c>
      <c r="M211" s="318">
        <f t="shared" si="56"/>
        <v>5.6399429351494293E-2</v>
      </c>
      <c r="N211" s="318">
        <f t="shared" si="56"/>
        <v>6.1849070862343744E-2</v>
      </c>
      <c r="O211" s="318">
        <f t="shared" si="56"/>
        <v>6.6453167738813573E-2</v>
      </c>
      <c r="P211" s="318">
        <f t="shared" si="56"/>
        <v>6.6517732429236726E-2</v>
      </c>
      <c r="Q211" s="318">
        <f t="shared" si="56"/>
        <v>8.1089554610576334E-2</v>
      </c>
      <c r="R211" s="318">
        <f t="shared" si="56"/>
        <v>6.8242917515394366E-2</v>
      </c>
      <c r="S211" s="318">
        <f t="shared" si="56"/>
        <v>6.2618488090916385E-2</v>
      </c>
      <c r="T211" s="318">
        <f t="shared" si="56"/>
        <v>7.114602235983547E-2</v>
      </c>
      <c r="U211" s="318">
        <f t="shared" si="56"/>
        <v>6.1066162143331874E-2</v>
      </c>
      <c r="V211" s="318">
        <f t="shared" si="56"/>
        <v>6.2289103810995582E-2</v>
      </c>
      <c r="W211" s="318">
        <f t="shared" si="56"/>
        <v>6.3161310474564414E-2</v>
      </c>
      <c r="X211" s="318">
        <f t="shared" si="56"/>
        <v>5.3083534799204489E-2</v>
      </c>
      <c r="Y211" s="318">
        <f t="shared" si="56"/>
        <v>5.434207676665876E-2</v>
      </c>
      <c r="DA211" s="141"/>
    </row>
    <row r="212" spans="1:105" ht="12" customHeight="1" x14ac:dyDescent="0.25">
      <c r="A212" s="62" t="s">
        <v>1036</v>
      </c>
      <c r="B212" s="318">
        <f t="shared" ref="B212:Y212" si="57">IF(B$155=0,0,B$155/B$110)</f>
        <v>0</v>
      </c>
      <c r="C212" s="318">
        <f t="shared" si="57"/>
        <v>0</v>
      </c>
      <c r="D212" s="318">
        <f t="shared" si="57"/>
        <v>0</v>
      </c>
      <c r="E212" s="318">
        <f t="shared" si="57"/>
        <v>0</v>
      </c>
      <c r="F212" s="318">
        <f t="shared" si="57"/>
        <v>0</v>
      </c>
      <c r="G212" s="318">
        <f t="shared" si="57"/>
        <v>0</v>
      </c>
      <c r="H212" s="318">
        <f t="shared" si="57"/>
        <v>0</v>
      </c>
      <c r="I212" s="318">
        <f t="shared" si="57"/>
        <v>0</v>
      </c>
      <c r="J212" s="318">
        <f t="shared" si="57"/>
        <v>0</v>
      </c>
      <c r="K212" s="318">
        <f t="shared" si="57"/>
        <v>0</v>
      </c>
      <c r="L212" s="318">
        <f t="shared" si="57"/>
        <v>0</v>
      </c>
      <c r="M212" s="318">
        <f t="shared" si="57"/>
        <v>0</v>
      </c>
      <c r="N212" s="318">
        <f t="shared" si="57"/>
        <v>0</v>
      </c>
      <c r="O212" s="318">
        <f t="shared" si="57"/>
        <v>0</v>
      </c>
      <c r="P212" s="318">
        <f t="shared" si="57"/>
        <v>0</v>
      </c>
      <c r="Q212" s="318">
        <f t="shared" si="57"/>
        <v>0</v>
      </c>
      <c r="R212" s="318">
        <f t="shared" si="57"/>
        <v>0</v>
      </c>
      <c r="S212" s="318">
        <f t="shared" si="57"/>
        <v>0</v>
      </c>
      <c r="T212" s="318">
        <f t="shared" si="57"/>
        <v>0</v>
      </c>
      <c r="U212" s="318">
        <f t="shared" si="57"/>
        <v>0</v>
      </c>
      <c r="V212" s="318">
        <f t="shared" si="57"/>
        <v>0</v>
      </c>
      <c r="W212" s="318">
        <f t="shared" si="57"/>
        <v>0</v>
      </c>
      <c r="X212" s="318">
        <f t="shared" si="57"/>
        <v>0</v>
      </c>
      <c r="Y212" s="318">
        <f t="shared" si="57"/>
        <v>0</v>
      </c>
      <c r="DA212" s="141"/>
    </row>
    <row r="213" spans="1:105" ht="12" customHeight="1" x14ac:dyDescent="0.25">
      <c r="A213" s="41" t="s">
        <v>1038</v>
      </c>
      <c r="B213" s="319">
        <f t="shared" ref="B213:Y213" si="58">IF(B$156=0,0,B$156/B$110)</f>
        <v>0</v>
      </c>
      <c r="C213" s="319">
        <f t="shared" si="58"/>
        <v>0</v>
      </c>
      <c r="D213" s="319">
        <f t="shared" si="58"/>
        <v>0</v>
      </c>
      <c r="E213" s="319">
        <f t="shared" si="58"/>
        <v>0</v>
      </c>
      <c r="F213" s="319">
        <f t="shared" si="58"/>
        <v>0</v>
      </c>
      <c r="G213" s="319">
        <f t="shared" si="58"/>
        <v>0</v>
      </c>
      <c r="H213" s="319">
        <f t="shared" si="58"/>
        <v>0</v>
      </c>
      <c r="I213" s="319">
        <f t="shared" si="58"/>
        <v>0</v>
      </c>
      <c r="J213" s="319">
        <f t="shared" si="58"/>
        <v>0</v>
      </c>
      <c r="K213" s="319">
        <f t="shared" si="58"/>
        <v>0</v>
      </c>
      <c r="L213" s="319">
        <f t="shared" si="58"/>
        <v>0</v>
      </c>
      <c r="M213" s="319">
        <f t="shared" si="58"/>
        <v>0</v>
      </c>
      <c r="N213" s="319">
        <f t="shared" si="58"/>
        <v>0</v>
      </c>
      <c r="O213" s="319">
        <f t="shared" si="58"/>
        <v>0</v>
      </c>
      <c r="P213" s="319">
        <f t="shared" si="58"/>
        <v>0</v>
      </c>
      <c r="Q213" s="319">
        <f t="shared" si="58"/>
        <v>0</v>
      </c>
      <c r="R213" s="319">
        <f t="shared" si="58"/>
        <v>0</v>
      </c>
      <c r="S213" s="319">
        <f t="shared" si="58"/>
        <v>0</v>
      </c>
      <c r="T213" s="319">
        <f t="shared" si="58"/>
        <v>0</v>
      </c>
      <c r="U213" s="319">
        <f t="shared" si="58"/>
        <v>0</v>
      </c>
      <c r="V213" s="319">
        <f t="shared" si="58"/>
        <v>0</v>
      </c>
      <c r="W213" s="319">
        <f t="shared" si="58"/>
        <v>0</v>
      </c>
      <c r="X213" s="319">
        <f t="shared" si="58"/>
        <v>0</v>
      </c>
      <c r="Y213" s="319">
        <f t="shared" si="58"/>
        <v>0</v>
      </c>
      <c r="DA213" s="82"/>
    </row>
    <row r="214" spans="1:105" ht="12" customHeight="1" x14ac:dyDescent="0.25">
      <c r="A214" s="172"/>
      <c r="B214" s="172"/>
      <c r="C214" s="172"/>
      <c r="D214" s="172"/>
      <c r="E214" s="172"/>
      <c r="F214" s="172"/>
      <c r="G214" s="172"/>
      <c r="H214" s="172"/>
      <c r="I214" s="172"/>
      <c r="J214" s="172"/>
      <c r="K214" s="172"/>
      <c r="L214" s="172"/>
      <c r="M214" s="172"/>
      <c r="N214" s="172"/>
      <c r="O214" s="172"/>
      <c r="P214" s="172"/>
      <c r="Q214" s="172"/>
      <c r="R214" s="172"/>
      <c r="S214" s="172"/>
      <c r="T214" s="172"/>
      <c r="U214" s="172"/>
      <c r="V214" s="172"/>
      <c r="W214" s="172"/>
      <c r="X214" s="172"/>
      <c r="Y214" s="172"/>
      <c r="DA214" s="176"/>
    </row>
    <row r="215" spans="1:105" ht="15" customHeight="1" x14ac:dyDescent="0.25">
      <c r="A215" s="32" t="s">
        <v>430</v>
      </c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DA215" s="88"/>
    </row>
    <row r="216" spans="1:105" ht="12" customHeight="1" x14ac:dyDescent="0.25">
      <c r="A216" s="172"/>
      <c r="B216" s="172"/>
      <c r="C216" s="172"/>
      <c r="D216" s="172"/>
      <c r="E216" s="172"/>
      <c r="F216" s="172"/>
      <c r="G216" s="172"/>
      <c r="H216" s="172"/>
      <c r="I216" s="172"/>
      <c r="J216" s="172"/>
      <c r="K216" s="172"/>
      <c r="L216" s="172"/>
      <c r="M216" s="172"/>
      <c r="N216" s="172"/>
      <c r="O216" s="172"/>
      <c r="P216" s="172"/>
      <c r="Q216" s="172"/>
      <c r="R216" s="172"/>
      <c r="S216" s="172"/>
      <c r="T216" s="172"/>
      <c r="U216" s="172"/>
      <c r="V216" s="172"/>
      <c r="W216" s="172"/>
      <c r="X216" s="172"/>
      <c r="Y216" s="172"/>
      <c r="DA216" s="176"/>
    </row>
    <row r="217" spans="1:105" ht="12" customHeight="1" x14ac:dyDescent="0.25">
      <c r="A217" s="35" t="s">
        <v>1402</v>
      </c>
      <c r="B217" s="320">
        <f>IF(B$5=0,0,(B$5-B$16-B$59)/(CHI_fec!B$5-CHI_fec!B$16))</f>
        <v>1.7728848103555797</v>
      </c>
      <c r="C217" s="320">
        <f>IF(C$5=0,0,(C$5-C$16-C$59)/(CHI_fec!C$5-CHI_fec!C$16))</f>
        <v>1.7959281557700653</v>
      </c>
      <c r="D217" s="320">
        <f>IF(D$5=0,0,(D$5-D$16-D$59)/(CHI_fec!D$5-CHI_fec!D$16))</f>
        <v>1.7685212852181076</v>
      </c>
      <c r="E217" s="320">
        <f>IF(E$5=0,0,(E$5-E$16-E$59)/(CHI_fec!E$5-CHI_fec!E$16))</f>
        <v>2.0664150906382597</v>
      </c>
      <c r="F217" s="320">
        <f>IF(F$5=0,0,(F$5-F$16-F$59)/(CHI_fec!F$5-CHI_fec!F$16))</f>
        <v>2.2964136291218376</v>
      </c>
      <c r="G217" s="320">
        <f>IF(G$5=0,0,(G$5-G$16-G$59)/(CHI_fec!G$5-CHI_fec!G$16))</f>
        <v>2.2560590375256591</v>
      </c>
      <c r="H217" s="320">
        <f>IF(H$5=0,0,(H$5-H$16-H$59)/(CHI_fec!H$5-CHI_fec!H$16))</f>
        <v>2.3324884568783495</v>
      </c>
      <c r="I217" s="320">
        <f>IF(I$5=0,0,(I$5-I$16-I$59)/(CHI_fec!I$5-CHI_fec!I$16))</f>
        <v>2.7444084089309024</v>
      </c>
      <c r="J217" s="320">
        <f>IF(J$5=0,0,(J$5-J$16-J$59)/(CHI_fec!J$5-CHI_fec!J$16))</f>
        <v>2.1448101223988831</v>
      </c>
      <c r="K217" s="320">
        <f>IF(K$5=0,0,(K$5-K$16-K$59)/(CHI_fec!K$5-CHI_fec!K$16))</f>
        <v>1.9961615917269069</v>
      </c>
      <c r="L217" s="320">
        <f>IF(L$5=0,0,(L$5-L$16-L$59)/(CHI_fec!L$5-CHI_fec!L$16))</f>
        <v>2.0521472811874757</v>
      </c>
      <c r="M217" s="320">
        <f>IF(M$5=0,0,(M$5-M$16-M$59)/(CHI_fec!M$5-CHI_fec!M$16))</f>
        <v>2.0408333274888397</v>
      </c>
      <c r="N217" s="320">
        <f>IF(N$5=0,0,(N$5-N$16-N$59)/(CHI_fec!N$5-CHI_fec!N$16))</f>
        <v>1.0424727634898814</v>
      </c>
      <c r="O217" s="320">
        <f>IF(O$5=0,0,(O$5-O$16-O$59)/(CHI_fec!O$5-CHI_fec!O$16))</f>
        <v>1.3862667778011433</v>
      </c>
      <c r="P217" s="320">
        <f>IF(P$5=0,0,(P$5-P$16-P$59)/(CHI_fec!P$5-CHI_fec!P$16))</f>
        <v>1.7601733381944868</v>
      </c>
      <c r="Q217" s="320">
        <f>IF(Q$5=0,0,(Q$5-Q$16-Q$59)/(CHI_fec!Q$5-CHI_fec!Q$16))</f>
        <v>2.9615187903822915</v>
      </c>
      <c r="R217" s="320">
        <f>IF(R$5=0,0,(R$5-R$16-R$59)/(CHI_fec!R$5-CHI_fec!R$16))</f>
        <v>2.885968472711351</v>
      </c>
      <c r="S217" s="320">
        <f>IF(S$5=0,0,(S$5-S$16-S$59)/(CHI_fec!S$5-CHI_fec!S$16))</f>
        <v>1.28138380662789</v>
      </c>
      <c r="T217" s="320">
        <f>IF(T$5=0,0,(T$5-T$16-T$59)/(CHI_fec!T$5-CHI_fec!T$16))</f>
        <v>0.96068841689593443</v>
      </c>
      <c r="U217" s="320">
        <f>IF(U$5=0,0,(U$5-U$16-U$59)/(CHI_fec!U$5-CHI_fec!U$16))</f>
        <v>1.2993626442221167</v>
      </c>
      <c r="V217" s="320">
        <f>IF(V$5=0,0,(V$5-V$16-V$59)/(CHI_fec!V$5-CHI_fec!V$16))</f>
        <v>1.2944475683053631</v>
      </c>
      <c r="W217" s="320">
        <f>IF(W$5=0,0,(W$5-W$16-W$59)/(CHI_fec!W$5-CHI_fec!W$16))</f>
        <v>1.4377621329586823</v>
      </c>
      <c r="X217" s="320">
        <f>IF(X$5=0,0,(X$5-X$16-X$59)/(CHI_fec!X$5-CHI_fec!X$16))</f>
        <v>1.9662260930504658</v>
      </c>
      <c r="Y217" s="320">
        <f>IF(Y$5=0,0,(Y$5-Y$16-Y$59)/(CHI_fec!Y$5-CHI_fec!Y$16))</f>
        <v>1.8729037326110003</v>
      </c>
      <c r="DA217" s="95"/>
    </row>
    <row r="218" spans="1:105" ht="12" customHeight="1" x14ac:dyDescent="0.25">
      <c r="A218" s="55" t="s">
        <v>91</v>
      </c>
      <c r="B218" s="273">
        <f>IF(B$6=0,0,B$6/CHI_fec!B$6)</f>
        <v>0</v>
      </c>
      <c r="C218" s="273">
        <f>IF(C$6=0,0,C$6/CHI_fec!C$6)</f>
        <v>0</v>
      </c>
      <c r="D218" s="273">
        <f>IF(D$6=0,0,D$6/CHI_fec!D$6)</f>
        <v>0</v>
      </c>
      <c r="E218" s="273">
        <f>IF(E$6=0,0,E$6/CHI_fec!E$6)</f>
        <v>0</v>
      </c>
      <c r="F218" s="273">
        <f>IF(F$6=0,0,F$6/CHI_fec!F$6)</f>
        <v>0</v>
      </c>
      <c r="G218" s="273">
        <f>IF(G$6=0,0,G$6/CHI_fec!G$6)</f>
        <v>0</v>
      </c>
      <c r="H218" s="273">
        <f>IF(H$6=0,0,H$6/CHI_fec!H$6)</f>
        <v>0</v>
      </c>
      <c r="I218" s="273">
        <f>IF(I$6=0,0,I$6/CHI_fec!I$6)</f>
        <v>0</v>
      </c>
      <c r="J218" s="273">
        <f>IF(J$6=0,0,J$6/CHI_fec!J$6)</f>
        <v>0</v>
      </c>
      <c r="K218" s="273">
        <f>IF(K$6=0,0,K$6/CHI_fec!K$6)</f>
        <v>0</v>
      </c>
      <c r="L218" s="273">
        <f>IF(L$6=0,0,L$6/CHI_fec!L$6)</f>
        <v>0</v>
      </c>
      <c r="M218" s="273">
        <f>IF(M$6=0,0,M$6/CHI_fec!M$6)</f>
        <v>0</v>
      </c>
      <c r="N218" s="273">
        <f>IF(N$6=0,0,N$6/CHI_fec!N$6)</f>
        <v>0</v>
      </c>
      <c r="O218" s="273">
        <f>IF(O$6=0,0,O$6/CHI_fec!O$6)</f>
        <v>0</v>
      </c>
      <c r="P218" s="273">
        <f>IF(P$6=0,0,P$6/CHI_fec!P$6)</f>
        <v>0</v>
      </c>
      <c r="Q218" s="273">
        <f>IF(Q$6=0,0,Q$6/CHI_fec!Q$6)</f>
        <v>0</v>
      </c>
      <c r="R218" s="273">
        <f>IF(R$6=0,0,R$6/CHI_fec!R$6)</f>
        <v>0</v>
      </c>
      <c r="S218" s="273">
        <f>IF(S$6=0,0,S$6/CHI_fec!S$6)</f>
        <v>0</v>
      </c>
      <c r="T218" s="273">
        <f>IF(T$6=0,0,T$6/CHI_fec!T$6)</f>
        <v>0</v>
      </c>
      <c r="U218" s="273">
        <f>IF(U$6=0,0,U$6/CHI_fec!U$6)</f>
        <v>0</v>
      </c>
      <c r="V218" s="273">
        <f>IF(V$6=0,0,V$6/CHI_fec!V$6)</f>
        <v>0</v>
      </c>
      <c r="W218" s="273">
        <f>IF(W$6=0,0,W$6/CHI_fec!W$6)</f>
        <v>0</v>
      </c>
      <c r="X218" s="273">
        <f>IF(X$6=0,0,X$6/CHI_fec!X$6)</f>
        <v>0</v>
      </c>
      <c r="Y218" s="273">
        <f>IF(Y$6=0,0,Y$6/CHI_fec!Y$6)</f>
        <v>0</v>
      </c>
      <c r="DA218" s="76"/>
    </row>
    <row r="219" spans="1:105" ht="12" customHeight="1" x14ac:dyDescent="0.25">
      <c r="A219" s="173" t="s">
        <v>92</v>
      </c>
      <c r="B219" s="274">
        <f>IF(B$7=0,0,B$7/CHI_fec!B$7)</f>
        <v>0</v>
      </c>
      <c r="C219" s="274">
        <f>IF(C$7=0,0,C$7/CHI_fec!C$7)</f>
        <v>0</v>
      </c>
      <c r="D219" s="274">
        <f>IF(D$7=0,0,D$7/CHI_fec!D$7)</f>
        <v>0</v>
      </c>
      <c r="E219" s="274">
        <f>IF(E$7=0,0,E$7/CHI_fec!E$7)</f>
        <v>0</v>
      </c>
      <c r="F219" s="274">
        <f>IF(F$7=0,0,F$7/CHI_fec!F$7)</f>
        <v>0</v>
      </c>
      <c r="G219" s="274">
        <f>IF(G$7=0,0,G$7/CHI_fec!G$7)</f>
        <v>0</v>
      </c>
      <c r="H219" s="274">
        <f>IF(H$7=0,0,H$7/CHI_fec!H$7)</f>
        <v>0</v>
      </c>
      <c r="I219" s="274">
        <f>IF(I$7=0,0,I$7/CHI_fec!I$7)</f>
        <v>0</v>
      </c>
      <c r="J219" s="274">
        <f>IF(J$7=0,0,J$7/CHI_fec!J$7)</f>
        <v>0</v>
      </c>
      <c r="K219" s="274">
        <f>IF(K$7=0,0,K$7/CHI_fec!K$7)</f>
        <v>0</v>
      </c>
      <c r="L219" s="274">
        <f>IF(L$7=0,0,L$7/CHI_fec!L$7)</f>
        <v>0</v>
      </c>
      <c r="M219" s="274">
        <f>IF(M$7=0,0,M$7/CHI_fec!M$7)</f>
        <v>0</v>
      </c>
      <c r="N219" s="274">
        <f>IF(N$7=0,0,N$7/CHI_fec!N$7)</f>
        <v>0</v>
      </c>
      <c r="O219" s="274">
        <f>IF(O$7=0,0,O$7/CHI_fec!O$7)</f>
        <v>0</v>
      </c>
      <c r="P219" s="274">
        <f>IF(P$7=0,0,P$7/CHI_fec!P$7)</f>
        <v>0</v>
      </c>
      <c r="Q219" s="274">
        <f>IF(Q$7=0,0,Q$7/CHI_fec!Q$7)</f>
        <v>0</v>
      </c>
      <c r="R219" s="274">
        <f>IF(R$7=0,0,R$7/CHI_fec!R$7)</f>
        <v>0</v>
      </c>
      <c r="S219" s="274">
        <f>IF(S$7=0,0,S$7/CHI_fec!S$7)</f>
        <v>0</v>
      </c>
      <c r="T219" s="274">
        <f>IF(T$7=0,0,T$7/CHI_fec!T$7)</f>
        <v>0</v>
      </c>
      <c r="U219" s="274">
        <f>IF(U$7=0,0,U$7/CHI_fec!U$7)</f>
        <v>0</v>
      </c>
      <c r="V219" s="274">
        <f>IF(V$7=0,0,V$7/CHI_fec!V$7)</f>
        <v>0</v>
      </c>
      <c r="W219" s="274">
        <f>IF(W$7=0,0,W$7/CHI_fec!W$7)</f>
        <v>0</v>
      </c>
      <c r="X219" s="274">
        <f>IF(X$7=0,0,X$7/CHI_fec!X$7)</f>
        <v>0</v>
      </c>
      <c r="Y219" s="274">
        <f>IF(Y$7=0,0,Y$7/CHI_fec!Y$7)</f>
        <v>0</v>
      </c>
      <c r="DA219" s="77"/>
    </row>
    <row r="220" spans="1:105" ht="12" customHeight="1" x14ac:dyDescent="0.25">
      <c r="A220" s="173" t="s">
        <v>93</v>
      </c>
      <c r="B220" s="274">
        <f>IF(B$8=0,0,B$8/CHI_fec!B$8)</f>
        <v>0</v>
      </c>
      <c r="C220" s="274">
        <f>IF(C$8=0,0,C$8/CHI_fec!C$8)</f>
        <v>0</v>
      </c>
      <c r="D220" s="274">
        <f>IF(D$8=0,0,D$8/CHI_fec!D$8)</f>
        <v>0</v>
      </c>
      <c r="E220" s="274">
        <f>IF(E$8=0,0,E$8/CHI_fec!E$8)</f>
        <v>0</v>
      </c>
      <c r="F220" s="274">
        <f>IF(F$8=0,0,F$8/CHI_fec!F$8)</f>
        <v>0</v>
      </c>
      <c r="G220" s="274">
        <f>IF(G$8=0,0,G$8/CHI_fec!G$8)</f>
        <v>0</v>
      </c>
      <c r="H220" s="274">
        <f>IF(H$8=0,0,H$8/CHI_fec!H$8)</f>
        <v>0</v>
      </c>
      <c r="I220" s="274">
        <f>IF(I$8=0,0,I$8/CHI_fec!I$8)</f>
        <v>0</v>
      </c>
      <c r="J220" s="274">
        <f>IF(J$8=0,0,J$8/CHI_fec!J$8)</f>
        <v>0</v>
      </c>
      <c r="K220" s="274">
        <f>IF(K$8=0,0,K$8/CHI_fec!K$8)</f>
        <v>0</v>
      </c>
      <c r="L220" s="274">
        <f>IF(L$8=0,0,L$8/CHI_fec!L$8)</f>
        <v>0</v>
      </c>
      <c r="M220" s="274">
        <f>IF(M$8=0,0,M$8/CHI_fec!M$8)</f>
        <v>0</v>
      </c>
      <c r="N220" s="274">
        <f>IF(N$8=0,0,N$8/CHI_fec!N$8)</f>
        <v>0</v>
      </c>
      <c r="O220" s="274">
        <f>IF(O$8=0,0,O$8/CHI_fec!O$8)</f>
        <v>0</v>
      </c>
      <c r="P220" s="274">
        <f>IF(P$8=0,0,P$8/CHI_fec!P$8)</f>
        <v>0</v>
      </c>
      <c r="Q220" s="274">
        <f>IF(Q$8=0,0,Q$8/CHI_fec!Q$8)</f>
        <v>0</v>
      </c>
      <c r="R220" s="274">
        <f>IF(R$8=0,0,R$8/CHI_fec!R$8)</f>
        <v>0</v>
      </c>
      <c r="S220" s="274">
        <f>IF(S$8=0,0,S$8/CHI_fec!S$8)</f>
        <v>0</v>
      </c>
      <c r="T220" s="274">
        <f>IF(T$8=0,0,T$8/CHI_fec!T$8)</f>
        <v>0</v>
      </c>
      <c r="U220" s="274">
        <f>IF(U$8=0,0,U$8/CHI_fec!U$8)</f>
        <v>0</v>
      </c>
      <c r="V220" s="274">
        <f>IF(V$8=0,0,V$8/CHI_fec!V$8)</f>
        <v>0</v>
      </c>
      <c r="W220" s="274">
        <f>IF(W$8=0,0,W$8/CHI_fec!W$8)</f>
        <v>0</v>
      </c>
      <c r="X220" s="274">
        <f>IF(X$8=0,0,X$8/CHI_fec!X$8)</f>
        <v>0</v>
      </c>
      <c r="Y220" s="274">
        <f>IF(Y$8=0,0,Y$8/CHI_fec!Y$8)</f>
        <v>0</v>
      </c>
      <c r="DA220" s="77"/>
    </row>
    <row r="221" spans="1:105" ht="12" customHeight="1" x14ac:dyDescent="0.25">
      <c r="A221" s="173" t="s">
        <v>94</v>
      </c>
      <c r="B221" s="274">
        <f>IF(B$9=0,0,B$9/CHI_fec!B$9)</f>
        <v>0</v>
      </c>
      <c r="C221" s="274">
        <f>IF(C$9=0,0,C$9/CHI_fec!C$9)</f>
        <v>0</v>
      </c>
      <c r="D221" s="274">
        <f>IF(D$9=0,0,D$9/CHI_fec!D$9)</f>
        <v>0</v>
      </c>
      <c r="E221" s="274">
        <f>IF(E$9=0,0,E$9/CHI_fec!E$9)</f>
        <v>0</v>
      </c>
      <c r="F221" s="274">
        <f>IF(F$9=0,0,F$9/CHI_fec!F$9)</f>
        <v>0</v>
      </c>
      <c r="G221" s="274">
        <f>IF(G$9=0,0,G$9/CHI_fec!G$9)</f>
        <v>0</v>
      </c>
      <c r="H221" s="274">
        <f>IF(H$9=0,0,H$9/CHI_fec!H$9)</f>
        <v>0</v>
      </c>
      <c r="I221" s="274">
        <f>IF(I$9=0,0,I$9/CHI_fec!I$9)</f>
        <v>0</v>
      </c>
      <c r="J221" s="274">
        <f>IF(J$9=0,0,J$9/CHI_fec!J$9)</f>
        <v>0</v>
      </c>
      <c r="K221" s="274">
        <f>IF(K$9=0,0,K$9/CHI_fec!K$9)</f>
        <v>0</v>
      </c>
      <c r="L221" s="274">
        <f>IF(L$9=0,0,L$9/CHI_fec!L$9)</f>
        <v>0</v>
      </c>
      <c r="M221" s="274">
        <f>IF(M$9=0,0,M$9/CHI_fec!M$9)</f>
        <v>0</v>
      </c>
      <c r="N221" s="274">
        <f>IF(N$9=0,0,N$9/CHI_fec!N$9)</f>
        <v>0</v>
      </c>
      <c r="O221" s="274">
        <f>IF(O$9=0,0,O$9/CHI_fec!O$9)</f>
        <v>0</v>
      </c>
      <c r="P221" s="274">
        <f>IF(P$9=0,0,P$9/CHI_fec!P$9)</f>
        <v>0</v>
      </c>
      <c r="Q221" s="274">
        <f>IF(Q$9=0,0,Q$9/CHI_fec!Q$9)</f>
        <v>0</v>
      </c>
      <c r="R221" s="274">
        <f>IF(R$9=0,0,R$9/CHI_fec!R$9)</f>
        <v>0</v>
      </c>
      <c r="S221" s="274">
        <f>IF(S$9=0,0,S$9/CHI_fec!S$9)</f>
        <v>0</v>
      </c>
      <c r="T221" s="274">
        <f>IF(T$9=0,0,T$9/CHI_fec!T$9)</f>
        <v>0</v>
      </c>
      <c r="U221" s="274">
        <f>IF(U$9=0,0,U$9/CHI_fec!U$9)</f>
        <v>0</v>
      </c>
      <c r="V221" s="274">
        <f>IF(V$9=0,0,V$9/CHI_fec!V$9)</f>
        <v>0</v>
      </c>
      <c r="W221" s="274">
        <f>IF(W$9=0,0,W$9/CHI_fec!W$9)</f>
        <v>0</v>
      </c>
      <c r="X221" s="274">
        <f>IF(X$9=0,0,X$9/CHI_fec!X$9)</f>
        <v>0</v>
      </c>
      <c r="Y221" s="274">
        <f>IF(Y$9=0,0,Y$9/CHI_fec!Y$9)</f>
        <v>0</v>
      </c>
      <c r="DA221" s="77"/>
    </row>
    <row r="222" spans="1:105" ht="12" customHeight="1" x14ac:dyDescent="0.25">
      <c r="A222" s="56" t="s">
        <v>95</v>
      </c>
      <c r="B222" s="275">
        <f>IF(B$10=0,0,B$10/CHI_fec!B$10)</f>
        <v>0.51686935874564</v>
      </c>
      <c r="C222" s="275">
        <f>IF(C$10=0,0,C$10/CHI_fec!C$10)</f>
        <v>0.62487062434955609</v>
      </c>
      <c r="D222" s="275">
        <f>IF(D$10=0,0,D$10/CHI_fec!D$10)</f>
        <v>0.69552489099141479</v>
      </c>
      <c r="E222" s="275">
        <f>IF(E$10=0,0,E$10/CHI_fec!E$10)</f>
        <v>1.7980911447348253</v>
      </c>
      <c r="F222" s="275">
        <f>IF(F$10=0,0,F$10/CHI_fec!F$10)</f>
        <v>2.2366826925200427</v>
      </c>
      <c r="G222" s="275">
        <f>IF(G$10=0,0,G$10/CHI_fec!G$10)</f>
        <v>2.2798134198466418</v>
      </c>
      <c r="H222" s="275">
        <f>IF(H$10=0,0,H$10/CHI_fec!H$10)</f>
        <v>2.3197556619242787</v>
      </c>
      <c r="I222" s="275">
        <f>IF(I$10=0,0,I$10/CHI_fec!I$10)</f>
        <v>2.5226616422998691</v>
      </c>
      <c r="J222" s="275">
        <f>IF(J$10=0,0,J$10/CHI_fec!J$10)</f>
        <v>1.8523435366795942</v>
      </c>
      <c r="K222" s="275">
        <f>IF(K$10=0,0,K$10/CHI_fec!K$10)</f>
        <v>1.7513767023784823</v>
      </c>
      <c r="L222" s="275">
        <f>IF(L$10=0,0,L$10/CHI_fec!L$10)</f>
        <v>2.1057896306524047</v>
      </c>
      <c r="M222" s="275">
        <f>IF(M$10=0,0,M$10/CHI_fec!M$10)</f>
        <v>2.1056845890262936</v>
      </c>
      <c r="N222" s="275">
        <f>IF(N$10=0,0,N$10/CHI_fec!N$10)</f>
        <v>0.68548237483814101</v>
      </c>
      <c r="O222" s="275">
        <f>IF(O$10=0,0,O$10/CHI_fec!O$10)</f>
        <v>0.8225672558654088</v>
      </c>
      <c r="P222" s="275">
        <f>IF(P$10=0,0,P$10/CHI_fec!P$10)</f>
        <v>1.3594242658985556</v>
      </c>
      <c r="Q222" s="275">
        <f>IF(Q$10=0,0,Q$10/CHI_fec!Q$10)</f>
        <v>1.4829391404085071</v>
      </c>
      <c r="R222" s="275">
        <f>IF(R$10=0,0,R$10/CHI_fec!R$10)</f>
        <v>2.3515930722368892</v>
      </c>
      <c r="S222" s="275">
        <f>IF(S$10=0,0,S$10/CHI_fec!S$10)</f>
        <v>0.75634023678511475</v>
      </c>
      <c r="T222" s="275">
        <f>IF(T$10=0,0,T$10/CHI_fec!T$10)</f>
        <v>0.20059902927297857</v>
      </c>
      <c r="U222" s="275">
        <f>IF(U$10=0,0,U$10/CHI_fec!U$10)</f>
        <v>0.82864377307561499</v>
      </c>
      <c r="V222" s="275">
        <f>IF(V$10=0,0,V$10/CHI_fec!V$10)</f>
        <v>0.77208668733754626</v>
      </c>
      <c r="W222" s="275">
        <f>IF(W$10=0,0,W$10/CHI_fec!W$10)</f>
        <v>0.78876844802244694</v>
      </c>
      <c r="X222" s="275">
        <f>IF(X$10=0,0,X$10/CHI_fec!X$10)</f>
        <v>2.2752473373711193</v>
      </c>
      <c r="Y222" s="275">
        <f>IF(Y$10=0,0,Y$10/CHI_fec!Y$10)</f>
        <v>2.1363757292404189</v>
      </c>
      <c r="DA222" s="78"/>
    </row>
    <row r="223" spans="1:105" ht="12" customHeight="1" x14ac:dyDescent="0.25">
      <c r="A223" s="134" t="s">
        <v>997</v>
      </c>
      <c r="B223" s="321">
        <f>IF(B$16=0,0,B$16/CHI_fec!B$16)</f>
        <v>0</v>
      </c>
      <c r="C223" s="321">
        <f>IF(C$16=0,0,C$16/CHI_fec!C$16)</f>
        <v>0</v>
      </c>
      <c r="D223" s="321">
        <f>IF(D$16=0,0,D$16/CHI_fec!D$16)</f>
        <v>0</v>
      </c>
      <c r="E223" s="321">
        <f>IF(E$16=0,0,E$16/CHI_fec!E$16)</f>
        <v>0</v>
      </c>
      <c r="F223" s="321">
        <f>IF(F$16=0,0,F$16/CHI_fec!F$16)</f>
        <v>0</v>
      </c>
      <c r="G223" s="321">
        <f>IF(G$16=0,0,G$16/CHI_fec!G$16)</f>
        <v>0</v>
      </c>
      <c r="H223" s="321">
        <f>IF(H$16=0,0,H$16/CHI_fec!H$16)</f>
        <v>0</v>
      </c>
      <c r="I223" s="321">
        <f>IF(I$16=0,0,I$16/CHI_fec!I$16)</f>
        <v>0</v>
      </c>
      <c r="J223" s="321">
        <f>IF(J$16=0,0,J$16/CHI_fec!J$16)</f>
        <v>0</v>
      </c>
      <c r="K223" s="321">
        <f>IF(K$16=0,0,K$16/CHI_fec!K$16)</f>
        <v>0</v>
      </c>
      <c r="L223" s="321">
        <f>IF(L$16=0,0,L$16/CHI_fec!L$16)</f>
        <v>0</v>
      </c>
      <c r="M223" s="321">
        <f>IF(M$16=0,0,M$16/CHI_fec!M$16)</f>
        <v>0</v>
      </c>
      <c r="N223" s="321">
        <f>IF(N$16=0,0,N$16/CHI_fec!N$16)</f>
        <v>0</v>
      </c>
      <c r="O223" s="321">
        <f>IF(O$16=0,0,O$16/CHI_fec!O$16)</f>
        <v>0</v>
      </c>
      <c r="P223" s="321">
        <f>IF(P$16=0,0,P$16/CHI_fec!P$16)</f>
        <v>0</v>
      </c>
      <c r="Q223" s="321">
        <f>IF(Q$16=0,0,Q$16/CHI_fec!Q$16)</f>
        <v>0</v>
      </c>
      <c r="R223" s="321">
        <f>IF(R$16=0,0,R$16/CHI_fec!R$16)</f>
        <v>0</v>
      </c>
      <c r="S223" s="321">
        <f>IF(S$16=0,0,S$16/CHI_fec!S$16)</f>
        <v>0</v>
      </c>
      <c r="T223" s="321">
        <f>IF(T$16=0,0,T$16/CHI_fec!T$16)</f>
        <v>0</v>
      </c>
      <c r="U223" s="321">
        <f>IF(U$16=0,0,U$16/CHI_fec!U$16)</f>
        <v>0</v>
      </c>
      <c r="V223" s="321">
        <f>IF(V$16=0,0,V$16/CHI_fec!V$16)</f>
        <v>0</v>
      </c>
      <c r="W223" s="321">
        <f>IF(W$16=0,0,W$16/CHI_fec!W$16)</f>
        <v>0</v>
      </c>
      <c r="X223" s="321">
        <f>IF(X$16=0,0,X$16/CHI_fec!X$16)</f>
        <v>0</v>
      </c>
      <c r="Y223" s="321">
        <f>IF(Y$16=0,0,Y$16/CHI_fec!Y$16)</f>
        <v>0</v>
      </c>
      <c r="DA223" s="140"/>
    </row>
    <row r="224" spans="1:105" ht="12" customHeight="1" x14ac:dyDescent="0.25">
      <c r="A224" s="174" t="s">
        <v>998</v>
      </c>
      <c r="B224" s="276">
        <f>IF(B$25=0,0,B$25/CHI_fec!B$25)</f>
        <v>2.9169605835652197</v>
      </c>
      <c r="C224" s="276">
        <f>IF(C$25=0,0,C$25/CHI_fec!C$25)</f>
        <v>2.9357208938939245</v>
      </c>
      <c r="D224" s="276">
        <f>IF(D$25=0,0,D$25/CHI_fec!D$25)</f>
        <v>2.9445446803064699</v>
      </c>
      <c r="E224" s="276">
        <f>IF(E$25=0,0,E$25/CHI_fec!E$25)</f>
        <v>2.9186157317375363</v>
      </c>
      <c r="F224" s="276">
        <f>IF(F$25=0,0,F$25/CHI_fec!F$25)</f>
        <v>2.9671229453558348</v>
      </c>
      <c r="G224" s="276">
        <f>IF(G$25=0,0,G$25/CHI_fec!G$25)</f>
        <v>2.9025878232948106</v>
      </c>
      <c r="H224" s="276">
        <f>IF(H$25=0,0,H$25/CHI_fec!H$25)</f>
        <v>2.9550765079490886</v>
      </c>
      <c r="I224" s="276">
        <f>IF(I$25=0,0,I$25/CHI_fec!I$25)</f>
        <v>2.9726181603533073</v>
      </c>
      <c r="J224" s="276">
        <f>IF(J$25=0,0,J$25/CHI_fec!J$25)</f>
        <v>2.9169266334858763</v>
      </c>
      <c r="K224" s="276">
        <f>IF(K$25=0,0,K$25/CHI_fec!K$25)</f>
        <v>2.8392952942295122</v>
      </c>
      <c r="L224" s="276">
        <f>IF(L$25=0,0,L$25/CHI_fec!L$25)</f>
        <v>2.830322979478376</v>
      </c>
      <c r="M224" s="276">
        <f>IF(M$25=0,0,M$25/CHI_fec!M$25)</f>
        <v>2.8196667536641371</v>
      </c>
      <c r="N224" s="276">
        <f>IF(N$25=0,0,N$25/CHI_fec!N$25)</f>
        <v>2.3871504239508203</v>
      </c>
      <c r="O224" s="276">
        <f>IF(O$25=0,0,O$25/CHI_fec!O$25)</f>
        <v>2.8743415446942748</v>
      </c>
      <c r="P224" s="276">
        <f>IF(P$25=0,0,P$25/CHI_fec!P$25)</f>
        <v>2.8883340315495953</v>
      </c>
      <c r="Q224" s="276">
        <f>IF(Q$25=0,0,Q$25/CHI_fec!Q$25)</f>
        <v>4.5326811425860747</v>
      </c>
      <c r="R224" s="276">
        <f>IF(R$25=0,0,R$25/CHI_fec!R$25)</f>
        <v>3.7527927578049951</v>
      </c>
      <c r="S224" s="276">
        <f>IF(S$25=0,0,S$25/CHI_fec!S$25)</f>
        <v>2.5619268242356998</v>
      </c>
      <c r="T224" s="276">
        <f>IF(T$25=0,0,T$25/CHI_fec!T$25)</f>
        <v>2.602740412704291</v>
      </c>
      <c r="U224" s="276">
        <f>IF(U$25=0,0,U$25/CHI_fec!U$25)</f>
        <v>2.4878137693657911</v>
      </c>
      <c r="V224" s="276">
        <f>IF(V$25=0,0,V$25/CHI_fec!V$25)</f>
        <v>2.527228206762731</v>
      </c>
      <c r="W224" s="276">
        <f>IF(W$25=0,0,W$25/CHI_fec!W$25)</f>
        <v>2.6468390228089658</v>
      </c>
      <c r="X224" s="276">
        <f>IF(X$25=0,0,X$25/CHI_fec!X$25)</f>
        <v>2.4642651680014094</v>
      </c>
      <c r="Y224" s="276">
        <f>IF(Y$25=0,0,Y$25/CHI_fec!Y$25)</f>
        <v>2.5087309562836699</v>
      </c>
      <c r="DA224" s="79"/>
    </row>
    <row r="225" spans="1:105" ht="12" customHeight="1" x14ac:dyDescent="0.25">
      <c r="A225" s="174" t="s">
        <v>1010</v>
      </c>
      <c r="B225" s="276">
        <f>IF(B$36=0,0,B$36/CHI_fec!B$36)</f>
        <v>2.8642355310498102</v>
      </c>
      <c r="C225" s="276">
        <f>IF(C$36=0,0,C$36/CHI_fec!C$36)</f>
        <v>2.8672813063007379</v>
      </c>
      <c r="D225" s="276">
        <f>IF(D$36=0,0,D$36/CHI_fec!D$36)</f>
        <v>2.8304882173726762</v>
      </c>
      <c r="E225" s="276">
        <f>IF(E$36=0,0,E$36/CHI_fec!E$36)</f>
        <v>2.8984733829929823</v>
      </c>
      <c r="F225" s="276">
        <f>IF(F$36=0,0,F$36/CHI_fec!F$36)</f>
        <v>2.9610246728409617</v>
      </c>
      <c r="G225" s="276">
        <f>IF(G$36=0,0,G$36/CHI_fec!G$36)</f>
        <v>2.896430900591878</v>
      </c>
      <c r="H225" s="276">
        <f>IF(H$36=0,0,H$36/CHI_fec!H$36)</f>
        <v>2.9504791723448207</v>
      </c>
      <c r="I225" s="276">
        <f>IF(I$36=0,0,I$36/CHI_fec!I$36)</f>
        <v>2.9726053816551712</v>
      </c>
      <c r="J225" s="276">
        <f>IF(J$36=0,0,J$36/CHI_fec!J$36)</f>
        <v>2.8945818760340458</v>
      </c>
      <c r="K225" s="276">
        <f>IF(K$36=0,0,K$36/CHI_fec!K$36)</f>
        <v>2.8041999994328486</v>
      </c>
      <c r="L225" s="276">
        <f>IF(L$36=0,0,L$36/CHI_fec!L$36)</f>
        <v>2.8150132444201517</v>
      </c>
      <c r="M225" s="276">
        <f>IF(M$36=0,0,M$36/CHI_fec!M$36)</f>
        <v>2.8073123248222367</v>
      </c>
      <c r="N225" s="276">
        <f>IF(N$36=0,0,N$36/CHI_fec!N$36)</f>
        <v>1.9451852533778893</v>
      </c>
      <c r="O225" s="276">
        <f>IF(O$36=0,0,O$36/CHI_fec!O$36)</f>
        <v>2.2085138559671265</v>
      </c>
      <c r="P225" s="276">
        <f>IF(P$36=0,0,P$36/CHI_fec!P$36)</f>
        <v>2.4619144242785667</v>
      </c>
      <c r="Q225" s="276">
        <f>IF(Q$36=0,0,Q$36/CHI_fec!Q$36)</f>
        <v>2.4484051855694573</v>
      </c>
      <c r="R225" s="276">
        <f>IF(R$36=0,0,R$36/CHI_fec!R$36)</f>
        <v>2.4706674164212918</v>
      </c>
      <c r="S225" s="276">
        <f>IF(S$36=0,0,S$36/CHI_fec!S$36)</f>
        <v>2.1563749529679939</v>
      </c>
      <c r="T225" s="276">
        <f>IF(T$36=0,0,T$36/CHI_fec!T$36)</f>
        <v>1.4621857109024428</v>
      </c>
      <c r="U225" s="276">
        <f>IF(U$36=0,0,U$36/CHI_fec!U$36)</f>
        <v>2.1498619338083724</v>
      </c>
      <c r="V225" s="276">
        <f>IF(V$36=0,0,V$36/CHI_fec!V$36)</f>
        <v>2.1138781521492107</v>
      </c>
      <c r="W225" s="276">
        <f>IF(W$36=0,0,W$36/CHI_fec!W$36)</f>
        <v>2.2817753664039682</v>
      </c>
      <c r="X225" s="276">
        <f>IF(X$36=0,0,X$36/CHI_fec!X$36)</f>
        <v>2.4015029717796956</v>
      </c>
      <c r="Y225" s="276">
        <f>IF(Y$36=0,0,Y$36/CHI_fec!Y$36)</f>
        <v>2.43425955311164</v>
      </c>
      <c r="DA225" s="79"/>
    </row>
    <row r="226" spans="1:105" ht="12" customHeight="1" x14ac:dyDescent="0.25">
      <c r="A226" s="174" t="s">
        <v>1021</v>
      </c>
      <c r="B226" s="276">
        <f>IF(B$44=0,0,B$44/CHI_fec!B$44)</f>
        <v>1.026620625469939</v>
      </c>
      <c r="C226" s="276">
        <f>IF(C$44=0,0,C$44/CHI_fec!C$44)</f>
        <v>1.0966316833374885</v>
      </c>
      <c r="D226" s="276">
        <f>IF(D$44=0,0,D$44/CHI_fec!D$44)</f>
        <v>1.1628639077966554</v>
      </c>
      <c r="E226" s="276">
        <f>IF(E$44=0,0,E$44/CHI_fec!E$44)</f>
        <v>1.9468645141506322</v>
      </c>
      <c r="F226" s="276">
        <f>IF(F$44=0,0,F$44/CHI_fec!F$44)</f>
        <v>2.3266597501167507</v>
      </c>
      <c r="G226" s="276">
        <f>IF(G$44=0,0,G$44/CHI_fec!G$44)</f>
        <v>2.3753887018326356</v>
      </c>
      <c r="H226" s="276">
        <f>IF(H$44=0,0,H$44/CHI_fec!H$44)</f>
        <v>2.4085432735235712</v>
      </c>
      <c r="I226" s="276">
        <f>IF(I$44=0,0,I$44/CHI_fec!I$44)</f>
        <v>2.5438436714757744</v>
      </c>
      <c r="J226" s="276">
        <f>IF(J$44=0,0,J$44/CHI_fec!J$44)</f>
        <v>2.0617816760650562</v>
      </c>
      <c r="K226" s="276">
        <f>IF(K$44=0,0,K$44/CHI_fec!K$44)</f>
        <v>1.9550501618854177</v>
      </c>
      <c r="L226" s="276">
        <f>IF(L$44=0,0,L$44/CHI_fec!L$44)</f>
        <v>2.2237211981027785</v>
      </c>
      <c r="M226" s="276">
        <f>IF(M$44=0,0,M$44/CHI_fec!M$44)</f>
        <v>2.2886102906411452</v>
      </c>
      <c r="N226" s="276">
        <f>IF(N$44=0,0,N$44/CHI_fec!N$44)</f>
        <v>1.0368463883064873</v>
      </c>
      <c r="O226" s="276">
        <f>IF(O$44=0,0,O$44/CHI_fec!O$44)</f>
        <v>1.3089879083059288</v>
      </c>
      <c r="P226" s="276">
        <f>IF(P$44=0,0,P$44/CHI_fec!P$44)</f>
        <v>1.699064769243037</v>
      </c>
      <c r="Q226" s="276">
        <f>IF(Q$44=0,0,Q$44/CHI_fec!Q$44)</f>
        <v>2.702804491387083</v>
      </c>
      <c r="R226" s="276">
        <f>IF(R$44=0,0,R$44/CHI_fec!R$44)</f>
        <v>2.7984923688713881</v>
      </c>
      <c r="S226" s="276">
        <f>IF(S$44=0,0,S$44/CHI_fec!S$44)</f>
        <v>1.1410188486339161</v>
      </c>
      <c r="T226" s="276">
        <f>IF(T$44=0,0,T$44/CHI_fec!T$44)</f>
        <v>0.57254175273312413</v>
      </c>
      <c r="U226" s="276">
        <f>IF(U$44=0,0,U$44/CHI_fec!U$44)</f>
        <v>1.2021362923433623</v>
      </c>
      <c r="V226" s="276">
        <f>IF(V$44=0,0,V$44/CHI_fec!V$44)</f>
        <v>1.1679779437067128</v>
      </c>
      <c r="W226" s="276">
        <f>IF(W$44=0,0,W$44/CHI_fec!W$44)</f>
        <v>1.2375071026413234</v>
      </c>
      <c r="X226" s="276">
        <f>IF(X$44=0,0,X$44/CHI_fec!X$44)</f>
        <v>2.3267267279342381</v>
      </c>
      <c r="Y226" s="276">
        <f>IF(Y$44=0,0,Y$44/CHI_fec!Y$44)</f>
        <v>2.2399877345464563</v>
      </c>
      <c r="DA226" s="79"/>
    </row>
    <row r="227" spans="1:105" ht="12" customHeight="1" x14ac:dyDescent="0.25">
      <c r="A227" s="41" t="s">
        <v>1038</v>
      </c>
      <c r="B227" s="277">
        <f>IF(B$58=0,0,B$58/CHI_fec!B$58)</f>
        <v>0</v>
      </c>
      <c r="C227" s="277">
        <f>IF(C$58=0,0,C$58/CHI_fec!C$58)</f>
        <v>0</v>
      </c>
      <c r="D227" s="277">
        <f>IF(D$58=0,0,D$58/CHI_fec!D$58)</f>
        <v>0</v>
      </c>
      <c r="E227" s="277">
        <f>IF(E$58=0,0,E$58/CHI_fec!E$58)</f>
        <v>0</v>
      </c>
      <c r="F227" s="277">
        <f>IF(F$58=0,0,F$58/CHI_fec!F$58)</f>
        <v>0</v>
      </c>
      <c r="G227" s="277">
        <f>IF(G$58=0,0,G$58/CHI_fec!G$58)</f>
        <v>0</v>
      </c>
      <c r="H227" s="277">
        <f>IF(H$58=0,0,H$58/CHI_fec!H$58)</f>
        <v>0</v>
      </c>
      <c r="I227" s="277">
        <f>IF(I$58=0,0,I$58/CHI_fec!I$58)</f>
        <v>0</v>
      </c>
      <c r="J227" s="277">
        <f>IF(J$58=0,0,J$58/CHI_fec!J$58)</f>
        <v>0</v>
      </c>
      <c r="K227" s="277">
        <f>IF(K$58=0,0,K$58/CHI_fec!K$58)</f>
        <v>0</v>
      </c>
      <c r="L227" s="277">
        <f>IF(L$58=0,0,L$58/CHI_fec!L$58)</f>
        <v>0</v>
      </c>
      <c r="M227" s="277">
        <f>IF(M$58=0,0,M$58/CHI_fec!M$58)</f>
        <v>0</v>
      </c>
      <c r="N227" s="277">
        <f>IF(N$58=0,0,N$58/CHI_fec!N$58)</f>
        <v>0</v>
      </c>
      <c r="O227" s="277">
        <f>IF(O$58=0,0,O$58/CHI_fec!O$58)</f>
        <v>0</v>
      </c>
      <c r="P227" s="277">
        <f>IF(P$58=0,0,P$58/CHI_fec!P$58)</f>
        <v>0</v>
      </c>
      <c r="Q227" s="277">
        <f>IF(Q$58=0,0,Q$58/CHI_fec!Q$58)</f>
        <v>0</v>
      </c>
      <c r="R227" s="277">
        <f>IF(R$58=0,0,R$58/CHI_fec!R$58)</f>
        <v>0</v>
      </c>
      <c r="S227" s="277">
        <f>IF(S$58=0,0,S$58/CHI_fec!S$58)</f>
        <v>0</v>
      </c>
      <c r="T227" s="277">
        <f>IF(T$58=0,0,T$58/CHI_fec!T$58)</f>
        <v>0</v>
      </c>
      <c r="U227" s="277">
        <f>IF(U$58=0,0,U$58/CHI_fec!U$58)</f>
        <v>0</v>
      </c>
      <c r="V227" s="277">
        <f>IF(V$58=0,0,V$58/CHI_fec!V$58)</f>
        <v>0</v>
      </c>
      <c r="W227" s="277">
        <f>IF(W$58=0,0,W$58/CHI_fec!W$58)</f>
        <v>0</v>
      </c>
      <c r="X227" s="277">
        <f>IF(X$58=0,0,X$58/CHI_fec!X$58)</f>
        <v>0</v>
      </c>
      <c r="Y227" s="277">
        <f>IF(Y$58=0,0,Y$58/CHI_fec!Y$58)</f>
        <v>0</v>
      </c>
      <c r="DA227" s="82"/>
    </row>
    <row r="228" spans="1:105" ht="12" customHeight="1" x14ac:dyDescent="0.25">
      <c r="A228" s="172"/>
      <c r="B228" s="172"/>
      <c r="C228" s="172"/>
      <c r="D228" s="172"/>
      <c r="E228" s="172"/>
      <c r="F228" s="172"/>
      <c r="G228" s="172"/>
      <c r="H228" s="172"/>
      <c r="I228" s="172"/>
      <c r="J228" s="172"/>
      <c r="K228" s="172"/>
      <c r="L228" s="172"/>
      <c r="M228" s="172"/>
      <c r="N228" s="172"/>
      <c r="O228" s="172"/>
      <c r="P228" s="172"/>
      <c r="Q228" s="172"/>
      <c r="R228" s="172"/>
      <c r="S228" s="172"/>
      <c r="T228" s="172"/>
      <c r="U228" s="172"/>
      <c r="V228" s="172"/>
      <c r="W228" s="172"/>
      <c r="X228" s="172"/>
      <c r="Y228" s="172"/>
      <c r="DA228" s="176"/>
    </row>
    <row r="229" spans="1:105" ht="12" customHeight="1" x14ac:dyDescent="0.25">
      <c r="A229" s="35" t="s">
        <v>1403</v>
      </c>
      <c r="B229" s="320">
        <f>IF(B$61=0,0,(B$61-B$108)/CHI_fec!B$61)</f>
        <v>1.8113313135229214</v>
      </c>
      <c r="C229" s="320">
        <f>IF(C$61=0,0,(C$61-C$108)/CHI_fec!C$61)</f>
        <v>1.8486148934885804</v>
      </c>
      <c r="D229" s="320">
        <f>IF(D$61=0,0,(D$61-D$108)/CHI_fec!D$61)</f>
        <v>1.8039337150474541</v>
      </c>
      <c r="E229" s="320">
        <f>IF(E$61=0,0,(E$61-E$108)/CHI_fec!E$61)</f>
        <v>2.1951502733853516</v>
      </c>
      <c r="F229" s="320">
        <f>IF(F$61=0,0,(F$61-F$108)/CHI_fec!F$61)</f>
        <v>2.4401964060805907</v>
      </c>
      <c r="G229" s="320">
        <f>IF(G$61=0,0,(G$61-G$108)/CHI_fec!G$61)</f>
        <v>2.3833795179562629</v>
      </c>
      <c r="H229" s="320">
        <f>IF(H$61=0,0,(H$61-H$108)/CHI_fec!H$61)</f>
        <v>2.4685981695229251</v>
      </c>
      <c r="I229" s="320">
        <f>IF(I$61=0,0,(I$61-I$108)/CHI_fec!I$61)</f>
        <v>2.8708985474502091</v>
      </c>
      <c r="J229" s="320">
        <f>IF(J$61=0,0,(J$61-J$108)/CHI_fec!J$61)</f>
        <v>2.1673872943322037</v>
      </c>
      <c r="K229" s="320">
        <f>IF(K$61=0,0,(K$61-K$108)/CHI_fec!K$61)</f>
        <v>2.0170868156944985</v>
      </c>
      <c r="L229" s="320">
        <f>IF(L$61=0,0,(L$61-L$108)/CHI_fec!L$61)</f>
        <v>2.1842141184912482</v>
      </c>
      <c r="M229" s="320">
        <f>IF(M$61=0,0,(M$61-M$108)/CHI_fec!M$61)</f>
        <v>2.2244518052619271</v>
      </c>
      <c r="N229" s="320">
        <f>IF(N$61=0,0,(N$61-N$108)/CHI_fec!N$61)</f>
        <v>1.1202233095700538</v>
      </c>
      <c r="O229" s="320">
        <f>IF(O$61=0,0,(O$61-O$108)/CHI_fec!O$61)</f>
        <v>1.4936184554688483</v>
      </c>
      <c r="P229" s="320">
        <f>IF(P$61=0,0,(P$61-P$108)/CHI_fec!P$61)</f>
        <v>1.8213525901467751</v>
      </c>
      <c r="Q229" s="320">
        <f>IF(Q$61=0,0,(Q$61-Q$108)/CHI_fec!Q$61)</f>
        <v>2.9919732129877867</v>
      </c>
      <c r="R229" s="320">
        <f>IF(R$61=0,0,(R$61-R$108)/CHI_fec!R$61)</f>
        <v>2.9938719091486679</v>
      </c>
      <c r="S229" s="320">
        <f>IF(S$61=0,0,(S$61-S$108)/CHI_fec!S$61)</f>
        <v>1.2758411052904151</v>
      </c>
      <c r="T229" s="320">
        <f>IF(T$61=0,0,(T$61-T$108)/CHI_fec!T$61)</f>
        <v>0.90552401885450706</v>
      </c>
      <c r="U229" s="320">
        <f>IF(U$61=0,0,(U$61-U$108)/CHI_fec!U$61)</f>
        <v>1.2473546910226003</v>
      </c>
      <c r="V229" s="320">
        <f>IF(V$61=0,0,(V$61-V$108)/CHI_fec!V$61)</f>
        <v>1.2418919092273406</v>
      </c>
      <c r="W229" s="320">
        <f>IF(W$61=0,0,(W$61-W$108)/CHI_fec!W$61)</f>
        <v>1.3870296383895921</v>
      </c>
      <c r="X229" s="320">
        <f>IF(X$61=0,0,(X$61-X$108)/CHI_fec!X$61)</f>
        <v>2.0009205819975788</v>
      </c>
      <c r="Y229" s="320">
        <f>IF(Y$61=0,0,(Y$61-Y$108)/CHI_fec!Y$61)</f>
        <v>1.8834853514458205</v>
      </c>
      <c r="DA229" s="95"/>
    </row>
    <row r="230" spans="1:105" ht="12" customHeight="1" x14ac:dyDescent="0.25">
      <c r="A230" s="55" t="s">
        <v>91</v>
      </c>
      <c r="B230" s="273">
        <f>IF(B$62=0,0,B$62/CHI_fec!B$62)</f>
        <v>0</v>
      </c>
      <c r="C230" s="273">
        <f>IF(C$62=0,0,C$62/CHI_fec!C$62)</f>
        <v>0</v>
      </c>
      <c r="D230" s="273">
        <f>IF(D$62=0,0,D$62/CHI_fec!D$62)</f>
        <v>0</v>
      </c>
      <c r="E230" s="273">
        <f>IF(E$62=0,0,E$62/CHI_fec!E$62)</f>
        <v>0</v>
      </c>
      <c r="F230" s="273">
        <f>IF(F$62=0,0,F$62/CHI_fec!F$62)</f>
        <v>0</v>
      </c>
      <c r="G230" s="273">
        <f>IF(G$62=0,0,G$62/CHI_fec!G$62)</f>
        <v>0</v>
      </c>
      <c r="H230" s="273">
        <f>IF(H$62=0,0,H$62/CHI_fec!H$62)</f>
        <v>0</v>
      </c>
      <c r="I230" s="273">
        <f>IF(I$62=0,0,I$62/CHI_fec!I$62)</f>
        <v>0</v>
      </c>
      <c r="J230" s="273">
        <f>IF(J$62=0,0,J$62/CHI_fec!J$62)</f>
        <v>0</v>
      </c>
      <c r="K230" s="273">
        <f>IF(K$62=0,0,K$62/CHI_fec!K$62)</f>
        <v>0</v>
      </c>
      <c r="L230" s="273">
        <f>IF(L$62=0,0,L$62/CHI_fec!L$62)</f>
        <v>0</v>
      </c>
      <c r="M230" s="273">
        <f>IF(M$62=0,0,M$62/CHI_fec!M$62)</f>
        <v>0</v>
      </c>
      <c r="N230" s="273">
        <f>IF(N$62=0,0,N$62/CHI_fec!N$62)</f>
        <v>0</v>
      </c>
      <c r="O230" s="273">
        <f>IF(O$62=0,0,O$62/CHI_fec!O$62)</f>
        <v>0</v>
      </c>
      <c r="P230" s="273">
        <f>IF(P$62=0,0,P$62/CHI_fec!P$62)</f>
        <v>0</v>
      </c>
      <c r="Q230" s="273">
        <f>IF(Q$62=0,0,Q$62/CHI_fec!Q$62)</f>
        <v>0</v>
      </c>
      <c r="R230" s="273">
        <f>IF(R$62=0,0,R$62/CHI_fec!R$62)</f>
        <v>0</v>
      </c>
      <c r="S230" s="273">
        <f>IF(S$62=0,0,S$62/CHI_fec!S$62)</f>
        <v>0</v>
      </c>
      <c r="T230" s="273">
        <f>IF(T$62=0,0,T$62/CHI_fec!T$62)</f>
        <v>0</v>
      </c>
      <c r="U230" s="273">
        <f>IF(U$62=0,0,U$62/CHI_fec!U$62)</f>
        <v>0</v>
      </c>
      <c r="V230" s="273">
        <f>IF(V$62=0,0,V$62/CHI_fec!V$62)</f>
        <v>0</v>
      </c>
      <c r="W230" s="273">
        <f>IF(W$62=0,0,W$62/CHI_fec!W$62)</f>
        <v>0</v>
      </c>
      <c r="X230" s="273">
        <f>IF(X$62=0,0,X$62/CHI_fec!X$62)</f>
        <v>0</v>
      </c>
      <c r="Y230" s="273">
        <f>IF(Y$62=0,0,Y$62/CHI_fec!Y$62)</f>
        <v>0</v>
      </c>
      <c r="DA230" s="76"/>
    </row>
    <row r="231" spans="1:105" ht="12" customHeight="1" x14ac:dyDescent="0.25">
      <c r="A231" s="173" t="s">
        <v>92</v>
      </c>
      <c r="B231" s="274">
        <f>IF(B$63=0,0,B$63/CHI_fec!B$63)</f>
        <v>0</v>
      </c>
      <c r="C231" s="274">
        <f>IF(C$63=0,0,C$63/CHI_fec!C$63)</f>
        <v>0</v>
      </c>
      <c r="D231" s="274">
        <f>IF(D$63=0,0,D$63/CHI_fec!D$63)</f>
        <v>0</v>
      </c>
      <c r="E231" s="274">
        <f>IF(E$63=0,0,E$63/CHI_fec!E$63)</f>
        <v>0</v>
      </c>
      <c r="F231" s="274">
        <f>IF(F$63=0,0,F$63/CHI_fec!F$63)</f>
        <v>0</v>
      </c>
      <c r="G231" s="274">
        <f>IF(G$63=0,0,G$63/CHI_fec!G$63)</f>
        <v>0</v>
      </c>
      <c r="H231" s="274">
        <f>IF(H$63=0,0,H$63/CHI_fec!H$63)</f>
        <v>0</v>
      </c>
      <c r="I231" s="274">
        <f>IF(I$63=0,0,I$63/CHI_fec!I$63)</f>
        <v>0</v>
      </c>
      <c r="J231" s="274">
        <f>IF(J$63=0,0,J$63/CHI_fec!J$63)</f>
        <v>0</v>
      </c>
      <c r="K231" s="274">
        <f>IF(K$63=0,0,K$63/CHI_fec!K$63)</f>
        <v>0</v>
      </c>
      <c r="L231" s="274">
        <f>IF(L$63=0,0,L$63/CHI_fec!L$63)</f>
        <v>0</v>
      </c>
      <c r="M231" s="274">
        <f>IF(M$63=0,0,M$63/CHI_fec!M$63)</f>
        <v>0</v>
      </c>
      <c r="N231" s="274">
        <f>IF(N$63=0,0,N$63/CHI_fec!N$63)</f>
        <v>0</v>
      </c>
      <c r="O231" s="274">
        <f>IF(O$63=0,0,O$63/CHI_fec!O$63)</f>
        <v>0</v>
      </c>
      <c r="P231" s="274">
        <f>IF(P$63=0,0,P$63/CHI_fec!P$63)</f>
        <v>0</v>
      </c>
      <c r="Q231" s="274">
        <f>IF(Q$63=0,0,Q$63/CHI_fec!Q$63)</f>
        <v>0</v>
      </c>
      <c r="R231" s="274">
        <f>IF(R$63=0,0,R$63/CHI_fec!R$63)</f>
        <v>0</v>
      </c>
      <c r="S231" s="274">
        <f>IF(S$63=0,0,S$63/CHI_fec!S$63)</f>
        <v>0</v>
      </c>
      <c r="T231" s="274">
        <f>IF(T$63=0,0,T$63/CHI_fec!T$63)</f>
        <v>0</v>
      </c>
      <c r="U231" s="274">
        <f>IF(U$63=0,0,U$63/CHI_fec!U$63)</f>
        <v>0</v>
      </c>
      <c r="V231" s="274">
        <f>IF(V$63=0,0,V$63/CHI_fec!V$63)</f>
        <v>0</v>
      </c>
      <c r="W231" s="274">
        <f>IF(W$63=0,0,W$63/CHI_fec!W$63)</f>
        <v>0</v>
      </c>
      <c r="X231" s="274">
        <f>IF(X$63=0,0,X$63/CHI_fec!X$63)</f>
        <v>0</v>
      </c>
      <c r="Y231" s="274">
        <f>IF(Y$63=0,0,Y$63/CHI_fec!Y$63)</f>
        <v>0</v>
      </c>
      <c r="DA231" s="77"/>
    </row>
    <row r="232" spans="1:105" ht="12" customHeight="1" x14ac:dyDescent="0.25">
      <c r="A232" s="173" t="s">
        <v>93</v>
      </c>
      <c r="B232" s="274">
        <f>IF(B$64=0,0,B$64/CHI_fec!B$64)</f>
        <v>0</v>
      </c>
      <c r="C232" s="274">
        <f>IF(C$64=0,0,C$64/CHI_fec!C$64)</f>
        <v>0</v>
      </c>
      <c r="D232" s="274">
        <f>IF(D$64=0,0,D$64/CHI_fec!D$64)</f>
        <v>0</v>
      </c>
      <c r="E232" s="274">
        <f>IF(E$64=0,0,E$64/CHI_fec!E$64)</f>
        <v>0</v>
      </c>
      <c r="F232" s="274">
        <f>IF(F$64=0,0,F$64/CHI_fec!F$64)</f>
        <v>0</v>
      </c>
      <c r="G232" s="274">
        <f>IF(G$64=0,0,G$64/CHI_fec!G$64)</f>
        <v>0</v>
      </c>
      <c r="H232" s="274">
        <f>IF(H$64=0,0,H$64/CHI_fec!H$64)</f>
        <v>0</v>
      </c>
      <c r="I232" s="274">
        <f>IF(I$64=0,0,I$64/CHI_fec!I$64)</f>
        <v>0</v>
      </c>
      <c r="J232" s="274">
        <f>IF(J$64=0,0,J$64/CHI_fec!J$64)</f>
        <v>0</v>
      </c>
      <c r="K232" s="274">
        <f>IF(K$64=0,0,K$64/CHI_fec!K$64)</f>
        <v>0</v>
      </c>
      <c r="L232" s="274">
        <f>IF(L$64=0,0,L$64/CHI_fec!L$64)</f>
        <v>0</v>
      </c>
      <c r="M232" s="274">
        <f>IF(M$64=0,0,M$64/CHI_fec!M$64)</f>
        <v>0</v>
      </c>
      <c r="N232" s="274">
        <f>IF(N$64=0,0,N$64/CHI_fec!N$64)</f>
        <v>0</v>
      </c>
      <c r="O232" s="274">
        <f>IF(O$64=0,0,O$64/CHI_fec!O$64)</f>
        <v>0</v>
      </c>
      <c r="P232" s="274">
        <f>IF(P$64=0,0,P$64/CHI_fec!P$64)</f>
        <v>0</v>
      </c>
      <c r="Q232" s="274">
        <f>IF(Q$64=0,0,Q$64/CHI_fec!Q$64)</f>
        <v>0</v>
      </c>
      <c r="R232" s="274">
        <f>IF(R$64=0,0,R$64/CHI_fec!R$64)</f>
        <v>0</v>
      </c>
      <c r="S232" s="274">
        <f>IF(S$64=0,0,S$64/CHI_fec!S$64)</f>
        <v>0</v>
      </c>
      <c r="T232" s="274">
        <f>IF(T$64=0,0,T$64/CHI_fec!T$64)</f>
        <v>0</v>
      </c>
      <c r="U232" s="274">
        <f>IF(U$64=0,0,U$64/CHI_fec!U$64)</f>
        <v>0</v>
      </c>
      <c r="V232" s="274">
        <f>IF(V$64=0,0,V$64/CHI_fec!V$64)</f>
        <v>0</v>
      </c>
      <c r="W232" s="274">
        <f>IF(W$64=0,0,W$64/CHI_fec!W$64)</f>
        <v>0</v>
      </c>
      <c r="X232" s="274">
        <f>IF(X$64=0,0,X$64/CHI_fec!X$64)</f>
        <v>0</v>
      </c>
      <c r="Y232" s="274">
        <f>IF(Y$64=0,0,Y$64/CHI_fec!Y$64)</f>
        <v>0</v>
      </c>
      <c r="DA232" s="77"/>
    </row>
    <row r="233" spans="1:105" ht="12" customHeight="1" x14ac:dyDescent="0.25">
      <c r="A233" s="173" t="s">
        <v>94</v>
      </c>
      <c r="B233" s="274">
        <f>IF(B$65=0,0,B$65/CHI_fec!B$65)</f>
        <v>0</v>
      </c>
      <c r="C233" s="274">
        <f>IF(C$65=0,0,C$65/CHI_fec!C$65)</f>
        <v>0</v>
      </c>
      <c r="D233" s="274">
        <f>IF(D$65=0,0,D$65/CHI_fec!D$65)</f>
        <v>0</v>
      </c>
      <c r="E233" s="274">
        <f>IF(E$65=0,0,E$65/CHI_fec!E$65)</f>
        <v>0</v>
      </c>
      <c r="F233" s="274">
        <f>IF(F$65=0,0,F$65/CHI_fec!F$65)</f>
        <v>0</v>
      </c>
      <c r="G233" s="274">
        <f>IF(G$65=0,0,G$65/CHI_fec!G$65)</f>
        <v>0</v>
      </c>
      <c r="H233" s="274">
        <f>IF(H$65=0,0,H$65/CHI_fec!H$65)</f>
        <v>0</v>
      </c>
      <c r="I233" s="274">
        <f>IF(I$65=0,0,I$65/CHI_fec!I$65)</f>
        <v>0</v>
      </c>
      <c r="J233" s="274">
        <f>IF(J$65=0,0,J$65/CHI_fec!J$65)</f>
        <v>0</v>
      </c>
      <c r="K233" s="274">
        <f>IF(K$65=0,0,K$65/CHI_fec!K$65)</f>
        <v>0</v>
      </c>
      <c r="L233" s="274">
        <f>IF(L$65=0,0,L$65/CHI_fec!L$65)</f>
        <v>0</v>
      </c>
      <c r="M233" s="274">
        <f>IF(M$65=0,0,M$65/CHI_fec!M$65)</f>
        <v>0</v>
      </c>
      <c r="N233" s="274">
        <f>IF(N$65=0,0,N$65/CHI_fec!N$65)</f>
        <v>0</v>
      </c>
      <c r="O233" s="274">
        <f>IF(O$65=0,0,O$65/CHI_fec!O$65)</f>
        <v>0</v>
      </c>
      <c r="P233" s="274">
        <f>IF(P$65=0,0,P$65/CHI_fec!P$65)</f>
        <v>0</v>
      </c>
      <c r="Q233" s="274">
        <f>IF(Q$65=0,0,Q$65/CHI_fec!Q$65)</f>
        <v>0</v>
      </c>
      <c r="R233" s="274">
        <f>IF(R$65=0,0,R$65/CHI_fec!R$65)</f>
        <v>0</v>
      </c>
      <c r="S233" s="274">
        <f>IF(S$65=0,0,S$65/CHI_fec!S$65)</f>
        <v>0</v>
      </c>
      <c r="T233" s="274">
        <f>IF(T$65=0,0,T$65/CHI_fec!T$65)</f>
        <v>0</v>
      </c>
      <c r="U233" s="274">
        <f>IF(U$65=0,0,U$65/CHI_fec!U$65)</f>
        <v>0</v>
      </c>
      <c r="V233" s="274">
        <f>IF(V$65=0,0,V$65/CHI_fec!V$65)</f>
        <v>0</v>
      </c>
      <c r="W233" s="274">
        <f>IF(W$65=0,0,W$65/CHI_fec!W$65)</f>
        <v>0</v>
      </c>
      <c r="X233" s="274">
        <f>IF(X$65=0,0,X$65/CHI_fec!X$65)</f>
        <v>0</v>
      </c>
      <c r="Y233" s="274">
        <f>IF(Y$65=0,0,Y$65/CHI_fec!Y$65)</f>
        <v>0</v>
      </c>
      <c r="DA233" s="77"/>
    </row>
    <row r="234" spans="1:105" ht="12" customHeight="1" x14ac:dyDescent="0.25">
      <c r="A234" s="56" t="s">
        <v>95</v>
      </c>
      <c r="B234" s="275">
        <f>IF(B$66=0,0,B$66/CHI_fec!B$66)</f>
        <v>0.51686935874564022</v>
      </c>
      <c r="C234" s="275">
        <f>IF(C$66=0,0,C$66/CHI_fec!C$66)</f>
        <v>0.62487062434955598</v>
      </c>
      <c r="D234" s="275">
        <f>IF(D$66=0,0,D$66/CHI_fec!D$66)</f>
        <v>0.6955248909914149</v>
      </c>
      <c r="E234" s="275">
        <f>IF(E$66=0,0,E$66/CHI_fec!E$66)</f>
        <v>1.7980911447348253</v>
      </c>
      <c r="F234" s="275">
        <f>IF(F$66=0,0,F$66/CHI_fec!F$66)</f>
        <v>2.2366826925200418</v>
      </c>
      <c r="G234" s="275">
        <f>IF(G$66=0,0,G$66/CHI_fec!G$66)</f>
        <v>2.2798134198466431</v>
      </c>
      <c r="H234" s="275">
        <f>IF(H$66=0,0,H$66/CHI_fec!H$66)</f>
        <v>2.3197556619242783</v>
      </c>
      <c r="I234" s="275">
        <f>IF(I$66=0,0,I$66/CHI_fec!I$66)</f>
        <v>2.5226616422998691</v>
      </c>
      <c r="J234" s="275">
        <f>IF(J$66=0,0,J$66/CHI_fec!J$66)</f>
        <v>1.8523435366795942</v>
      </c>
      <c r="K234" s="275">
        <f>IF(K$66=0,0,K$66/CHI_fec!K$66)</f>
        <v>1.7513767023784819</v>
      </c>
      <c r="L234" s="275">
        <f>IF(L$66=0,0,L$66/CHI_fec!L$66)</f>
        <v>2.1057896306524051</v>
      </c>
      <c r="M234" s="275">
        <f>IF(M$66=0,0,M$66/CHI_fec!M$66)</f>
        <v>2.1056845890262927</v>
      </c>
      <c r="N234" s="275">
        <f>IF(N$66=0,0,N$66/CHI_fec!N$66)</f>
        <v>0.68548237483814101</v>
      </c>
      <c r="O234" s="275">
        <f>IF(O$66=0,0,O$66/CHI_fec!O$66)</f>
        <v>0.8225672558654088</v>
      </c>
      <c r="P234" s="275">
        <f>IF(P$66=0,0,P$66/CHI_fec!P$66)</f>
        <v>1.3594242658985551</v>
      </c>
      <c r="Q234" s="275">
        <f>IF(Q$66=0,0,Q$66/CHI_fec!Q$66)</f>
        <v>1.4829391404085066</v>
      </c>
      <c r="R234" s="275">
        <f>IF(R$66=0,0,R$66/CHI_fec!R$66)</f>
        <v>2.3515930722368892</v>
      </c>
      <c r="S234" s="275">
        <f>IF(S$66=0,0,S$66/CHI_fec!S$66)</f>
        <v>0.75634023678511442</v>
      </c>
      <c r="T234" s="275">
        <f>IF(T$66=0,0,T$66/CHI_fec!T$66)</f>
        <v>0.20059902927297857</v>
      </c>
      <c r="U234" s="275">
        <f>IF(U$66=0,0,U$66/CHI_fec!U$66)</f>
        <v>0.82864377307561488</v>
      </c>
      <c r="V234" s="275">
        <f>IF(V$66=0,0,V$66/CHI_fec!V$66)</f>
        <v>0.77208668733754582</v>
      </c>
      <c r="W234" s="275">
        <f>IF(W$66=0,0,W$66/CHI_fec!W$66)</f>
        <v>0.78876844802244683</v>
      </c>
      <c r="X234" s="275">
        <f>IF(X$66=0,0,X$66/CHI_fec!X$66)</f>
        <v>2.2752473373711197</v>
      </c>
      <c r="Y234" s="275">
        <f>IF(Y$66=0,0,Y$66/CHI_fec!Y$66)</f>
        <v>2.1363757292404184</v>
      </c>
      <c r="DA234" s="78"/>
    </row>
    <row r="235" spans="1:105" ht="12" customHeight="1" x14ac:dyDescent="0.25">
      <c r="A235" s="174" t="s">
        <v>1051</v>
      </c>
      <c r="B235" s="276">
        <f>IF(B$72=0,0,B$72/CHI_fec!B$72)</f>
        <v>2.9140756320439558</v>
      </c>
      <c r="C235" s="276">
        <f>IF(C$72=0,0,C$72/CHI_fec!C$72)</f>
        <v>2.9329123930824785</v>
      </c>
      <c r="D235" s="276">
        <f>IF(D$72=0,0,D$72/CHI_fec!D$72)</f>
        <v>2.9415119571880419</v>
      </c>
      <c r="E235" s="276">
        <f>IF(E$72=0,0,E$72/CHI_fec!E$72)</f>
        <v>2.9169249511056727</v>
      </c>
      <c r="F235" s="276">
        <f>IF(F$72=0,0,F$72/CHI_fec!F$72)</f>
        <v>2.9659720156699807</v>
      </c>
      <c r="G235" s="276">
        <f>IF(G$72=0,0,G$72/CHI_fec!G$72)</f>
        <v>2.9014329095166262</v>
      </c>
      <c r="H235" s="276">
        <f>IF(H$72=0,0,H$72/CHI_fec!H$72)</f>
        <v>2.954022260975381</v>
      </c>
      <c r="I235" s="276">
        <f>IF(I$72=0,0,I$72/CHI_fec!I$72)</f>
        <v>2.9724918643294407</v>
      </c>
      <c r="J235" s="276">
        <f>IF(J$72=0,0,J$72/CHI_fec!J$72)</f>
        <v>2.9151284458973965</v>
      </c>
      <c r="K235" s="276">
        <f>IF(K$72=0,0,K$72/CHI_fec!K$72)</f>
        <v>2.8372282258533104</v>
      </c>
      <c r="L235" s="276">
        <f>IF(L$72=0,0,L$72/CHI_fec!L$72)</f>
        <v>2.8287898744445195</v>
      </c>
      <c r="M235" s="276">
        <f>IF(M$72=0,0,M$72/CHI_fec!M$72)</f>
        <v>2.8182840599449395</v>
      </c>
      <c r="N235" s="276">
        <f>IF(N$72=0,0,N$72/CHI_fec!N$72)</f>
        <v>2.382850665099562</v>
      </c>
      <c r="O235" s="276">
        <f>IF(O$72=0,0,O$72/CHI_fec!O$72)</f>
        <v>2.8704926053429345</v>
      </c>
      <c r="P235" s="276">
        <f>IF(P$72=0,0,P$72/CHI_fec!P$72)</f>
        <v>2.885843969378532</v>
      </c>
      <c r="Q235" s="276">
        <f>IF(Q$72=0,0,Q$72/CHI_fec!Q$72)</f>
        <v>4.5303381703910759</v>
      </c>
      <c r="R235" s="276">
        <f>IF(R$72=0,0,R$72/CHI_fec!R$72)</f>
        <v>3.7520588067400276</v>
      </c>
      <c r="S235" s="276">
        <f>IF(S$72=0,0,S$72/CHI_fec!S$72)</f>
        <v>2.5578323086567343</v>
      </c>
      <c r="T235" s="276">
        <f>IF(T$72=0,0,T$72/CHI_fec!T$72)</f>
        <v>2.5962307382005152</v>
      </c>
      <c r="U235" s="276">
        <f>IF(U$72=0,0,U$72/CHI_fec!U$72)</f>
        <v>2.4837678045078961</v>
      </c>
      <c r="V235" s="276">
        <f>IF(V$72=0,0,V$72/CHI_fec!V$72)</f>
        <v>2.5230637251393979</v>
      </c>
      <c r="W235" s="276">
        <f>IF(W$72=0,0,W$72/CHI_fec!W$72)</f>
        <v>2.6430416607182301</v>
      </c>
      <c r="X235" s="276">
        <f>IF(X$72=0,0,X$72/CHI_fec!X$72)</f>
        <v>2.4631830408407138</v>
      </c>
      <c r="Y235" s="276">
        <f>IF(Y$72=0,0,Y$72/CHI_fec!Y$72)</f>
        <v>2.5071759702384586</v>
      </c>
      <c r="DA235" s="79"/>
    </row>
    <row r="236" spans="1:105" ht="12" customHeight="1" x14ac:dyDescent="0.25">
      <c r="A236" s="174" t="s">
        <v>1010</v>
      </c>
      <c r="B236" s="276">
        <f>IF(B$85=0,0,B$85/CHI_fec!B$85)</f>
        <v>2.8642355310498093</v>
      </c>
      <c r="C236" s="276">
        <f>IF(C$85=0,0,C$85/CHI_fec!C$85)</f>
        <v>2.8672813063007383</v>
      </c>
      <c r="D236" s="276">
        <f>IF(D$85=0,0,D$85/CHI_fec!D$85)</f>
        <v>2.8304882173726762</v>
      </c>
      <c r="E236" s="276">
        <f>IF(E$85=0,0,E$85/CHI_fec!E$85)</f>
        <v>2.8984733829929827</v>
      </c>
      <c r="F236" s="276">
        <f>IF(F$85=0,0,F$85/CHI_fec!F$85)</f>
        <v>2.9610246728409635</v>
      </c>
      <c r="G236" s="276">
        <f>IF(G$85=0,0,G$85/CHI_fec!G$85)</f>
        <v>2.896430900591878</v>
      </c>
      <c r="H236" s="276">
        <f>IF(H$85=0,0,H$85/CHI_fec!H$85)</f>
        <v>2.9504791723448203</v>
      </c>
      <c r="I236" s="276">
        <f>IF(I$85=0,0,I$85/CHI_fec!I$85)</f>
        <v>2.9726053816551712</v>
      </c>
      <c r="J236" s="276">
        <f>IF(J$85=0,0,J$85/CHI_fec!J$85)</f>
        <v>2.8945818760340476</v>
      </c>
      <c r="K236" s="276">
        <f>IF(K$85=0,0,K$85/CHI_fec!K$85)</f>
        <v>2.8041999994328481</v>
      </c>
      <c r="L236" s="276">
        <f>IF(L$85=0,0,L$85/CHI_fec!L$85)</f>
        <v>2.8150132444201512</v>
      </c>
      <c r="M236" s="276">
        <f>IF(M$85=0,0,M$85/CHI_fec!M$85)</f>
        <v>2.8073123248222371</v>
      </c>
      <c r="N236" s="276">
        <f>IF(N$85=0,0,N$85/CHI_fec!N$85)</f>
        <v>1.9451852533778897</v>
      </c>
      <c r="O236" s="276">
        <f>IF(O$85=0,0,O$85/CHI_fec!O$85)</f>
        <v>2.2085138559671273</v>
      </c>
      <c r="P236" s="276">
        <f>IF(P$85=0,0,P$85/CHI_fec!P$85)</f>
        <v>2.461914424278568</v>
      </c>
      <c r="Q236" s="276">
        <f>IF(Q$85=0,0,Q$85/CHI_fec!Q$85)</f>
        <v>2.4484051855694573</v>
      </c>
      <c r="R236" s="276">
        <f>IF(R$85=0,0,R$85/CHI_fec!R$85)</f>
        <v>2.4706674164212914</v>
      </c>
      <c r="S236" s="276">
        <f>IF(S$85=0,0,S$85/CHI_fec!S$85)</f>
        <v>2.1563749529679943</v>
      </c>
      <c r="T236" s="276">
        <f>IF(T$85=0,0,T$85/CHI_fec!T$85)</f>
        <v>1.4621857109024421</v>
      </c>
      <c r="U236" s="276">
        <f>IF(U$85=0,0,U$85/CHI_fec!U$85)</f>
        <v>2.1498619338083733</v>
      </c>
      <c r="V236" s="276">
        <f>IF(V$85=0,0,V$85/CHI_fec!V$85)</f>
        <v>2.1138781521492103</v>
      </c>
      <c r="W236" s="276">
        <f>IF(W$85=0,0,W$85/CHI_fec!W$85)</f>
        <v>2.2817753664039664</v>
      </c>
      <c r="X236" s="276">
        <f>IF(X$85=0,0,X$85/CHI_fec!X$85)</f>
        <v>2.4015029717796961</v>
      </c>
      <c r="Y236" s="276">
        <f>IF(Y$85=0,0,Y$85/CHI_fec!Y$85)</f>
        <v>2.4342595531116396</v>
      </c>
      <c r="DA236" s="79"/>
    </row>
    <row r="237" spans="1:105" ht="12" customHeight="1" x14ac:dyDescent="0.25">
      <c r="A237" s="174" t="s">
        <v>1021</v>
      </c>
      <c r="B237" s="276">
        <f>IF(B$93=0,0,B$93/CHI_fec!B$93)</f>
        <v>0.84635041249313536</v>
      </c>
      <c r="C237" s="276">
        <f>IF(C$93=0,0,C$93/CHI_fec!C$93)</f>
        <v>0.91772716974061874</v>
      </c>
      <c r="D237" s="276">
        <f>IF(D$93=0,0,D$93/CHI_fec!D$93)</f>
        <v>0.99962864325650025</v>
      </c>
      <c r="E237" s="276">
        <f>IF(E$93=0,0,E$93/CHI_fec!E$93)</f>
        <v>1.8343922418572236</v>
      </c>
      <c r="F237" s="276">
        <f>IF(F$93=0,0,F$93/CHI_fec!F$93)</f>
        <v>2.2499368789798697</v>
      </c>
      <c r="G237" s="276">
        <f>IF(G$93=0,0,G$93/CHI_fec!G$93)</f>
        <v>2.3193953283013546</v>
      </c>
      <c r="H237" s="276">
        <f>IF(H$93=0,0,H$93/CHI_fec!H$93)</f>
        <v>2.3476523999575916</v>
      </c>
      <c r="I237" s="276">
        <f>IF(I$93=0,0,I$93/CHI_fec!I$93)</f>
        <v>2.5013410929830973</v>
      </c>
      <c r="J237" s="276">
        <f>IF(J$93=0,0,J$93/CHI_fec!J$93)</f>
        <v>1.9713761457560888</v>
      </c>
      <c r="K237" s="276">
        <f>IF(K$93=0,0,K$93/CHI_fec!K$93)</f>
        <v>1.867403770525276</v>
      </c>
      <c r="L237" s="276">
        <f>IF(L$93=0,0,L$93/CHI_fec!L$93)</f>
        <v>2.161911825676933</v>
      </c>
      <c r="M237" s="276">
        <f>IF(M$93=0,0,M$93/CHI_fec!M$93)</f>
        <v>2.234989828857425</v>
      </c>
      <c r="N237" s="276">
        <f>IF(N$93=0,0,N$93/CHI_fec!N$93)</f>
        <v>0.94815738101228941</v>
      </c>
      <c r="O237" s="276">
        <f>IF(O$93=0,0,O$93/CHI_fec!O$93)</f>
        <v>1.1854382010588065</v>
      </c>
      <c r="P237" s="276">
        <f>IF(P$93=0,0,P$93/CHI_fec!P$93)</f>
        <v>1.579149671402553</v>
      </c>
      <c r="Q237" s="276">
        <f>IF(Q$93=0,0,Q$93/CHI_fec!Q$93)</f>
        <v>2.4580363624061876</v>
      </c>
      <c r="R237" s="276">
        <f>IF(R$93=0,0,R$93/CHI_fec!R$93)</f>
        <v>2.698028278771444</v>
      </c>
      <c r="S237" s="276">
        <f>IF(S$93=0,0,S$93/CHI_fec!S$93)</f>
        <v>1.0404768679035346</v>
      </c>
      <c r="T237" s="276">
        <f>IF(T$93=0,0,T$93/CHI_fec!T$93)</f>
        <v>0.47352029500193349</v>
      </c>
      <c r="U237" s="276">
        <f>IF(U$93=0,0,U$93/CHI_fec!U$93)</f>
        <v>1.1112640589686817</v>
      </c>
      <c r="V237" s="276">
        <f>IF(V$93=0,0,V$93/CHI_fec!V$93)</f>
        <v>1.0725129565113132</v>
      </c>
      <c r="W237" s="276">
        <f>IF(W$93=0,0,W$93/CHI_fec!W$93)</f>
        <v>1.130733919766447</v>
      </c>
      <c r="X237" s="276">
        <f>IF(X$93=0,0,X$93/CHI_fec!X$93)</f>
        <v>2.3147242906055334</v>
      </c>
      <c r="Y237" s="276">
        <f>IF(Y$93=0,0,Y$93/CHI_fec!Y$93)</f>
        <v>2.216063700093692</v>
      </c>
      <c r="DA237" s="79"/>
    </row>
    <row r="238" spans="1:105" ht="12" customHeight="1" x14ac:dyDescent="0.25">
      <c r="A238" s="41" t="s">
        <v>1038</v>
      </c>
      <c r="B238" s="277">
        <f>IF(B$107=0,0,B$107/CHI_fec!B$107)</f>
        <v>0</v>
      </c>
      <c r="C238" s="277">
        <f>IF(C$107=0,0,C$107/CHI_fec!C$107)</f>
        <v>0</v>
      </c>
      <c r="D238" s="277">
        <f>IF(D$107=0,0,D$107/CHI_fec!D$107)</f>
        <v>0</v>
      </c>
      <c r="E238" s="277">
        <f>IF(E$107=0,0,E$107/CHI_fec!E$107)</f>
        <v>0</v>
      </c>
      <c r="F238" s="277">
        <f>IF(F$107=0,0,F$107/CHI_fec!F$107)</f>
        <v>0</v>
      </c>
      <c r="G238" s="277">
        <f>IF(G$107=0,0,G$107/CHI_fec!G$107)</f>
        <v>0</v>
      </c>
      <c r="H238" s="277">
        <f>IF(H$107=0,0,H$107/CHI_fec!H$107)</f>
        <v>0</v>
      </c>
      <c r="I238" s="277">
        <f>IF(I$107=0,0,I$107/CHI_fec!I$107)</f>
        <v>0</v>
      </c>
      <c r="J238" s="277">
        <f>IF(J$107=0,0,J$107/CHI_fec!J$107)</f>
        <v>0</v>
      </c>
      <c r="K238" s="277">
        <f>IF(K$107=0,0,K$107/CHI_fec!K$107)</f>
        <v>0</v>
      </c>
      <c r="L238" s="277">
        <f>IF(L$107=0,0,L$107/CHI_fec!L$107)</f>
        <v>0</v>
      </c>
      <c r="M238" s="277">
        <f>IF(M$107=0,0,M$107/CHI_fec!M$107)</f>
        <v>0</v>
      </c>
      <c r="N238" s="277">
        <f>IF(N$107=0,0,N$107/CHI_fec!N$107)</f>
        <v>0</v>
      </c>
      <c r="O238" s="277">
        <f>IF(O$107=0,0,O$107/CHI_fec!O$107)</f>
        <v>0</v>
      </c>
      <c r="P238" s="277">
        <f>IF(P$107=0,0,P$107/CHI_fec!P$107)</f>
        <v>0</v>
      </c>
      <c r="Q238" s="277">
        <f>IF(Q$107=0,0,Q$107/CHI_fec!Q$107)</f>
        <v>0</v>
      </c>
      <c r="R238" s="277">
        <f>IF(R$107=0,0,R$107/CHI_fec!R$107)</f>
        <v>0</v>
      </c>
      <c r="S238" s="277">
        <f>IF(S$107=0,0,S$107/CHI_fec!S$107)</f>
        <v>0</v>
      </c>
      <c r="T238" s="277">
        <f>IF(T$107=0,0,T$107/CHI_fec!T$107)</f>
        <v>0</v>
      </c>
      <c r="U238" s="277">
        <f>IF(U$107=0,0,U$107/CHI_fec!U$107)</f>
        <v>0</v>
      </c>
      <c r="V238" s="277">
        <f>IF(V$107=0,0,V$107/CHI_fec!V$107)</f>
        <v>0</v>
      </c>
      <c r="W238" s="277">
        <f>IF(W$107=0,0,W$107/CHI_fec!W$107)</f>
        <v>0</v>
      </c>
      <c r="X238" s="277">
        <f>IF(X$107=0,0,X$107/CHI_fec!X$107)</f>
        <v>0</v>
      </c>
      <c r="Y238" s="277">
        <f>IF(Y$107=0,0,Y$107/CHI_fec!Y$107)</f>
        <v>0</v>
      </c>
      <c r="DA238" s="82"/>
    </row>
    <row r="239" spans="1:105" ht="12" customHeight="1" x14ac:dyDescent="0.25">
      <c r="A239" s="172"/>
      <c r="B239" s="172"/>
      <c r="C239" s="172"/>
      <c r="D239" s="172"/>
      <c r="E239" s="172"/>
      <c r="F239" s="172"/>
      <c r="G239" s="172"/>
      <c r="H239" s="172"/>
      <c r="I239" s="172"/>
      <c r="J239" s="172"/>
      <c r="K239" s="172"/>
      <c r="L239" s="172"/>
      <c r="M239" s="172"/>
      <c r="N239" s="172"/>
      <c r="O239" s="172"/>
      <c r="P239" s="172"/>
      <c r="Q239" s="172"/>
      <c r="R239" s="172"/>
      <c r="S239" s="172"/>
      <c r="T239" s="172"/>
      <c r="U239" s="172"/>
      <c r="V239" s="172"/>
      <c r="W239" s="172"/>
      <c r="X239" s="172"/>
      <c r="Y239" s="172"/>
      <c r="DA239" s="176"/>
    </row>
    <row r="240" spans="1:105" ht="12" customHeight="1" x14ac:dyDescent="0.25">
      <c r="A240" s="35" t="s">
        <v>50</v>
      </c>
      <c r="B240" s="320">
        <f>IF(B$110=0,0,B$110/CHI_fec!B$110)</f>
        <v>2.1233381760360976</v>
      </c>
      <c r="C240" s="320">
        <f>IF(C$110=0,0,C$110/CHI_fec!C$110)</f>
        <v>2.1650983286244689</v>
      </c>
      <c r="D240" s="320">
        <f>IF(D$110=0,0,D$110/CHI_fec!D$110)</f>
        <v>2.1445725007209435</v>
      </c>
      <c r="E240" s="320">
        <f>IF(E$110=0,0,E$110/CHI_fec!E$110)</f>
        <v>2.5034731481770467</v>
      </c>
      <c r="F240" s="320">
        <f>IF(F$110=0,0,F$110/CHI_fec!F$110)</f>
        <v>2.6882339150004726</v>
      </c>
      <c r="G240" s="320">
        <f>IF(G$110=0,0,G$110/CHI_fec!G$110)</f>
        <v>2.6396369279148977</v>
      </c>
      <c r="H240" s="320">
        <f>IF(H$110=0,0,H$110/CHI_fec!H$110)</f>
        <v>2.7023713644158862</v>
      </c>
      <c r="I240" s="320">
        <f>IF(I$110=0,0,I$110/CHI_fec!I$110)</f>
        <v>2.8488323883943742</v>
      </c>
      <c r="J240" s="320">
        <f>IF(J$110=0,0,J$110/CHI_fec!J$110)</f>
        <v>2.5027428728560928</v>
      </c>
      <c r="K240" s="320">
        <f>IF(K$110=0,0,K$110/CHI_fec!K$110)</f>
        <v>2.383439472428551</v>
      </c>
      <c r="L240" s="320">
        <f>IF(L$110=0,0,L$110/CHI_fec!L$110)</f>
        <v>2.5034661543112482</v>
      </c>
      <c r="M240" s="320">
        <f>IF(M$110=0,0,M$110/CHI_fec!M$110)</f>
        <v>2.5226109037800919</v>
      </c>
      <c r="N240" s="320">
        <f>IF(N$110=0,0,N$110/CHI_fec!N$110)</f>
        <v>1.5056224855029661</v>
      </c>
      <c r="O240" s="320">
        <f>IF(O$110=0,0,O$110/CHI_fec!O$110)</f>
        <v>1.9017066186648144</v>
      </c>
      <c r="P240" s="320">
        <f>IF(P$110=0,0,P$110/CHI_fec!P$110)</f>
        <v>2.2067201918668662</v>
      </c>
      <c r="Q240" s="320">
        <f>IF(Q$110=0,0,Q$110/CHI_fec!Q$110)</f>
        <v>3.4164179466868578</v>
      </c>
      <c r="R240" s="320">
        <f>IF(R$110=0,0,R$110/CHI_fec!R$110)</f>
        <v>3.1404544275749595</v>
      </c>
      <c r="S240" s="320">
        <f>IF(S$110=0,0,S$110/CHI_fec!S$110)</f>
        <v>1.7082199340591104</v>
      </c>
      <c r="T240" s="320">
        <f>IF(T$110=0,0,T$110/CHI_fec!T$110)</f>
        <v>1.1849537191322144</v>
      </c>
      <c r="U240" s="320">
        <f>IF(U$110=0,0,U$110/CHI_fec!U$110)</f>
        <v>1.7745244953640309</v>
      </c>
      <c r="V240" s="320">
        <f>IF(V$110=0,0,V$110/CHI_fec!V$110)</f>
        <v>1.7352591694783475</v>
      </c>
      <c r="W240" s="320">
        <f>IF(W$110=0,0,W$110/CHI_fec!W$110)</f>
        <v>1.8279372872673529</v>
      </c>
      <c r="X240" s="320">
        <f>IF(X$110=0,0,X$110/CHI_fec!X$110)</f>
        <v>2.2245910497250123</v>
      </c>
      <c r="Y240" s="320">
        <f>IF(Y$110=0,0,Y$110/CHI_fec!Y$110)</f>
        <v>2.1583799044889256</v>
      </c>
      <c r="DA240" s="95"/>
    </row>
    <row r="241" spans="1:105" ht="12" customHeight="1" x14ac:dyDescent="0.25">
      <c r="A241" s="55" t="s">
        <v>91</v>
      </c>
      <c r="B241" s="273">
        <f>IF(B$111=0,0,B$111/CHI_fec!B$111)</f>
        <v>0</v>
      </c>
      <c r="C241" s="273">
        <f>IF(C$111=0,0,C$111/CHI_fec!C$111)</f>
        <v>0</v>
      </c>
      <c r="D241" s="273">
        <f>IF(D$111=0,0,D$111/CHI_fec!D$111)</f>
        <v>0</v>
      </c>
      <c r="E241" s="273">
        <f>IF(E$111=0,0,E$111/CHI_fec!E$111)</f>
        <v>0</v>
      </c>
      <c r="F241" s="273">
        <f>IF(F$111=0,0,F$111/CHI_fec!F$111)</f>
        <v>0</v>
      </c>
      <c r="G241" s="273">
        <f>IF(G$111=0,0,G$111/CHI_fec!G$111)</f>
        <v>0</v>
      </c>
      <c r="H241" s="273">
        <f>IF(H$111=0,0,H$111/CHI_fec!H$111)</f>
        <v>0</v>
      </c>
      <c r="I241" s="273">
        <f>IF(I$111=0,0,I$111/CHI_fec!I$111)</f>
        <v>0</v>
      </c>
      <c r="J241" s="273">
        <f>IF(J$111=0,0,J$111/CHI_fec!J$111)</f>
        <v>0</v>
      </c>
      <c r="K241" s="273">
        <f>IF(K$111=0,0,K$111/CHI_fec!K$111)</f>
        <v>0</v>
      </c>
      <c r="L241" s="273">
        <f>IF(L$111=0,0,L$111/CHI_fec!L$111)</f>
        <v>0</v>
      </c>
      <c r="M241" s="273">
        <f>IF(M$111=0,0,M$111/CHI_fec!M$111)</f>
        <v>0</v>
      </c>
      <c r="N241" s="273">
        <f>IF(N$111=0,0,N$111/CHI_fec!N$111)</f>
        <v>0</v>
      </c>
      <c r="O241" s="273">
        <f>IF(O$111=0,0,O$111/CHI_fec!O$111)</f>
        <v>0</v>
      </c>
      <c r="P241" s="273">
        <f>IF(P$111=0,0,P$111/CHI_fec!P$111)</f>
        <v>0</v>
      </c>
      <c r="Q241" s="273">
        <f>IF(Q$111=0,0,Q$111/CHI_fec!Q$111)</f>
        <v>0</v>
      </c>
      <c r="R241" s="273">
        <f>IF(R$111=0,0,R$111/CHI_fec!R$111)</f>
        <v>0</v>
      </c>
      <c r="S241" s="273">
        <f>IF(S$111=0,0,S$111/CHI_fec!S$111)</f>
        <v>0</v>
      </c>
      <c r="T241" s="273">
        <f>IF(T$111=0,0,T$111/CHI_fec!T$111)</f>
        <v>0</v>
      </c>
      <c r="U241" s="273">
        <f>IF(U$111=0,0,U$111/CHI_fec!U$111)</f>
        <v>0</v>
      </c>
      <c r="V241" s="273">
        <f>IF(V$111=0,0,V$111/CHI_fec!V$111)</f>
        <v>0</v>
      </c>
      <c r="W241" s="273">
        <f>IF(W$111=0,0,W$111/CHI_fec!W$111)</f>
        <v>0</v>
      </c>
      <c r="X241" s="273">
        <f>IF(X$111=0,0,X$111/CHI_fec!X$111)</f>
        <v>0</v>
      </c>
      <c r="Y241" s="273">
        <f>IF(Y$111=0,0,Y$111/CHI_fec!Y$111)</f>
        <v>0</v>
      </c>
      <c r="DA241" s="76"/>
    </row>
    <row r="242" spans="1:105" ht="12" customHeight="1" x14ac:dyDescent="0.25">
      <c r="A242" s="173" t="s">
        <v>92</v>
      </c>
      <c r="B242" s="274">
        <f>IF(B$112=0,0,B$112/CHI_fec!B$112)</f>
        <v>0</v>
      </c>
      <c r="C242" s="274">
        <f>IF(C$112=0,0,C$112/CHI_fec!C$112)</f>
        <v>0</v>
      </c>
      <c r="D242" s="274">
        <f>IF(D$112=0,0,D$112/CHI_fec!D$112)</f>
        <v>0</v>
      </c>
      <c r="E242" s="274">
        <f>IF(E$112=0,0,E$112/CHI_fec!E$112)</f>
        <v>0</v>
      </c>
      <c r="F242" s="274">
        <f>IF(F$112=0,0,F$112/CHI_fec!F$112)</f>
        <v>0</v>
      </c>
      <c r="G242" s="274">
        <f>IF(G$112=0,0,G$112/CHI_fec!G$112)</f>
        <v>0</v>
      </c>
      <c r="H242" s="274">
        <f>IF(H$112=0,0,H$112/CHI_fec!H$112)</f>
        <v>0</v>
      </c>
      <c r="I242" s="274">
        <f>IF(I$112=0,0,I$112/CHI_fec!I$112)</f>
        <v>0</v>
      </c>
      <c r="J242" s="274">
        <f>IF(J$112=0,0,J$112/CHI_fec!J$112)</f>
        <v>0</v>
      </c>
      <c r="K242" s="274">
        <f>IF(K$112=0,0,K$112/CHI_fec!K$112)</f>
        <v>0</v>
      </c>
      <c r="L242" s="274">
        <f>IF(L$112=0,0,L$112/CHI_fec!L$112)</f>
        <v>0</v>
      </c>
      <c r="M242" s="274">
        <f>IF(M$112=0,0,M$112/CHI_fec!M$112)</f>
        <v>0</v>
      </c>
      <c r="N242" s="274">
        <f>IF(N$112=0,0,N$112/CHI_fec!N$112)</f>
        <v>0</v>
      </c>
      <c r="O242" s="274">
        <f>IF(O$112=0,0,O$112/CHI_fec!O$112)</f>
        <v>0</v>
      </c>
      <c r="P242" s="274">
        <f>IF(P$112=0,0,P$112/CHI_fec!P$112)</f>
        <v>0</v>
      </c>
      <c r="Q242" s="274">
        <f>IF(Q$112=0,0,Q$112/CHI_fec!Q$112)</f>
        <v>0</v>
      </c>
      <c r="R242" s="274">
        <f>IF(R$112=0,0,R$112/CHI_fec!R$112)</f>
        <v>0</v>
      </c>
      <c r="S242" s="274">
        <f>IF(S$112=0,0,S$112/CHI_fec!S$112)</f>
        <v>0</v>
      </c>
      <c r="T242" s="274">
        <f>IF(T$112=0,0,T$112/CHI_fec!T$112)</f>
        <v>0</v>
      </c>
      <c r="U242" s="274">
        <f>IF(U$112=0,0,U$112/CHI_fec!U$112)</f>
        <v>0</v>
      </c>
      <c r="V242" s="274">
        <f>IF(V$112=0,0,V$112/CHI_fec!V$112)</f>
        <v>0</v>
      </c>
      <c r="W242" s="274">
        <f>IF(W$112=0,0,W$112/CHI_fec!W$112)</f>
        <v>0</v>
      </c>
      <c r="X242" s="274">
        <f>IF(X$112=0,0,X$112/CHI_fec!X$112)</f>
        <v>0</v>
      </c>
      <c r="Y242" s="274">
        <f>IF(Y$112=0,0,Y$112/CHI_fec!Y$112)</f>
        <v>0</v>
      </c>
      <c r="DA242" s="77"/>
    </row>
    <row r="243" spans="1:105" ht="12" customHeight="1" x14ac:dyDescent="0.25">
      <c r="A243" s="173" t="s">
        <v>93</v>
      </c>
      <c r="B243" s="274">
        <f>IF(B$113=0,0,B$113/CHI_fec!B$113)</f>
        <v>0</v>
      </c>
      <c r="C243" s="274">
        <f>IF(C$113=0,0,C$113/CHI_fec!C$113)</f>
        <v>0</v>
      </c>
      <c r="D243" s="274">
        <f>IF(D$113=0,0,D$113/CHI_fec!D$113)</f>
        <v>0</v>
      </c>
      <c r="E243" s="274">
        <f>IF(E$113=0,0,E$113/CHI_fec!E$113)</f>
        <v>0</v>
      </c>
      <c r="F243" s="274">
        <f>IF(F$113=0,0,F$113/CHI_fec!F$113)</f>
        <v>0</v>
      </c>
      <c r="G243" s="274">
        <f>IF(G$113=0,0,G$113/CHI_fec!G$113)</f>
        <v>0</v>
      </c>
      <c r="H243" s="274">
        <f>IF(H$113=0,0,H$113/CHI_fec!H$113)</f>
        <v>0</v>
      </c>
      <c r="I243" s="274">
        <f>IF(I$113=0,0,I$113/CHI_fec!I$113)</f>
        <v>0</v>
      </c>
      <c r="J243" s="274">
        <f>IF(J$113=0,0,J$113/CHI_fec!J$113)</f>
        <v>0</v>
      </c>
      <c r="K243" s="274">
        <f>IF(K$113=0,0,K$113/CHI_fec!K$113)</f>
        <v>0</v>
      </c>
      <c r="L243" s="274">
        <f>IF(L$113=0,0,L$113/CHI_fec!L$113)</f>
        <v>0</v>
      </c>
      <c r="M243" s="274">
        <f>IF(M$113=0,0,M$113/CHI_fec!M$113)</f>
        <v>0</v>
      </c>
      <c r="N243" s="274">
        <f>IF(N$113=0,0,N$113/CHI_fec!N$113)</f>
        <v>0</v>
      </c>
      <c r="O243" s="274">
        <f>IF(O$113=0,0,O$113/CHI_fec!O$113)</f>
        <v>0</v>
      </c>
      <c r="P243" s="274">
        <f>IF(P$113=0,0,P$113/CHI_fec!P$113)</f>
        <v>0</v>
      </c>
      <c r="Q243" s="274">
        <f>IF(Q$113=0,0,Q$113/CHI_fec!Q$113)</f>
        <v>0</v>
      </c>
      <c r="R243" s="274">
        <f>IF(R$113=0,0,R$113/CHI_fec!R$113)</f>
        <v>0</v>
      </c>
      <c r="S243" s="274">
        <f>IF(S$113=0,0,S$113/CHI_fec!S$113)</f>
        <v>0</v>
      </c>
      <c r="T243" s="274">
        <f>IF(T$113=0,0,T$113/CHI_fec!T$113)</f>
        <v>0</v>
      </c>
      <c r="U243" s="274">
        <f>IF(U$113=0,0,U$113/CHI_fec!U$113)</f>
        <v>0</v>
      </c>
      <c r="V243" s="274">
        <f>IF(V$113=0,0,V$113/CHI_fec!V$113)</f>
        <v>0</v>
      </c>
      <c r="W243" s="274">
        <f>IF(W$113=0,0,W$113/CHI_fec!W$113)</f>
        <v>0</v>
      </c>
      <c r="X243" s="274">
        <f>IF(X$113=0,0,X$113/CHI_fec!X$113)</f>
        <v>0</v>
      </c>
      <c r="Y243" s="274">
        <f>IF(Y$113=0,0,Y$113/CHI_fec!Y$113)</f>
        <v>0</v>
      </c>
      <c r="DA243" s="77"/>
    </row>
    <row r="244" spans="1:105" ht="12" customHeight="1" x14ac:dyDescent="0.25">
      <c r="A244" s="173" t="s">
        <v>94</v>
      </c>
      <c r="B244" s="274">
        <f>IF(B$114=0,0,B$114/CHI_fec!B$114)</f>
        <v>0</v>
      </c>
      <c r="C244" s="274">
        <f>IF(C$114=0,0,C$114/CHI_fec!C$114)</f>
        <v>0</v>
      </c>
      <c r="D244" s="274">
        <f>IF(D$114=0,0,D$114/CHI_fec!D$114)</f>
        <v>0</v>
      </c>
      <c r="E244" s="274">
        <f>IF(E$114=0,0,E$114/CHI_fec!E$114)</f>
        <v>0</v>
      </c>
      <c r="F244" s="274">
        <f>IF(F$114=0,0,F$114/CHI_fec!F$114)</f>
        <v>0</v>
      </c>
      <c r="G244" s="274">
        <f>IF(G$114=0,0,G$114/CHI_fec!G$114)</f>
        <v>0</v>
      </c>
      <c r="H244" s="274">
        <f>IF(H$114=0,0,H$114/CHI_fec!H$114)</f>
        <v>0</v>
      </c>
      <c r="I244" s="274">
        <f>IF(I$114=0,0,I$114/CHI_fec!I$114)</f>
        <v>0</v>
      </c>
      <c r="J244" s="274">
        <f>IF(J$114=0,0,J$114/CHI_fec!J$114)</f>
        <v>0</v>
      </c>
      <c r="K244" s="274">
        <f>IF(K$114=0,0,K$114/CHI_fec!K$114)</f>
        <v>0</v>
      </c>
      <c r="L244" s="274">
        <f>IF(L$114=0,0,L$114/CHI_fec!L$114)</f>
        <v>0</v>
      </c>
      <c r="M244" s="274">
        <f>IF(M$114=0,0,M$114/CHI_fec!M$114)</f>
        <v>0</v>
      </c>
      <c r="N244" s="274">
        <f>IF(N$114=0,0,N$114/CHI_fec!N$114)</f>
        <v>0</v>
      </c>
      <c r="O244" s="274">
        <f>IF(O$114=0,0,O$114/CHI_fec!O$114)</f>
        <v>0</v>
      </c>
      <c r="P244" s="274">
        <f>IF(P$114=0,0,P$114/CHI_fec!P$114)</f>
        <v>0</v>
      </c>
      <c r="Q244" s="274">
        <f>IF(Q$114=0,0,Q$114/CHI_fec!Q$114)</f>
        <v>0</v>
      </c>
      <c r="R244" s="274">
        <f>IF(R$114=0,0,R$114/CHI_fec!R$114)</f>
        <v>0</v>
      </c>
      <c r="S244" s="274">
        <f>IF(S$114=0,0,S$114/CHI_fec!S$114)</f>
        <v>0</v>
      </c>
      <c r="T244" s="274">
        <f>IF(T$114=0,0,T$114/CHI_fec!T$114)</f>
        <v>0</v>
      </c>
      <c r="U244" s="274">
        <f>IF(U$114=0,0,U$114/CHI_fec!U$114)</f>
        <v>0</v>
      </c>
      <c r="V244" s="274">
        <f>IF(V$114=0,0,V$114/CHI_fec!V$114)</f>
        <v>0</v>
      </c>
      <c r="W244" s="274">
        <f>IF(W$114=0,0,W$114/CHI_fec!W$114)</f>
        <v>0</v>
      </c>
      <c r="X244" s="274">
        <f>IF(X$114=0,0,X$114/CHI_fec!X$114)</f>
        <v>0</v>
      </c>
      <c r="Y244" s="274">
        <f>IF(Y$114=0,0,Y$114/CHI_fec!Y$114)</f>
        <v>0</v>
      </c>
      <c r="DA244" s="77"/>
    </row>
    <row r="245" spans="1:105" ht="12" customHeight="1" x14ac:dyDescent="0.25">
      <c r="A245" s="56" t="s">
        <v>95</v>
      </c>
      <c r="B245" s="275">
        <f>IF(B$115=0,0,B$115/CHI_fec!B$115)</f>
        <v>0.51686935874564011</v>
      </c>
      <c r="C245" s="275">
        <f>IF(C$115=0,0,C$115/CHI_fec!C$115)</f>
        <v>0.62487062434955587</v>
      </c>
      <c r="D245" s="275">
        <f>IF(D$115=0,0,D$115/CHI_fec!D$115)</f>
        <v>0.69552489099141468</v>
      </c>
      <c r="E245" s="275">
        <f>IF(E$115=0,0,E$115/CHI_fec!E$115)</f>
        <v>1.7980911447348253</v>
      </c>
      <c r="F245" s="275">
        <f>IF(F$115=0,0,F$115/CHI_fec!F$115)</f>
        <v>2.2366826925200418</v>
      </c>
      <c r="G245" s="275">
        <f>IF(G$115=0,0,G$115/CHI_fec!G$115)</f>
        <v>2.2798134198466422</v>
      </c>
      <c r="H245" s="275">
        <f>IF(H$115=0,0,H$115/CHI_fec!H$115)</f>
        <v>2.3197556619242787</v>
      </c>
      <c r="I245" s="275">
        <f>IF(I$115=0,0,I$115/CHI_fec!I$115)</f>
        <v>2.5226616422998682</v>
      </c>
      <c r="J245" s="275">
        <f>IF(J$115=0,0,J$115/CHI_fec!J$115)</f>
        <v>1.8523435366795939</v>
      </c>
      <c r="K245" s="275">
        <f>IF(K$115=0,0,K$115/CHI_fec!K$115)</f>
        <v>1.7513767023784823</v>
      </c>
      <c r="L245" s="275">
        <f>IF(L$115=0,0,L$115/CHI_fec!L$115)</f>
        <v>2.1057896306524051</v>
      </c>
      <c r="M245" s="275">
        <f>IF(M$115=0,0,M$115/CHI_fec!M$115)</f>
        <v>2.1056845890262927</v>
      </c>
      <c r="N245" s="275">
        <f>IF(N$115=0,0,N$115/CHI_fec!N$115)</f>
        <v>0.6854823748381409</v>
      </c>
      <c r="O245" s="275">
        <f>IF(O$115=0,0,O$115/CHI_fec!O$115)</f>
        <v>0.8225672558654088</v>
      </c>
      <c r="P245" s="275">
        <f>IF(P$115=0,0,P$115/CHI_fec!P$115)</f>
        <v>1.3594242658985556</v>
      </c>
      <c r="Q245" s="275">
        <f>IF(Q$115=0,0,Q$115/CHI_fec!Q$115)</f>
        <v>1.4829391404085064</v>
      </c>
      <c r="R245" s="275">
        <f>IF(R$115=0,0,R$115/CHI_fec!R$115)</f>
        <v>2.3515930722368896</v>
      </c>
      <c r="S245" s="275">
        <f>IF(S$115=0,0,S$115/CHI_fec!S$115)</f>
        <v>0.75634023678511442</v>
      </c>
      <c r="T245" s="275">
        <f>IF(T$115=0,0,T$115/CHI_fec!T$115)</f>
        <v>0.20059902927297851</v>
      </c>
      <c r="U245" s="275">
        <f>IF(U$115=0,0,U$115/CHI_fec!U$115)</f>
        <v>0.82864377307561488</v>
      </c>
      <c r="V245" s="275">
        <f>IF(V$115=0,0,V$115/CHI_fec!V$115)</f>
        <v>0.77208668733754648</v>
      </c>
      <c r="W245" s="275">
        <f>IF(W$115=0,0,W$115/CHI_fec!W$115)</f>
        <v>0.78876844802244683</v>
      </c>
      <c r="X245" s="275">
        <f>IF(X$115=0,0,X$115/CHI_fec!X$115)</f>
        <v>2.2752473373711193</v>
      </c>
      <c r="Y245" s="275">
        <f>IF(Y$115=0,0,Y$115/CHI_fec!Y$115)</f>
        <v>2.136375729240418</v>
      </c>
      <c r="DA245" s="78"/>
    </row>
    <row r="246" spans="1:105" ht="12" customHeight="1" x14ac:dyDescent="0.25">
      <c r="A246" s="174" t="s">
        <v>1051</v>
      </c>
      <c r="B246" s="276">
        <f>IF(B$121=0,0,B$121/CHI_fec!B$121)</f>
        <v>2.9128791463426054</v>
      </c>
      <c r="C246" s="276">
        <f>IF(C$121=0,0,C$121/CHI_fec!C$121)</f>
        <v>2.9317475606616377</v>
      </c>
      <c r="D246" s="276">
        <f>IF(D$121=0,0,D$121/CHI_fec!D$121)</f>
        <v>2.9402542585564442</v>
      </c>
      <c r="E246" s="276">
        <f>IF(E$121=0,0,E$121/CHI_fec!E$121)</f>
        <v>2.9162233210066799</v>
      </c>
      <c r="F246" s="276">
        <f>IF(F$121=0,0,F$121/CHI_fec!F$121)</f>
        <v>2.9654942802649629</v>
      </c>
      <c r="G246" s="276">
        <f>IF(G$121=0,0,G$121/CHI_fec!G$121)</f>
        <v>2.9009535271528364</v>
      </c>
      <c r="H246" s="276">
        <f>IF(H$121=0,0,H$121/CHI_fec!H$121)</f>
        <v>2.9535846379727175</v>
      </c>
      <c r="I246" s="276">
        <f>IF(I$121=0,0,I$121/CHI_fec!I$121)</f>
        <v>2.9724394149142324</v>
      </c>
      <c r="J246" s="276">
        <f>IF(J$121=0,0,J$121/CHI_fec!J$121)</f>
        <v>2.9143822839528153</v>
      </c>
      <c r="K246" s="276">
        <f>IF(K$121=0,0,K$121/CHI_fec!K$121)</f>
        <v>2.8363706266935353</v>
      </c>
      <c r="L246" s="276">
        <f>IF(L$121=0,0,L$121/CHI_fec!L$121)</f>
        <v>2.8281536417263875</v>
      </c>
      <c r="M246" s="276">
        <f>IF(M$121=0,0,M$121/CHI_fec!M$121)</f>
        <v>2.8177102056730963</v>
      </c>
      <c r="N246" s="276">
        <f>IF(N$121=0,0,N$121/CHI_fec!N$121)</f>
        <v>2.3810694619055033</v>
      </c>
      <c r="O246" s="276">
        <f>IF(O$121=0,0,O$121/CHI_fec!O$121)</f>
        <v>2.868897112880747</v>
      </c>
      <c r="P246" s="276">
        <f>IF(P$121=0,0,P$121/CHI_fec!P$121)</f>
        <v>2.8848110718531856</v>
      </c>
      <c r="Q246" s="276">
        <f>IF(Q$121=0,0,Q$121/CHI_fec!Q$121)</f>
        <v>4.5293658118110978</v>
      </c>
      <c r="R246" s="276">
        <f>IF(R$121=0,0,R$121/CHI_fec!R$121)</f>
        <v>3.7517540705923911</v>
      </c>
      <c r="S246" s="276">
        <f>IF(S$121=0,0,S$121/CHI_fec!S$121)</f>
        <v>2.5561356409638019</v>
      </c>
      <c r="T246" s="276">
        <f>IF(T$121=0,0,T$121/CHI_fec!T$121)</f>
        <v>2.5935367362266906</v>
      </c>
      <c r="U246" s="276">
        <f>IF(U$121=0,0,U$121/CHI_fec!U$121)</f>
        <v>2.482091321782705</v>
      </c>
      <c r="V246" s="276">
        <f>IF(V$121=0,0,V$121/CHI_fec!V$121)</f>
        <v>2.5213381865396767</v>
      </c>
      <c r="W246" s="276">
        <f>IF(W$121=0,0,W$121/CHI_fec!W$121)</f>
        <v>2.6414677616303011</v>
      </c>
      <c r="X246" s="276">
        <f>IF(X$121=0,0,X$121/CHI_fec!X$121)</f>
        <v>2.4627338970140422</v>
      </c>
      <c r="Y246" s="276">
        <f>IF(Y$121=0,0,Y$121/CHI_fec!Y$121)</f>
        <v>2.5065307283883693</v>
      </c>
      <c r="DA246" s="79"/>
    </row>
    <row r="247" spans="1:105" ht="12" customHeight="1" x14ac:dyDescent="0.25">
      <c r="A247" s="174" t="s">
        <v>1010</v>
      </c>
      <c r="B247" s="276">
        <f>IF(B$134=0,0,B$134/CHI_fec!B$134)</f>
        <v>2.8642355310498111</v>
      </c>
      <c r="C247" s="276">
        <f>IF(C$134=0,0,C$134/CHI_fec!C$134)</f>
        <v>2.867281306300737</v>
      </c>
      <c r="D247" s="276">
        <f>IF(D$134=0,0,D$134/CHI_fec!D$134)</f>
        <v>2.8304882173726753</v>
      </c>
      <c r="E247" s="276">
        <f>IF(E$134=0,0,E$134/CHI_fec!E$134)</f>
        <v>2.8984733829929836</v>
      </c>
      <c r="F247" s="276">
        <f>IF(F$134=0,0,F$134/CHI_fec!F$134)</f>
        <v>2.9610246728409622</v>
      </c>
      <c r="G247" s="276">
        <f>IF(G$134=0,0,G$134/CHI_fec!G$134)</f>
        <v>2.896430900591878</v>
      </c>
      <c r="H247" s="276">
        <f>IF(H$134=0,0,H$134/CHI_fec!H$134)</f>
        <v>2.9504791723448203</v>
      </c>
      <c r="I247" s="276">
        <f>IF(I$134=0,0,I$134/CHI_fec!I$134)</f>
        <v>2.9726053816551707</v>
      </c>
      <c r="J247" s="276">
        <f>IF(J$134=0,0,J$134/CHI_fec!J$134)</f>
        <v>2.8945818760340463</v>
      </c>
      <c r="K247" s="276">
        <f>IF(K$134=0,0,K$134/CHI_fec!K$134)</f>
        <v>2.8041999994328499</v>
      </c>
      <c r="L247" s="276">
        <f>IF(L$134=0,0,L$134/CHI_fec!L$134)</f>
        <v>2.8150132444201503</v>
      </c>
      <c r="M247" s="276">
        <f>IF(M$134=0,0,M$134/CHI_fec!M$134)</f>
        <v>2.8073123248222367</v>
      </c>
      <c r="N247" s="276">
        <f>IF(N$134=0,0,N$134/CHI_fec!N$134)</f>
        <v>1.9451852533778899</v>
      </c>
      <c r="O247" s="276">
        <f>IF(O$134=0,0,O$134/CHI_fec!O$134)</f>
        <v>2.2085138559671273</v>
      </c>
      <c r="P247" s="276">
        <f>IF(P$134=0,0,P$134/CHI_fec!P$134)</f>
        <v>2.4619144242785662</v>
      </c>
      <c r="Q247" s="276">
        <f>IF(Q$134=0,0,Q$134/CHI_fec!Q$134)</f>
        <v>2.4484051855694577</v>
      </c>
      <c r="R247" s="276">
        <f>IF(R$134=0,0,R$134/CHI_fec!R$134)</f>
        <v>2.4706674164212914</v>
      </c>
      <c r="S247" s="276">
        <f>IF(S$134=0,0,S$134/CHI_fec!S$134)</f>
        <v>2.156374952967993</v>
      </c>
      <c r="T247" s="276">
        <f>IF(T$134=0,0,T$134/CHI_fec!T$134)</f>
        <v>1.4621857109024421</v>
      </c>
      <c r="U247" s="276">
        <f>IF(U$134=0,0,U$134/CHI_fec!U$134)</f>
        <v>2.1498619338083724</v>
      </c>
      <c r="V247" s="276">
        <f>IF(V$134=0,0,V$134/CHI_fec!V$134)</f>
        <v>2.1138781521492098</v>
      </c>
      <c r="W247" s="276">
        <f>IF(W$134=0,0,W$134/CHI_fec!W$134)</f>
        <v>2.2817753664039682</v>
      </c>
      <c r="X247" s="276">
        <f>IF(X$134=0,0,X$134/CHI_fec!X$134)</f>
        <v>2.4015029717796961</v>
      </c>
      <c r="Y247" s="276">
        <f>IF(Y$134=0,0,Y$134/CHI_fec!Y$134)</f>
        <v>2.4342595531116387</v>
      </c>
      <c r="DA247" s="79"/>
    </row>
    <row r="248" spans="1:105" ht="12" customHeight="1" x14ac:dyDescent="0.25">
      <c r="A248" s="174" t="s">
        <v>1021</v>
      </c>
      <c r="B248" s="276">
        <f>IF(B$142=0,0,B$142/CHI_fec!B$142)</f>
        <v>0.96985341689346682</v>
      </c>
      <c r="C248" s="276">
        <f>IF(C$142=0,0,C$142/CHI_fec!C$142)</f>
        <v>1.0403619295405393</v>
      </c>
      <c r="D248" s="276">
        <f>IF(D$142=0,0,D$142/CHI_fec!D$142)</f>
        <v>1.111340323725674</v>
      </c>
      <c r="E248" s="276">
        <f>IF(E$142=0,0,E$142/CHI_fec!E$142)</f>
        <v>1.9118926537039769</v>
      </c>
      <c r="F248" s="276">
        <f>IF(F$142=0,0,F$142/CHI_fec!F$142)</f>
        <v>2.3028632572393306</v>
      </c>
      <c r="G248" s="276">
        <f>IF(G$142=0,0,G$142/CHI_fec!G$142)</f>
        <v>2.3578751495762398</v>
      </c>
      <c r="H248" s="276">
        <f>IF(H$142=0,0,H$142/CHI_fec!H$142)</f>
        <v>2.3895592574812947</v>
      </c>
      <c r="I248" s="276">
        <f>IF(I$142=0,0,I$142/CHI_fec!I$142)</f>
        <v>2.5304909981981174</v>
      </c>
      <c r="J248" s="276">
        <f>IF(J$142=0,0,J$142/CHI_fec!J$142)</f>
        <v>2.0334961196810259</v>
      </c>
      <c r="K248" s="276">
        <f>IF(K$142=0,0,K$142/CHI_fec!K$142)</f>
        <v>1.9275149432581871</v>
      </c>
      <c r="L248" s="276">
        <f>IF(L$142=0,0,L$142/CHI_fec!L$142)</f>
        <v>2.204336563928873</v>
      </c>
      <c r="M248" s="276">
        <f>IF(M$142=0,0,M$142/CHI_fec!M$142)</f>
        <v>2.2717841641058061</v>
      </c>
      <c r="N248" s="276">
        <f>IF(N$142=0,0,N$142/CHI_fec!N$142)</f>
        <v>1.0083898538152545</v>
      </c>
      <c r="O248" s="276">
        <f>IF(O$142=0,0,O$142/CHI_fec!O$142)</f>
        <v>1.2696779131825884</v>
      </c>
      <c r="P248" s="276">
        <f>IF(P$142=0,0,P$142/CHI_fec!P$142)</f>
        <v>1.6614321054160648</v>
      </c>
      <c r="Q248" s="276">
        <f>IF(Q$142=0,0,Q$142/CHI_fec!Q$142)</f>
        <v>2.6275345507420846</v>
      </c>
      <c r="R248" s="276">
        <f>IF(R$142=0,0,R$142/CHI_fec!R$142)</f>
        <v>2.7670510655756644</v>
      </c>
      <c r="S248" s="276">
        <f>IF(S$142=0,0,S$142/CHI_fec!S$142)</f>
        <v>1.1088632623814663</v>
      </c>
      <c r="T248" s="276">
        <f>IF(T$142=0,0,T$142/CHI_fec!T$142)</f>
        <v>0.54042392807879835</v>
      </c>
      <c r="U248" s="276">
        <f>IF(U$142=0,0,U$142/CHI_fec!U$142)</f>
        <v>1.1730718586830164</v>
      </c>
      <c r="V248" s="276">
        <f>IF(V$142=0,0,V$142/CHI_fec!V$142)</f>
        <v>1.1374359006524499</v>
      </c>
      <c r="W248" s="276">
        <f>IF(W$142=0,0,W$142/CHI_fec!W$142)</f>
        <v>1.2034668108241264</v>
      </c>
      <c r="X248" s="276">
        <f>IF(X$142=0,0,X$142/CHI_fec!X$142)</f>
        <v>2.3229279121622075</v>
      </c>
      <c r="Y248" s="276">
        <f>IF(Y$142=0,0,Y$142/CHI_fec!Y$142)</f>
        <v>2.2324240379906199</v>
      </c>
      <c r="DA248" s="79"/>
    </row>
    <row r="249" spans="1:105" ht="12" customHeight="1" x14ac:dyDescent="0.25">
      <c r="A249" s="41" t="s">
        <v>1038</v>
      </c>
      <c r="B249" s="277">
        <f>IF(B$156=0,0,B$156/CHI_fec!B$156)</f>
        <v>0</v>
      </c>
      <c r="C249" s="277">
        <f>IF(C$156=0,0,C$156/CHI_fec!C$156)</f>
        <v>0</v>
      </c>
      <c r="D249" s="277">
        <f>IF(D$156=0,0,D$156/CHI_fec!D$156)</f>
        <v>0</v>
      </c>
      <c r="E249" s="277">
        <f>IF(E$156=0,0,E$156/CHI_fec!E$156)</f>
        <v>0</v>
      </c>
      <c r="F249" s="277">
        <f>IF(F$156=0,0,F$156/CHI_fec!F$156)</f>
        <v>0</v>
      </c>
      <c r="G249" s="277">
        <f>IF(G$156=0,0,G$156/CHI_fec!G$156)</f>
        <v>0</v>
      </c>
      <c r="H249" s="277">
        <f>IF(H$156=0,0,H$156/CHI_fec!H$156)</f>
        <v>0</v>
      </c>
      <c r="I249" s="277">
        <f>IF(I$156=0,0,I$156/CHI_fec!I$156)</f>
        <v>0</v>
      </c>
      <c r="J249" s="277">
        <f>IF(J$156=0,0,J$156/CHI_fec!J$156)</f>
        <v>0</v>
      </c>
      <c r="K249" s="277">
        <f>IF(K$156=0,0,K$156/CHI_fec!K$156)</f>
        <v>0</v>
      </c>
      <c r="L249" s="277">
        <f>IF(L$156=0,0,L$156/CHI_fec!L$156)</f>
        <v>0</v>
      </c>
      <c r="M249" s="277">
        <f>IF(M$156=0,0,M$156/CHI_fec!M$156)</f>
        <v>0</v>
      </c>
      <c r="N249" s="277">
        <f>IF(N$156=0,0,N$156/CHI_fec!N$156)</f>
        <v>0</v>
      </c>
      <c r="O249" s="277">
        <f>IF(O$156=0,0,O$156/CHI_fec!O$156)</f>
        <v>0</v>
      </c>
      <c r="P249" s="277">
        <f>IF(P$156=0,0,P$156/CHI_fec!P$156)</f>
        <v>0</v>
      </c>
      <c r="Q249" s="277">
        <f>IF(Q$156=0,0,Q$156/CHI_fec!Q$156)</f>
        <v>0</v>
      </c>
      <c r="R249" s="277">
        <f>IF(R$156=0,0,R$156/CHI_fec!R$156)</f>
        <v>0</v>
      </c>
      <c r="S249" s="277">
        <f>IF(S$156=0,0,S$156/CHI_fec!S$156)</f>
        <v>0</v>
      </c>
      <c r="T249" s="277">
        <f>IF(T$156=0,0,T$156/CHI_fec!T$156)</f>
        <v>0</v>
      </c>
      <c r="U249" s="277">
        <f>IF(U$156=0,0,U$156/CHI_fec!U$156)</f>
        <v>0</v>
      </c>
      <c r="V249" s="277">
        <f>IF(V$156=0,0,V$156/CHI_fec!V$156)</f>
        <v>0</v>
      </c>
      <c r="W249" s="277">
        <f>IF(W$156=0,0,W$156/CHI_fec!W$156)</f>
        <v>0</v>
      </c>
      <c r="X249" s="277">
        <f>IF(X$156=0,0,X$156/CHI_fec!X$156)</f>
        <v>0</v>
      </c>
      <c r="Y249" s="277">
        <f>IF(Y$156=0,0,Y$156/CHI_fec!Y$156)</f>
        <v>0</v>
      </c>
      <c r="DA249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  <ignoredErrors>
    <ignoredError sqref="B61:Y61" formulaRange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theme="4" tint="0.79998168889431442"/>
    <pageSetUpPr fitToPage="1"/>
  </sheetPr>
  <dimension ref="A1:DA79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Non-metallic mineral products"</f>
        <v>EL: Non-metallic mineral products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f t="shared" ref="B3:Y3" si="0">SUM(B4:B6)</f>
        <v>1892.324111555951</v>
      </c>
      <c r="C3" s="203">
        <f t="shared" si="0"/>
        <v>1980.5661343161346</v>
      </c>
      <c r="D3" s="203">
        <f t="shared" si="0"/>
        <v>1932.6352187310331</v>
      </c>
      <c r="E3" s="203">
        <f t="shared" si="0"/>
        <v>2236.907061613505</v>
      </c>
      <c r="F3" s="203">
        <f t="shared" si="0"/>
        <v>1976.529275920135</v>
      </c>
      <c r="G3" s="203">
        <f t="shared" si="0"/>
        <v>1760.9884880150819</v>
      </c>
      <c r="H3" s="203">
        <f t="shared" si="0"/>
        <v>1901.8081675447293</v>
      </c>
      <c r="I3" s="203">
        <f t="shared" si="0"/>
        <v>1757.6516142692928</v>
      </c>
      <c r="J3" s="203">
        <f t="shared" si="0"/>
        <v>1730.9437249161444</v>
      </c>
      <c r="K3" s="203">
        <f t="shared" si="0"/>
        <v>1473.3404915155061</v>
      </c>
      <c r="L3" s="203">
        <f t="shared" si="0"/>
        <v>1439.7449163327833</v>
      </c>
      <c r="M3" s="203">
        <f t="shared" si="0"/>
        <v>989.81359897416417</v>
      </c>
      <c r="N3" s="203">
        <f t="shared" si="0"/>
        <v>799.12289888740634</v>
      </c>
      <c r="O3" s="203">
        <f t="shared" si="0"/>
        <v>810.75394276645147</v>
      </c>
      <c r="P3" s="203">
        <f t="shared" si="0"/>
        <v>896.88946880790581</v>
      </c>
      <c r="Q3" s="203">
        <f t="shared" si="0"/>
        <v>867.277421</v>
      </c>
      <c r="R3" s="203">
        <f t="shared" si="0"/>
        <v>912.67120288163972</v>
      </c>
      <c r="S3" s="203">
        <f t="shared" si="0"/>
        <v>913.58508227622406</v>
      </c>
      <c r="T3" s="203">
        <f t="shared" si="0"/>
        <v>952.75147387180698</v>
      </c>
      <c r="U3" s="203">
        <f t="shared" si="0"/>
        <v>1007.9140618016335</v>
      </c>
      <c r="V3" s="203">
        <f t="shared" si="0"/>
        <v>949.14466553767988</v>
      </c>
      <c r="W3" s="203">
        <f t="shared" si="0"/>
        <v>945.92204193908481</v>
      </c>
      <c r="X3" s="203">
        <f t="shared" si="0"/>
        <v>947.38058631681747</v>
      </c>
      <c r="Y3" s="203">
        <f t="shared" si="0"/>
        <v>990.19999999999993</v>
      </c>
      <c r="DA3" s="112"/>
    </row>
    <row r="4" spans="1:105" ht="12" customHeight="1" x14ac:dyDescent="0.25">
      <c r="A4" s="50" t="s">
        <v>51</v>
      </c>
      <c r="B4" s="241">
        <v>1316.9487615156211</v>
      </c>
      <c r="C4" s="241">
        <v>1341.0596862307989</v>
      </c>
      <c r="D4" s="241">
        <v>1280.715091537442</v>
      </c>
      <c r="E4" s="241">
        <v>1460.2008601656021</v>
      </c>
      <c r="F4" s="241">
        <v>1307.4873713877951</v>
      </c>
      <c r="G4" s="241">
        <v>990.47442964181869</v>
      </c>
      <c r="H4" s="241">
        <v>1226.4180852007739</v>
      </c>
      <c r="I4" s="241">
        <v>1187.938395203867</v>
      </c>
      <c r="J4" s="241">
        <v>1115.4718624580721</v>
      </c>
      <c r="K4" s="241">
        <v>945.8469875456949</v>
      </c>
      <c r="L4" s="241">
        <v>819.87245816639165</v>
      </c>
      <c r="M4" s="241">
        <v>494.90679948708208</v>
      </c>
      <c r="N4" s="241">
        <v>496.83314517702138</v>
      </c>
      <c r="O4" s="241">
        <v>479.63610287775799</v>
      </c>
      <c r="P4" s="241">
        <v>574.44909788753012</v>
      </c>
      <c r="Q4" s="241">
        <v>416.46771468770243</v>
      </c>
      <c r="R4" s="241">
        <v>511.58979214277298</v>
      </c>
      <c r="S4" s="241">
        <v>408.71925169004101</v>
      </c>
      <c r="T4" s="241">
        <v>427.36913126425469</v>
      </c>
      <c r="U4" s="241">
        <v>521.91293332288842</v>
      </c>
      <c r="V4" s="241">
        <v>540.29568986409186</v>
      </c>
      <c r="W4" s="241">
        <v>500</v>
      </c>
      <c r="X4" s="241">
        <v>554.37412267426373</v>
      </c>
      <c r="Y4" s="241">
        <v>670.39704965575515</v>
      </c>
      <c r="DA4" s="83" t="s">
        <v>1404</v>
      </c>
    </row>
    <row r="5" spans="1:105" ht="12" customHeight="1" x14ac:dyDescent="0.25">
      <c r="A5" s="144" t="s">
        <v>52</v>
      </c>
      <c r="B5" s="282">
        <v>395.61746736172807</v>
      </c>
      <c r="C5" s="282">
        <v>438.17990085429381</v>
      </c>
      <c r="D5" s="282">
        <v>451.4408667787207</v>
      </c>
      <c r="E5" s="282">
        <v>584.35456870142855</v>
      </c>
      <c r="F5" s="282">
        <v>511.77517178766948</v>
      </c>
      <c r="G5" s="282">
        <v>659.74680666712197</v>
      </c>
      <c r="H5" s="282">
        <v>569.77755101937123</v>
      </c>
      <c r="I5" s="282">
        <v>461.53866402837832</v>
      </c>
      <c r="J5" s="282">
        <v>494.30580171394217</v>
      </c>
      <c r="K5" s="282">
        <v>414.35966956372567</v>
      </c>
      <c r="L5" s="282">
        <v>514.09031402309677</v>
      </c>
      <c r="M5" s="282">
        <v>405.61984755889063</v>
      </c>
      <c r="N5" s="282">
        <v>238.64469535501269</v>
      </c>
      <c r="O5" s="282">
        <v>270.40299376718008</v>
      </c>
      <c r="P5" s="282">
        <v>228.252197197882</v>
      </c>
      <c r="Q5" s="282">
        <v>394.66088327207308</v>
      </c>
      <c r="R5" s="282">
        <v>331.20842939943338</v>
      </c>
      <c r="S5" s="282">
        <v>435.23873679224738</v>
      </c>
      <c r="T5" s="282">
        <v>465.03300739417898</v>
      </c>
      <c r="U5" s="282">
        <v>438.0962173971289</v>
      </c>
      <c r="V5" s="282">
        <v>363.37670674587798</v>
      </c>
      <c r="W5" s="282">
        <v>340.12854058562539</v>
      </c>
      <c r="X5" s="282">
        <v>283.37310634713663</v>
      </c>
      <c r="Y5" s="282">
        <v>187.92609296324619</v>
      </c>
      <c r="DA5" s="94" t="s">
        <v>1405</v>
      </c>
    </row>
    <row r="6" spans="1:105" ht="12" customHeight="1" x14ac:dyDescent="0.25">
      <c r="A6" s="49" t="s">
        <v>60</v>
      </c>
      <c r="B6" s="242">
        <v>179.75788267860179</v>
      </c>
      <c r="C6" s="242">
        <v>201.3265472310419</v>
      </c>
      <c r="D6" s="242">
        <v>200.47926041487031</v>
      </c>
      <c r="E6" s="242">
        <v>192.35163274647459</v>
      </c>
      <c r="F6" s="242">
        <v>157.26673274467049</v>
      </c>
      <c r="G6" s="242">
        <v>110.7672517061412</v>
      </c>
      <c r="H6" s="242">
        <v>105.6125313245842</v>
      </c>
      <c r="I6" s="242">
        <v>108.1745550370477</v>
      </c>
      <c r="J6" s="242">
        <v>121.16606074413011</v>
      </c>
      <c r="K6" s="242">
        <v>113.1338344060854</v>
      </c>
      <c r="L6" s="242">
        <v>105.7821441432948</v>
      </c>
      <c r="M6" s="242">
        <v>89.286951928191499</v>
      </c>
      <c r="N6" s="242">
        <v>63.645058355372328</v>
      </c>
      <c r="O6" s="242">
        <v>60.714846121513332</v>
      </c>
      <c r="P6" s="242">
        <v>94.188173722493786</v>
      </c>
      <c r="Q6" s="242">
        <v>56.148823040224492</v>
      </c>
      <c r="R6" s="242">
        <v>69.872981339433338</v>
      </c>
      <c r="S6" s="242">
        <v>69.627093793935785</v>
      </c>
      <c r="T6" s="242">
        <v>60.349335213373358</v>
      </c>
      <c r="U6" s="242">
        <v>47.904911081616241</v>
      </c>
      <c r="V6" s="242">
        <v>45.472268927710012</v>
      </c>
      <c r="W6" s="242">
        <v>105.7935013534594</v>
      </c>
      <c r="X6" s="242">
        <v>109.6333572954171</v>
      </c>
      <c r="Y6" s="242">
        <v>131.87685738099859</v>
      </c>
      <c r="DA6" s="84" t="s">
        <v>1406</v>
      </c>
    </row>
    <row r="7" spans="1:105" ht="12" customHeight="1" x14ac:dyDescent="0.25">
      <c r="A7" s="172"/>
      <c r="B7" s="172"/>
      <c r="C7" s="172"/>
      <c r="D7" s="172"/>
      <c r="E7" s="172"/>
      <c r="F7" s="172"/>
      <c r="G7" s="172"/>
      <c r="H7" s="172"/>
      <c r="I7" s="172"/>
      <c r="J7" s="172"/>
      <c r="K7" s="172"/>
      <c r="L7" s="172"/>
      <c r="M7" s="172"/>
      <c r="N7" s="172"/>
      <c r="O7" s="172"/>
      <c r="P7" s="172"/>
      <c r="Q7" s="172"/>
      <c r="R7" s="172"/>
      <c r="S7" s="172"/>
      <c r="T7" s="172"/>
      <c r="U7" s="172"/>
      <c r="V7" s="172"/>
      <c r="W7" s="172"/>
      <c r="X7" s="172"/>
      <c r="Y7" s="172"/>
      <c r="DA7" s="176"/>
    </row>
    <row r="8" spans="1:105" ht="12" customHeight="1" x14ac:dyDescent="0.25">
      <c r="A8" s="30" t="s">
        <v>437</v>
      </c>
      <c r="B8" s="203"/>
      <c r="C8" s="203"/>
      <c r="D8" s="203"/>
      <c r="E8" s="203"/>
      <c r="F8" s="203"/>
      <c r="G8" s="203"/>
      <c r="H8" s="203"/>
      <c r="I8" s="203"/>
      <c r="J8" s="203"/>
      <c r="K8" s="203"/>
      <c r="L8" s="203"/>
      <c r="M8" s="203"/>
      <c r="N8" s="203"/>
      <c r="O8" s="203"/>
      <c r="P8" s="203"/>
      <c r="Q8" s="203"/>
      <c r="R8" s="203"/>
      <c r="S8" s="203"/>
      <c r="T8" s="203"/>
      <c r="U8" s="203"/>
      <c r="V8" s="203"/>
      <c r="W8" s="203"/>
      <c r="X8" s="203"/>
      <c r="Y8" s="203"/>
      <c r="DA8" s="112"/>
    </row>
    <row r="9" spans="1:105" ht="12" customHeight="1" x14ac:dyDescent="0.25">
      <c r="A9" s="50" t="s">
        <v>1407</v>
      </c>
      <c r="B9" s="241">
        <v>15463</v>
      </c>
      <c r="C9" s="241">
        <v>14819</v>
      </c>
      <c r="D9" s="241">
        <v>14282</v>
      </c>
      <c r="E9" s="241">
        <v>14638</v>
      </c>
      <c r="F9" s="241">
        <v>15039</v>
      </c>
      <c r="G9" s="241">
        <v>15166</v>
      </c>
      <c r="H9" s="241">
        <v>15674</v>
      </c>
      <c r="I9" s="241">
        <v>16666.666000000001</v>
      </c>
      <c r="J9" s="241">
        <v>14013.312</v>
      </c>
      <c r="K9" s="241">
        <v>10069</v>
      </c>
      <c r="L9" s="241">
        <v>9268</v>
      </c>
      <c r="M9" s="241">
        <v>5553</v>
      </c>
      <c r="N9" s="241">
        <v>5005</v>
      </c>
      <c r="O9" s="241">
        <v>5283</v>
      </c>
      <c r="P9" s="241">
        <v>5563.4139999999998</v>
      </c>
      <c r="Q9" s="241">
        <v>5291.1130000000003</v>
      </c>
      <c r="R9" s="241">
        <v>6638.84987</v>
      </c>
      <c r="S9" s="241">
        <v>6133.0785379999998</v>
      </c>
      <c r="T9" s="241">
        <v>6397.9299959999998</v>
      </c>
      <c r="U9" s="241">
        <v>5539.521178</v>
      </c>
      <c r="V9" s="241">
        <v>6712</v>
      </c>
      <c r="W9" s="241">
        <v>7088</v>
      </c>
      <c r="X9" s="241">
        <v>6946</v>
      </c>
      <c r="Y9" s="241">
        <v>7000</v>
      </c>
      <c r="DA9" s="83" t="s">
        <v>1408</v>
      </c>
    </row>
    <row r="10" spans="1:105" ht="12" customHeight="1" x14ac:dyDescent="0.25">
      <c r="A10" s="144" t="s">
        <v>1409</v>
      </c>
      <c r="B10" s="282">
        <v>717.91999999999973</v>
      </c>
      <c r="C10" s="282">
        <v>748.3399999999998</v>
      </c>
      <c r="D10" s="282">
        <v>778.05999999999972</v>
      </c>
      <c r="E10" s="282">
        <v>905.35999999999979</v>
      </c>
      <c r="F10" s="282">
        <v>909.77999999999975</v>
      </c>
      <c r="G10" s="282">
        <v>1561.28</v>
      </c>
      <c r="H10" s="282">
        <v>1125.44</v>
      </c>
      <c r="I10" s="282">
        <v>1000.78</v>
      </c>
      <c r="J10" s="282">
        <v>959.74</v>
      </c>
      <c r="K10" s="282">
        <v>1050.3</v>
      </c>
      <c r="L10" s="282">
        <v>1197.28</v>
      </c>
      <c r="M10" s="282">
        <v>1395.24</v>
      </c>
      <c r="N10" s="282">
        <v>1089.76</v>
      </c>
      <c r="O10" s="282">
        <v>820.8</v>
      </c>
      <c r="P10" s="282">
        <v>662.88</v>
      </c>
      <c r="Q10" s="282">
        <v>585.28</v>
      </c>
      <c r="R10" s="282">
        <v>600.32000000000005</v>
      </c>
      <c r="S10" s="282">
        <v>604.16</v>
      </c>
      <c r="T10" s="282">
        <v>900.96</v>
      </c>
      <c r="U10" s="282">
        <v>645.12</v>
      </c>
      <c r="V10" s="282">
        <v>542.16</v>
      </c>
      <c r="W10" s="282">
        <v>451.2</v>
      </c>
      <c r="X10" s="282">
        <v>374.99</v>
      </c>
      <c r="Y10" s="282">
        <v>235.62</v>
      </c>
      <c r="DA10" s="94" t="s">
        <v>1410</v>
      </c>
    </row>
    <row r="11" spans="1:105" ht="12" customHeight="1" x14ac:dyDescent="0.25">
      <c r="A11" s="49" t="s">
        <v>1411</v>
      </c>
      <c r="B11" s="242">
        <v>272.12760803743629</v>
      </c>
      <c r="C11" s="242">
        <v>286.8346534544454</v>
      </c>
      <c r="D11" s="242">
        <v>288.24762372694738</v>
      </c>
      <c r="E11" s="242">
        <v>248.61355436278561</v>
      </c>
      <c r="F11" s="242">
        <v>233.2266119598128</v>
      </c>
      <c r="G11" s="242">
        <v>218.6749049835729</v>
      </c>
      <c r="H11" s="242">
        <v>174.0269588256929</v>
      </c>
      <c r="I11" s="242">
        <v>195.67696917148359</v>
      </c>
      <c r="J11" s="242">
        <v>196.256</v>
      </c>
      <c r="K11" s="242">
        <v>178.66</v>
      </c>
      <c r="L11" s="242">
        <v>183.64</v>
      </c>
      <c r="M11" s="242">
        <v>237.62</v>
      </c>
      <c r="N11" s="242">
        <v>266.00700000000001</v>
      </c>
      <c r="O11" s="242">
        <v>264.47304000000003</v>
      </c>
      <c r="P11" s="242">
        <v>259.25527799999998</v>
      </c>
      <c r="Q11" s="242">
        <v>256.27179000000001</v>
      </c>
      <c r="R11" s="242">
        <v>254.27</v>
      </c>
      <c r="S11" s="242">
        <v>249.3758</v>
      </c>
      <c r="T11" s="242">
        <v>216.65010000000001</v>
      </c>
      <c r="U11" s="242">
        <v>193.07477</v>
      </c>
      <c r="V11" s="242">
        <v>175.73519999999999</v>
      </c>
      <c r="W11" s="242">
        <v>220.01470699999999</v>
      </c>
      <c r="X11" s="242">
        <v>219.68173400000001</v>
      </c>
      <c r="Y11" s="242">
        <v>255.7749996</v>
      </c>
      <c r="DA11" s="84" t="s">
        <v>1412</v>
      </c>
    </row>
    <row r="12" spans="1:105" ht="12" customHeight="1" x14ac:dyDescent="0.25">
      <c r="A12" s="172"/>
      <c r="B12" s="172"/>
      <c r="C12" s="172"/>
      <c r="D12" s="172"/>
      <c r="E12" s="172"/>
      <c r="F12" s="172"/>
      <c r="G12" s="172"/>
      <c r="H12" s="172"/>
      <c r="I12" s="172"/>
      <c r="J12" s="172"/>
      <c r="K12" s="172"/>
      <c r="L12" s="172"/>
      <c r="M12" s="172"/>
      <c r="N12" s="172"/>
      <c r="O12" s="172"/>
      <c r="P12" s="172"/>
      <c r="Q12" s="172"/>
      <c r="R12" s="172"/>
      <c r="S12" s="172"/>
      <c r="T12" s="172"/>
      <c r="U12" s="172"/>
      <c r="V12" s="172"/>
      <c r="W12" s="172"/>
      <c r="X12" s="172"/>
      <c r="Y12" s="172"/>
      <c r="DA12" s="176"/>
    </row>
    <row r="13" spans="1:105" ht="12" customHeight="1" x14ac:dyDescent="0.25">
      <c r="A13" s="30" t="s">
        <v>445</v>
      </c>
      <c r="B13" s="203"/>
      <c r="C13" s="203"/>
      <c r="D13" s="203"/>
      <c r="E13" s="203"/>
      <c r="F13" s="203"/>
      <c r="G13" s="203"/>
      <c r="H13" s="203"/>
      <c r="I13" s="203"/>
      <c r="J13" s="203"/>
      <c r="K13" s="203"/>
      <c r="L13" s="203"/>
      <c r="M13" s="203"/>
      <c r="N13" s="203"/>
      <c r="O13" s="203"/>
      <c r="P13" s="203"/>
      <c r="Q13" s="203"/>
      <c r="R13" s="203"/>
      <c r="S13" s="203"/>
      <c r="T13" s="203"/>
      <c r="U13" s="203"/>
      <c r="V13" s="203"/>
      <c r="W13" s="203"/>
      <c r="X13" s="203"/>
      <c r="Y13" s="203"/>
      <c r="DA13" s="112"/>
    </row>
    <row r="14" spans="1:105" ht="12" customHeight="1" x14ac:dyDescent="0.25">
      <c r="A14" s="50" t="s">
        <v>1407</v>
      </c>
      <c r="B14" s="241">
        <v>17181.111111111109</v>
      </c>
      <c r="C14" s="241">
        <v>17181.111111111109</v>
      </c>
      <c r="D14" s="241">
        <v>15726.67317284586</v>
      </c>
      <c r="E14" s="241">
        <v>15726.67317284586</v>
      </c>
      <c r="F14" s="241">
        <v>17181.111111111109</v>
      </c>
      <c r="G14" s="241">
        <v>17181.111111111109</v>
      </c>
      <c r="H14" s="241">
        <v>17181.111111111109</v>
      </c>
      <c r="I14" s="241">
        <v>18635.549049376361</v>
      </c>
      <c r="J14" s="241">
        <v>18635.549049376361</v>
      </c>
      <c r="K14" s="241">
        <v>17181.111111111109</v>
      </c>
      <c r="L14" s="241">
        <v>17181.111111111109</v>
      </c>
      <c r="M14" s="241">
        <v>17181.111111111109</v>
      </c>
      <c r="N14" s="241">
        <v>17181.111111111109</v>
      </c>
      <c r="O14" s="241">
        <v>15726.67317284586</v>
      </c>
      <c r="P14" s="241">
        <v>15726.67317284586</v>
      </c>
      <c r="Q14" s="241">
        <v>15726.67317284586</v>
      </c>
      <c r="R14" s="241">
        <v>15726.67317284586</v>
      </c>
      <c r="S14" s="241">
        <v>15726.67317284586</v>
      </c>
      <c r="T14" s="241">
        <v>15726.67317284586</v>
      </c>
      <c r="U14" s="241">
        <v>15726.67317284586</v>
      </c>
      <c r="V14" s="241">
        <v>15726.67317284586</v>
      </c>
      <c r="W14" s="241">
        <v>15726.67317284586</v>
      </c>
      <c r="X14" s="241">
        <v>15726.67317284586</v>
      </c>
      <c r="Y14" s="241">
        <v>15726.67317284586</v>
      </c>
      <c r="DA14" s="83" t="s">
        <v>1413</v>
      </c>
    </row>
    <row r="15" spans="1:105" ht="12" customHeight="1" x14ac:dyDescent="0.25">
      <c r="A15" s="107" t="s">
        <v>1409</v>
      </c>
      <c r="B15" s="282">
        <v>797.68888888888853</v>
      </c>
      <c r="C15" s="282">
        <v>797.68888888888853</v>
      </c>
      <c r="D15" s="282">
        <v>870.79669606530206</v>
      </c>
      <c r="E15" s="282">
        <v>1017.012310418129</v>
      </c>
      <c r="F15" s="282">
        <v>1017.012310418129</v>
      </c>
      <c r="G15" s="282">
        <v>1674.982575005851</v>
      </c>
      <c r="H15" s="282">
        <v>1674.982575005851</v>
      </c>
      <c r="I15" s="282">
        <v>1674.982575005851</v>
      </c>
      <c r="J15" s="282">
        <v>1601.874767829438</v>
      </c>
      <c r="K15" s="282">
        <v>1601.874767829438</v>
      </c>
      <c r="L15" s="282">
        <v>1528.7669606530239</v>
      </c>
      <c r="M15" s="282">
        <v>1528.7669606530239</v>
      </c>
      <c r="N15" s="282">
        <v>1528.7669606530239</v>
      </c>
      <c r="O15" s="282">
        <v>1455.6591534766101</v>
      </c>
      <c r="P15" s="282">
        <v>1455.6591534766101</v>
      </c>
      <c r="Q15" s="282">
        <v>1455.6591534766101</v>
      </c>
      <c r="R15" s="282">
        <v>1455.6591534766101</v>
      </c>
      <c r="S15" s="282">
        <v>1455.6591534766101</v>
      </c>
      <c r="T15" s="282">
        <v>1455.6591534766101</v>
      </c>
      <c r="U15" s="282">
        <v>1455.6591534766101</v>
      </c>
      <c r="V15" s="282">
        <v>1455.6591534766101</v>
      </c>
      <c r="W15" s="282">
        <v>1455.6591534766101</v>
      </c>
      <c r="X15" s="282">
        <v>1455.6591534766101</v>
      </c>
      <c r="Y15" s="282">
        <v>1455.6591534766101</v>
      </c>
      <c r="DA15" s="94" t="s">
        <v>1414</v>
      </c>
    </row>
    <row r="16" spans="1:105" ht="12" customHeight="1" x14ac:dyDescent="0.25">
      <c r="A16" s="49" t="s">
        <v>1411</v>
      </c>
      <c r="B16" s="242">
        <v>302.36400893048477</v>
      </c>
      <c r="C16" s="242">
        <v>314.29937286907273</v>
      </c>
      <c r="D16" s="242">
        <v>333.10567655448159</v>
      </c>
      <c r="E16" s="242">
        <v>316.83158496495628</v>
      </c>
      <c r="F16" s="242">
        <v>309.96064521813531</v>
      </c>
      <c r="G16" s="242">
        <v>309.96064521813531</v>
      </c>
      <c r="H16" s="242">
        <v>293.68655362860989</v>
      </c>
      <c r="I16" s="242">
        <v>284.28340178590543</v>
      </c>
      <c r="J16" s="242">
        <v>284.28340178590543</v>
      </c>
      <c r="K16" s="242">
        <v>258.6061583536756</v>
      </c>
      <c r="L16" s="242">
        <v>249.20300651097119</v>
      </c>
      <c r="M16" s="242">
        <v>298.02528127954741</v>
      </c>
      <c r="N16" s="242">
        <v>321.17031261589369</v>
      </c>
      <c r="O16" s="242">
        <v>321.17031261589369</v>
      </c>
      <c r="P16" s="242">
        <v>295.49306918366392</v>
      </c>
      <c r="Q16" s="242">
        <v>295.49306918366392</v>
      </c>
      <c r="R16" s="242">
        <v>295.49306918366392</v>
      </c>
      <c r="S16" s="242">
        <v>295.49306918366392</v>
      </c>
      <c r="T16" s="242">
        <v>295.49306918366392</v>
      </c>
      <c r="U16" s="242">
        <v>295.49306918366392</v>
      </c>
      <c r="V16" s="242">
        <v>295.49306918366392</v>
      </c>
      <c r="W16" s="242">
        <v>295.49306918366392</v>
      </c>
      <c r="X16" s="242">
        <v>295.49306918366392</v>
      </c>
      <c r="Y16" s="242">
        <v>295.49306918366392</v>
      </c>
      <c r="DA16" s="84" t="s">
        <v>1415</v>
      </c>
    </row>
    <row r="17" spans="1:105" ht="12" customHeight="1" x14ac:dyDescent="0.25">
      <c r="A17" s="108" t="s">
        <v>450</v>
      </c>
      <c r="B17" s="210"/>
      <c r="C17" s="210"/>
      <c r="D17" s="210"/>
      <c r="E17" s="210"/>
      <c r="F17" s="210"/>
      <c r="G17" s="210"/>
      <c r="H17" s="210"/>
      <c r="I17" s="210"/>
      <c r="J17" s="210"/>
      <c r="K17" s="210"/>
      <c r="L17" s="210"/>
      <c r="M17" s="210"/>
      <c r="N17" s="210"/>
      <c r="O17" s="210"/>
      <c r="P17" s="210"/>
      <c r="Q17" s="210"/>
      <c r="R17" s="210"/>
      <c r="S17" s="210"/>
      <c r="T17" s="210"/>
      <c r="U17" s="210"/>
      <c r="V17" s="210"/>
      <c r="W17" s="210"/>
      <c r="X17" s="210"/>
      <c r="Y17" s="210"/>
      <c r="DA17" s="109"/>
    </row>
    <row r="18" spans="1:105" ht="12" customHeight="1" x14ac:dyDescent="0.25">
      <c r="A18" s="51" t="s">
        <v>1407</v>
      </c>
      <c r="B18" s="246">
        <v>0</v>
      </c>
      <c r="C18" s="241">
        <v>0</v>
      </c>
      <c r="D18" s="241">
        <v>0</v>
      </c>
      <c r="E18" s="241">
        <v>0</v>
      </c>
      <c r="F18" s="241">
        <v>1454.4379382652471</v>
      </c>
      <c r="G18" s="241">
        <v>0</v>
      </c>
      <c r="H18" s="241">
        <v>1454.4379382652471</v>
      </c>
      <c r="I18" s="241">
        <v>1454.4379382652471</v>
      </c>
      <c r="J18" s="241">
        <v>0</v>
      </c>
      <c r="K18" s="241">
        <v>0</v>
      </c>
      <c r="L18" s="241">
        <v>0</v>
      </c>
      <c r="M18" s="241">
        <v>0</v>
      </c>
      <c r="N18" s="241">
        <v>0</v>
      </c>
      <c r="O18" s="241">
        <v>0</v>
      </c>
      <c r="P18" s="241">
        <v>0</v>
      </c>
      <c r="Q18" s="241">
        <v>0</v>
      </c>
      <c r="R18" s="241">
        <v>0</v>
      </c>
      <c r="S18" s="241">
        <v>1454.4379382652471</v>
      </c>
      <c r="T18" s="241">
        <v>0</v>
      </c>
      <c r="U18" s="241">
        <v>0</v>
      </c>
      <c r="V18" s="241">
        <v>0</v>
      </c>
      <c r="W18" s="241">
        <v>1454.4379382652471</v>
      </c>
      <c r="X18" s="241">
        <v>0</v>
      </c>
      <c r="Y18" s="241">
        <v>0</v>
      </c>
      <c r="DA18" s="83" t="s">
        <v>1416</v>
      </c>
    </row>
    <row r="19" spans="1:105" ht="12" customHeight="1" x14ac:dyDescent="0.25">
      <c r="A19" s="99" t="s">
        <v>1409</v>
      </c>
      <c r="B19" s="283">
        <v>0</v>
      </c>
      <c r="C19" s="282">
        <v>0</v>
      </c>
      <c r="D19" s="282">
        <v>146.21561435282709</v>
      </c>
      <c r="E19" s="282">
        <v>146.21561435282709</v>
      </c>
      <c r="F19" s="282">
        <v>0</v>
      </c>
      <c r="G19" s="282">
        <v>731.07807176413564</v>
      </c>
      <c r="H19" s="282">
        <v>0</v>
      </c>
      <c r="I19" s="282">
        <v>0</v>
      </c>
      <c r="J19" s="282">
        <v>0</v>
      </c>
      <c r="K19" s="282">
        <v>0</v>
      </c>
      <c r="L19" s="282">
        <v>0</v>
      </c>
      <c r="M19" s="282">
        <v>0</v>
      </c>
      <c r="N19" s="282">
        <v>0</v>
      </c>
      <c r="O19" s="282">
        <v>0</v>
      </c>
      <c r="P19" s="282">
        <v>0</v>
      </c>
      <c r="Q19" s="282">
        <v>0</v>
      </c>
      <c r="R19" s="282">
        <v>73.107807176413573</v>
      </c>
      <c r="S19" s="282">
        <v>0</v>
      </c>
      <c r="T19" s="282">
        <v>0</v>
      </c>
      <c r="U19" s="282">
        <v>73.107807176413573</v>
      </c>
      <c r="V19" s="282">
        <v>0</v>
      </c>
      <c r="W19" s="282">
        <v>73.107807176413573</v>
      </c>
      <c r="X19" s="282">
        <v>0</v>
      </c>
      <c r="Y19" s="282">
        <v>0</v>
      </c>
      <c r="DA19" s="94" t="s">
        <v>1417</v>
      </c>
    </row>
    <row r="20" spans="1:105" ht="12" customHeight="1" x14ac:dyDescent="0.25">
      <c r="A20" s="52" t="s">
        <v>1411</v>
      </c>
      <c r="B20" s="247">
        <v>0</v>
      </c>
      <c r="C20" s="242">
        <v>28.209455528113331</v>
      </c>
      <c r="D20" s="242">
        <v>28.209455528113331</v>
      </c>
      <c r="E20" s="242">
        <v>0</v>
      </c>
      <c r="F20" s="242">
        <v>9.4031518427044425</v>
      </c>
      <c r="G20" s="242">
        <v>9.4031518427044425</v>
      </c>
      <c r="H20" s="242">
        <v>0</v>
      </c>
      <c r="I20" s="242">
        <v>0</v>
      </c>
      <c r="J20" s="242">
        <v>16.274091589525391</v>
      </c>
      <c r="K20" s="242">
        <v>0</v>
      </c>
      <c r="L20" s="242">
        <v>0</v>
      </c>
      <c r="M20" s="242">
        <v>65.096366358101562</v>
      </c>
      <c r="N20" s="242">
        <v>32.548183179050781</v>
      </c>
      <c r="O20" s="242">
        <v>16.274091589525391</v>
      </c>
      <c r="P20" s="242">
        <v>0</v>
      </c>
      <c r="Q20" s="242">
        <v>0</v>
      </c>
      <c r="R20" s="242">
        <v>25.67724343222983</v>
      </c>
      <c r="S20" s="242">
        <v>0</v>
      </c>
      <c r="T20" s="242">
        <v>25.67724343222983</v>
      </c>
      <c r="U20" s="242">
        <v>25.67724343222983</v>
      </c>
      <c r="V20" s="242">
        <v>0</v>
      </c>
      <c r="W20" s="242">
        <v>25.67724343222983</v>
      </c>
      <c r="X20" s="242">
        <v>0</v>
      </c>
      <c r="Y20" s="242">
        <v>25.67724343222983</v>
      </c>
      <c r="DA20" s="84" t="s">
        <v>1418</v>
      </c>
    </row>
    <row r="21" spans="1:105" ht="12" customHeight="1" x14ac:dyDescent="0.25">
      <c r="A21" s="108" t="s">
        <v>455</v>
      </c>
      <c r="B21" s="245"/>
      <c r="C21" s="210"/>
      <c r="D21" s="210"/>
      <c r="E21" s="210"/>
      <c r="F21" s="210"/>
      <c r="G21" s="210"/>
      <c r="H21" s="210"/>
      <c r="I21" s="210"/>
      <c r="J21" s="210"/>
      <c r="K21" s="210"/>
      <c r="L21" s="210"/>
      <c r="M21" s="210"/>
      <c r="N21" s="210"/>
      <c r="O21" s="210"/>
      <c r="P21" s="210"/>
      <c r="Q21" s="210"/>
      <c r="R21" s="210"/>
      <c r="S21" s="210"/>
      <c r="T21" s="210"/>
      <c r="U21" s="210"/>
      <c r="V21" s="210"/>
      <c r="W21" s="210"/>
      <c r="X21" s="210"/>
      <c r="Y21" s="210"/>
      <c r="DA21" s="109"/>
    </row>
    <row r="22" spans="1:105" ht="12" customHeight="1" x14ac:dyDescent="0.25">
      <c r="A22" s="51" t="s">
        <v>1407</v>
      </c>
      <c r="B22" s="246"/>
      <c r="C22" s="241">
        <f t="shared" ref="C22:Y22" si="1">B14+C18-C14</f>
        <v>0</v>
      </c>
      <c r="D22" s="241">
        <f t="shared" si="1"/>
        <v>1454.4379382652496</v>
      </c>
      <c r="E22" s="241">
        <f t="shared" si="1"/>
        <v>0</v>
      </c>
      <c r="F22" s="241">
        <f t="shared" si="1"/>
        <v>0</v>
      </c>
      <c r="G22" s="241">
        <f t="shared" si="1"/>
        <v>0</v>
      </c>
      <c r="H22" s="241">
        <f t="shared" si="1"/>
        <v>1454.4379382652478</v>
      </c>
      <c r="I22" s="241">
        <f t="shared" si="1"/>
        <v>0</v>
      </c>
      <c r="J22" s="241">
        <f t="shared" si="1"/>
        <v>0</v>
      </c>
      <c r="K22" s="241">
        <f t="shared" si="1"/>
        <v>1454.4379382652514</v>
      </c>
      <c r="L22" s="241">
        <f t="shared" si="1"/>
        <v>0</v>
      </c>
      <c r="M22" s="241">
        <f t="shared" si="1"/>
        <v>0</v>
      </c>
      <c r="N22" s="241">
        <f t="shared" si="1"/>
        <v>0</v>
      </c>
      <c r="O22" s="241">
        <f t="shared" si="1"/>
        <v>1454.4379382652496</v>
      </c>
      <c r="P22" s="241">
        <f t="shared" si="1"/>
        <v>0</v>
      </c>
      <c r="Q22" s="241">
        <f t="shared" si="1"/>
        <v>0</v>
      </c>
      <c r="R22" s="241">
        <f t="shared" si="1"/>
        <v>0</v>
      </c>
      <c r="S22" s="241">
        <f t="shared" si="1"/>
        <v>1454.437938265246</v>
      </c>
      <c r="T22" s="241">
        <f t="shared" si="1"/>
        <v>0</v>
      </c>
      <c r="U22" s="241">
        <f t="shared" si="1"/>
        <v>0</v>
      </c>
      <c r="V22" s="241">
        <f t="shared" si="1"/>
        <v>0</v>
      </c>
      <c r="W22" s="241">
        <f t="shared" si="1"/>
        <v>1454.437938265246</v>
      </c>
      <c r="X22" s="241">
        <f t="shared" si="1"/>
        <v>0</v>
      </c>
      <c r="Y22" s="241">
        <f t="shared" si="1"/>
        <v>0</v>
      </c>
      <c r="DA22" s="83"/>
    </row>
    <row r="23" spans="1:105" ht="12" customHeight="1" x14ac:dyDescent="0.25">
      <c r="A23" s="99" t="s">
        <v>1409</v>
      </c>
      <c r="B23" s="283"/>
      <c r="C23" s="282">
        <f t="shared" ref="C23:Y23" si="2">B15+C19-C15</f>
        <v>0</v>
      </c>
      <c r="D23" s="282">
        <f t="shared" si="2"/>
        <v>73.10780717641353</v>
      </c>
      <c r="E23" s="282">
        <f t="shared" si="2"/>
        <v>0</v>
      </c>
      <c r="F23" s="282">
        <f t="shared" si="2"/>
        <v>0</v>
      </c>
      <c r="G23" s="282">
        <f t="shared" si="2"/>
        <v>73.107807176413644</v>
      </c>
      <c r="H23" s="282">
        <f t="shared" si="2"/>
        <v>0</v>
      </c>
      <c r="I23" s="282">
        <f t="shared" si="2"/>
        <v>0</v>
      </c>
      <c r="J23" s="282">
        <f t="shared" si="2"/>
        <v>73.107807176412962</v>
      </c>
      <c r="K23" s="282">
        <f t="shared" si="2"/>
        <v>0</v>
      </c>
      <c r="L23" s="282">
        <f t="shared" si="2"/>
        <v>73.107807176414099</v>
      </c>
      <c r="M23" s="282">
        <f t="shared" si="2"/>
        <v>0</v>
      </c>
      <c r="N23" s="282">
        <f t="shared" si="2"/>
        <v>0</v>
      </c>
      <c r="O23" s="282">
        <f t="shared" si="2"/>
        <v>73.107807176413871</v>
      </c>
      <c r="P23" s="282">
        <f t="shared" si="2"/>
        <v>0</v>
      </c>
      <c r="Q23" s="282">
        <f t="shared" si="2"/>
        <v>0</v>
      </c>
      <c r="R23" s="282">
        <f t="shared" si="2"/>
        <v>73.107807176413644</v>
      </c>
      <c r="S23" s="282">
        <f t="shared" si="2"/>
        <v>0</v>
      </c>
      <c r="T23" s="282">
        <f t="shared" si="2"/>
        <v>0</v>
      </c>
      <c r="U23" s="282">
        <f t="shared" si="2"/>
        <v>73.107807176413644</v>
      </c>
      <c r="V23" s="282">
        <f t="shared" si="2"/>
        <v>0</v>
      </c>
      <c r="W23" s="282">
        <f t="shared" si="2"/>
        <v>73.107807176413644</v>
      </c>
      <c r="X23" s="282">
        <f t="shared" si="2"/>
        <v>0</v>
      </c>
      <c r="Y23" s="282">
        <f t="shared" si="2"/>
        <v>0</v>
      </c>
      <c r="DA23" s="94"/>
    </row>
    <row r="24" spans="1:105" ht="12" customHeight="1" x14ac:dyDescent="0.25">
      <c r="A24" s="52" t="s">
        <v>1411</v>
      </c>
      <c r="B24" s="247"/>
      <c r="C24" s="242">
        <f t="shared" ref="C24:Y24" si="3">B16+C20-C16</f>
        <v>16.274091589525369</v>
      </c>
      <c r="D24" s="242">
        <f t="shared" si="3"/>
        <v>9.4031518427044603</v>
      </c>
      <c r="E24" s="242">
        <f t="shared" si="3"/>
        <v>16.274091589525312</v>
      </c>
      <c r="F24" s="242">
        <f t="shared" si="3"/>
        <v>16.274091589525426</v>
      </c>
      <c r="G24" s="242">
        <f t="shared" si="3"/>
        <v>9.4031518427044603</v>
      </c>
      <c r="H24" s="242">
        <f t="shared" si="3"/>
        <v>16.274091589525426</v>
      </c>
      <c r="I24" s="242">
        <f t="shared" si="3"/>
        <v>9.4031518427044603</v>
      </c>
      <c r="J24" s="242">
        <f t="shared" si="3"/>
        <v>16.274091589525369</v>
      </c>
      <c r="K24" s="242">
        <f t="shared" si="3"/>
        <v>25.67724343222983</v>
      </c>
      <c r="L24" s="242">
        <f t="shared" si="3"/>
        <v>9.4031518427044034</v>
      </c>
      <c r="M24" s="242">
        <f t="shared" si="3"/>
        <v>16.274091589525312</v>
      </c>
      <c r="N24" s="242">
        <f t="shared" si="3"/>
        <v>9.4031518427045171</v>
      </c>
      <c r="O24" s="242">
        <f t="shared" si="3"/>
        <v>16.274091589525369</v>
      </c>
      <c r="P24" s="242">
        <f t="shared" si="3"/>
        <v>25.677243432229773</v>
      </c>
      <c r="Q24" s="242">
        <f t="shared" si="3"/>
        <v>0</v>
      </c>
      <c r="R24" s="242">
        <f t="shared" si="3"/>
        <v>25.67724343222983</v>
      </c>
      <c r="S24" s="242">
        <f t="shared" si="3"/>
        <v>0</v>
      </c>
      <c r="T24" s="242">
        <f t="shared" si="3"/>
        <v>25.67724343222983</v>
      </c>
      <c r="U24" s="242">
        <f t="shared" si="3"/>
        <v>25.67724343222983</v>
      </c>
      <c r="V24" s="242">
        <f t="shared" si="3"/>
        <v>0</v>
      </c>
      <c r="W24" s="242">
        <f t="shared" si="3"/>
        <v>25.67724343222983</v>
      </c>
      <c r="X24" s="242">
        <f t="shared" si="3"/>
        <v>0</v>
      </c>
      <c r="Y24" s="242">
        <f t="shared" si="3"/>
        <v>25.67724343222983</v>
      </c>
      <c r="DA24" s="84"/>
    </row>
    <row r="25" spans="1:105" ht="12" customHeight="1" x14ac:dyDescent="0.25">
      <c r="A25" s="30" t="s">
        <v>456</v>
      </c>
      <c r="B25" s="203"/>
      <c r="C25" s="203"/>
      <c r="D25" s="203"/>
      <c r="E25" s="203"/>
      <c r="F25" s="203"/>
      <c r="G25" s="203"/>
      <c r="H25" s="203"/>
      <c r="I25" s="203"/>
      <c r="J25" s="203"/>
      <c r="K25" s="203"/>
      <c r="L25" s="203"/>
      <c r="M25" s="203"/>
      <c r="N25" s="203"/>
      <c r="O25" s="203"/>
      <c r="P25" s="203"/>
      <c r="Q25" s="203"/>
      <c r="R25" s="203"/>
      <c r="S25" s="203"/>
      <c r="T25" s="203"/>
      <c r="U25" s="203"/>
      <c r="V25" s="203"/>
      <c r="W25" s="203"/>
      <c r="X25" s="203"/>
      <c r="Y25" s="203"/>
      <c r="DA25" s="112"/>
    </row>
    <row r="26" spans="1:105" ht="12" customHeight="1" x14ac:dyDescent="0.25">
      <c r="A26" s="50" t="s">
        <v>1407</v>
      </c>
      <c r="B26" s="241">
        <f t="shared" ref="B26:Y26" si="4">B14-B9</f>
        <v>1718.1111111111095</v>
      </c>
      <c r="C26" s="241">
        <f t="shared" si="4"/>
        <v>2362.1111111111095</v>
      </c>
      <c r="D26" s="241">
        <f t="shared" si="4"/>
        <v>1444.6731728458599</v>
      </c>
      <c r="E26" s="241">
        <f t="shared" si="4"/>
        <v>1088.6731728458599</v>
      </c>
      <c r="F26" s="241">
        <f t="shared" si="4"/>
        <v>2142.1111111111095</v>
      </c>
      <c r="G26" s="241">
        <f t="shared" si="4"/>
        <v>2015.1111111111095</v>
      </c>
      <c r="H26" s="241">
        <f t="shared" si="4"/>
        <v>1507.1111111111095</v>
      </c>
      <c r="I26" s="241">
        <f t="shared" si="4"/>
        <v>1968.8830493763598</v>
      </c>
      <c r="J26" s="241">
        <f t="shared" si="4"/>
        <v>4622.237049376361</v>
      </c>
      <c r="K26" s="241">
        <f t="shared" si="4"/>
        <v>7112.1111111111095</v>
      </c>
      <c r="L26" s="241">
        <f t="shared" si="4"/>
        <v>7913.1111111111095</v>
      </c>
      <c r="M26" s="241">
        <f t="shared" si="4"/>
        <v>11628.111111111109</v>
      </c>
      <c r="N26" s="241">
        <f t="shared" si="4"/>
        <v>12176.111111111109</v>
      </c>
      <c r="O26" s="241">
        <f t="shared" si="4"/>
        <v>10443.67317284586</v>
      </c>
      <c r="P26" s="241">
        <f t="shared" si="4"/>
        <v>10163.259172845861</v>
      </c>
      <c r="Q26" s="241">
        <f t="shared" si="4"/>
        <v>10435.560172845861</v>
      </c>
      <c r="R26" s="241">
        <f t="shared" si="4"/>
        <v>9087.8233028458599</v>
      </c>
      <c r="S26" s="241">
        <f t="shared" si="4"/>
        <v>9593.5946348458601</v>
      </c>
      <c r="T26" s="241">
        <f t="shared" si="4"/>
        <v>9328.7431768458591</v>
      </c>
      <c r="U26" s="241">
        <f t="shared" si="4"/>
        <v>10187.151994845859</v>
      </c>
      <c r="V26" s="241">
        <f t="shared" si="4"/>
        <v>9014.6731728458599</v>
      </c>
      <c r="W26" s="241">
        <f t="shared" si="4"/>
        <v>8638.6731728458599</v>
      </c>
      <c r="X26" s="241">
        <f t="shared" si="4"/>
        <v>8780.6731728458599</v>
      </c>
      <c r="Y26" s="241">
        <f t="shared" si="4"/>
        <v>8726.6731728458599</v>
      </c>
      <c r="DA26" s="83"/>
    </row>
    <row r="27" spans="1:105" ht="12" customHeight="1" x14ac:dyDescent="0.25">
      <c r="A27" s="107" t="s">
        <v>1409</v>
      </c>
      <c r="B27" s="282">
        <f t="shared" ref="B27:Y27" si="5">B15-B10</f>
        <v>79.768888888888796</v>
      </c>
      <c r="C27" s="282">
        <f t="shared" si="5"/>
        <v>49.348888888888723</v>
      </c>
      <c r="D27" s="282">
        <f t="shared" si="5"/>
        <v>92.73669606530234</v>
      </c>
      <c r="E27" s="282">
        <f t="shared" si="5"/>
        <v>111.65231041812922</v>
      </c>
      <c r="F27" s="282">
        <f t="shared" si="5"/>
        <v>107.23231041812926</v>
      </c>
      <c r="G27" s="282">
        <f t="shared" si="5"/>
        <v>113.70257500585103</v>
      </c>
      <c r="H27" s="282">
        <f t="shared" si="5"/>
        <v>549.54257500585095</v>
      </c>
      <c r="I27" s="282">
        <f t="shared" si="5"/>
        <v>674.20257500585103</v>
      </c>
      <c r="J27" s="282">
        <f t="shared" si="5"/>
        <v>642.13476782943803</v>
      </c>
      <c r="K27" s="282">
        <f t="shared" si="5"/>
        <v>551.57476782943809</v>
      </c>
      <c r="L27" s="282">
        <f t="shared" si="5"/>
        <v>331.48696065302397</v>
      </c>
      <c r="M27" s="282">
        <f t="shared" si="5"/>
        <v>133.52696065302393</v>
      </c>
      <c r="N27" s="282">
        <f t="shared" si="5"/>
        <v>439.00696065302395</v>
      </c>
      <c r="O27" s="282">
        <f t="shared" si="5"/>
        <v>634.85915347661012</v>
      </c>
      <c r="P27" s="282">
        <f t="shared" si="5"/>
        <v>792.77915347661008</v>
      </c>
      <c r="Q27" s="282">
        <f t="shared" si="5"/>
        <v>870.3791534766101</v>
      </c>
      <c r="R27" s="282">
        <f t="shared" si="5"/>
        <v>855.33915347661002</v>
      </c>
      <c r="S27" s="282">
        <f t="shared" si="5"/>
        <v>851.4991534766101</v>
      </c>
      <c r="T27" s="282">
        <f t="shared" si="5"/>
        <v>554.69915347661004</v>
      </c>
      <c r="U27" s="282">
        <f t="shared" si="5"/>
        <v>810.53915347661007</v>
      </c>
      <c r="V27" s="282">
        <f t="shared" si="5"/>
        <v>913.4991534766101</v>
      </c>
      <c r="W27" s="282">
        <f t="shared" si="5"/>
        <v>1004.45915347661</v>
      </c>
      <c r="X27" s="282">
        <f t="shared" si="5"/>
        <v>1080.6691534766101</v>
      </c>
      <c r="Y27" s="282">
        <f t="shared" si="5"/>
        <v>1220.03915347661</v>
      </c>
      <c r="DA27" s="94"/>
    </row>
    <row r="28" spans="1:105" ht="12" customHeight="1" x14ac:dyDescent="0.25">
      <c r="A28" s="49" t="s">
        <v>1411</v>
      </c>
      <c r="B28" s="242">
        <f t="shared" ref="B28:Y28" si="6">B16-B11</f>
        <v>30.236400893048483</v>
      </c>
      <c r="C28" s="242">
        <f t="shared" si="6"/>
        <v>27.464719414627325</v>
      </c>
      <c r="D28" s="242">
        <f t="shared" si="6"/>
        <v>44.858052827534209</v>
      </c>
      <c r="E28" s="242">
        <f t="shared" si="6"/>
        <v>68.218030602170671</v>
      </c>
      <c r="F28" s="242">
        <f t="shared" si="6"/>
        <v>76.734033258322512</v>
      </c>
      <c r="G28" s="242">
        <f t="shared" si="6"/>
        <v>91.285740234562411</v>
      </c>
      <c r="H28" s="242">
        <f t="shared" si="6"/>
        <v>119.65959480291698</v>
      </c>
      <c r="I28" s="242">
        <f t="shared" si="6"/>
        <v>88.606432614421834</v>
      </c>
      <c r="J28" s="242">
        <f t="shared" si="6"/>
        <v>88.027401785905425</v>
      </c>
      <c r="K28" s="242">
        <f t="shared" si="6"/>
        <v>79.9461583536756</v>
      </c>
      <c r="L28" s="242">
        <f t="shared" si="6"/>
        <v>65.563006510971206</v>
      </c>
      <c r="M28" s="242">
        <f t="shared" si="6"/>
        <v>60.40528127954741</v>
      </c>
      <c r="N28" s="242">
        <f t="shared" si="6"/>
        <v>55.163312615893688</v>
      </c>
      <c r="O28" s="242">
        <f t="shared" si="6"/>
        <v>56.697272615893667</v>
      </c>
      <c r="P28" s="242">
        <f t="shared" si="6"/>
        <v>36.237791183663944</v>
      </c>
      <c r="Q28" s="242">
        <f t="shared" si="6"/>
        <v>39.22127918366391</v>
      </c>
      <c r="R28" s="242">
        <f t="shared" si="6"/>
        <v>41.22306918366391</v>
      </c>
      <c r="S28" s="242">
        <f t="shared" si="6"/>
        <v>46.117269183663922</v>
      </c>
      <c r="T28" s="242">
        <f t="shared" si="6"/>
        <v>78.842969183663911</v>
      </c>
      <c r="U28" s="242">
        <f t="shared" si="6"/>
        <v>102.41829918366392</v>
      </c>
      <c r="V28" s="242">
        <f t="shared" si="6"/>
        <v>119.75786918366393</v>
      </c>
      <c r="W28" s="242">
        <f t="shared" si="6"/>
        <v>75.478362183663933</v>
      </c>
      <c r="X28" s="242">
        <f t="shared" si="6"/>
        <v>75.811335183663914</v>
      </c>
      <c r="Y28" s="242">
        <f t="shared" si="6"/>
        <v>39.718069583663919</v>
      </c>
      <c r="DA28" s="84"/>
    </row>
    <row r="29" spans="1:105" ht="12" customHeight="1" x14ac:dyDescent="0.25">
      <c r="A29" s="142"/>
      <c r="B29" s="244"/>
      <c r="C29" s="244"/>
      <c r="D29" s="244"/>
      <c r="E29" s="244"/>
      <c r="F29" s="244"/>
      <c r="G29" s="244"/>
      <c r="H29" s="244"/>
      <c r="I29" s="244"/>
      <c r="J29" s="244"/>
      <c r="K29" s="244"/>
      <c r="L29" s="244"/>
      <c r="M29" s="244"/>
      <c r="N29" s="244"/>
      <c r="O29" s="244"/>
      <c r="P29" s="244"/>
      <c r="Q29" s="244"/>
      <c r="R29" s="244"/>
      <c r="S29" s="244"/>
      <c r="T29" s="244"/>
      <c r="U29" s="244"/>
      <c r="V29" s="244"/>
      <c r="W29" s="244"/>
      <c r="X29" s="244"/>
      <c r="Y29" s="244"/>
      <c r="DA29" s="176"/>
    </row>
    <row r="30" spans="1:105" ht="12" customHeight="1" x14ac:dyDescent="0.25">
      <c r="A30" s="30" t="s">
        <v>69</v>
      </c>
      <c r="B30" s="113"/>
      <c r="C30" s="113"/>
      <c r="D30" s="113"/>
      <c r="E30" s="113"/>
      <c r="F30" s="113"/>
      <c r="G30" s="113"/>
      <c r="H30" s="113"/>
      <c r="I30" s="113"/>
      <c r="J30" s="113"/>
      <c r="K30" s="113"/>
      <c r="L30" s="113"/>
      <c r="M30" s="113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DA30" s="112"/>
    </row>
    <row r="31" spans="1:105" ht="12" customHeight="1" x14ac:dyDescent="0.25">
      <c r="A31" s="31" t="s">
        <v>70</v>
      </c>
      <c r="B31" s="210">
        <v>1292.3955288048151</v>
      </c>
      <c r="C31" s="210">
        <v>1377.297420464316</v>
      </c>
      <c r="D31" s="210">
        <v>1235.4519346517629</v>
      </c>
      <c r="E31" s="210">
        <v>1122.8255374032669</v>
      </c>
      <c r="F31" s="210">
        <v>1214.973430782459</v>
      </c>
      <c r="G31" s="210">
        <v>1129.8595012897681</v>
      </c>
      <c r="H31" s="210">
        <v>1110.653052450559</v>
      </c>
      <c r="I31" s="210">
        <v>1490.6093723129841</v>
      </c>
      <c r="J31" s="210">
        <v>1132.764316423044</v>
      </c>
      <c r="K31" s="210">
        <v>856.33129836629405</v>
      </c>
      <c r="L31" s="210">
        <v>968.89355116079082</v>
      </c>
      <c r="M31" s="210">
        <v>726.87343078245908</v>
      </c>
      <c r="N31" s="210">
        <v>685.45503009458287</v>
      </c>
      <c r="O31" s="210">
        <v>727.0573516766982</v>
      </c>
      <c r="P31" s="210">
        <v>760.25468615649186</v>
      </c>
      <c r="Q31" s="210">
        <v>736.35245055889936</v>
      </c>
      <c r="R31" s="210">
        <v>776.2913155631984</v>
      </c>
      <c r="S31" s="210">
        <v>680.45846947549444</v>
      </c>
      <c r="T31" s="210">
        <v>649.55993121238168</v>
      </c>
      <c r="U31" s="210">
        <v>641.71134995700766</v>
      </c>
      <c r="V31" s="210">
        <v>552.78538263112637</v>
      </c>
      <c r="W31" s="210">
        <v>639.53198624247636</v>
      </c>
      <c r="X31" s="210">
        <v>573.62347377472042</v>
      </c>
      <c r="Y31" s="210">
        <v>566.05778159931208</v>
      </c>
      <c r="DA31" s="109" t="s">
        <v>1419</v>
      </c>
    </row>
    <row r="32" spans="1:105" ht="12" customHeight="1" x14ac:dyDescent="0.25">
      <c r="A32" s="24" t="s">
        <v>28</v>
      </c>
      <c r="B32" s="213">
        <v>680.11599312123815</v>
      </c>
      <c r="C32" s="213">
        <v>705.41186586414437</v>
      </c>
      <c r="D32" s="213">
        <v>514.5692175408426</v>
      </c>
      <c r="E32" s="213">
        <v>409.96612209802231</v>
      </c>
      <c r="F32" s="213">
        <v>382.69079965606193</v>
      </c>
      <c r="G32" s="213">
        <v>262.49458297506447</v>
      </c>
      <c r="H32" s="213">
        <v>228.5944110060189</v>
      </c>
      <c r="I32" s="213">
        <v>351.08564058469477</v>
      </c>
      <c r="J32" s="213">
        <v>238.2452278589854</v>
      </c>
      <c r="K32" s="213">
        <v>80.729922613929489</v>
      </c>
      <c r="L32" s="213">
        <v>170.9101461736887</v>
      </c>
      <c r="M32" s="213">
        <v>66.239810834049862</v>
      </c>
      <c r="N32" s="213">
        <v>62.40412725709372</v>
      </c>
      <c r="O32" s="213">
        <v>62.40412725709372</v>
      </c>
      <c r="P32" s="213">
        <v>69.206706792777297</v>
      </c>
      <c r="Q32" s="213">
        <v>50.148151332760087</v>
      </c>
      <c r="R32" s="213">
        <v>32.943250214961303</v>
      </c>
      <c r="S32" s="213">
        <v>36.796732588134127</v>
      </c>
      <c r="T32" s="213">
        <v>114.87119518486671</v>
      </c>
      <c r="U32" s="213">
        <v>66.207308684436796</v>
      </c>
      <c r="V32" s="213">
        <v>97.193035253654344</v>
      </c>
      <c r="W32" s="213">
        <v>132.57910576096299</v>
      </c>
      <c r="X32" s="213">
        <v>45.369733447979357</v>
      </c>
      <c r="Y32" s="213">
        <v>47.834307824591569</v>
      </c>
      <c r="DA32" s="85" t="s">
        <v>1420</v>
      </c>
    </row>
    <row r="33" spans="1:105" ht="12" customHeight="1" x14ac:dyDescent="0.25">
      <c r="A33" s="14" t="s">
        <v>29</v>
      </c>
      <c r="B33" s="204">
        <f t="shared" ref="B33:Y33" si="7">B34+B35+B36+B37+B38</f>
        <v>395.34015477214098</v>
      </c>
      <c r="C33" s="204">
        <f t="shared" si="7"/>
        <v>426.34944110060178</v>
      </c>
      <c r="D33" s="204">
        <f t="shared" si="7"/>
        <v>473.46423043852104</v>
      </c>
      <c r="E33" s="204">
        <f t="shared" si="7"/>
        <v>473.03662940670677</v>
      </c>
      <c r="F33" s="204">
        <f t="shared" si="7"/>
        <v>572.0071367153912</v>
      </c>
      <c r="G33" s="204">
        <f t="shared" si="7"/>
        <v>590.89045571797078</v>
      </c>
      <c r="H33" s="204">
        <f t="shared" si="7"/>
        <v>589.04170249355116</v>
      </c>
      <c r="I33" s="204">
        <f t="shared" si="7"/>
        <v>832.4520206362854</v>
      </c>
      <c r="J33" s="204">
        <f t="shared" si="7"/>
        <v>615.41994840928623</v>
      </c>
      <c r="K33" s="204">
        <f t="shared" si="7"/>
        <v>544.195958727429</v>
      </c>
      <c r="L33" s="204">
        <f t="shared" si="7"/>
        <v>589.08469475494394</v>
      </c>
      <c r="M33" s="204">
        <f t="shared" si="7"/>
        <v>499.67996560619076</v>
      </c>
      <c r="N33" s="204">
        <f t="shared" si="7"/>
        <v>494.84101461736878</v>
      </c>
      <c r="O33" s="204">
        <f t="shared" si="7"/>
        <v>532.048237317283</v>
      </c>
      <c r="P33" s="204">
        <f t="shared" si="7"/>
        <v>545.03662940670688</v>
      </c>
      <c r="Q33" s="204">
        <f t="shared" si="7"/>
        <v>577.70619088564058</v>
      </c>
      <c r="R33" s="204">
        <f t="shared" si="7"/>
        <v>635.4924333619947</v>
      </c>
      <c r="S33" s="204">
        <f t="shared" si="7"/>
        <v>536.96612209802242</v>
      </c>
      <c r="T33" s="204">
        <f t="shared" si="7"/>
        <v>412.88271711092</v>
      </c>
      <c r="U33" s="204">
        <f t="shared" si="7"/>
        <v>451.18512467755801</v>
      </c>
      <c r="V33" s="204">
        <f t="shared" si="7"/>
        <v>321.40455717970764</v>
      </c>
      <c r="W33" s="204">
        <f t="shared" si="7"/>
        <v>348.0849527085125</v>
      </c>
      <c r="X33" s="204">
        <f t="shared" si="7"/>
        <v>386.01049011177975</v>
      </c>
      <c r="Y33" s="204">
        <f t="shared" si="7"/>
        <v>369.34686156491819</v>
      </c>
      <c r="DA33" s="71"/>
    </row>
    <row r="34" spans="1:105" ht="12" customHeight="1" x14ac:dyDescent="0.25">
      <c r="A34" s="18" t="s">
        <v>30</v>
      </c>
      <c r="B34" s="204">
        <v>0</v>
      </c>
      <c r="C34" s="204">
        <v>0</v>
      </c>
      <c r="D34" s="204">
        <v>0</v>
      </c>
      <c r="E34" s="204">
        <v>0</v>
      </c>
      <c r="F34" s="204">
        <v>0</v>
      </c>
      <c r="G34" s="204">
        <v>0</v>
      </c>
      <c r="H34" s="204">
        <v>0</v>
      </c>
      <c r="I34" s="204">
        <v>0</v>
      </c>
      <c r="J34" s="204">
        <v>0</v>
      </c>
      <c r="K34" s="204">
        <v>0</v>
      </c>
      <c r="L34" s="204">
        <v>0</v>
      </c>
      <c r="M34" s="204">
        <v>0</v>
      </c>
      <c r="N34" s="204">
        <v>0</v>
      </c>
      <c r="O34" s="204">
        <v>0</v>
      </c>
      <c r="P34" s="204">
        <v>0</v>
      </c>
      <c r="Q34" s="204">
        <v>0</v>
      </c>
      <c r="R34" s="204">
        <v>0</v>
      </c>
      <c r="S34" s="204">
        <v>0</v>
      </c>
      <c r="T34" s="204">
        <v>0</v>
      </c>
      <c r="U34" s="204">
        <v>0</v>
      </c>
      <c r="V34" s="204">
        <v>0</v>
      </c>
      <c r="W34" s="204">
        <v>0</v>
      </c>
      <c r="X34" s="204">
        <v>0</v>
      </c>
      <c r="Y34" s="204">
        <v>0</v>
      </c>
      <c r="DA34" s="71" t="s">
        <v>1421</v>
      </c>
    </row>
    <row r="35" spans="1:105" ht="12" customHeight="1" x14ac:dyDescent="0.25">
      <c r="A35" s="18" t="s">
        <v>31</v>
      </c>
      <c r="B35" s="204">
        <v>16.946087704213241</v>
      </c>
      <c r="C35" s="204">
        <v>16.946087704213241</v>
      </c>
      <c r="D35" s="204">
        <v>13.556921754084261</v>
      </c>
      <c r="E35" s="204">
        <v>14.68667239896819</v>
      </c>
      <c r="F35" s="204">
        <v>16.946087704213241</v>
      </c>
      <c r="G35" s="204">
        <v>15.816337059329321</v>
      </c>
      <c r="H35" s="204">
        <v>15.816337059329321</v>
      </c>
      <c r="I35" s="204">
        <v>14.68667239896819</v>
      </c>
      <c r="J35" s="204">
        <v>14.68667239896819</v>
      </c>
      <c r="K35" s="204">
        <v>14.28297506448839</v>
      </c>
      <c r="L35" s="204">
        <v>8.7895098882201186</v>
      </c>
      <c r="M35" s="204">
        <v>5.4934651762682716</v>
      </c>
      <c r="N35" s="204">
        <v>2.1974204643164228</v>
      </c>
      <c r="O35" s="204">
        <v>3.2960447119518479</v>
      </c>
      <c r="P35" s="204">
        <v>3.2960447119518479</v>
      </c>
      <c r="Q35" s="204">
        <v>2.1974204643164228</v>
      </c>
      <c r="R35" s="204">
        <v>3.2960447119518479</v>
      </c>
      <c r="S35" s="204">
        <v>2.51384350816853</v>
      </c>
      <c r="T35" s="204">
        <v>2.9379191745485809</v>
      </c>
      <c r="U35" s="204">
        <v>3.3312123817712811</v>
      </c>
      <c r="V35" s="204">
        <v>3.7147033533963878</v>
      </c>
      <c r="W35" s="204">
        <v>4.4365434221840063</v>
      </c>
      <c r="X35" s="204">
        <v>6.4680137575236456</v>
      </c>
      <c r="Y35" s="204">
        <v>8.6697334479793629</v>
      </c>
      <c r="DA35" s="71" t="s">
        <v>1422</v>
      </c>
    </row>
    <row r="36" spans="1:105" ht="12" customHeight="1" x14ac:dyDescent="0.25">
      <c r="A36" s="18" t="s">
        <v>71</v>
      </c>
      <c r="B36" s="204">
        <v>50.324849527085121</v>
      </c>
      <c r="C36" s="204">
        <v>49.297764402407559</v>
      </c>
      <c r="D36" s="204">
        <v>43.135597592433363</v>
      </c>
      <c r="E36" s="204">
        <v>49.297764402407559</v>
      </c>
      <c r="F36" s="204">
        <v>3.0810834049871021</v>
      </c>
      <c r="G36" s="204">
        <v>4.1081685296646597</v>
      </c>
      <c r="H36" s="204">
        <v>4.1081685296646597</v>
      </c>
      <c r="I36" s="204">
        <v>4.1081685296646597</v>
      </c>
      <c r="J36" s="204">
        <v>4.1081685296646597</v>
      </c>
      <c r="K36" s="204">
        <v>4.0699054170249349</v>
      </c>
      <c r="L36" s="204">
        <v>3.0524505588993982</v>
      </c>
      <c r="M36" s="204">
        <v>1.0174548581255369</v>
      </c>
      <c r="N36" s="204">
        <v>10.17480653482373</v>
      </c>
      <c r="O36" s="204">
        <v>13.22725709372313</v>
      </c>
      <c r="P36" s="204">
        <v>16.27970765262253</v>
      </c>
      <c r="Q36" s="204">
        <v>9.1573516766981928</v>
      </c>
      <c r="R36" s="204">
        <v>8.139896818572657</v>
      </c>
      <c r="S36" s="204">
        <v>7.3004299226139286</v>
      </c>
      <c r="T36" s="204">
        <v>6.4813413585554596</v>
      </c>
      <c r="U36" s="204">
        <v>5.9634565778159931</v>
      </c>
      <c r="V36" s="204">
        <v>5.8159071367153903</v>
      </c>
      <c r="W36" s="204">
        <v>6.2697334479793634</v>
      </c>
      <c r="X36" s="204">
        <v>6.3663800515907134</v>
      </c>
      <c r="Y36" s="204">
        <v>5.126053310404127</v>
      </c>
      <c r="DA36" s="71" t="s">
        <v>1423</v>
      </c>
    </row>
    <row r="37" spans="1:105" ht="12" customHeight="1" x14ac:dyDescent="0.25">
      <c r="A37" s="18" t="s">
        <v>32</v>
      </c>
      <c r="B37" s="204">
        <v>85.879449699054163</v>
      </c>
      <c r="C37" s="204">
        <v>82.984608770421318</v>
      </c>
      <c r="D37" s="204">
        <v>82.984608770421318</v>
      </c>
      <c r="E37" s="204">
        <v>75.265090283748918</v>
      </c>
      <c r="F37" s="204">
        <v>127.37171109200339</v>
      </c>
      <c r="G37" s="204">
        <v>133.1613929492691</v>
      </c>
      <c r="H37" s="204">
        <v>151.495184866724</v>
      </c>
      <c r="I37" s="204">
        <v>147.63542562338779</v>
      </c>
      <c r="J37" s="204">
        <v>125.4418744625967</v>
      </c>
      <c r="K37" s="204">
        <v>87.895270851246764</v>
      </c>
      <c r="L37" s="204">
        <v>77.386070507308673</v>
      </c>
      <c r="M37" s="204">
        <v>73.564574376612214</v>
      </c>
      <c r="N37" s="204">
        <v>4.7769561478933786</v>
      </c>
      <c r="O37" s="204">
        <v>9.5538263112639719</v>
      </c>
      <c r="P37" s="204">
        <v>1.9107480653482369</v>
      </c>
      <c r="Q37" s="204">
        <v>4.7769561478933786</v>
      </c>
      <c r="R37" s="204">
        <v>3.8214961306964752</v>
      </c>
      <c r="S37" s="204">
        <v>4.8084264832330179</v>
      </c>
      <c r="T37" s="204">
        <v>4.3995700773860706</v>
      </c>
      <c r="U37" s="204">
        <v>5.3510748065348226</v>
      </c>
      <c r="V37" s="204">
        <v>4.8495270851246772</v>
      </c>
      <c r="W37" s="204">
        <v>8.9691315563198621</v>
      </c>
      <c r="X37" s="204">
        <v>6.635167669819432</v>
      </c>
      <c r="Y37" s="204">
        <v>6.5798796216680993</v>
      </c>
      <c r="DA37" s="71" t="s">
        <v>1424</v>
      </c>
    </row>
    <row r="38" spans="1:105" ht="12" customHeight="1" x14ac:dyDescent="0.25">
      <c r="A38" s="18" t="s">
        <v>33</v>
      </c>
      <c r="B38" s="204">
        <v>242.18976784178849</v>
      </c>
      <c r="C38" s="204">
        <v>277.12098022355968</v>
      </c>
      <c r="D38" s="204">
        <v>333.7871023215821</v>
      </c>
      <c r="E38" s="204">
        <v>333.7871023215821</v>
      </c>
      <c r="F38" s="204">
        <v>424.60825451418748</v>
      </c>
      <c r="G38" s="204">
        <v>437.80455717970767</v>
      </c>
      <c r="H38" s="204">
        <v>417.6220120378332</v>
      </c>
      <c r="I38" s="204">
        <v>666.02175408426478</v>
      </c>
      <c r="J38" s="204">
        <v>471.18323301805668</v>
      </c>
      <c r="K38" s="204">
        <v>437.94780739466893</v>
      </c>
      <c r="L38" s="204">
        <v>499.85666380051578</v>
      </c>
      <c r="M38" s="204">
        <v>419.60447119518477</v>
      </c>
      <c r="N38" s="204">
        <v>477.69183147033527</v>
      </c>
      <c r="O38" s="204">
        <v>505.97110920034402</v>
      </c>
      <c r="P38" s="204">
        <v>523.55012897678421</v>
      </c>
      <c r="Q38" s="204">
        <v>561.57446259673259</v>
      </c>
      <c r="R38" s="204">
        <v>620.23499570077377</v>
      </c>
      <c r="S38" s="204">
        <v>522.34342218400695</v>
      </c>
      <c r="T38" s="204">
        <v>399.06388650042987</v>
      </c>
      <c r="U38" s="204">
        <v>436.5393809114359</v>
      </c>
      <c r="V38" s="204">
        <v>307.02441960447118</v>
      </c>
      <c r="W38" s="204">
        <v>328.40954428202929</v>
      </c>
      <c r="X38" s="204">
        <v>366.54092863284598</v>
      </c>
      <c r="Y38" s="204">
        <v>348.97119518486659</v>
      </c>
      <c r="DA38" s="71" t="s">
        <v>1425</v>
      </c>
    </row>
    <row r="39" spans="1:105" ht="12" customHeight="1" x14ac:dyDescent="0.25">
      <c r="A39" s="14" t="s">
        <v>34</v>
      </c>
      <c r="B39" s="204">
        <f t="shared" ref="B39:Y39" si="8">B40+B41</f>
        <v>39.123387790197761</v>
      </c>
      <c r="C39" s="204">
        <f t="shared" si="8"/>
        <v>64.424075666380048</v>
      </c>
      <c r="D39" s="204">
        <f t="shared" si="8"/>
        <v>67.605760963026654</v>
      </c>
      <c r="E39" s="204">
        <f t="shared" si="8"/>
        <v>59.608770421324159</v>
      </c>
      <c r="F39" s="204">
        <f t="shared" si="8"/>
        <v>66.165434221840073</v>
      </c>
      <c r="G39" s="204">
        <f t="shared" si="8"/>
        <v>68.745399828030955</v>
      </c>
      <c r="H39" s="204">
        <f t="shared" si="8"/>
        <v>92.778073946689588</v>
      </c>
      <c r="I39" s="204">
        <f t="shared" si="8"/>
        <v>83.554944110060191</v>
      </c>
      <c r="J39" s="204">
        <f t="shared" si="8"/>
        <v>83.126053310404117</v>
      </c>
      <c r="K39" s="204">
        <f t="shared" si="8"/>
        <v>76.504299226139295</v>
      </c>
      <c r="L39" s="204">
        <f t="shared" si="8"/>
        <v>60.188478073946683</v>
      </c>
      <c r="M39" s="204">
        <f t="shared" si="8"/>
        <v>51.762854686156487</v>
      </c>
      <c r="N39" s="204">
        <f t="shared" si="8"/>
        <v>34.458039552880479</v>
      </c>
      <c r="O39" s="204">
        <f t="shared" si="8"/>
        <v>24.18331900257953</v>
      </c>
      <c r="P39" s="204">
        <f t="shared" si="8"/>
        <v>26.096388650042989</v>
      </c>
      <c r="Q39" s="204">
        <f t="shared" si="8"/>
        <v>6.5348237317282889</v>
      </c>
      <c r="R39" s="204">
        <f t="shared" si="8"/>
        <v>19.75494411006019</v>
      </c>
      <c r="S39" s="204">
        <f t="shared" si="8"/>
        <v>16.438177128116941</v>
      </c>
      <c r="T39" s="204">
        <f t="shared" si="8"/>
        <v>17.749355116079101</v>
      </c>
      <c r="U39" s="204">
        <f t="shared" si="8"/>
        <v>16.9725709372313</v>
      </c>
      <c r="V39" s="204">
        <f t="shared" si="8"/>
        <v>35.609028374892517</v>
      </c>
      <c r="W39" s="204">
        <f t="shared" si="8"/>
        <v>36.771109200343943</v>
      </c>
      <c r="X39" s="204">
        <f t="shared" si="8"/>
        <v>34.78804815133276</v>
      </c>
      <c r="Y39" s="204">
        <f t="shared" si="8"/>
        <v>32.721152192605331</v>
      </c>
      <c r="DA39" s="71"/>
    </row>
    <row r="40" spans="1:105" ht="12" customHeight="1" x14ac:dyDescent="0.25">
      <c r="A40" s="18" t="s">
        <v>73</v>
      </c>
      <c r="B40" s="204">
        <v>39.123387790197761</v>
      </c>
      <c r="C40" s="204">
        <v>64.424075666380048</v>
      </c>
      <c r="D40" s="204">
        <v>67.605760963026654</v>
      </c>
      <c r="E40" s="204">
        <v>59.608770421324159</v>
      </c>
      <c r="F40" s="204">
        <v>66.165434221840073</v>
      </c>
      <c r="G40" s="204">
        <v>68.745399828030955</v>
      </c>
      <c r="H40" s="204">
        <v>92.778073946689588</v>
      </c>
      <c r="I40" s="204">
        <v>83.554944110060191</v>
      </c>
      <c r="J40" s="204">
        <v>83.126053310404117</v>
      </c>
      <c r="K40" s="204">
        <v>76.504299226139295</v>
      </c>
      <c r="L40" s="204">
        <v>60.188478073946683</v>
      </c>
      <c r="M40" s="204">
        <v>51.762854686156487</v>
      </c>
      <c r="N40" s="204">
        <v>34.458039552880479</v>
      </c>
      <c r="O40" s="204">
        <v>24.18331900257953</v>
      </c>
      <c r="P40" s="204">
        <v>26.096388650042989</v>
      </c>
      <c r="Q40" s="204">
        <v>6.5348237317282889</v>
      </c>
      <c r="R40" s="204">
        <v>19.75494411006019</v>
      </c>
      <c r="S40" s="204">
        <v>16.438177128116941</v>
      </c>
      <c r="T40" s="204">
        <v>17.749355116079101</v>
      </c>
      <c r="U40" s="204">
        <v>16.9725709372313</v>
      </c>
      <c r="V40" s="204">
        <v>35.609028374892517</v>
      </c>
      <c r="W40" s="204">
        <v>36.771109200343943</v>
      </c>
      <c r="X40" s="204">
        <v>34.78804815133276</v>
      </c>
      <c r="Y40" s="204">
        <v>32.721152192605331</v>
      </c>
      <c r="DA40" s="71" t="s">
        <v>1426</v>
      </c>
    </row>
    <row r="41" spans="1:105" ht="12" customHeight="1" x14ac:dyDescent="0.25">
      <c r="A41" s="18" t="s">
        <v>36</v>
      </c>
      <c r="B41" s="204">
        <v>0</v>
      </c>
      <c r="C41" s="204">
        <v>0</v>
      </c>
      <c r="D41" s="204">
        <v>0</v>
      </c>
      <c r="E41" s="204">
        <v>0</v>
      </c>
      <c r="F41" s="204">
        <v>0</v>
      </c>
      <c r="G41" s="204">
        <v>0</v>
      </c>
      <c r="H41" s="204">
        <v>0</v>
      </c>
      <c r="I41" s="204">
        <v>0</v>
      </c>
      <c r="J41" s="204">
        <v>0</v>
      </c>
      <c r="K41" s="204">
        <v>0</v>
      </c>
      <c r="L41" s="204">
        <v>0</v>
      </c>
      <c r="M41" s="204">
        <v>0</v>
      </c>
      <c r="N41" s="204">
        <v>0</v>
      </c>
      <c r="O41" s="204">
        <v>0</v>
      </c>
      <c r="P41" s="204">
        <v>0</v>
      </c>
      <c r="Q41" s="204">
        <v>0</v>
      </c>
      <c r="R41" s="204">
        <v>0</v>
      </c>
      <c r="S41" s="204">
        <v>0</v>
      </c>
      <c r="T41" s="204">
        <v>0</v>
      </c>
      <c r="U41" s="204">
        <v>0</v>
      </c>
      <c r="V41" s="204">
        <v>0</v>
      </c>
      <c r="W41" s="204">
        <v>0</v>
      </c>
      <c r="X41" s="204">
        <v>0</v>
      </c>
      <c r="Y41" s="204">
        <v>0</v>
      </c>
      <c r="DA41" s="71" t="s">
        <v>1427</v>
      </c>
    </row>
    <row r="42" spans="1:105" ht="12" customHeight="1" x14ac:dyDescent="0.25">
      <c r="A42" s="14" t="s">
        <v>37</v>
      </c>
      <c r="B42" s="204">
        <f t="shared" ref="B42:Y42" si="9">B43+B44+B45+B46+B47+B48</f>
        <v>0</v>
      </c>
      <c r="C42" s="204">
        <f t="shared" si="9"/>
        <v>3.7259673258813408</v>
      </c>
      <c r="D42" s="204">
        <f t="shared" si="9"/>
        <v>3.6304385210662078</v>
      </c>
      <c r="E42" s="204">
        <f t="shared" si="9"/>
        <v>2.0540842648323299</v>
      </c>
      <c r="F42" s="204">
        <f t="shared" si="9"/>
        <v>1.5047291487532239</v>
      </c>
      <c r="G42" s="204">
        <f t="shared" si="9"/>
        <v>0.76431642304385194</v>
      </c>
      <c r="H42" s="204">
        <f t="shared" si="9"/>
        <v>1.5286328460877039</v>
      </c>
      <c r="I42" s="204">
        <f t="shared" si="9"/>
        <v>1.5047291487532239</v>
      </c>
      <c r="J42" s="204">
        <f t="shared" si="9"/>
        <v>2.937833190025795</v>
      </c>
      <c r="K42" s="204">
        <f t="shared" si="9"/>
        <v>1.5047291487532239</v>
      </c>
      <c r="L42" s="204">
        <f t="shared" si="9"/>
        <v>1.5047291487532239</v>
      </c>
      <c r="M42" s="204">
        <f t="shared" si="9"/>
        <v>17.53129836629407</v>
      </c>
      <c r="N42" s="204">
        <f t="shared" si="9"/>
        <v>11.894582975064486</v>
      </c>
      <c r="O42" s="204">
        <f t="shared" si="9"/>
        <v>14.612553740326744</v>
      </c>
      <c r="P42" s="204">
        <f t="shared" si="9"/>
        <v>25.503955288048154</v>
      </c>
      <c r="Q42" s="204">
        <f t="shared" si="9"/>
        <v>16.666638005159065</v>
      </c>
      <c r="R42" s="204">
        <f t="shared" si="9"/>
        <v>10.886586414445395</v>
      </c>
      <c r="S42" s="204">
        <f t="shared" si="9"/>
        <v>3.272226999140154</v>
      </c>
      <c r="T42" s="204">
        <f t="shared" si="9"/>
        <v>4.052364574376611</v>
      </c>
      <c r="U42" s="204">
        <f t="shared" si="9"/>
        <v>7.5879621668099739</v>
      </c>
      <c r="V42" s="204">
        <f t="shared" si="9"/>
        <v>4.8125537403267415</v>
      </c>
      <c r="W42" s="204">
        <f t="shared" si="9"/>
        <v>17.864574376612211</v>
      </c>
      <c r="X42" s="204">
        <f t="shared" si="9"/>
        <v>6.7992261392949267</v>
      </c>
      <c r="Y42" s="204">
        <f t="shared" si="9"/>
        <v>12.695098882201201</v>
      </c>
      <c r="DA42" s="71"/>
    </row>
    <row r="43" spans="1:105" ht="12" customHeight="1" x14ac:dyDescent="0.25">
      <c r="A43" s="18" t="s">
        <v>38</v>
      </c>
      <c r="B43" s="204">
        <v>0</v>
      </c>
      <c r="C43" s="204">
        <v>3.7259673258813408</v>
      </c>
      <c r="D43" s="204">
        <v>3.6304385210662078</v>
      </c>
      <c r="E43" s="204">
        <v>2.0540842648323299</v>
      </c>
      <c r="F43" s="204">
        <v>1.5047291487532239</v>
      </c>
      <c r="G43" s="204">
        <v>0.76431642304385194</v>
      </c>
      <c r="H43" s="204">
        <v>1.5286328460877039</v>
      </c>
      <c r="I43" s="204">
        <v>1.5047291487532239</v>
      </c>
      <c r="J43" s="204">
        <v>2.937833190025795</v>
      </c>
      <c r="K43" s="204">
        <v>1.5047291487532239</v>
      </c>
      <c r="L43" s="204">
        <v>1.5047291487532239</v>
      </c>
      <c r="M43" s="204">
        <v>17.53129836629407</v>
      </c>
      <c r="N43" s="204">
        <v>11.01083404987102</v>
      </c>
      <c r="O43" s="204">
        <v>13.73361994840929</v>
      </c>
      <c r="P43" s="204">
        <v>24.625021496130699</v>
      </c>
      <c r="Q43" s="204">
        <v>15.787704213241611</v>
      </c>
      <c r="R43" s="204">
        <v>10.007652622527941</v>
      </c>
      <c r="S43" s="204">
        <v>3.272226999140154</v>
      </c>
      <c r="T43" s="204">
        <v>3.723645743766121</v>
      </c>
      <c r="U43" s="204">
        <v>7.1821152192605329</v>
      </c>
      <c r="V43" s="204">
        <v>4.4456577815993121</v>
      </c>
      <c r="W43" s="204">
        <v>17.467755803955288</v>
      </c>
      <c r="X43" s="204">
        <v>6.7992261392949267</v>
      </c>
      <c r="Y43" s="204">
        <v>12.695098882201201</v>
      </c>
      <c r="DA43" s="71" t="s">
        <v>1428</v>
      </c>
    </row>
    <row r="44" spans="1:105" ht="12" customHeight="1" x14ac:dyDescent="0.25">
      <c r="A44" s="18" t="s">
        <v>74</v>
      </c>
      <c r="B44" s="204">
        <v>0</v>
      </c>
      <c r="C44" s="204">
        <v>0</v>
      </c>
      <c r="D44" s="204">
        <v>0</v>
      </c>
      <c r="E44" s="204">
        <v>0</v>
      </c>
      <c r="F44" s="204">
        <v>0</v>
      </c>
      <c r="G44" s="204">
        <v>0</v>
      </c>
      <c r="H44" s="204">
        <v>0</v>
      </c>
      <c r="I44" s="204">
        <v>0</v>
      </c>
      <c r="J44" s="204">
        <v>0</v>
      </c>
      <c r="K44" s="204">
        <v>0</v>
      </c>
      <c r="L44" s="204">
        <v>0</v>
      </c>
      <c r="M44" s="204">
        <v>0</v>
      </c>
      <c r="N44" s="204">
        <v>0</v>
      </c>
      <c r="O44" s="204">
        <v>0</v>
      </c>
      <c r="P44" s="204">
        <v>0</v>
      </c>
      <c r="Q44" s="204">
        <v>0</v>
      </c>
      <c r="R44" s="204">
        <v>0</v>
      </c>
      <c r="S44" s="204">
        <v>0</v>
      </c>
      <c r="T44" s="204">
        <v>0</v>
      </c>
      <c r="U44" s="204">
        <v>0</v>
      </c>
      <c r="V44" s="204">
        <v>0</v>
      </c>
      <c r="W44" s="204">
        <v>0</v>
      </c>
      <c r="X44" s="204">
        <v>0</v>
      </c>
      <c r="Y44" s="204">
        <v>0</v>
      </c>
      <c r="DA44" s="71" t="s">
        <v>1429</v>
      </c>
    </row>
    <row r="45" spans="1:105" ht="12" customHeight="1" x14ac:dyDescent="0.25">
      <c r="A45" s="18" t="s">
        <v>75</v>
      </c>
      <c r="B45" s="204">
        <v>0</v>
      </c>
      <c r="C45" s="204">
        <v>0</v>
      </c>
      <c r="D45" s="204">
        <v>0</v>
      </c>
      <c r="E45" s="204">
        <v>0</v>
      </c>
      <c r="F45" s="204">
        <v>0</v>
      </c>
      <c r="G45" s="204">
        <v>0</v>
      </c>
      <c r="H45" s="204">
        <v>0</v>
      </c>
      <c r="I45" s="204">
        <v>0</v>
      </c>
      <c r="J45" s="204">
        <v>0</v>
      </c>
      <c r="K45" s="204">
        <v>0</v>
      </c>
      <c r="L45" s="204">
        <v>0</v>
      </c>
      <c r="M45" s="204">
        <v>0</v>
      </c>
      <c r="N45" s="204">
        <v>0.88374892519346515</v>
      </c>
      <c r="O45" s="204">
        <v>0.8789337919174548</v>
      </c>
      <c r="P45" s="204">
        <v>0.8789337919174548</v>
      </c>
      <c r="Q45" s="204">
        <v>0.8789337919174548</v>
      </c>
      <c r="R45" s="204">
        <v>0.8789337919174548</v>
      </c>
      <c r="S45" s="204">
        <v>0</v>
      </c>
      <c r="T45" s="204">
        <v>0.32871883061049012</v>
      </c>
      <c r="U45" s="204">
        <v>0.40584694754944101</v>
      </c>
      <c r="V45" s="204">
        <v>0.36689595872742908</v>
      </c>
      <c r="W45" s="204">
        <v>0.39681857265692172</v>
      </c>
      <c r="X45" s="204">
        <v>0</v>
      </c>
      <c r="Y45" s="204">
        <v>0</v>
      </c>
      <c r="DA45" s="71" t="s">
        <v>1430</v>
      </c>
    </row>
    <row r="46" spans="1:105" ht="12" customHeight="1" x14ac:dyDescent="0.25">
      <c r="A46" s="18" t="s">
        <v>76</v>
      </c>
      <c r="B46" s="204">
        <v>0</v>
      </c>
      <c r="C46" s="204">
        <v>0</v>
      </c>
      <c r="D46" s="204">
        <v>0</v>
      </c>
      <c r="E46" s="204">
        <v>0</v>
      </c>
      <c r="F46" s="204">
        <v>0</v>
      </c>
      <c r="G46" s="204">
        <v>0</v>
      </c>
      <c r="H46" s="204">
        <v>0</v>
      </c>
      <c r="I46" s="204">
        <v>0</v>
      </c>
      <c r="J46" s="204">
        <v>0</v>
      </c>
      <c r="K46" s="204">
        <v>0</v>
      </c>
      <c r="L46" s="204">
        <v>0</v>
      </c>
      <c r="M46" s="204">
        <v>0</v>
      </c>
      <c r="N46" s="204">
        <v>0</v>
      </c>
      <c r="O46" s="204">
        <v>0</v>
      </c>
      <c r="P46" s="204">
        <v>0</v>
      </c>
      <c r="Q46" s="204">
        <v>0</v>
      </c>
      <c r="R46" s="204">
        <v>0</v>
      </c>
      <c r="S46" s="204">
        <v>0</v>
      </c>
      <c r="T46" s="204">
        <v>0</v>
      </c>
      <c r="U46" s="204">
        <v>0</v>
      </c>
      <c r="V46" s="204">
        <v>0</v>
      </c>
      <c r="W46" s="204">
        <v>0</v>
      </c>
      <c r="X46" s="204">
        <v>0</v>
      </c>
      <c r="Y46" s="204">
        <v>0</v>
      </c>
      <c r="DA46" s="71" t="s">
        <v>1431</v>
      </c>
    </row>
    <row r="47" spans="1:105" ht="12" customHeight="1" x14ac:dyDescent="0.25">
      <c r="A47" s="18" t="s">
        <v>77</v>
      </c>
      <c r="B47" s="204">
        <v>0</v>
      </c>
      <c r="C47" s="204">
        <v>0</v>
      </c>
      <c r="D47" s="204">
        <v>0</v>
      </c>
      <c r="E47" s="204">
        <v>0</v>
      </c>
      <c r="F47" s="204">
        <v>0</v>
      </c>
      <c r="G47" s="204">
        <v>0</v>
      </c>
      <c r="H47" s="204">
        <v>0</v>
      </c>
      <c r="I47" s="204">
        <v>0</v>
      </c>
      <c r="J47" s="204">
        <v>0</v>
      </c>
      <c r="K47" s="204">
        <v>0</v>
      </c>
      <c r="L47" s="204">
        <v>0</v>
      </c>
      <c r="M47" s="204">
        <v>0</v>
      </c>
      <c r="N47" s="204">
        <v>0</v>
      </c>
      <c r="O47" s="204">
        <v>0</v>
      </c>
      <c r="P47" s="204">
        <v>0</v>
      </c>
      <c r="Q47" s="204">
        <v>0</v>
      </c>
      <c r="R47" s="204">
        <v>0</v>
      </c>
      <c r="S47" s="204">
        <v>0</v>
      </c>
      <c r="T47" s="204">
        <v>0</v>
      </c>
      <c r="U47" s="204">
        <v>0</v>
      </c>
      <c r="V47" s="204">
        <v>0</v>
      </c>
      <c r="W47" s="204">
        <v>0</v>
      </c>
      <c r="X47" s="204">
        <v>0</v>
      </c>
      <c r="Y47" s="204">
        <v>0</v>
      </c>
      <c r="DA47" s="71" t="s">
        <v>1432</v>
      </c>
    </row>
    <row r="48" spans="1:105" ht="12" customHeight="1" x14ac:dyDescent="0.25">
      <c r="A48" s="18" t="s">
        <v>78</v>
      </c>
      <c r="B48" s="204">
        <v>0</v>
      </c>
      <c r="C48" s="204">
        <v>0</v>
      </c>
      <c r="D48" s="204">
        <v>0</v>
      </c>
      <c r="E48" s="204">
        <v>0</v>
      </c>
      <c r="F48" s="204">
        <v>0</v>
      </c>
      <c r="G48" s="204">
        <v>0</v>
      </c>
      <c r="H48" s="204">
        <v>0</v>
      </c>
      <c r="I48" s="204">
        <v>0</v>
      </c>
      <c r="J48" s="204">
        <v>0</v>
      </c>
      <c r="K48" s="204">
        <v>0</v>
      </c>
      <c r="L48" s="204">
        <v>0</v>
      </c>
      <c r="M48" s="204">
        <v>0</v>
      </c>
      <c r="N48" s="204">
        <v>0</v>
      </c>
      <c r="O48" s="204">
        <v>0</v>
      </c>
      <c r="P48" s="204">
        <v>0</v>
      </c>
      <c r="Q48" s="204">
        <v>0</v>
      </c>
      <c r="R48" s="204">
        <v>0</v>
      </c>
      <c r="S48" s="204">
        <v>0</v>
      </c>
      <c r="T48" s="204">
        <v>0</v>
      </c>
      <c r="U48" s="204">
        <v>0</v>
      </c>
      <c r="V48" s="204">
        <v>0</v>
      </c>
      <c r="W48" s="204">
        <v>0</v>
      </c>
      <c r="X48" s="204">
        <v>0</v>
      </c>
      <c r="Y48" s="204">
        <v>0</v>
      </c>
      <c r="DA48" s="71" t="s">
        <v>1433</v>
      </c>
    </row>
    <row r="49" spans="1:105" ht="12" customHeight="1" x14ac:dyDescent="0.25">
      <c r="A49" s="14" t="s">
        <v>39</v>
      </c>
      <c r="B49" s="204">
        <v>0</v>
      </c>
      <c r="C49" s="204">
        <v>0</v>
      </c>
      <c r="D49" s="204">
        <v>0</v>
      </c>
      <c r="E49" s="204">
        <v>0</v>
      </c>
      <c r="F49" s="204">
        <v>0</v>
      </c>
      <c r="G49" s="204">
        <v>0</v>
      </c>
      <c r="H49" s="204">
        <v>0</v>
      </c>
      <c r="I49" s="204">
        <v>0</v>
      </c>
      <c r="J49" s="204">
        <v>0</v>
      </c>
      <c r="K49" s="204">
        <v>0</v>
      </c>
      <c r="L49" s="204">
        <v>0</v>
      </c>
      <c r="M49" s="204">
        <v>0</v>
      </c>
      <c r="N49" s="204">
        <v>0</v>
      </c>
      <c r="O49" s="204">
        <v>0</v>
      </c>
      <c r="P49" s="204">
        <v>0</v>
      </c>
      <c r="Q49" s="204">
        <v>0</v>
      </c>
      <c r="R49" s="204">
        <v>0</v>
      </c>
      <c r="S49" s="204">
        <v>0</v>
      </c>
      <c r="T49" s="204">
        <v>0</v>
      </c>
      <c r="U49" s="204">
        <v>0</v>
      </c>
      <c r="V49" s="204">
        <v>0</v>
      </c>
      <c r="W49" s="204">
        <v>0</v>
      </c>
      <c r="X49" s="204">
        <v>0</v>
      </c>
      <c r="Y49" s="204">
        <v>0</v>
      </c>
      <c r="DA49" s="71" t="s">
        <v>1434</v>
      </c>
    </row>
    <row r="50" spans="1:105" ht="12" customHeight="1" x14ac:dyDescent="0.25">
      <c r="A50" s="21" t="s">
        <v>40</v>
      </c>
      <c r="B50" s="207">
        <v>177.81599312123819</v>
      </c>
      <c r="C50" s="207">
        <v>177.38607050730869</v>
      </c>
      <c r="D50" s="207">
        <v>176.18228718830611</v>
      </c>
      <c r="E50" s="207">
        <v>178.15993121238179</v>
      </c>
      <c r="F50" s="207">
        <v>192.60533104041269</v>
      </c>
      <c r="G50" s="207">
        <v>206.9647463456578</v>
      </c>
      <c r="H50" s="207">
        <v>198.71023215821151</v>
      </c>
      <c r="I50" s="207">
        <v>222.01203783318999</v>
      </c>
      <c r="J50" s="207">
        <v>193.0352536543422</v>
      </c>
      <c r="K50" s="207">
        <v>153.39638865004301</v>
      </c>
      <c r="L50" s="207">
        <v>147.20550300945831</v>
      </c>
      <c r="M50" s="207">
        <v>91.659501289767832</v>
      </c>
      <c r="N50" s="207">
        <v>81.857265692175403</v>
      </c>
      <c r="O50" s="207">
        <v>93.809114359415304</v>
      </c>
      <c r="P50" s="207">
        <v>94.411006018916595</v>
      </c>
      <c r="Q50" s="207">
        <v>85.29664660361135</v>
      </c>
      <c r="R50" s="207">
        <v>77.214101461736888</v>
      </c>
      <c r="S50" s="207">
        <v>86.985210662080817</v>
      </c>
      <c r="T50" s="207">
        <v>100.0042992261393</v>
      </c>
      <c r="U50" s="207">
        <v>99.758383490971624</v>
      </c>
      <c r="V50" s="207">
        <v>93.766208082545134</v>
      </c>
      <c r="W50" s="207">
        <v>104.2322441960447</v>
      </c>
      <c r="X50" s="207">
        <v>100.6559759243336</v>
      </c>
      <c r="Y50" s="207">
        <v>103.46036113499569</v>
      </c>
      <c r="DA50" s="86" t="s">
        <v>1435</v>
      </c>
    </row>
    <row r="51" spans="1:105" ht="12" customHeight="1" x14ac:dyDescent="0.25">
      <c r="A51" s="114" t="s">
        <v>144</v>
      </c>
      <c r="B51" s="284">
        <f t="shared" ref="B51:Y51" si="10">SUM(B52:B54)</f>
        <v>1292.3955288048148</v>
      </c>
      <c r="C51" s="284">
        <f t="shared" si="10"/>
        <v>1377.2974204643165</v>
      </c>
      <c r="D51" s="284">
        <f t="shared" si="10"/>
        <v>1235.4519346517627</v>
      </c>
      <c r="E51" s="284">
        <f t="shared" si="10"/>
        <v>1122.8255374032672</v>
      </c>
      <c r="F51" s="284">
        <f t="shared" si="10"/>
        <v>1214.9734307824597</v>
      </c>
      <c r="G51" s="284">
        <f t="shared" si="10"/>
        <v>1129.8595012897681</v>
      </c>
      <c r="H51" s="284">
        <f t="shared" si="10"/>
        <v>1110.653052450559</v>
      </c>
      <c r="I51" s="284">
        <f t="shared" si="10"/>
        <v>1490.6093723129829</v>
      </c>
      <c r="J51" s="284">
        <f t="shared" si="10"/>
        <v>1132.7643164230435</v>
      </c>
      <c r="K51" s="284">
        <f t="shared" si="10"/>
        <v>856.33129836629439</v>
      </c>
      <c r="L51" s="284">
        <f t="shared" si="10"/>
        <v>968.89355116079059</v>
      </c>
      <c r="M51" s="284">
        <f t="shared" si="10"/>
        <v>726.87343078245931</v>
      </c>
      <c r="N51" s="284">
        <f t="shared" si="10"/>
        <v>685.45503009458287</v>
      </c>
      <c r="O51" s="284">
        <f t="shared" si="10"/>
        <v>727.05735167669786</v>
      </c>
      <c r="P51" s="284">
        <f t="shared" si="10"/>
        <v>760.25468615649208</v>
      </c>
      <c r="Q51" s="284">
        <f t="shared" si="10"/>
        <v>736.35245055889925</v>
      </c>
      <c r="R51" s="284">
        <f t="shared" si="10"/>
        <v>776.29131556319828</v>
      </c>
      <c r="S51" s="284">
        <f t="shared" si="10"/>
        <v>680.45846947549444</v>
      </c>
      <c r="T51" s="284">
        <f t="shared" si="10"/>
        <v>649.55993121238157</v>
      </c>
      <c r="U51" s="284">
        <f t="shared" si="10"/>
        <v>641.71134995700754</v>
      </c>
      <c r="V51" s="284">
        <f t="shared" si="10"/>
        <v>552.78538263112659</v>
      </c>
      <c r="W51" s="284">
        <f t="shared" si="10"/>
        <v>639.53198624247659</v>
      </c>
      <c r="X51" s="284">
        <f t="shared" si="10"/>
        <v>573.62347377472031</v>
      </c>
      <c r="Y51" s="284">
        <f t="shared" si="10"/>
        <v>566.05778159931219</v>
      </c>
      <c r="DA51" s="118"/>
    </row>
    <row r="52" spans="1:105" ht="12" customHeight="1" x14ac:dyDescent="0.25">
      <c r="A52" s="51" t="s">
        <v>51</v>
      </c>
      <c r="B52" s="241">
        <f>NMM_fec!B5</f>
        <v>1173.6416999999999</v>
      </c>
      <c r="C52" s="241">
        <f>NMM_fec!C5</f>
        <v>1242.7111127106371</v>
      </c>
      <c r="D52" s="241">
        <f>NMM_fec!D5</f>
        <v>1113.93052340599</v>
      </c>
      <c r="E52" s="241">
        <f>NMM_fec!E5</f>
        <v>1016.91132337869</v>
      </c>
      <c r="F52" s="241">
        <f>NMM_fec!F5</f>
        <v>1105.617356607019</v>
      </c>
      <c r="G52" s="241">
        <f>NMM_fec!G5</f>
        <v>1000.3617187476571</v>
      </c>
      <c r="H52" s="241">
        <f>NMM_fec!H5</f>
        <v>1011.6785232411301</v>
      </c>
      <c r="I52" s="241">
        <f>NMM_fec!I5</f>
        <v>1367.957608827013</v>
      </c>
      <c r="J52" s="241">
        <f>NMM_fec!J5</f>
        <v>1027.16171065753</v>
      </c>
      <c r="K52" s="241">
        <f>NMM_fec!K5</f>
        <v>746.56539355496557</v>
      </c>
      <c r="L52" s="241">
        <f>NMM_fec!L5</f>
        <v>823.58461517490184</v>
      </c>
      <c r="M52" s="241">
        <f>NMM_fec!M5</f>
        <v>540.7453441797561</v>
      </c>
      <c r="N52" s="241">
        <f>NMM_fec!N5</f>
        <v>513.67100523705233</v>
      </c>
      <c r="O52" s="241">
        <f>NMM_fec!O5</f>
        <v>574.17581616105065</v>
      </c>
      <c r="P52" s="241">
        <f>NMM_fec!P5</f>
        <v>622.32102741613437</v>
      </c>
      <c r="Q52" s="241">
        <f>NMM_fec!Q5</f>
        <v>604.25105083297274</v>
      </c>
      <c r="R52" s="241">
        <f>NMM_fec!R5</f>
        <v>665.18503650340324</v>
      </c>
      <c r="S52" s="241">
        <f>NMM_fec!S5</f>
        <v>566.2041584365752</v>
      </c>
      <c r="T52" s="241">
        <f>NMM_fec!T5</f>
        <v>531.07915638773011</v>
      </c>
      <c r="U52" s="241">
        <f>NMM_fec!U5</f>
        <v>537.52911125981745</v>
      </c>
      <c r="V52" s="241">
        <f>NMM_fec!V5</f>
        <v>485.25574480554258</v>
      </c>
      <c r="W52" s="241">
        <f>NMM_fec!W5</f>
        <v>561.32760408595323</v>
      </c>
      <c r="X52" s="241">
        <f>NMM_fec!X5</f>
        <v>507.06697103710877</v>
      </c>
      <c r="Y52" s="241">
        <f>NMM_fec!Y5</f>
        <v>504.71454078897341</v>
      </c>
      <c r="DA52" s="83"/>
    </row>
    <row r="53" spans="1:105" ht="12" customHeight="1" x14ac:dyDescent="0.25">
      <c r="A53" s="99" t="s">
        <v>52</v>
      </c>
      <c r="B53" s="282">
        <f>NMM_fec!B48</f>
        <v>57.816923071654891</v>
      </c>
      <c r="C53" s="282">
        <f>NMM_fec!C48</f>
        <v>66.58668449254364</v>
      </c>
      <c r="D53" s="282">
        <f>NMM_fec!D48</f>
        <v>61.052571105725022</v>
      </c>
      <c r="E53" s="282">
        <f>NMM_fec!E48</f>
        <v>61.302905148141477</v>
      </c>
      <c r="F53" s="282">
        <f>NMM_fec!F48</f>
        <v>66.165033425459882</v>
      </c>
      <c r="G53" s="282">
        <f>NMM_fec!G48</f>
        <v>94.737036883660949</v>
      </c>
      <c r="H53" s="282">
        <f>NMM_fec!H48</f>
        <v>67.619583234371248</v>
      </c>
      <c r="I53" s="282">
        <f>NMM_fec!I48</f>
        <v>77.251589411330372</v>
      </c>
      <c r="J53" s="282">
        <f>NMM_fec!J48</f>
        <v>66.16015665576424</v>
      </c>
      <c r="K53" s="282">
        <f>NMM_fec!K48</f>
        <v>73.238556858560088</v>
      </c>
      <c r="L53" s="282">
        <f>NMM_fec!L48</f>
        <v>100.0605364226943</v>
      </c>
      <c r="M53" s="282">
        <f>NMM_fec!M48</f>
        <v>127.77883748674159</v>
      </c>
      <c r="N53" s="282">
        <f>NMM_fec!N48</f>
        <v>105.1857074050792</v>
      </c>
      <c r="O53" s="282">
        <f>NMM_fec!O48</f>
        <v>83.897019455083665</v>
      </c>
      <c r="P53" s="282">
        <f>NMM_fec!P48</f>
        <v>69.735338149102773</v>
      </c>
      <c r="Q53" s="282">
        <f>NMM_fec!Q48</f>
        <v>62.860663431516443</v>
      </c>
      <c r="R53" s="282">
        <f>NMM_fec!R48</f>
        <v>53.366975896046071</v>
      </c>
      <c r="S53" s="282">
        <f>NMM_fec!S48</f>
        <v>55.61552222240141</v>
      </c>
      <c r="T53" s="282">
        <f>NMM_fec!T48</f>
        <v>74.57183080978885</v>
      </c>
      <c r="U53" s="282">
        <f>NMM_fec!U48</f>
        <v>60.020973994783809</v>
      </c>
      <c r="V53" s="282">
        <f>NMM_fec!V48</f>
        <v>37.581921449516223</v>
      </c>
      <c r="W53" s="282">
        <f>NMM_fec!W48</f>
        <v>35.147849134833443</v>
      </c>
      <c r="X53" s="282">
        <f>NMM_fec!X48</f>
        <v>26.926952351446459</v>
      </c>
      <c r="Y53" s="282">
        <f>NMM_fec!Y48</f>
        <v>16.710786871024531</v>
      </c>
      <c r="DA53" s="94"/>
    </row>
    <row r="54" spans="1:105" ht="12" customHeight="1" x14ac:dyDescent="0.25">
      <c r="A54" s="52" t="s">
        <v>53</v>
      </c>
      <c r="B54" s="242">
        <f>NMM_fec!B99</f>
        <v>60.936905733160053</v>
      </c>
      <c r="C54" s="242">
        <f>NMM_fec!C99</f>
        <v>67.99962326113581</v>
      </c>
      <c r="D54" s="242">
        <f>NMM_fec!D99</f>
        <v>60.468840140047611</v>
      </c>
      <c r="E54" s="242">
        <f>NMM_fec!E99</f>
        <v>44.61130887643565</v>
      </c>
      <c r="F54" s="242">
        <f>NMM_fec!F99</f>
        <v>43.191040749980772</v>
      </c>
      <c r="G54" s="242">
        <f>NMM_fec!G99</f>
        <v>34.760745658450169</v>
      </c>
      <c r="H54" s="242">
        <f>NMM_fec!H99</f>
        <v>31.354945975057738</v>
      </c>
      <c r="I54" s="242">
        <f>NMM_fec!I99</f>
        <v>45.400174074639537</v>
      </c>
      <c r="J54" s="242">
        <f>NMM_fec!J99</f>
        <v>39.442449109749269</v>
      </c>
      <c r="K54" s="242">
        <f>NMM_fec!K99</f>
        <v>36.5273479527688</v>
      </c>
      <c r="L54" s="242">
        <f>NMM_fec!L99</f>
        <v>45.248399563194482</v>
      </c>
      <c r="M54" s="242">
        <f>NMM_fec!M99</f>
        <v>58.349249115961527</v>
      </c>
      <c r="N54" s="242">
        <f>NMM_fec!N99</f>
        <v>66.598317452451383</v>
      </c>
      <c r="O54" s="242">
        <f>NMM_fec!O99</f>
        <v>68.984516060563578</v>
      </c>
      <c r="P54" s="242">
        <f>NMM_fec!P99</f>
        <v>68.198320591254927</v>
      </c>
      <c r="Q54" s="242">
        <f>NMM_fec!Q99</f>
        <v>69.240736294410155</v>
      </c>
      <c r="R54" s="242">
        <f>NMM_fec!R99</f>
        <v>57.739303163749028</v>
      </c>
      <c r="S54" s="242">
        <f>NMM_fec!S99</f>
        <v>58.63878881651781</v>
      </c>
      <c r="T54" s="242">
        <f>NMM_fec!T99</f>
        <v>43.908944014862627</v>
      </c>
      <c r="U54" s="242">
        <f>NMM_fec!U99</f>
        <v>44.161264702406292</v>
      </c>
      <c r="V54" s="242">
        <f>NMM_fec!V99</f>
        <v>29.94771637606776</v>
      </c>
      <c r="W54" s="242">
        <f>NMM_fec!W99</f>
        <v>43.056533021689908</v>
      </c>
      <c r="X54" s="242">
        <f>NMM_fec!X99</f>
        <v>39.629550386165128</v>
      </c>
      <c r="Y54" s="242">
        <f>NMM_fec!Y99</f>
        <v>44.63245393931426</v>
      </c>
      <c r="DA54" s="84"/>
    </row>
    <row r="55" spans="1:105" ht="12" customHeight="1" x14ac:dyDescent="0.25">
      <c r="A55" s="172"/>
      <c r="B55" s="172"/>
      <c r="C55" s="172"/>
      <c r="D55" s="172"/>
      <c r="E55" s="172"/>
      <c r="F55" s="172"/>
      <c r="G55" s="172"/>
      <c r="H55" s="172"/>
      <c r="I55" s="172"/>
      <c r="J55" s="172"/>
      <c r="K55" s="172"/>
      <c r="L55" s="172"/>
      <c r="M55" s="172"/>
      <c r="N55" s="172"/>
      <c r="O55" s="172"/>
      <c r="P55" s="172"/>
      <c r="Q55" s="172"/>
      <c r="R55" s="172"/>
      <c r="S55" s="172"/>
      <c r="T55" s="172"/>
      <c r="U55" s="172"/>
      <c r="V55" s="172"/>
      <c r="W55" s="172"/>
      <c r="X55" s="172"/>
      <c r="Y55" s="172"/>
      <c r="DA55" s="176"/>
    </row>
    <row r="56" spans="1:105" ht="12" customHeight="1" x14ac:dyDescent="0.25">
      <c r="A56" s="30" t="s">
        <v>84</v>
      </c>
      <c r="B56" s="203">
        <f t="shared" ref="B56:Y56" si="11">SUM(B57:B58)</f>
        <v>11746.748564177862</v>
      </c>
      <c r="C56" s="203">
        <f t="shared" si="11"/>
        <v>12093.219457016537</v>
      </c>
      <c r="D56" s="203">
        <f t="shared" si="11"/>
        <v>11310.435703883672</v>
      </c>
      <c r="E56" s="203">
        <f t="shared" si="11"/>
        <v>10910.933780522086</v>
      </c>
      <c r="F56" s="203">
        <f t="shared" si="11"/>
        <v>11228.542612962292</v>
      </c>
      <c r="G56" s="203">
        <f t="shared" si="11"/>
        <v>11401.123260562643</v>
      </c>
      <c r="H56" s="203">
        <f t="shared" si="11"/>
        <v>11009.375230602187</v>
      </c>
      <c r="I56" s="203">
        <f t="shared" si="11"/>
        <v>12341.855488733303</v>
      </c>
      <c r="J56" s="203">
        <f t="shared" si="11"/>
        <v>10501.818169168791</v>
      </c>
      <c r="K56" s="203">
        <f t="shared" si="11"/>
        <v>7950.3315920186205</v>
      </c>
      <c r="L56" s="203">
        <f t="shared" si="11"/>
        <v>8086.5157900424201</v>
      </c>
      <c r="M56" s="203">
        <f t="shared" si="11"/>
        <v>5464.5839619894996</v>
      </c>
      <c r="N56" s="203">
        <f t="shared" si="11"/>
        <v>6078.735670486416</v>
      </c>
      <c r="O56" s="203">
        <f t="shared" si="11"/>
        <v>6618.6472459916558</v>
      </c>
      <c r="P56" s="203">
        <f t="shared" si="11"/>
        <v>6890.6439503119909</v>
      </c>
      <c r="Q56" s="203">
        <f t="shared" si="11"/>
        <v>6508.2302087051467</v>
      </c>
      <c r="R56" s="203">
        <f t="shared" si="11"/>
        <v>7023.5574019140031</v>
      </c>
      <c r="S56" s="203">
        <f t="shared" si="11"/>
        <v>6606.4430132999269</v>
      </c>
      <c r="T56" s="203">
        <f t="shared" si="11"/>
        <v>6175.0892962199632</v>
      </c>
      <c r="U56" s="203">
        <f t="shared" si="11"/>
        <v>6058.1728076330228</v>
      </c>
      <c r="V56" s="203">
        <f t="shared" si="11"/>
        <v>5123.4636700268475</v>
      </c>
      <c r="W56" s="203">
        <f t="shared" si="11"/>
        <v>5616.3688493488144</v>
      </c>
      <c r="X56" s="203">
        <f t="shared" si="11"/>
        <v>5162.1890143545324</v>
      </c>
      <c r="Y56" s="203">
        <f t="shared" si="11"/>
        <v>5136.0151335176288</v>
      </c>
      <c r="DA56" s="112"/>
    </row>
    <row r="57" spans="1:105" ht="12" customHeight="1" x14ac:dyDescent="0.25">
      <c r="A57" s="24" t="s">
        <v>145</v>
      </c>
      <c r="B57" s="213">
        <f>(NMM_emi!B5-NMM_emi!B46)+(NMM_emi!B48-NMM_emi!B97)+(NMM_emi!B99-NMM_emi!B128)</f>
        <v>4254.0288041778613</v>
      </c>
      <c r="C57" s="213">
        <f>(NMM_emi!C5-NMM_emi!C46)+(NMM_emi!C48-NMM_emi!C97)+(NMM_emi!C99-NMM_emi!C128)</f>
        <v>4543.6262070165376</v>
      </c>
      <c r="D57" s="213">
        <f>(NMM_emi!D5-NMM_emi!D46)+(NMM_emi!D48-NMM_emi!D97)+(NMM_emi!D99-NMM_emi!D128)</f>
        <v>3997.9741438836722</v>
      </c>
      <c r="E57" s="213">
        <f>(NMM_emi!E5-NMM_emi!E46)+(NMM_emi!E48-NMM_emi!E97)+(NMM_emi!E99-NMM_emi!E128)</f>
        <v>3561.9745705220857</v>
      </c>
      <c r="F57" s="213">
        <f>(NMM_emi!F5-NMM_emi!F46)+(NMM_emi!F48-NMM_emi!F97)+(NMM_emi!F99-NMM_emi!F128)</f>
        <v>3871.5302829622929</v>
      </c>
      <c r="G57" s="213">
        <f>(NMM_emi!G5-NMM_emi!G46)+(NMM_emi!G48-NMM_emi!G97)+(NMM_emi!G99-NMM_emi!G128)</f>
        <v>3474.3601605626427</v>
      </c>
      <c r="H57" s="213">
        <f>(NMM_emi!H5-NMM_emi!H46)+(NMM_emi!H48-NMM_emi!H97)+(NMM_emi!H99-NMM_emi!H128)</f>
        <v>3373.563540602187</v>
      </c>
      <c r="I57" s="213">
        <f>(NMM_emi!I5-NMM_emi!I46)+(NMM_emi!I48-NMM_emi!I97)+(NMM_emi!I99-NMM_emi!I128)</f>
        <v>4870.2864087333028</v>
      </c>
      <c r="J57" s="213">
        <f>(NMM_emi!J5-NMM_emi!J46)+(NMM_emi!J48-NMM_emi!J97)+(NMM_emi!J99-NMM_emi!J128)</f>
        <v>3543.9133291687908</v>
      </c>
      <c r="K57" s="213">
        <f>(NMM_emi!K5-NMM_emi!K46)+(NMM_emi!K48-NMM_emi!K97)+(NMM_emi!K99-NMM_emi!K128)</f>
        <v>2629.0079720186204</v>
      </c>
      <c r="L57" s="213">
        <f>(NMM_emi!L5-NMM_emi!L46)+(NMM_emi!L48-NMM_emi!L97)+(NMM_emi!L99-NMM_emi!L128)</f>
        <v>3165.8709400424204</v>
      </c>
      <c r="M57" s="213">
        <f>(NMM_emi!M5-NMM_emi!M46)+(NMM_emi!M48-NMM_emi!M97)+(NMM_emi!M99-NMM_emi!M128)</f>
        <v>2356.0232619894996</v>
      </c>
      <c r="N57" s="213">
        <f>(NMM_emi!N5-NMM_emi!N46)+(NMM_emi!N48-NMM_emi!N97)+(NMM_emi!N99-NMM_emi!N128)</f>
        <v>2340.5626704864153</v>
      </c>
      <c r="O57" s="213">
        <f>(NMM_emi!O5-NMM_emi!O46)+(NMM_emi!O48-NMM_emi!O97)+(NMM_emi!O99-NMM_emi!O128)</f>
        <v>2448.4486259916557</v>
      </c>
      <c r="P57" s="213">
        <f>(NMM_emi!P5-NMM_emi!P46)+(NMM_emi!P48-NMM_emi!P97)+(NMM_emi!P99-NMM_emi!P128)</f>
        <v>2531.2659603119919</v>
      </c>
      <c r="Q57" s="213">
        <f>(NMM_emi!Q5-NMM_emi!Q46)+(NMM_emi!Q48-NMM_emi!Q97)+(NMM_emi!Q99-NMM_emi!Q128)</f>
        <v>2551.4955387051459</v>
      </c>
      <c r="R57" s="213">
        <f>(NMM_emi!R5-NMM_emi!R46)+(NMM_emi!R48-NMM_emi!R97)+(NMM_emi!R99-NMM_emi!R128)</f>
        <v>2751.8912019140034</v>
      </c>
      <c r="S57" s="213">
        <f>(NMM_emi!S5-NMM_emi!S46)+(NMM_emi!S48-NMM_emi!S97)+(NMM_emi!S99-NMM_emi!S128)</f>
        <v>2359.7213232999266</v>
      </c>
      <c r="T57" s="213">
        <f>(NMM_emi!T5-NMM_emi!T46)+(NMM_emi!T48-NMM_emi!T97)+(NMM_emi!T99-NMM_emi!T128)</f>
        <v>2167.4525762199628</v>
      </c>
      <c r="U57" s="213">
        <f>(NMM_emi!U5-NMM_emi!U46)+(NMM_emi!U48-NMM_emi!U97)+(NMM_emi!U99-NMM_emi!U128)</f>
        <v>2126.6910376330229</v>
      </c>
      <c r="V57" s="213">
        <f>(NMM_emi!V5-NMM_emi!V46)+(NMM_emi!V48-NMM_emi!V97)+(NMM_emi!V99-NMM_emi!V128)</f>
        <v>1754.5858700268482</v>
      </c>
      <c r="W57" s="213">
        <f>(NMM_emi!W5-NMM_emi!W46)+(NMM_emi!W48-NMM_emi!W97)+(NMM_emi!W99-NMM_emi!W128)</f>
        <v>1995.2138493488144</v>
      </c>
      <c r="X57" s="213">
        <f>(NMM_emi!X5-NMM_emi!X46)+(NMM_emi!X48-NMM_emi!X97)+(NMM_emi!X99-NMM_emi!X128)</f>
        <v>1819.3414443545321</v>
      </c>
      <c r="Y57" s="213">
        <f>(NMM_emi!Y5-NMM_emi!Y46)+(NMM_emi!Y48-NMM_emi!Y97)+(NMM_emi!Y99-NMM_emi!Y128)</f>
        <v>1754.9306635176299</v>
      </c>
      <c r="DA57" s="85"/>
    </row>
    <row r="58" spans="1:105" ht="12" customHeight="1" x14ac:dyDescent="0.25">
      <c r="A58" s="14" t="s">
        <v>146</v>
      </c>
      <c r="B58" s="204">
        <f>NMM_emi!B46+NMM_emi!B97+NMM_emi!B128</f>
        <v>7492.71976</v>
      </c>
      <c r="C58" s="204">
        <f>NMM_emi!C46+NMM_emi!C97+NMM_emi!C128</f>
        <v>7549.5932499999999</v>
      </c>
      <c r="D58" s="204">
        <f>NMM_emi!D46+NMM_emi!D97+NMM_emi!D128</f>
        <v>7312.4615599999997</v>
      </c>
      <c r="E58" s="204">
        <f>NMM_emi!E46+NMM_emi!E97+NMM_emi!E128</f>
        <v>7348.95921</v>
      </c>
      <c r="F58" s="204">
        <f>NMM_emi!F46+NMM_emi!F97+NMM_emi!F128</f>
        <v>7357.0123299999996</v>
      </c>
      <c r="G58" s="204">
        <f>NMM_emi!G46+NMM_emi!G97+NMM_emi!G128</f>
        <v>7926.7631000000001</v>
      </c>
      <c r="H58" s="204">
        <f>NMM_emi!H46+NMM_emi!H97+NMM_emi!H128</f>
        <v>7635.8116900000005</v>
      </c>
      <c r="I58" s="204">
        <f>NMM_emi!I46+NMM_emi!I97+NMM_emi!I128</f>
        <v>7471.5690800000002</v>
      </c>
      <c r="J58" s="204">
        <f>NMM_emi!J46+NMM_emi!J97+NMM_emi!J128</f>
        <v>6957.9048400000001</v>
      </c>
      <c r="K58" s="204">
        <f>NMM_emi!K46+NMM_emi!K97+NMM_emi!K128</f>
        <v>5321.3236200000001</v>
      </c>
      <c r="L58" s="204">
        <f>NMM_emi!L46+NMM_emi!L97+NMM_emi!L128</f>
        <v>4920.6448499999997</v>
      </c>
      <c r="M58" s="204">
        <f>NMM_emi!M46+NMM_emi!M97+NMM_emi!M128</f>
        <v>3108.5607</v>
      </c>
      <c r="N58" s="204">
        <f>NMM_emi!N46+NMM_emi!N97+NMM_emi!N128</f>
        <v>3738.1730000000002</v>
      </c>
      <c r="O58" s="204">
        <f>NMM_emi!O46+NMM_emi!O97+NMM_emi!O128</f>
        <v>4170.1986200000001</v>
      </c>
      <c r="P58" s="204">
        <f>NMM_emi!P46+NMM_emi!P97+NMM_emi!P128</f>
        <v>4359.377989999999</v>
      </c>
      <c r="Q58" s="204">
        <f>NMM_emi!Q46+NMM_emi!Q97+NMM_emi!Q128</f>
        <v>3956.7346700000003</v>
      </c>
      <c r="R58" s="204">
        <f>NMM_emi!R46+NMM_emi!R97+NMM_emi!R128</f>
        <v>4271.6661999999997</v>
      </c>
      <c r="S58" s="204">
        <f>NMM_emi!S46+NMM_emi!S97+NMM_emi!S128</f>
        <v>4246.7216900000003</v>
      </c>
      <c r="T58" s="204">
        <f>NMM_emi!T46+NMM_emi!T97+NMM_emi!T128</f>
        <v>4007.63672</v>
      </c>
      <c r="U58" s="204">
        <f>NMM_emi!U46+NMM_emi!U97+NMM_emi!U128</f>
        <v>3931.4817699999999</v>
      </c>
      <c r="V58" s="204">
        <f>NMM_emi!V46+NMM_emi!V97+NMM_emi!V128</f>
        <v>3368.8777999999998</v>
      </c>
      <c r="W58" s="204">
        <f>NMM_emi!W46+NMM_emi!W97+NMM_emi!W128</f>
        <v>3621.1550000000002</v>
      </c>
      <c r="X58" s="204">
        <f>NMM_emi!X46+NMM_emi!X97+NMM_emi!X128</f>
        <v>3342.8475700000004</v>
      </c>
      <c r="Y58" s="204">
        <f>NMM_emi!Y46+NMM_emi!Y97+NMM_emi!Y128</f>
        <v>3381.0844699999993</v>
      </c>
      <c r="DA58" s="71"/>
    </row>
    <row r="59" spans="1:105" ht="12" customHeight="1" x14ac:dyDescent="0.25">
      <c r="A59" s="31" t="s">
        <v>144</v>
      </c>
      <c r="B59" s="210">
        <f t="shared" ref="B59:Y59" si="12">SUM(B60:B62)</f>
        <v>11746.748564177862</v>
      </c>
      <c r="C59" s="210">
        <f t="shared" si="12"/>
        <v>12093.219457016537</v>
      </c>
      <c r="D59" s="210">
        <f t="shared" si="12"/>
        <v>11310.435703883672</v>
      </c>
      <c r="E59" s="210">
        <f t="shared" si="12"/>
        <v>10910.933780522086</v>
      </c>
      <c r="F59" s="210">
        <f t="shared" si="12"/>
        <v>11228.542612962294</v>
      </c>
      <c r="G59" s="210">
        <f t="shared" si="12"/>
        <v>11401.123260562643</v>
      </c>
      <c r="H59" s="210">
        <f t="shared" si="12"/>
        <v>11009.375230602187</v>
      </c>
      <c r="I59" s="210">
        <f t="shared" si="12"/>
        <v>12341.855488733303</v>
      </c>
      <c r="J59" s="210">
        <f t="shared" si="12"/>
        <v>10501.818169168791</v>
      </c>
      <c r="K59" s="210">
        <f t="shared" si="12"/>
        <v>7950.3315920186205</v>
      </c>
      <c r="L59" s="210">
        <f t="shared" si="12"/>
        <v>8086.5157900424201</v>
      </c>
      <c r="M59" s="210">
        <f t="shared" si="12"/>
        <v>5464.5839619894996</v>
      </c>
      <c r="N59" s="210">
        <f t="shared" si="12"/>
        <v>6078.735670486416</v>
      </c>
      <c r="O59" s="210">
        <f t="shared" si="12"/>
        <v>6618.6472459916558</v>
      </c>
      <c r="P59" s="210">
        <f t="shared" si="12"/>
        <v>6890.6439503119927</v>
      </c>
      <c r="Q59" s="210">
        <f t="shared" si="12"/>
        <v>6508.2302087051467</v>
      </c>
      <c r="R59" s="210">
        <f t="shared" si="12"/>
        <v>7023.5574019140022</v>
      </c>
      <c r="S59" s="210">
        <f t="shared" si="12"/>
        <v>6606.443013299926</v>
      </c>
      <c r="T59" s="210">
        <f t="shared" si="12"/>
        <v>6175.0892962199632</v>
      </c>
      <c r="U59" s="210">
        <f t="shared" si="12"/>
        <v>6058.1728076330228</v>
      </c>
      <c r="V59" s="210">
        <f t="shared" si="12"/>
        <v>5123.4636700268475</v>
      </c>
      <c r="W59" s="210">
        <f t="shared" si="12"/>
        <v>5616.3688493488144</v>
      </c>
      <c r="X59" s="210">
        <f t="shared" si="12"/>
        <v>5162.1890143545324</v>
      </c>
      <c r="Y59" s="210">
        <f t="shared" si="12"/>
        <v>5136.0151335176297</v>
      </c>
      <c r="DA59" s="109"/>
    </row>
    <row r="60" spans="1:105" ht="12" customHeight="1" x14ac:dyDescent="0.25">
      <c r="A60" s="51" t="s">
        <v>51</v>
      </c>
      <c r="B60" s="241">
        <f>NMM_emi!B$5</f>
        <v>10882.230542755791</v>
      </c>
      <c r="C60" s="241">
        <f>NMM_emi!C$5</f>
        <v>11136.035605471461</v>
      </c>
      <c r="D60" s="241">
        <f>NMM_emi!D$5</f>
        <v>10401.353291279311</v>
      </c>
      <c r="E60" s="241">
        <f>NMM_emi!E$5</f>
        <v>10019.931930427825</v>
      </c>
      <c r="F60" s="241">
        <f>NMM_emi!F$5</f>
        <v>10315.529262559903</v>
      </c>
      <c r="G60" s="241">
        <f>NMM_emi!G$5</f>
        <v>10347.916728445436</v>
      </c>
      <c r="H60" s="241">
        <f>NMM_emi!H$5</f>
        <v>10144.627725121671</v>
      </c>
      <c r="I60" s="241">
        <f>NMM_emi!I$5</f>
        <v>11422.906818014901</v>
      </c>
      <c r="J60" s="241">
        <f>NMM_emi!J$5</f>
        <v>9679.2326992236831</v>
      </c>
      <c r="K60" s="241">
        <f>NMM_emi!K$5</f>
        <v>7239.0537066390734</v>
      </c>
      <c r="L60" s="241">
        <f>NMM_emi!L$5</f>
        <v>7213.3351439353373</v>
      </c>
      <c r="M60" s="241">
        <f>NMM_emi!M$5</f>
        <v>4464.8748813833845</v>
      </c>
      <c r="N60" s="241">
        <f>NMM_emi!N$5</f>
        <v>5157.8147448987738</v>
      </c>
      <c r="O60" s="241">
        <f>NMM_emi!O$5</f>
        <v>5855.3526730548128</v>
      </c>
      <c r="P60" s="241">
        <f>NMM_emi!P$5</f>
        <v>6163.2337476337034</v>
      </c>
      <c r="Q60" s="241">
        <f>NMM_emi!Q$5</f>
        <v>5821.8121685791557</v>
      </c>
      <c r="R60" s="241">
        <f>NMM_emi!R$5</f>
        <v>6398.7214100694064</v>
      </c>
      <c r="S60" s="241">
        <f>NMM_emi!S$5</f>
        <v>5919.1446695924678</v>
      </c>
      <c r="T60" s="241">
        <f>NMM_emi!T$5</f>
        <v>5471.5631633564808</v>
      </c>
      <c r="U60" s="241">
        <f>NMM_emi!U$5</f>
        <v>5414.0754134433701</v>
      </c>
      <c r="V60" s="241">
        <f>NMM_emi!V$5</f>
        <v>4734.9726226719722</v>
      </c>
      <c r="W60" s="241">
        <f>NMM_emi!W$5</f>
        <v>5167.4070851159795</v>
      </c>
      <c r="X60" s="241">
        <f>NMM_emi!X$5</f>
        <v>4754.3271551923544</v>
      </c>
      <c r="Y60" s="241">
        <f>NMM_emi!Y$5</f>
        <v>4778.261486848498</v>
      </c>
      <c r="DA60" s="83"/>
    </row>
    <row r="61" spans="1:105" ht="12" customHeight="1" x14ac:dyDescent="0.25">
      <c r="A61" s="99" t="s">
        <v>52</v>
      </c>
      <c r="B61" s="282">
        <f>NMM_emi!B$48</f>
        <v>692.95063407294697</v>
      </c>
      <c r="C61" s="282">
        <f>NMM_emi!C$48</f>
        <v>763.7591551915981</v>
      </c>
      <c r="D61" s="282">
        <f>NMM_emi!D$48</f>
        <v>742.87420356920882</v>
      </c>
      <c r="E61" s="282">
        <f>NMM_emi!E$48</f>
        <v>771.72019682081634</v>
      </c>
      <c r="F61" s="282">
        <f>NMM_emi!F$48</f>
        <v>799.17167606431724</v>
      </c>
      <c r="G61" s="282">
        <f>NMM_emi!G$48</f>
        <v>967.18809288302941</v>
      </c>
      <c r="H61" s="282">
        <f>NMM_emi!H$48</f>
        <v>790.50099031753211</v>
      </c>
      <c r="I61" s="282">
        <f>NMM_emi!I$48</f>
        <v>801.55927084996324</v>
      </c>
      <c r="J61" s="282">
        <f>NMM_emi!J$48</f>
        <v>725.94039440489473</v>
      </c>
      <c r="K61" s="282">
        <f>NMM_emi!K$48</f>
        <v>631.73101211996755</v>
      </c>
      <c r="L61" s="282">
        <f>NMM_emi!L$48</f>
        <v>759.24142528779328</v>
      </c>
      <c r="M61" s="282">
        <f>NMM_emi!M$48</f>
        <v>858.45890074502086</v>
      </c>
      <c r="N61" s="282">
        <f>NMM_emi!N$48</f>
        <v>752.48998534687826</v>
      </c>
      <c r="O61" s="282">
        <f>NMM_emi!O$48</f>
        <v>595.69753633876712</v>
      </c>
      <c r="P61" s="282">
        <f>NMM_emi!P$48</f>
        <v>559.1234295088949</v>
      </c>
      <c r="Q61" s="282">
        <f>NMM_emi!Q$48</f>
        <v>514.72515686521649</v>
      </c>
      <c r="R61" s="282">
        <f>NMM_emi!R$48</f>
        <v>484.30169196893758</v>
      </c>
      <c r="S61" s="282">
        <f>NMM_emi!S$48</f>
        <v>548.36064895166544</v>
      </c>
      <c r="T61" s="282">
        <f>NMM_emi!T$48</f>
        <v>586.57358050997584</v>
      </c>
      <c r="U61" s="282">
        <f>NMM_emi!U$48</f>
        <v>534.14558094385427</v>
      </c>
      <c r="V61" s="282">
        <f>NMM_emi!V$48</f>
        <v>312.30618793973741</v>
      </c>
      <c r="W61" s="282">
        <f>NMM_emi!W$48</f>
        <v>342.80501901347185</v>
      </c>
      <c r="X61" s="282">
        <f>NMM_emi!X$48</f>
        <v>317.63468203598234</v>
      </c>
      <c r="Y61" s="282">
        <f>NMM_emi!Y$48</f>
        <v>261.40891886103481</v>
      </c>
      <c r="DA61" s="94"/>
    </row>
    <row r="62" spans="1:105" ht="12" customHeight="1" x14ac:dyDescent="0.25">
      <c r="A62" s="52" t="s">
        <v>53</v>
      </c>
      <c r="B62" s="242">
        <f>NMM_emi!B$99</f>
        <v>171.56738734912267</v>
      </c>
      <c r="C62" s="242">
        <f>NMM_emi!C$99</f>
        <v>193.42469635347848</v>
      </c>
      <c r="D62" s="242">
        <f>NMM_emi!D$99</f>
        <v>166.20820903515275</v>
      </c>
      <c r="E62" s="242">
        <f>NMM_emi!E$99</f>
        <v>119.28165327344422</v>
      </c>
      <c r="F62" s="242">
        <f>NMM_emi!F$99</f>
        <v>113.84167433807227</v>
      </c>
      <c r="G62" s="242">
        <f>NMM_emi!G$99</f>
        <v>86.018439234177663</v>
      </c>
      <c r="H62" s="242">
        <f>NMM_emi!H$99</f>
        <v>74.246515162984522</v>
      </c>
      <c r="I62" s="242">
        <f>NMM_emi!I$99</f>
        <v>117.38939986843914</v>
      </c>
      <c r="J62" s="242">
        <f>NMM_emi!J$99</f>
        <v>96.645075540213028</v>
      </c>
      <c r="K62" s="242">
        <f>NMM_emi!K$99</f>
        <v>79.546873259579385</v>
      </c>
      <c r="L62" s="242">
        <f>NMM_emi!L$99</f>
        <v>113.93922081928943</v>
      </c>
      <c r="M62" s="242">
        <f>NMM_emi!M$99</f>
        <v>141.25017986109418</v>
      </c>
      <c r="N62" s="242">
        <f>NMM_emi!N$99</f>
        <v>168.43094024076348</v>
      </c>
      <c r="O62" s="242">
        <f>NMM_emi!O$99</f>
        <v>167.59703659807604</v>
      </c>
      <c r="P62" s="242">
        <f>NMM_emi!P$99</f>
        <v>168.28677316939374</v>
      </c>
      <c r="Q62" s="242">
        <f>NMM_emi!Q$99</f>
        <v>171.69288326077429</v>
      </c>
      <c r="R62" s="242">
        <f>NMM_emi!R$99</f>
        <v>140.53429987565903</v>
      </c>
      <c r="S62" s="242">
        <f>NMM_emi!S$99</f>
        <v>138.93769475579322</v>
      </c>
      <c r="T62" s="242">
        <f>NMM_emi!T$99</f>
        <v>116.95255235350623</v>
      </c>
      <c r="U62" s="242">
        <f>NMM_emi!U$99</f>
        <v>109.95181324579845</v>
      </c>
      <c r="V62" s="242">
        <f>NMM_emi!V$99</f>
        <v>76.184859415138249</v>
      </c>
      <c r="W62" s="242">
        <f>NMM_emi!W$99</f>
        <v>106.15674521936313</v>
      </c>
      <c r="X62" s="242">
        <f>NMM_emi!X$99</f>
        <v>90.227177126195784</v>
      </c>
      <c r="Y62" s="242">
        <f>NMM_emi!Y$99</f>
        <v>96.344727808096522</v>
      </c>
      <c r="DA62" s="84"/>
    </row>
    <row r="63" spans="1:105" ht="12" customHeight="1" x14ac:dyDescent="0.25">
      <c r="A63" s="143"/>
      <c r="B63" s="249"/>
      <c r="C63" s="249"/>
      <c r="D63" s="249"/>
      <c r="E63" s="249"/>
      <c r="F63" s="249"/>
      <c r="G63" s="249"/>
      <c r="H63" s="249"/>
      <c r="I63" s="249"/>
      <c r="J63" s="249"/>
      <c r="K63" s="249"/>
      <c r="L63" s="249"/>
      <c r="M63" s="249"/>
      <c r="N63" s="249"/>
      <c r="O63" s="249"/>
      <c r="P63" s="249"/>
      <c r="Q63" s="249"/>
      <c r="R63" s="249"/>
      <c r="S63" s="249"/>
      <c r="T63" s="249"/>
      <c r="U63" s="249"/>
      <c r="V63" s="249"/>
      <c r="W63" s="249"/>
      <c r="X63" s="249"/>
      <c r="Y63" s="249"/>
      <c r="DA63" s="145"/>
    </row>
    <row r="64" spans="1:105" ht="12" customHeight="1" x14ac:dyDescent="0.25">
      <c r="A64" s="115" t="s">
        <v>147</v>
      </c>
      <c r="B64" s="312"/>
      <c r="C64" s="312"/>
      <c r="D64" s="312"/>
      <c r="E64" s="312"/>
      <c r="F64" s="312"/>
      <c r="G64" s="312"/>
      <c r="H64" s="312"/>
      <c r="I64" s="312"/>
      <c r="J64" s="312"/>
      <c r="K64" s="312"/>
      <c r="L64" s="312"/>
      <c r="M64" s="312"/>
      <c r="N64" s="312"/>
      <c r="O64" s="312"/>
      <c r="P64" s="312"/>
      <c r="Q64" s="312"/>
      <c r="R64" s="312"/>
      <c r="S64" s="312"/>
      <c r="T64" s="312"/>
      <c r="U64" s="312"/>
      <c r="V64" s="312"/>
      <c r="W64" s="312"/>
      <c r="X64" s="312"/>
      <c r="Y64" s="312"/>
      <c r="DA64" s="118"/>
    </row>
    <row r="65" spans="1:105" ht="12" customHeight="1" x14ac:dyDescent="0.25">
      <c r="A65" s="50" t="s">
        <v>51</v>
      </c>
      <c r="B65" s="287">
        <f t="shared" ref="B65:Y65" si="13">IF(B$9=0,"",B$4/B$9*1000)</f>
        <v>85.16773986390875</v>
      </c>
      <c r="C65" s="287">
        <f t="shared" si="13"/>
        <v>90.495963710830608</v>
      </c>
      <c r="D65" s="287">
        <f t="shared" si="13"/>
        <v>89.673371484206839</v>
      </c>
      <c r="E65" s="287">
        <f t="shared" si="13"/>
        <v>99.754123525454446</v>
      </c>
      <c r="F65" s="287">
        <f t="shared" si="13"/>
        <v>86.939781327734224</v>
      </c>
      <c r="G65" s="287">
        <f t="shared" si="13"/>
        <v>65.308877069881234</v>
      </c>
      <c r="H65" s="287">
        <f t="shared" si="13"/>
        <v>78.245379941353448</v>
      </c>
      <c r="I65" s="287">
        <f t="shared" si="13"/>
        <v>71.27630656328428</v>
      </c>
      <c r="J65" s="287">
        <f t="shared" si="13"/>
        <v>79.600872545910065</v>
      </c>
      <c r="K65" s="287">
        <f t="shared" si="13"/>
        <v>93.936536651672952</v>
      </c>
      <c r="L65" s="287">
        <f t="shared" si="13"/>
        <v>88.462716677426812</v>
      </c>
      <c r="M65" s="287">
        <f t="shared" si="13"/>
        <v>89.124221049357473</v>
      </c>
      <c r="N65" s="287">
        <f t="shared" si="13"/>
        <v>99.267361673730548</v>
      </c>
      <c r="O65" s="287">
        <f t="shared" si="13"/>
        <v>90.788586575384812</v>
      </c>
      <c r="P65" s="287">
        <f t="shared" si="13"/>
        <v>103.25478166599325</v>
      </c>
      <c r="Q65" s="287">
        <f t="shared" si="13"/>
        <v>78.710795760306453</v>
      </c>
      <c r="R65" s="287">
        <f t="shared" si="13"/>
        <v>77.060003187385377</v>
      </c>
      <c r="S65" s="287">
        <f t="shared" si="13"/>
        <v>66.641776908228636</v>
      </c>
      <c r="T65" s="287">
        <f t="shared" si="13"/>
        <v>66.798031790195708</v>
      </c>
      <c r="U65" s="287">
        <f t="shared" si="13"/>
        <v>94.21625381551857</v>
      </c>
      <c r="V65" s="287">
        <f t="shared" si="13"/>
        <v>80.496974056032755</v>
      </c>
      <c r="W65" s="287">
        <f t="shared" si="13"/>
        <v>70.541760722347632</v>
      </c>
      <c r="X65" s="287">
        <f t="shared" si="13"/>
        <v>79.811995778039702</v>
      </c>
      <c r="Y65" s="287">
        <f t="shared" si="13"/>
        <v>95.771007093679302</v>
      </c>
      <c r="DA65" s="83"/>
    </row>
    <row r="66" spans="1:105" ht="12" customHeight="1" x14ac:dyDescent="0.25">
      <c r="A66" s="107" t="s">
        <v>52</v>
      </c>
      <c r="B66" s="288">
        <f t="shared" ref="B66:Y66" si="14">IF(B$10=0,"",B$5/B$10*1000)</f>
        <v>551.06065768014287</v>
      </c>
      <c r="C66" s="288">
        <f t="shared" si="14"/>
        <v>585.53585382886638</v>
      </c>
      <c r="D66" s="288">
        <f t="shared" si="14"/>
        <v>580.21343698265025</v>
      </c>
      <c r="E66" s="288">
        <f t="shared" si="14"/>
        <v>645.43890684526446</v>
      </c>
      <c r="F66" s="288">
        <f t="shared" si="14"/>
        <v>562.52629403555761</v>
      </c>
      <c r="G66" s="288">
        <f t="shared" si="14"/>
        <v>422.56789728115518</v>
      </c>
      <c r="H66" s="288">
        <f t="shared" si="14"/>
        <v>506.27092605502844</v>
      </c>
      <c r="I66" s="288">
        <f t="shared" si="14"/>
        <v>461.178944451706</v>
      </c>
      <c r="J66" s="288">
        <f t="shared" si="14"/>
        <v>515.04136715562777</v>
      </c>
      <c r="K66" s="288">
        <f t="shared" si="14"/>
        <v>394.51553800221433</v>
      </c>
      <c r="L66" s="288">
        <f t="shared" si="14"/>
        <v>429.3818605698724</v>
      </c>
      <c r="M66" s="288">
        <f t="shared" si="14"/>
        <v>290.71690000207178</v>
      </c>
      <c r="N66" s="288">
        <f t="shared" si="14"/>
        <v>218.98830509012325</v>
      </c>
      <c r="O66" s="288">
        <f t="shared" si="14"/>
        <v>329.43834523291923</v>
      </c>
      <c r="P66" s="288">
        <f t="shared" si="14"/>
        <v>344.33411356185434</v>
      </c>
      <c r="Q66" s="288">
        <f t="shared" si="14"/>
        <v>674.31124123850645</v>
      </c>
      <c r="R66" s="288">
        <f t="shared" si="14"/>
        <v>551.71979843988765</v>
      </c>
      <c r="S66" s="288">
        <f t="shared" si="14"/>
        <v>720.40309982826966</v>
      </c>
      <c r="T66" s="288">
        <f t="shared" si="14"/>
        <v>516.15277858526338</v>
      </c>
      <c r="U66" s="288">
        <f t="shared" si="14"/>
        <v>679.09259889187888</v>
      </c>
      <c r="V66" s="288">
        <f t="shared" si="14"/>
        <v>670.23887181990187</v>
      </c>
      <c r="W66" s="288">
        <f t="shared" si="14"/>
        <v>753.83098534048179</v>
      </c>
      <c r="X66" s="288">
        <f t="shared" si="14"/>
        <v>755.68176843952278</v>
      </c>
      <c r="Y66" s="288">
        <f t="shared" si="14"/>
        <v>797.5812450693752</v>
      </c>
      <c r="DA66" s="94"/>
    </row>
    <row r="67" spans="1:105" ht="12" customHeight="1" x14ac:dyDescent="0.25">
      <c r="A67" s="49" t="s">
        <v>60</v>
      </c>
      <c r="B67" s="289">
        <f t="shared" ref="B67:Y67" si="15">IF(B$11=0,"",B$6/B$11*1000)</f>
        <v>660.56466660991157</v>
      </c>
      <c r="C67" s="289">
        <f t="shared" si="15"/>
        <v>701.89060075691384</v>
      </c>
      <c r="D67" s="289">
        <f t="shared" si="15"/>
        <v>695.51053994041342</v>
      </c>
      <c r="E67" s="289">
        <f t="shared" si="15"/>
        <v>773.69728790325064</v>
      </c>
      <c r="F67" s="289">
        <f t="shared" si="15"/>
        <v>674.30869669267884</v>
      </c>
      <c r="G67" s="289">
        <f t="shared" si="15"/>
        <v>506.53846958096148</v>
      </c>
      <c r="H67" s="289">
        <f t="shared" si="15"/>
        <v>606.87454425016267</v>
      </c>
      <c r="I67" s="289">
        <f t="shared" si="15"/>
        <v>552.82211031308327</v>
      </c>
      <c r="J67" s="289">
        <f t="shared" si="15"/>
        <v>617.38780340030416</v>
      </c>
      <c r="K67" s="289">
        <f t="shared" si="15"/>
        <v>633.23538792166914</v>
      </c>
      <c r="L67" s="289">
        <f t="shared" si="15"/>
        <v>576.02997246403186</v>
      </c>
      <c r="M67" s="289">
        <f t="shared" si="15"/>
        <v>375.75520548855945</v>
      </c>
      <c r="N67" s="289">
        <f t="shared" si="15"/>
        <v>239.26084033642846</v>
      </c>
      <c r="O67" s="289">
        <f t="shared" si="15"/>
        <v>229.56913158903959</v>
      </c>
      <c r="P67" s="289">
        <f t="shared" si="15"/>
        <v>363.30282048295965</v>
      </c>
      <c r="Q67" s="289">
        <f t="shared" si="15"/>
        <v>219.09872733251086</v>
      </c>
      <c r="R67" s="289">
        <f t="shared" si="15"/>
        <v>274.79836921159921</v>
      </c>
      <c r="S67" s="289">
        <f t="shared" si="15"/>
        <v>279.20549545679967</v>
      </c>
      <c r="T67" s="289">
        <f t="shared" si="15"/>
        <v>278.55669216572414</v>
      </c>
      <c r="U67" s="289">
        <f t="shared" si="15"/>
        <v>248.11585212100078</v>
      </c>
      <c r="V67" s="289">
        <f t="shared" si="15"/>
        <v>258.75447222702121</v>
      </c>
      <c r="W67" s="289">
        <f t="shared" si="15"/>
        <v>480.8474069574786</v>
      </c>
      <c r="X67" s="289">
        <f t="shared" si="15"/>
        <v>499.05540756254726</v>
      </c>
      <c r="Y67" s="289">
        <f t="shared" si="15"/>
        <v>515.59713649589457</v>
      </c>
      <c r="DA67" s="84"/>
    </row>
    <row r="68" spans="1:105" ht="12" customHeight="1" x14ac:dyDescent="0.25">
      <c r="A68" s="115" t="s">
        <v>148</v>
      </c>
      <c r="B68" s="286"/>
      <c r="C68" s="286"/>
      <c r="D68" s="286"/>
      <c r="E68" s="286"/>
      <c r="F68" s="286"/>
      <c r="G68" s="286"/>
      <c r="H68" s="286"/>
      <c r="I68" s="286"/>
      <c r="J68" s="286"/>
      <c r="K68" s="286"/>
      <c r="L68" s="286"/>
      <c r="M68" s="286"/>
      <c r="N68" s="286"/>
      <c r="O68" s="286"/>
      <c r="P68" s="286"/>
      <c r="Q68" s="286"/>
      <c r="R68" s="286"/>
      <c r="S68" s="286"/>
      <c r="T68" s="286"/>
      <c r="U68" s="286"/>
      <c r="V68" s="286"/>
      <c r="W68" s="286"/>
      <c r="X68" s="286"/>
      <c r="Y68" s="286"/>
      <c r="DA68" s="118"/>
    </row>
    <row r="69" spans="1:105" ht="12" customHeight="1" x14ac:dyDescent="0.25">
      <c r="A69" s="50" t="s">
        <v>51</v>
      </c>
      <c r="B69" s="252">
        <f t="shared" ref="B69:Y69" si="16">IF(B$52=0,"",B$52/B$9)</f>
        <v>7.5899999999999995E-2</v>
      </c>
      <c r="C69" s="252">
        <f t="shared" si="16"/>
        <v>8.3859309852934549E-2</v>
      </c>
      <c r="D69" s="252">
        <f t="shared" si="16"/>
        <v>7.7995415446435373E-2</v>
      </c>
      <c r="E69" s="252">
        <f t="shared" si="16"/>
        <v>6.9470646493967073E-2</v>
      </c>
      <c r="F69" s="252">
        <f t="shared" si="16"/>
        <v>7.3516680404748916E-2</v>
      </c>
      <c r="G69" s="252">
        <f t="shared" si="16"/>
        <v>6.5960814898302592E-2</v>
      </c>
      <c r="H69" s="252">
        <f t="shared" si="16"/>
        <v>6.4545012328769302E-2</v>
      </c>
      <c r="I69" s="252">
        <f t="shared" si="16"/>
        <v>8.2077459812719175E-2</v>
      </c>
      <c r="J69" s="252">
        <f t="shared" si="16"/>
        <v>7.329899674377692E-2</v>
      </c>
      <c r="K69" s="252">
        <f t="shared" si="16"/>
        <v>7.4144939274502483E-2</v>
      </c>
      <c r="L69" s="252">
        <f t="shared" si="16"/>
        <v>8.8863251529445603E-2</v>
      </c>
      <c r="M69" s="252">
        <f t="shared" si="16"/>
        <v>9.7378956272241329E-2</v>
      </c>
      <c r="N69" s="252">
        <f t="shared" si="16"/>
        <v>0.10263156947793253</v>
      </c>
      <c r="O69" s="252">
        <f t="shared" si="16"/>
        <v>0.10868366764358331</v>
      </c>
      <c r="P69" s="252">
        <f t="shared" si="16"/>
        <v>0.11185955735383604</v>
      </c>
      <c r="Q69" s="252">
        <f t="shared" si="16"/>
        <v>0.11420112381515433</v>
      </c>
      <c r="R69" s="252">
        <f t="shared" si="16"/>
        <v>0.10019582450708488</v>
      </c>
      <c r="S69" s="252">
        <f t="shared" si="16"/>
        <v>9.2319730609746062E-2</v>
      </c>
      <c r="T69" s="252">
        <f t="shared" si="16"/>
        <v>8.3007966126506849E-2</v>
      </c>
      <c r="U69" s="252">
        <f t="shared" si="16"/>
        <v>9.7035302147520278E-2</v>
      </c>
      <c r="V69" s="252">
        <f t="shared" si="16"/>
        <v>7.2296743862565932E-2</v>
      </c>
      <c r="W69" s="252">
        <f t="shared" si="16"/>
        <v>7.9194075068559994E-2</v>
      </c>
      <c r="X69" s="252">
        <f t="shared" si="16"/>
        <v>7.300129154003869E-2</v>
      </c>
      <c r="Y69" s="252">
        <f t="shared" si="16"/>
        <v>7.2102077255567623E-2</v>
      </c>
      <c r="DA69" s="83"/>
    </row>
    <row r="70" spans="1:105" ht="12" customHeight="1" x14ac:dyDescent="0.25">
      <c r="A70" s="107" t="s">
        <v>52</v>
      </c>
      <c r="B70" s="291">
        <f t="shared" ref="B70:Y70" si="17">IF(B$53=0,"",B$53/B$10)</f>
        <v>8.0533935635801912E-2</v>
      </c>
      <c r="C70" s="291">
        <f t="shared" si="17"/>
        <v>8.8979186589710102E-2</v>
      </c>
      <c r="D70" s="291">
        <f t="shared" si="17"/>
        <v>7.8467690288313297E-2</v>
      </c>
      <c r="E70" s="291">
        <f t="shared" si="17"/>
        <v>6.7711081943250748E-2</v>
      </c>
      <c r="F70" s="291">
        <f t="shared" si="17"/>
        <v>7.2726410149112866E-2</v>
      </c>
      <c r="G70" s="291">
        <f t="shared" si="17"/>
        <v>6.0679081832637934E-2</v>
      </c>
      <c r="H70" s="291">
        <f t="shared" si="17"/>
        <v>6.0082797158774563E-2</v>
      </c>
      <c r="I70" s="291">
        <f t="shared" si="17"/>
        <v>7.719138013482521E-2</v>
      </c>
      <c r="J70" s="291">
        <f t="shared" si="17"/>
        <v>6.8935499880972181E-2</v>
      </c>
      <c r="K70" s="291">
        <f t="shared" si="17"/>
        <v>6.9731083365286189E-2</v>
      </c>
      <c r="L70" s="291">
        <f t="shared" si="17"/>
        <v>8.3573212968306748E-2</v>
      </c>
      <c r="M70" s="291">
        <f t="shared" si="17"/>
        <v>9.1581976926365063E-2</v>
      </c>
      <c r="N70" s="291">
        <f t="shared" si="17"/>
        <v>9.6521901524261489E-2</v>
      </c>
      <c r="O70" s="291">
        <f t="shared" si="17"/>
        <v>0.10221371765970233</v>
      </c>
      <c r="P70" s="291">
        <f t="shared" si="17"/>
        <v>0.10520054632679032</v>
      </c>
      <c r="Q70" s="291">
        <f t="shared" si="17"/>
        <v>0.10740271909430776</v>
      </c>
      <c r="R70" s="291">
        <f t="shared" si="17"/>
        <v>8.8897547801249449E-2</v>
      </c>
      <c r="S70" s="291">
        <f t="shared" si="17"/>
        <v>9.2054293932735384E-2</v>
      </c>
      <c r="T70" s="291">
        <f t="shared" si="17"/>
        <v>8.2769302532619479E-2</v>
      </c>
      <c r="U70" s="291">
        <f t="shared" si="17"/>
        <v>9.3038464153620729E-2</v>
      </c>
      <c r="V70" s="291">
        <f t="shared" si="17"/>
        <v>6.9318875331113E-2</v>
      </c>
      <c r="W70" s="291">
        <f t="shared" si="17"/>
        <v>7.7898601805925186E-2</v>
      </c>
      <c r="X70" s="291">
        <f t="shared" si="17"/>
        <v>7.1807121127087273E-2</v>
      </c>
      <c r="Y70" s="291">
        <f t="shared" si="17"/>
        <v>7.0922616378170489E-2</v>
      </c>
      <c r="DA70" s="94"/>
    </row>
    <row r="71" spans="1:105" ht="12" customHeight="1" x14ac:dyDescent="0.25">
      <c r="A71" s="49" t="s">
        <v>53</v>
      </c>
      <c r="B71" s="253">
        <f t="shared" ref="B71:Y71" si="18">IF(B$54=0,"",B$54/B$11)</f>
        <v>0.22392768661964291</v>
      </c>
      <c r="C71" s="253">
        <f t="shared" si="18"/>
        <v>0.23706906554767238</v>
      </c>
      <c r="D71" s="253">
        <f t="shared" si="18"/>
        <v>0.20978087991916572</v>
      </c>
      <c r="E71" s="253">
        <f t="shared" si="18"/>
        <v>0.17944037279374264</v>
      </c>
      <c r="F71" s="253">
        <f t="shared" si="18"/>
        <v>0.18518916167861241</v>
      </c>
      <c r="G71" s="253">
        <f t="shared" si="18"/>
        <v>0.15896083577153691</v>
      </c>
      <c r="H71" s="253">
        <f t="shared" si="18"/>
        <v>0.18017292370467244</v>
      </c>
      <c r="I71" s="253">
        <f t="shared" si="18"/>
        <v>0.23201593047392619</v>
      </c>
      <c r="J71" s="253">
        <f t="shared" si="18"/>
        <v>0.2009744879634216</v>
      </c>
      <c r="K71" s="253">
        <f t="shared" si="18"/>
        <v>0.20445174047223105</v>
      </c>
      <c r="L71" s="253">
        <f t="shared" si="18"/>
        <v>0.2463972966847881</v>
      </c>
      <c r="M71" s="253">
        <f t="shared" si="18"/>
        <v>0.24555697801515666</v>
      </c>
      <c r="N71" s="253">
        <f t="shared" si="18"/>
        <v>0.25036302598221621</v>
      </c>
      <c r="O71" s="253">
        <f t="shared" si="18"/>
        <v>0.26083761150309903</v>
      </c>
      <c r="P71" s="253">
        <f t="shared" si="18"/>
        <v>0.26305470468090114</v>
      </c>
      <c r="Q71" s="253">
        <f t="shared" si="18"/>
        <v>0.27018477646099931</v>
      </c>
      <c r="R71" s="253">
        <f t="shared" si="18"/>
        <v>0.22707870831694271</v>
      </c>
      <c r="S71" s="253">
        <f t="shared" si="18"/>
        <v>0.23514225845698664</v>
      </c>
      <c r="T71" s="253">
        <f t="shared" si="18"/>
        <v>0.20267216130923837</v>
      </c>
      <c r="U71" s="253">
        <f t="shared" si="18"/>
        <v>0.22872623234204184</v>
      </c>
      <c r="V71" s="253">
        <f t="shared" si="18"/>
        <v>0.17041387483024323</v>
      </c>
      <c r="W71" s="253">
        <f t="shared" si="18"/>
        <v>0.19569843129482209</v>
      </c>
      <c r="X71" s="253">
        <f t="shared" si="18"/>
        <v>0.18039529124512976</v>
      </c>
      <c r="Y71" s="253">
        <f t="shared" si="18"/>
        <v>0.17449889163958093</v>
      </c>
      <c r="DA71" s="84"/>
    </row>
    <row r="72" spans="1:105" ht="12" customHeight="1" x14ac:dyDescent="0.25">
      <c r="A72" s="115" t="s">
        <v>149</v>
      </c>
      <c r="B72" s="286"/>
      <c r="C72" s="286"/>
      <c r="D72" s="286"/>
      <c r="E72" s="286"/>
      <c r="F72" s="286"/>
      <c r="G72" s="286"/>
      <c r="H72" s="286"/>
      <c r="I72" s="286"/>
      <c r="J72" s="286"/>
      <c r="K72" s="286"/>
      <c r="L72" s="286"/>
      <c r="M72" s="286"/>
      <c r="N72" s="286"/>
      <c r="O72" s="286"/>
      <c r="P72" s="286"/>
      <c r="Q72" s="286"/>
      <c r="R72" s="286"/>
      <c r="S72" s="286"/>
      <c r="T72" s="286"/>
      <c r="U72" s="286"/>
      <c r="V72" s="286"/>
      <c r="W72" s="286"/>
      <c r="X72" s="286"/>
      <c r="Y72" s="286"/>
      <c r="DA72" s="118"/>
    </row>
    <row r="73" spans="1:105" ht="12" customHeight="1" x14ac:dyDescent="0.25">
      <c r="A73" s="50" t="s">
        <v>51</v>
      </c>
      <c r="B73" s="252">
        <f>IF(NMM_ued!B$5=0,"",NMM_ued!B$5/B$9)</f>
        <v>3.3289563209888011E-2</v>
      </c>
      <c r="C73" s="252">
        <f>IF(NMM_ued!C$5=0,"",NMM_ued!C$5/C$9)</f>
        <v>3.6701574526533692E-2</v>
      </c>
      <c r="D73" s="252">
        <f>IF(NMM_ued!D$5=0,"",NMM_ued!D$5/D$9)</f>
        <v>3.4209783555915356E-2</v>
      </c>
      <c r="E73" s="252">
        <f>IF(NMM_ued!E$5=0,"",NMM_ued!E$5/E$9)</f>
        <v>3.0612519614405153E-2</v>
      </c>
      <c r="F73" s="252">
        <f>IF(NMM_ued!F$5=0,"",NMM_ued!F$5/F$9)</f>
        <v>3.2457210621557722E-2</v>
      </c>
      <c r="G73" s="252">
        <f>IF(NMM_ued!G$5=0,"",NMM_ued!G$5/G$9)</f>
        <v>2.9273851564619608E-2</v>
      </c>
      <c r="H73" s="252">
        <f>IF(NMM_ued!H$5=0,"",NMM_ued!H$5/H$9)</f>
        <v>2.8866698219584031E-2</v>
      </c>
      <c r="I73" s="252">
        <f>IF(NMM_ued!I$5=0,"",NMM_ued!I$5/I$9)</f>
        <v>3.6631704690049317E-2</v>
      </c>
      <c r="J73" s="252">
        <f>IF(NMM_ued!J$5=0,"",NMM_ued!J$5/J$9)</f>
        <v>3.2928196132597197E-2</v>
      </c>
      <c r="K73" s="252">
        <f>IF(NMM_ued!K$5=0,"",NMM_ued!K$5/K$9)</f>
        <v>3.3301262872848951E-2</v>
      </c>
      <c r="L73" s="252">
        <f>IF(NMM_ued!L$5=0,"",NMM_ued!L$5/L$9)</f>
        <v>3.9554655433426927E-2</v>
      </c>
      <c r="M73" s="252">
        <f>IF(NMM_ued!M$5=0,"",NMM_ued!M$5/M$9)</f>
        <v>4.2720116918233943E-2</v>
      </c>
      <c r="N73" s="252">
        <f>IF(NMM_ued!N$5=0,"",NMM_ued!N$5/N$9)</f>
        <v>4.4857700881029014E-2</v>
      </c>
      <c r="O73" s="252">
        <f>IF(NMM_ued!O$5=0,"",NMM_ued!O$5/O$9)</f>
        <v>4.7646485605514537E-2</v>
      </c>
      <c r="P73" s="252">
        <f>IF(NMM_ued!P$5=0,"",NMM_ued!P$5/P$9)</f>
        <v>4.9046719994425315E-2</v>
      </c>
      <c r="Q73" s="252">
        <f>IF(NMM_ued!Q$5=0,"",NMM_ued!Q$5/Q$9)</f>
        <v>4.9757255349207268E-2</v>
      </c>
      <c r="R73" s="252">
        <f>IF(NMM_ued!R$5=0,"",NMM_ued!R$5/R$9)</f>
        <v>4.3570152479901661E-2</v>
      </c>
      <c r="S73" s="252">
        <f>IF(NMM_ued!S$5=0,"",NMM_ued!S$5/S$9)</f>
        <v>4.1423579863514574E-2</v>
      </c>
      <c r="T73" s="252">
        <f>IF(NMM_ued!T$5=0,"",NMM_ued!T$5/T$9)</f>
        <v>3.7759030308822626E-2</v>
      </c>
      <c r="U73" s="252">
        <f>IF(NMM_ued!U$5=0,"",NMM_ued!U$5/U$9)</f>
        <v>4.4078801803731402E-2</v>
      </c>
      <c r="V73" s="252">
        <f>IF(NMM_ued!V$5=0,"",NMM_ued!V$5/V$9)</f>
        <v>3.3224871507826596E-2</v>
      </c>
      <c r="W73" s="252">
        <f>IF(NMM_ued!W$5=0,"",NMM_ued!W$5/W$9)</f>
        <v>3.7349553587708251E-2</v>
      </c>
      <c r="X73" s="252">
        <f>IF(NMM_ued!X$5=0,"",NMM_ued!X$5/X$9)</f>
        <v>3.4457502811836266E-2</v>
      </c>
      <c r="Y73" s="252">
        <f>IF(NMM_ued!Y$5=0,"",NMM_ued!Y$5/Y$9)</f>
        <v>3.4098522558625562E-2</v>
      </c>
      <c r="DA73" s="83"/>
    </row>
    <row r="74" spans="1:105" ht="12" customHeight="1" x14ac:dyDescent="0.25">
      <c r="A74" s="107" t="s">
        <v>52</v>
      </c>
      <c r="B74" s="291">
        <f>IF(NMM_ued!B$48=0,"",NMM_ued!B$48/B$10)</f>
        <v>2.3318607675474879E-2</v>
      </c>
      <c r="C74" s="291">
        <f>IF(NMM_ued!C$48=0,"",NMM_ued!C$48/C$10)</f>
        <v>2.5698167059545016E-2</v>
      </c>
      <c r="D74" s="291">
        <f>IF(NMM_ued!D$48=0,"",NMM_ued!D$48/D$10)</f>
        <v>2.2710247155481422E-2</v>
      </c>
      <c r="E74" s="291">
        <f>IF(NMM_ued!E$48=0,"",NMM_ued!E$48/E$10)</f>
        <v>1.974348326813594E-2</v>
      </c>
      <c r="F74" s="291">
        <f>IF(NMM_ued!F$48=0,"",NMM_ued!F$48/F$10)</f>
        <v>2.10862862230538E-2</v>
      </c>
      <c r="G74" s="291">
        <f>IF(NMM_ued!G$48=0,"",NMM_ued!G$48/G$10)</f>
        <v>1.8126988727792746E-2</v>
      </c>
      <c r="H74" s="291">
        <f>IF(NMM_ued!H$48=0,"",NMM_ued!H$48/H$10)</f>
        <v>1.7944581471188867E-2</v>
      </c>
      <c r="I74" s="291">
        <f>IF(NMM_ued!I$48=0,"",NMM_ued!I$48/I$10)</f>
        <v>2.2848257340562859E-2</v>
      </c>
      <c r="J74" s="291">
        <f>IF(NMM_ued!J$48=0,"",NMM_ued!J$48/J$10)</f>
        <v>2.052313866671342E-2</v>
      </c>
      <c r="K74" s="291">
        <f>IF(NMM_ued!K$48=0,"",NMM_ued!K$48/K$10)</f>
        <v>2.0689338495974065E-2</v>
      </c>
      <c r="L74" s="291">
        <f>IF(NMM_ued!L$48=0,"",NMM_ued!L$48/L$10)</f>
        <v>2.4628340877627657E-2</v>
      </c>
      <c r="M74" s="291">
        <f>IF(NMM_ued!M$48=0,"",NMM_ued!M$48/M$10)</f>
        <v>2.6691633470085088E-2</v>
      </c>
      <c r="N74" s="291">
        <f>IF(NMM_ued!N$48=0,"",NMM_ued!N$48/N$10)</f>
        <v>2.816305917952899E-2</v>
      </c>
      <c r="O74" s="291">
        <f>IF(NMM_ued!O$48=0,"",NMM_ued!O$48/O$10)</f>
        <v>2.9865533851208055E-2</v>
      </c>
      <c r="P74" s="291">
        <f>IF(NMM_ued!P$48=0,"",NMM_ued!P$48/P$10)</f>
        <v>3.0750840383322878E-2</v>
      </c>
      <c r="Q74" s="291">
        <f>IF(NMM_ued!Q$48=0,"",NMM_ued!Q$48/Q$10)</f>
        <v>3.1387011089853541E-2</v>
      </c>
      <c r="R74" s="291">
        <f>IF(NMM_ued!R$48=0,"",NMM_ued!R$48/R$10)</f>
        <v>2.6231326129514957E-2</v>
      </c>
      <c r="S74" s="291">
        <f>IF(NMM_ued!S$48=0,"",NMM_ued!S$48/S$10)</f>
        <v>2.7271006901191223E-2</v>
      </c>
      <c r="T74" s="291">
        <f>IF(NMM_ued!T$48=0,"",NMM_ued!T$48/T$10)</f>
        <v>2.4584737363261795E-2</v>
      </c>
      <c r="U74" s="291">
        <f>IF(NMM_ued!U$48=0,"",NMM_ued!U$48/U$10)</f>
        <v>2.7999373713267592E-2</v>
      </c>
      <c r="V74" s="291">
        <f>IF(NMM_ued!V$48=0,"",NMM_ued!V$48/V$10)</f>
        <v>2.1071886740686201E-2</v>
      </c>
      <c r="W74" s="291">
        <f>IF(NMM_ued!W$48=0,"",NMM_ued!W$48/W$10)</f>
        <v>2.4019779499663611E-2</v>
      </c>
      <c r="X74" s="291">
        <f>IF(NMM_ued!X$48=0,"",NMM_ued!X$48/X$10)</f>
        <v>2.212920771126933E-2</v>
      </c>
      <c r="Y74" s="291">
        <f>IF(NMM_ued!Y$48=0,"",NMM_ued!Y$48/Y$10)</f>
        <v>2.1910700500010295E-2</v>
      </c>
      <c r="DA74" s="94"/>
    </row>
    <row r="75" spans="1:105" ht="12" customHeight="1" x14ac:dyDescent="0.25">
      <c r="A75" s="49" t="s">
        <v>53</v>
      </c>
      <c r="B75" s="253">
        <f>IF(NMM_ued!B$99=0,"",NMM_ued!B$99/B$11)</f>
        <v>7.0995860838904884E-2</v>
      </c>
      <c r="C75" s="253">
        <f>IF(NMM_ued!C$99=0,"",NMM_ued!C$99/C$11)</f>
        <v>7.4842170534179672E-2</v>
      </c>
      <c r="D75" s="253">
        <f>IF(NMM_ued!D$99=0,"",NMM_ued!D$99/D$11)</f>
        <v>6.739808521171646E-2</v>
      </c>
      <c r="E75" s="253">
        <f>IF(NMM_ued!E$99=0,"",NMM_ued!E$99/E$11)</f>
        <v>5.8561747547880842E-2</v>
      </c>
      <c r="F75" s="253">
        <f>IF(NMM_ued!F$99=0,"",NMM_ued!F$99/F$11)</f>
        <v>6.0553284217124449E-2</v>
      </c>
      <c r="G75" s="253">
        <f>IF(NMM_ued!G$99=0,"",NMM_ued!G$99/G$11)</f>
        <v>5.3166872851939898E-2</v>
      </c>
      <c r="H75" s="253">
        <f>IF(NMM_ued!H$99=0,"",NMM_ued!H$99/H$11)</f>
        <v>6.0479540346223791E-2</v>
      </c>
      <c r="I75" s="253">
        <f>IF(NMM_ued!I$99=0,"",NMM_ued!I$99/I$11)</f>
        <v>7.5850319557364432E-2</v>
      </c>
      <c r="J75" s="253">
        <f>IF(NMM_ued!J$99=0,"",NMM_ued!J$99/J$11)</f>
        <v>6.7412166053373815E-2</v>
      </c>
      <c r="K75" s="253">
        <f>IF(NMM_ued!K$99=0,"",NMM_ued!K$99/K$11)</f>
        <v>6.9783665343866277E-2</v>
      </c>
      <c r="L75" s="253">
        <f>IF(NMM_ued!L$99=0,"",NMM_ued!L$99/L$11)</f>
        <v>8.1350599040961022E-2</v>
      </c>
      <c r="M75" s="253">
        <f>IF(NMM_ued!M$99=0,"",NMM_ued!M$99/M$11)</f>
        <v>8.280676030016762E-2</v>
      </c>
      <c r="N75" s="253">
        <f>IF(NMM_ued!N$99=0,"",NMM_ued!N$99/N$11)</f>
        <v>8.6203507479396521E-2</v>
      </c>
      <c r="O75" s="253">
        <f>IF(NMM_ued!O$99=0,"",NMM_ued!O$99/O$11)</f>
        <v>9.0777435053663494E-2</v>
      </c>
      <c r="P75" s="253">
        <f>IF(NMM_ued!P$99=0,"",NMM_ued!P$99/P$11)</f>
        <v>9.1351358136740779E-2</v>
      </c>
      <c r="Q75" s="253">
        <f>IF(NMM_ued!Q$99=0,"",NMM_ued!Q$99/Q$11)</f>
        <v>9.3474770054908382E-2</v>
      </c>
      <c r="R75" s="253">
        <f>IF(NMM_ued!R$99=0,"",NMM_ued!R$99/R$11)</f>
        <v>8.0600863674337983E-2</v>
      </c>
      <c r="S75" s="253">
        <f>IF(NMM_ued!S$99=0,"",NMM_ued!S$99/S$11)</f>
        <v>8.4539200067078074E-2</v>
      </c>
      <c r="T75" s="253">
        <f>IF(NMM_ued!T$99=0,"",NMM_ued!T$99/T$11)</f>
        <v>7.2706433548264504E-2</v>
      </c>
      <c r="U75" s="253">
        <f>IF(NMM_ued!U$99=0,"",NMM_ued!U$99/U$11)</f>
        <v>8.4804110566123164E-2</v>
      </c>
      <c r="V75" s="253">
        <f>IF(NMM_ued!V$99=0,"",NMM_ued!V$99/V$11)</f>
        <v>6.3756346651670182E-2</v>
      </c>
      <c r="W75" s="253">
        <f>IF(NMM_ued!W$99=0,"",NMM_ued!W$99/W$11)</f>
        <v>7.3789773691574578E-2</v>
      </c>
      <c r="X75" s="253">
        <f>IF(NMM_ued!X$99=0,"",NMM_ued!X$99/X$11)</f>
        <v>7.0276256043183855E-2</v>
      </c>
      <c r="Y75" s="253">
        <f>IF(NMM_ued!Y$99=0,"",NMM_ued!Y$99/Y$11)</f>
        <v>6.9516778704703505E-2</v>
      </c>
      <c r="DA75" s="84"/>
    </row>
    <row r="76" spans="1:105" ht="12" customHeight="1" x14ac:dyDescent="0.25">
      <c r="A76" s="110" t="s">
        <v>87</v>
      </c>
      <c r="B76" s="254">
        <f t="shared" ref="B76:Y76" si="19">IF(B$51=0,"",B$59/B$51)</f>
        <v>9.0891281363694088</v>
      </c>
      <c r="C76" s="254">
        <f t="shared" si="19"/>
        <v>8.7803979571381561</v>
      </c>
      <c r="D76" s="254">
        <f t="shared" si="19"/>
        <v>9.1548973996076572</v>
      </c>
      <c r="E76" s="254">
        <f t="shared" si="19"/>
        <v>9.7173901172176329</v>
      </c>
      <c r="F76" s="254">
        <f t="shared" si="19"/>
        <v>9.2418009550471876</v>
      </c>
      <c r="G76" s="254">
        <f t="shared" si="19"/>
        <v>10.090744245233964</v>
      </c>
      <c r="H76" s="254">
        <f t="shared" si="19"/>
        <v>9.9125241733329421</v>
      </c>
      <c r="I76" s="254">
        <f t="shared" si="19"/>
        <v>8.2797382855458697</v>
      </c>
      <c r="J76" s="254">
        <f t="shared" si="19"/>
        <v>9.270964857306442</v>
      </c>
      <c r="K76" s="254">
        <f t="shared" si="19"/>
        <v>9.2841772888439706</v>
      </c>
      <c r="L76" s="254">
        <f t="shared" si="19"/>
        <v>8.3461343925287821</v>
      </c>
      <c r="M76" s="254">
        <f t="shared" si="19"/>
        <v>7.5179305372422611</v>
      </c>
      <c r="N76" s="254">
        <f t="shared" si="19"/>
        <v>8.8681757425394316</v>
      </c>
      <c r="O76" s="254">
        <f t="shared" si="19"/>
        <v>9.1033358382638063</v>
      </c>
      <c r="P76" s="254">
        <f t="shared" si="19"/>
        <v>9.0635994434286342</v>
      </c>
      <c r="Q76" s="254">
        <f t="shared" si="19"/>
        <v>8.8384715821415831</v>
      </c>
      <c r="R76" s="254">
        <f t="shared" si="19"/>
        <v>9.0475795118465552</v>
      </c>
      <c r="S76" s="254">
        <f t="shared" si="19"/>
        <v>9.7088114993884211</v>
      </c>
      <c r="T76" s="254">
        <f t="shared" si="19"/>
        <v>9.5065736039080626</v>
      </c>
      <c r="U76" s="254">
        <f t="shared" si="19"/>
        <v>9.4406508596721874</v>
      </c>
      <c r="V76" s="254">
        <f t="shared" si="19"/>
        <v>9.2684499825961062</v>
      </c>
      <c r="W76" s="254">
        <f t="shared" si="19"/>
        <v>8.781998352181537</v>
      </c>
      <c r="X76" s="254">
        <f t="shared" si="19"/>
        <v>8.9992638906229345</v>
      </c>
      <c r="Y76" s="254">
        <f t="shared" si="19"/>
        <v>9.0733054124025667</v>
      </c>
      <c r="DA76" s="109"/>
    </row>
    <row r="77" spans="1:105" ht="12" customHeight="1" x14ac:dyDescent="0.25">
      <c r="A77" s="50" t="s">
        <v>1436</v>
      </c>
      <c r="B77" s="255">
        <f t="shared" ref="B77:Y77" si="20">IF(B$52=0,"",B$60/B$52)</f>
        <v>9.2721914556681071</v>
      </c>
      <c r="C77" s="255">
        <f t="shared" si="20"/>
        <v>8.9610815350167918</v>
      </c>
      <c r="D77" s="255">
        <f t="shared" si="20"/>
        <v>9.3375242645078043</v>
      </c>
      <c r="E77" s="255">
        <f t="shared" si="20"/>
        <v>9.8532995946358231</v>
      </c>
      <c r="F77" s="255">
        <f t="shared" si="20"/>
        <v>9.3301079265043221</v>
      </c>
      <c r="G77" s="255">
        <f t="shared" si="20"/>
        <v>10.344175046402107</v>
      </c>
      <c r="H77" s="255">
        <f t="shared" si="20"/>
        <v>10.02752108705557</v>
      </c>
      <c r="I77" s="255">
        <f t="shared" si="20"/>
        <v>8.350336841073414</v>
      </c>
      <c r="J77" s="255">
        <f t="shared" si="20"/>
        <v>9.4232802866333429</v>
      </c>
      <c r="K77" s="255">
        <f t="shared" si="20"/>
        <v>9.6964763825556304</v>
      </c>
      <c r="L77" s="255">
        <f t="shared" si="20"/>
        <v>8.7584627141237537</v>
      </c>
      <c r="M77" s="255">
        <f t="shared" si="20"/>
        <v>8.2568901044465726</v>
      </c>
      <c r="N77" s="255">
        <f t="shared" si="20"/>
        <v>10.041086010915704</v>
      </c>
      <c r="O77" s="255">
        <f t="shared" si="20"/>
        <v>10.197839247573681</v>
      </c>
      <c r="P77" s="255">
        <f t="shared" si="20"/>
        <v>9.9036244576586761</v>
      </c>
      <c r="Q77" s="255">
        <f t="shared" si="20"/>
        <v>9.6347572098611423</v>
      </c>
      <c r="R77" s="255">
        <f t="shared" si="20"/>
        <v>9.6194608401066599</v>
      </c>
      <c r="S77" s="255">
        <f t="shared" si="20"/>
        <v>10.454081944464411</v>
      </c>
      <c r="T77" s="255">
        <f t="shared" si="20"/>
        <v>10.302726246258107</v>
      </c>
      <c r="U77" s="255">
        <f t="shared" si="20"/>
        <v>10.072152930944142</v>
      </c>
      <c r="V77" s="255">
        <f t="shared" si="20"/>
        <v>9.7576848360021504</v>
      </c>
      <c r="W77" s="255">
        <f t="shared" si="20"/>
        <v>9.2056885275229057</v>
      </c>
      <c r="X77" s="255">
        <f t="shared" si="20"/>
        <v>9.3761325954011259</v>
      </c>
      <c r="Y77" s="255">
        <f t="shared" si="20"/>
        <v>9.4672554497421153</v>
      </c>
      <c r="DA77" s="83"/>
    </row>
    <row r="78" spans="1:105" ht="12" customHeight="1" x14ac:dyDescent="0.25">
      <c r="A78" s="107" t="s">
        <v>1437</v>
      </c>
      <c r="B78" s="293">
        <f t="shared" ref="B78:Y78" si="21">IF(B$53=0,"",B$61/B$53)</f>
        <v>11.985256171694656</v>
      </c>
      <c r="C78" s="293">
        <f t="shared" si="21"/>
        <v>11.470148439018971</v>
      </c>
      <c r="D78" s="293">
        <f t="shared" si="21"/>
        <v>12.167779179729713</v>
      </c>
      <c r="E78" s="293">
        <f t="shared" si="21"/>
        <v>12.588639885106858</v>
      </c>
      <c r="F78" s="293">
        <f t="shared" si="21"/>
        <v>12.078459492726578</v>
      </c>
      <c r="G78" s="293">
        <f t="shared" si="21"/>
        <v>10.209186657070102</v>
      </c>
      <c r="H78" s="293">
        <f t="shared" si="21"/>
        <v>11.690415002672154</v>
      </c>
      <c r="I78" s="293">
        <f t="shared" si="21"/>
        <v>10.375958306592457</v>
      </c>
      <c r="J78" s="293">
        <f t="shared" si="21"/>
        <v>10.97247091148849</v>
      </c>
      <c r="K78" s="293">
        <f t="shared" si="21"/>
        <v>8.6256616626127727</v>
      </c>
      <c r="L78" s="293">
        <f t="shared" si="21"/>
        <v>7.5878208575703079</v>
      </c>
      <c r="M78" s="293">
        <f t="shared" si="21"/>
        <v>6.7183182883010266</v>
      </c>
      <c r="N78" s="293">
        <f t="shared" si="21"/>
        <v>7.1539185685083115</v>
      </c>
      <c r="O78" s="293">
        <f t="shared" si="21"/>
        <v>7.1003420646866777</v>
      </c>
      <c r="P78" s="293">
        <f t="shared" si="21"/>
        <v>8.0177919021977058</v>
      </c>
      <c r="Q78" s="293">
        <f t="shared" si="21"/>
        <v>8.1883506913028992</v>
      </c>
      <c r="R78" s="293">
        <f t="shared" si="21"/>
        <v>9.0749322748268977</v>
      </c>
      <c r="S78" s="293">
        <f t="shared" si="21"/>
        <v>9.859848960130611</v>
      </c>
      <c r="T78" s="293">
        <f t="shared" si="21"/>
        <v>7.8658868119539029</v>
      </c>
      <c r="U78" s="293">
        <f t="shared" si="21"/>
        <v>8.8993154458019088</v>
      </c>
      <c r="V78" s="293">
        <f t="shared" si="21"/>
        <v>8.3100111940593084</v>
      </c>
      <c r="W78" s="293">
        <f t="shared" si="21"/>
        <v>9.7532289301234449</v>
      </c>
      <c r="X78" s="293">
        <f t="shared" si="21"/>
        <v>11.796161626100982</v>
      </c>
      <c r="Y78" s="293">
        <f t="shared" si="21"/>
        <v>15.643124460781776</v>
      </c>
      <c r="DA78" s="94"/>
    </row>
    <row r="79" spans="1:105" ht="12" customHeight="1" x14ac:dyDescent="0.25">
      <c r="A79" s="49" t="s">
        <v>1438</v>
      </c>
      <c r="B79" s="256">
        <f t="shared" ref="B79:Y79" si="22">IF(B$54=0,"",B$62/B$54)</f>
        <v>2.8154922749180682</v>
      </c>
      <c r="C79" s="256">
        <f t="shared" si="22"/>
        <v>2.8444965880278272</v>
      </c>
      <c r="D79" s="256">
        <f t="shared" si="22"/>
        <v>2.7486587910436127</v>
      </c>
      <c r="E79" s="256">
        <f t="shared" si="22"/>
        <v>2.6737985564115681</v>
      </c>
      <c r="F79" s="256">
        <f t="shared" si="22"/>
        <v>2.6357705755938041</v>
      </c>
      <c r="G79" s="256">
        <f t="shared" si="22"/>
        <v>2.4745855592216559</v>
      </c>
      <c r="H79" s="256">
        <f t="shared" si="22"/>
        <v>2.3679363128881232</v>
      </c>
      <c r="I79" s="256">
        <f t="shared" si="22"/>
        <v>2.5856596865784414</v>
      </c>
      <c r="J79" s="256">
        <f t="shared" si="22"/>
        <v>2.4502807944632572</v>
      </c>
      <c r="K79" s="256">
        <f t="shared" si="22"/>
        <v>2.177734703390906</v>
      </c>
      <c r="L79" s="256">
        <f t="shared" si="22"/>
        <v>2.5180828917531213</v>
      </c>
      <c r="M79" s="256">
        <f t="shared" si="22"/>
        <v>2.4207711667442005</v>
      </c>
      <c r="N79" s="256">
        <f t="shared" si="22"/>
        <v>2.5290569894805022</v>
      </c>
      <c r="O79" s="256">
        <f t="shared" si="22"/>
        <v>2.4294877483946915</v>
      </c>
      <c r="P79" s="256">
        <f t="shared" si="22"/>
        <v>2.4676087579636552</v>
      </c>
      <c r="Q79" s="256">
        <f t="shared" si="22"/>
        <v>2.479651321596867</v>
      </c>
      <c r="R79" s="256">
        <f t="shared" si="22"/>
        <v>2.4339452015398049</v>
      </c>
      <c r="S79" s="256">
        <f t="shared" si="22"/>
        <v>2.3693820687622424</v>
      </c>
      <c r="T79" s="256">
        <f t="shared" si="22"/>
        <v>2.6635245956705145</v>
      </c>
      <c r="U79" s="256">
        <f t="shared" si="22"/>
        <v>2.4897795383973076</v>
      </c>
      <c r="V79" s="256">
        <f t="shared" si="22"/>
        <v>2.5439288411326135</v>
      </c>
      <c r="W79" s="256">
        <f t="shared" si="22"/>
        <v>2.4655200446790788</v>
      </c>
      <c r="X79" s="256">
        <f t="shared" si="22"/>
        <v>2.276765096928643</v>
      </c>
      <c r="Y79" s="256">
        <f t="shared" si="22"/>
        <v>2.1586249310668482</v>
      </c>
      <c r="DA79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theme="4" tint="0.79998168889431442"/>
    <pageSetUpPr fitToPage="1"/>
  </sheetPr>
  <dimension ref="A1:DA215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Non-metallic mineral products / final energy consumption"</f>
        <v>EL: Non-metallic mineral products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152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5" customHeight="1" x14ac:dyDescent="0.25">
      <c r="A5" s="34" t="s">
        <v>51</v>
      </c>
      <c r="B5" s="223">
        <v>1173.6416999999999</v>
      </c>
      <c r="C5" s="223">
        <v>1242.7111127106371</v>
      </c>
      <c r="D5" s="223">
        <v>1113.93052340599</v>
      </c>
      <c r="E5" s="223">
        <v>1016.91132337869</v>
      </c>
      <c r="F5" s="223">
        <v>1105.617356607019</v>
      </c>
      <c r="G5" s="223">
        <v>1000.3617187476571</v>
      </c>
      <c r="H5" s="223">
        <v>1011.6785232411301</v>
      </c>
      <c r="I5" s="223">
        <v>1367.957608827013</v>
      </c>
      <c r="J5" s="223">
        <v>1027.16171065753</v>
      </c>
      <c r="K5" s="223">
        <v>746.56539355496557</v>
      </c>
      <c r="L5" s="223">
        <v>823.58461517490184</v>
      </c>
      <c r="M5" s="223">
        <v>540.7453441797561</v>
      </c>
      <c r="N5" s="223">
        <v>513.67100523705233</v>
      </c>
      <c r="O5" s="223">
        <v>574.17581616105065</v>
      </c>
      <c r="P5" s="223">
        <v>622.32102741613437</v>
      </c>
      <c r="Q5" s="223">
        <v>604.25105083297274</v>
      </c>
      <c r="R5" s="223">
        <v>665.18503650340324</v>
      </c>
      <c r="S5" s="223">
        <v>566.2041584365752</v>
      </c>
      <c r="T5" s="223">
        <v>531.07915638773011</v>
      </c>
      <c r="U5" s="223">
        <v>537.52911125981745</v>
      </c>
      <c r="V5" s="223">
        <v>485.25574480554258</v>
      </c>
      <c r="W5" s="223">
        <v>561.32760408595323</v>
      </c>
      <c r="X5" s="223">
        <v>507.06697103710877</v>
      </c>
      <c r="Y5" s="223">
        <v>504.71454078897341</v>
      </c>
      <c r="DA5" s="89" t="s">
        <v>1439</v>
      </c>
    </row>
    <row r="6" spans="1:105" ht="12" customHeight="1" x14ac:dyDescent="0.25">
      <c r="A6" s="55" t="s">
        <v>91</v>
      </c>
      <c r="B6" s="259">
        <v>5.7510459557010396</v>
      </c>
      <c r="C6" s="259">
        <v>6.0894979437583832</v>
      </c>
      <c r="D6" s="259">
        <v>5.4584509323127159</v>
      </c>
      <c r="E6" s="259">
        <v>4.9830401847713457</v>
      </c>
      <c r="F6" s="259">
        <v>5.4177149868374466</v>
      </c>
      <c r="G6" s="259">
        <v>4.9019442789411061</v>
      </c>
      <c r="H6" s="259">
        <v>4.9573985651287078</v>
      </c>
      <c r="I6" s="259">
        <v>6.7032272914421727</v>
      </c>
      <c r="J6" s="259">
        <v>5.0332688434023112</v>
      </c>
      <c r="K6" s="259">
        <v>3.6582986845735599</v>
      </c>
      <c r="L6" s="259">
        <v>4.0357061020234886</v>
      </c>
      <c r="M6" s="259">
        <v>2.649745083791665</v>
      </c>
      <c r="N6" s="259">
        <v>2.517076171737203</v>
      </c>
      <c r="O6" s="259">
        <v>2.8135601396853729</v>
      </c>
      <c r="P6" s="259">
        <v>3.0494799459385291</v>
      </c>
      <c r="Q6" s="259">
        <v>2.960933956350615</v>
      </c>
      <c r="R6" s="259">
        <v>3.2595209542860148</v>
      </c>
      <c r="S6" s="259">
        <v>2.7744976473450329</v>
      </c>
      <c r="T6" s="259">
        <v>2.6023791030100329</v>
      </c>
      <c r="U6" s="259">
        <v>2.6339849899531438</v>
      </c>
      <c r="V6" s="259">
        <v>2.377836514027309</v>
      </c>
      <c r="W6" s="259">
        <v>2.7506016932617201</v>
      </c>
      <c r="X6" s="259">
        <v>2.4847152696202039</v>
      </c>
      <c r="Y6" s="259">
        <v>2.473187957268915</v>
      </c>
      <c r="DA6" s="67" t="s">
        <v>1440</v>
      </c>
    </row>
    <row r="7" spans="1:105" ht="12" customHeight="1" x14ac:dyDescent="0.25">
      <c r="A7" s="173" t="s">
        <v>92</v>
      </c>
      <c r="B7" s="224">
        <v>2.2995031175752279</v>
      </c>
      <c r="C7" s="224">
        <v>2.4348300490033949</v>
      </c>
      <c r="D7" s="224">
        <v>2.1825116739924342</v>
      </c>
      <c r="E7" s="224">
        <v>1.992423035417664</v>
      </c>
      <c r="F7" s="224">
        <v>2.1662237788270509</v>
      </c>
      <c r="G7" s="224">
        <v>1.9599975792979181</v>
      </c>
      <c r="H7" s="224">
        <v>1.9821704683608019</v>
      </c>
      <c r="I7" s="224">
        <v>2.6802241145728551</v>
      </c>
      <c r="J7" s="224">
        <v>2.0125065051035622</v>
      </c>
      <c r="K7" s="224">
        <v>1.462737264663853</v>
      </c>
      <c r="L7" s="224">
        <v>1.61364016818905</v>
      </c>
      <c r="M7" s="224">
        <v>1.0594763331561361</v>
      </c>
      <c r="N7" s="224">
        <v>1.0064298822627771</v>
      </c>
      <c r="O7" s="224">
        <v>1.1249762847536231</v>
      </c>
      <c r="P7" s="224">
        <v>1.21930666120264</v>
      </c>
      <c r="Q7" s="224">
        <v>1.1839023572421841</v>
      </c>
      <c r="R7" s="224">
        <v>1.3032896370359139</v>
      </c>
      <c r="S7" s="224">
        <v>1.1093575045162949</v>
      </c>
      <c r="T7" s="224">
        <v>1.0405374790218891</v>
      </c>
      <c r="U7" s="224">
        <v>1.0531748038005879</v>
      </c>
      <c r="V7" s="224">
        <v>0.9507561788251242</v>
      </c>
      <c r="W7" s="224">
        <v>1.099802925864817</v>
      </c>
      <c r="X7" s="224">
        <v>0.99349067157331639</v>
      </c>
      <c r="Y7" s="224">
        <v>0.98888158117598146</v>
      </c>
      <c r="DA7" s="177" t="s">
        <v>1441</v>
      </c>
    </row>
    <row r="8" spans="1:105" ht="12" customHeight="1" x14ac:dyDescent="0.25">
      <c r="A8" s="173" t="s">
        <v>93</v>
      </c>
      <c r="B8" s="224">
        <v>13.27245197855342</v>
      </c>
      <c r="C8" s="224">
        <v>13.00411770689905</v>
      </c>
      <c r="D8" s="224">
        <v>13.038628779193539</v>
      </c>
      <c r="E8" s="224">
        <v>13.553375251974909</v>
      </c>
      <c r="F8" s="224">
        <v>14.760724885282039</v>
      </c>
      <c r="G8" s="224">
        <v>15.43924462184768</v>
      </c>
      <c r="H8" s="224">
        <v>15.56871656431195</v>
      </c>
      <c r="I8" s="224">
        <v>17.25462835457229</v>
      </c>
      <c r="J8" s="224">
        <v>14.837310596556</v>
      </c>
      <c r="K8" s="224">
        <v>11.022487659944311</v>
      </c>
      <c r="L8" s="224">
        <v>9.9065703499704991</v>
      </c>
      <c r="M8" s="224">
        <v>4.6163915699964448</v>
      </c>
      <c r="N8" s="224">
        <v>3.859618035282316</v>
      </c>
      <c r="O8" s="224">
        <v>4.9108431101763728</v>
      </c>
      <c r="P8" s="224">
        <v>5.2857940591317147</v>
      </c>
      <c r="Q8" s="224">
        <v>4.3761061477927949</v>
      </c>
      <c r="R8" s="224">
        <v>4.3881867330591886</v>
      </c>
      <c r="S8" s="224">
        <v>4.84688671715793</v>
      </c>
      <c r="T8" s="224">
        <v>6.1015791174936078</v>
      </c>
      <c r="U8" s="224">
        <v>6.2608982921104204</v>
      </c>
      <c r="V8" s="224">
        <v>6.6717787750216706</v>
      </c>
      <c r="W8" s="224">
        <v>7.2732514928139391</v>
      </c>
      <c r="X8" s="224">
        <v>7.0985892336721754</v>
      </c>
      <c r="Y8" s="224">
        <v>7.3527458910239618</v>
      </c>
      <c r="DA8" s="177" t="s">
        <v>1442</v>
      </c>
    </row>
    <row r="9" spans="1:105" ht="12" customHeight="1" x14ac:dyDescent="0.25">
      <c r="A9" s="173" t="s">
        <v>94</v>
      </c>
      <c r="B9" s="224">
        <v>1.1474633970246431</v>
      </c>
      <c r="C9" s="224">
        <v>1.2149922032518019</v>
      </c>
      <c r="D9" s="224">
        <v>1.0890840896645879</v>
      </c>
      <c r="E9" s="224">
        <v>0.9942289214816471</v>
      </c>
      <c r="F9" s="224">
        <v>1.08095634964371</v>
      </c>
      <c r="G9" s="224">
        <v>0.97804845895265091</v>
      </c>
      <c r="H9" s="224">
        <v>0.98911283995369703</v>
      </c>
      <c r="I9" s="224">
        <v>1.337445052276395</v>
      </c>
      <c r="J9" s="224">
        <v>1.004250671908375</v>
      </c>
      <c r="K9" s="224">
        <v>0.72991310941800025</v>
      </c>
      <c r="L9" s="224">
        <v>0.80521440254366139</v>
      </c>
      <c r="M9" s="224">
        <v>0.52868391567674444</v>
      </c>
      <c r="N9" s="224">
        <v>0.50221347505112779</v>
      </c>
      <c r="O9" s="224">
        <v>0.56136871457549764</v>
      </c>
      <c r="P9" s="224">
        <v>0.6084400376693927</v>
      </c>
      <c r="Q9" s="224">
        <v>0.59077311537593802</v>
      </c>
      <c r="R9" s="224">
        <v>0.65034795682172852</v>
      </c>
      <c r="S9" s="224">
        <v>0.55357486620385277</v>
      </c>
      <c r="T9" s="224">
        <v>0.51923333405563643</v>
      </c>
      <c r="U9" s="224">
        <v>0.52553942144862054</v>
      </c>
      <c r="V9" s="224">
        <v>0.47443202244806509</v>
      </c>
      <c r="W9" s="224">
        <v>0.5488070843327304</v>
      </c>
      <c r="X9" s="224">
        <v>0.49575674509974549</v>
      </c>
      <c r="Y9" s="224">
        <v>0.49345678625903</v>
      </c>
      <c r="DA9" s="177" t="s">
        <v>1443</v>
      </c>
    </row>
    <row r="10" spans="1:105" ht="12" customHeight="1" x14ac:dyDescent="0.25">
      <c r="A10" s="56" t="s">
        <v>95</v>
      </c>
      <c r="B10" s="260">
        <v>6.0866004355468677</v>
      </c>
      <c r="C10" s="260">
        <v>5.9900763168317113</v>
      </c>
      <c r="D10" s="260">
        <v>5.8272980186305343</v>
      </c>
      <c r="E10" s="260">
        <v>5.9014087867561367</v>
      </c>
      <c r="F10" s="260">
        <v>6.7432720714014494</v>
      </c>
      <c r="G10" s="260">
        <v>6.955941440581709</v>
      </c>
      <c r="H10" s="260">
        <v>6.7904236545992358</v>
      </c>
      <c r="I10" s="260">
        <v>7.8799984893592967</v>
      </c>
      <c r="J10" s="260">
        <v>6.5719839090335226</v>
      </c>
      <c r="K10" s="260">
        <v>4.7779552717080964</v>
      </c>
      <c r="L10" s="260">
        <v>4.5101912421300279</v>
      </c>
      <c r="M10" s="260">
        <v>2.1946173596753349</v>
      </c>
      <c r="N10" s="260">
        <v>1.8130102887052399</v>
      </c>
      <c r="O10" s="260">
        <v>2.286952146895576</v>
      </c>
      <c r="P10" s="260">
        <v>2.461073565352303</v>
      </c>
      <c r="Q10" s="260">
        <v>2.0989668834829329</v>
      </c>
      <c r="R10" s="260">
        <v>2.080714282093397</v>
      </c>
      <c r="S10" s="260">
        <v>2.2672706977131689</v>
      </c>
      <c r="T10" s="260">
        <v>2.8774638716470911</v>
      </c>
      <c r="U10" s="260">
        <v>2.941187177231388</v>
      </c>
      <c r="V10" s="260">
        <v>2.964496902668655</v>
      </c>
      <c r="W10" s="260">
        <v>3.2776163705077419</v>
      </c>
      <c r="X10" s="260">
        <v>3.1543237799451109</v>
      </c>
      <c r="Y10" s="260">
        <v>3.290864064611084</v>
      </c>
      <c r="DA10" s="68" t="s">
        <v>1444</v>
      </c>
    </row>
    <row r="11" spans="1:105" ht="12" customHeight="1" x14ac:dyDescent="0.25">
      <c r="A11" s="37" t="s">
        <v>159</v>
      </c>
      <c r="B11" s="226">
        <v>0.67839815223514066</v>
      </c>
      <c r="C11" s="226">
        <v>0.7064445861087465</v>
      </c>
      <c r="D11" s="226">
        <v>0.50113675075359854</v>
      </c>
      <c r="E11" s="226">
        <v>0.45480716485400202</v>
      </c>
      <c r="F11" s="226">
        <v>3.1999734818668878E-2</v>
      </c>
      <c r="G11" s="226">
        <v>2.995852771990545E-2</v>
      </c>
      <c r="H11" s="226">
        <v>3.0028362889916772E-2</v>
      </c>
      <c r="I11" s="226">
        <v>4.7530030721141127E-2</v>
      </c>
      <c r="J11" s="226">
        <v>3.4094197145772942E-2</v>
      </c>
      <c r="K11" s="226">
        <v>2.7892056432165E-2</v>
      </c>
      <c r="L11" s="226">
        <v>3.1476826815201253E-2</v>
      </c>
      <c r="M11" s="226">
        <v>1.2195772252014059E-2</v>
      </c>
      <c r="N11" s="226">
        <v>0.11529976925511611</v>
      </c>
      <c r="O11" s="226">
        <v>0.14322987728734099</v>
      </c>
      <c r="P11" s="226">
        <v>0.1934341962422621</v>
      </c>
      <c r="Q11" s="226">
        <v>9.8447447604426822E-2</v>
      </c>
      <c r="R11" s="226">
        <v>0.1165222017349898</v>
      </c>
      <c r="S11" s="226">
        <v>6.2730540012343294E-2</v>
      </c>
      <c r="T11" s="226">
        <v>6.7812842070793411E-2</v>
      </c>
      <c r="U11" s="226">
        <v>5.5544381987803398E-2</v>
      </c>
      <c r="V11" s="226">
        <v>4.9099683839209311E-2</v>
      </c>
      <c r="W11" s="226">
        <v>5.9851241688782107E-2</v>
      </c>
      <c r="X11" s="226">
        <v>4.3347878497461592E-2</v>
      </c>
      <c r="Y11" s="226">
        <v>3.2782795307274092E-2</v>
      </c>
      <c r="DA11" s="69" t="s">
        <v>1445</v>
      </c>
    </row>
    <row r="12" spans="1:105" ht="12" customHeight="1" x14ac:dyDescent="0.25">
      <c r="A12" s="37" t="s">
        <v>35</v>
      </c>
      <c r="B12" s="226">
        <v>0.52739817874198269</v>
      </c>
      <c r="C12" s="226">
        <v>0.92320696529093971</v>
      </c>
      <c r="D12" s="226">
        <v>0.78542394848329788</v>
      </c>
      <c r="E12" s="226">
        <v>0.54993357618528294</v>
      </c>
      <c r="F12" s="226">
        <v>0.68718566522214153</v>
      </c>
      <c r="G12" s="226">
        <v>0.5013209539707375</v>
      </c>
      <c r="H12" s="226">
        <v>0.67815466979543326</v>
      </c>
      <c r="I12" s="226">
        <v>0.96670061896865878</v>
      </c>
      <c r="J12" s="226">
        <v>0.68987336547906708</v>
      </c>
      <c r="K12" s="226">
        <v>0.52430265882654092</v>
      </c>
      <c r="L12" s="226">
        <v>0.62066273115567205</v>
      </c>
      <c r="M12" s="226">
        <v>0.62045798083807746</v>
      </c>
      <c r="N12" s="226">
        <v>0.35926970966464761</v>
      </c>
      <c r="O12" s="226">
        <v>0.24554990367144691</v>
      </c>
      <c r="P12" s="226">
        <v>0.29419193702850222</v>
      </c>
      <c r="Q12" s="226">
        <v>6.4101077928209252E-2</v>
      </c>
      <c r="R12" s="226">
        <v>0.25523149089622288</v>
      </c>
      <c r="S12" s="226">
        <v>0.14124863042259181</v>
      </c>
      <c r="T12" s="226">
        <v>0.1767435502640563</v>
      </c>
      <c r="U12" s="226">
        <v>0.14801162477157631</v>
      </c>
      <c r="V12" s="226">
        <v>0.2827830691094384</v>
      </c>
      <c r="W12" s="226">
        <v>0.33012515871800402</v>
      </c>
      <c r="X12" s="226">
        <v>0.23686743050330919</v>
      </c>
      <c r="Y12" s="226">
        <v>0.20926252022606731</v>
      </c>
      <c r="DA12" s="69" t="s">
        <v>1446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1447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1448</v>
      </c>
    </row>
    <row r="15" spans="1:105" ht="12" customHeight="1" x14ac:dyDescent="0.25">
      <c r="A15" s="37" t="s">
        <v>40</v>
      </c>
      <c r="B15" s="226">
        <v>4.8808041045697443</v>
      </c>
      <c r="C15" s="226">
        <v>4.3604247654320254</v>
      </c>
      <c r="D15" s="226">
        <v>4.5407373193936378</v>
      </c>
      <c r="E15" s="226">
        <v>4.8966680457168517</v>
      </c>
      <c r="F15" s="226">
        <v>6.0240866713606387</v>
      </c>
      <c r="G15" s="226">
        <v>6.4246619588910656</v>
      </c>
      <c r="H15" s="226">
        <v>6.0822406219138854</v>
      </c>
      <c r="I15" s="226">
        <v>6.8657678396694974</v>
      </c>
      <c r="J15" s="226">
        <v>5.8480163464086834</v>
      </c>
      <c r="K15" s="226">
        <v>4.2257605564493899</v>
      </c>
      <c r="L15" s="226">
        <v>3.8580516841591539</v>
      </c>
      <c r="M15" s="226">
        <v>1.5619636065852429</v>
      </c>
      <c r="N15" s="226">
        <v>1.3384408097854761</v>
      </c>
      <c r="O15" s="226">
        <v>1.898172365936788</v>
      </c>
      <c r="P15" s="226">
        <v>1.9734474320815381</v>
      </c>
      <c r="Q15" s="226">
        <v>1.9364183579502969</v>
      </c>
      <c r="R15" s="226">
        <v>1.7089605894621851</v>
      </c>
      <c r="S15" s="226">
        <v>2.0632915272782339</v>
      </c>
      <c r="T15" s="226">
        <v>2.6329074793122418</v>
      </c>
      <c r="U15" s="226">
        <v>2.7376311704720089</v>
      </c>
      <c r="V15" s="226">
        <v>2.6326141497200082</v>
      </c>
      <c r="W15" s="226">
        <v>2.8876399701009561</v>
      </c>
      <c r="X15" s="226">
        <v>2.8741084709443401</v>
      </c>
      <c r="Y15" s="226">
        <v>3.0488187490777432</v>
      </c>
      <c r="DA15" s="69" t="s">
        <v>1449</v>
      </c>
    </row>
    <row r="16" spans="1:105" ht="12" customHeight="1" x14ac:dyDescent="0.25">
      <c r="A16" s="57" t="s">
        <v>1450</v>
      </c>
      <c r="B16" s="261">
        <v>52.590371880903447</v>
      </c>
      <c r="C16" s="261">
        <v>51.527132084858422</v>
      </c>
      <c r="D16" s="261">
        <v>51.663877738857323</v>
      </c>
      <c r="E16" s="261">
        <v>53.703493965888939</v>
      </c>
      <c r="F16" s="261">
        <v>58.487460508656952</v>
      </c>
      <c r="G16" s="261">
        <v>61.176007081074737</v>
      </c>
      <c r="H16" s="261">
        <v>61.689022883530917</v>
      </c>
      <c r="I16" s="261">
        <v>68.369229988552547</v>
      </c>
      <c r="J16" s="261">
        <v>58.790921469990138</v>
      </c>
      <c r="K16" s="261">
        <v>43.67517968991892</v>
      </c>
      <c r="L16" s="261">
        <v>39.253501885795778</v>
      </c>
      <c r="M16" s="261">
        <v>18.291853668506661</v>
      </c>
      <c r="N16" s="261">
        <v>15.29323655657045</v>
      </c>
      <c r="O16" s="261">
        <v>19.458579758304499</v>
      </c>
      <c r="P16" s="261">
        <v>20.944274328872321</v>
      </c>
      <c r="Q16" s="261">
        <v>17.339753805446751</v>
      </c>
      <c r="R16" s="261">
        <v>17.387621559854541</v>
      </c>
      <c r="S16" s="261">
        <v>19.205160834775061</v>
      </c>
      <c r="T16" s="261">
        <v>24.1767169599296</v>
      </c>
      <c r="U16" s="261">
        <v>24.80799855389548</v>
      </c>
      <c r="V16" s="261">
        <v>26.436059249072539</v>
      </c>
      <c r="W16" s="261">
        <v>28.819316988940489</v>
      </c>
      <c r="X16" s="261">
        <v>28.127240409822569</v>
      </c>
      <c r="Y16" s="261">
        <v>29.134303245516829</v>
      </c>
      <c r="DA16" s="70" t="s">
        <v>1451</v>
      </c>
    </row>
    <row r="17" spans="1:105" ht="12" customHeight="1" x14ac:dyDescent="0.25">
      <c r="A17" s="57" t="s">
        <v>1452</v>
      </c>
      <c r="B17" s="261">
        <v>522.6814636259088</v>
      </c>
      <c r="C17" s="261">
        <v>558.88413865998871</v>
      </c>
      <c r="D17" s="261">
        <v>493.87127258568671</v>
      </c>
      <c r="E17" s="261">
        <v>442.36551148155962</v>
      </c>
      <c r="F17" s="261">
        <v>480.66269460655741</v>
      </c>
      <c r="G17" s="261">
        <v>424.12084841501257</v>
      </c>
      <c r="H17" s="261">
        <v>429.26730174652482</v>
      </c>
      <c r="I17" s="261">
        <v>599.95785913985628</v>
      </c>
      <c r="J17" s="261">
        <v>440.8163145769891</v>
      </c>
      <c r="K17" s="261">
        <v>319.21124066287081</v>
      </c>
      <c r="L17" s="261">
        <v>363.71797054672521</v>
      </c>
      <c r="M17" s="261">
        <v>248.57389408905661</v>
      </c>
      <c r="N17" s="261">
        <v>238.87659655912969</v>
      </c>
      <c r="O17" s="261">
        <v>263.91853300413499</v>
      </c>
      <c r="P17" s="261">
        <v>286.24021986692719</v>
      </c>
      <c r="Q17" s="261">
        <v>281.83191284135779</v>
      </c>
      <c r="R17" s="261">
        <v>312.50080695147108</v>
      </c>
      <c r="S17" s="261">
        <v>260.22726966238332</v>
      </c>
      <c r="T17" s="261">
        <v>235.9781659898218</v>
      </c>
      <c r="U17" s="261">
        <v>238.40630942639211</v>
      </c>
      <c r="V17" s="261">
        <v>210.0005943904475</v>
      </c>
      <c r="W17" s="261">
        <v>245.20582542555201</v>
      </c>
      <c r="X17" s="261">
        <v>218.7805935810118</v>
      </c>
      <c r="Y17" s="261">
        <v>216.26307897973629</v>
      </c>
      <c r="DA17" s="70" t="s">
        <v>1453</v>
      </c>
    </row>
    <row r="18" spans="1:105" ht="12" customHeight="1" x14ac:dyDescent="0.25">
      <c r="A18" s="18" t="s">
        <v>28</v>
      </c>
      <c r="B18" s="230">
        <v>315.18247892781977</v>
      </c>
      <c r="C18" s="230">
        <v>324.01559288824762</v>
      </c>
      <c r="D18" s="230">
        <v>234.738258440387</v>
      </c>
      <c r="E18" s="230">
        <v>187.80990442730709</v>
      </c>
      <c r="F18" s="230">
        <v>175.15648250520621</v>
      </c>
      <c r="G18" s="230">
        <v>116.3607466173101</v>
      </c>
      <c r="H18" s="230">
        <v>104.6878636908849</v>
      </c>
      <c r="I18" s="230">
        <v>159.92557720087439</v>
      </c>
      <c r="J18" s="230">
        <v>107.56284773356489</v>
      </c>
      <c r="K18" s="230">
        <v>33.684434253226918</v>
      </c>
      <c r="L18" s="230">
        <v>68.752369932171561</v>
      </c>
      <c r="M18" s="230">
        <v>19.712552717872828</v>
      </c>
      <c r="N18" s="230">
        <v>12.858987915396471</v>
      </c>
      <c r="O18" s="230">
        <v>14.10266998529422</v>
      </c>
      <c r="P18" s="230">
        <v>17.087636852544719</v>
      </c>
      <c r="Q18" s="230">
        <v>7.0521988860557308</v>
      </c>
      <c r="R18" s="230">
        <v>5.3027306552945399</v>
      </c>
      <c r="S18" s="230">
        <v>6.3064921176961484</v>
      </c>
      <c r="T18" s="230">
        <v>38.853931610557453</v>
      </c>
      <c r="U18" s="230">
        <v>19.839700637828621</v>
      </c>
      <c r="V18" s="230">
        <v>39.373629295663278</v>
      </c>
      <c r="W18" s="230">
        <v>53.77722390053043</v>
      </c>
      <c r="X18" s="230">
        <v>16.315822576642489</v>
      </c>
      <c r="Y18" s="230">
        <v>17.361943081726839</v>
      </c>
      <c r="DA18" s="71" t="s">
        <v>1454</v>
      </c>
    </row>
    <row r="19" spans="1:105" ht="12" customHeight="1" x14ac:dyDescent="0.25">
      <c r="A19" s="18" t="s">
        <v>31</v>
      </c>
      <c r="B19" s="230">
        <v>7.8532338377022448</v>
      </c>
      <c r="C19" s="230">
        <v>7.7838166896874554</v>
      </c>
      <c r="D19" s="230">
        <v>6.1844511756355658</v>
      </c>
      <c r="E19" s="230">
        <v>6.7281231080500827</v>
      </c>
      <c r="F19" s="230">
        <v>7.7561757877700774</v>
      </c>
      <c r="G19" s="230">
        <v>7.0111953096929973</v>
      </c>
      <c r="H19" s="230">
        <v>7.2433028037267384</v>
      </c>
      <c r="I19" s="230">
        <v>6.6900331117316894</v>
      </c>
      <c r="J19" s="230">
        <v>6.6307322130204289</v>
      </c>
      <c r="K19" s="230">
        <v>5.9595490608983344</v>
      </c>
      <c r="L19" s="230">
        <v>3.5357739074382728</v>
      </c>
      <c r="M19" s="230">
        <v>1.634820820401881</v>
      </c>
      <c r="N19" s="230">
        <v>0.4528002303321651</v>
      </c>
      <c r="O19" s="230">
        <v>0.7448710986363033</v>
      </c>
      <c r="P19" s="230">
        <v>0.8138172974510256</v>
      </c>
      <c r="Q19" s="230">
        <v>0.30901729652644061</v>
      </c>
      <c r="R19" s="230">
        <v>0.5305498765677592</v>
      </c>
      <c r="S19" s="230">
        <v>0.43084081532007462</v>
      </c>
      <c r="T19" s="230">
        <v>0.99371918696893802</v>
      </c>
      <c r="U19" s="230">
        <v>0.99823203402475658</v>
      </c>
      <c r="V19" s="230">
        <v>1.504854256256879</v>
      </c>
      <c r="W19" s="230">
        <v>1.7995670402950059</v>
      </c>
      <c r="X19" s="230">
        <v>2.3260212672847111</v>
      </c>
      <c r="Y19" s="230">
        <v>3.1467669441257629</v>
      </c>
      <c r="DA19" s="71" t="s">
        <v>1455</v>
      </c>
    </row>
    <row r="20" spans="1:105" ht="12" customHeight="1" x14ac:dyDescent="0.25">
      <c r="A20" s="18" t="s">
        <v>159</v>
      </c>
      <c r="B20" s="295">
        <v>22.94829768184529</v>
      </c>
      <c r="C20" s="295">
        <v>22.253169146057449</v>
      </c>
      <c r="D20" s="295">
        <v>19.40295517170853</v>
      </c>
      <c r="E20" s="295">
        <v>22.33595090855378</v>
      </c>
      <c r="F20" s="295">
        <v>1.3929109426354009</v>
      </c>
      <c r="G20" s="295">
        <v>1.8047168444137529</v>
      </c>
      <c r="H20" s="295">
        <v>1.865222777826856</v>
      </c>
      <c r="I20" s="295">
        <v>1.846096487631224</v>
      </c>
      <c r="J20" s="295">
        <v>1.8364994107030219</v>
      </c>
      <c r="K20" s="295">
        <v>1.683406322183971</v>
      </c>
      <c r="L20" s="295">
        <v>1.2110277355960051</v>
      </c>
      <c r="M20" s="295">
        <v>0.29660457705231469</v>
      </c>
      <c r="N20" s="295">
        <v>2.237103847859963</v>
      </c>
      <c r="O20" s="295">
        <v>3.1364868026967079</v>
      </c>
      <c r="P20" s="295">
        <v>4.1656240166958938</v>
      </c>
      <c r="Q20" s="295">
        <v>1.3897502268876001</v>
      </c>
      <c r="R20" s="295">
        <v>1.424949196859741</v>
      </c>
      <c r="S20" s="295">
        <v>1.235286922656109</v>
      </c>
      <c r="T20" s="295">
        <v>2.2705352181557039</v>
      </c>
      <c r="U20" s="295">
        <v>1.885561812354112</v>
      </c>
      <c r="V20" s="295">
        <v>2.479716176350685</v>
      </c>
      <c r="W20" s="295">
        <v>2.6735838838350019</v>
      </c>
      <c r="X20" s="295">
        <v>2.2700763771219639</v>
      </c>
      <c r="Y20" s="295">
        <v>1.84601023800233</v>
      </c>
      <c r="DA20" s="122" t="s">
        <v>1456</v>
      </c>
    </row>
    <row r="21" spans="1:105" ht="12" customHeight="1" x14ac:dyDescent="0.25">
      <c r="A21" s="18" t="s">
        <v>32</v>
      </c>
      <c r="B21" s="295">
        <v>39.798649228764397</v>
      </c>
      <c r="C21" s="295">
        <v>38.117174536621391</v>
      </c>
      <c r="D21" s="295">
        <v>37.856253106666713</v>
      </c>
      <c r="E21" s="295">
        <v>34.479750035354733</v>
      </c>
      <c r="F21" s="295">
        <v>58.297667217491153</v>
      </c>
      <c r="G21" s="295">
        <v>59.028871866852533</v>
      </c>
      <c r="H21" s="295">
        <v>69.379243321637546</v>
      </c>
      <c r="I21" s="295">
        <v>67.250487997162324</v>
      </c>
      <c r="J21" s="295">
        <v>56.634440754546993</v>
      </c>
      <c r="K21" s="295">
        <v>36.674164625639577</v>
      </c>
      <c r="L21" s="295">
        <v>31.130250989947811</v>
      </c>
      <c r="M21" s="295">
        <v>21.892356459167491</v>
      </c>
      <c r="N21" s="295">
        <v>0.98433908265510106</v>
      </c>
      <c r="O21" s="295">
        <v>2.1590632781305481</v>
      </c>
      <c r="P21" s="295">
        <v>0.47177752808172319</v>
      </c>
      <c r="Q21" s="295">
        <v>0.67177042282919619</v>
      </c>
      <c r="R21" s="295">
        <v>0.61512948932192868</v>
      </c>
      <c r="S21" s="295">
        <v>0.8241031630294573</v>
      </c>
      <c r="T21" s="295">
        <v>1.4881066974841859</v>
      </c>
      <c r="U21" s="295">
        <v>1.6035045731625279</v>
      </c>
      <c r="V21" s="295">
        <v>1.9645798817852871</v>
      </c>
      <c r="W21" s="295">
        <v>3.6380920894666811</v>
      </c>
      <c r="X21" s="295">
        <v>2.386133006295406</v>
      </c>
      <c r="Y21" s="295">
        <v>2.388233480767239</v>
      </c>
      <c r="DA21" s="122" t="s">
        <v>1457</v>
      </c>
    </row>
    <row r="22" spans="1:105" ht="12" customHeight="1" x14ac:dyDescent="0.25">
      <c r="A22" s="18" t="s">
        <v>33</v>
      </c>
      <c r="B22" s="295">
        <v>119.0584098349666</v>
      </c>
      <c r="C22" s="295">
        <v>135.80718604113281</v>
      </c>
      <c r="D22" s="295">
        <v>163.50107943145881</v>
      </c>
      <c r="E22" s="295">
        <v>163.001008517174</v>
      </c>
      <c r="F22" s="295">
        <v>207.41204376874211</v>
      </c>
      <c r="G22" s="295">
        <v>209.3500083316529</v>
      </c>
      <c r="H22" s="295">
        <v>203.22397696066491</v>
      </c>
      <c r="I22" s="295">
        <v>325.96196111461057</v>
      </c>
      <c r="J22" s="295">
        <v>229.5601420981929</v>
      </c>
      <c r="K22" s="295">
        <v>208.848177808483</v>
      </c>
      <c r="L22" s="295">
        <v>234.50346996636171</v>
      </c>
      <c r="M22" s="295">
        <v>182.33000394758849</v>
      </c>
      <c r="N22" s="295">
        <v>210.52012927458179</v>
      </c>
      <c r="O22" s="295">
        <v>232.0984537817362</v>
      </c>
      <c r="P22" s="295">
        <v>245.804569173164</v>
      </c>
      <c r="Q22" s="295">
        <v>264.08012184393021</v>
      </c>
      <c r="R22" s="295">
        <v>296.71859211164451</v>
      </c>
      <c r="S22" s="295">
        <v>247.10111699432599</v>
      </c>
      <c r="T22" s="295">
        <v>184.73036880066729</v>
      </c>
      <c r="U22" s="295">
        <v>205.67098969979099</v>
      </c>
      <c r="V22" s="295">
        <v>148.24959360024931</v>
      </c>
      <c r="W22" s="295">
        <v>160.0572334564487</v>
      </c>
      <c r="X22" s="295">
        <v>179.74388127768009</v>
      </c>
      <c r="Y22" s="295">
        <v>173.42742763337401</v>
      </c>
      <c r="DA22" s="122" t="s">
        <v>1458</v>
      </c>
    </row>
    <row r="23" spans="1:105" ht="12" customHeight="1" x14ac:dyDescent="0.25">
      <c r="A23" s="18" t="s">
        <v>35</v>
      </c>
      <c r="B23" s="295">
        <v>17.840394114810429</v>
      </c>
      <c r="C23" s="295">
        <v>29.081234621104709</v>
      </c>
      <c r="D23" s="295">
        <v>30.40995424959522</v>
      </c>
      <c r="E23" s="295">
        <v>27.007686575436821</v>
      </c>
      <c r="F23" s="295">
        <v>29.91238640364222</v>
      </c>
      <c r="G23" s="295">
        <v>30.199827526484889</v>
      </c>
      <c r="H23" s="295">
        <v>42.123826118300848</v>
      </c>
      <c r="I23" s="295">
        <v>37.547264123167913</v>
      </c>
      <c r="J23" s="295">
        <v>37.160342088275158</v>
      </c>
      <c r="K23" s="295">
        <v>31.643934636122331</v>
      </c>
      <c r="L23" s="295">
        <v>23.879147230854041</v>
      </c>
      <c r="M23" s="295">
        <v>15.0897108590085</v>
      </c>
      <c r="N23" s="295">
        <v>6.9707307751151646</v>
      </c>
      <c r="O23" s="295">
        <v>5.3771185653107452</v>
      </c>
      <c r="P23" s="295">
        <v>6.3354516533848804</v>
      </c>
      <c r="Q23" s="295">
        <v>0.90489382672895968</v>
      </c>
      <c r="R23" s="295">
        <v>3.1212241319730931</v>
      </c>
      <c r="S23" s="295">
        <v>2.781461565128899</v>
      </c>
      <c r="T23" s="295">
        <v>5.9177943764320009</v>
      </c>
      <c r="U23" s="295">
        <v>5.0245417712101341</v>
      </c>
      <c r="V23" s="295">
        <v>14.281594015251001</v>
      </c>
      <c r="W23" s="295">
        <v>14.746850342494341</v>
      </c>
      <c r="X23" s="295">
        <v>12.40446308177753</v>
      </c>
      <c r="Y23" s="295">
        <v>11.783642948890771</v>
      </c>
      <c r="DA23" s="122" t="s">
        <v>1459</v>
      </c>
    </row>
    <row r="24" spans="1:105" ht="12" customHeight="1" x14ac:dyDescent="0.25">
      <c r="A24" s="18" t="s">
        <v>38</v>
      </c>
      <c r="B24" s="295">
        <v>0</v>
      </c>
      <c r="C24" s="295">
        <v>1.825964737137322</v>
      </c>
      <c r="D24" s="295">
        <v>1.778321010234835</v>
      </c>
      <c r="E24" s="295">
        <v>1.003087909683078</v>
      </c>
      <c r="F24" s="295">
        <v>0.73502798107020217</v>
      </c>
      <c r="G24" s="295">
        <v>0.36548191860545121</v>
      </c>
      <c r="H24" s="295">
        <v>0.74386607348297618</v>
      </c>
      <c r="I24" s="295">
        <v>0.73643910467804885</v>
      </c>
      <c r="J24" s="295">
        <v>1.431310278685711</v>
      </c>
      <c r="K24" s="295">
        <v>0.71757395631670895</v>
      </c>
      <c r="L24" s="295">
        <v>0.70593078435577805</v>
      </c>
      <c r="M24" s="295">
        <v>7.6178447079651397</v>
      </c>
      <c r="N24" s="295">
        <v>4.8525054331890152</v>
      </c>
      <c r="O24" s="295">
        <v>6.299869492330366</v>
      </c>
      <c r="P24" s="295">
        <v>11.561343345604859</v>
      </c>
      <c r="Q24" s="295">
        <v>7.4241603383996759</v>
      </c>
      <c r="R24" s="295">
        <v>4.787631489809522</v>
      </c>
      <c r="S24" s="295">
        <v>1.547968084226562</v>
      </c>
      <c r="T24" s="295">
        <v>1.723710099556226</v>
      </c>
      <c r="U24" s="295">
        <v>3.3837788980209469</v>
      </c>
      <c r="V24" s="295">
        <v>2.1466271648911071</v>
      </c>
      <c r="W24" s="295">
        <v>8.5132747124819126</v>
      </c>
      <c r="X24" s="295">
        <v>3.3341959942096682</v>
      </c>
      <c r="Y24" s="295">
        <v>6.3090546528493352</v>
      </c>
      <c r="DA24" s="122" t="s">
        <v>1460</v>
      </c>
    </row>
    <row r="25" spans="1:105" ht="12" customHeight="1" x14ac:dyDescent="0.25">
      <c r="A25" s="57" t="s">
        <v>1461</v>
      </c>
      <c r="B25" s="261">
        <v>504.82524855138422</v>
      </c>
      <c r="C25" s="261">
        <v>539.79114211019021</v>
      </c>
      <c r="D25" s="261">
        <v>476.99929170225761</v>
      </c>
      <c r="E25" s="261">
        <v>427.25310695936651</v>
      </c>
      <c r="F25" s="261">
        <v>464.24195453734768</v>
      </c>
      <c r="G25" s="261">
        <v>409.63173101958779</v>
      </c>
      <c r="H25" s="261">
        <v>414.6023675602749</v>
      </c>
      <c r="I25" s="261">
        <v>579.46167300359048</v>
      </c>
      <c r="J25" s="261">
        <v>425.75683481881742</v>
      </c>
      <c r="K25" s="261">
        <v>308.30611973522019</v>
      </c>
      <c r="L25" s="261">
        <v>351.29237912915738</v>
      </c>
      <c r="M25" s="261">
        <v>240.08193632193939</v>
      </c>
      <c r="N25" s="261">
        <v>230.71592475179139</v>
      </c>
      <c r="O25" s="261">
        <v>254.9023607932765</v>
      </c>
      <c r="P25" s="261">
        <v>276.46147834916559</v>
      </c>
      <c r="Q25" s="261">
        <v>272.20377103650179</v>
      </c>
      <c r="R25" s="261">
        <v>301.82493262224182</v>
      </c>
      <c r="S25" s="261">
        <v>251.3372010092628</v>
      </c>
      <c r="T25" s="261">
        <v>227.916512424426</v>
      </c>
      <c r="U25" s="261">
        <v>230.26170390181559</v>
      </c>
      <c r="V25" s="261">
        <v>202.8264050606771</v>
      </c>
      <c r="W25" s="261">
        <v>236.8289300102239</v>
      </c>
      <c r="X25" s="261">
        <v>211.30645568828061</v>
      </c>
      <c r="Y25" s="261">
        <v>208.8749462073354</v>
      </c>
      <c r="DA25" s="70" t="s">
        <v>1462</v>
      </c>
    </row>
    <row r="26" spans="1:105" ht="12" customHeight="1" x14ac:dyDescent="0.25">
      <c r="A26" s="18" t="s">
        <v>28</v>
      </c>
      <c r="B26" s="230">
        <v>304.41499141752053</v>
      </c>
      <c r="C26" s="230">
        <v>312.94634227052723</v>
      </c>
      <c r="D26" s="230">
        <v>226.71896347657949</v>
      </c>
      <c r="E26" s="230">
        <v>181.3938091953934</v>
      </c>
      <c r="F26" s="230">
        <v>169.17266245233239</v>
      </c>
      <c r="G26" s="230">
        <v>112.38554821747169</v>
      </c>
      <c r="H26" s="230">
        <v>101.11144260108929</v>
      </c>
      <c r="I26" s="230">
        <v>154.46208614342211</v>
      </c>
      <c r="J26" s="230">
        <v>103.8882093987081</v>
      </c>
      <c r="K26" s="230">
        <v>32.533682706545363</v>
      </c>
      <c r="L26" s="230">
        <v>66.4036026813192</v>
      </c>
      <c r="M26" s="230">
        <v>19.039118503166939</v>
      </c>
      <c r="N26" s="230">
        <v>12.41969004501634</v>
      </c>
      <c r="O26" s="230">
        <v>13.62088456547936</v>
      </c>
      <c r="P26" s="230">
        <v>16.503876876367752</v>
      </c>
      <c r="Q26" s="230">
        <v>6.811276663208627</v>
      </c>
      <c r="R26" s="230">
        <v>5.1215750076341866</v>
      </c>
      <c r="S26" s="230">
        <v>6.0910452586509001</v>
      </c>
      <c r="T26" s="230">
        <v>37.52657602668787</v>
      </c>
      <c r="U26" s="230">
        <v>19.16192270565233</v>
      </c>
      <c r="V26" s="230">
        <v>38.028519430678379</v>
      </c>
      <c r="W26" s="230">
        <v>51.940048215329568</v>
      </c>
      <c r="X26" s="230">
        <v>15.7584298674669</v>
      </c>
      <c r="Y26" s="230">
        <v>16.768812061490681</v>
      </c>
      <c r="DA26" s="71" t="s">
        <v>1463</v>
      </c>
    </row>
    <row r="27" spans="1:105" ht="12" customHeight="1" x14ac:dyDescent="0.25">
      <c r="A27" s="18" t="s">
        <v>31</v>
      </c>
      <c r="B27" s="295">
        <v>7.5849460903929042</v>
      </c>
      <c r="C27" s="295">
        <v>7.5179004202495756</v>
      </c>
      <c r="D27" s="295">
        <v>5.9731735658577669</v>
      </c>
      <c r="E27" s="295">
        <v>6.4982721919073896</v>
      </c>
      <c r="F27" s="295">
        <v>7.4912038064385102</v>
      </c>
      <c r="G27" s="295">
        <v>6.771673880119252</v>
      </c>
      <c r="H27" s="295">
        <v>6.9958519532297361</v>
      </c>
      <c r="I27" s="295">
        <v>6.4614834530732974</v>
      </c>
      <c r="J27" s="295">
        <v>6.4042084337459224</v>
      </c>
      <c r="K27" s="295">
        <v>5.755954716763064</v>
      </c>
      <c r="L27" s="295">
        <v>3.414982290096173</v>
      </c>
      <c r="M27" s="295">
        <v>1.578970911405875</v>
      </c>
      <c r="N27" s="295">
        <v>0.43733134753973429</v>
      </c>
      <c r="O27" s="295">
        <v>0.71942428357655486</v>
      </c>
      <c r="P27" s="295">
        <v>0.78601509342059117</v>
      </c>
      <c r="Q27" s="295">
        <v>0.29846042835237918</v>
      </c>
      <c r="R27" s="295">
        <v>0.51242485518659797</v>
      </c>
      <c r="S27" s="295">
        <v>0.41612212564650158</v>
      </c>
      <c r="T27" s="295">
        <v>0.95977104692374504</v>
      </c>
      <c r="U27" s="295">
        <v>0.964129722895959</v>
      </c>
      <c r="V27" s="295">
        <v>1.4534443572542839</v>
      </c>
      <c r="W27" s="295">
        <v>1.7380889540249891</v>
      </c>
      <c r="X27" s="295">
        <v>2.246558078120843</v>
      </c>
      <c r="Y27" s="295">
        <v>3.0392648587181021</v>
      </c>
      <c r="DA27" s="122" t="s">
        <v>1464</v>
      </c>
    </row>
    <row r="28" spans="1:105" ht="12" customHeight="1" x14ac:dyDescent="0.25">
      <c r="A28" s="18" t="s">
        <v>159</v>
      </c>
      <c r="B28" s="295">
        <v>22.164321651475639</v>
      </c>
      <c r="C28" s="295">
        <v>21.492940590016349</v>
      </c>
      <c r="D28" s="295">
        <v>18.740097648076599</v>
      </c>
      <c r="E28" s="295">
        <v>21.57289430319728</v>
      </c>
      <c r="F28" s="295">
        <v>1.3453253305518671</v>
      </c>
      <c r="G28" s="295">
        <v>1.7430628268809381</v>
      </c>
      <c r="H28" s="295">
        <v>1.801501713659531</v>
      </c>
      <c r="I28" s="295">
        <v>1.783028829362286</v>
      </c>
      <c r="J28" s="295">
        <v>1.773759614586546</v>
      </c>
      <c r="K28" s="295">
        <v>1.6258966007980129</v>
      </c>
      <c r="L28" s="295">
        <v>1.1696557467024149</v>
      </c>
      <c r="M28" s="295">
        <v>0.28647176100945421</v>
      </c>
      <c r="N28" s="295">
        <v>2.160678318677578</v>
      </c>
      <c r="O28" s="295">
        <v>3.0293359147757171</v>
      </c>
      <c r="P28" s="295">
        <v>4.0233150129563571</v>
      </c>
      <c r="Q28" s="295">
        <v>1.3422725934184041</v>
      </c>
      <c r="R28" s="295">
        <v>1.3762690711998631</v>
      </c>
      <c r="S28" s="295">
        <v>1.1930861741989529</v>
      </c>
      <c r="T28" s="295">
        <v>2.1929675827771371</v>
      </c>
      <c r="U28" s="295">
        <v>1.8211459116559341</v>
      </c>
      <c r="V28" s="295">
        <v>2.3950023526357009</v>
      </c>
      <c r="W28" s="295">
        <v>2.5822470139212301</v>
      </c>
      <c r="X28" s="295">
        <v>2.192524416996402</v>
      </c>
      <c r="Y28" s="295">
        <v>1.7829455262544189</v>
      </c>
      <c r="DA28" s="122" t="s">
        <v>1465</v>
      </c>
    </row>
    <row r="29" spans="1:105" ht="12" customHeight="1" x14ac:dyDescent="0.25">
      <c r="A29" s="18" t="s">
        <v>32</v>
      </c>
      <c r="B29" s="295">
        <v>38.439019531214981</v>
      </c>
      <c r="C29" s="295">
        <v>36.814988570741733</v>
      </c>
      <c r="D29" s="295">
        <v>36.562980923836683</v>
      </c>
      <c r="E29" s="295">
        <v>33.301828346538571</v>
      </c>
      <c r="F29" s="295">
        <v>56.306060939822167</v>
      </c>
      <c r="G29" s="295">
        <v>57.012285657062151</v>
      </c>
      <c r="H29" s="295">
        <v>67.009060377201664</v>
      </c>
      <c r="I29" s="295">
        <v>64.953029102764845</v>
      </c>
      <c r="J29" s="295">
        <v>54.699654799592217</v>
      </c>
      <c r="K29" s="295">
        <v>35.421275788352197</v>
      </c>
      <c r="L29" s="295">
        <v>30.066757264449489</v>
      </c>
      <c r="M29" s="295">
        <v>21.14445424218199</v>
      </c>
      <c r="N29" s="295">
        <v>0.95071139238994651</v>
      </c>
      <c r="O29" s="295">
        <v>2.08530382627174</v>
      </c>
      <c r="P29" s="295">
        <v>0.45566032937657841</v>
      </c>
      <c r="Q29" s="295">
        <v>0.64882092493131893</v>
      </c>
      <c r="R29" s="295">
        <v>0.5941149991890321</v>
      </c>
      <c r="S29" s="295">
        <v>0.79594956595990074</v>
      </c>
      <c r="T29" s="295">
        <v>1.4372689404690719</v>
      </c>
      <c r="U29" s="295">
        <v>1.5487245120278821</v>
      </c>
      <c r="V29" s="295">
        <v>1.8974645097250511</v>
      </c>
      <c r="W29" s="295">
        <v>3.513805005781355</v>
      </c>
      <c r="X29" s="295">
        <v>2.304616237245936</v>
      </c>
      <c r="Y29" s="295">
        <v>2.3066449538182869</v>
      </c>
      <c r="DA29" s="122" t="s">
        <v>1466</v>
      </c>
    </row>
    <row r="30" spans="1:105" ht="12" customHeight="1" x14ac:dyDescent="0.25">
      <c r="A30" s="18" t="s">
        <v>33</v>
      </c>
      <c r="B30" s="295">
        <v>114.9910519499247</v>
      </c>
      <c r="C30" s="295">
        <v>131.16764457778359</v>
      </c>
      <c r="D30" s="295">
        <v>157.91543952949641</v>
      </c>
      <c r="E30" s="295">
        <v>157.4324523926542</v>
      </c>
      <c r="F30" s="295">
        <v>200.32628634224179</v>
      </c>
      <c r="G30" s="295">
        <v>202.19804478450291</v>
      </c>
      <c r="H30" s="295">
        <v>196.28129524446959</v>
      </c>
      <c r="I30" s="295">
        <v>314.82621728432622</v>
      </c>
      <c r="J30" s="295">
        <v>221.71774561945051</v>
      </c>
      <c r="K30" s="295">
        <v>201.7133581517831</v>
      </c>
      <c r="L30" s="295">
        <v>226.4921960130184</v>
      </c>
      <c r="M30" s="295">
        <v>176.10111696460339</v>
      </c>
      <c r="N30" s="295">
        <v>203.32819122541829</v>
      </c>
      <c r="O30" s="295">
        <v>224.1693416979806</v>
      </c>
      <c r="P30" s="295">
        <v>237.4072190490391</v>
      </c>
      <c r="Q30" s="295">
        <v>255.05842932045721</v>
      </c>
      <c r="R30" s="295">
        <v>286.58188100541781</v>
      </c>
      <c r="S30" s="295">
        <v>238.65947328345609</v>
      </c>
      <c r="T30" s="295">
        <v>178.41947885018351</v>
      </c>
      <c r="U30" s="295">
        <v>198.64471139791061</v>
      </c>
      <c r="V30" s="295">
        <v>143.18498578027209</v>
      </c>
      <c r="W30" s="295">
        <v>154.58924466456531</v>
      </c>
      <c r="X30" s="295">
        <v>173.60334325255289</v>
      </c>
      <c r="Y30" s="295">
        <v>167.5026767800332</v>
      </c>
      <c r="DA30" s="122" t="s">
        <v>1467</v>
      </c>
    </row>
    <row r="31" spans="1:105" ht="12" customHeight="1" x14ac:dyDescent="0.25">
      <c r="A31" s="18" t="s">
        <v>35</v>
      </c>
      <c r="B31" s="295">
        <v>17.230917910855482</v>
      </c>
      <c r="C31" s="295">
        <v>28.08774084685675</v>
      </c>
      <c r="D31" s="295">
        <v>29.371067812490089</v>
      </c>
      <c r="E31" s="295">
        <v>26.085030820991509</v>
      </c>
      <c r="F31" s="295">
        <v>28.890498232383109</v>
      </c>
      <c r="G31" s="295">
        <v>29.168119587608359</v>
      </c>
      <c r="H31" s="295">
        <v>40.684762077819421</v>
      </c>
      <c r="I31" s="295">
        <v>36.264547841262207</v>
      </c>
      <c r="J31" s="295">
        <v>35.890844111499668</v>
      </c>
      <c r="K31" s="295">
        <v>30.56289208537445</v>
      </c>
      <c r="L31" s="295">
        <v>23.06337085762582</v>
      </c>
      <c r="M31" s="295">
        <v>14.57420544842503</v>
      </c>
      <c r="N31" s="295">
        <v>6.7325917236867987</v>
      </c>
      <c r="O31" s="295">
        <v>5.1934216250800009</v>
      </c>
      <c r="P31" s="295">
        <v>6.1190154581306748</v>
      </c>
      <c r="Q31" s="295">
        <v>0.87398020167405222</v>
      </c>
      <c r="R31" s="295">
        <v>3.0145946582403171</v>
      </c>
      <c r="S31" s="295">
        <v>2.6864393013127641</v>
      </c>
      <c r="T31" s="295">
        <v>5.7156264854581416</v>
      </c>
      <c r="U31" s="295">
        <v>4.8528898096210122</v>
      </c>
      <c r="V31" s="295">
        <v>13.79369606575364</v>
      </c>
      <c r="W31" s="295">
        <v>14.243057976182561</v>
      </c>
      <c r="X31" s="295">
        <v>11.98069301131116</v>
      </c>
      <c r="Y31" s="295">
        <v>11.38108177636105</v>
      </c>
      <c r="DA31" s="122" t="s">
        <v>1468</v>
      </c>
    </row>
    <row r="32" spans="1:105" ht="12" customHeight="1" x14ac:dyDescent="0.25">
      <c r="A32" s="18" t="s">
        <v>38</v>
      </c>
      <c r="B32" s="295">
        <v>0</v>
      </c>
      <c r="C32" s="295">
        <v>1.7635848340149931</v>
      </c>
      <c r="D32" s="295">
        <v>1.717568745920703</v>
      </c>
      <c r="E32" s="295">
        <v>0.96881970868413236</v>
      </c>
      <c r="F32" s="295">
        <v>0.7099174335777878</v>
      </c>
      <c r="G32" s="295">
        <v>0.3529960659425383</v>
      </c>
      <c r="H32" s="295">
        <v>0.71845359280571897</v>
      </c>
      <c r="I32" s="295">
        <v>0.71128034937955786</v>
      </c>
      <c r="J32" s="295">
        <v>1.382412841234433</v>
      </c>
      <c r="K32" s="295">
        <v>0.69305968560394648</v>
      </c>
      <c r="L32" s="295">
        <v>0.6818142759459711</v>
      </c>
      <c r="M32" s="295">
        <v>7.3575984911467298</v>
      </c>
      <c r="N32" s="295">
        <v>4.686730699062732</v>
      </c>
      <c r="O32" s="295">
        <v>6.0846488801125238</v>
      </c>
      <c r="P32" s="295">
        <v>11.166376529874629</v>
      </c>
      <c r="Q32" s="295">
        <v>7.1705309044599677</v>
      </c>
      <c r="R32" s="295">
        <v>4.6240730253739253</v>
      </c>
      <c r="S32" s="295">
        <v>1.4950853000376969</v>
      </c>
      <c r="T32" s="295">
        <v>1.6648234919266229</v>
      </c>
      <c r="U32" s="295">
        <v>3.2681798420518531</v>
      </c>
      <c r="V32" s="295">
        <v>2.0732925643579119</v>
      </c>
      <c r="W32" s="295">
        <v>8.2224381804188891</v>
      </c>
      <c r="X32" s="295">
        <v>3.2202908245864421</v>
      </c>
      <c r="Y32" s="295">
        <v>6.0935202506597133</v>
      </c>
      <c r="DA32" s="122" t="s">
        <v>1469</v>
      </c>
    </row>
    <row r="33" spans="1:105" ht="12" customHeight="1" x14ac:dyDescent="0.25">
      <c r="A33" s="57" t="s">
        <v>1470</v>
      </c>
      <c r="B33" s="261">
        <f t="shared" ref="B33:Y33" si="0">B34+B35</f>
        <v>64.987551057402001</v>
      </c>
      <c r="C33" s="261">
        <f t="shared" si="0"/>
        <v>63.775185635854982</v>
      </c>
      <c r="D33" s="261">
        <f t="shared" si="0"/>
        <v>63.800107885394631</v>
      </c>
      <c r="E33" s="261">
        <f t="shared" si="0"/>
        <v>66.164734791473677</v>
      </c>
      <c r="F33" s="261">
        <f t="shared" si="0"/>
        <v>72.056354882464959</v>
      </c>
      <c r="G33" s="261">
        <f t="shared" si="0"/>
        <v>75.197955852360636</v>
      </c>
      <c r="H33" s="261">
        <f t="shared" si="0"/>
        <v>75.832008958444504</v>
      </c>
      <c r="I33" s="261">
        <f t="shared" si="0"/>
        <v>84.31332339279129</v>
      </c>
      <c r="J33" s="261">
        <f t="shared" si="0"/>
        <v>72.338319265729936</v>
      </c>
      <c r="K33" s="261">
        <f t="shared" si="0"/>
        <v>53.721461476647733</v>
      </c>
      <c r="L33" s="261">
        <f t="shared" si="0"/>
        <v>48.44944134836684</v>
      </c>
      <c r="M33" s="261">
        <f t="shared" si="0"/>
        <v>22.748745837957028</v>
      </c>
      <c r="N33" s="261">
        <f t="shared" si="0"/>
        <v>19.086899516522081</v>
      </c>
      <c r="O33" s="261">
        <f t="shared" si="0"/>
        <v>24.198642209248238</v>
      </c>
      <c r="P33" s="261">
        <f t="shared" si="0"/>
        <v>26.050960601874699</v>
      </c>
      <c r="Q33" s="261">
        <f t="shared" si="0"/>
        <v>21.664930689421819</v>
      </c>
      <c r="R33" s="261">
        <f t="shared" si="0"/>
        <v>21.789615806539704</v>
      </c>
      <c r="S33" s="261">
        <f t="shared" si="0"/>
        <v>23.882939497217698</v>
      </c>
      <c r="T33" s="261">
        <f t="shared" si="0"/>
        <v>29.866568108324415</v>
      </c>
      <c r="U33" s="261">
        <f t="shared" si="0"/>
        <v>30.638314693170198</v>
      </c>
      <c r="V33" s="261">
        <f t="shared" si="0"/>
        <v>32.553385712354668</v>
      </c>
      <c r="W33" s="261">
        <f t="shared" si="0"/>
        <v>35.523452094455905</v>
      </c>
      <c r="X33" s="261">
        <f t="shared" si="0"/>
        <v>34.625805658083209</v>
      </c>
      <c r="Y33" s="261">
        <f t="shared" si="0"/>
        <v>35.843076076045911</v>
      </c>
      <c r="DA33" s="70"/>
    </row>
    <row r="34" spans="1:105" ht="12" customHeight="1" x14ac:dyDescent="0.25">
      <c r="A34" s="60" t="s">
        <v>1471</v>
      </c>
      <c r="B34" s="262">
        <v>63.853084446760057</v>
      </c>
      <c r="C34" s="262">
        <v>62.562142054533467</v>
      </c>
      <c r="D34" s="262">
        <v>62.728173049946342</v>
      </c>
      <c r="E34" s="262">
        <v>65.204591879586218</v>
      </c>
      <c r="F34" s="262">
        <v>71.013088924208972</v>
      </c>
      <c r="G34" s="262">
        <v>74.277412510214617</v>
      </c>
      <c r="H34" s="262">
        <v>74.900295372327477</v>
      </c>
      <c r="I34" s="262">
        <v>83.011130362518585</v>
      </c>
      <c r="J34" s="262">
        <v>71.381538845692404</v>
      </c>
      <c r="K34" s="262">
        <v>53.028621727249607</v>
      </c>
      <c r="L34" s="262">
        <v>47.660000891815592</v>
      </c>
      <c r="M34" s="262">
        <v>22.209222624018999</v>
      </c>
      <c r="N34" s="262">
        <v>18.568424036293312</v>
      </c>
      <c r="O34" s="262">
        <v>23.625813853052531</v>
      </c>
      <c r="P34" s="262">
        <v>25.429683601138638</v>
      </c>
      <c r="Q34" s="262">
        <v>21.053221805173521</v>
      </c>
      <c r="R34" s="262">
        <v>21.11134088011368</v>
      </c>
      <c r="S34" s="262">
        <v>23.318122932722531</v>
      </c>
      <c r="T34" s="262">
        <v>29.354383596750498</v>
      </c>
      <c r="U34" s="262">
        <v>30.120859959010751</v>
      </c>
      <c r="V34" s="262">
        <v>32.097584848673307</v>
      </c>
      <c r="W34" s="262">
        <v>34.991239186520673</v>
      </c>
      <c r="X34" s="262">
        <v>34.150948033035071</v>
      </c>
      <c r="Y34" s="262">
        <v>35.373682651386929</v>
      </c>
      <c r="DA34" s="72" t="s">
        <v>1472</v>
      </c>
    </row>
    <row r="35" spans="1:105" ht="12" customHeight="1" x14ac:dyDescent="0.25">
      <c r="A35" s="60" t="s">
        <v>1473</v>
      </c>
      <c r="B35" s="262">
        <v>1.134466610641947</v>
      </c>
      <c r="C35" s="262">
        <v>1.2130435813215119</v>
      </c>
      <c r="D35" s="262">
        <v>1.0719348354482889</v>
      </c>
      <c r="E35" s="262">
        <v>0.96014291188745426</v>
      </c>
      <c r="F35" s="262">
        <v>1.0432659582559889</v>
      </c>
      <c r="G35" s="262">
        <v>0.92054334214601818</v>
      </c>
      <c r="H35" s="262">
        <v>0.93171358611703126</v>
      </c>
      <c r="I35" s="262">
        <v>1.3021930302727001</v>
      </c>
      <c r="J35" s="262">
        <v>0.95678042003753661</v>
      </c>
      <c r="K35" s="262">
        <v>0.69283974939812176</v>
      </c>
      <c r="L35" s="262">
        <v>0.78944045655124662</v>
      </c>
      <c r="M35" s="262">
        <v>0.5395232139380276</v>
      </c>
      <c r="N35" s="262">
        <v>0.51847548022877077</v>
      </c>
      <c r="O35" s="262">
        <v>0.57282835619570782</v>
      </c>
      <c r="P35" s="262">
        <v>0.62127700073606029</v>
      </c>
      <c r="Q35" s="262">
        <v>0.61170888424829806</v>
      </c>
      <c r="R35" s="262">
        <v>0.67827492642602283</v>
      </c>
      <c r="S35" s="262">
        <v>0.56481656449516826</v>
      </c>
      <c r="T35" s="262">
        <v>0.51218451157391698</v>
      </c>
      <c r="U35" s="262">
        <v>0.51745473415944532</v>
      </c>
      <c r="V35" s="262">
        <v>0.45580086368135769</v>
      </c>
      <c r="W35" s="262">
        <v>0.53221290793523079</v>
      </c>
      <c r="X35" s="262">
        <v>0.47485762504813861</v>
      </c>
      <c r="Y35" s="262">
        <v>0.46939342465897987</v>
      </c>
      <c r="DA35" s="72" t="s">
        <v>1474</v>
      </c>
    </row>
    <row r="36" spans="1:105" ht="12" customHeight="1" x14ac:dyDescent="0.25">
      <c r="A36" s="64" t="s">
        <v>28</v>
      </c>
      <c r="B36" s="229">
        <v>0.68409542615592889</v>
      </c>
      <c r="C36" s="229">
        <v>0.70326747175820603</v>
      </c>
      <c r="D36" s="229">
        <v>0.50949332427724359</v>
      </c>
      <c r="E36" s="229">
        <v>0.40763654452672249</v>
      </c>
      <c r="F36" s="229">
        <v>0.3801726192108969</v>
      </c>
      <c r="G36" s="229">
        <v>0.25255799375580312</v>
      </c>
      <c r="H36" s="229">
        <v>0.22722230299283441</v>
      </c>
      <c r="I36" s="229">
        <v>0.34711433281645071</v>
      </c>
      <c r="J36" s="229">
        <v>0.2334623815675039</v>
      </c>
      <c r="K36" s="229">
        <v>7.3111194136396843E-2</v>
      </c>
      <c r="L36" s="229">
        <v>0.14922524236745441</v>
      </c>
      <c r="M36" s="229">
        <v>4.2785586299175928E-2</v>
      </c>
      <c r="N36" s="229">
        <v>2.7910100992421111E-2</v>
      </c>
      <c r="O36" s="229">
        <v>3.060948078822515E-2</v>
      </c>
      <c r="P36" s="229">
        <v>3.7088274241654097E-2</v>
      </c>
      <c r="Q36" s="229">
        <v>1.530661545243287E-2</v>
      </c>
      <c r="R36" s="229">
        <v>1.1509439864055971E-2</v>
      </c>
      <c r="S36" s="229">
        <v>1.3688078180869831E-2</v>
      </c>
      <c r="T36" s="229">
        <v>8.4331454569988015E-2</v>
      </c>
      <c r="U36" s="229">
        <v>4.3061557573920932E-2</v>
      </c>
      <c r="V36" s="229">
        <v>8.545944496645333E-2</v>
      </c>
      <c r="W36" s="229">
        <v>0.1167220748655297</v>
      </c>
      <c r="X36" s="229">
        <v>3.5413071299591169E-2</v>
      </c>
      <c r="Y36" s="229">
        <v>3.7683648823984672E-2</v>
      </c>
      <c r="DA36" s="73" t="s">
        <v>1475</v>
      </c>
    </row>
    <row r="37" spans="1:105" ht="12" customHeight="1" x14ac:dyDescent="0.25">
      <c r="A37" s="64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1476</v>
      </c>
    </row>
    <row r="38" spans="1:105" ht="12" customHeight="1" x14ac:dyDescent="0.25">
      <c r="A38" s="64" t="s">
        <v>31</v>
      </c>
      <c r="B38" s="229">
        <v>1.704524111613262E-2</v>
      </c>
      <c r="C38" s="229">
        <v>1.689457299011481E-2</v>
      </c>
      <c r="D38" s="229">
        <v>1.3423191469681401E-2</v>
      </c>
      <c r="E38" s="229">
        <v>1.4603217350432541E-2</v>
      </c>
      <c r="F38" s="229">
        <v>1.6834579126747691E-2</v>
      </c>
      <c r="G38" s="229">
        <v>1.521761824947538E-2</v>
      </c>
      <c r="H38" s="229">
        <v>1.572140156758731E-2</v>
      </c>
      <c r="I38" s="229">
        <v>1.452054399767401E-2</v>
      </c>
      <c r="J38" s="229">
        <v>1.439183292936427E-2</v>
      </c>
      <c r="K38" s="229">
        <v>1.2935047241144609E-2</v>
      </c>
      <c r="L38" s="229">
        <v>7.6743059012297854E-3</v>
      </c>
      <c r="M38" s="229">
        <v>3.548336346696259E-3</v>
      </c>
      <c r="N38" s="229">
        <v>9.8279119951817954E-4</v>
      </c>
      <c r="O38" s="229">
        <v>1.6167234720224799E-3</v>
      </c>
      <c r="P38" s="229">
        <v>1.766369414970947E-3</v>
      </c>
      <c r="Q38" s="229">
        <v>6.7071405706286354E-4</v>
      </c>
      <c r="R38" s="229">
        <v>1.151544797611404E-3</v>
      </c>
      <c r="S38" s="229">
        <v>9.3512885666862235E-4</v>
      </c>
      <c r="T38" s="229">
        <v>2.1568418174809779E-3</v>
      </c>
      <c r="U38" s="229">
        <v>2.1666368354030679E-3</v>
      </c>
      <c r="V38" s="229">
        <v>3.2662472775727208E-3</v>
      </c>
      <c r="W38" s="229">
        <v>3.9059137599101968E-3</v>
      </c>
      <c r="X38" s="229">
        <v>5.048569055944559E-3</v>
      </c>
      <c r="Y38" s="229">
        <v>6.8299763393513202E-3</v>
      </c>
      <c r="DA38" s="73" t="s">
        <v>1477</v>
      </c>
    </row>
    <row r="39" spans="1:105" ht="12" customHeight="1" x14ac:dyDescent="0.25">
      <c r="A39" s="64" t="s">
        <v>159</v>
      </c>
      <c r="B39" s="229">
        <v>4.9808687131400707E-2</v>
      </c>
      <c r="C39" s="229">
        <v>4.8299928606686429E-2</v>
      </c>
      <c r="D39" s="229">
        <v>4.2113612825267821E-2</v>
      </c>
      <c r="E39" s="229">
        <v>4.8479604283093038E-2</v>
      </c>
      <c r="F39" s="229">
        <v>3.0232772079873209E-3</v>
      </c>
      <c r="G39" s="229">
        <v>3.9170912766783141E-3</v>
      </c>
      <c r="H39" s="229">
        <v>4.0484178416701402E-3</v>
      </c>
      <c r="I39" s="229">
        <v>4.0069047230263891E-3</v>
      </c>
      <c r="J39" s="229">
        <v>3.9860745155434613E-3</v>
      </c>
      <c r="K39" s="229">
        <v>3.6537899228584999E-3</v>
      </c>
      <c r="L39" s="229">
        <v>2.6285044069944159E-3</v>
      </c>
      <c r="M39" s="229">
        <v>6.4377257019058477E-4</v>
      </c>
      <c r="N39" s="229">
        <v>4.8555760947210092E-3</v>
      </c>
      <c r="O39" s="229">
        <v>6.8076635580197669E-3</v>
      </c>
      <c r="P39" s="229">
        <v>9.0413792879634018E-3</v>
      </c>
      <c r="Q39" s="229">
        <v>3.0164169561300328E-3</v>
      </c>
      <c r="R39" s="229">
        <v>3.0928154109085299E-3</v>
      </c>
      <c r="S39" s="229">
        <v>2.6811583456477698E-3</v>
      </c>
      <c r="T39" s="229">
        <v>4.9281380200768901E-3</v>
      </c>
      <c r="U39" s="229">
        <v>4.0925631905482113E-3</v>
      </c>
      <c r="V39" s="229">
        <v>5.3821598845754963E-3</v>
      </c>
      <c r="W39" s="229">
        <v>5.8029447341030301E-3</v>
      </c>
      <c r="X39" s="229">
        <v>4.9271421174696709E-3</v>
      </c>
      <c r="Y39" s="229">
        <v>4.0067175204355756E-3</v>
      </c>
      <c r="DA39" s="73" t="s">
        <v>1478</v>
      </c>
    </row>
    <row r="40" spans="1:105" ht="12" customHeight="1" x14ac:dyDescent="0.25">
      <c r="A40" s="64" t="s">
        <v>32</v>
      </c>
      <c r="B40" s="229">
        <v>8.6381939748678027E-2</v>
      </c>
      <c r="C40" s="229">
        <v>8.2732342378909918E-2</v>
      </c>
      <c r="D40" s="229">
        <v>8.2166019157437487E-2</v>
      </c>
      <c r="E40" s="229">
        <v>7.483740649044035E-2</v>
      </c>
      <c r="F40" s="229">
        <v>0.1265335802761402</v>
      </c>
      <c r="G40" s="229">
        <v>0.1281206410731543</v>
      </c>
      <c r="H40" s="229">
        <v>0.15058585486079901</v>
      </c>
      <c r="I40" s="229">
        <v>0.14596544643634449</v>
      </c>
      <c r="J40" s="229">
        <v>0.1229235902163115</v>
      </c>
      <c r="K40" s="229">
        <v>7.9600326654690662E-2</v>
      </c>
      <c r="L40" s="229">
        <v>6.7567405363882602E-2</v>
      </c>
      <c r="M40" s="229">
        <v>4.7516793993239298E-2</v>
      </c>
      <c r="N40" s="229">
        <v>2.13648254345093E-3</v>
      </c>
      <c r="O40" s="229">
        <v>4.6861910547019462E-3</v>
      </c>
      <c r="P40" s="229">
        <v>1.023980933907714E-3</v>
      </c>
      <c r="Q40" s="229">
        <v>1.458060344114277E-3</v>
      </c>
      <c r="R40" s="229">
        <v>1.3351226615459591E-3</v>
      </c>
      <c r="S40" s="229">
        <v>1.7886946204208069E-3</v>
      </c>
      <c r="T40" s="229">
        <v>3.2298971340157241E-3</v>
      </c>
      <c r="U40" s="229">
        <v>3.4803652412792102E-3</v>
      </c>
      <c r="V40" s="229">
        <v>4.2640698684112176E-3</v>
      </c>
      <c r="W40" s="229">
        <v>7.8963848714071073E-3</v>
      </c>
      <c r="X40" s="229">
        <v>5.1790400321719927E-3</v>
      </c>
      <c r="Y40" s="229">
        <v>5.1835990577365704E-3</v>
      </c>
      <c r="DA40" s="73" t="s">
        <v>1479</v>
      </c>
    </row>
    <row r="41" spans="1:105" ht="12" customHeight="1" x14ac:dyDescent="0.25">
      <c r="A41" s="64" t="s">
        <v>33</v>
      </c>
      <c r="B41" s="229">
        <v>0.25841320206175228</v>
      </c>
      <c r="C41" s="229">
        <v>0.29476598802664589</v>
      </c>
      <c r="D41" s="229">
        <v>0.35487486801648388</v>
      </c>
      <c r="E41" s="229">
        <v>0.35378947701892721</v>
      </c>
      <c r="F41" s="229">
        <v>0.45018248144543638</v>
      </c>
      <c r="G41" s="229">
        <v>0.45438878345197359</v>
      </c>
      <c r="H41" s="229">
        <v>0.44109239065870443</v>
      </c>
      <c r="I41" s="229">
        <v>0.70749201369911463</v>
      </c>
      <c r="J41" s="229">
        <v>0.49825435655972172</v>
      </c>
      <c r="K41" s="229">
        <v>0.45329957326880049</v>
      </c>
      <c r="L41" s="229">
        <v>0.50898372196133701</v>
      </c>
      <c r="M41" s="229">
        <v>0.39574256213684572</v>
      </c>
      <c r="N41" s="229">
        <v>0.45692850072252122</v>
      </c>
      <c r="O41" s="229">
        <v>0.50376369647854302</v>
      </c>
      <c r="P41" s="229">
        <v>0.53351246576780442</v>
      </c>
      <c r="Q41" s="229">
        <v>0.57317908059700651</v>
      </c>
      <c r="R41" s="229">
        <v>0.6440200369306962</v>
      </c>
      <c r="S41" s="229">
        <v>0.53632658931066934</v>
      </c>
      <c r="T41" s="229">
        <v>0.40095249202470828</v>
      </c>
      <c r="U41" s="229">
        <v>0.44640356857784502</v>
      </c>
      <c r="V41" s="229">
        <v>0.32177191212025258</v>
      </c>
      <c r="W41" s="229">
        <v>0.34740008931715982</v>
      </c>
      <c r="X41" s="229">
        <v>0.39012944970756119</v>
      </c>
      <c r="Y41" s="229">
        <v>0.3764197502905916</v>
      </c>
      <c r="DA41" s="73" t="s">
        <v>1480</v>
      </c>
    </row>
    <row r="42" spans="1:105" ht="12" customHeight="1" x14ac:dyDescent="0.25">
      <c r="A42" s="64" t="s">
        <v>35</v>
      </c>
      <c r="B42" s="229">
        <v>3.872211442805467E-2</v>
      </c>
      <c r="C42" s="229">
        <v>6.3120068282162378E-2</v>
      </c>
      <c r="D42" s="229">
        <v>6.6004019901510239E-2</v>
      </c>
      <c r="E42" s="229">
        <v>5.8619485829795703E-2</v>
      </c>
      <c r="F42" s="229">
        <v>6.492406174908813E-2</v>
      </c>
      <c r="G42" s="229">
        <v>6.5547945278701544E-2</v>
      </c>
      <c r="H42" s="229">
        <v>9.1428676104538822E-2</v>
      </c>
      <c r="I42" s="229">
        <v>8.149536655306952E-2</v>
      </c>
      <c r="J42" s="229">
        <v>8.0655562274451309E-2</v>
      </c>
      <c r="K42" s="229">
        <v>6.8682342444251102E-2</v>
      </c>
      <c r="L42" s="229">
        <v>5.1829072024248878E-2</v>
      </c>
      <c r="M42" s="229">
        <v>3.2751827499355408E-2</v>
      </c>
      <c r="N42" s="229">
        <v>1.5129791022783119E-2</v>
      </c>
      <c r="O42" s="229">
        <v>1.1670896900552711E-2</v>
      </c>
      <c r="P42" s="229">
        <v>1.375093410476399E-2</v>
      </c>
      <c r="Q42" s="229">
        <v>1.9640486683391522E-3</v>
      </c>
      <c r="R42" s="229">
        <v>6.774536325603593E-3</v>
      </c>
      <c r="S42" s="229">
        <v>6.0370904537778878E-3</v>
      </c>
      <c r="T42" s="229">
        <v>1.2844419777457001E-2</v>
      </c>
      <c r="U42" s="229">
        <v>1.0905638079588279E-2</v>
      </c>
      <c r="V42" s="229">
        <v>3.0997830771825781E-2</v>
      </c>
      <c r="W42" s="229">
        <v>3.2007657607822482E-2</v>
      </c>
      <c r="X42" s="229">
        <v>2.6923566586032979E-2</v>
      </c>
      <c r="Y42" s="229">
        <v>2.557609252967654E-2</v>
      </c>
      <c r="DA42" s="73" t="s">
        <v>1481</v>
      </c>
    </row>
    <row r="43" spans="1:105" ht="12" customHeight="1" x14ac:dyDescent="0.25">
      <c r="A43" s="64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1482</v>
      </c>
    </row>
    <row r="44" spans="1:105" ht="12" customHeight="1" x14ac:dyDescent="0.25">
      <c r="A44" s="64" t="s">
        <v>38</v>
      </c>
      <c r="B44" s="229">
        <v>0</v>
      </c>
      <c r="C44" s="229">
        <v>3.9632092787864684E-3</v>
      </c>
      <c r="D44" s="229">
        <v>3.859799800664818E-3</v>
      </c>
      <c r="E44" s="229">
        <v>2.1771763880429878E-3</v>
      </c>
      <c r="F44" s="229">
        <v>1.5953592396927159E-3</v>
      </c>
      <c r="G44" s="229">
        <v>7.9326906023205999E-4</v>
      </c>
      <c r="H44" s="229">
        <v>1.6145420908971659E-3</v>
      </c>
      <c r="I44" s="229">
        <v>1.598422047019927E-3</v>
      </c>
      <c r="J44" s="229">
        <v>3.1066219746405999E-3</v>
      </c>
      <c r="K44" s="229">
        <v>1.5574757299795651E-3</v>
      </c>
      <c r="L44" s="229">
        <v>1.5322045260994671E-3</v>
      </c>
      <c r="M44" s="229">
        <v>1.6534335092524461E-2</v>
      </c>
      <c r="N44" s="229">
        <v>1.0532237653355149E-2</v>
      </c>
      <c r="O44" s="229">
        <v>1.3673703943642909E-2</v>
      </c>
      <c r="P44" s="229">
        <v>2.5093596984995581E-2</v>
      </c>
      <c r="Q44" s="229">
        <v>1.6113948173212319E-2</v>
      </c>
      <c r="R44" s="229">
        <v>1.0391430435601239E-2</v>
      </c>
      <c r="S44" s="229">
        <v>3.3598247271139068E-3</v>
      </c>
      <c r="T44" s="229">
        <v>3.741268230190047E-3</v>
      </c>
      <c r="U44" s="229">
        <v>7.3444046608606081E-3</v>
      </c>
      <c r="V44" s="229">
        <v>4.6591987922665534E-3</v>
      </c>
      <c r="W44" s="229">
        <v>1.8477842779298492E-2</v>
      </c>
      <c r="X44" s="229">
        <v>7.2367862493670134E-3</v>
      </c>
      <c r="Y44" s="229">
        <v>1.369364009720358E-2</v>
      </c>
      <c r="DA44" s="73" t="s">
        <v>1483</v>
      </c>
    </row>
    <row r="45" spans="1:105" ht="12" customHeight="1" x14ac:dyDescent="0.25">
      <c r="A45" s="146" t="s">
        <v>39</v>
      </c>
      <c r="B45" s="325">
        <v>0</v>
      </c>
      <c r="C45" s="325">
        <v>0</v>
      </c>
      <c r="D45" s="325">
        <v>0</v>
      </c>
      <c r="E45" s="325">
        <v>0</v>
      </c>
      <c r="F45" s="325">
        <v>0</v>
      </c>
      <c r="G45" s="325">
        <v>0</v>
      </c>
      <c r="H45" s="325">
        <v>0</v>
      </c>
      <c r="I45" s="325">
        <v>0</v>
      </c>
      <c r="J45" s="325">
        <v>0</v>
      </c>
      <c r="K45" s="325">
        <v>0</v>
      </c>
      <c r="L45" s="325">
        <v>0</v>
      </c>
      <c r="M45" s="325">
        <v>0</v>
      </c>
      <c r="N45" s="325">
        <v>0</v>
      </c>
      <c r="O45" s="325">
        <v>0</v>
      </c>
      <c r="P45" s="325">
        <v>0</v>
      </c>
      <c r="Q45" s="325">
        <v>0</v>
      </c>
      <c r="R45" s="325">
        <v>0</v>
      </c>
      <c r="S45" s="325">
        <v>0</v>
      </c>
      <c r="T45" s="325">
        <v>0</v>
      </c>
      <c r="U45" s="325">
        <v>0</v>
      </c>
      <c r="V45" s="325">
        <v>0</v>
      </c>
      <c r="W45" s="325">
        <v>0</v>
      </c>
      <c r="X45" s="325">
        <v>0</v>
      </c>
      <c r="Y45" s="325">
        <v>0</v>
      </c>
      <c r="DA45" s="148" t="s">
        <v>1484</v>
      </c>
    </row>
    <row r="46" spans="1:105" ht="12" hidden="1" customHeight="1" x14ac:dyDescent="0.25">
      <c r="A46" s="98"/>
      <c r="B46" s="98"/>
      <c r="C46" s="98"/>
      <c r="D46" s="98"/>
      <c r="E46" s="98"/>
      <c r="F46" s="98"/>
      <c r="G46" s="98"/>
      <c r="H46" s="98"/>
      <c r="I46" s="98"/>
      <c r="J46" s="98"/>
      <c r="K46" s="98"/>
      <c r="L46" s="98"/>
      <c r="M46" s="98"/>
      <c r="N46" s="98"/>
      <c r="O46" s="98"/>
      <c r="P46" s="98"/>
      <c r="Q46" s="98"/>
      <c r="R46" s="98"/>
      <c r="S46" s="98"/>
      <c r="T46" s="98"/>
      <c r="U46" s="98"/>
      <c r="V46" s="98"/>
      <c r="W46" s="98"/>
      <c r="X46" s="98"/>
      <c r="Y46" s="98"/>
      <c r="DA46" s="94"/>
    </row>
    <row r="47" spans="1:105" ht="12" customHeight="1" x14ac:dyDescent="0.25">
      <c r="A47" s="172"/>
      <c r="B47" s="172"/>
      <c r="C47" s="172"/>
      <c r="D47" s="172"/>
      <c r="E47" s="172"/>
      <c r="F47" s="172"/>
      <c r="G47" s="172"/>
      <c r="H47" s="172"/>
      <c r="I47" s="172"/>
      <c r="J47" s="172"/>
      <c r="K47" s="172"/>
      <c r="L47" s="172"/>
      <c r="M47" s="172"/>
      <c r="N47" s="172"/>
      <c r="O47" s="172"/>
      <c r="P47" s="172"/>
      <c r="Q47" s="172"/>
      <c r="R47" s="172"/>
      <c r="S47" s="172"/>
      <c r="T47" s="172"/>
      <c r="U47" s="172"/>
      <c r="V47" s="172"/>
      <c r="W47" s="172"/>
      <c r="X47" s="172"/>
      <c r="Y47" s="172"/>
      <c r="DA47" s="176"/>
    </row>
    <row r="48" spans="1:105" ht="15" customHeight="1" x14ac:dyDescent="0.25">
      <c r="A48" s="34" t="s">
        <v>52</v>
      </c>
      <c r="B48" s="223">
        <v>57.816923071654891</v>
      </c>
      <c r="C48" s="223">
        <v>66.58668449254364</v>
      </c>
      <c r="D48" s="223">
        <v>61.052571105725022</v>
      </c>
      <c r="E48" s="223">
        <v>61.302905148141477</v>
      </c>
      <c r="F48" s="223">
        <v>66.165033425459882</v>
      </c>
      <c r="G48" s="223">
        <v>94.737036883660949</v>
      </c>
      <c r="H48" s="223">
        <v>67.619583234371248</v>
      </c>
      <c r="I48" s="223">
        <v>77.251589411330372</v>
      </c>
      <c r="J48" s="223">
        <v>66.16015665576424</v>
      </c>
      <c r="K48" s="223">
        <v>73.238556858560088</v>
      </c>
      <c r="L48" s="223">
        <v>100.0605364226943</v>
      </c>
      <c r="M48" s="223">
        <v>127.77883748674159</v>
      </c>
      <c r="N48" s="223">
        <v>105.1857074050792</v>
      </c>
      <c r="O48" s="223">
        <v>83.897019455083665</v>
      </c>
      <c r="P48" s="223">
        <v>69.735338149102773</v>
      </c>
      <c r="Q48" s="223">
        <v>62.860663431516443</v>
      </c>
      <c r="R48" s="223">
        <v>53.366975896046071</v>
      </c>
      <c r="S48" s="223">
        <v>55.61552222240141</v>
      </c>
      <c r="T48" s="223">
        <v>74.57183080978885</v>
      </c>
      <c r="U48" s="223">
        <v>60.020973994783809</v>
      </c>
      <c r="V48" s="223">
        <v>37.581921449516223</v>
      </c>
      <c r="W48" s="223">
        <v>35.147849134833443</v>
      </c>
      <c r="X48" s="223">
        <v>26.926952351446459</v>
      </c>
      <c r="Y48" s="223">
        <v>16.710786871024531</v>
      </c>
      <c r="DA48" s="89" t="s">
        <v>1485</v>
      </c>
    </row>
    <row r="49" spans="1:105" ht="12" customHeight="1" x14ac:dyDescent="0.25">
      <c r="A49" s="55" t="s">
        <v>91</v>
      </c>
      <c r="B49" s="259">
        <v>0.41602457401191872</v>
      </c>
      <c r="C49" s="259">
        <v>0.47912783280679061</v>
      </c>
      <c r="D49" s="259">
        <v>0.43930684196238162</v>
      </c>
      <c r="E49" s="259">
        <v>0.44110813313851599</v>
      </c>
      <c r="F49" s="259">
        <v>0.47609382137473938</v>
      </c>
      <c r="G49" s="259">
        <v>0.68168510738337229</v>
      </c>
      <c r="H49" s="259">
        <v>0.48656010758441393</v>
      </c>
      <c r="I49" s="259">
        <v>0.55586769183073748</v>
      </c>
      <c r="J49" s="259">
        <v>0.47605873033342688</v>
      </c>
      <c r="K49" s="259">
        <v>0.52699171452912108</v>
      </c>
      <c r="L49" s="259">
        <v>0.71999061570723832</v>
      </c>
      <c r="M49" s="259">
        <v>0.91943904325915349</v>
      </c>
      <c r="N49" s="259">
        <v>0.75686904094049057</v>
      </c>
      <c r="O49" s="259">
        <v>0.60368521750004245</v>
      </c>
      <c r="P49" s="259">
        <v>0.50178412834467057</v>
      </c>
      <c r="Q49" s="259">
        <v>0.45231706111047698</v>
      </c>
      <c r="R49" s="259">
        <v>0.38400475559653052</v>
      </c>
      <c r="S49" s="259">
        <v>0.40018428362865038</v>
      </c>
      <c r="T49" s="259">
        <v>0.53658535421335174</v>
      </c>
      <c r="U49" s="259">
        <v>0.43188393313506829</v>
      </c>
      <c r="V49" s="259">
        <v>0.2704226034685614</v>
      </c>
      <c r="W49" s="259">
        <v>0.25290811386878131</v>
      </c>
      <c r="X49" s="259">
        <v>0.19375423814170989</v>
      </c>
      <c r="Y49" s="259">
        <v>0.1202433062859951</v>
      </c>
      <c r="DA49" s="67" t="s">
        <v>1486</v>
      </c>
    </row>
    <row r="50" spans="1:105" ht="12" customHeight="1" x14ac:dyDescent="0.25">
      <c r="A50" s="173" t="s">
        <v>92</v>
      </c>
      <c r="B50" s="224">
        <v>0.46579858729778251</v>
      </c>
      <c r="C50" s="224">
        <v>0.53645164636370102</v>
      </c>
      <c r="D50" s="224">
        <v>0.49186639241763919</v>
      </c>
      <c r="E50" s="224">
        <v>0.49388319367787292</v>
      </c>
      <c r="F50" s="224">
        <v>0.53305463972713074</v>
      </c>
      <c r="G50" s="224">
        <v>0.76324327897037914</v>
      </c>
      <c r="H50" s="224">
        <v>0.54477313338174138</v>
      </c>
      <c r="I50" s="224">
        <v>0.6223728158226991</v>
      </c>
      <c r="J50" s="224">
        <v>0.53301535032335257</v>
      </c>
      <c r="K50" s="224">
        <v>0.59004205876133764</v>
      </c>
      <c r="L50" s="224">
        <v>0.80613173503179736</v>
      </c>
      <c r="M50" s="224">
        <v>1.029442571929102</v>
      </c>
      <c r="N50" s="224">
        <v>0.84742236892335088</v>
      </c>
      <c r="O50" s="224">
        <v>0.6759113260362799</v>
      </c>
      <c r="P50" s="224">
        <v>0.56181858647778005</v>
      </c>
      <c r="Q50" s="224">
        <v>0.5064331802426385</v>
      </c>
      <c r="R50" s="224">
        <v>0.42994785367503252</v>
      </c>
      <c r="S50" s="224">
        <v>0.44806313284671517</v>
      </c>
      <c r="T50" s="224">
        <v>0.60078350071238573</v>
      </c>
      <c r="U50" s="224">
        <v>0.48355539191096297</v>
      </c>
      <c r="V50" s="224">
        <v>0.30277650537402062</v>
      </c>
      <c r="W50" s="224">
        <v>0.28316654715894279</v>
      </c>
      <c r="X50" s="224">
        <v>0.21693538326123271</v>
      </c>
      <c r="Y50" s="224">
        <v>0.13462945628405709</v>
      </c>
      <c r="DA50" s="177" t="s">
        <v>1487</v>
      </c>
    </row>
    <row r="51" spans="1:105" ht="12" customHeight="1" x14ac:dyDescent="0.25">
      <c r="A51" s="173" t="s">
        <v>93</v>
      </c>
      <c r="B51" s="224">
        <v>0.77437307697687663</v>
      </c>
      <c r="C51" s="224">
        <v>0.83135020014230676</v>
      </c>
      <c r="D51" s="224">
        <v>0.84447989312998895</v>
      </c>
      <c r="E51" s="224">
        <v>0.9526299045664075</v>
      </c>
      <c r="F51" s="224">
        <v>1.0298374363443601</v>
      </c>
      <c r="G51" s="224">
        <v>1.6770152445483499</v>
      </c>
      <c r="H51" s="224">
        <v>1.1933884497645939</v>
      </c>
      <c r="I51" s="224">
        <v>1.1441830938685971</v>
      </c>
      <c r="J51" s="224">
        <v>1.1054720779534239</v>
      </c>
      <c r="K51" s="224">
        <v>1.2527425874089431</v>
      </c>
      <c r="L51" s="224">
        <v>1.4278772177889749</v>
      </c>
      <c r="M51" s="224">
        <v>1.356178119059823</v>
      </c>
      <c r="N51" s="224">
        <v>1.024180893472604</v>
      </c>
      <c r="O51" s="224">
        <v>0.91743135016078226</v>
      </c>
      <c r="P51" s="224">
        <v>0.75437046239761363</v>
      </c>
      <c r="Q51" s="224">
        <v>0.61137593575371296</v>
      </c>
      <c r="R51" s="224">
        <v>0.47300088808366048</v>
      </c>
      <c r="S51" s="224">
        <v>0.62313186571774348</v>
      </c>
      <c r="T51" s="224">
        <v>1.0337630395016191</v>
      </c>
      <c r="U51" s="224">
        <v>0.85252851434346633</v>
      </c>
      <c r="V51" s="224">
        <v>0.60556512206870339</v>
      </c>
      <c r="W51" s="224">
        <v>0.53727195564770924</v>
      </c>
      <c r="X51" s="224">
        <v>0.44563347045025908</v>
      </c>
      <c r="Y51" s="224">
        <v>0.28638741351597391</v>
      </c>
      <c r="DA51" s="177" t="s">
        <v>1488</v>
      </c>
    </row>
    <row r="52" spans="1:105" ht="12" customHeight="1" x14ac:dyDescent="0.25">
      <c r="A52" s="173" t="s">
        <v>94</v>
      </c>
      <c r="B52" s="224">
        <v>0.34260219140892922</v>
      </c>
      <c r="C52" s="224">
        <v>0.39456862824626021</v>
      </c>
      <c r="D52" s="224">
        <v>0.36177547231365281</v>
      </c>
      <c r="E52" s="224">
        <v>0.36325886137973129</v>
      </c>
      <c r="F52" s="224">
        <v>0.39207007640506358</v>
      </c>
      <c r="G52" s="224">
        <v>0.56137744313556759</v>
      </c>
      <c r="H52" s="224">
        <v>0.40068921290646858</v>
      </c>
      <c r="I52" s="224">
        <v>0.45776500055782321</v>
      </c>
      <c r="J52" s="224">
        <v>0.39204117843027197</v>
      </c>
      <c r="K52" s="224">
        <v>0.43398521993764061</v>
      </c>
      <c r="L52" s="224">
        <v>0.59292257752085886</v>
      </c>
      <c r="M52" s="224">
        <v>0.7571712123873019</v>
      </c>
      <c r="N52" s="224">
        <v>0.62329248855467312</v>
      </c>
      <c r="O52" s="224">
        <v>0.49714341737602602</v>
      </c>
      <c r="P52" s="224">
        <v>0.41322641190945231</v>
      </c>
      <c r="Q52" s="224">
        <v>0.37248957400207888</v>
      </c>
      <c r="R52" s="224">
        <v>0.31623341263262139</v>
      </c>
      <c r="S52" s="224">
        <v>0.32955748555050551</v>
      </c>
      <c r="T52" s="224">
        <v>0.4418857195348373</v>
      </c>
      <c r="U52" s="224">
        <v>0.35566260064758309</v>
      </c>
      <c r="V52" s="224">
        <v>0.22269688461283729</v>
      </c>
      <c r="W52" s="224">
        <v>0.20827345173619749</v>
      </c>
      <c r="X52" s="224">
        <v>0.15955938838414779</v>
      </c>
      <c r="Y52" s="224">
        <v>9.9022083812425915E-2</v>
      </c>
      <c r="DA52" s="177" t="s">
        <v>1489</v>
      </c>
    </row>
    <row r="53" spans="1:105" ht="12" customHeight="1" x14ac:dyDescent="0.25">
      <c r="A53" s="56" t="s">
        <v>95</v>
      </c>
      <c r="B53" s="260">
        <v>0.57620272890983149</v>
      </c>
      <c r="C53" s="260">
        <v>0.6213508615798734</v>
      </c>
      <c r="D53" s="260">
        <v>0.61238713370700171</v>
      </c>
      <c r="E53" s="260">
        <v>0.67302916180401828</v>
      </c>
      <c r="F53" s="260">
        <v>0.76336651783568321</v>
      </c>
      <c r="G53" s="260">
        <v>1.225937457824823</v>
      </c>
      <c r="H53" s="260">
        <v>0.84455380765377897</v>
      </c>
      <c r="I53" s="260">
        <v>0.84784699778570127</v>
      </c>
      <c r="J53" s="260">
        <v>0.79449380736339559</v>
      </c>
      <c r="K53" s="260">
        <v>0.88110108430381961</v>
      </c>
      <c r="L53" s="260">
        <v>1.0547849613838911</v>
      </c>
      <c r="M53" s="260">
        <v>1.0461027396418221</v>
      </c>
      <c r="N53" s="260">
        <v>0.78060988530586894</v>
      </c>
      <c r="O53" s="260">
        <v>0.69322789450444944</v>
      </c>
      <c r="P53" s="260">
        <v>0.56990237621026885</v>
      </c>
      <c r="Q53" s="260">
        <v>0.47580337117181049</v>
      </c>
      <c r="R53" s="260">
        <v>0.36390727662818828</v>
      </c>
      <c r="S53" s="260">
        <v>0.47295726624103818</v>
      </c>
      <c r="T53" s="260">
        <v>0.79102474352722052</v>
      </c>
      <c r="U53" s="260">
        <v>0.64982492344286125</v>
      </c>
      <c r="V53" s="260">
        <v>0.43658785742787881</v>
      </c>
      <c r="W53" s="260">
        <v>0.3928485213303114</v>
      </c>
      <c r="X53" s="260">
        <v>0.32130202424539411</v>
      </c>
      <c r="Y53" s="260">
        <v>0.20797721046557671</v>
      </c>
      <c r="DA53" s="68" t="s">
        <v>1490</v>
      </c>
    </row>
    <row r="54" spans="1:105" ht="12" customHeight="1" x14ac:dyDescent="0.25">
      <c r="A54" s="37" t="s">
        <v>159</v>
      </c>
      <c r="B54" s="226">
        <v>6.4222199361465768E-2</v>
      </c>
      <c r="C54" s="226">
        <v>7.3279525839042639E-2</v>
      </c>
      <c r="D54" s="226">
        <v>5.266415024734878E-2</v>
      </c>
      <c r="E54" s="226">
        <v>5.1868714065545343E-2</v>
      </c>
      <c r="F54" s="226">
        <v>3.6225034199333108E-3</v>
      </c>
      <c r="G54" s="226">
        <v>5.2799871342855886E-3</v>
      </c>
      <c r="H54" s="226">
        <v>3.7347549293351712E-3</v>
      </c>
      <c r="I54" s="226">
        <v>5.1139849716973999E-3</v>
      </c>
      <c r="J54" s="226">
        <v>4.1216821091284231E-3</v>
      </c>
      <c r="K54" s="226">
        <v>5.1435645099829922E-3</v>
      </c>
      <c r="L54" s="226">
        <v>7.3613915185289352E-3</v>
      </c>
      <c r="M54" s="226">
        <v>5.8133280996041196E-3</v>
      </c>
      <c r="N54" s="226">
        <v>4.9643479805239123E-2</v>
      </c>
      <c r="O54" s="226">
        <v>4.341627628580539E-2</v>
      </c>
      <c r="P54" s="226">
        <v>4.4792894300584619E-2</v>
      </c>
      <c r="Q54" s="226">
        <v>2.2316515721162559E-2</v>
      </c>
      <c r="R54" s="226">
        <v>2.0379192599879092E-2</v>
      </c>
      <c r="S54" s="226">
        <v>1.308571788273309E-2</v>
      </c>
      <c r="T54" s="226">
        <v>1.8641984191515221E-2</v>
      </c>
      <c r="U54" s="226">
        <v>1.227195740968845E-2</v>
      </c>
      <c r="V54" s="226">
        <v>7.2310164157869568E-3</v>
      </c>
      <c r="W54" s="226">
        <v>7.1736497317954192E-3</v>
      </c>
      <c r="X54" s="226">
        <v>4.4154506891553686E-3</v>
      </c>
      <c r="Y54" s="226">
        <v>2.0718188856812059E-3</v>
      </c>
      <c r="DA54" s="69" t="s">
        <v>1491</v>
      </c>
    </row>
    <row r="55" spans="1:105" ht="12" customHeight="1" x14ac:dyDescent="0.25">
      <c r="A55" s="37" t="s">
        <v>35</v>
      </c>
      <c r="B55" s="226">
        <v>4.9927422217243313E-2</v>
      </c>
      <c r="C55" s="226">
        <v>9.5764296305906618E-2</v>
      </c>
      <c r="D55" s="226">
        <v>8.2539715494001423E-2</v>
      </c>
      <c r="E55" s="226">
        <v>6.2717453950739466E-2</v>
      </c>
      <c r="F55" s="226">
        <v>7.7792282858046055E-2</v>
      </c>
      <c r="G55" s="226">
        <v>8.8354414871814196E-2</v>
      </c>
      <c r="H55" s="226">
        <v>8.4344974288312932E-2</v>
      </c>
      <c r="I55" s="226">
        <v>0.104011976481584</v>
      </c>
      <c r="J55" s="226">
        <v>8.3399491588022914E-2</v>
      </c>
      <c r="K55" s="226">
        <v>9.6686472544204233E-2</v>
      </c>
      <c r="L55" s="226">
        <v>0.14515254005177769</v>
      </c>
      <c r="M55" s="226">
        <v>0.29575214591548038</v>
      </c>
      <c r="N55" s="226">
        <v>0.15468720095100849</v>
      </c>
      <c r="O55" s="226">
        <v>7.4431834067448938E-2</v>
      </c>
      <c r="P55" s="226">
        <v>6.8125019233402945E-2</v>
      </c>
      <c r="Q55" s="226">
        <v>1.4530724240574659E-2</v>
      </c>
      <c r="R55" s="226">
        <v>4.4638803876690829E-2</v>
      </c>
      <c r="S55" s="226">
        <v>2.9464750800308359E-2</v>
      </c>
      <c r="T55" s="226">
        <v>4.8587411607600002E-2</v>
      </c>
      <c r="U55" s="226">
        <v>3.27016394877599E-2</v>
      </c>
      <c r="V55" s="226">
        <v>4.1646072946890413E-2</v>
      </c>
      <c r="W55" s="226">
        <v>3.9568139097441661E-2</v>
      </c>
      <c r="X55" s="226">
        <v>2.4127512014585521E-2</v>
      </c>
      <c r="Y55" s="226">
        <v>1.3225047998680311E-2</v>
      </c>
      <c r="DA55" s="69" t="s">
        <v>1492</v>
      </c>
    </row>
    <row r="56" spans="1:105" ht="12" customHeight="1" x14ac:dyDescent="0.25">
      <c r="A56" s="37" t="s">
        <v>96</v>
      </c>
      <c r="B56" s="226">
        <v>0</v>
      </c>
      <c r="C56" s="226">
        <v>0</v>
      </c>
      <c r="D56" s="226">
        <v>0</v>
      </c>
      <c r="E56" s="226">
        <v>0</v>
      </c>
      <c r="F56" s="226">
        <v>0</v>
      </c>
      <c r="G56" s="226">
        <v>0</v>
      </c>
      <c r="H56" s="226">
        <v>0</v>
      </c>
      <c r="I56" s="226">
        <v>0</v>
      </c>
      <c r="J56" s="226">
        <v>0</v>
      </c>
      <c r="K56" s="226">
        <v>0</v>
      </c>
      <c r="L56" s="226">
        <v>0</v>
      </c>
      <c r="M56" s="226">
        <v>0</v>
      </c>
      <c r="N56" s="226">
        <v>0</v>
      </c>
      <c r="O56" s="226">
        <v>0</v>
      </c>
      <c r="P56" s="226">
        <v>0</v>
      </c>
      <c r="Q56" s="226">
        <v>0</v>
      </c>
      <c r="R56" s="226">
        <v>0</v>
      </c>
      <c r="S56" s="226">
        <v>0</v>
      </c>
      <c r="T56" s="226">
        <v>0</v>
      </c>
      <c r="U56" s="226">
        <v>0</v>
      </c>
      <c r="V56" s="226">
        <v>0</v>
      </c>
      <c r="W56" s="226">
        <v>0</v>
      </c>
      <c r="X56" s="226">
        <v>0</v>
      </c>
      <c r="Y56" s="226">
        <v>0</v>
      </c>
      <c r="DA56" s="69" t="s">
        <v>1493</v>
      </c>
    </row>
    <row r="57" spans="1:105" ht="12" customHeight="1" x14ac:dyDescent="0.25">
      <c r="A57" s="37" t="s">
        <v>78</v>
      </c>
      <c r="B57" s="226">
        <v>0</v>
      </c>
      <c r="C57" s="226">
        <v>0</v>
      </c>
      <c r="D57" s="226">
        <v>0</v>
      </c>
      <c r="E57" s="226">
        <v>0</v>
      </c>
      <c r="F57" s="226">
        <v>0</v>
      </c>
      <c r="G57" s="226">
        <v>0</v>
      </c>
      <c r="H57" s="226">
        <v>0</v>
      </c>
      <c r="I57" s="226">
        <v>0</v>
      </c>
      <c r="J57" s="226">
        <v>0</v>
      </c>
      <c r="K57" s="226">
        <v>0</v>
      </c>
      <c r="L57" s="226">
        <v>0</v>
      </c>
      <c r="M57" s="226">
        <v>0</v>
      </c>
      <c r="N57" s="226">
        <v>0</v>
      </c>
      <c r="O57" s="226">
        <v>0</v>
      </c>
      <c r="P57" s="226">
        <v>0</v>
      </c>
      <c r="Q57" s="226">
        <v>0</v>
      </c>
      <c r="R57" s="226">
        <v>0</v>
      </c>
      <c r="S57" s="226">
        <v>0</v>
      </c>
      <c r="T57" s="226">
        <v>0</v>
      </c>
      <c r="U57" s="226">
        <v>0</v>
      </c>
      <c r="V57" s="226">
        <v>0</v>
      </c>
      <c r="W57" s="226">
        <v>0</v>
      </c>
      <c r="X57" s="226">
        <v>0</v>
      </c>
      <c r="Y57" s="226">
        <v>0</v>
      </c>
      <c r="DA57" s="69" t="s">
        <v>1494</v>
      </c>
    </row>
    <row r="58" spans="1:105" ht="12" customHeight="1" x14ac:dyDescent="0.25">
      <c r="A58" s="37" t="s">
        <v>40</v>
      </c>
      <c r="B58" s="226">
        <v>0.46205310733112243</v>
      </c>
      <c r="C58" s="226">
        <v>0.45230703943492417</v>
      </c>
      <c r="D58" s="226">
        <v>0.47718326796565153</v>
      </c>
      <c r="E58" s="226">
        <v>0.55844299378773343</v>
      </c>
      <c r="F58" s="226">
        <v>0.68195173155770383</v>
      </c>
      <c r="G58" s="226">
        <v>1.132303055818723</v>
      </c>
      <c r="H58" s="226">
        <v>0.7564740784361309</v>
      </c>
      <c r="I58" s="226">
        <v>0.73872103633241992</v>
      </c>
      <c r="J58" s="226">
        <v>0.70697263366624419</v>
      </c>
      <c r="K58" s="226">
        <v>0.77927104724963236</v>
      </c>
      <c r="L58" s="226">
        <v>0.90227102981358431</v>
      </c>
      <c r="M58" s="226">
        <v>0.74453726562673761</v>
      </c>
      <c r="N58" s="226">
        <v>0.57627920454962134</v>
      </c>
      <c r="O58" s="226">
        <v>0.57537978415119517</v>
      </c>
      <c r="P58" s="226">
        <v>0.45698446267628118</v>
      </c>
      <c r="Q58" s="226">
        <v>0.43895613121007332</v>
      </c>
      <c r="R58" s="226">
        <v>0.29888928015161842</v>
      </c>
      <c r="S58" s="226">
        <v>0.43040679755799682</v>
      </c>
      <c r="T58" s="226">
        <v>0.72379534772810528</v>
      </c>
      <c r="U58" s="226">
        <v>0.60485132654541285</v>
      </c>
      <c r="V58" s="226">
        <v>0.38771076806520138</v>
      </c>
      <c r="W58" s="226">
        <v>0.34610673250107432</v>
      </c>
      <c r="X58" s="226">
        <v>0.29275906154165321</v>
      </c>
      <c r="Y58" s="226">
        <v>0.19268034358121511</v>
      </c>
      <c r="DA58" s="69" t="s">
        <v>1495</v>
      </c>
    </row>
    <row r="59" spans="1:105" ht="12" customHeight="1" x14ac:dyDescent="0.25">
      <c r="A59" s="57" t="s">
        <v>1496</v>
      </c>
      <c r="B59" s="261">
        <v>3.302213657108501</v>
      </c>
      <c r="C59" s="261">
        <v>3.5451852167528131</v>
      </c>
      <c r="D59" s="261">
        <v>3.601175091383825</v>
      </c>
      <c r="E59" s="261">
        <v>4.0623668029758937</v>
      </c>
      <c r="F59" s="261">
        <v>4.391608319047358</v>
      </c>
      <c r="G59" s="261">
        <v>7.151414232202292</v>
      </c>
      <c r="H59" s="261">
        <v>5.0890504257108384</v>
      </c>
      <c r="I59" s="261">
        <v>4.879220560657954</v>
      </c>
      <c r="J59" s="261">
        <v>4.7141424487810726</v>
      </c>
      <c r="K59" s="261">
        <v>5.34215845562872</v>
      </c>
      <c r="L59" s="261">
        <v>6.0889973960156718</v>
      </c>
      <c r="M59" s="261">
        <v>5.7832458789948262</v>
      </c>
      <c r="N59" s="261">
        <v>4.367486724846211</v>
      </c>
      <c r="O59" s="261">
        <v>3.9122671281234269</v>
      </c>
      <c r="P59" s="261">
        <v>3.216915098822632</v>
      </c>
      <c r="Q59" s="261">
        <v>2.6071334666684001</v>
      </c>
      <c r="R59" s="261">
        <v>2.0170510040872132</v>
      </c>
      <c r="S59" s="261">
        <v>2.6572651068731279</v>
      </c>
      <c r="T59" s="261">
        <v>4.4083485451007967</v>
      </c>
      <c r="U59" s="261">
        <v>3.6354973937497581</v>
      </c>
      <c r="V59" s="261">
        <v>2.5823540045718318</v>
      </c>
      <c r="W59" s="261">
        <v>2.2911266445982572</v>
      </c>
      <c r="X59" s="261">
        <v>1.9003461973787681</v>
      </c>
      <c r="Y59" s="261">
        <v>1.221262019888985</v>
      </c>
      <c r="DA59" s="70" t="s">
        <v>1497</v>
      </c>
    </row>
    <row r="60" spans="1:105" ht="12" customHeight="1" x14ac:dyDescent="0.25">
      <c r="A60" s="57" t="s">
        <v>1498</v>
      </c>
      <c r="B60" s="261">
        <f t="shared" ref="B60:Y60" si="1">B61+B67+B78</f>
        <v>8.2905560657975368</v>
      </c>
      <c r="C60" s="261">
        <f t="shared" si="1"/>
        <v>9.7029984520982602</v>
      </c>
      <c r="D60" s="261">
        <f t="shared" si="1"/>
        <v>8.6581351382690404</v>
      </c>
      <c r="E60" s="261">
        <f t="shared" si="1"/>
        <v>8.416207045399112</v>
      </c>
      <c r="F60" s="261">
        <f t="shared" si="1"/>
        <v>9.0609208292440062</v>
      </c>
      <c r="G60" s="261">
        <f t="shared" si="1"/>
        <v>12.399897348138602</v>
      </c>
      <c r="H60" s="261">
        <f t="shared" si="1"/>
        <v>8.8872027712232153</v>
      </c>
      <c r="I60" s="261">
        <f t="shared" si="1"/>
        <v>10.699162840953951</v>
      </c>
      <c r="J60" s="261">
        <f t="shared" si="1"/>
        <v>8.8303197423798299</v>
      </c>
      <c r="K60" s="261">
        <f t="shared" si="1"/>
        <v>9.5644324048630356</v>
      </c>
      <c r="L60" s="261">
        <f t="shared" si="1"/>
        <v>13.757578236047696</v>
      </c>
      <c r="M60" s="261">
        <f t="shared" si="1"/>
        <v>17.789363330333536</v>
      </c>
      <c r="N60" s="261">
        <f t="shared" si="1"/>
        <v>13.257830520124124</v>
      </c>
      <c r="O60" s="261">
        <f t="shared" si="1"/>
        <v>10.485871773373971</v>
      </c>
      <c r="P60" s="261">
        <f t="shared" si="1"/>
        <v>8.8855957322903549</v>
      </c>
      <c r="Q60" s="261">
        <f t="shared" si="1"/>
        <v>6.8853080942831353</v>
      </c>
      <c r="R60" s="261">
        <f t="shared" si="1"/>
        <v>6.1118921043118153</v>
      </c>
      <c r="S60" s="261">
        <f t="shared" si="1"/>
        <v>6.2695919965301385</v>
      </c>
      <c r="T60" s="261">
        <f t="shared" si="1"/>
        <v>9.8930302129120875</v>
      </c>
      <c r="U60" s="261">
        <f t="shared" si="1"/>
        <v>7.5704643385374943</v>
      </c>
      <c r="V60" s="261">
        <f t="shared" si="1"/>
        <v>4.9483117863371255</v>
      </c>
      <c r="W60" s="261">
        <f t="shared" si="1"/>
        <v>4.7028373996789155</v>
      </c>
      <c r="X60" s="261">
        <f t="shared" si="1"/>
        <v>3.3788089210588517</v>
      </c>
      <c r="Y60" s="261">
        <f t="shared" si="1"/>
        <v>2.0715607249773154</v>
      </c>
      <c r="DA60" s="70"/>
    </row>
    <row r="61" spans="1:105" ht="12" customHeight="1" x14ac:dyDescent="0.25">
      <c r="A61" s="60" t="s">
        <v>1499</v>
      </c>
      <c r="B61" s="262">
        <v>6.924340655805544</v>
      </c>
      <c r="C61" s="262">
        <v>8.1023060015807538</v>
      </c>
      <c r="D61" s="262">
        <v>7.2251088539548336</v>
      </c>
      <c r="E61" s="262">
        <v>7.0232394722405687</v>
      </c>
      <c r="F61" s="262">
        <v>7.5585248778825456</v>
      </c>
      <c r="G61" s="262">
        <v>10.336021436819349</v>
      </c>
      <c r="H61" s="262">
        <v>7.41305905662235</v>
      </c>
      <c r="I61" s="262">
        <v>8.9168100842524716</v>
      </c>
      <c r="J61" s="262">
        <v>7.3589112869561673</v>
      </c>
      <c r="K61" s="262">
        <v>7.9390955058409567</v>
      </c>
      <c r="L61" s="262">
        <v>11.40894450433596</v>
      </c>
      <c r="M61" s="262">
        <v>14.517820516497499</v>
      </c>
      <c r="N61" s="262">
        <v>10.41802274621346</v>
      </c>
      <c r="O61" s="262">
        <v>8.2770005165115244</v>
      </c>
      <c r="P61" s="262">
        <v>7.0554398083265131</v>
      </c>
      <c r="Q61" s="262">
        <v>5.121328083220722</v>
      </c>
      <c r="R61" s="262">
        <v>4.6028165023767356</v>
      </c>
      <c r="S61" s="262">
        <v>4.7707602096221189</v>
      </c>
      <c r="T61" s="262">
        <v>8.1018735473367869</v>
      </c>
      <c r="U61" s="262">
        <v>6.1161006990773252</v>
      </c>
      <c r="V61" s="262">
        <v>4.0943808671790576</v>
      </c>
      <c r="W61" s="262">
        <v>3.8913545430964911</v>
      </c>
      <c r="X61" s="262">
        <v>2.7634938522344088</v>
      </c>
      <c r="Y61" s="262">
        <v>1.6941886582076671</v>
      </c>
      <c r="DA61" s="72" t="s">
        <v>1500</v>
      </c>
    </row>
    <row r="62" spans="1:105" ht="12" customHeight="1" x14ac:dyDescent="0.25">
      <c r="A62" s="59" t="s">
        <v>28</v>
      </c>
      <c r="B62" s="230">
        <v>5.4071015823785764</v>
      </c>
      <c r="C62" s="230">
        <v>6.2320886084220524</v>
      </c>
      <c r="D62" s="230">
        <v>5.1614468074133191</v>
      </c>
      <c r="E62" s="230">
        <v>4.7385659890843002</v>
      </c>
      <c r="F62" s="230">
        <v>4.8581604851108144</v>
      </c>
      <c r="G62" s="230">
        <v>5.6095014683197997</v>
      </c>
      <c r="H62" s="230">
        <v>3.444559167995584</v>
      </c>
      <c r="I62" s="230">
        <v>5.2185787278792013</v>
      </c>
      <c r="J62" s="230">
        <v>3.7724102184267352</v>
      </c>
      <c r="K62" s="230">
        <v>2.4389871693234202</v>
      </c>
      <c r="L62" s="230">
        <v>6.1038106201232516</v>
      </c>
      <c r="M62" s="230">
        <v>4.881504460413896</v>
      </c>
      <c r="N62" s="230">
        <v>5.6996871184140083</v>
      </c>
      <c r="O62" s="230">
        <v>4.573936029018614</v>
      </c>
      <c r="P62" s="230">
        <v>4.1753657265604058</v>
      </c>
      <c r="Q62" s="230">
        <v>3.4970871244358119</v>
      </c>
      <c r="R62" s="230">
        <v>2.2199564449898719</v>
      </c>
      <c r="S62" s="230">
        <v>2.5985733289670869</v>
      </c>
      <c r="T62" s="230">
        <v>6.3562936588027359</v>
      </c>
      <c r="U62" s="230">
        <v>4.1340796263191697</v>
      </c>
      <c r="V62" s="230">
        <v>2.704677939793279</v>
      </c>
      <c r="W62" s="230">
        <v>2.7306762995408</v>
      </c>
      <c r="X62" s="230">
        <v>1.262899090761807</v>
      </c>
      <c r="Y62" s="230">
        <v>0.80528737183808385</v>
      </c>
      <c r="DA62" s="71" t="s">
        <v>1501</v>
      </c>
    </row>
    <row r="63" spans="1:105" ht="12" customHeight="1" x14ac:dyDescent="0.25">
      <c r="A63" s="59" t="s">
        <v>31</v>
      </c>
      <c r="B63" s="295">
        <v>0.13472586818619861</v>
      </c>
      <c r="C63" s="295">
        <v>0.14971327425769121</v>
      </c>
      <c r="D63" s="295">
        <v>0.13598429156018541</v>
      </c>
      <c r="E63" s="295">
        <v>0.16975492015394891</v>
      </c>
      <c r="F63" s="295">
        <v>0.21512618995758739</v>
      </c>
      <c r="G63" s="295">
        <v>0.33799465479322588</v>
      </c>
      <c r="H63" s="295">
        <v>0.23832738771722059</v>
      </c>
      <c r="I63" s="295">
        <v>0.21830444571001109</v>
      </c>
      <c r="J63" s="295">
        <v>0.23255094563886311</v>
      </c>
      <c r="K63" s="295">
        <v>0.43151277486846951</v>
      </c>
      <c r="L63" s="295">
        <v>0.31390473299855809</v>
      </c>
      <c r="M63" s="295">
        <v>0.4048377316213182</v>
      </c>
      <c r="N63" s="295">
        <v>0.20070161485641039</v>
      </c>
      <c r="O63" s="295">
        <v>0.2415849451614453</v>
      </c>
      <c r="P63" s="295">
        <v>0.19885633576962361</v>
      </c>
      <c r="Q63" s="295">
        <v>0.15323736984323599</v>
      </c>
      <c r="R63" s="295">
        <v>0.2221115297830939</v>
      </c>
      <c r="S63" s="295">
        <v>0.1775268137701527</v>
      </c>
      <c r="T63" s="295">
        <v>0.16256709951702741</v>
      </c>
      <c r="U63" s="295">
        <v>0.20800569471962299</v>
      </c>
      <c r="V63" s="295">
        <v>0.1033723886344991</v>
      </c>
      <c r="W63" s="295">
        <v>9.1377626250429916E-2</v>
      </c>
      <c r="X63" s="295">
        <v>0.18004180480313739</v>
      </c>
      <c r="Y63" s="295">
        <v>0.1459543825419542</v>
      </c>
      <c r="DA63" s="122" t="s">
        <v>1502</v>
      </c>
    </row>
    <row r="64" spans="1:105" ht="12" customHeight="1" x14ac:dyDescent="0.25">
      <c r="A64" s="59" t="s">
        <v>159</v>
      </c>
      <c r="B64" s="295">
        <v>0.39368868831321319</v>
      </c>
      <c r="C64" s="295">
        <v>0.42801558005347429</v>
      </c>
      <c r="D64" s="295">
        <v>0.42663399520292372</v>
      </c>
      <c r="E64" s="295">
        <v>0.56355056263870096</v>
      </c>
      <c r="F64" s="295">
        <v>3.8633939229674931E-2</v>
      </c>
      <c r="G64" s="295">
        <v>8.7001519695770108E-2</v>
      </c>
      <c r="H64" s="295">
        <v>6.1371681427071632E-2</v>
      </c>
      <c r="I64" s="295">
        <v>6.0240519550315799E-2</v>
      </c>
      <c r="J64" s="295">
        <v>6.4409127213065284E-2</v>
      </c>
      <c r="K64" s="295">
        <v>0.1218903185280989</v>
      </c>
      <c r="L64" s="295">
        <v>0.1075146058395843</v>
      </c>
      <c r="M64" s="295">
        <v>7.3449470831208008E-2</v>
      </c>
      <c r="N64" s="295">
        <v>0.99158596835874779</v>
      </c>
      <c r="O64" s="295">
        <v>1.017260561748625</v>
      </c>
      <c r="P64" s="295">
        <v>1.0178706335545</v>
      </c>
      <c r="Q64" s="295">
        <v>0.68915776528086525</v>
      </c>
      <c r="R64" s="295">
        <v>0.59654645106167836</v>
      </c>
      <c r="S64" s="295">
        <v>0.50899669593318109</v>
      </c>
      <c r="T64" s="295">
        <v>0.37144731590894781</v>
      </c>
      <c r="U64" s="295">
        <v>0.3929022324941554</v>
      </c>
      <c r="V64" s="295">
        <v>0.17033821263367629</v>
      </c>
      <c r="W64" s="295">
        <v>0.13575807036685791</v>
      </c>
      <c r="X64" s="295">
        <v>0.1757114836938328</v>
      </c>
      <c r="Y64" s="295">
        <v>8.5622255870178576E-2</v>
      </c>
      <c r="DA64" s="122" t="s">
        <v>1503</v>
      </c>
    </row>
    <row r="65" spans="1:105" ht="12" customHeight="1" x14ac:dyDescent="0.25">
      <c r="A65" s="59" t="s">
        <v>32</v>
      </c>
      <c r="B65" s="295">
        <v>0.68276428294310076</v>
      </c>
      <c r="C65" s="295">
        <v>0.73314252285643433</v>
      </c>
      <c r="D65" s="295">
        <v>0.83238683815853776</v>
      </c>
      <c r="E65" s="295">
        <v>0.86994650962563624</v>
      </c>
      <c r="F65" s="295">
        <v>1.616950849887828</v>
      </c>
      <c r="G65" s="295">
        <v>2.845655025739684</v>
      </c>
      <c r="H65" s="295">
        <v>2.2827947789419931</v>
      </c>
      <c r="I65" s="295">
        <v>2.1944705296306282</v>
      </c>
      <c r="J65" s="295">
        <v>1.9862652162812511</v>
      </c>
      <c r="K65" s="295">
        <v>2.655464428915586</v>
      </c>
      <c r="L65" s="295">
        <v>2.7637324616883099</v>
      </c>
      <c r="M65" s="295">
        <v>5.4212986635415916</v>
      </c>
      <c r="N65" s="295">
        <v>0.43630376095487289</v>
      </c>
      <c r="O65" s="295">
        <v>0.70025160675745035</v>
      </c>
      <c r="P65" s="295">
        <v>0.1152788848635008</v>
      </c>
      <c r="Q65" s="295">
        <v>0.33312158862931679</v>
      </c>
      <c r="R65" s="295">
        <v>0.25752027834189412</v>
      </c>
      <c r="S65" s="295">
        <v>0.33956951975832811</v>
      </c>
      <c r="T65" s="295">
        <v>0.24344622983457459</v>
      </c>
      <c r="U65" s="295">
        <v>0.33412881109613091</v>
      </c>
      <c r="V65" s="295">
        <v>0.13495214848816589</v>
      </c>
      <c r="W65" s="295">
        <v>0.18473344519659271</v>
      </c>
      <c r="X65" s="295">
        <v>0.18469465391228351</v>
      </c>
      <c r="Y65" s="295">
        <v>0.11077183319918379</v>
      </c>
      <c r="DA65" s="122" t="s">
        <v>1504</v>
      </c>
    </row>
    <row r="66" spans="1:105" ht="12" customHeight="1" x14ac:dyDescent="0.25">
      <c r="A66" s="59" t="s">
        <v>35</v>
      </c>
      <c r="B66" s="295">
        <v>0.30606023398445448</v>
      </c>
      <c r="C66" s="295">
        <v>0.55934601599110056</v>
      </c>
      <c r="D66" s="295">
        <v>0.66865692161986878</v>
      </c>
      <c r="E66" s="295">
        <v>0.68142149073798219</v>
      </c>
      <c r="F66" s="295">
        <v>0.82965341369664258</v>
      </c>
      <c r="G66" s="295">
        <v>1.4558687682708671</v>
      </c>
      <c r="H66" s="295">
        <v>1.386006040540481</v>
      </c>
      <c r="I66" s="295">
        <v>1.2252158614823161</v>
      </c>
      <c r="J66" s="295">
        <v>1.3032757793962531</v>
      </c>
      <c r="K66" s="295">
        <v>2.2912408142053828</v>
      </c>
      <c r="L66" s="295">
        <v>2.1199820836862608</v>
      </c>
      <c r="M66" s="295">
        <v>3.736730190089486</v>
      </c>
      <c r="N66" s="295">
        <v>3.0897442836294182</v>
      </c>
      <c r="O66" s="295">
        <v>1.7439673738253889</v>
      </c>
      <c r="P66" s="295">
        <v>1.5480682275784829</v>
      </c>
      <c r="Q66" s="295">
        <v>0.44872423503149172</v>
      </c>
      <c r="R66" s="295">
        <v>1.3066817982001979</v>
      </c>
      <c r="S66" s="295">
        <v>1.14609385119337</v>
      </c>
      <c r="T66" s="295">
        <v>0.96811924327350063</v>
      </c>
      <c r="U66" s="295">
        <v>1.046984334448247</v>
      </c>
      <c r="V66" s="295">
        <v>0.98104017762943707</v>
      </c>
      <c r="W66" s="295">
        <v>0.74880910174181026</v>
      </c>
      <c r="X66" s="295">
        <v>0.96014681906334842</v>
      </c>
      <c r="Y66" s="295">
        <v>0.54655281475826678</v>
      </c>
      <c r="DA66" s="122" t="s">
        <v>1505</v>
      </c>
    </row>
    <row r="67" spans="1:105" ht="12" customHeight="1" x14ac:dyDescent="0.25">
      <c r="A67" s="60" t="s">
        <v>1506</v>
      </c>
      <c r="B67" s="262">
        <v>1.3662154099919921</v>
      </c>
      <c r="C67" s="262">
        <v>1.6006924505175071</v>
      </c>
      <c r="D67" s="262">
        <v>1.433026284314207</v>
      </c>
      <c r="E67" s="262">
        <v>1.392967573158544</v>
      </c>
      <c r="F67" s="262">
        <v>1.50239595136146</v>
      </c>
      <c r="G67" s="262">
        <v>2.0638759113192529</v>
      </c>
      <c r="H67" s="262">
        <v>1.4741437146008649</v>
      </c>
      <c r="I67" s="262">
        <v>1.7823527567014801</v>
      </c>
      <c r="J67" s="262">
        <v>1.4714084554236619</v>
      </c>
      <c r="K67" s="262">
        <v>1.6253368990220789</v>
      </c>
      <c r="L67" s="262">
        <v>2.3486337317117369</v>
      </c>
      <c r="M67" s="262">
        <v>3.2715428138360352</v>
      </c>
      <c r="N67" s="262">
        <v>2.839807773910664</v>
      </c>
      <c r="O67" s="262">
        <v>2.2088712568624458</v>
      </c>
      <c r="P67" s="262">
        <v>1.830155923963841</v>
      </c>
      <c r="Q67" s="262">
        <v>1.7639800110624131</v>
      </c>
      <c r="R67" s="262">
        <v>1.5090756019350799</v>
      </c>
      <c r="S67" s="262">
        <v>1.4988317869080201</v>
      </c>
      <c r="T67" s="262">
        <v>1.7911566655753</v>
      </c>
      <c r="U67" s="262">
        <v>1.4543636394601691</v>
      </c>
      <c r="V67" s="262">
        <v>0.85393091915806829</v>
      </c>
      <c r="W67" s="262">
        <v>0.81148285658242414</v>
      </c>
      <c r="X67" s="262">
        <v>0.61531506882444287</v>
      </c>
      <c r="Y67" s="262">
        <v>0.37737206676964841</v>
      </c>
      <c r="DA67" s="72" t="s">
        <v>1507</v>
      </c>
    </row>
    <row r="68" spans="1:105" ht="12" customHeight="1" x14ac:dyDescent="0.25">
      <c r="A68" s="147" t="s">
        <v>28</v>
      </c>
      <c r="B68" s="229">
        <v>0.82384241576788697</v>
      </c>
      <c r="C68" s="229">
        <v>0.92800864706898623</v>
      </c>
      <c r="D68" s="229">
        <v>0.68112099842951046</v>
      </c>
      <c r="E68" s="229">
        <v>0.59139580278095338</v>
      </c>
      <c r="F68" s="229">
        <v>0.54748245104800386</v>
      </c>
      <c r="G68" s="229">
        <v>0.56623988861682395</v>
      </c>
      <c r="H68" s="229">
        <v>0.35950783026571259</v>
      </c>
      <c r="I68" s="229">
        <v>0.47510635796939771</v>
      </c>
      <c r="J68" s="229">
        <v>0.35903590318904449</v>
      </c>
      <c r="K68" s="229">
        <v>0.17151198623445291</v>
      </c>
      <c r="L68" s="229">
        <v>0.44395423991589128</v>
      </c>
      <c r="M68" s="229">
        <v>0.2594418067225347</v>
      </c>
      <c r="N68" s="229">
        <v>0.1528699519868077</v>
      </c>
      <c r="O68" s="229">
        <v>0.11803256869060071</v>
      </c>
      <c r="P68" s="229">
        <v>0.1092545269381304</v>
      </c>
      <c r="Q68" s="229">
        <v>4.4139564407815392E-2</v>
      </c>
      <c r="R68" s="229">
        <v>2.560704253407221E-2</v>
      </c>
      <c r="S68" s="229">
        <v>3.6323521597683789E-2</v>
      </c>
      <c r="T68" s="229">
        <v>0.29491490577589508</v>
      </c>
      <c r="U68" s="229">
        <v>0.1210292600680578</v>
      </c>
      <c r="V68" s="229">
        <v>0.16010602042640801</v>
      </c>
      <c r="W68" s="229">
        <v>0.17797005921103021</v>
      </c>
      <c r="X68" s="229">
        <v>4.5887851967805871E-2</v>
      </c>
      <c r="Y68" s="229">
        <v>3.0296028220804919E-2</v>
      </c>
      <c r="DA68" s="73" t="s">
        <v>1508</v>
      </c>
    </row>
    <row r="69" spans="1:105" ht="12" customHeight="1" x14ac:dyDescent="0.25">
      <c r="A69" s="147" t="s">
        <v>30</v>
      </c>
      <c r="B69" s="229">
        <v>0</v>
      </c>
      <c r="C69" s="229">
        <v>0</v>
      </c>
      <c r="D69" s="229">
        <v>0</v>
      </c>
      <c r="E69" s="229">
        <v>0</v>
      </c>
      <c r="F69" s="229">
        <v>0</v>
      </c>
      <c r="G69" s="229">
        <v>0</v>
      </c>
      <c r="H69" s="229">
        <v>0</v>
      </c>
      <c r="I69" s="229">
        <v>0</v>
      </c>
      <c r="J69" s="229">
        <v>0</v>
      </c>
      <c r="K69" s="229">
        <v>0</v>
      </c>
      <c r="L69" s="229">
        <v>0</v>
      </c>
      <c r="M69" s="229">
        <v>0</v>
      </c>
      <c r="N69" s="229">
        <v>0</v>
      </c>
      <c r="O69" s="229">
        <v>0</v>
      </c>
      <c r="P69" s="229">
        <v>0</v>
      </c>
      <c r="Q69" s="229">
        <v>0</v>
      </c>
      <c r="R69" s="229">
        <v>0</v>
      </c>
      <c r="S69" s="229">
        <v>0</v>
      </c>
      <c r="T69" s="229">
        <v>0</v>
      </c>
      <c r="U69" s="229">
        <v>0</v>
      </c>
      <c r="V69" s="229">
        <v>0</v>
      </c>
      <c r="W69" s="229">
        <v>0</v>
      </c>
      <c r="X69" s="229">
        <v>0</v>
      </c>
      <c r="Y69" s="229">
        <v>0</v>
      </c>
      <c r="DA69" s="73" t="s">
        <v>1509</v>
      </c>
    </row>
    <row r="70" spans="1:105" ht="12" customHeight="1" x14ac:dyDescent="0.25">
      <c r="A70" s="147" t="s">
        <v>31</v>
      </c>
      <c r="B70" s="229">
        <v>2.052724237226522E-2</v>
      </c>
      <c r="C70" s="229">
        <v>2.2293523379046779E-2</v>
      </c>
      <c r="D70" s="229">
        <v>1.7944921238977361E-2</v>
      </c>
      <c r="E70" s="229">
        <v>2.1186229655073649E-2</v>
      </c>
      <c r="F70" s="229">
        <v>2.4243294169379821E-2</v>
      </c>
      <c r="G70" s="229">
        <v>3.4118193348209147E-2</v>
      </c>
      <c r="H70" s="229">
        <v>2.4874173405757281E-2</v>
      </c>
      <c r="I70" s="229">
        <v>1.9874727495384891E-2</v>
      </c>
      <c r="J70" s="229">
        <v>2.2132836560849019E-2</v>
      </c>
      <c r="K70" s="229">
        <v>3.0344404445457569E-2</v>
      </c>
      <c r="L70" s="229">
        <v>2.2831530304189159E-2</v>
      </c>
      <c r="M70" s="229">
        <v>2.1516283222320749E-2</v>
      </c>
      <c r="N70" s="229">
        <v>5.3829702559728514E-3</v>
      </c>
      <c r="O70" s="229">
        <v>6.2342130395954543E-3</v>
      </c>
      <c r="P70" s="229">
        <v>5.2033657207455498E-3</v>
      </c>
      <c r="Q70" s="229">
        <v>1.9341327554059601E-3</v>
      </c>
      <c r="R70" s="229">
        <v>2.5620409820650701E-3</v>
      </c>
      <c r="S70" s="229">
        <v>2.4815151384284069E-3</v>
      </c>
      <c r="T70" s="229">
        <v>7.5426755606120416E-3</v>
      </c>
      <c r="U70" s="229">
        <v>6.089571947667822E-3</v>
      </c>
      <c r="V70" s="229">
        <v>6.1192282906358357E-3</v>
      </c>
      <c r="W70" s="229">
        <v>5.9554776071726826E-3</v>
      </c>
      <c r="X70" s="229">
        <v>6.5418779277442649E-3</v>
      </c>
      <c r="Y70" s="229">
        <v>5.4910063749643448E-3</v>
      </c>
      <c r="DA70" s="73" t="s">
        <v>1510</v>
      </c>
    </row>
    <row r="71" spans="1:105" ht="12" customHeight="1" x14ac:dyDescent="0.25">
      <c r="A71" s="147" t="s">
        <v>159</v>
      </c>
      <c r="B71" s="229">
        <v>5.9983603988030251E-2</v>
      </c>
      <c r="C71" s="229">
        <v>6.3734998702215592E-2</v>
      </c>
      <c r="D71" s="229">
        <v>5.6299984019832702E-2</v>
      </c>
      <c r="E71" s="229">
        <v>7.0333817903373133E-2</v>
      </c>
      <c r="F71" s="229">
        <v>4.3537886012465898E-3</v>
      </c>
      <c r="G71" s="229">
        <v>8.7821941219284709E-3</v>
      </c>
      <c r="H71" s="229">
        <v>6.4053479570345241E-3</v>
      </c>
      <c r="I71" s="229">
        <v>5.4843771337270012E-3</v>
      </c>
      <c r="J71" s="229">
        <v>6.1300833747092382E-3</v>
      </c>
      <c r="K71" s="229">
        <v>8.5714475649757722E-3</v>
      </c>
      <c r="L71" s="229">
        <v>7.8199616741066996E-3</v>
      </c>
      <c r="M71" s="229">
        <v>3.9036865724070258E-3</v>
      </c>
      <c r="N71" s="229">
        <v>2.6595091313709431E-2</v>
      </c>
      <c r="O71" s="229">
        <v>2.6250886844299801E-2</v>
      </c>
      <c r="P71" s="229">
        <v>2.6634067968178309E-2</v>
      </c>
      <c r="Q71" s="229">
        <v>8.6984174215186082E-3</v>
      </c>
      <c r="R71" s="229">
        <v>6.8811216455897219E-3</v>
      </c>
      <c r="S71" s="229">
        <v>7.11488579975061E-3</v>
      </c>
      <c r="T71" s="229">
        <v>1.723415500482561E-2</v>
      </c>
      <c r="U71" s="229">
        <v>1.150260052445936E-2</v>
      </c>
      <c r="V71" s="229">
        <v>1.008333485849692E-2</v>
      </c>
      <c r="W71" s="229">
        <v>8.847944308019183E-3</v>
      </c>
      <c r="X71" s="229">
        <v>6.3845342923814696E-3</v>
      </c>
      <c r="Y71" s="229">
        <v>3.2212280620407862E-3</v>
      </c>
      <c r="DA71" s="73" t="s">
        <v>1511</v>
      </c>
    </row>
    <row r="72" spans="1:105" ht="12" customHeight="1" x14ac:dyDescent="0.25">
      <c r="A72" s="147" t="s">
        <v>32</v>
      </c>
      <c r="B72" s="229">
        <v>0.1040280393645637</v>
      </c>
      <c r="C72" s="229">
        <v>0.1091708805014904</v>
      </c>
      <c r="D72" s="229">
        <v>0.1098444245268235</v>
      </c>
      <c r="E72" s="229">
        <v>0.108573504225054</v>
      </c>
      <c r="F72" s="229">
        <v>0.18221963173794739</v>
      </c>
      <c r="G72" s="229">
        <v>0.2872489460813672</v>
      </c>
      <c r="H72" s="229">
        <v>0.23825475420615119</v>
      </c>
      <c r="I72" s="229">
        <v>0.19978751981532181</v>
      </c>
      <c r="J72" s="229">
        <v>0.1890410863635964</v>
      </c>
      <c r="K72" s="229">
        <v>0.186734880899185</v>
      </c>
      <c r="L72" s="229">
        <v>0.20101717119377679</v>
      </c>
      <c r="M72" s="229">
        <v>0.28813074564566449</v>
      </c>
      <c r="N72" s="229">
        <v>1.170199935595663E-2</v>
      </c>
      <c r="O72" s="229">
        <v>1.8070321786515291E-2</v>
      </c>
      <c r="P72" s="229">
        <v>3.0164399615581262E-3</v>
      </c>
      <c r="Q72" s="229">
        <v>4.2045969384619476E-3</v>
      </c>
      <c r="R72" s="229">
        <v>2.9704784234706378E-3</v>
      </c>
      <c r="S72" s="229">
        <v>4.7465894640577851E-3</v>
      </c>
      <c r="T72" s="229">
        <v>1.1295249368117429E-2</v>
      </c>
      <c r="U72" s="229">
        <v>9.7819506225597947E-3</v>
      </c>
      <c r="V72" s="229">
        <v>7.9886226469112753E-3</v>
      </c>
      <c r="W72" s="229">
        <v>1.203988264204876E-2</v>
      </c>
      <c r="X72" s="229">
        <v>6.7109407235850958E-3</v>
      </c>
      <c r="Y72" s="229">
        <v>4.1673900548232319E-3</v>
      </c>
      <c r="DA72" s="73" t="s">
        <v>1512</v>
      </c>
    </row>
    <row r="73" spans="1:105" ht="12" customHeight="1" x14ac:dyDescent="0.25">
      <c r="A73" s="147" t="s">
        <v>33</v>
      </c>
      <c r="B73" s="229">
        <v>0.31120184189675282</v>
      </c>
      <c r="C73" s="229">
        <v>0.38896351208549818</v>
      </c>
      <c r="D73" s="229">
        <v>0.47441784397041281</v>
      </c>
      <c r="E73" s="229">
        <v>0.51327491263076919</v>
      </c>
      <c r="F73" s="229">
        <v>0.64830289165010824</v>
      </c>
      <c r="G73" s="229">
        <v>1.0187484082541249</v>
      </c>
      <c r="H73" s="229">
        <v>0.69788997921312212</v>
      </c>
      <c r="I73" s="229">
        <v>0.9683666796287681</v>
      </c>
      <c r="J73" s="229">
        <v>0.76625279723521911</v>
      </c>
      <c r="K73" s="229">
        <v>1.063398171633166</v>
      </c>
      <c r="L73" s="229">
        <v>1.5142577611399419</v>
      </c>
      <c r="M73" s="229">
        <v>2.3996905079168149</v>
      </c>
      <c r="N73" s="229">
        <v>2.5027010108570908</v>
      </c>
      <c r="O73" s="229">
        <v>1.942552489531538</v>
      </c>
      <c r="P73" s="229">
        <v>1.571619420285471</v>
      </c>
      <c r="Q73" s="229">
        <v>1.6528719248122721</v>
      </c>
      <c r="R73" s="229">
        <v>1.4328628215854331</v>
      </c>
      <c r="S73" s="229">
        <v>1.4232290459492549</v>
      </c>
      <c r="T73" s="229">
        <v>1.4021679930581801</v>
      </c>
      <c r="U73" s="229">
        <v>1.2546664970019019</v>
      </c>
      <c r="V73" s="229">
        <v>0.60283120671790569</v>
      </c>
      <c r="W73" s="229">
        <v>0.52969255847208019</v>
      </c>
      <c r="X73" s="229">
        <v>0.50552527017527571</v>
      </c>
      <c r="Y73" s="229">
        <v>0.30262524287228088</v>
      </c>
      <c r="DA73" s="73" t="s">
        <v>1513</v>
      </c>
    </row>
    <row r="74" spans="1:105" ht="12" customHeight="1" x14ac:dyDescent="0.25">
      <c r="A74" s="147" t="s">
        <v>35</v>
      </c>
      <c r="B74" s="229">
        <v>4.6632266602492672E-2</v>
      </c>
      <c r="C74" s="229">
        <v>8.3291168043061234E-2</v>
      </c>
      <c r="D74" s="229">
        <v>8.8238102038829633E-2</v>
      </c>
      <c r="E74" s="229">
        <v>8.5044676063497929E-2</v>
      </c>
      <c r="F74" s="229">
        <v>9.3496434677912993E-2</v>
      </c>
      <c r="G74" s="229">
        <v>0.14695975637801731</v>
      </c>
      <c r="H74" s="229">
        <v>0.14465712448766929</v>
      </c>
      <c r="I74" s="229">
        <v>0.11154528388455801</v>
      </c>
      <c r="J74" s="229">
        <v>0.124038153187668</v>
      </c>
      <c r="K74" s="229">
        <v>0.16112231664376589</v>
      </c>
      <c r="L74" s="229">
        <v>0.1541946651318675</v>
      </c>
      <c r="M74" s="229">
        <v>0.19859943581189679</v>
      </c>
      <c r="N74" s="229">
        <v>8.2869296239785936E-2</v>
      </c>
      <c r="O74" s="229">
        <v>4.5003897636359792E-2</v>
      </c>
      <c r="P74" s="229">
        <v>4.0507460411465919E-2</v>
      </c>
      <c r="Q74" s="229">
        <v>5.6637114171742622E-3</v>
      </c>
      <c r="R74" s="229">
        <v>1.507248327350094E-2</v>
      </c>
      <c r="S74" s="229">
        <v>1.6020392533368531E-2</v>
      </c>
      <c r="T74" s="229">
        <v>4.491812536295154E-2</v>
      </c>
      <c r="U74" s="229">
        <v>3.0651499427925191E-2</v>
      </c>
      <c r="V74" s="229">
        <v>5.8073619933717693E-2</v>
      </c>
      <c r="W74" s="229">
        <v>4.8803148215392202E-2</v>
      </c>
      <c r="X74" s="229">
        <v>3.4887249046922079E-2</v>
      </c>
      <c r="Y74" s="229">
        <v>2.0562075203392292E-2</v>
      </c>
      <c r="DA74" s="73" t="s">
        <v>1514</v>
      </c>
    </row>
    <row r="75" spans="1:105" ht="12" customHeight="1" x14ac:dyDescent="0.25">
      <c r="A75" s="147" t="s">
        <v>36</v>
      </c>
      <c r="B75" s="229">
        <v>0</v>
      </c>
      <c r="C75" s="229">
        <v>0</v>
      </c>
      <c r="D75" s="229">
        <v>0</v>
      </c>
      <c r="E75" s="229">
        <v>0</v>
      </c>
      <c r="F75" s="229">
        <v>0</v>
      </c>
      <c r="G75" s="229">
        <v>0</v>
      </c>
      <c r="H75" s="229">
        <v>0</v>
      </c>
      <c r="I75" s="229">
        <v>0</v>
      </c>
      <c r="J75" s="229">
        <v>0</v>
      </c>
      <c r="K75" s="229">
        <v>0</v>
      </c>
      <c r="L75" s="229">
        <v>0</v>
      </c>
      <c r="M75" s="229">
        <v>0</v>
      </c>
      <c r="N75" s="229">
        <v>0</v>
      </c>
      <c r="O75" s="229">
        <v>0</v>
      </c>
      <c r="P75" s="229">
        <v>0</v>
      </c>
      <c r="Q75" s="229">
        <v>0</v>
      </c>
      <c r="R75" s="229">
        <v>0</v>
      </c>
      <c r="S75" s="229">
        <v>0</v>
      </c>
      <c r="T75" s="229">
        <v>0</v>
      </c>
      <c r="U75" s="229">
        <v>0</v>
      </c>
      <c r="V75" s="229">
        <v>0</v>
      </c>
      <c r="W75" s="229">
        <v>0</v>
      </c>
      <c r="X75" s="229">
        <v>0</v>
      </c>
      <c r="Y75" s="229">
        <v>0</v>
      </c>
      <c r="DA75" s="73" t="s">
        <v>1515</v>
      </c>
    </row>
    <row r="76" spans="1:105" ht="12" customHeight="1" x14ac:dyDescent="0.25">
      <c r="A76" s="147" t="s">
        <v>38</v>
      </c>
      <c r="B76" s="229">
        <v>0</v>
      </c>
      <c r="C76" s="229">
        <v>5.2297207372082157E-3</v>
      </c>
      <c r="D76" s="229">
        <v>5.1600100898206601E-3</v>
      </c>
      <c r="E76" s="229">
        <v>3.1586298998224709E-3</v>
      </c>
      <c r="F76" s="229">
        <v>2.2974594768607492E-3</v>
      </c>
      <c r="G76" s="229">
        <v>1.7785245187815529E-3</v>
      </c>
      <c r="H76" s="229">
        <v>2.5545050654178598E-3</v>
      </c>
      <c r="I76" s="229">
        <v>2.1878107743225871E-3</v>
      </c>
      <c r="J76" s="229">
        <v>4.7775955125751793E-3</v>
      </c>
      <c r="K76" s="229">
        <v>3.6536916010754478E-3</v>
      </c>
      <c r="L76" s="229">
        <v>4.5584023519638344E-3</v>
      </c>
      <c r="M76" s="229">
        <v>0.1002603479443958</v>
      </c>
      <c r="N76" s="229">
        <v>5.7687453901340467E-2</v>
      </c>
      <c r="O76" s="229">
        <v>5.2726879333537077E-2</v>
      </c>
      <c r="P76" s="229">
        <v>7.3920642678291307E-2</v>
      </c>
      <c r="Q76" s="229">
        <v>4.6467663309765497E-2</v>
      </c>
      <c r="R76" s="229">
        <v>2.311961349094889E-2</v>
      </c>
      <c r="S76" s="229">
        <v>8.915836425475384E-3</v>
      </c>
      <c r="T76" s="229">
        <v>1.3083561444717579E-2</v>
      </c>
      <c r="U76" s="229">
        <v>2.0642259867596741E-2</v>
      </c>
      <c r="V76" s="229">
        <v>8.7288862839929402E-3</v>
      </c>
      <c r="W76" s="229">
        <v>2.8173786126680811E-2</v>
      </c>
      <c r="X76" s="229">
        <v>9.3773446907283713E-3</v>
      </c>
      <c r="Y76" s="229">
        <v>1.1009095981341799E-2</v>
      </c>
      <c r="DA76" s="73" t="s">
        <v>1516</v>
      </c>
    </row>
    <row r="77" spans="1:105" ht="12" customHeight="1" x14ac:dyDescent="0.25">
      <c r="A77" s="147" t="s">
        <v>39</v>
      </c>
      <c r="B77" s="229">
        <v>0</v>
      </c>
      <c r="C77" s="229">
        <v>0</v>
      </c>
      <c r="D77" s="229">
        <v>0</v>
      </c>
      <c r="E77" s="229">
        <v>0</v>
      </c>
      <c r="F77" s="229">
        <v>0</v>
      </c>
      <c r="G77" s="229">
        <v>0</v>
      </c>
      <c r="H77" s="229">
        <v>0</v>
      </c>
      <c r="I77" s="229">
        <v>0</v>
      </c>
      <c r="J77" s="229">
        <v>0</v>
      </c>
      <c r="K77" s="229">
        <v>0</v>
      </c>
      <c r="L77" s="229">
        <v>0</v>
      </c>
      <c r="M77" s="229">
        <v>0</v>
      </c>
      <c r="N77" s="229">
        <v>0</v>
      </c>
      <c r="O77" s="229">
        <v>0</v>
      </c>
      <c r="P77" s="229">
        <v>0</v>
      </c>
      <c r="Q77" s="229">
        <v>0</v>
      </c>
      <c r="R77" s="229">
        <v>0</v>
      </c>
      <c r="S77" s="229">
        <v>0</v>
      </c>
      <c r="T77" s="229">
        <v>0</v>
      </c>
      <c r="U77" s="229">
        <v>0</v>
      </c>
      <c r="V77" s="229">
        <v>0</v>
      </c>
      <c r="W77" s="229">
        <v>0</v>
      </c>
      <c r="X77" s="229">
        <v>0</v>
      </c>
      <c r="Y77" s="229">
        <v>0</v>
      </c>
      <c r="DA77" s="73" t="s">
        <v>1517</v>
      </c>
    </row>
    <row r="78" spans="1:105" ht="12" customHeight="1" x14ac:dyDescent="0.25">
      <c r="A78" s="60" t="s">
        <v>1518</v>
      </c>
      <c r="B78" s="262">
        <v>0</v>
      </c>
      <c r="C78" s="262">
        <v>0</v>
      </c>
      <c r="D78" s="262">
        <v>0</v>
      </c>
      <c r="E78" s="262">
        <v>0</v>
      </c>
      <c r="F78" s="262">
        <v>0</v>
      </c>
      <c r="G78" s="262">
        <v>0</v>
      </c>
      <c r="H78" s="262">
        <v>0</v>
      </c>
      <c r="I78" s="262">
        <v>0</v>
      </c>
      <c r="J78" s="262">
        <v>0</v>
      </c>
      <c r="K78" s="262">
        <v>0</v>
      </c>
      <c r="L78" s="262">
        <v>0</v>
      </c>
      <c r="M78" s="262">
        <v>0</v>
      </c>
      <c r="N78" s="262">
        <v>0</v>
      </c>
      <c r="O78" s="262">
        <v>0</v>
      </c>
      <c r="P78" s="262">
        <v>0</v>
      </c>
      <c r="Q78" s="262">
        <v>0</v>
      </c>
      <c r="R78" s="262">
        <v>0</v>
      </c>
      <c r="S78" s="262">
        <v>0</v>
      </c>
      <c r="T78" s="262">
        <v>0</v>
      </c>
      <c r="U78" s="262">
        <v>0</v>
      </c>
      <c r="V78" s="262">
        <v>0</v>
      </c>
      <c r="W78" s="262">
        <v>0</v>
      </c>
      <c r="X78" s="262">
        <v>0</v>
      </c>
      <c r="Y78" s="262">
        <v>0</v>
      </c>
      <c r="DA78" s="72" t="s">
        <v>1519</v>
      </c>
    </row>
    <row r="79" spans="1:105" ht="12" customHeight="1" x14ac:dyDescent="0.25">
      <c r="A79" s="57" t="s">
        <v>1520</v>
      </c>
      <c r="B79" s="261">
        <f t="shared" ref="B79:Y79" si="2">B80+B88</f>
        <v>36.504227015825236</v>
      </c>
      <c r="C79" s="261">
        <f t="shared" si="2"/>
        <v>42.448862649630726</v>
      </c>
      <c r="D79" s="261">
        <f t="shared" si="2"/>
        <v>38.425411374754553</v>
      </c>
      <c r="E79" s="261">
        <f t="shared" si="2"/>
        <v>37.907296882236899</v>
      </c>
      <c r="F79" s="261">
        <f t="shared" si="2"/>
        <v>40.895214510629522</v>
      </c>
      <c r="G79" s="261">
        <f t="shared" si="2"/>
        <v>57.285647946819509</v>
      </c>
      <c r="H79" s="261">
        <f t="shared" si="2"/>
        <v>40.898117426256995</v>
      </c>
      <c r="I79" s="261">
        <f t="shared" si="2"/>
        <v>48.188349952763787</v>
      </c>
      <c r="J79" s="261">
        <f t="shared" si="2"/>
        <v>40.460559591450782</v>
      </c>
      <c r="K79" s="261">
        <f t="shared" si="2"/>
        <v>44.826715518773412</v>
      </c>
      <c r="L79" s="261">
        <f t="shared" si="2"/>
        <v>63.161639132578578</v>
      </c>
      <c r="M79" s="261">
        <f t="shared" si="2"/>
        <v>85.310919079501446</v>
      </c>
      <c r="N79" s="261">
        <f t="shared" si="2"/>
        <v>73.406920863985818</v>
      </c>
      <c r="O79" s="261">
        <f t="shared" si="2"/>
        <v>57.607463868412623</v>
      </c>
      <c r="P79" s="261">
        <f t="shared" si="2"/>
        <v>47.706219673507384</v>
      </c>
      <c r="Q79" s="261">
        <f t="shared" si="2"/>
        <v>45.492888294498165</v>
      </c>
      <c r="R79" s="261">
        <f t="shared" si="2"/>
        <v>38.707802657061421</v>
      </c>
      <c r="S79" s="261">
        <f t="shared" si="2"/>
        <v>39.092167318139843</v>
      </c>
      <c r="T79" s="261">
        <f t="shared" si="2"/>
        <v>47.936540630561183</v>
      </c>
      <c r="U79" s="261">
        <f t="shared" si="2"/>
        <v>38.978456997788378</v>
      </c>
      <c r="V79" s="261">
        <f t="shared" si="2"/>
        <v>23.329356711066136</v>
      </c>
      <c r="W79" s="261">
        <f t="shared" si="2"/>
        <v>22.008506829238939</v>
      </c>
      <c r="X79" s="261">
        <f t="shared" si="2"/>
        <v>16.849556066365778</v>
      </c>
      <c r="Y79" s="261">
        <f t="shared" si="2"/>
        <v>10.389017265492081</v>
      </c>
      <c r="DA79" s="70"/>
    </row>
    <row r="80" spans="1:105" ht="12" customHeight="1" x14ac:dyDescent="0.25">
      <c r="A80" s="60" t="s">
        <v>1521</v>
      </c>
      <c r="B80" s="262">
        <v>33.236290194847953</v>
      </c>
      <c r="C80" s="262">
        <v>38.940476303377359</v>
      </c>
      <c r="D80" s="262">
        <v>34.861616326367482</v>
      </c>
      <c r="E80" s="262">
        <v>33.887097272443903</v>
      </c>
      <c r="F80" s="262">
        <v>36.549190897580949</v>
      </c>
      <c r="G80" s="262">
        <v>50.208465087628461</v>
      </c>
      <c r="H80" s="262">
        <v>35.861891125699323</v>
      </c>
      <c r="I80" s="262">
        <v>43.359775492259203</v>
      </c>
      <c r="J80" s="262">
        <v>35.795349739101873</v>
      </c>
      <c r="K80" s="262">
        <v>39.540008438792782</v>
      </c>
      <c r="L80" s="262">
        <v>57.135845268380827</v>
      </c>
      <c r="M80" s="262">
        <v>79.587703044691324</v>
      </c>
      <c r="N80" s="262">
        <v>69.084768464025146</v>
      </c>
      <c r="O80" s="262">
        <v>53.735805905284792</v>
      </c>
      <c r="P80" s="262">
        <v>44.522696015439351</v>
      </c>
      <c r="Q80" s="262">
        <v>42.912816761395703</v>
      </c>
      <c r="R80" s="262">
        <v>36.711688555886766</v>
      </c>
      <c r="S80" s="262">
        <v>36.462484509107867</v>
      </c>
      <c r="T80" s="262">
        <v>43.573950554287627</v>
      </c>
      <c r="U80" s="262">
        <v>35.380695911061871</v>
      </c>
      <c r="V80" s="262">
        <v>20.773807430306451</v>
      </c>
      <c r="W80" s="262">
        <v>19.741161980946838</v>
      </c>
      <c r="X80" s="262">
        <v>14.96893538101132</v>
      </c>
      <c r="Y80" s="262">
        <v>9.1804318929904927</v>
      </c>
      <c r="DA80" s="72" t="s">
        <v>1522</v>
      </c>
    </row>
    <row r="81" spans="1:105" ht="12" customHeight="1" x14ac:dyDescent="0.25">
      <c r="A81" s="59" t="s">
        <v>28</v>
      </c>
      <c r="B81" s="230">
        <v>20.041836305628099</v>
      </c>
      <c r="C81" s="230">
        <v>22.575916266010971</v>
      </c>
      <c r="D81" s="230">
        <v>16.56981395176949</v>
      </c>
      <c r="E81" s="230">
        <v>14.387044954615209</v>
      </c>
      <c r="F81" s="230">
        <v>13.318753021329741</v>
      </c>
      <c r="G81" s="230">
        <v>13.77507025636422</v>
      </c>
      <c r="H81" s="230">
        <v>8.7458438007966848</v>
      </c>
      <c r="I81" s="230">
        <v>11.55804031443385</v>
      </c>
      <c r="J81" s="230">
        <v>8.734363103714637</v>
      </c>
      <c r="K81" s="230">
        <v>4.172418276570645</v>
      </c>
      <c r="L81" s="230">
        <v>10.8001943494139</v>
      </c>
      <c r="M81" s="230">
        <v>6.3115106987091893</v>
      </c>
      <c r="N81" s="230">
        <v>3.7189084892080042</v>
      </c>
      <c r="O81" s="230">
        <v>2.8714100842026968</v>
      </c>
      <c r="P81" s="230">
        <v>2.657864298601214</v>
      </c>
      <c r="Q81" s="230">
        <v>1.073795069945034</v>
      </c>
      <c r="R81" s="230">
        <v>0.62294941959352279</v>
      </c>
      <c r="S81" s="230">
        <v>0.88365209167602776</v>
      </c>
      <c r="T81" s="230">
        <v>7.1744743321342987</v>
      </c>
      <c r="U81" s="230">
        <v>2.944311402338283</v>
      </c>
      <c r="V81" s="230">
        <v>3.8949422747804761</v>
      </c>
      <c r="W81" s="230">
        <v>4.329525557003298</v>
      </c>
      <c r="X81" s="230">
        <v>1.116326132223292</v>
      </c>
      <c r="Y81" s="230">
        <v>0.73701963711848151</v>
      </c>
      <c r="DA81" s="71" t="s">
        <v>1523</v>
      </c>
    </row>
    <row r="82" spans="1:105" ht="12" customHeight="1" x14ac:dyDescent="0.25">
      <c r="A82" s="59" t="s">
        <v>31</v>
      </c>
      <c r="B82" s="295">
        <v>0.49937175308876441</v>
      </c>
      <c r="C82" s="295">
        <v>0.54234054679266808</v>
      </c>
      <c r="D82" s="295">
        <v>0.43655093147122231</v>
      </c>
      <c r="E82" s="295">
        <v>0.51540311418010476</v>
      </c>
      <c r="F82" s="295">
        <v>0.58977314587404317</v>
      </c>
      <c r="G82" s="295">
        <v>0.83000247746558264</v>
      </c>
      <c r="H82" s="295">
        <v>0.60512071495048081</v>
      </c>
      <c r="I82" s="295">
        <v>0.48349784795942818</v>
      </c>
      <c r="J82" s="295">
        <v>0.53843147529409729</v>
      </c>
      <c r="K82" s="295">
        <v>0.73819649856311698</v>
      </c>
      <c r="L82" s="295">
        <v>0.55542878614357305</v>
      </c>
      <c r="M82" s="295">
        <v>0.52343241619254055</v>
      </c>
      <c r="N82" s="295">
        <v>0.13095296702794279</v>
      </c>
      <c r="O82" s="295">
        <v>0.1516613794611745</v>
      </c>
      <c r="P82" s="295">
        <v>0.12658367913273419</v>
      </c>
      <c r="Q82" s="295">
        <v>4.705216839444825E-2</v>
      </c>
      <c r="R82" s="295">
        <v>6.2327460917387091E-2</v>
      </c>
      <c r="S82" s="295">
        <v>6.0368487033972421E-2</v>
      </c>
      <c r="T82" s="295">
        <v>0.18349269957331149</v>
      </c>
      <c r="U82" s="295">
        <v>0.14814265666662299</v>
      </c>
      <c r="V82" s="295">
        <v>0.14886411450833231</v>
      </c>
      <c r="W82" s="295">
        <v>0.1448805075343646</v>
      </c>
      <c r="X82" s="295">
        <v>0.15914602604801051</v>
      </c>
      <c r="Y82" s="295">
        <v>0.1335811907883141</v>
      </c>
      <c r="DA82" s="122" t="s">
        <v>1524</v>
      </c>
    </row>
    <row r="83" spans="1:105" ht="12" customHeight="1" x14ac:dyDescent="0.25">
      <c r="A83" s="59" t="s">
        <v>159</v>
      </c>
      <c r="B83" s="295">
        <v>1.459237287545087</v>
      </c>
      <c r="C83" s="295">
        <v>1.5504984769916419</v>
      </c>
      <c r="D83" s="295">
        <v>1.369624872595625</v>
      </c>
      <c r="E83" s="295">
        <v>1.7110297287320191</v>
      </c>
      <c r="F83" s="295">
        <v>0.10591578775919459</v>
      </c>
      <c r="G83" s="295">
        <v>0.21364680141150899</v>
      </c>
      <c r="H83" s="295">
        <v>0.15582462468361691</v>
      </c>
      <c r="I83" s="295">
        <v>0.13341991945150691</v>
      </c>
      <c r="J83" s="295">
        <v>0.1491281890618136</v>
      </c>
      <c r="K83" s="295">
        <v>0.20851991316737331</v>
      </c>
      <c r="L83" s="295">
        <v>0.19023831352826159</v>
      </c>
      <c r="M83" s="295">
        <v>9.4966034493061166E-2</v>
      </c>
      <c r="N83" s="295">
        <v>0.64698594833307266</v>
      </c>
      <c r="O83" s="295">
        <v>0.6386123935129514</v>
      </c>
      <c r="P83" s="295">
        <v>0.64793414390258364</v>
      </c>
      <c r="Q83" s="295">
        <v>0.21160874305993091</v>
      </c>
      <c r="R83" s="295">
        <v>0.16739889932892069</v>
      </c>
      <c r="S83" s="295">
        <v>0.1730857428588807</v>
      </c>
      <c r="T83" s="295">
        <v>0.41925992988670241</v>
      </c>
      <c r="U83" s="295">
        <v>0.27982686055969941</v>
      </c>
      <c r="V83" s="295">
        <v>0.24530000250165099</v>
      </c>
      <c r="W83" s="295">
        <v>0.2152463238947819</v>
      </c>
      <c r="X83" s="295">
        <v>0.15531828505857101</v>
      </c>
      <c r="Y83" s="295">
        <v>7.8363682528220624E-2</v>
      </c>
      <c r="DA83" s="122" t="s">
        <v>1525</v>
      </c>
    </row>
    <row r="84" spans="1:105" ht="12" customHeight="1" x14ac:dyDescent="0.25">
      <c r="A84" s="59" t="s">
        <v>32</v>
      </c>
      <c r="B84" s="295">
        <v>2.5307181279282842</v>
      </c>
      <c r="C84" s="295">
        <v>2.6558294092114432</v>
      </c>
      <c r="D84" s="295">
        <v>2.672214896098251</v>
      </c>
      <c r="E84" s="295">
        <v>2.6412968756636972</v>
      </c>
      <c r="F84" s="295">
        <v>4.4329060522573416</v>
      </c>
      <c r="G84" s="295">
        <v>6.9879824662353291</v>
      </c>
      <c r="H84" s="295">
        <v>5.7960875665604057</v>
      </c>
      <c r="I84" s="295">
        <v>4.86028479647283</v>
      </c>
      <c r="J84" s="295">
        <v>4.5988534159240881</v>
      </c>
      <c r="K84" s="295">
        <v>4.5427497345400756</v>
      </c>
      <c r="L84" s="295">
        <v>4.8901988566963643</v>
      </c>
      <c r="M84" s="295">
        <v>7.0094342417008448</v>
      </c>
      <c r="N84" s="295">
        <v>0.28467768963078682</v>
      </c>
      <c r="O84" s="295">
        <v>0.43960158436100888</v>
      </c>
      <c r="P84" s="295">
        <v>7.3381747259218449E-2</v>
      </c>
      <c r="Q84" s="295">
        <v>0.10228636200195521</v>
      </c>
      <c r="R84" s="295">
        <v>7.226362854491826E-2</v>
      </c>
      <c r="S84" s="295">
        <v>0.1154715601283967</v>
      </c>
      <c r="T84" s="295">
        <v>0.27478257314058863</v>
      </c>
      <c r="U84" s="295">
        <v>0.23796814703252139</v>
      </c>
      <c r="V84" s="295">
        <v>0.1943413744333583</v>
      </c>
      <c r="W84" s="295">
        <v>0.29289746732207511</v>
      </c>
      <c r="X84" s="295">
        <v>0.16325886221031899</v>
      </c>
      <c r="Y84" s="295">
        <v>0.1013812201240214</v>
      </c>
      <c r="DA84" s="122" t="s">
        <v>1526</v>
      </c>
    </row>
    <row r="85" spans="1:105" ht="12" customHeight="1" x14ac:dyDescent="0.25">
      <c r="A85" s="59" t="s">
        <v>33</v>
      </c>
      <c r="B85" s="295">
        <v>7.5706910131487231</v>
      </c>
      <c r="C85" s="295">
        <v>9.4624201047158767</v>
      </c>
      <c r="D85" s="295">
        <v>11.54129064896666</v>
      </c>
      <c r="E85" s="295">
        <v>12.48657702230973</v>
      </c>
      <c r="F85" s="295">
        <v>15.77143903037104</v>
      </c>
      <c r="G85" s="295">
        <v>24.783366872191841</v>
      </c>
      <c r="H85" s="295">
        <v>16.977757463107292</v>
      </c>
      <c r="I85" s="295">
        <v>23.557716992338531</v>
      </c>
      <c r="J85" s="295">
        <v>18.640838146945661</v>
      </c>
      <c r="K85" s="295">
        <v>25.8695736899043</v>
      </c>
      <c r="L85" s="295">
        <v>36.837756338396773</v>
      </c>
      <c r="M85" s="295">
        <v>58.377917212493472</v>
      </c>
      <c r="N85" s="295">
        <v>60.883881457809878</v>
      </c>
      <c r="O85" s="295">
        <v>47.256997533919588</v>
      </c>
      <c r="P85" s="295">
        <v>38.233208867679807</v>
      </c>
      <c r="Q85" s="295">
        <v>40.209860426255588</v>
      </c>
      <c r="R85" s="295">
        <v>34.857639724544761</v>
      </c>
      <c r="S85" s="295">
        <v>34.623276270308892</v>
      </c>
      <c r="T85" s="295">
        <v>34.110918364976108</v>
      </c>
      <c r="U85" s="295">
        <v>30.522609748892361</v>
      </c>
      <c r="V85" s="295">
        <v>14.665237105694869</v>
      </c>
      <c r="W85" s="295">
        <v>12.88597351389317</v>
      </c>
      <c r="X85" s="295">
        <v>12.298049383349341</v>
      </c>
      <c r="Y85" s="295">
        <v>7.3620457790389171</v>
      </c>
      <c r="DA85" s="122" t="s">
        <v>1527</v>
      </c>
    </row>
    <row r="86" spans="1:105" ht="12" customHeight="1" x14ac:dyDescent="0.25">
      <c r="A86" s="59" t="s">
        <v>35</v>
      </c>
      <c r="B86" s="295">
        <v>1.134435707508999</v>
      </c>
      <c r="C86" s="295">
        <v>2.026246674939244</v>
      </c>
      <c r="D86" s="295">
        <v>2.146592070442491</v>
      </c>
      <c r="E86" s="295">
        <v>2.0689047367646252</v>
      </c>
      <c r="F86" s="295">
        <v>2.274512944599985</v>
      </c>
      <c r="G86" s="295">
        <v>3.5751295690425331</v>
      </c>
      <c r="H86" s="295">
        <v>3.5191128229571089</v>
      </c>
      <c r="I86" s="295">
        <v>2.713592159728015</v>
      </c>
      <c r="J86" s="295">
        <v>3.0175095555411011</v>
      </c>
      <c r="K86" s="295">
        <v>3.9196659865443708</v>
      </c>
      <c r="L86" s="295">
        <v>3.7511351426274628</v>
      </c>
      <c r="M86" s="295">
        <v>4.8313819569755632</v>
      </c>
      <c r="N86" s="295">
        <v>2.015983685972691</v>
      </c>
      <c r="O86" s="295">
        <v>1.0948219371570791</v>
      </c>
      <c r="P86" s="295">
        <v>0.98543589791575215</v>
      </c>
      <c r="Q86" s="295">
        <v>0.13778263285888481</v>
      </c>
      <c r="R86" s="295">
        <v>0.36667235954980548</v>
      </c>
      <c r="S86" s="295">
        <v>0.38973240338251869</v>
      </c>
      <c r="T86" s="295">
        <v>1.09273533196377</v>
      </c>
      <c r="U86" s="295">
        <v>0.74566728090097378</v>
      </c>
      <c r="V86" s="295">
        <v>1.41277259110528</v>
      </c>
      <c r="W86" s="295">
        <v>1.1872473291151491</v>
      </c>
      <c r="X86" s="295">
        <v>0.84871150255158601</v>
      </c>
      <c r="Y86" s="295">
        <v>0.50021914075192508</v>
      </c>
      <c r="DA86" s="122" t="s">
        <v>1528</v>
      </c>
    </row>
    <row r="87" spans="1:105" ht="12" customHeight="1" x14ac:dyDescent="0.25">
      <c r="A87" s="59" t="s">
        <v>38</v>
      </c>
      <c r="B87" s="295">
        <v>0</v>
      </c>
      <c r="C87" s="295">
        <v>0.12722482471551491</v>
      </c>
      <c r="D87" s="295">
        <v>0.12552895502373829</v>
      </c>
      <c r="E87" s="295">
        <v>7.6840840178518027E-2</v>
      </c>
      <c r="F87" s="295">
        <v>5.5890915389612668E-2</v>
      </c>
      <c r="G87" s="295">
        <v>4.3266644917453023E-2</v>
      </c>
      <c r="H87" s="295">
        <v>6.2144132643720283E-2</v>
      </c>
      <c r="I87" s="295">
        <v>5.3223461875039693E-2</v>
      </c>
      <c r="J87" s="295">
        <v>0.11622585262047561</v>
      </c>
      <c r="K87" s="295">
        <v>8.8884339502900214E-2</v>
      </c>
      <c r="L87" s="295">
        <v>0.1108934815745018</v>
      </c>
      <c r="M87" s="295">
        <v>2.439060484126657</v>
      </c>
      <c r="N87" s="295">
        <v>1.4033782260427761</v>
      </c>
      <c r="O87" s="295">
        <v>1.282700992670285</v>
      </c>
      <c r="P87" s="295">
        <v>1.7982873809480411</v>
      </c>
      <c r="Q87" s="295">
        <v>1.130431358879862</v>
      </c>
      <c r="R87" s="295">
        <v>0.56243706340744837</v>
      </c>
      <c r="S87" s="295">
        <v>0.21689795371919629</v>
      </c>
      <c r="T87" s="295">
        <v>0.31828732261284209</v>
      </c>
      <c r="U87" s="295">
        <v>0.50216981467141431</v>
      </c>
      <c r="V87" s="295">
        <v>0.21234996728247851</v>
      </c>
      <c r="W87" s="295">
        <v>0.68539128218399537</v>
      </c>
      <c r="X87" s="295">
        <v>0.22812518957020969</v>
      </c>
      <c r="Y87" s="295">
        <v>0.26782124264061352</v>
      </c>
      <c r="DA87" s="122" t="s">
        <v>1529</v>
      </c>
    </row>
    <row r="88" spans="1:105" ht="12" customHeight="1" x14ac:dyDescent="0.25">
      <c r="A88" s="60" t="s">
        <v>1530</v>
      </c>
      <c r="B88" s="262">
        <v>3.267936820977285</v>
      </c>
      <c r="C88" s="262">
        <v>3.508386346253364</v>
      </c>
      <c r="D88" s="262">
        <v>3.563795048387072</v>
      </c>
      <c r="E88" s="262">
        <v>4.0201996097929964</v>
      </c>
      <c r="F88" s="262">
        <v>4.3460236130485734</v>
      </c>
      <c r="G88" s="262">
        <v>7.0771828591910486</v>
      </c>
      <c r="H88" s="262">
        <v>5.0362263005576748</v>
      </c>
      <c r="I88" s="262">
        <v>4.8285744605045871</v>
      </c>
      <c r="J88" s="262">
        <v>4.6652098523489087</v>
      </c>
      <c r="K88" s="262">
        <v>5.2867070799806308</v>
      </c>
      <c r="L88" s="262">
        <v>6.0257938641977509</v>
      </c>
      <c r="M88" s="262">
        <v>5.7232160348101182</v>
      </c>
      <c r="N88" s="262">
        <v>4.3221523999606744</v>
      </c>
      <c r="O88" s="262">
        <v>3.8716579631278298</v>
      </c>
      <c r="P88" s="262">
        <v>3.1835236580680299</v>
      </c>
      <c r="Q88" s="262">
        <v>2.5800715331024628</v>
      </c>
      <c r="R88" s="262">
        <v>1.9961141011746559</v>
      </c>
      <c r="S88" s="262">
        <v>2.629682809031975</v>
      </c>
      <c r="T88" s="262">
        <v>4.3625900762735519</v>
      </c>
      <c r="U88" s="262">
        <v>3.5977610867265062</v>
      </c>
      <c r="V88" s="262">
        <v>2.555549280759684</v>
      </c>
      <c r="W88" s="262">
        <v>2.2673448482921019</v>
      </c>
      <c r="X88" s="262">
        <v>1.880620685354458</v>
      </c>
      <c r="Y88" s="262">
        <v>1.208585372501588</v>
      </c>
      <c r="DA88" s="72" t="s">
        <v>1531</v>
      </c>
    </row>
    <row r="89" spans="1:105" ht="12" customHeight="1" x14ac:dyDescent="0.25">
      <c r="A89" s="57" t="s">
        <v>1532</v>
      </c>
      <c r="B89" s="261">
        <f t="shared" ref="B89:Y89" si="3">B90+B96</f>
        <v>7.1449251743182813</v>
      </c>
      <c r="C89" s="261">
        <f t="shared" si="3"/>
        <v>8.0267890049229091</v>
      </c>
      <c r="D89" s="261">
        <f t="shared" si="3"/>
        <v>7.6180337677869279</v>
      </c>
      <c r="E89" s="261">
        <f t="shared" si="3"/>
        <v>7.9931251629630378</v>
      </c>
      <c r="F89" s="261">
        <f t="shared" si="3"/>
        <v>8.6228672748520054</v>
      </c>
      <c r="G89" s="261">
        <f t="shared" si="3"/>
        <v>12.990818824638051</v>
      </c>
      <c r="H89" s="261">
        <f t="shared" si="3"/>
        <v>9.2752478998892176</v>
      </c>
      <c r="I89" s="261">
        <f t="shared" si="3"/>
        <v>9.8568204570891282</v>
      </c>
      <c r="J89" s="261">
        <f t="shared" si="3"/>
        <v>8.8540537287486796</v>
      </c>
      <c r="K89" s="261">
        <f t="shared" si="3"/>
        <v>9.8203878143540617</v>
      </c>
      <c r="L89" s="261">
        <f t="shared" si="3"/>
        <v>12.450614550619624</v>
      </c>
      <c r="M89" s="261">
        <f t="shared" si="3"/>
        <v>13.78697551163453</v>
      </c>
      <c r="N89" s="261">
        <f t="shared" si="3"/>
        <v>10.12109461892608</v>
      </c>
      <c r="O89" s="261">
        <f t="shared" si="3"/>
        <v>8.5040174795960723</v>
      </c>
      <c r="P89" s="261">
        <f t="shared" si="3"/>
        <v>7.125505679142619</v>
      </c>
      <c r="Q89" s="261">
        <f t="shared" si="3"/>
        <v>5.456914453786025</v>
      </c>
      <c r="R89" s="261">
        <f t="shared" si="3"/>
        <v>4.5631359439695878</v>
      </c>
      <c r="S89" s="261">
        <f t="shared" si="3"/>
        <v>5.3226037668736392</v>
      </c>
      <c r="T89" s="261">
        <f t="shared" si="3"/>
        <v>8.9298690637253806</v>
      </c>
      <c r="U89" s="261">
        <f t="shared" si="3"/>
        <v>7.0630999012282372</v>
      </c>
      <c r="V89" s="261">
        <f t="shared" si="3"/>
        <v>4.8838499745891228</v>
      </c>
      <c r="W89" s="261">
        <f t="shared" si="3"/>
        <v>4.4709096715753915</v>
      </c>
      <c r="X89" s="261">
        <f t="shared" si="3"/>
        <v>3.4610566621603143</v>
      </c>
      <c r="Y89" s="261">
        <f t="shared" si="3"/>
        <v>2.1806873903021211</v>
      </c>
      <c r="DA89" s="70"/>
    </row>
    <row r="90" spans="1:105" ht="12" customHeight="1" x14ac:dyDescent="0.25">
      <c r="A90" s="60" t="s">
        <v>1533</v>
      </c>
      <c r="B90" s="262">
        <v>3.6891201843210042</v>
      </c>
      <c r="C90" s="262">
        <v>4.3167114525071666</v>
      </c>
      <c r="D90" s="262">
        <v>3.8493621605247772</v>
      </c>
      <c r="E90" s="262">
        <v>3.7418110668254649</v>
      </c>
      <c r="F90" s="262">
        <v>4.0269981037559219</v>
      </c>
      <c r="G90" s="262">
        <v>5.5067806746588914</v>
      </c>
      <c r="H90" s="262">
        <v>3.949497454377862</v>
      </c>
      <c r="I90" s="262">
        <v>4.7506594052377702</v>
      </c>
      <c r="J90" s="262">
        <v>3.920648840489406</v>
      </c>
      <c r="K90" s="262">
        <v>4.2297568724170151</v>
      </c>
      <c r="L90" s="262">
        <v>6.0784079733939071</v>
      </c>
      <c r="M90" s="262">
        <v>7.7347414522213267</v>
      </c>
      <c r="N90" s="262">
        <v>5.5504689766451492</v>
      </c>
      <c r="O90" s="262">
        <v>4.4097844385366622</v>
      </c>
      <c r="P90" s="262">
        <v>3.7589666222352038</v>
      </c>
      <c r="Q90" s="262">
        <v>2.7285189654121118</v>
      </c>
      <c r="R90" s="262">
        <v>2.452268614110872</v>
      </c>
      <c r="S90" s="262">
        <v>2.5417449340994298</v>
      </c>
      <c r="T90" s="262">
        <v>4.3164810514105829</v>
      </c>
      <c r="U90" s="262">
        <v>3.2585096054435971</v>
      </c>
      <c r="V90" s="262">
        <v>2.1813864814325479</v>
      </c>
      <c r="W90" s="262">
        <v>2.073218996995815</v>
      </c>
      <c r="X90" s="262">
        <v>1.472322269554623</v>
      </c>
      <c r="Y90" s="262">
        <v>0.90262248576713411</v>
      </c>
      <c r="DA90" s="72" t="s">
        <v>1534</v>
      </c>
    </row>
    <row r="91" spans="1:105" ht="12" customHeight="1" x14ac:dyDescent="0.25">
      <c r="A91" s="59" t="s">
        <v>28</v>
      </c>
      <c r="B91" s="230">
        <v>2.880772130917967</v>
      </c>
      <c r="C91" s="230">
        <v>3.3203051407545381</v>
      </c>
      <c r="D91" s="230">
        <v>2.7498932452959339</v>
      </c>
      <c r="E91" s="230">
        <v>2.5245926369048992</v>
      </c>
      <c r="F91" s="230">
        <v>2.5883096738267031</v>
      </c>
      <c r="G91" s="230">
        <v>2.9886058643585658</v>
      </c>
      <c r="H91" s="230">
        <v>1.835177294763259</v>
      </c>
      <c r="I91" s="230">
        <v>2.7803317421054459</v>
      </c>
      <c r="J91" s="230">
        <v>2.0098483555497251</v>
      </c>
      <c r="K91" s="230">
        <v>1.29943300639131</v>
      </c>
      <c r="L91" s="230">
        <v>3.251961750479476</v>
      </c>
      <c r="M91" s="230">
        <v>2.6007467757478362</v>
      </c>
      <c r="N91" s="230">
        <v>3.0366545838882302</v>
      </c>
      <c r="O91" s="230">
        <v>2.4368818007672979</v>
      </c>
      <c r="P91" s="230">
        <v>2.2245332435892662</v>
      </c>
      <c r="Q91" s="230">
        <v>1.8631629115861861</v>
      </c>
      <c r="R91" s="230">
        <v>1.182738766998588</v>
      </c>
      <c r="S91" s="230">
        <v>1.3844566284146029</v>
      </c>
      <c r="T91" s="230">
        <v>3.3864785688295731</v>
      </c>
      <c r="U91" s="230">
        <v>2.2025370141570608</v>
      </c>
      <c r="V91" s="230">
        <v>1.4409865828038699</v>
      </c>
      <c r="W91" s="230">
        <v>1.4548378761574701</v>
      </c>
      <c r="X91" s="230">
        <v>0.67284190048966086</v>
      </c>
      <c r="Y91" s="230">
        <v>0.42903751350475428</v>
      </c>
      <c r="DA91" s="71" t="s">
        <v>1535</v>
      </c>
    </row>
    <row r="92" spans="1:105" ht="12" customHeight="1" x14ac:dyDescent="0.25">
      <c r="A92" s="59" t="s">
        <v>31</v>
      </c>
      <c r="B92" s="295">
        <v>7.1778663757561104E-2</v>
      </c>
      <c r="C92" s="295">
        <v>7.9763588965219942E-2</v>
      </c>
      <c r="D92" s="295">
        <v>7.2449121105078187E-2</v>
      </c>
      <c r="E92" s="295">
        <v>9.0441290146906952E-2</v>
      </c>
      <c r="F92" s="295">
        <v>0.11461399850153441</v>
      </c>
      <c r="G92" s="295">
        <v>0.18007532632653839</v>
      </c>
      <c r="H92" s="295">
        <v>0.12697503202228169</v>
      </c>
      <c r="I92" s="295">
        <v>0.1163072958174846</v>
      </c>
      <c r="J92" s="295">
        <v>0.12389748426371459</v>
      </c>
      <c r="K92" s="295">
        <v>0.22989950476005899</v>
      </c>
      <c r="L92" s="295">
        <v>0.1672408022687262</v>
      </c>
      <c r="M92" s="295">
        <v>0.21568769090624551</v>
      </c>
      <c r="N92" s="295">
        <v>0.10692893593729</v>
      </c>
      <c r="O92" s="295">
        <v>0.12871057934966501</v>
      </c>
      <c r="P92" s="295">
        <v>0.1059458161482509</v>
      </c>
      <c r="Q92" s="295">
        <v>8.1641141327582378E-2</v>
      </c>
      <c r="R92" s="295">
        <v>0.1183356175589404</v>
      </c>
      <c r="S92" s="295">
        <v>9.4581965921703565E-2</v>
      </c>
      <c r="T92" s="295">
        <v>8.6611794240937401E-2</v>
      </c>
      <c r="U92" s="295">
        <v>0.1108203719296366</v>
      </c>
      <c r="V92" s="295">
        <v>5.5074292899392453E-2</v>
      </c>
      <c r="W92" s="295">
        <v>4.8683775416676837E-2</v>
      </c>
      <c r="X92" s="295">
        <v>9.5921891936953996E-2</v>
      </c>
      <c r="Y92" s="295">
        <v>7.776094293890469E-2</v>
      </c>
      <c r="DA92" s="122" t="s">
        <v>1536</v>
      </c>
    </row>
    <row r="93" spans="1:105" ht="12" customHeight="1" x14ac:dyDescent="0.25">
      <c r="A93" s="59" t="s">
        <v>159</v>
      </c>
      <c r="B93" s="295">
        <v>0.20974775196500989</v>
      </c>
      <c r="C93" s="295">
        <v>0.22803628447356361</v>
      </c>
      <c r="D93" s="295">
        <v>0.22730020968870371</v>
      </c>
      <c r="E93" s="295">
        <v>0.30024602469157818</v>
      </c>
      <c r="F93" s="295">
        <v>2.058322259066328E-2</v>
      </c>
      <c r="G93" s="295">
        <v>4.6352292345288752E-2</v>
      </c>
      <c r="H93" s="295">
        <v>3.2697338266929797E-2</v>
      </c>
      <c r="I93" s="295">
        <v>3.2094682747985118E-2</v>
      </c>
      <c r="J93" s="295">
        <v>3.4315615459646343E-2</v>
      </c>
      <c r="K93" s="295">
        <v>6.4940195277410698E-2</v>
      </c>
      <c r="L93" s="295">
        <v>5.7281165417472503E-2</v>
      </c>
      <c r="M93" s="295">
        <v>3.9132090525315709E-2</v>
      </c>
      <c r="N93" s="295">
        <v>0.52829287179779594</v>
      </c>
      <c r="O93" s="295">
        <v>0.5419716703155173</v>
      </c>
      <c r="P93" s="295">
        <v>0.54229670172642164</v>
      </c>
      <c r="Q93" s="295">
        <v>0.3671664853674691</v>
      </c>
      <c r="R93" s="295">
        <v>0.31782543102519822</v>
      </c>
      <c r="S93" s="295">
        <v>0.27118105218371158</v>
      </c>
      <c r="T93" s="295">
        <v>0.19789809003441419</v>
      </c>
      <c r="U93" s="295">
        <v>0.2093287474445247</v>
      </c>
      <c r="V93" s="295">
        <v>9.0752054184566042E-2</v>
      </c>
      <c r="W93" s="295">
        <v>7.2328595958799355E-2</v>
      </c>
      <c r="X93" s="295">
        <v>9.3614802236574618E-2</v>
      </c>
      <c r="Y93" s="295">
        <v>4.5617454146040508E-2</v>
      </c>
      <c r="DA93" s="122" t="s">
        <v>1537</v>
      </c>
    </row>
    <row r="94" spans="1:105" ht="12" customHeight="1" x14ac:dyDescent="0.25">
      <c r="A94" s="59" t="s">
        <v>32</v>
      </c>
      <c r="B94" s="295">
        <v>0.36376019357554629</v>
      </c>
      <c r="C94" s="295">
        <v>0.39060049375041189</v>
      </c>
      <c r="D94" s="295">
        <v>0.44347544964287477</v>
      </c>
      <c r="E94" s="295">
        <v>0.46348632851400112</v>
      </c>
      <c r="F94" s="295">
        <v>0.86147206122432385</v>
      </c>
      <c r="G94" s="295">
        <v>1.516095743248711</v>
      </c>
      <c r="H94" s="295">
        <v>1.2162175020370649</v>
      </c>
      <c r="I94" s="295">
        <v>1.1691604915437459</v>
      </c>
      <c r="J94" s="295">
        <v>1.0582337676662781</v>
      </c>
      <c r="K94" s="295">
        <v>1.414766821913281</v>
      </c>
      <c r="L94" s="295">
        <v>1.472449394864644</v>
      </c>
      <c r="M94" s="295">
        <v>2.8883359902484611</v>
      </c>
      <c r="N94" s="295">
        <v>0.23245202554907199</v>
      </c>
      <c r="O94" s="295">
        <v>0.373077014116313</v>
      </c>
      <c r="P94" s="295">
        <v>6.1417784322814063E-2</v>
      </c>
      <c r="Q94" s="295">
        <v>0.17747907526980619</v>
      </c>
      <c r="R94" s="295">
        <v>0.1372005370513539</v>
      </c>
      <c r="S94" s="295">
        <v>0.18091437605258939</v>
      </c>
      <c r="T94" s="295">
        <v>0.1297022265255808</v>
      </c>
      <c r="U94" s="295">
        <v>0.17801569888743679</v>
      </c>
      <c r="V94" s="295">
        <v>7.189922039548477E-2</v>
      </c>
      <c r="W94" s="295">
        <v>9.8421483758532061E-2</v>
      </c>
      <c r="X94" s="295">
        <v>9.8400816706312261E-2</v>
      </c>
      <c r="Y94" s="295">
        <v>5.9016536883800708E-2</v>
      </c>
      <c r="DA94" s="122" t="s">
        <v>1538</v>
      </c>
    </row>
    <row r="95" spans="1:105" ht="12" customHeight="1" x14ac:dyDescent="0.25">
      <c r="A95" s="59" t="s">
        <v>35</v>
      </c>
      <c r="B95" s="295">
        <v>0.16306144410491991</v>
      </c>
      <c r="C95" s="295">
        <v>0.29800594456343249</v>
      </c>
      <c r="D95" s="295">
        <v>0.35624413479218608</v>
      </c>
      <c r="E95" s="295">
        <v>0.36304478656807943</v>
      </c>
      <c r="F95" s="295">
        <v>0.44201914761269689</v>
      </c>
      <c r="G95" s="295">
        <v>0.77565144837978717</v>
      </c>
      <c r="H95" s="295">
        <v>0.73843028728832638</v>
      </c>
      <c r="I95" s="295">
        <v>0.65276519302310798</v>
      </c>
      <c r="J95" s="295">
        <v>0.69435361755004121</v>
      </c>
      <c r="K95" s="295">
        <v>1.2207173440749539</v>
      </c>
      <c r="L95" s="295">
        <v>1.1294748603635889</v>
      </c>
      <c r="M95" s="295">
        <v>1.990838904793468</v>
      </c>
      <c r="N95" s="295">
        <v>1.6461405594727609</v>
      </c>
      <c r="O95" s="295">
        <v>0.92914337398786895</v>
      </c>
      <c r="P95" s="295">
        <v>0.82477307644845133</v>
      </c>
      <c r="Q95" s="295">
        <v>0.2390693518610687</v>
      </c>
      <c r="R95" s="295">
        <v>0.69616826147679234</v>
      </c>
      <c r="S95" s="295">
        <v>0.61061091152682179</v>
      </c>
      <c r="T95" s="295">
        <v>0.51579037178007769</v>
      </c>
      <c r="U95" s="295">
        <v>0.55780777302493678</v>
      </c>
      <c r="V95" s="295">
        <v>0.52267433114923523</v>
      </c>
      <c r="W95" s="295">
        <v>0.39894726570433647</v>
      </c>
      <c r="X95" s="295">
        <v>0.51154285818512146</v>
      </c>
      <c r="Y95" s="295">
        <v>0.29119003829363382</v>
      </c>
      <c r="DA95" s="122" t="s">
        <v>1539</v>
      </c>
    </row>
    <row r="96" spans="1:105" ht="12" customHeight="1" x14ac:dyDescent="0.25">
      <c r="A96" s="61" t="s">
        <v>1540</v>
      </c>
      <c r="B96" s="263">
        <v>3.4558049899972771</v>
      </c>
      <c r="C96" s="263">
        <v>3.710077552415743</v>
      </c>
      <c r="D96" s="263">
        <v>3.7686716072621511</v>
      </c>
      <c r="E96" s="263">
        <v>4.2513140961375724</v>
      </c>
      <c r="F96" s="263">
        <v>4.5958691710960844</v>
      </c>
      <c r="G96" s="263">
        <v>7.4840381499791597</v>
      </c>
      <c r="H96" s="263">
        <v>5.325750445511356</v>
      </c>
      <c r="I96" s="263">
        <v>5.1061610518513572</v>
      </c>
      <c r="J96" s="263">
        <v>4.9334048882592736</v>
      </c>
      <c r="K96" s="263">
        <v>5.5906309419370466</v>
      </c>
      <c r="L96" s="263">
        <v>6.3722065772257173</v>
      </c>
      <c r="M96" s="263">
        <v>6.0522340594132027</v>
      </c>
      <c r="N96" s="263">
        <v>4.5706256422809304</v>
      </c>
      <c r="O96" s="263">
        <v>4.0942330410594101</v>
      </c>
      <c r="P96" s="263">
        <v>3.3665390569074152</v>
      </c>
      <c r="Q96" s="263">
        <v>2.7283954883739132</v>
      </c>
      <c r="R96" s="263">
        <v>2.1108673298587162</v>
      </c>
      <c r="S96" s="263">
        <v>2.7808588327742099</v>
      </c>
      <c r="T96" s="263">
        <v>4.6133880123147977</v>
      </c>
      <c r="U96" s="263">
        <v>3.80459029578464</v>
      </c>
      <c r="V96" s="263">
        <v>2.702463493156575</v>
      </c>
      <c r="W96" s="263">
        <v>2.397690674579577</v>
      </c>
      <c r="X96" s="263">
        <v>1.9887343926056911</v>
      </c>
      <c r="Y96" s="263">
        <v>1.278064904534987</v>
      </c>
      <c r="DA96" s="74" t="s">
        <v>1541</v>
      </c>
    </row>
    <row r="97" spans="1:105" ht="12" hidden="1" customHeight="1" x14ac:dyDescent="0.25">
      <c r="A97" s="98"/>
      <c r="B97" s="98"/>
      <c r="C97" s="98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X97" s="98"/>
      <c r="Y97" s="98"/>
      <c r="DA97" s="94"/>
    </row>
    <row r="98" spans="1:105" ht="12" customHeight="1" x14ac:dyDescent="0.25">
      <c r="A98" s="172"/>
      <c r="B98" s="172"/>
      <c r="C98" s="172"/>
      <c r="D98" s="172"/>
      <c r="E98" s="172"/>
      <c r="F98" s="172"/>
      <c r="G98" s="172"/>
      <c r="H98" s="172"/>
      <c r="I98" s="172"/>
      <c r="J98" s="172"/>
      <c r="K98" s="172"/>
      <c r="L98" s="172"/>
      <c r="M98" s="172"/>
      <c r="N98" s="172"/>
      <c r="O98" s="172"/>
      <c r="P98" s="172"/>
      <c r="Q98" s="172"/>
      <c r="R98" s="172"/>
      <c r="S98" s="172"/>
      <c r="T98" s="172"/>
      <c r="U98" s="172"/>
      <c r="V98" s="172"/>
      <c r="W98" s="172"/>
      <c r="X98" s="172"/>
      <c r="Y98" s="172"/>
      <c r="DA98" s="176"/>
    </row>
    <row r="99" spans="1:105" ht="15" customHeight="1" x14ac:dyDescent="0.25">
      <c r="A99" s="34" t="s">
        <v>53</v>
      </c>
      <c r="B99" s="223">
        <v>60.936905733160053</v>
      </c>
      <c r="C99" s="223">
        <v>67.99962326113581</v>
      </c>
      <c r="D99" s="223">
        <v>60.468840140047611</v>
      </c>
      <c r="E99" s="223">
        <v>44.61130887643565</v>
      </c>
      <c r="F99" s="223">
        <v>43.191040749980772</v>
      </c>
      <c r="G99" s="223">
        <v>34.760745658450169</v>
      </c>
      <c r="H99" s="223">
        <v>31.354945975057738</v>
      </c>
      <c r="I99" s="223">
        <v>45.400174074639537</v>
      </c>
      <c r="J99" s="223">
        <v>39.442449109749269</v>
      </c>
      <c r="K99" s="223">
        <v>36.5273479527688</v>
      </c>
      <c r="L99" s="223">
        <v>45.248399563194482</v>
      </c>
      <c r="M99" s="223">
        <v>58.349249115961527</v>
      </c>
      <c r="N99" s="223">
        <v>66.598317452451383</v>
      </c>
      <c r="O99" s="223">
        <v>68.984516060563578</v>
      </c>
      <c r="P99" s="223">
        <v>68.198320591254927</v>
      </c>
      <c r="Q99" s="223">
        <v>69.240736294410155</v>
      </c>
      <c r="R99" s="223">
        <v>57.739303163749028</v>
      </c>
      <c r="S99" s="223">
        <v>58.63878881651781</v>
      </c>
      <c r="T99" s="223">
        <v>43.908944014862627</v>
      </c>
      <c r="U99" s="223">
        <v>44.161264702406292</v>
      </c>
      <c r="V99" s="223">
        <v>29.94771637606776</v>
      </c>
      <c r="W99" s="223">
        <v>43.056533021689908</v>
      </c>
      <c r="X99" s="223">
        <v>39.629550386165128</v>
      </c>
      <c r="Y99" s="223">
        <v>44.63245393931426</v>
      </c>
      <c r="DA99" s="89" t="s">
        <v>1542</v>
      </c>
    </row>
    <row r="100" spans="1:105" ht="12" customHeight="1" x14ac:dyDescent="0.25">
      <c r="A100" s="55" t="s">
        <v>91</v>
      </c>
      <c r="B100" s="259">
        <v>0.51736086473358156</v>
      </c>
      <c r="C100" s="259">
        <v>0.57732409397354456</v>
      </c>
      <c r="D100" s="259">
        <v>0.51338693765121279</v>
      </c>
      <c r="E100" s="259">
        <v>0.37875479661347</v>
      </c>
      <c r="F100" s="259">
        <v>0.36669656790598509</v>
      </c>
      <c r="G100" s="259">
        <v>0.29512245848834129</v>
      </c>
      <c r="H100" s="259">
        <v>0.26620685392805232</v>
      </c>
      <c r="I100" s="259">
        <v>0.3854523467465602</v>
      </c>
      <c r="J100" s="259">
        <v>0.3348706228700159</v>
      </c>
      <c r="K100" s="259">
        <v>0.31012110142285682</v>
      </c>
      <c r="L100" s="259">
        <v>0.38416376486754378</v>
      </c>
      <c r="M100" s="259">
        <v>0.49539138254660581</v>
      </c>
      <c r="N100" s="259">
        <v>0.56542685737989962</v>
      </c>
      <c r="O100" s="259">
        <v>0.58568593946547043</v>
      </c>
      <c r="P100" s="259">
        <v>0.57901105561729227</v>
      </c>
      <c r="Q100" s="259">
        <v>0.58786127672920041</v>
      </c>
      <c r="R100" s="259">
        <v>0.49021287600083041</v>
      </c>
      <c r="S100" s="259">
        <v>0.49784960565633579</v>
      </c>
      <c r="T100" s="259">
        <v>0.37279164361467509</v>
      </c>
      <c r="U100" s="259">
        <v>0.37493387331118599</v>
      </c>
      <c r="V100" s="259">
        <v>0.25425932371664561</v>
      </c>
      <c r="W100" s="259">
        <v>0.36555458286714437</v>
      </c>
      <c r="X100" s="259">
        <v>0.3364591327716141</v>
      </c>
      <c r="Y100" s="259">
        <v>0.37893432046419168</v>
      </c>
      <c r="DA100" s="67" t="s">
        <v>1543</v>
      </c>
    </row>
    <row r="101" spans="1:105" ht="12" customHeight="1" x14ac:dyDescent="0.25">
      <c r="A101" s="173" t="s">
        <v>92</v>
      </c>
      <c r="B101" s="224">
        <v>0.58005952787875326</v>
      </c>
      <c r="C101" s="224">
        <v>0.64728966609365246</v>
      </c>
      <c r="D101" s="224">
        <v>0.57560400287801616</v>
      </c>
      <c r="E101" s="224">
        <v>0.42465587075002043</v>
      </c>
      <c r="F101" s="224">
        <v>0.41113631229884229</v>
      </c>
      <c r="G101" s="224">
        <v>0.33088817807144888</v>
      </c>
      <c r="H101" s="224">
        <v>0.2984683081645762</v>
      </c>
      <c r="I101" s="224">
        <v>0.43216509309938622</v>
      </c>
      <c r="J101" s="224">
        <v>0.37545339944194112</v>
      </c>
      <c r="K101" s="224">
        <v>0.34770449784449042</v>
      </c>
      <c r="L101" s="224">
        <v>0.43072034872978582</v>
      </c>
      <c r="M101" s="224">
        <v>0.55542757688709798</v>
      </c>
      <c r="N101" s="224">
        <v>0.63395061029722011</v>
      </c>
      <c r="O101" s="224">
        <v>0.65666487879115576</v>
      </c>
      <c r="P101" s="224">
        <v>0.64918106964062494</v>
      </c>
      <c r="Q101" s="224">
        <v>0.65910384391625443</v>
      </c>
      <c r="R101" s="224">
        <v>0.54962149013639972</v>
      </c>
      <c r="S101" s="224">
        <v>0.55818371062980965</v>
      </c>
      <c r="T101" s="224">
        <v>0.41797004669772958</v>
      </c>
      <c r="U101" s="224">
        <v>0.42037189196873942</v>
      </c>
      <c r="V101" s="224">
        <v>0.28507286369601459</v>
      </c>
      <c r="W101" s="224">
        <v>0.40985593075545751</v>
      </c>
      <c r="X101" s="224">
        <v>0.37723441993723161</v>
      </c>
      <c r="Y101" s="224">
        <v>0.42485715099209331</v>
      </c>
      <c r="DA101" s="177" t="s">
        <v>1544</v>
      </c>
    </row>
    <row r="102" spans="1:105" ht="12" customHeight="1" x14ac:dyDescent="0.25">
      <c r="A102" s="173" t="s">
        <v>93</v>
      </c>
      <c r="B102" s="224">
        <v>1.299569537972338</v>
      </c>
      <c r="C102" s="224">
        <v>1.368689911157422</v>
      </c>
      <c r="D102" s="224">
        <v>1.3278579813701861</v>
      </c>
      <c r="E102" s="224">
        <v>1.0770053685798771</v>
      </c>
      <c r="F102" s="224">
        <v>1.0450729485142249</v>
      </c>
      <c r="G102" s="224">
        <v>0.93340700510329677</v>
      </c>
      <c r="H102" s="224">
        <v>0.83848612846039128</v>
      </c>
      <c r="I102" s="224">
        <v>1.0582242910396329</v>
      </c>
      <c r="J102" s="224">
        <v>1.012757655679033</v>
      </c>
      <c r="K102" s="224">
        <v>0.9656189644529195</v>
      </c>
      <c r="L102" s="224">
        <v>1.0381800323333259</v>
      </c>
      <c r="M102" s="224">
        <v>1.1004224023052469</v>
      </c>
      <c r="N102" s="224">
        <v>1.3015180716582839</v>
      </c>
      <c r="O102" s="224">
        <v>1.4623160373919331</v>
      </c>
      <c r="P102" s="224">
        <v>1.411310248052847</v>
      </c>
      <c r="Q102" s="224">
        <v>1.5404078591236039</v>
      </c>
      <c r="R102" s="224">
        <v>1.1630689633388109</v>
      </c>
      <c r="S102" s="224">
        <v>1.3817700342824839</v>
      </c>
      <c r="T102" s="224">
        <v>1.0194831021789781</v>
      </c>
      <c r="U102" s="224">
        <v>1.083266721391241</v>
      </c>
      <c r="V102" s="224">
        <v>0.76184601117561801</v>
      </c>
      <c r="W102" s="224">
        <v>1.0505041942946181</v>
      </c>
      <c r="X102" s="224">
        <v>1.0605697501517279</v>
      </c>
      <c r="Y102" s="224">
        <v>1.22688857666879</v>
      </c>
      <c r="DA102" s="177" t="s">
        <v>1545</v>
      </c>
    </row>
    <row r="103" spans="1:105" ht="12" customHeight="1" x14ac:dyDescent="0.25">
      <c r="A103" s="173" t="s">
        <v>94</v>
      </c>
      <c r="B103" s="224">
        <v>0.46435073489079021</v>
      </c>
      <c r="C103" s="224">
        <v>0.51816997685904409</v>
      </c>
      <c r="D103" s="224">
        <v>0.46078398663655062</v>
      </c>
      <c r="E103" s="224">
        <v>0.33994660234195462</v>
      </c>
      <c r="F103" s="224">
        <v>0.32912389087790672</v>
      </c>
      <c r="G103" s="224">
        <v>0.26488344949015008</v>
      </c>
      <c r="H103" s="224">
        <v>0.2389306124229397</v>
      </c>
      <c r="I103" s="224">
        <v>0.34595790419771022</v>
      </c>
      <c r="J103" s="224">
        <v>0.30055891433362092</v>
      </c>
      <c r="K103" s="224">
        <v>0.27834529274842068</v>
      </c>
      <c r="L103" s="224">
        <v>0.34480135374467907</v>
      </c>
      <c r="M103" s="224">
        <v>0.44463230256609992</v>
      </c>
      <c r="N103" s="224">
        <v>0.50749176184122757</v>
      </c>
      <c r="O103" s="224">
        <v>0.52567504607454907</v>
      </c>
      <c r="P103" s="224">
        <v>0.51968408805763711</v>
      </c>
      <c r="Q103" s="224">
        <v>0.52762749266628828</v>
      </c>
      <c r="R103" s="224">
        <v>0.43998439917007132</v>
      </c>
      <c r="S103" s="224">
        <v>0.44683864978974708</v>
      </c>
      <c r="T103" s="224">
        <v>0.33459444939416139</v>
      </c>
      <c r="U103" s="224">
        <v>0.3365171807054908</v>
      </c>
      <c r="V103" s="224">
        <v>0.2282072570012777</v>
      </c>
      <c r="W103" s="224">
        <v>0.32809891657434581</v>
      </c>
      <c r="X103" s="224">
        <v>0.30198466140973218</v>
      </c>
      <c r="Y103" s="224">
        <v>0.34010773171546438</v>
      </c>
      <c r="DA103" s="177" t="s">
        <v>1546</v>
      </c>
    </row>
    <row r="104" spans="1:105" ht="12" customHeight="1" x14ac:dyDescent="0.25">
      <c r="A104" s="56" t="s">
        <v>95</v>
      </c>
      <c r="B104" s="260">
        <v>0.56777454017869122</v>
      </c>
      <c r="C104" s="260">
        <v>0.60063314033052884</v>
      </c>
      <c r="D104" s="260">
        <v>0.56537903224945196</v>
      </c>
      <c r="E104" s="260">
        <v>0.44676471493001307</v>
      </c>
      <c r="F104" s="260">
        <v>0.45484388913170931</v>
      </c>
      <c r="G104" s="260">
        <v>0.40063942700805077</v>
      </c>
      <c r="H104" s="260">
        <v>0.34841167712844379</v>
      </c>
      <c r="I104" s="260">
        <v>0.46041664126312992</v>
      </c>
      <c r="J104" s="260">
        <v>0.42736563733309452</v>
      </c>
      <c r="K104" s="260">
        <v>0.39876864849888721</v>
      </c>
      <c r="L104" s="260">
        <v>0.45029493538826038</v>
      </c>
      <c r="M104" s="260">
        <v>0.49838889320577628</v>
      </c>
      <c r="N104" s="260">
        <v>0.58245034327849421</v>
      </c>
      <c r="O104" s="260">
        <v>0.64877636777078629</v>
      </c>
      <c r="P104" s="260">
        <v>0.62602202575852439</v>
      </c>
      <c r="Q104" s="260">
        <v>0.70389231838691746</v>
      </c>
      <c r="R104" s="260">
        <v>0.5253945652478651</v>
      </c>
      <c r="S104" s="260">
        <v>0.61578490303195299</v>
      </c>
      <c r="T104" s="260">
        <v>0.45803685661169108</v>
      </c>
      <c r="U104" s="260">
        <v>0.48481291215254929</v>
      </c>
      <c r="V104" s="260">
        <v>0.32249970585578192</v>
      </c>
      <c r="W104" s="260">
        <v>0.45100366109582041</v>
      </c>
      <c r="X104" s="260">
        <v>0.44897919937950059</v>
      </c>
      <c r="Y104" s="260">
        <v>0.5231404122852199</v>
      </c>
      <c r="DA104" s="68" t="s">
        <v>1547</v>
      </c>
    </row>
    <row r="105" spans="1:105" ht="12" customHeight="1" x14ac:dyDescent="0.25">
      <c r="A105" s="37" t="s">
        <v>159</v>
      </c>
      <c r="B105" s="226">
        <v>6.3282813291615947E-2</v>
      </c>
      <c r="C105" s="226">
        <v>7.0836164312582009E-2</v>
      </c>
      <c r="D105" s="226">
        <v>4.8621541280342809E-2</v>
      </c>
      <c r="E105" s="226">
        <v>3.4431065648278088E-2</v>
      </c>
      <c r="F105" s="226">
        <v>2.1584304595738779E-3</v>
      </c>
      <c r="G105" s="226">
        <v>1.7255129995320921E-3</v>
      </c>
      <c r="H105" s="226">
        <v>1.54073336334637E-3</v>
      </c>
      <c r="I105" s="226">
        <v>2.777109301900448E-3</v>
      </c>
      <c r="J105" s="226">
        <v>2.2170912914949901E-3</v>
      </c>
      <c r="K105" s="226">
        <v>2.327873957541862E-3</v>
      </c>
      <c r="L105" s="226">
        <v>3.1426285352557739E-3</v>
      </c>
      <c r="M105" s="226">
        <v>2.7696114804132421E-3</v>
      </c>
      <c r="N105" s="226">
        <v>3.7041372903919512E-2</v>
      </c>
      <c r="O105" s="226">
        <v>4.0632314790178932E-2</v>
      </c>
      <c r="P105" s="226">
        <v>4.9203757696376818E-2</v>
      </c>
      <c r="Q105" s="226">
        <v>3.3014528565866258E-2</v>
      </c>
      <c r="R105" s="226">
        <v>2.9422651658201581E-2</v>
      </c>
      <c r="S105" s="226">
        <v>1.703745368279343E-2</v>
      </c>
      <c r="T105" s="226">
        <v>1.0794499046909571E-2</v>
      </c>
      <c r="U105" s="226">
        <v>9.1557020898510623E-3</v>
      </c>
      <c r="V105" s="226">
        <v>5.3414235587503824E-3</v>
      </c>
      <c r="W105" s="226">
        <v>8.2355974804305624E-3</v>
      </c>
      <c r="X105" s="226">
        <v>6.1700374280946038E-3</v>
      </c>
      <c r="Y105" s="226">
        <v>5.2113988047501241E-3</v>
      </c>
      <c r="DA105" s="69" t="s">
        <v>1548</v>
      </c>
    </row>
    <row r="106" spans="1:105" ht="12" customHeight="1" x14ac:dyDescent="0.25">
      <c r="A106" s="37" t="s">
        <v>35</v>
      </c>
      <c r="B106" s="226">
        <v>4.9197127624396791E-2</v>
      </c>
      <c r="C106" s="226">
        <v>9.2571224373149061E-2</v>
      </c>
      <c r="D106" s="226">
        <v>7.6203796421482617E-2</v>
      </c>
      <c r="E106" s="226">
        <v>4.1632587450345253E-2</v>
      </c>
      <c r="F106" s="226">
        <v>4.6351711337703751E-2</v>
      </c>
      <c r="G106" s="226">
        <v>2.88744437344155E-2</v>
      </c>
      <c r="H106" s="226">
        <v>3.4795620696785212E-2</v>
      </c>
      <c r="I106" s="226">
        <v>5.6482885459122403E-2</v>
      </c>
      <c r="J106" s="226">
        <v>4.4861365243428583E-2</v>
      </c>
      <c r="K106" s="226">
        <v>4.3758354939536587E-2</v>
      </c>
      <c r="L106" s="226">
        <v>6.1966615032415781E-2</v>
      </c>
      <c r="M106" s="226">
        <v>0.14090354520677201</v>
      </c>
      <c r="N106" s="226">
        <v>0.1154195136273493</v>
      </c>
      <c r="O106" s="226">
        <v>6.9659076525356772E-2</v>
      </c>
      <c r="P106" s="226">
        <v>7.483345275542104E-2</v>
      </c>
      <c r="Q106" s="226">
        <v>2.149641173905379E-2</v>
      </c>
      <c r="R106" s="226">
        <v>6.4447694405245698E-2</v>
      </c>
      <c r="S106" s="226">
        <v>3.8362765538275181E-2</v>
      </c>
      <c r="T106" s="226">
        <v>2.8134170853376949E-2</v>
      </c>
      <c r="U106" s="226">
        <v>2.439761311127632E-2</v>
      </c>
      <c r="V106" s="226">
        <v>3.0763215345812209E-2</v>
      </c>
      <c r="W106" s="226">
        <v>4.5425589321972451E-2</v>
      </c>
      <c r="X106" s="226">
        <v>3.3715165824957212E-2</v>
      </c>
      <c r="Y106" s="226">
        <v>3.3265938354657222E-2</v>
      </c>
      <c r="DA106" s="69" t="s">
        <v>1549</v>
      </c>
    </row>
    <row r="107" spans="1:105" ht="12" customHeight="1" x14ac:dyDescent="0.25">
      <c r="A107" s="37" t="s">
        <v>96</v>
      </c>
      <c r="B107" s="226">
        <v>0</v>
      </c>
      <c r="C107" s="226">
        <v>0</v>
      </c>
      <c r="D107" s="226">
        <v>0</v>
      </c>
      <c r="E107" s="226">
        <v>0</v>
      </c>
      <c r="F107" s="226">
        <v>0</v>
      </c>
      <c r="G107" s="226">
        <v>0</v>
      </c>
      <c r="H107" s="226">
        <v>0</v>
      </c>
      <c r="I107" s="226">
        <v>0</v>
      </c>
      <c r="J107" s="226">
        <v>0</v>
      </c>
      <c r="K107" s="226">
        <v>0</v>
      </c>
      <c r="L107" s="226">
        <v>0</v>
      </c>
      <c r="M107" s="226">
        <v>0</v>
      </c>
      <c r="N107" s="226">
        <v>0</v>
      </c>
      <c r="O107" s="226">
        <v>0</v>
      </c>
      <c r="P107" s="226">
        <v>0</v>
      </c>
      <c r="Q107" s="226">
        <v>0</v>
      </c>
      <c r="R107" s="226">
        <v>0</v>
      </c>
      <c r="S107" s="226">
        <v>0</v>
      </c>
      <c r="T107" s="226">
        <v>0</v>
      </c>
      <c r="U107" s="226">
        <v>0</v>
      </c>
      <c r="V107" s="226">
        <v>0</v>
      </c>
      <c r="W107" s="226">
        <v>0</v>
      </c>
      <c r="X107" s="226">
        <v>0</v>
      </c>
      <c r="Y107" s="226">
        <v>0</v>
      </c>
      <c r="DA107" s="69" t="s">
        <v>1550</v>
      </c>
    </row>
    <row r="108" spans="1:105" ht="12" customHeight="1" x14ac:dyDescent="0.25">
      <c r="A108" s="37" t="s">
        <v>78</v>
      </c>
      <c r="B108" s="226">
        <v>0</v>
      </c>
      <c r="C108" s="226">
        <v>0</v>
      </c>
      <c r="D108" s="226">
        <v>0</v>
      </c>
      <c r="E108" s="226">
        <v>0</v>
      </c>
      <c r="F108" s="226">
        <v>0</v>
      </c>
      <c r="G108" s="226">
        <v>0</v>
      </c>
      <c r="H108" s="226">
        <v>0</v>
      </c>
      <c r="I108" s="226">
        <v>0</v>
      </c>
      <c r="J108" s="226">
        <v>0</v>
      </c>
      <c r="K108" s="226">
        <v>0</v>
      </c>
      <c r="L108" s="226">
        <v>0</v>
      </c>
      <c r="M108" s="226">
        <v>0</v>
      </c>
      <c r="N108" s="226">
        <v>0</v>
      </c>
      <c r="O108" s="226">
        <v>0</v>
      </c>
      <c r="P108" s="226">
        <v>0</v>
      </c>
      <c r="Q108" s="226">
        <v>0</v>
      </c>
      <c r="R108" s="226">
        <v>0</v>
      </c>
      <c r="S108" s="226">
        <v>0</v>
      </c>
      <c r="T108" s="226">
        <v>0</v>
      </c>
      <c r="U108" s="226">
        <v>0</v>
      </c>
      <c r="V108" s="226">
        <v>0</v>
      </c>
      <c r="W108" s="226">
        <v>0</v>
      </c>
      <c r="X108" s="226">
        <v>0</v>
      </c>
      <c r="Y108" s="226">
        <v>0</v>
      </c>
      <c r="DA108" s="69" t="s">
        <v>1551</v>
      </c>
    </row>
    <row r="109" spans="1:105" ht="12" customHeight="1" x14ac:dyDescent="0.25">
      <c r="A109" s="37" t="s">
        <v>40</v>
      </c>
      <c r="B109" s="226">
        <v>0.45529459926267851</v>
      </c>
      <c r="C109" s="226">
        <v>0.43722575164479782</v>
      </c>
      <c r="D109" s="226">
        <v>0.4405536945476265</v>
      </c>
      <c r="E109" s="226">
        <v>0.37070106183138979</v>
      </c>
      <c r="F109" s="226">
        <v>0.40633374733443173</v>
      </c>
      <c r="G109" s="226">
        <v>0.37003947027410322</v>
      </c>
      <c r="H109" s="226">
        <v>0.31207532306831232</v>
      </c>
      <c r="I109" s="226">
        <v>0.40115664650210697</v>
      </c>
      <c r="J109" s="226">
        <v>0.38028718079817092</v>
      </c>
      <c r="K109" s="226">
        <v>0.35268241960180868</v>
      </c>
      <c r="L109" s="226">
        <v>0.38518569182058893</v>
      </c>
      <c r="M109" s="226">
        <v>0.35471573651859101</v>
      </c>
      <c r="N109" s="226">
        <v>0.42998945674722538</v>
      </c>
      <c r="O109" s="226">
        <v>0.53848497645525062</v>
      </c>
      <c r="P109" s="226">
        <v>0.50198481530672656</v>
      </c>
      <c r="Q109" s="226">
        <v>0.64938137808199747</v>
      </c>
      <c r="R109" s="226">
        <v>0.43152421918441791</v>
      </c>
      <c r="S109" s="226">
        <v>0.56038468381088435</v>
      </c>
      <c r="T109" s="226">
        <v>0.41910818671140448</v>
      </c>
      <c r="U109" s="226">
        <v>0.45125959695142193</v>
      </c>
      <c r="V109" s="226">
        <v>0.2863950669512193</v>
      </c>
      <c r="W109" s="226">
        <v>0.39734247429341729</v>
      </c>
      <c r="X109" s="226">
        <v>0.40909399612644881</v>
      </c>
      <c r="Y109" s="226">
        <v>0.48466307512581253</v>
      </c>
      <c r="DA109" s="69" t="s">
        <v>1552</v>
      </c>
    </row>
    <row r="110" spans="1:105" ht="12" customHeight="1" x14ac:dyDescent="0.25">
      <c r="A110" s="57" t="s">
        <v>1553</v>
      </c>
      <c r="B110" s="261">
        <f t="shared" ref="B110:Y110" si="4">B111+B117</f>
        <v>42.789357787171724</v>
      </c>
      <c r="C110" s="261">
        <f t="shared" si="4"/>
        <v>48.499091849415784</v>
      </c>
      <c r="D110" s="261">
        <f t="shared" si="4"/>
        <v>42.120809302011132</v>
      </c>
      <c r="E110" s="261">
        <f t="shared" si="4"/>
        <v>30.187450702440024</v>
      </c>
      <c r="F110" s="261">
        <f t="shared" si="4"/>
        <v>29.184997596797778</v>
      </c>
      <c r="G110" s="261">
        <f t="shared" si="4"/>
        <v>22.64109388314191</v>
      </c>
      <c r="H110" s="261">
        <f t="shared" si="4"/>
        <v>20.46535758867693</v>
      </c>
      <c r="I110" s="261">
        <f t="shared" si="4"/>
        <v>31.050083801448057</v>
      </c>
      <c r="J110" s="261">
        <f t="shared" si="4"/>
        <v>26.125165892136742</v>
      </c>
      <c r="K110" s="261">
        <f t="shared" si="4"/>
        <v>23.946763991244755</v>
      </c>
      <c r="L110" s="261">
        <f t="shared" si="4"/>
        <v>31.100012921204485</v>
      </c>
      <c r="M110" s="261">
        <f t="shared" si="4"/>
        <v>42.285791296881065</v>
      </c>
      <c r="N110" s="261">
        <f t="shared" si="4"/>
        <v>47.849211314693882</v>
      </c>
      <c r="O110" s="261">
        <f t="shared" si="4"/>
        <v>48.51321171851589</v>
      </c>
      <c r="P110" s="261">
        <f t="shared" si="4"/>
        <v>48.277840246130594</v>
      </c>
      <c r="Q110" s="261">
        <f t="shared" si="4"/>
        <v>48.002913636226097</v>
      </c>
      <c r="R110" s="261">
        <f t="shared" si="4"/>
        <v>41.159033225153536</v>
      </c>
      <c r="S110" s="261">
        <f t="shared" si="4"/>
        <v>39.952522763156892</v>
      </c>
      <c r="T110" s="261">
        <f t="shared" si="4"/>
        <v>30.053620348259372</v>
      </c>
      <c r="U110" s="261">
        <f t="shared" si="4"/>
        <v>29.692360000143484</v>
      </c>
      <c r="V110" s="261">
        <f t="shared" si="4"/>
        <v>19.900921090276547</v>
      </c>
      <c r="W110" s="261">
        <f t="shared" si="4"/>
        <v>29.019618443844756</v>
      </c>
      <c r="X110" s="261">
        <f t="shared" si="4"/>
        <v>25.851110060369336</v>
      </c>
      <c r="Y110" s="261">
        <f t="shared" si="4"/>
        <v>28.81199143609134</v>
      </c>
      <c r="DA110" s="70"/>
    </row>
    <row r="111" spans="1:105" ht="12" customHeight="1" x14ac:dyDescent="0.25">
      <c r="A111" s="60" t="s">
        <v>1554</v>
      </c>
      <c r="B111" s="262">
        <v>36.257882598208411</v>
      </c>
      <c r="C111" s="262">
        <v>41.620226244380817</v>
      </c>
      <c r="D111" s="262">
        <v>35.447159907829288</v>
      </c>
      <c r="E111" s="262">
        <v>24.774555403097079</v>
      </c>
      <c r="F111" s="262">
        <v>23.932590677097661</v>
      </c>
      <c r="G111" s="262">
        <v>17.949906134505639</v>
      </c>
      <c r="H111" s="262">
        <v>16.251230384007471</v>
      </c>
      <c r="I111" s="262">
        <v>25.731579866623779</v>
      </c>
      <c r="J111" s="262">
        <v>21.035171623095131</v>
      </c>
      <c r="K111" s="262">
        <v>19.09368293322219</v>
      </c>
      <c r="L111" s="262">
        <v>25.882248942647319</v>
      </c>
      <c r="M111" s="262">
        <v>36.75520489267042</v>
      </c>
      <c r="N111" s="262">
        <v>41.307943037286478</v>
      </c>
      <c r="O111" s="262">
        <v>41.163792824355987</v>
      </c>
      <c r="P111" s="262">
        <v>41.184770118102527</v>
      </c>
      <c r="Q111" s="262">
        <v>40.261014939179177</v>
      </c>
      <c r="R111" s="262">
        <v>35.313592981183753</v>
      </c>
      <c r="S111" s="262">
        <v>33.007918082863803</v>
      </c>
      <c r="T111" s="262">
        <v>24.929824819904141</v>
      </c>
      <c r="U111" s="262">
        <v>24.247995918760161</v>
      </c>
      <c r="V111" s="262">
        <v>16.071977602136609</v>
      </c>
      <c r="W111" s="262">
        <v>23.739914757005</v>
      </c>
      <c r="X111" s="262">
        <v>20.52081813917745</v>
      </c>
      <c r="Y111" s="262">
        <v>22.645801737125591</v>
      </c>
      <c r="DA111" s="72" t="s">
        <v>1555</v>
      </c>
    </row>
    <row r="112" spans="1:105" ht="12" customHeight="1" x14ac:dyDescent="0.25">
      <c r="A112" s="59" t="s">
        <v>28</v>
      </c>
      <c r="B112" s="230">
        <v>28.313172923705881</v>
      </c>
      <c r="C112" s="230">
        <v>32.013224112610558</v>
      </c>
      <c r="D112" s="230">
        <v>25.322612300572899</v>
      </c>
      <c r="E112" s="230">
        <v>16.71534426411187</v>
      </c>
      <c r="F112" s="230">
        <v>15.38241498338216</v>
      </c>
      <c r="G112" s="230">
        <v>9.741661763493477</v>
      </c>
      <c r="H112" s="230">
        <v>7.551312377639011</v>
      </c>
      <c r="I112" s="230">
        <v>15.05945220969063</v>
      </c>
      <c r="J112" s="230">
        <v>10.783292974054421</v>
      </c>
      <c r="K112" s="230">
        <v>5.8658127559992854</v>
      </c>
      <c r="L112" s="230">
        <v>13.8470606030877</v>
      </c>
      <c r="M112" s="230">
        <v>12.358652348891519</v>
      </c>
      <c r="N112" s="230">
        <v>22.599523590344958</v>
      </c>
      <c r="O112" s="230">
        <v>22.747437881003499</v>
      </c>
      <c r="P112" s="230">
        <v>24.37289272944448</v>
      </c>
      <c r="Q112" s="230">
        <v>27.49214162275986</v>
      </c>
      <c r="R112" s="230">
        <v>17.031884345997209</v>
      </c>
      <c r="S112" s="230">
        <v>17.978999531744272</v>
      </c>
      <c r="T112" s="230">
        <v>19.558597957864752</v>
      </c>
      <c r="U112" s="230">
        <v>16.390041766633999</v>
      </c>
      <c r="V112" s="230">
        <v>10.61687338806372</v>
      </c>
      <c r="W112" s="230">
        <v>16.658986443442409</v>
      </c>
      <c r="X112" s="230">
        <v>9.3778831998130094</v>
      </c>
      <c r="Y112" s="230">
        <v>10.764077587055141</v>
      </c>
      <c r="DA112" s="71" t="s">
        <v>1556</v>
      </c>
    </row>
    <row r="113" spans="1:105" ht="12" customHeight="1" x14ac:dyDescent="0.25">
      <c r="A113" s="59" t="s">
        <v>31</v>
      </c>
      <c r="B113" s="295">
        <v>0.70546423904509792</v>
      </c>
      <c r="C113" s="295">
        <v>0.76905270489370059</v>
      </c>
      <c r="D113" s="295">
        <v>0.6671535371052979</v>
      </c>
      <c r="E113" s="295">
        <v>0.59881237012136868</v>
      </c>
      <c r="F113" s="295">
        <v>0.68115500462847112</v>
      </c>
      <c r="G113" s="295">
        <v>0.58697365950607006</v>
      </c>
      <c r="H113" s="295">
        <v>0.52247166183725913</v>
      </c>
      <c r="I113" s="295">
        <v>0.62996948762502503</v>
      </c>
      <c r="J113" s="295">
        <v>0.66473814697254008</v>
      </c>
      <c r="K113" s="295">
        <v>1.0377968244508109</v>
      </c>
      <c r="L113" s="295">
        <v>0.71212200573472706</v>
      </c>
      <c r="M113" s="295">
        <v>1.0249399182967249</v>
      </c>
      <c r="N113" s="295">
        <v>0.79579120490913768</v>
      </c>
      <c r="O113" s="295">
        <v>1.2014681661878679</v>
      </c>
      <c r="P113" s="295">
        <v>1.1607855353729839</v>
      </c>
      <c r="Q113" s="295">
        <v>1.204666433441842</v>
      </c>
      <c r="R113" s="295">
        <v>1.7040775262576959</v>
      </c>
      <c r="S113" s="295">
        <v>1.2282718621276409</v>
      </c>
      <c r="T113" s="295">
        <v>0.50022618703690147</v>
      </c>
      <c r="U113" s="295">
        <v>0.82466288323231574</v>
      </c>
      <c r="V113" s="295">
        <v>0.40577532201045552</v>
      </c>
      <c r="W113" s="295">
        <v>0.55746579599927204</v>
      </c>
      <c r="X113" s="295">
        <v>1.3369326408405839</v>
      </c>
      <c r="Y113" s="295">
        <v>1.9509362158086969</v>
      </c>
      <c r="DA113" s="122" t="s">
        <v>1557</v>
      </c>
    </row>
    <row r="114" spans="1:105" ht="12" customHeight="1" x14ac:dyDescent="0.25">
      <c r="A114" s="59" t="s">
        <v>159</v>
      </c>
      <c r="B114" s="295">
        <v>2.0614696691930079</v>
      </c>
      <c r="C114" s="295">
        <v>2.1986463205006039</v>
      </c>
      <c r="D114" s="295">
        <v>2.0931121946759599</v>
      </c>
      <c r="E114" s="295">
        <v>1.987930881713895</v>
      </c>
      <c r="F114" s="295">
        <v>0.1223268122769873</v>
      </c>
      <c r="G114" s="295">
        <v>0.1510899645133652</v>
      </c>
      <c r="H114" s="295">
        <v>0.13454166846738819</v>
      </c>
      <c r="I114" s="295">
        <v>0.17383837105080741</v>
      </c>
      <c r="J114" s="295">
        <v>0.18411107189484799</v>
      </c>
      <c r="K114" s="295">
        <v>0.29314864557211973</v>
      </c>
      <c r="L114" s="295">
        <v>0.2439068567870718</v>
      </c>
      <c r="M114" s="295">
        <v>0.18595424475674499</v>
      </c>
      <c r="N114" s="295">
        <v>3.9316843220008519</v>
      </c>
      <c r="O114" s="295">
        <v>5.0591156698220194</v>
      </c>
      <c r="P114" s="295">
        <v>5.941623653770872</v>
      </c>
      <c r="Q114" s="295">
        <v>5.4177726231464387</v>
      </c>
      <c r="R114" s="295">
        <v>4.5768060830328334</v>
      </c>
      <c r="S114" s="295">
        <v>3.5216444561445548</v>
      </c>
      <c r="T114" s="295">
        <v>1.142959892095281</v>
      </c>
      <c r="U114" s="295">
        <v>1.557706813334073</v>
      </c>
      <c r="V114" s="295">
        <v>0.66864124932339963</v>
      </c>
      <c r="W114" s="295">
        <v>0.82821675136291428</v>
      </c>
      <c r="X114" s="295">
        <v>1.3047770665133851</v>
      </c>
      <c r="Y114" s="295">
        <v>1.14449156611213</v>
      </c>
      <c r="DA114" s="122" t="s">
        <v>1558</v>
      </c>
    </row>
    <row r="115" spans="1:105" ht="12" customHeight="1" x14ac:dyDescent="0.25">
      <c r="A115" s="59" t="s">
        <v>32</v>
      </c>
      <c r="B115" s="295">
        <v>3.5751544361765601</v>
      </c>
      <c r="C115" s="295">
        <v>3.7660337272756381</v>
      </c>
      <c r="D115" s="295">
        <v>4.0837792140982669</v>
      </c>
      <c r="E115" s="295">
        <v>3.0687459947276312</v>
      </c>
      <c r="F115" s="295">
        <v>5.1197586117082956</v>
      </c>
      <c r="G115" s="295">
        <v>4.9418667439344937</v>
      </c>
      <c r="H115" s="295">
        <v>5.0044419703974397</v>
      </c>
      <c r="I115" s="295">
        <v>6.3326675307200428</v>
      </c>
      <c r="J115" s="295">
        <v>5.6776645463193454</v>
      </c>
      <c r="K115" s="295">
        <v>6.3864448801329061</v>
      </c>
      <c r="L115" s="295">
        <v>6.2697834630632796</v>
      </c>
      <c r="M115" s="295">
        <v>13.725265644137069</v>
      </c>
      <c r="N115" s="295">
        <v>1.7299646337428409</v>
      </c>
      <c r="O115" s="295">
        <v>3.482543224201085</v>
      </c>
      <c r="P115" s="295">
        <v>0.67291827321259601</v>
      </c>
      <c r="Q115" s="295">
        <v>2.618815478803215</v>
      </c>
      <c r="R115" s="295">
        <v>1.9757394823519441</v>
      </c>
      <c r="S115" s="295">
        <v>2.349412336636405</v>
      </c>
      <c r="T115" s="295">
        <v>0.74909486396971292</v>
      </c>
      <c r="U115" s="295">
        <v>1.324692716230363</v>
      </c>
      <c r="V115" s="295">
        <v>0.52973770106452667</v>
      </c>
      <c r="W115" s="295">
        <v>1.1269999156245529</v>
      </c>
      <c r="X115" s="295">
        <v>1.371483204548414</v>
      </c>
      <c r="Y115" s="295">
        <v>1.480659760371964</v>
      </c>
      <c r="DA115" s="122" t="s">
        <v>1559</v>
      </c>
    </row>
    <row r="116" spans="1:105" ht="12" customHeight="1" x14ac:dyDescent="0.25">
      <c r="A116" s="59" t="s">
        <v>35</v>
      </c>
      <c r="B116" s="295">
        <v>1.6026213300878629</v>
      </c>
      <c r="C116" s="295">
        <v>2.8732693791003112</v>
      </c>
      <c r="D116" s="295">
        <v>3.280502661376862</v>
      </c>
      <c r="E116" s="295">
        <v>2.4037218924223058</v>
      </c>
      <c r="F116" s="295">
        <v>2.626935265101745</v>
      </c>
      <c r="G116" s="295">
        <v>2.5283140030582301</v>
      </c>
      <c r="H116" s="295">
        <v>3.0384627056663751</v>
      </c>
      <c r="I116" s="295">
        <v>3.535652267537273</v>
      </c>
      <c r="J116" s="295">
        <v>3.7253648838539859</v>
      </c>
      <c r="K116" s="295">
        <v>5.5104798270670727</v>
      </c>
      <c r="L116" s="295">
        <v>4.8093760139745347</v>
      </c>
      <c r="M116" s="295">
        <v>9.4603927365883553</v>
      </c>
      <c r="N116" s="295">
        <v>12.25097928628869</v>
      </c>
      <c r="O116" s="295">
        <v>8.6732278831415197</v>
      </c>
      <c r="P116" s="295">
        <v>9.0365499263015874</v>
      </c>
      <c r="Q116" s="295">
        <v>3.5276187810278228</v>
      </c>
      <c r="R116" s="295">
        <v>10.025085543544071</v>
      </c>
      <c r="S116" s="295">
        <v>7.9295898962109179</v>
      </c>
      <c r="T116" s="295">
        <v>2.9789459189374901</v>
      </c>
      <c r="U116" s="295">
        <v>4.1508917393294107</v>
      </c>
      <c r="V116" s="295">
        <v>3.8509499416745121</v>
      </c>
      <c r="W116" s="295">
        <v>4.5682458505758596</v>
      </c>
      <c r="X116" s="295">
        <v>7.1297420274620578</v>
      </c>
      <c r="Y116" s="295">
        <v>7.3056366077776564</v>
      </c>
      <c r="DA116" s="122" t="s">
        <v>1560</v>
      </c>
    </row>
    <row r="117" spans="1:105" ht="12" customHeight="1" x14ac:dyDescent="0.25">
      <c r="A117" s="60" t="s">
        <v>1561</v>
      </c>
      <c r="B117" s="262">
        <v>6.5314751889633094</v>
      </c>
      <c r="C117" s="262">
        <v>6.8788656050349672</v>
      </c>
      <c r="D117" s="262">
        <v>6.6736493941818464</v>
      </c>
      <c r="E117" s="262">
        <v>5.4128952993429467</v>
      </c>
      <c r="F117" s="262">
        <v>5.2524069197001158</v>
      </c>
      <c r="G117" s="262">
        <v>4.6911877486362714</v>
      </c>
      <c r="H117" s="262">
        <v>4.2141272046694613</v>
      </c>
      <c r="I117" s="262">
        <v>5.3185039348242773</v>
      </c>
      <c r="J117" s="262">
        <v>5.0899942690416111</v>
      </c>
      <c r="K117" s="262">
        <v>4.8530810580225641</v>
      </c>
      <c r="L117" s="262">
        <v>5.2177639785571666</v>
      </c>
      <c r="M117" s="262">
        <v>5.5305864042106432</v>
      </c>
      <c r="N117" s="262">
        <v>6.5412682774074016</v>
      </c>
      <c r="O117" s="262">
        <v>7.3494188941599026</v>
      </c>
      <c r="P117" s="262">
        <v>7.0930701280280646</v>
      </c>
      <c r="Q117" s="262">
        <v>7.7418986970469179</v>
      </c>
      <c r="R117" s="262">
        <v>5.8454402439697812</v>
      </c>
      <c r="S117" s="262">
        <v>6.9446046802930903</v>
      </c>
      <c r="T117" s="262">
        <v>5.1237955283552328</v>
      </c>
      <c r="U117" s="262">
        <v>5.4443640813833234</v>
      </c>
      <c r="V117" s="262">
        <v>3.8289434881399389</v>
      </c>
      <c r="W117" s="262">
        <v>5.2797036868397571</v>
      </c>
      <c r="X117" s="262">
        <v>5.330291921191888</v>
      </c>
      <c r="Y117" s="262">
        <v>6.1661896989657494</v>
      </c>
      <c r="DA117" s="72" t="s">
        <v>1562</v>
      </c>
    </row>
    <row r="118" spans="1:105" ht="12" customHeight="1" x14ac:dyDescent="0.25">
      <c r="A118" s="57" t="s">
        <v>1563</v>
      </c>
      <c r="B118" s="261">
        <v>5.3511081836415926</v>
      </c>
      <c r="C118" s="261">
        <v>5.6357182670574923</v>
      </c>
      <c r="D118" s="261">
        <v>5.4675886924144388</v>
      </c>
      <c r="E118" s="261">
        <v>4.4346778477323658</v>
      </c>
      <c r="F118" s="261">
        <v>4.3031928987981214</v>
      </c>
      <c r="G118" s="261">
        <v>3.843397154006666</v>
      </c>
      <c r="H118" s="261">
        <v>3.4525509045671878</v>
      </c>
      <c r="I118" s="261">
        <v>4.3573448733999447</v>
      </c>
      <c r="J118" s="261">
        <v>4.1701314327553174</v>
      </c>
      <c r="K118" s="261">
        <v>3.9760331340372841</v>
      </c>
      <c r="L118" s="261">
        <v>4.2748106236623764</v>
      </c>
      <c r="M118" s="261">
        <v>4.5310998375859812</v>
      </c>
      <c r="N118" s="261">
        <v>5.3591314669275594</v>
      </c>
      <c r="O118" s="261">
        <v>6.0212332515637046</v>
      </c>
      <c r="P118" s="261">
        <v>5.8112117877093477</v>
      </c>
      <c r="Q118" s="261">
        <v>6.3427841760304489</v>
      </c>
      <c r="R118" s="261">
        <v>4.7890533488284417</v>
      </c>
      <c r="S118" s="261">
        <v>5.6895769886206056</v>
      </c>
      <c r="T118" s="261">
        <v>4.1978241346484753</v>
      </c>
      <c r="U118" s="261">
        <v>4.4604595972198382</v>
      </c>
      <c r="V118" s="261">
        <v>3.136977519061646</v>
      </c>
      <c r="W118" s="261">
        <v>4.3255565991570686</v>
      </c>
      <c r="X118" s="261">
        <v>4.3670025370204018</v>
      </c>
      <c r="Y118" s="261">
        <v>5.0518370207970298</v>
      </c>
      <c r="DA118" s="70" t="s">
        <v>1564</v>
      </c>
    </row>
    <row r="119" spans="1:105" ht="12" customHeight="1" x14ac:dyDescent="0.25">
      <c r="A119" s="57" t="s">
        <v>1565</v>
      </c>
      <c r="B119" s="261">
        <f t="shared" ref="B119:Y119" si="5">B120+B126</f>
        <v>4.5924895620585371</v>
      </c>
      <c r="C119" s="261">
        <f t="shared" si="5"/>
        <v>5.1239115948739595</v>
      </c>
      <c r="D119" s="261">
        <f t="shared" si="5"/>
        <v>4.5586587562206429</v>
      </c>
      <c r="E119" s="261">
        <f t="shared" si="5"/>
        <v>3.3649558166098066</v>
      </c>
      <c r="F119" s="261">
        <f t="shared" si="5"/>
        <v>3.2562045205748014</v>
      </c>
      <c r="G119" s="261">
        <f t="shared" si="5"/>
        <v>2.6218212580266691</v>
      </c>
      <c r="H119" s="261">
        <f t="shared" si="5"/>
        <v>2.3657961714800289</v>
      </c>
      <c r="I119" s="261">
        <f t="shared" si="5"/>
        <v>3.4224367748728479</v>
      </c>
      <c r="J119" s="261">
        <f t="shared" si="5"/>
        <v>2.9751051998178157</v>
      </c>
      <c r="K119" s="261">
        <f t="shared" si="5"/>
        <v>2.7561473721474501</v>
      </c>
      <c r="L119" s="261">
        <f t="shared" si="5"/>
        <v>3.4109691806114411</v>
      </c>
      <c r="M119" s="261">
        <f t="shared" si="5"/>
        <v>4.3949601842915511</v>
      </c>
      <c r="N119" s="261">
        <f t="shared" si="5"/>
        <v>5.0171427943471381</v>
      </c>
      <c r="O119" s="261">
        <f t="shared" si="5"/>
        <v>5.1981600734409392</v>
      </c>
      <c r="P119" s="261">
        <f t="shared" si="5"/>
        <v>5.1386710904858708</v>
      </c>
      <c r="Q119" s="261">
        <f t="shared" si="5"/>
        <v>5.2164305804118598</v>
      </c>
      <c r="R119" s="261">
        <f t="shared" si="5"/>
        <v>4.3496251538415374</v>
      </c>
      <c r="S119" s="261">
        <f t="shared" si="5"/>
        <v>4.4194088484269747</v>
      </c>
      <c r="T119" s="261">
        <f t="shared" si="5"/>
        <v>3.3088726671558319</v>
      </c>
      <c r="U119" s="261">
        <f t="shared" si="5"/>
        <v>3.3284401156868202</v>
      </c>
      <c r="V119" s="261">
        <f t="shared" si="5"/>
        <v>2.2587834344292133</v>
      </c>
      <c r="W119" s="261">
        <f t="shared" si="5"/>
        <v>3.246613266160526</v>
      </c>
      <c r="X119" s="261">
        <f t="shared" si="5"/>
        <v>2.9895006690150669</v>
      </c>
      <c r="Y119" s="261">
        <f t="shared" si="5"/>
        <v>3.3669042563581577</v>
      </c>
      <c r="DA119" s="70"/>
    </row>
    <row r="120" spans="1:105" ht="12" customHeight="1" x14ac:dyDescent="0.25">
      <c r="A120" s="60" t="s">
        <v>1566</v>
      </c>
      <c r="B120" s="262">
        <v>3.0320819599010238</v>
      </c>
      <c r="C120" s="262">
        <v>3.480510391658167</v>
      </c>
      <c r="D120" s="262">
        <v>2.9642849053619811</v>
      </c>
      <c r="E120" s="262">
        <v>2.0717834887029749</v>
      </c>
      <c r="F120" s="262">
        <v>2.0013738046939591</v>
      </c>
      <c r="G120" s="262">
        <v>1.5010690827003941</v>
      </c>
      <c r="H120" s="262">
        <v>1.3590165487484711</v>
      </c>
      <c r="I120" s="262">
        <v>2.1518150957110089</v>
      </c>
      <c r="J120" s="262">
        <v>1.75907581555687</v>
      </c>
      <c r="K120" s="262">
        <v>1.5967179388670021</v>
      </c>
      <c r="L120" s="262">
        <v>2.164414865873773</v>
      </c>
      <c r="M120" s="262">
        <v>3.0736707634725091</v>
      </c>
      <c r="N120" s="262">
        <v>3.4543955661151688</v>
      </c>
      <c r="O120" s="262">
        <v>3.4423409388500881</v>
      </c>
      <c r="P120" s="262">
        <v>3.4440951746018338</v>
      </c>
      <c r="Q120" s="262">
        <v>3.3668457266840748</v>
      </c>
      <c r="R120" s="262">
        <v>2.9531153102367171</v>
      </c>
      <c r="S120" s="262">
        <v>2.7603021958565068</v>
      </c>
      <c r="T120" s="262">
        <v>2.0847679644607591</v>
      </c>
      <c r="U120" s="262">
        <v>2.0277497118008552</v>
      </c>
      <c r="V120" s="262">
        <v>1.3440264531547601</v>
      </c>
      <c r="W120" s="262">
        <v>1.985261193047708</v>
      </c>
      <c r="X120" s="262">
        <v>1.7160627710037359</v>
      </c>
      <c r="Y120" s="262">
        <v>1.893765493024864</v>
      </c>
      <c r="DA120" s="72" t="s">
        <v>1567</v>
      </c>
    </row>
    <row r="121" spans="1:105" ht="12" customHeight="1" x14ac:dyDescent="0.25">
      <c r="A121" s="59" t="s">
        <v>28</v>
      </c>
      <c r="B121" s="230">
        <v>2.367701991890963</v>
      </c>
      <c r="C121" s="230">
        <v>2.6771204591773721</v>
      </c>
      <c r="D121" s="230">
        <v>2.117614996578117</v>
      </c>
      <c r="E121" s="230">
        <v>1.3978282835317311</v>
      </c>
      <c r="F121" s="230">
        <v>1.286361464834378</v>
      </c>
      <c r="G121" s="230">
        <v>0.81465090556627517</v>
      </c>
      <c r="H121" s="230">
        <v>0.63148193973544142</v>
      </c>
      <c r="I121" s="230">
        <v>1.259353555666564</v>
      </c>
      <c r="J121" s="230">
        <v>0.90175779036179649</v>
      </c>
      <c r="K121" s="230">
        <v>0.49053126556545162</v>
      </c>
      <c r="L121" s="230">
        <v>1.157966754913399</v>
      </c>
      <c r="M121" s="230">
        <v>1.0334979361870951</v>
      </c>
      <c r="N121" s="230">
        <v>1.8898954619051169</v>
      </c>
      <c r="O121" s="230">
        <v>1.9022648618860041</v>
      </c>
      <c r="P121" s="230">
        <v>2.0381942645267159</v>
      </c>
      <c r="Q121" s="230">
        <v>2.2990428750942349</v>
      </c>
      <c r="R121" s="230">
        <v>1.424299092169562</v>
      </c>
      <c r="S121" s="230">
        <v>1.5035020313062739</v>
      </c>
      <c r="T121" s="230">
        <v>1.6355966697274551</v>
      </c>
      <c r="U121" s="230">
        <v>1.3706247138957539</v>
      </c>
      <c r="V121" s="230">
        <v>0.8878408766233884</v>
      </c>
      <c r="W121" s="230">
        <v>1.3931153350883569</v>
      </c>
      <c r="X121" s="230">
        <v>0.78422975735535472</v>
      </c>
      <c r="Y121" s="230">
        <v>0.90015089486492939</v>
      </c>
      <c r="DA121" s="71" t="s">
        <v>1568</v>
      </c>
    </row>
    <row r="122" spans="1:105" ht="12" customHeight="1" x14ac:dyDescent="0.25">
      <c r="A122" s="59" t="s">
        <v>31</v>
      </c>
      <c r="B122" s="295">
        <v>5.8994768565708788E-2</v>
      </c>
      <c r="C122" s="295">
        <v>6.4312383008170937E-2</v>
      </c>
      <c r="D122" s="295">
        <v>5.5791018652619463E-2</v>
      </c>
      <c r="E122" s="295">
        <v>5.0075957411266282E-2</v>
      </c>
      <c r="F122" s="295">
        <v>5.6961897756609148E-2</v>
      </c>
      <c r="G122" s="295">
        <v>4.9085939839558737E-2</v>
      </c>
      <c r="H122" s="295">
        <v>4.3691930882211523E-2</v>
      </c>
      <c r="I122" s="295">
        <v>5.2681485565026158E-2</v>
      </c>
      <c r="J122" s="295">
        <v>5.5589030551747298E-2</v>
      </c>
      <c r="K122" s="295">
        <v>8.678623250921326E-2</v>
      </c>
      <c r="L122" s="295">
        <v>5.9551527339974653E-2</v>
      </c>
      <c r="M122" s="295">
        <v>8.5711067871445112E-2</v>
      </c>
      <c r="N122" s="295">
        <v>6.6548402260316317E-2</v>
      </c>
      <c r="O122" s="295">
        <v>0.10047332306916371</v>
      </c>
      <c r="P122" s="295">
        <v>9.7071219522686283E-2</v>
      </c>
      <c r="Q122" s="295">
        <v>0.1007407796261606</v>
      </c>
      <c r="R122" s="295">
        <v>0.14250425991213381</v>
      </c>
      <c r="S122" s="295">
        <v>0.1027147943602002</v>
      </c>
      <c r="T122" s="295">
        <v>4.1831642911757047E-2</v>
      </c>
      <c r="U122" s="295">
        <v>6.8962809520824647E-2</v>
      </c>
      <c r="V122" s="295">
        <v>3.3933146269874162E-2</v>
      </c>
      <c r="W122" s="295">
        <v>4.6618331303074433E-2</v>
      </c>
      <c r="X122" s="295">
        <v>0.1118016015114979</v>
      </c>
      <c r="Y122" s="295">
        <v>0.16314793035276179</v>
      </c>
      <c r="DA122" s="122" t="s">
        <v>1569</v>
      </c>
    </row>
    <row r="123" spans="1:105" ht="12" customHeight="1" x14ac:dyDescent="0.25">
      <c r="A123" s="59" t="s">
        <v>159</v>
      </c>
      <c r="B123" s="295">
        <v>0.17239134077708401</v>
      </c>
      <c r="C123" s="295">
        <v>0.18386280077265341</v>
      </c>
      <c r="D123" s="295">
        <v>0.17503746139437859</v>
      </c>
      <c r="E123" s="295">
        <v>0.1662416261525618</v>
      </c>
      <c r="F123" s="295">
        <v>1.022963543755253E-2</v>
      </c>
      <c r="G123" s="295">
        <v>1.2634967154582189E-2</v>
      </c>
      <c r="H123" s="295">
        <v>1.125110835443848E-2</v>
      </c>
      <c r="I123" s="295">
        <v>1.4537313020804431E-2</v>
      </c>
      <c r="J123" s="295">
        <v>1.5396372311547869E-2</v>
      </c>
      <c r="K123" s="295">
        <v>2.4514689113493991E-2</v>
      </c>
      <c r="L123" s="295">
        <v>2.0396822080194658E-2</v>
      </c>
      <c r="M123" s="295">
        <v>1.555050848230741E-2</v>
      </c>
      <c r="N123" s="295">
        <v>0.32878889362815489</v>
      </c>
      <c r="O123" s="295">
        <v>0.42307085401280159</v>
      </c>
      <c r="P123" s="295">
        <v>0.49687098644889022</v>
      </c>
      <c r="Q123" s="295">
        <v>0.45306370522308648</v>
      </c>
      <c r="R123" s="295">
        <v>0.38273749496378018</v>
      </c>
      <c r="S123" s="295">
        <v>0.29449912293524227</v>
      </c>
      <c r="T123" s="295">
        <v>9.5580541978029399E-2</v>
      </c>
      <c r="U123" s="295">
        <v>0.13026394232294561</v>
      </c>
      <c r="V123" s="295">
        <v>5.5915429265010079E-2</v>
      </c>
      <c r="W123" s="295">
        <v>6.9260003363224798E-2</v>
      </c>
      <c r="X123" s="295">
        <v>0.1091125769507373</v>
      </c>
      <c r="Y123" s="295">
        <v>9.5708628915879695E-2</v>
      </c>
      <c r="DA123" s="122" t="s">
        <v>1570</v>
      </c>
    </row>
    <row r="124" spans="1:105" ht="12" customHeight="1" x14ac:dyDescent="0.25">
      <c r="A124" s="59" t="s">
        <v>32</v>
      </c>
      <c r="B124" s="295">
        <v>0.29897391940716089</v>
      </c>
      <c r="C124" s="295">
        <v>0.31493628713485627</v>
      </c>
      <c r="D124" s="295">
        <v>0.34150789831003481</v>
      </c>
      <c r="E124" s="295">
        <v>0.25662528265210782</v>
      </c>
      <c r="F124" s="295">
        <v>0.42814214767124043</v>
      </c>
      <c r="G124" s="295">
        <v>0.41326585913924813</v>
      </c>
      <c r="H124" s="295">
        <v>0.41849874097621442</v>
      </c>
      <c r="I124" s="295">
        <v>0.5295722089104008</v>
      </c>
      <c r="J124" s="295">
        <v>0.47479728576635521</v>
      </c>
      <c r="K124" s="295">
        <v>0.53406936426866991</v>
      </c>
      <c r="L124" s="295">
        <v>0.52431350008782063</v>
      </c>
      <c r="M124" s="295">
        <v>1.147781595952702</v>
      </c>
      <c r="N124" s="295">
        <v>0.14466908107583859</v>
      </c>
      <c r="O124" s="295">
        <v>0.29122926459024451</v>
      </c>
      <c r="P124" s="295">
        <v>5.6273097337362951E-2</v>
      </c>
      <c r="Q124" s="295">
        <v>0.21899963816367901</v>
      </c>
      <c r="R124" s="295">
        <v>0.1652221148236474</v>
      </c>
      <c r="S124" s="295">
        <v>0.19647067759649459</v>
      </c>
      <c r="T124" s="295">
        <v>6.264339946341238E-2</v>
      </c>
      <c r="U124" s="295">
        <v>0.1107780322365774</v>
      </c>
      <c r="V124" s="295">
        <v>4.4299556724709553E-2</v>
      </c>
      <c r="W124" s="295">
        <v>9.4245881670542819E-2</v>
      </c>
      <c r="X124" s="295">
        <v>0.1146909081509347</v>
      </c>
      <c r="Y124" s="295">
        <v>0.12382084739821619</v>
      </c>
      <c r="DA124" s="122" t="s">
        <v>1571</v>
      </c>
    </row>
    <row r="125" spans="1:105" ht="12" customHeight="1" x14ac:dyDescent="0.25">
      <c r="A125" s="59" t="s">
        <v>35</v>
      </c>
      <c r="B125" s="295">
        <v>0.1340199392601073</v>
      </c>
      <c r="C125" s="295">
        <v>0.24027846156511501</v>
      </c>
      <c r="D125" s="295">
        <v>0.27433353042683112</v>
      </c>
      <c r="E125" s="295">
        <v>0.20101233895530779</v>
      </c>
      <c r="F125" s="295">
        <v>0.2196786589941794</v>
      </c>
      <c r="G125" s="295">
        <v>0.2114314110007296</v>
      </c>
      <c r="H125" s="295">
        <v>0.25409282880016548</v>
      </c>
      <c r="I125" s="295">
        <v>0.2956705325482144</v>
      </c>
      <c r="J125" s="295">
        <v>0.31153533656542282</v>
      </c>
      <c r="K125" s="295">
        <v>0.46081638741017311</v>
      </c>
      <c r="L125" s="295">
        <v>0.40218626145238362</v>
      </c>
      <c r="M125" s="295">
        <v>0.79112965497895926</v>
      </c>
      <c r="N125" s="295">
        <v>1.0244937272457419</v>
      </c>
      <c r="O125" s="295">
        <v>0.72530263529187444</v>
      </c>
      <c r="P125" s="295">
        <v>0.75568560676617802</v>
      </c>
      <c r="Q125" s="295">
        <v>0.29499872857691428</v>
      </c>
      <c r="R125" s="295">
        <v>0.83835234836759343</v>
      </c>
      <c r="S125" s="295">
        <v>0.66311556965829521</v>
      </c>
      <c r="T125" s="295">
        <v>0.24911571038010519</v>
      </c>
      <c r="U125" s="295">
        <v>0.34712021382475289</v>
      </c>
      <c r="V125" s="295">
        <v>0.32203744427177738</v>
      </c>
      <c r="W125" s="295">
        <v>0.38202164162250879</v>
      </c>
      <c r="X125" s="295">
        <v>0.59622792703521132</v>
      </c>
      <c r="Y125" s="295">
        <v>0.61093719149307668</v>
      </c>
      <c r="DA125" s="122" t="s">
        <v>1572</v>
      </c>
    </row>
    <row r="126" spans="1:105" ht="12" customHeight="1" x14ac:dyDescent="0.25">
      <c r="A126" s="60" t="s">
        <v>1573</v>
      </c>
      <c r="B126" s="262">
        <v>1.5604076021575131</v>
      </c>
      <c r="C126" s="262">
        <v>1.643401203215793</v>
      </c>
      <c r="D126" s="262">
        <v>1.594373850858662</v>
      </c>
      <c r="E126" s="262">
        <v>1.2931723279068319</v>
      </c>
      <c r="F126" s="262">
        <v>1.2548307158808421</v>
      </c>
      <c r="G126" s="262">
        <v>1.120752175326275</v>
      </c>
      <c r="H126" s="262">
        <v>1.006779622731558</v>
      </c>
      <c r="I126" s="262">
        <v>1.270621679161839</v>
      </c>
      <c r="J126" s="262">
        <v>1.216029384260946</v>
      </c>
      <c r="K126" s="262">
        <v>1.159429433280448</v>
      </c>
      <c r="L126" s="262">
        <v>1.2465543147376681</v>
      </c>
      <c r="M126" s="262">
        <v>1.321289420819042</v>
      </c>
      <c r="N126" s="262">
        <v>1.562747228231969</v>
      </c>
      <c r="O126" s="262">
        <v>1.7558191345908509</v>
      </c>
      <c r="P126" s="262">
        <v>1.694575915884037</v>
      </c>
      <c r="Q126" s="262">
        <v>1.849584853727785</v>
      </c>
      <c r="R126" s="262">
        <v>1.39650984360482</v>
      </c>
      <c r="S126" s="262">
        <v>1.6591066525704681</v>
      </c>
      <c r="T126" s="262">
        <v>1.2241047026950731</v>
      </c>
      <c r="U126" s="262">
        <v>1.300690403885965</v>
      </c>
      <c r="V126" s="262">
        <v>0.91475698127445304</v>
      </c>
      <c r="W126" s="262">
        <v>1.2613520731128181</v>
      </c>
      <c r="X126" s="262">
        <v>1.273437898011331</v>
      </c>
      <c r="Y126" s="262">
        <v>1.473138763333294</v>
      </c>
      <c r="DA126" s="72" t="s">
        <v>1574</v>
      </c>
    </row>
    <row r="127" spans="1:105" ht="12" customHeight="1" x14ac:dyDescent="0.25">
      <c r="A127" s="132" t="s">
        <v>1575</v>
      </c>
      <c r="B127" s="316">
        <v>4.7748349946340456</v>
      </c>
      <c r="C127" s="316">
        <v>5.0287947613743853</v>
      </c>
      <c r="D127" s="316">
        <v>4.8787714486159688</v>
      </c>
      <c r="E127" s="316">
        <v>3.9570971564381181</v>
      </c>
      <c r="F127" s="316">
        <v>3.8397721250814061</v>
      </c>
      <c r="G127" s="316">
        <v>3.4294928451136459</v>
      </c>
      <c r="H127" s="316">
        <v>3.0807377302291878</v>
      </c>
      <c r="I127" s="316">
        <v>3.8880923485722652</v>
      </c>
      <c r="J127" s="316">
        <v>3.7210403553816742</v>
      </c>
      <c r="K127" s="316">
        <v>3.547844950371736</v>
      </c>
      <c r="L127" s="316">
        <v>3.8144464026525879</v>
      </c>
      <c r="M127" s="316">
        <v>4.0431352396921127</v>
      </c>
      <c r="N127" s="316">
        <v>4.7819942320276771</v>
      </c>
      <c r="O127" s="316">
        <v>5.3727927475491617</v>
      </c>
      <c r="P127" s="316">
        <v>5.1853889798021946</v>
      </c>
      <c r="Q127" s="316">
        <v>5.6597151109194881</v>
      </c>
      <c r="R127" s="316">
        <v>4.2733091420315397</v>
      </c>
      <c r="S127" s="316">
        <v>5.0768533129230109</v>
      </c>
      <c r="T127" s="316">
        <v>3.7457507663017231</v>
      </c>
      <c r="U127" s="316">
        <v>3.9801024098269391</v>
      </c>
      <c r="V127" s="316">
        <v>2.7991491708550131</v>
      </c>
      <c r="W127" s="316">
        <v>3.8597274269401609</v>
      </c>
      <c r="X127" s="316">
        <v>3.896709956110521</v>
      </c>
      <c r="Y127" s="316">
        <v>4.5077930339419749</v>
      </c>
      <c r="DA127" s="139" t="s">
        <v>1576</v>
      </c>
    </row>
    <row r="128" spans="1:105" ht="12" hidden="1" customHeight="1" x14ac:dyDescent="0.25">
      <c r="A128" s="98"/>
      <c r="B128" s="98"/>
      <c r="C128" s="98"/>
      <c r="D128" s="98"/>
      <c r="E128" s="98"/>
      <c r="F128" s="98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8"/>
      <c r="V128" s="98"/>
      <c r="W128" s="98"/>
      <c r="X128" s="98"/>
      <c r="Y128" s="98"/>
      <c r="DA128" s="94"/>
    </row>
    <row r="129" spans="1:105" ht="12" customHeight="1" x14ac:dyDescent="0.25">
      <c r="A129" s="172"/>
      <c r="B129" s="172"/>
      <c r="C129" s="172"/>
      <c r="D129" s="172"/>
      <c r="E129" s="172"/>
      <c r="F129" s="172"/>
      <c r="G129" s="172"/>
      <c r="H129" s="172"/>
      <c r="I129" s="172"/>
      <c r="J129" s="172"/>
      <c r="K129" s="172"/>
      <c r="L129" s="172"/>
      <c r="M129" s="172"/>
      <c r="N129" s="172"/>
      <c r="O129" s="172"/>
      <c r="P129" s="172"/>
      <c r="Q129" s="172"/>
      <c r="R129" s="172"/>
      <c r="S129" s="172"/>
      <c r="T129" s="172"/>
      <c r="U129" s="172"/>
      <c r="V129" s="172"/>
      <c r="W129" s="172"/>
      <c r="X129" s="172"/>
      <c r="Y129" s="172"/>
      <c r="DA129" s="176"/>
    </row>
    <row r="130" spans="1:105" ht="15" customHeight="1" x14ac:dyDescent="0.25">
      <c r="A130" s="32" t="s">
        <v>251</v>
      </c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DA130" s="88"/>
    </row>
    <row r="131" spans="1:105" ht="12" customHeight="1" x14ac:dyDescent="0.25">
      <c r="A131" s="172"/>
      <c r="B131" s="172"/>
      <c r="C131" s="172"/>
      <c r="D131" s="172"/>
      <c r="E131" s="172"/>
      <c r="F131" s="172"/>
      <c r="G131" s="172"/>
      <c r="H131" s="172"/>
      <c r="I131" s="172"/>
      <c r="J131" s="172"/>
      <c r="K131" s="172"/>
      <c r="L131" s="172"/>
      <c r="M131" s="172"/>
      <c r="N131" s="172"/>
      <c r="O131" s="172"/>
      <c r="P131" s="172"/>
      <c r="Q131" s="172"/>
      <c r="R131" s="172"/>
      <c r="S131" s="172"/>
      <c r="T131" s="172"/>
      <c r="U131" s="172"/>
      <c r="V131" s="172"/>
      <c r="W131" s="172"/>
      <c r="X131" s="172"/>
      <c r="Y131" s="172"/>
      <c r="DA131" s="176"/>
    </row>
    <row r="132" spans="1:105" ht="12" customHeight="1" x14ac:dyDescent="0.25">
      <c r="A132" s="35" t="s">
        <v>51</v>
      </c>
      <c r="B132" s="232">
        <f t="shared" ref="B132:Y132" si="6">SUM(B133:B138,B140:B141,B139)</f>
        <v>0.99999999999999978</v>
      </c>
      <c r="C132" s="232">
        <f t="shared" si="6"/>
        <v>0.99999999999999978</v>
      </c>
      <c r="D132" s="232">
        <f t="shared" si="6"/>
        <v>1</v>
      </c>
      <c r="E132" s="232">
        <f t="shared" si="6"/>
        <v>1.0000000000000004</v>
      </c>
      <c r="F132" s="232">
        <f t="shared" si="6"/>
        <v>0.99999999999999978</v>
      </c>
      <c r="G132" s="232">
        <f t="shared" si="6"/>
        <v>0.99999999999999967</v>
      </c>
      <c r="H132" s="232">
        <f t="shared" si="6"/>
        <v>0.99999999999999956</v>
      </c>
      <c r="I132" s="232">
        <f t="shared" si="6"/>
        <v>1.0000000000000004</v>
      </c>
      <c r="J132" s="232">
        <f t="shared" si="6"/>
        <v>1.0000000000000004</v>
      </c>
      <c r="K132" s="232">
        <f t="shared" si="6"/>
        <v>0.99999999999999989</v>
      </c>
      <c r="L132" s="232">
        <f t="shared" si="6"/>
        <v>1.0000000000000002</v>
      </c>
      <c r="M132" s="232">
        <f t="shared" si="6"/>
        <v>0.99999999999999989</v>
      </c>
      <c r="N132" s="232">
        <f t="shared" si="6"/>
        <v>1</v>
      </c>
      <c r="O132" s="232">
        <f t="shared" si="6"/>
        <v>1</v>
      </c>
      <c r="P132" s="232">
        <f t="shared" si="6"/>
        <v>1</v>
      </c>
      <c r="Q132" s="232">
        <f t="shared" si="6"/>
        <v>0.99999999999999978</v>
      </c>
      <c r="R132" s="232">
        <f t="shared" si="6"/>
        <v>1.0000000000000002</v>
      </c>
      <c r="S132" s="232">
        <f t="shared" si="6"/>
        <v>0.99999999999999989</v>
      </c>
      <c r="T132" s="232">
        <f t="shared" si="6"/>
        <v>0.99999999999999989</v>
      </c>
      <c r="U132" s="232">
        <f t="shared" si="6"/>
        <v>1.0000000000000002</v>
      </c>
      <c r="V132" s="232">
        <f t="shared" si="6"/>
        <v>1.0000000000000002</v>
      </c>
      <c r="W132" s="232">
        <f t="shared" si="6"/>
        <v>1</v>
      </c>
      <c r="X132" s="232">
        <f t="shared" si="6"/>
        <v>1</v>
      </c>
      <c r="Y132" s="232">
        <f t="shared" si="6"/>
        <v>1</v>
      </c>
      <c r="DA132" s="95"/>
    </row>
    <row r="133" spans="1:105" ht="12" customHeight="1" x14ac:dyDescent="0.25">
      <c r="A133" s="55" t="s">
        <v>91</v>
      </c>
      <c r="B133" s="266">
        <f t="shared" ref="B133:Y133" si="7">IF(B$6=0,0,B$6/B$5)</f>
        <v>4.9001717949362566E-3</v>
      </c>
      <c r="C133" s="266">
        <f t="shared" si="7"/>
        <v>4.9001717949361508E-3</v>
      </c>
      <c r="D133" s="266">
        <f t="shared" si="7"/>
        <v>4.9001717949363486E-3</v>
      </c>
      <c r="E133" s="266">
        <f t="shared" si="7"/>
        <v>4.9001717949360467E-3</v>
      </c>
      <c r="F133" s="266">
        <f t="shared" si="7"/>
        <v>4.9001717949360311E-3</v>
      </c>
      <c r="G133" s="266">
        <f t="shared" si="7"/>
        <v>4.9001717949361378E-3</v>
      </c>
      <c r="H133" s="266">
        <f t="shared" si="7"/>
        <v>4.9001717949360172E-3</v>
      </c>
      <c r="I133" s="266">
        <f t="shared" si="7"/>
        <v>4.9001717949359634E-3</v>
      </c>
      <c r="J133" s="266">
        <f t="shared" si="7"/>
        <v>4.9001717949360684E-3</v>
      </c>
      <c r="K133" s="266">
        <f t="shared" si="7"/>
        <v>4.9001717949362991E-3</v>
      </c>
      <c r="L133" s="266">
        <f t="shared" si="7"/>
        <v>4.900171794936261E-3</v>
      </c>
      <c r="M133" s="266">
        <f t="shared" si="7"/>
        <v>4.9001717949342695E-3</v>
      </c>
      <c r="N133" s="266">
        <f t="shared" si="7"/>
        <v>4.9001717949324506E-3</v>
      </c>
      <c r="O133" s="266">
        <f t="shared" si="7"/>
        <v>4.9001717949336216E-3</v>
      </c>
      <c r="P133" s="266">
        <f t="shared" si="7"/>
        <v>4.9001717949334195E-3</v>
      </c>
      <c r="Q133" s="266">
        <f t="shared" si="7"/>
        <v>4.9001717949334229E-3</v>
      </c>
      <c r="R133" s="266">
        <f t="shared" si="7"/>
        <v>4.9001717949338419E-3</v>
      </c>
      <c r="S133" s="266">
        <f t="shared" si="7"/>
        <v>4.9001717949336207E-3</v>
      </c>
      <c r="T133" s="266">
        <f t="shared" si="7"/>
        <v>4.9001717949368907E-3</v>
      </c>
      <c r="U133" s="266">
        <f t="shared" si="7"/>
        <v>4.9001717949374345E-3</v>
      </c>
      <c r="V133" s="266">
        <f t="shared" si="7"/>
        <v>4.9001717949370876E-3</v>
      </c>
      <c r="W133" s="266">
        <f t="shared" si="7"/>
        <v>4.9001717949373009E-3</v>
      </c>
      <c r="X133" s="266">
        <f t="shared" si="7"/>
        <v>4.9001717949370529E-3</v>
      </c>
      <c r="Y133" s="266">
        <f t="shared" si="7"/>
        <v>4.9001717949374111E-3</v>
      </c>
      <c r="DA133" s="76"/>
    </row>
    <row r="134" spans="1:105" ht="12" customHeight="1" x14ac:dyDescent="0.25">
      <c r="A134" s="173" t="s">
        <v>92</v>
      </c>
      <c r="B134" s="267">
        <f t="shared" ref="B134:Y134" si="8">IF(B$7=0,0,B$7/B$5)</f>
        <v>1.9592888677824145E-3</v>
      </c>
      <c r="C134" s="267">
        <f t="shared" si="8"/>
        <v>1.9592888677823716E-3</v>
      </c>
      <c r="D134" s="267">
        <f t="shared" si="8"/>
        <v>1.9592888677824501E-3</v>
      </c>
      <c r="E134" s="267">
        <f t="shared" si="8"/>
        <v>1.9592888677823295E-3</v>
      </c>
      <c r="F134" s="267">
        <f t="shared" si="8"/>
        <v>1.9592888677823226E-3</v>
      </c>
      <c r="G134" s="267">
        <f t="shared" si="8"/>
        <v>1.9592888677823655E-3</v>
      </c>
      <c r="H134" s="267">
        <f t="shared" si="8"/>
        <v>1.9592888677823187E-3</v>
      </c>
      <c r="I134" s="267">
        <f t="shared" si="8"/>
        <v>1.9592888677822957E-3</v>
      </c>
      <c r="J134" s="267">
        <f t="shared" si="8"/>
        <v>1.959288867782339E-3</v>
      </c>
      <c r="K134" s="267">
        <f t="shared" si="8"/>
        <v>1.9592888677824306E-3</v>
      </c>
      <c r="L134" s="267">
        <f t="shared" si="8"/>
        <v>1.9592888677824158E-3</v>
      </c>
      <c r="M134" s="267">
        <f t="shared" si="8"/>
        <v>1.9592888677816187E-3</v>
      </c>
      <c r="N134" s="267">
        <f t="shared" si="8"/>
        <v>1.9592888677808923E-3</v>
      </c>
      <c r="O134" s="267">
        <f t="shared" si="8"/>
        <v>1.9592888677813598E-3</v>
      </c>
      <c r="P134" s="267">
        <f t="shared" si="8"/>
        <v>1.9592888677812787E-3</v>
      </c>
      <c r="Q134" s="267">
        <f t="shared" si="8"/>
        <v>1.9592888677812804E-3</v>
      </c>
      <c r="R134" s="267">
        <f t="shared" si="8"/>
        <v>1.9592888677814478E-3</v>
      </c>
      <c r="S134" s="267">
        <f t="shared" si="8"/>
        <v>1.9592888677813594E-3</v>
      </c>
      <c r="T134" s="267">
        <f t="shared" si="8"/>
        <v>1.959288867782666E-3</v>
      </c>
      <c r="U134" s="267">
        <f t="shared" si="8"/>
        <v>1.9592888677828846E-3</v>
      </c>
      <c r="V134" s="267">
        <f t="shared" si="8"/>
        <v>1.959288867782745E-3</v>
      </c>
      <c r="W134" s="267">
        <f t="shared" si="8"/>
        <v>1.9592888677828317E-3</v>
      </c>
      <c r="X134" s="267">
        <f t="shared" si="8"/>
        <v>1.9592888677827324E-3</v>
      </c>
      <c r="Y134" s="267">
        <f t="shared" si="8"/>
        <v>1.9592888677828751E-3</v>
      </c>
      <c r="DA134" s="77"/>
    </row>
    <row r="135" spans="1:105" ht="12" customHeight="1" x14ac:dyDescent="0.25">
      <c r="A135" s="173" t="s">
        <v>93</v>
      </c>
      <c r="B135" s="267">
        <f t="shared" ref="B135:Y135" si="9">IF(B$8=0,0,B$8/B$5)</f>
        <v>1.1308776757466457E-2</v>
      </c>
      <c r="C135" s="267">
        <f t="shared" si="9"/>
        <v>1.0464312722314116E-2</v>
      </c>
      <c r="D135" s="267">
        <f t="shared" si="9"/>
        <v>1.1705064638435623E-2</v>
      </c>
      <c r="E135" s="267">
        <f t="shared" si="9"/>
        <v>1.3327981447727214E-2</v>
      </c>
      <c r="F135" s="267">
        <f t="shared" si="9"/>
        <v>1.3350663135915835E-2</v>
      </c>
      <c r="G135" s="267">
        <f t="shared" si="9"/>
        <v>1.5433661976965609E-2</v>
      </c>
      <c r="H135" s="267">
        <f t="shared" si="9"/>
        <v>1.5388995818982312E-2</v>
      </c>
      <c r="I135" s="267">
        <f t="shared" si="9"/>
        <v>1.2613423283904003E-2</v>
      </c>
      <c r="J135" s="267">
        <f t="shared" si="9"/>
        <v>1.4444960752146812E-2</v>
      </c>
      <c r="K135" s="267">
        <f t="shared" si="9"/>
        <v>1.4764262789436121E-2</v>
      </c>
      <c r="L135" s="267">
        <f t="shared" si="9"/>
        <v>1.2028600543815009E-2</v>
      </c>
      <c r="M135" s="267">
        <f t="shared" si="9"/>
        <v>8.537089814428158E-3</v>
      </c>
      <c r="N135" s="267">
        <f t="shared" si="9"/>
        <v>7.5137938406726959E-3</v>
      </c>
      <c r="O135" s="267">
        <f t="shared" si="9"/>
        <v>8.5528560624694265E-3</v>
      </c>
      <c r="P135" s="267">
        <f t="shared" si="9"/>
        <v>8.4936774209257177E-3</v>
      </c>
      <c r="Q135" s="267">
        <f t="shared" si="9"/>
        <v>7.2421986552778702E-3</v>
      </c>
      <c r="R135" s="267">
        <f t="shared" si="9"/>
        <v>6.5969414407245726E-3</v>
      </c>
      <c r="S135" s="267">
        <f t="shared" si="9"/>
        <v>8.5603163539832369E-3</v>
      </c>
      <c r="T135" s="267">
        <f t="shared" si="9"/>
        <v>1.1489020128364761E-2</v>
      </c>
      <c r="U135" s="267">
        <f t="shared" si="9"/>
        <v>1.1647552031994381E-2</v>
      </c>
      <c r="V135" s="267">
        <f t="shared" si="9"/>
        <v>1.3748994929869949E-2</v>
      </c>
      <c r="W135" s="267">
        <f t="shared" si="9"/>
        <v>1.2957231106881791E-2</v>
      </c>
      <c r="X135" s="267">
        <f t="shared" si="9"/>
        <v>1.3999312988486244E-2</v>
      </c>
      <c r="Y135" s="267">
        <f t="shared" si="9"/>
        <v>1.4568127717362961E-2</v>
      </c>
      <c r="DA135" s="77"/>
    </row>
    <row r="136" spans="1:105" ht="12" customHeight="1" x14ac:dyDescent="0.25">
      <c r="A136" s="173" t="s">
        <v>94</v>
      </c>
      <c r="B136" s="267">
        <f t="shared" ref="B136:Y136" si="10">IF(B$9=0,0,B$9/B$5)</f>
        <v>9.7769480841098538E-4</v>
      </c>
      <c r="C136" s="267">
        <f t="shared" si="10"/>
        <v>9.7769480841096369E-4</v>
      </c>
      <c r="D136" s="267">
        <f t="shared" si="10"/>
        <v>9.7769480841100316E-4</v>
      </c>
      <c r="E136" s="267">
        <f t="shared" si="10"/>
        <v>9.7769480841094331E-4</v>
      </c>
      <c r="F136" s="267">
        <f t="shared" si="10"/>
        <v>9.7769480841094049E-4</v>
      </c>
      <c r="G136" s="267">
        <f t="shared" si="10"/>
        <v>9.7769480841096174E-4</v>
      </c>
      <c r="H136" s="267">
        <f t="shared" si="10"/>
        <v>9.7769480841093767E-4</v>
      </c>
      <c r="I136" s="267">
        <f t="shared" si="10"/>
        <v>9.7769480841092596E-4</v>
      </c>
      <c r="J136" s="267">
        <f t="shared" si="10"/>
        <v>9.7769480841094765E-4</v>
      </c>
      <c r="K136" s="267">
        <f t="shared" si="10"/>
        <v>9.7769480841099383E-4</v>
      </c>
      <c r="L136" s="267">
        <f t="shared" si="10"/>
        <v>9.7769480841098603E-4</v>
      </c>
      <c r="M136" s="267">
        <f t="shared" si="10"/>
        <v>9.7769480841058856E-4</v>
      </c>
      <c r="N136" s="267">
        <f t="shared" si="10"/>
        <v>9.7769480841022535E-4</v>
      </c>
      <c r="O136" s="267">
        <f t="shared" si="10"/>
        <v>9.7769480841045954E-4</v>
      </c>
      <c r="P136" s="267">
        <f t="shared" si="10"/>
        <v>9.7769480841041921E-4</v>
      </c>
      <c r="Q136" s="267">
        <f t="shared" si="10"/>
        <v>9.7769480841041964E-4</v>
      </c>
      <c r="R136" s="267">
        <f t="shared" si="10"/>
        <v>9.7769480841050334E-4</v>
      </c>
      <c r="S136" s="267">
        <f t="shared" si="10"/>
        <v>9.7769480841045932E-4</v>
      </c>
      <c r="T136" s="267">
        <f t="shared" si="10"/>
        <v>9.7769480841111136E-4</v>
      </c>
      <c r="U136" s="267">
        <f t="shared" si="10"/>
        <v>9.7769480841122E-4</v>
      </c>
      <c r="V136" s="267">
        <f t="shared" si="10"/>
        <v>9.7769480841115061E-4</v>
      </c>
      <c r="W136" s="267">
        <f t="shared" si="10"/>
        <v>9.7769480841119354E-4</v>
      </c>
      <c r="X136" s="267">
        <f t="shared" si="10"/>
        <v>9.7769480841114454E-4</v>
      </c>
      <c r="Y136" s="267">
        <f t="shared" si="10"/>
        <v>9.7769480841121566E-4</v>
      </c>
      <c r="DA136" s="77"/>
    </row>
    <row r="137" spans="1:105" ht="12" customHeight="1" x14ac:dyDescent="0.25">
      <c r="A137" s="56" t="s">
        <v>95</v>
      </c>
      <c r="B137" s="268">
        <f t="shared" ref="B137:Y137" si="11">IF(B$10=0,0,B$10/B$5)</f>
        <v>5.1860805862188331E-3</v>
      </c>
      <c r="C137" s="268">
        <f t="shared" si="11"/>
        <v>4.8201679823768415E-3</v>
      </c>
      <c r="D137" s="268">
        <f t="shared" si="11"/>
        <v>5.2312939597101617E-3</v>
      </c>
      <c r="E137" s="268">
        <f t="shared" si="11"/>
        <v>5.8032678475333464E-3</v>
      </c>
      <c r="F137" s="268">
        <f t="shared" si="11"/>
        <v>6.099101132145378E-3</v>
      </c>
      <c r="G137" s="268">
        <f t="shared" si="11"/>
        <v>6.953426255944483E-3</v>
      </c>
      <c r="H137" s="268">
        <f t="shared" si="11"/>
        <v>6.7120369747937824E-3</v>
      </c>
      <c r="I137" s="268">
        <f t="shared" si="11"/>
        <v>5.760411315754283E-3</v>
      </c>
      <c r="J137" s="268">
        <f t="shared" si="11"/>
        <v>6.398197908707594E-3</v>
      </c>
      <c r="K137" s="268">
        <f t="shared" si="11"/>
        <v>6.399915282647402E-3</v>
      </c>
      <c r="L137" s="268">
        <f t="shared" si="11"/>
        <v>5.4762937031943145E-3</v>
      </c>
      <c r="M137" s="268">
        <f t="shared" si="11"/>
        <v>4.0585044019274879E-3</v>
      </c>
      <c r="N137" s="268">
        <f t="shared" si="11"/>
        <v>3.5295165002909982E-3</v>
      </c>
      <c r="O137" s="268">
        <f t="shared" si="11"/>
        <v>3.9830171918179653E-3</v>
      </c>
      <c r="P137" s="268">
        <f t="shared" si="11"/>
        <v>3.9546688235341104E-3</v>
      </c>
      <c r="Q137" s="268">
        <f t="shared" si="11"/>
        <v>3.4736669147525075E-3</v>
      </c>
      <c r="R137" s="268">
        <f t="shared" si="11"/>
        <v>3.1280232836126817E-3</v>
      </c>
      <c r="S137" s="268">
        <f t="shared" si="11"/>
        <v>4.0043342386845843E-3</v>
      </c>
      <c r="T137" s="268">
        <f t="shared" si="11"/>
        <v>5.4181449922058571E-3</v>
      </c>
      <c r="U137" s="268">
        <f t="shared" si="11"/>
        <v>5.4716797948637054E-3</v>
      </c>
      <c r="V137" s="268">
        <f t="shared" si="11"/>
        <v>6.1091433422526984E-3</v>
      </c>
      <c r="W137" s="268">
        <f t="shared" si="11"/>
        <v>5.8390436291564547E-3</v>
      </c>
      <c r="X137" s="268">
        <f t="shared" si="11"/>
        <v>6.2207242043265873E-3</v>
      </c>
      <c r="Y137" s="268">
        <f t="shared" si="11"/>
        <v>6.5202481772504151E-3</v>
      </c>
      <c r="DA137" s="78"/>
    </row>
    <row r="138" spans="1:105" ht="12" customHeight="1" x14ac:dyDescent="0.25">
      <c r="A138" s="174" t="s">
        <v>1450</v>
      </c>
      <c r="B138" s="269">
        <f t="shared" ref="B138:Y138" si="12">IF(B$16=0,0,B$16/B$5)</f>
        <v>4.4809563157907094E-2</v>
      </c>
      <c r="C138" s="269">
        <f t="shared" si="12"/>
        <v>4.146348379589683E-2</v>
      </c>
      <c r="D138" s="269">
        <f t="shared" si="12"/>
        <v>4.6379802557962216E-2</v>
      </c>
      <c r="E138" s="269">
        <f t="shared" si="12"/>
        <v>5.2810400210176606E-2</v>
      </c>
      <c r="F138" s="269">
        <f t="shared" si="12"/>
        <v>5.2900273461830023E-2</v>
      </c>
      <c r="G138" s="269">
        <f t="shared" si="12"/>
        <v>6.1153886573808894E-2</v>
      </c>
      <c r="H138" s="269">
        <f t="shared" si="12"/>
        <v>6.0976902708082453E-2</v>
      </c>
      <c r="I138" s="269">
        <f t="shared" si="12"/>
        <v>4.9979056037545877E-2</v>
      </c>
      <c r="J138" s="269">
        <f t="shared" si="12"/>
        <v>5.723628602973875E-2</v>
      </c>
      <c r="K138" s="269">
        <f t="shared" si="12"/>
        <v>5.8501478995628471E-2</v>
      </c>
      <c r="L138" s="269">
        <f t="shared" si="12"/>
        <v>4.7661771677776722E-2</v>
      </c>
      <c r="M138" s="269">
        <f t="shared" si="12"/>
        <v>3.3827112642556625E-2</v>
      </c>
      <c r="N138" s="269">
        <f t="shared" si="12"/>
        <v>2.9772434886631036E-2</v>
      </c>
      <c r="O138" s="269">
        <f t="shared" si="12"/>
        <v>3.388958435833278E-2</v>
      </c>
      <c r="P138" s="269">
        <f t="shared" si="12"/>
        <v>3.365509665619458E-2</v>
      </c>
      <c r="Q138" s="269">
        <f t="shared" si="12"/>
        <v>2.869627414225186E-2</v>
      </c>
      <c r="R138" s="269">
        <f t="shared" si="12"/>
        <v>2.613952600505556E-2</v>
      </c>
      <c r="S138" s="269">
        <f t="shared" si="12"/>
        <v>3.3919144797178974E-2</v>
      </c>
      <c r="T138" s="269">
        <f t="shared" si="12"/>
        <v>4.5523754169479527E-2</v>
      </c>
      <c r="U138" s="269">
        <f t="shared" si="12"/>
        <v>4.6151916304128141E-2</v>
      </c>
      <c r="V138" s="269">
        <f t="shared" si="12"/>
        <v>5.4478611602354773E-2</v>
      </c>
      <c r="W138" s="269">
        <f t="shared" si="12"/>
        <v>5.1341350005170129E-2</v>
      </c>
      <c r="X138" s="269">
        <f t="shared" si="12"/>
        <v>5.5470464487745404E-2</v>
      </c>
      <c r="Y138" s="269">
        <f t="shared" si="12"/>
        <v>5.772431917648712E-2</v>
      </c>
      <c r="DA138" s="79"/>
    </row>
    <row r="139" spans="1:105" ht="12" customHeight="1" x14ac:dyDescent="0.25">
      <c r="A139" s="174" t="s">
        <v>1452</v>
      </c>
      <c r="B139" s="269">
        <f t="shared" ref="B139:Y139" si="13">IF(B$17=0,0,B$17/B$5)</f>
        <v>0.44535011292280163</v>
      </c>
      <c r="C139" s="269">
        <f t="shared" si="13"/>
        <v>0.44972973440378644</v>
      </c>
      <c r="D139" s="269">
        <f t="shared" si="13"/>
        <v>0.44335913435212271</v>
      </c>
      <c r="E139" s="269">
        <f t="shared" si="13"/>
        <v>0.43500893471399188</v>
      </c>
      <c r="F139" s="269">
        <f t="shared" si="13"/>
        <v>0.43474597403358628</v>
      </c>
      <c r="G139" s="269">
        <f t="shared" si="13"/>
        <v>0.42396749142496704</v>
      </c>
      <c r="H139" s="269">
        <f t="shared" si="13"/>
        <v>0.42431196460637965</v>
      </c>
      <c r="I139" s="269">
        <f t="shared" si="13"/>
        <v>0.43857927706861038</v>
      </c>
      <c r="J139" s="269">
        <f t="shared" si="13"/>
        <v>0.42915960554526883</v>
      </c>
      <c r="K139" s="269">
        <f t="shared" si="13"/>
        <v>0.42757304774450278</v>
      </c>
      <c r="L139" s="269">
        <f t="shared" si="13"/>
        <v>0.44162793214572577</v>
      </c>
      <c r="M139" s="269">
        <f t="shared" si="13"/>
        <v>0.45968753455679312</v>
      </c>
      <c r="N139" s="269">
        <f t="shared" si="13"/>
        <v>0.46503811607760753</v>
      </c>
      <c r="O139" s="269">
        <f t="shared" si="13"/>
        <v>0.45964759499746755</v>
      </c>
      <c r="P139" s="269">
        <f t="shared" si="13"/>
        <v>0.45995588652273472</v>
      </c>
      <c r="Q139" s="269">
        <f t="shared" si="13"/>
        <v>0.46641526308120868</v>
      </c>
      <c r="R139" s="269">
        <f t="shared" si="13"/>
        <v>0.46979530476836312</v>
      </c>
      <c r="S139" s="269">
        <f t="shared" si="13"/>
        <v>0.45959971466993976</v>
      </c>
      <c r="T139" s="269">
        <f t="shared" si="13"/>
        <v>0.44433708826926532</v>
      </c>
      <c r="U139" s="269">
        <f t="shared" si="13"/>
        <v>0.44352260079018718</v>
      </c>
      <c r="V139" s="269">
        <f t="shared" si="13"/>
        <v>0.43276271664666521</v>
      </c>
      <c r="W139" s="269">
        <f t="shared" si="13"/>
        <v>0.43683193849844038</v>
      </c>
      <c r="X139" s="269">
        <f t="shared" si="13"/>
        <v>0.43146291530986097</v>
      </c>
      <c r="Y139" s="269">
        <f t="shared" si="13"/>
        <v>0.42848592917824851</v>
      </c>
      <c r="DA139" s="79"/>
    </row>
    <row r="140" spans="1:105" ht="12" customHeight="1" x14ac:dyDescent="0.25">
      <c r="A140" s="174" t="s">
        <v>1461</v>
      </c>
      <c r="B140" s="269">
        <f t="shared" ref="B140:Y140" si="14">IF(B$25=0,0,B$25/B$5)</f>
        <v>0.43013574632818879</v>
      </c>
      <c r="C140" s="269">
        <f t="shared" si="14"/>
        <v>0.43436574807219863</v>
      </c>
      <c r="D140" s="269">
        <f t="shared" si="14"/>
        <v>0.42821278498031379</v>
      </c>
      <c r="E140" s="269">
        <f t="shared" si="14"/>
        <v>0.4201478507878319</v>
      </c>
      <c r="F140" s="269">
        <f t="shared" si="14"/>
        <v>0.41989387355679691</v>
      </c>
      <c r="G140" s="269">
        <f t="shared" si="14"/>
        <v>0.40948361311986398</v>
      </c>
      <c r="H140" s="269">
        <f t="shared" si="14"/>
        <v>0.40981631816400227</v>
      </c>
      <c r="I140" s="269">
        <f t="shared" si="14"/>
        <v>0.42359622057328467</v>
      </c>
      <c r="J140" s="269">
        <f t="shared" si="14"/>
        <v>0.41449835055307149</v>
      </c>
      <c r="K140" s="269">
        <f t="shared" si="14"/>
        <v>0.41296599386577554</v>
      </c>
      <c r="L140" s="269">
        <f t="shared" si="14"/>
        <v>0.42654072533221693</v>
      </c>
      <c r="M140" s="269">
        <f t="shared" si="14"/>
        <v>0.44398336278995437</v>
      </c>
      <c r="N140" s="269">
        <f t="shared" si="14"/>
        <v>0.44915115394788357</v>
      </c>
      <c r="O140" s="269">
        <f t="shared" si="14"/>
        <v>0.44394478767419715</v>
      </c>
      <c r="P140" s="269">
        <f t="shared" si="14"/>
        <v>0.44424254712560274</v>
      </c>
      <c r="Q140" s="269">
        <f t="shared" si="14"/>
        <v>0.45048125387827326</v>
      </c>
      <c r="R140" s="269">
        <f t="shared" si="14"/>
        <v>0.45374582418270859</v>
      </c>
      <c r="S140" s="269">
        <f t="shared" si="14"/>
        <v>0.44389854306839566</v>
      </c>
      <c r="T140" s="269">
        <f t="shared" si="14"/>
        <v>0.42915732934174655</v>
      </c>
      <c r="U140" s="269">
        <f t="shared" si="14"/>
        <v>0.42837066696191906</v>
      </c>
      <c r="V140" s="269">
        <f t="shared" si="14"/>
        <v>0.41797836961612089</v>
      </c>
      <c r="W140" s="269">
        <f t="shared" si="14"/>
        <v>0.42190857582332525</v>
      </c>
      <c r="X140" s="269">
        <f t="shared" si="14"/>
        <v>0.41672297301497191</v>
      </c>
      <c r="Y140" s="269">
        <f t="shared" si="14"/>
        <v>0.41384768879616701</v>
      </c>
      <c r="DA140" s="79"/>
    </row>
    <row r="141" spans="1:105" ht="12" customHeight="1" x14ac:dyDescent="0.25">
      <c r="A141" s="174" t="s">
        <v>1470</v>
      </c>
      <c r="B141" s="269">
        <f t="shared" ref="B141:Y141" si="15">IF(B$33=0,0,B$33/B$5)</f>
        <v>5.5372564776287353E-2</v>
      </c>
      <c r="C141" s="269">
        <f t="shared" si="15"/>
        <v>5.1319397552297349E-2</v>
      </c>
      <c r="D141" s="269">
        <f t="shared" si="15"/>
        <v>5.7274764040325742E-2</v>
      </c>
      <c r="E141" s="269">
        <f t="shared" si="15"/>
        <v>6.5064409521610217E-2</v>
      </c>
      <c r="F141" s="269">
        <f t="shared" si="15"/>
        <v>6.5172959208595976E-2</v>
      </c>
      <c r="G141" s="269">
        <f t="shared" si="15"/>
        <v>7.517076517732027E-2</v>
      </c>
      <c r="H141" s="269">
        <f t="shared" si="15"/>
        <v>7.4956626256629758E-2</v>
      </c>
      <c r="I141" s="269">
        <f t="shared" si="15"/>
        <v>6.1634456249772027E-2</v>
      </c>
      <c r="J141" s="269">
        <f t="shared" si="15"/>
        <v>7.0425443739937602E-2</v>
      </c>
      <c r="K141" s="269">
        <f t="shared" si="15"/>
        <v>7.1958145850879854E-2</v>
      </c>
      <c r="L141" s="269">
        <f t="shared" si="15"/>
        <v>5.8827521126141723E-2</v>
      </c>
      <c r="M141" s="269">
        <f t="shared" si="15"/>
        <v>4.206924032321363E-2</v>
      </c>
      <c r="N141" s="269">
        <f t="shared" si="15"/>
        <v>3.7157829275790505E-2</v>
      </c>
      <c r="O141" s="269">
        <f t="shared" si="15"/>
        <v>4.2145004244589702E-2</v>
      </c>
      <c r="P141" s="269">
        <f t="shared" si="15"/>
        <v>4.1860967979883014E-2</v>
      </c>
      <c r="Q141" s="269">
        <f t="shared" si="15"/>
        <v>3.5854187857110482E-2</v>
      </c>
      <c r="R141" s="269">
        <f t="shared" si="15"/>
        <v>3.2757224848409865E-2</v>
      </c>
      <c r="S141" s="269">
        <f t="shared" si="15"/>
        <v>4.2180791400692273E-2</v>
      </c>
      <c r="T141" s="269">
        <f t="shared" si="15"/>
        <v>5.6237507627807257E-2</v>
      </c>
      <c r="U141" s="269">
        <f t="shared" si="15"/>
        <v>5.6998428645776193E-2</v>
      </c>
      <c r="V141" s="269">
        <f t="shared" si="15"/>
        <v>6.7085008391605638E-2</v>
      </c>
      <c r="W141" s="269">
        <f t="shared" si="15"/>
        <v>6.3284705465894708E-2</v>
      </c>
      <c r="X141" s="269">
        <f t="shared" si="15"/>
        <v>6.8286454523477896E-2</v>
      </c>
      <c r="Y141" s="269">
        <f t="shared" si="15"/>
        <v>7.1016531483352463E-2</v>
      </c>
      <c r="DA141" s="79"/>
    </row>
    <row r="142" spans="1:105" ht="12" customHeight="1" x14ac:dyDescent="0.25">
      <c r="A142" s="62" t="s">
        <v>1577</v>
      </c>
      <c r="B142" s="318">
        <f t="shared" ref="B142:Y142" si="16">IF(B$34=0,0,B$34/B$5)</f>
        <v>5.4405943864094183E-2</v>
      </c>
      <c r="C142" s="318">
        <f t="shared" si="16"/>
        <v>5.0343270784849695E-2</v>
      </c>
      <c r="D142" s="318">
        <f t="shared" si="16"/>
        <v>5.6312464495673079E-2</v>
      </c>
      <c r="E142" s="318">
        <f t="shared" si="16"/>
        <v>6.4120233869501844E-2</v>
      </c>
      <c r="F142" s="318">
        <f t="shared" si="16"/>
        <v>6.4229354305849487E-2</v>
      </c>
      <c r="G142" s="318">
        <f t="shared" si="16"/>
        <v>7.4250554692558382E-2</v>
      </c>
      <c r="H142" s="318">
        <f t="shared" si="16"/>
        <v>7.4035668101728846E-2</v>
      </c>
      <c r="I142" s="318">
        <f t="shared" si="16"/>
        <v>6.0682531261841074E-2</v>
      </c>
      <c r="J142" s="318">
        <f t="shared" si="16"/>
        <v>6.9493963905642511E-2</v>
      </c>
      <c r="K142" s="318">
        <f t="shared" si="16"/>
        <v>7.1030109599294455E-2</v>
      </c>
      <c r="L142" s="318">
        <f t="shared" si="16"/>
        <v>5.7868979111143547E-2</v>
      </c>
      <c r="M142" s="318">
        <f t="shared" si="16"/>
        <v>4.1071500407844741E-2</v>
      </c>
      <c r="N142" s="318">
        <f t="shared" si="16"/>
        <v>3.614847606149043E-2</v>
      </c>
      <c r="O142" s="318">
        <f t="shared" si="16"/>
        <v>4.1147351017002294E-2</v>
      </c>
      <c r="P142" s="318">
        <f t="shared" si="16"/>
        <v>4.0862645613506304E-2</v>
      </c>
      <c r="Q142" s="318">
        <f t="shared" si="16"/>
        <v>3.4841845580824746E-2</v>
      </c>
      <c r="R142" s="318">
        <f t="shared" si="16"/>
        <v>3.1737546278982884E-2</v>
      </c>
      <c r="S142" s="318">
        <f t="shared" si="16"/>
        <v>4.1183242096118532E-2</v>
      </c>
      <c r="T142" s="318">
        <f t="shared" si="16"/>
        <v>5.5273085459447889E-2</v>
      </c>
      <c r="U142" s="318">
        <f t="shared" si="16"/>
        <v>5.60357743014437E-2</v>
      </c>
      <c r="V142" s="318">
        <f t="shared" si="16"/>
        <v>6.6145708097769831E-2</v>
      </c>
      <c r="W142" s="318">
        <f t="shared" si="16"/>
        <v>6.233657303117885E-2</v>
      </c>
      <c r="X142" s="318">
        <f t="shared" si="16"/>
        <v>6.7349975414856586E-2</v>
      </c>
      <c r="Y142" s="318">
        <f t="shared" si="16"/>
        <v>7.0086513846204096E-2</v>
      </c>
      <c r="DA142" s="141"/>
    </row>
    <row r="143" spans="1:105" ht="12" customHeight="1" x14ac:dyDescent="0.25">
      <c r="A143" s="63" t="s">
        <v>1578</v>
      </c>
      <c r="B143" s="326">
        <f t="shared" ref="B143:Y143" si="17">IF(B$35=0,0,B$35/B$5)</f>
        <v>9.6662091219317371E-4</v>
      </c>
      <c r="C143" s="326">
        <f t="shared" si="17"/>
        <v>9.7612676744765448E-4</v>
      </c>
      <c r="D143" s="326">
        <f t="shared" si="17"/>
        <v>9.6229954465266499E-4</v>
      </c>
      <c r="E143" s="326">
        <f t="shared" si="17"/>
        <v>9.4417565210836427E-4</v>
      </c>
      <c r="F143" s="326">
        <f t="shared" si="17"/>
        <v>9.4360490274648218E-4</v>
      </c>
      <c r="G143" s="326">
        <f t="shared" si="17"/>
        <v>9.2021048476188924E-4</v>
      </c>
      <c r="H143" s="326">
        <f t="shared" si="17"/>
        <v>9.2095815490091267E-4</v>
      </c>
      <c r="I143" s="326">
        <f t="shared" si="17"/>
        <v>9.5192498793094597E-4</v>
      </c>
      <c r="J143" s="326">
        <f t="shared" si="17"/>
        <v>9.3147983429508942E-4</v>
      </c>
      <c r="K143" s="326">
        <f t="shared" si="17"/>
        <v>9.2803625158539003E-4</v>
      </c>
      <c r="L143" s="326">
        <f t="shared" si="17"/>
        <v>9.5854201499817463E-4</v>
      </c>
      <c r="M143" s="326">
        <f t="shared" si="17"/>
        <v>9.9773991536888343E-4</v>
      </c>
      <c r="N143" s="326">
        <f t="shared" si="17"/>
        <v>1.0093532143000776E-3</v>
      </c>
      <c r="O143" s="326">
        <f t="shared" si="17"/>
        <v>9.9765322758741054E-4</v>
      </c>
      <c r="P143" s="326">
        <f t="shared" si="17"/>
        <v>9.9832236637670941E-4</v>
      </c>
      <c r="Q143" s="326">
        <f t="shared" si="17"/>
        <v>1.0123422762857335E-3</v>
      </c>
      <c r="R143" s="326">
        <f t="shared" si="17"/>
        <v>1.0196785694269787E-3</v>
      </c>
      <c r="S143" s="326">
        <f t="shared" si="17"/>
        <v>9.9754930457374527E-4</v>
      </c>
      <c r="T143" s="326">
        <f t="shared" si="17"/>
        <v>9.6442216835936501E-4</v>
      </c>
      <c r="U143" s="326">
        <f t="shared" si="17"/>
        <v>9.6265434433248935E-4</v>
      </c>
      <c r="V143" s="326">
        <f t="shared" si="17"/>
        <v>9.3930029383580325E-4</v>
      </c>
      <c r="W143" s="326">
        <f t="shared" si="17"/>
        <v>9.4813243471585226E-4</v>
      </c>
      <c r="X143" s="326">
        <f t="shared" si="17"/>
        <v>9.3647910862130871E-4</v>
      </c>
      <c r="Y143" s="326">
        <f t="shared" si="17"/>
        <v>9.3001763714835848E-4</v>
      </c>
      <c r="DA143" s="149"/>
    </row>
    <row r="144" spans="1:105" ht="12" hidden="1" customHeight="1" x14ac:dyDescent="0.25">
      <c r="A144" s="98"/>
      <c r="B144" s="98"/>
      <c r="C144" s="98"/>
      <c r="D144" s="98"/>
      <c r="E144" s="98"/>
      <c r="F144" s="98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8"/>
      <c r="V144" s="98"/>
      <c r="W144" s="98"/>
      <c r="X144" s="98"/>
      <c r="Y144" s="98"/>
      <c r="DA144" s="94"/>
    </row>
    <row r="145" spans="1:105" ht="12" customHeight="1" x14ac:dyDescent="0.25">
      <c r="A145" s="172"/>
      <c r="B145" s="172"/>
      <c r="C145" s="172"/>
      <c r="D145" s="172"/>
      <c r="E145" s="172"/>
      <c r="F145" s="172"/>
      <c r="G145" s="172"/>
      <c r="H145" s="172"/>
      <c r="I145" s="172"/>
      <c r="J145" s="172"/>
      <c r="K145" s="172"/>
      <c r="L145" s="172"/>
      <c r="M145" s="172"/>
      <c r="N145" s="172"/>
      <c r="O145" s="172"/>
      <c r="P145" s="172"/>
      <c r="Q145" s="172"/>
      <c r="R145" s="172"/>
      <c r="S145" s="172"/>
      <c r="T145" s="172"/>
      <c r="U145" s="172"/>
      <c r="V145" s="172"/>
      <c r="W145" s="172"/>
      <c r="X145" s="172"/>
      <c r="Y145" s="172"/>
      <c r="DA145" s="176"/>
    </row>
    <row r="146" spans="1:105" ht="12" customHeight="1" x14ac:dyDescent="0.25">
      <c r="A146" s="35" t="s">
        <v>52</v>
      </c>
      <c r="B146" s="232">
        <f t="shared" ref="B146:Y146" si="18">SUM(B147:B152,B154:B156,B158:B159,B161:B162)</f>
        <v>1.0000000000000002</v>
      </c>
      <c r="C146" s="232">
        <f t="shared" si="18"/>
        <v>1</v>
      </c>
      <c r="D146" s="232">
        <f t="shared" si="18"/>
        <v>0.99999999999999978</v>
      </c>
      <c r="E146" s="232">
        <f t="shared" si="18"/>
        <v>1.0000000000000004</v>
      </c>
      <c r="F146" s="232">
        <f t="shared" si="18"/>
        <v>0.99999999999999989</v>
      </c>
      <c r="G146" s="232">
        <f t="shared" si="18"/>
        <v>1.0000000000000002</v>
      </c>
      <c r="H146" s="232">
        <f t="shared" si="18"/>
        <v>1.0000000000000002</v>
      </c>
      <c r="I146" s="232">
        <f t="shared" si="18"/>
        <v>1</v>
      </c>
      <c r="J146" s="232">
        <f t="shared" si="18"/>
        <v>0.99999999999999989</v>
      </c>
      <c r="K146" s="232">
        <f t="shared" si="18"/>
        <v>1</v>
      </c>
      <c r="L146" s="232">
        <f t="shared" si="18"/>
        <v>1.0000000000000002</v>
      </c>
      <c r="M146" s="232">
        <f t="shared" si="18"/>
        <v>0.99999999999999944</v>
      </c>
      <c r="N146" s="232">
        <f t="shared" si="18"/>
        <v>1.0000000000000002</v>
      </c>
      <c r="O146" s="232">
        <f t="shared" si="18"/>
        <v>1</v>
      </c>
      <c r="P146" s="232">
        <f t="shared" si="18"/>
        <v>1</v>
      </c>
      <c r="Q146" s="232">
        <f t="shared" si="18"/>
        <v>1.0000000000000002</v>
      </c>
      <c r="R146" s="232">
        <f t="shared" si="18"/>
        <v>0.99999999999999989</v>
      </c>
      <c r="S146" s="232">
        <f t="shared" si="18"/>
        <v>0.99999999999999978</v>
      </c>
      <c r="T146" s="232">
        <f t="shared" si="18"/>
        <v>1.0000000000000002</v>
      </c>
      <c r="U146" s="232">
        <f t="shared" si="18"/>
        <v>0.99999999999999989</v>
      </c>
      <c r="V146" s="232">
        <f t="shared" si="18"/>
        <v>0.99999999999999989</v>
      </c>
      <c r="W146" s="232">
        <f t="shared" si="18"/>
        <v>1.0000000000000002</v>
      </c>
      <c r="X146" s="232">
        <f t="shared" si="18"/>
        <v>0.99999999999999989</v>
      </c>
      <c r="Y146" s="232">
        <f t="shared" si="18"/>
        <v>1</v>
      </c>
      <c r="DA146" s="95"/>
    </row>
    <row r="147" spans="1:105" ht="12" customHeight="1" x14ac:dyDescent="0.25">
      <c r="A147" s="55" t="s">
        <v>91</v>
      </c>
      <c r="B147" s="266">
        <f t="shared" ref="B147:Y147" si="19">IF(B$49=0,0,B$49/B$48)</f>
        <v>7.1955502283703749E-3</v>
      </c>
      <c r="C147" s="266">
        <f t="shared" si="19"/>
        <v>7.1955502283710072E-3</v>
      </c>
      <c r="D147" s="266">
        <f t="shared" si="19"/>
        <v>7.1955502283701026E-3</v>
      </c>
      <c r="E147" s="266">
        <f t="shared" si="19"/>
        <v>7.1955502283710133E-3</v>
      </c>
      <c r="F147" s="266">
        <f t="shared" si="19"/>
        <v>7.19555022837095E-3</v>
      </c>
      <c r="G147" s="266">
        <f t="shared" si="19"/>
        <v>7.1955502283705137E-3</v>
      </c>
      <c r="H147" s="266">
        <f t="shared" si="19"/>
        <v>7.1955502283707349E-3</v>
      </c>
      <c r="I147" s="266">
        <f t="shared" si="19"/>
        <v>7.1955502283712136E-3</v>
      </c>
      <c r="J147" s="266">
        <f t="shared" si="19"/>
        <v>7.1955502283707184E-3</v>
      </c>
      <c r="K147" s="266">
        <f t="shared" si="19"/>
        <v>7.1955502283702708E-3</v>
      </c>
      <c r="L147" s="266">
        <f t="shared" si="19"/>
        <v>7.195550228370956E-3</v>
      </c>
      <c r="M147" s="266">
        <f t="shared" si="19"/>
        <v>7.1955502283745148E-3</v>
      </c>
      <c r="N147" s="266">
        <f t="shared" si="19"/>
        <v>7.1955502283758271E-3</v>
      </c>
      <c r="O147" s="266">
        <f t="shared" si="19"/>
        <v>7.1955502283753978E-3</v>
      </c>
      <c r="P147" s="266">
        <f t="shared" si="19"/>
        <v>7.1955502283762365E-3</v>
      </c>
      <c r="Q147" s="266">
        <f t="shared" si="19"/>
        <v>7.1955502283753952E-3</v>
      </c>
      <c r="R147" s="266">
        <f t="shared" si="19"/>
        <v>7.1955502283759945E-3</v>
      </c>
      <c r="S147" s="266">
        <f t="shared" si="19"/>
        <v>7.1955502283759893E-3</v>
      </c>
      <c r="T147" s="266">
        <f t="shared" si="19"/>
        <v>7.1955502283700887E-3</v>
      </c>
      <c r="U147" s="266">
        <f t="shared" si="19"/>
        <v>7.1955502283685309E-3</v>
      </c>
      <c r="V147" s="266">
        <f t="shared" si="19"/>
        <v>7.1955502283676462E-3</v>
      </c>
      <c r="W147" s="266">
        <f t="shared" si="19"/>
        <v>7.1955502283676167E-3</v>
      </c>
      <c r="X147" s="266">
        <f t="shared" si="19"/>
        <v>7.1955502283681883E-3</v>
      </c>
      <c r="Y147" s="266">
        <f t="shared" si="19"/>
        <v>7.1955502283671353E-3</v>
      </c>
      <c r="DA147" s="76"/>
    </row>
    <row r="148" spans="1:105" ht="12" customHeight="1" x14ac:dyDescent="0.25">
      <c r="A148" s="173" t="s">
        <v>92</v>
      </c>
      <c r="B148" s="267">
        <f t="shared" ref="B148:Y148" si="20">IF(B$50=0,0,B$50/B$48)</f>
        <v>8.0564402695816103E-3</v>
      </c>
      <c r="C148" s="267">
        <f t="shared" si="20"/>
        <v>8.0564402695823181E-3</v>
      </c>
      <c r="D148" s="267">
        <f t="shared" si="20"/>
        <v>8.0564402695813067E-3</v>
      </c>
      <c r="E148" s="267">
        <f t="shared" si="20"/>
        <v>8.0564402695823302E-3</v>
      </c>
      <c r="F148" s="267">
        <f t="shared" si="20"/>
        <v>8.0564402695822521E-3</v>
      </c>
      <c r="G148" s="267">
        <f t="shared" si="20"/>
        <v>8.0564402695817664E-3</v>
      </c>
      <c r="H148" s="267">
        <f t="shared" si="20"/>
        <v>8.0564402695820145E-3</v>
      </c>
      <c r="I148" s="267">
        <f t="shared" si="20"/>
        <v>8.0564402695825522E-3</v>
      </c>
      <c r="J148" s="267">
        <f t="shared" si="20"/>
        <v>8.0564402695819989E-3</v>
      </c>
      <c r="K148" s="267">
        <f t="shared" si="20"/>
        <v>8.0564402695814975E-3</v>
      </c>
      <c r="L148" s="267">
        <f t="shared" si="20"/>
        <v>8.056440269582266E-3</v>
      </c>
      <c r="M148" s="267">
        <f t="shared" si="20"/>
        <v>8.0564402695862489E-3</v>
      </c>
      <c r="N148" s="267">
        <f t="shared" si="20"/>
        <v>8.0564402695877165E-3</v>
      </c>
      <c r="O148" s="267">
        <f t="shared" si="20"/>
        <v>8.0564402695872377E-3</v>
      </c>
      <c r="P148" s="267">
        <f t="shared" si="20"/>
        <v>8.0564402695881745E-3</v>
      </c>
      <c r="Q148" s="267">
        <f t="shared" si="20"/>
        <v>8.0564402695872308E-3</v>
      </c>
      <c r="R148" s="267">
        <f t="shared" si="20"/>
        <v>8.0564402695879021E-3</v>
      </c>
      <c r="S148" s="267">
        <f t="shared" si="20"/>
        <v>8.0564402695878952E-3</v>
      </c>
      <c r="T148" s="267">
        <f t="shared" si="20"/>
        <v>8.0564402695812911E-3</v>
      </c>
      <c r="U148" s="267">
        <f t="shared" si="20"/>
        <v>8.056440269579546E-3</v>
      </c>
      <c r="V148" s="267">
        <f t="shared" si="20"/>
        <v>8.0564402695785572E-3</v>
      </c>
      <c r="W148" s="267">
        <f t="shared" si="20"/>
        <v>8.0564402695785225E-3</v>
      </c>
      <c r="X148" s="267">
        <f t="shared" si="20"/>
        <v>8.0564402695791678E-3</v>
      </c>
      <c r="Y148" s="267">
        <f t="shared" si="20"/>
        <v>8.056440269577983E-3</v>
      </c>
      <c r="DA148" s="77"/>
    </row>
    <row r="149" spans="1:105" ht="12" customHeight="1" x14ac:dyDescent="0.25">
      <c r="A149" s="173" t="s">
        <v>93</v>
      </c>
      <c r="B149" s="267">
        <f t="shared" ref="B149:Y149" si="21">IF(B$51=0,0,B$51/B$48)</f>
        <v>1.3393536629702073E-2</v>
      </c>
      <c r="C149" s="267">
        <f t="shared" si="21"/>
        <v>1.2485231942061947E-2</v>
      </c>
      <c r="D149" s="267">
        <f t="shared" si="21"/>
        <v>1.3832011950284603E-2</v>
      </c>
      <c r="E149" s="267">
        <f t="shared" si="21"/>
        <v>1.5539718750103777E-2</v>
      </c>
      <c r="F149" s="267">
        <f t="shared" si="21"/>
        <v>1.5564677942837481E-2</v>
      </c>
      <c r="G149" s="267">
        <f t="shared" si="21"/>
        <v>1.7701791186563703E-2</v>
      </c>
      <c r="H149" s="267">
        <f t="shared" si="21"/>
        <v>1.7648562630566328E-2</v>
      </c>
      <c r="I149" s="267">
        <f t="shared" si="21"/>
        <v>1.4811126898326076E-2</v>
      </c>
      <c r="J149" s="267">
        <f t="shared" si="21"/>
        <v>1.6709030537900172E-2</v>
      </c>
      <c r="K149" s="267">
        <f t="shared" si="21"/>
        <v>1.710496002574528E-2</v>
      </c>
      <c r="L149" s="267">
        <f t="shared" si="21"/>
        <v>1.4270133549525168E-2</v>
      </c>
      <c r="M149" s="267">
        <f t="shared" si="21"/>
        <v>1.0613479866730989E-2</v>
      </c>
      <c r="N149" s="267">
        <f t="shared" si="21"/>
        <v>9.7368826881431263E-3</v>
      </c>
      <c r="O149" s="267">
        <f t="shared" si="21"/>
        <v>1.0935207902730702E-2</v>
      </c>
      <c r="P149" s="267">
        <f t="shared" si="21"/>
        <v>1.0817621057270509E-2</v>
      </c>
      <c r="Q149" s="267">
        <f t="shared" si="21"/>
        <v>9.7258906027897166E-3</v>
      </c>
      <c r="R149" s="267">
        <f t="shared" si="21"/>
        <v>8.8631757775636828E-3</v>
      </c>
      <c r="S149" s="267">
        <f t="shared" si="21"/>
        <v>1.1204279683392991E-2</v>
      </c>
      <c r="T149" s="267">
        <f t="shared" si="21"/>
        <v>1.3862647976800372E-2</v>
      </c>
      <c r="U149" s="267">
        <f t="shared" si="21"/>
        <v>1.4203843383440534E-2</v>
      </c>
      <c r="V149" s="267">
        <f t="shared" si="21"/>
        <v>1.6113202803698014E-2</v>
      </c>
      <c r="W149" s="267">
        <f t="shared" si="21"/>
        <v>1.5286055018235619E-2</v>
      </c>
      <c r="X149" s="267">
        <f t="shared" si="21"/>
        <v>1.6549718090406937E-2</v>
      </c>
      <c r="Y149" s="267">
        <f t="shared" si="21"/>
        <v>1.7137877212266523E-2</v>
      </c>
      <c r="DA149" s="77"/>
    </row>
    <row r="150" spans="1:105" ht="12" customHeight="1" x14ac:dyDescent="0.25">
      <c r="A150" s="173" t="s">
        <v>94</v>
      </c>
      <c r="B150" s="267">
        <f t="shared" ref="B150:Y150" si="22">IF(B$52=0,0,B$52/B$48)</f>
        <v>5.9256386055744998E-3</v>
      </c>
      <c r="C150" s="267">
        <f t="shared" si="22"/>
        <v>5.925638605575022E-3</v>
      </c>
      <c r="D150" s="267">
        <f t="shared" si="22"/>
        <v>5.9256386055742769E-3</v>
      </c>
      <c r="E150" s="267">
        <f t="shared" si="22"/>
        <v>5.9256386055750281E-3</v>
      </c>
      <c r="F150" s="267">
        <f t="shared" si="22"/>
        <v>5.9256386055749734E-3</v>
      </c>
      <c r="G150" s="267">
        <f t="shared" si="22"/>
        <v>5.9256386055746152E-3</v>
      </c>
      <c r="H150" s="267">
        <f t="shared" si="22"/>
        <v>5.9256386055747973E-3</v>
      </c>
      <c r="I150" s="267">
        <f t="shared" si="22"/>
        <v>5.9256386055751955E-3</v>
      </c>
      <c r="J150" s="267">
        <f t="shared" si="22"/>
        <v>5.9256386055747826E-3</v>
      </c>
      <c r="K150" s="267">
        <f t="shared" si="22"/>
        <v>5.9256386055744166E-3</v>
      </c>
      <c r="L150" s="267">
        <f t="shared" si="22"/>
        <v>5.9256386055749812E-3</v>
      </c>
      <c r="M150" s="267">
        <f t="shared" si="22"/>
        <v>5.9256386055779103E-3</v>
      </c>
      <c r="N150" s="267">
        <f t="shared" si="22"/>
        <v>5.9256386055789893E-3</v>
      </c>
      <c r="O150" s="267">
        <f t="shared" si="22"/>
        <v>5.9256386055786406E-3</v>
      </c>
      <c r="P150" s="267">
        <f t="shared" si="22"/>
        <v>5.9256386055793284E-3</v>
      </c>
      <c r="Q150" s="267">
        <f t="shared" si="22"/>
        <v>5.9256386055786337E-3</v>
      </c>
      <c r="R150" s="267">
        <f t="shared" si="22"/>
        <v>5.9256386055791281E-3</v>
      </c>
      <c r="S150" s="267">
        <f t="shared" si="22"/>
        <v>5.9256386055791246E-3</v>
      </c>
      <c r="T150" s="267">
        <f t="shared" si="22"/>
        <v>5.9256386055742665E-3</v>
      </c>
      <c r="U150" s="267">
        <f t="shared" si="22"/>
        <v>5.9256386055729846E-3</v>
      </c>
      <c r="V150" s="267">
        <f t="shared" si="22"/>
        <v>5.9256386055722542E-3</v>
      </c>
      <c r="W150" s="267">
        <f t="shared" si="22"/>
        <v>5.9256386055722282E-3</v>
      </c>
      <c r="X150" s="267">
        <f t="shared" si="22"/>
        <v>5.9256386055727018E-3</v>
      </c>
      <c r="Y150" s="267">
        <f t="shared" si="22"/>
        <v>5.9256386055718344E-3</v>
      </c>
      <c r="DA150" s="77"/>
    </row>
    <row r="151" spans="1:105" ht="12" customHeight="1" x14ac:dyDescent="0.25">
      <c r="A151" s="56" t="s">
        <v>95</v>
      </c>
      <c r="B151" s="268">
        <f t="shared" ref="B151:Y151" si="23">IF(B$53=0,0,B$53/B$48)</f>
        <v>9.96598743581909E-3</v>
      </c>
      <c r="C151" s="268">
        <f t="shared" si="23"/>
        <v>9.3314581783907873E-3</v>
      </c>
      <c r="D151" s="268">
        <f t="shared" si="23"/>
        <v>1.0030488849462671E-2</v>
      </c>
      <c r="E151" s="268">
        <f t="shared" si="23"/>
        <v>1.0978748236769698E-2</v>
      </c>
      <c r="F151" s="268">
        <f t="shared" si="23"/>
        <v>1.1537310242511638E-2</v>
      </c>
      <c r="G151" s="268">
        <f t="shared" si="23"/>
        <v>1.2940424338269094E-2</v>
      </c>
      <c r="H151" s="268">
        <f t="shared" si="23"/>
        <v>1.248978132158155E-2</v>
      </c>
      <c r="I151" s="268">
        <f t="shared" si="23"/>
        <v>1.0975139854680438E-2</v>
      </c>
      <c r="J151" s="268">
        <f t="shared" si="23"/>
        <v>1.2008644590991531E-2</v>
      </c>
      <c r="K151" s="268">
        <f t="shared" si="23"/>
        <v>1.2030563163681958E-2</v>
      </c>
      <c r="L151" s="268">
        <f t="shared" si="23"/>
        <v>1.0541468186099589E-2</v>
      </c>
      <c r="M151" s="268">
        <f t="shared" si="23"/>
        <v>8.1868231095025123E-3</v>
      </c>
      <c r="N151" s="268">
        <f t="shared" si="23"/>
        <v>7.4212543183236213E-3</v>
      </c>
      <c r="O151" s="268">
        <f t="shared" si="23"/>
        <v>8.2628429353868299E-3</v>
      </c>
      <c r="P151" s="268">
        <f t="shared" si="23"/>
        <v>8.1723612638365233E-3</v>
      </c>
      <c r="Q151" s="268">
        <f t="shared" si="23"/>
        <v>7.5691751438508844E-3</v>
      </c>
      <c r="R151" s="268">
        <f t="shared" si="23"/>
        <v>6.8189600500700278E-3</v>
      </c>
      <c r="S151" s="268">
        <f t="shared" si="23"/>
        <v>8.5040515191015398E-3</v>
      </c>
      <c r="T151" s="268">
        <f t="shared" si="23"/>
        <v>1.0607554286080163E-2</v>
      </c>
      <c r="U151" s="268">
        <f t="shared" si="23"/>
        <v>1.0826630762428732E-2</v>
      </c>
      <c r="V151" s="268">
        <f t="shared" si="23"/>
        <v>1.1616964768934103E-2</v>
      </c>
      <c r="W151" s="268">
        <f t="shared" si="23"/>
        <v>1.1177028779862862E-2</v>
      </c>
      <c r="X151" s="268">
        <f t="shared" si="23"/>
        <v>1.1932357589221732E-2</v>
      </c>
      <c r="Y151" s="268">
        <f t="shared" si="23"/>
        <v>1.2445686254678784E-2</v>
      </c>
      <c r="DA151" s="78"/>
    </row>
    <row r="152" spans="1:105" ht="12" customHeight="1" x14ac:dyDescent="0.25">
      <c r="A152" s="174" t="s">
        <v>1496</v>
      </c>
      <c r="B152" s="269">
        <f t="shared" ref="B152:Y152" si="24">IF(B$59=0,0,B$59/B$48)</f>
        <v>5.7115001658181147E-2</v>
      </c>
      <c r="C152" s="269">
        <f t="shared" si="24"/>
        <v>5.3241653999904472E-2</v>
      </c>
      <c r="D152" s="269">
        <f t="shared" si="24"/>
        <v>5.8984822852876304E-2</v>
      </c>
      <c r="E152" s="269">
        <f t="shared" si="24"/>
        <v>6.6267117246058493E-2</v>
      </c>
      <c r="F152" s="269">
        <f t="shared" si="24"/>
        <v>6.6373552489697604E-2</v>
      </c>
      <c r="G152" s="269">
        <f t="shared" si="24"/>
        <v>7.5486995027978107E-2</v>
      </c>
      <c r="H152" s="269">
        <f t="shared" si="24"/>
        <v>7.5260008747348478E-2</v>
      </c>
      <c r="I152" s="269">
        <f t="shared" si="24"/>
        <v>6.3160131692284974E-2</v>
      </c>
      <c r="J152" s="269">
        <f t="shared" si="24"/>
        <v>7.1253495866236749E-2</v>
      </c>
      <c r="K152" s="269">
        <f t="shared" si="24"/>
        <v>7.2941885869564765E-2</v>
      </c>
      <c r="L152" s="269">
        <f t="shared" si="24"/>
        <v>6.0853135648737663E-2</v>
      </c>
      <c r="M152" s="269">
        <f t="shared" si="24"/>
        <v>4.5259809783407205E-2</v>
      </c>
      <c r="N152" s="269">
        <f t="shared" si="24"/>
        <v>4.1521674689381935E-2</v>
      </c>
      <c r="O152" s="269">
        <f t="shared" si="24"/>
        <v>4.6631777309061088E-2</v>
      </c>
      <c r="P152" s="269">
        <f t="shared" si="24"/>
        <v>4.613034344143381E-2</v>
      </c>
      <c r="Q152" s="269">
        <f t="shared" si="24"/>
        <v>4.14748003655536E-2</v>
      </c>
      <c r="R152" s="269">
        <f t="shared" si="24"/>
        <v>3.779586476880837E-2</v>
      </c>
      <c r="S152" s="269">
        <f t="shared" si="24"/>
        <v>4.7779199056101042E-2</v>
      </c>
      <c r="T152" s="269">
        <f t="shared" si="24"/>
        <v>5.9115466218674681E-2</v>
      </c>
      <c r="U152" s="269">
        <f t="shared" si="24"/>
        <v>6.0570449824184878E-2</v>
      </c>
      <c r="V152" s="269">
        <f t="shared" si="24"/>
        <v>6.8712665690622204E-2</v>
      </c>
      <c r="W152" s="269">
        <f t="shared" si="24"/>
        <v>6.5185401126796841E-2</v>
      </c>
      <c r="X152" s="269">
        <f t="shared" si="24"/>
        <v>7.0574128574810116E-2</v>
      </c>
      <c r="Y152" s="269">
        <f t="shared" si="24"/>
        <v>7.3082256946653879E-2</v>
      </c>
      <c r="DA152" s="79"/>
    </row>
    <row r="153" spans="1:105" ht="12" customHeight="1" x14ac:dyDescent="0.25">
      <c r="A153" s="174" t="s">
        <v>1498</v>
      </c>
      <c r="B153" s="269">
        <f t="shared" ref="B153:Y153" si="25">IF(B$60=0,0,B$60/B$48)</f>
        <v>0.14339324241663137</v>
      </c>
      <c r="C153" s="269">
        <f t="shared" si="25"/>
        <v>0.14571980157962061</v>
      </c>
      <c r="D153" s="269">
        <f t="shared" si="25"/>
        <v>0.14181442290572346</v>
      </c>
      <c r="E153" s="269">
        <f t="shared" si="25"/>
        <v>0.13728887766511122</v>
      </c>
      <c r="F153" s="269">
        <f t="shared" si="25"/>
        <v>0.13694424925292067</v>
      </c>
      <c r="G153" s="269">
        <f t="shared" si="25"/>
        <v>0.13088753623744781</v>
      </c>
      <c r="H153" s="269">
        <f t="shared" si="25"/>
        <v>0.1314294224562127</v>
      </c>
      <c r="I153" s="269">
        <f t="shared" si="25"/>
        <v>0.1384976402748902</v>
      </c>
      <c r="J153" s="269">
        <f t="shared" si="25"/>
        <v>0.13346884573331014</v>
      </c>
      <c r="K153" s="269">
        <f t="shared" si="25"/>
        <v>0.13059285730239167</v>
      </c>
      <c r="L153" s="269">
        <f t="shared" si="25"/>
        <v>0.13749254928966581</v>
      </c>
      <c r="M153" s="269">
        <f t="shared" si="25"/>
        <v>0.13921994972116858</v>
      </c>
      <c r="N153" s="269">
        <f t="shared" si="25"/>
        <v>0.12604212917508914</v>
      </c>
      <c r="O153" s="269">
        <f t="shared" si="25"/>
        <v>0.12498503333587244</v>
      </c>
      <c r="P153" s="269">
        <f t="shared" si="25"/>
        <v>0.12741883768157619</v>
      </c>
      <c r="Q153" s="269">
        <f t="shared" si="25"/>
        <v>0.10953285756814092</v>
      </c>
      <c r="R153" s="269">
        <f t="shared" si="25"/>
        <v>0.11452573434584742</v>
      </c>
      <c r="S153" s="269">
        <f t="shared" si="25"/>
        <v>0.11273097412370976</v>
      </c>
      <c r="T153" s="269">
        <f t="shared" si="25"/>
        <v>0.13266444051972309</v>
      </c>
      <c r="U153" s="269">
        <f t="shared" si="25"/>
        <v>0.12613031469958175</v>
      </c>
      <c r="V153" s="269">
        <f t="shared" si="25"/>
        <v>0.13166734417728457</v>
      </c>
      <c r="W153" s="269">
        <f t="shared" si="25"/>
        <v>0.13380157009431756</v>
      </c>
      <c r="X153" s="269">
        <f t="shared" si="25"/>
        <v>0.12548055483439621</v>
      </c>
      <c r="Y153" s="269">
        <f t="shared" si="25"/>
        <v>0.12396548055850519</v>
      </c>
      <c r="DA153" s="79"/>
    </row>
    <row r="154" spans="1:105" ht="12" customHeight="1" x14ac:dyDescent="0.25">
      <c r="A154" s="62" t="s">
        <v>1499</v>
      </c>
      <c r="B154" s="318">
        <f t="shared" ref="B154:Y154" si="26">IF(B$61=0,0,B$61/B$48)</f>
        <v>0.11976321616464999</v>
      </c>
      <c r="C154" s="318">
        <f t="shared" si="26"/>
        <v>0.12168057417677926</v>
      </c>
      <c r="D154" s="318">
        <f t="shared" si="26"/>
        <v>0.11834241741339736</v>
      </c>
      <c r="E154" s="318">
        <f t="shared" si="26"/>
        <v>0.11456617684379829</v>
      </c>
      <c r="F154" s="318">
        <f t="shared" si="26"/>
        <v>0.11423745272339081</v>
      </c>
      <c r="G154" s="318">
        <f t="shared" si="26"/>
        <v>0.10910222418621979</v>
      </c>
      <c r="H154" s="318">
        <f t="shared" si="26"/>
        <v>0.10962887823381716</v>
      </c>
      <c r="I154" s="318">
        <f t="shared" si="26"/>
        <v>0.11542558738532124</v>
      </c>
      <c r="J154" s="318">
        <f t="shared" si="26"/>
        <v>0.11122874640767674</v>
      </c>
      <c r="K154" s="318">
        <f t="shared" si="26"/>
        <v>0.10840049075752697</v>
      </c>
      <c r="L154" s="318">
        <f t="shared" si="26"/>
        <v>0.11402042115924882</v>
      </c>
      <c r="M154" s="318">
        <f t="shared" si="26"/>
        <v>0.11361678351474967</v>
      </c>
      <c r="N154" s="318">
        <f t="shared" si="26"/>
        <v>9.9044090715602245E-2</v>
      </c>
      <c r="O154" s="318">
        <f t="shared" si="26"/>
        <v>9.8656669453469917E-2</v>
      </c>
      <c r="P154" s="318">
        <f t="shared" si="26"/>
        <v>0.10117452636769482</v>
      </c>
      <c r="Q154" s="318">
        <f t="shared" si="26"/>
        <v>8.1471110924563397E-2</v>
      </c>
      <c r="R154" s="318">
        <f t="shared" si="26"/>
        <v>8.6248404094370942E-2</v>
      </c>
      <c r="S154" s="318">
        <f t="shared" si="26"/>
        <v>8.5781091662580869E-2</v>
      </c>
      <c r="T154" s="318">
        <f t="shared" si="26"/>
        <v>0.1086452278207078</v>
      </c>
      <c r="U154" s="318">
        <f t="shared" si="26"/>
        <v>0.10189939102968992</v>
      </c>
      <c r="V154" s="318">
        <f t="shared" si="26"/>
        <v>0.10894549052472044</v>
      </c>
      <c r="W154" s="318">
        <f t="shared" si="26"/>
        <v>0.11071387407430133</v>
      </c>
      <c r="X154" s="318">
        <f t="shared" si="26"/>
        <v>0.10262928444948802</v>
      </c>
      <c r="Y154" s="318">
        <f t="shared" si="26"/>
        <v>0.1013829373376358</v>
      </c>
      <c r="DA154" s="141"/>
    </row>
    <row r="155" spans="1:105" ht="12" customHeight="1" x14ac:dyDescent="0.25">
      <c r="A155" s="62" t="s">
        <v>1506</v>
      </c>
      <c r="B155" s="318">
        <f t="shared" ref="B155:Y155" si="27">IF(B$67=0,0,B$67/B$48)</f>
        <v>2.3630026251981365E-2</v>
      </c>
      <c r="C155" s="318">
        <f t="shared" si="27"/>
        <v>2.4039227402841364E-2</v>
      </c>
      <c r="D155" s="318">
        <f t="shared" si="27"/>
        <v>2.347200549232609E-2</v>
      </c>
      <c r="E155" s="318">
        <f t="shared" si="27"/>
        <v>2.2722700821312947E-2</v>
      </c>
      <c r="F155" s="318">
        <f t="shared" si="27"/>
        <v>2.2706796529529866E-2</v>
      </c>
      <c r="G155" s="318">
        <f t="shared" si="27"/>
        <v>2.1785312051228026E-2</v>
      </c>
      <c r="H155" s="318">
        <f t="shared" si="27"/>
        <v>2.1800544222395517E-2</v>
      </c>
      <c r="I155" s="318">
        <f t="shared" si="27"/>
        <v>2.3072052889568963E-2</v>
      </c>
      <c r="J155" s="318">
        <f t="shared" si="27"/>
        <v>2.2240099325633395E-2</v>
      </c>
      <c r="K155" s="318">
        <f t="shared" si="27"/>
        <v>2.2192366544864686E-2</v>
      </c>
      <c r="L155" s="318">
        <f t="shared" si="27"/>
        <v>2.3472128130416992E-2</v>
      </c>
      <c r="M155" s="318">
        <f t="shared" si="27"/>
        <v>2.5603166206418903E-2</v>
      </c>
      <c r="N155" s="318">
        <f t="shared" si="27"/>
        <v>2.6998038459486898E-2</v>
      </c>
      <c r="O155" s="318">
        <f t="shared" si="27"/>
        <v>2.6328363882402513E-2</v>
      </c>
      <c r="P155" s="318">
        <f t="shared" si="27"/>
        <v>2.6244311313881368E-2</v>
      </c>
      <c r="Q155" s="318">
        <f t="shared" si="27"/>
        <v>2.8061746643577527E-2</v>
      </c>
      <c r="R155" s="318">
        <f t="shared" si="27"/>
        <v>2.8277330251476485E-2</v>
      </c>
      <c r="S155" s="318">
        <f t="shared" si="27"/>
        <v>2.6949882461128897E-2</v>
      </c>
      <c r="T155" s="318">
        <f t="shared" si="27"/>
        <v>2.4019212699015288E-2</v>
      </c>
      <c r="U155" s="318">
        <f t="shared" si="27"/>
        <v>2.4230923669891831E-2</v>
      </c>
      <c r="V155" s="318">
        <f t="shared" si="27"/>
        <v>2.2721853652564128E-2</v>
      </c>
      <c r="W155" s="318">
        <f t="shared" si="27"/>
        <v>2.3087696020016205E-2</v>
      </c>
      <c r="X155" s="318">
        <f t="shared" si="27"/>
        <v>2.2851270384908206E-2</v>
      </c>
      <c r="Y155" s="318">
        <f t="shared" si="27"/>
        <v>2.2582543220869399E-2</v>
      </c>
      <c r="DA155" s="141"/>
    </row>
    <row r="156" spans="1:105" ht="12" customHeight="1" x14ac:dyDescent="0.25">
      <c r="A156" s="62" t="s">
        <v>1518</v>
      </c>
      <c r="B156" s="318">
        <f t="shared" ref="B156:Y156" si="28">IF(B$78=0,0,B$78/B$48)</f>
        <v>0</v>
      </c>
      <c r="C156" s="318">
        <f t="shared" si="28"/>
        <v>0</v>
      </c>
      <c r="D156" s="318">
        <f t="shared" si="28"/>
        <v>0</v>
      </c>
      <c r="E156" s="318">
        <f t="shared" si="28"/>
        <v>0</v>
      </c>
      <c r="F156" s="318">
        <f t="shared" si="28"/>
        <v>0</v>
      </c>
      <c r="G156" s="318">
        <f t="shared" si="28"/>
        <v>0</v>
      </c>
      <c r="H156" s="318">
        <f t="shared" si="28"/>
        <v>0</v>
      </c>
      <c r="I156" s="318">
        <f t="shared" si="28"/>
        <v>0</v>
      </c>
      <c r="J156" s="318">
        <f t="shared" si="28"/>
        <v>0</v>
      </c>
      <c r="K156" s="318">
        <f t="shared" si="28"/>
        <v>0</v>
      </c>
      <c r="L156" s="318">
        <f t="shared" si="28"/>
        <v>0</v>
      </c>
      <c r="M156" s="318">
        <f t="shared" si="28"/>
        <v>0</v>
      </c>
      <c r="N156" s="318">
        <f t="shared" si="28"/>
        <v>0</v>
      </c>
      <c r="O156" s="318">
        <f t="shared" si="28"/>
        <v>0</v>
      </c>
      <c r="P156" s="318">
        <f t="shared" si="28"/>
        <v>0</v>
      </c>
      <c r="Q156" s="318">
        <f t="shared" si="28"/>
        <v>0</v>
      </c>
      <c r="R156" s="318">
        <f t="shared" si="28"/>
        <v>0</v>
      </c>
      <c r="S156" s="318">
        <f t="shared" si="28"/>
        <v>0</v>
      </c>
      <c r="T156" s="318">
        <f t="shared" si="28"/>
        <v>0</v>
      </c>
      <c r="U156" s="318">
        <f t="shared" si="28"/>
        <v>0</v>
      </c>
      <c r="V156" s="318">
        <f t="shared" si="28"/>
        <v>0</v>
      </c>
      <c r="W156" s="318">
        <f t="shared" si="28"/>
        <v>0</v>
      </c>
      <c r="X156" s="318">
        <f t="shared" si="28"/>
        <v>0</v>
      </c>
      <c r="Y156" s="318">
        <f t="shared" si="28"/>
        <v>0</v>
      </c>
      <c r="DA156" s="141"/>
    </row>
    <row r="157" spans="1:105" ht="12" customHeight="1" x14ac:dyDescent="0.25">
      <c r="A157" s="174" t="s">
        <v>1520</v>
      </c>
      <c r="B157" s="269">
        <f t="shared" ref="B157:Y157" si="29">IF(B$79=0,0,B$79/B$48)</f>
        <v>0.63137616248765172</v>
      </c>
      <c r="C157" s="269">
        <f t="shared" si="29"/>
        <v>0.63749776660503554</v>
      </c>
      <c r="D157" s="269">
        <f t="shared" si="29"/>
        <v>0.62938236144409199</v>
      </c>
      <c r="E157" s="269">
        <f t="shared" si="29"/>
        <v>0.61836052941752206</v>
      </c>
      <c r="F157" s="269">
        <f t="shared" si="29"/>
        <v>0.61807895187873219</v>
      </c>
      <c r="G157" s="269">
        <f t="shared" si="29"/>
        <v>0.6046805962188524</v>
      </c>
      <c r="H157" s="269">
        <f t="shared" si="29"/>
        <v>0.60482652317603092</v>
      </c>
      <c r="I157" s="269">
        <f t="shared" si="29"/>
        <v>0.62378457608402393</v>
      </c>
      <c r="J157" s="269">
        <f t="shared" si="29"/>
        <v>0.61155477309356754</v>
      </c>
      <c r="K157" s="269">
        <f t="shared" si="29"/>
        <v>0.6120644294690808</v>
      </c>
      <c r="L157" s="269">
        <f t="shared" si="29"/>
        <v>0.63123426468312593</v>
      </c>
      <c r="M157" s="269">
        <f t="shared" si="29"/>
        <v>0.66764513402583858</v>
      </c>
      <c r="N157" s="269">
        <f t="shared" si="29"/>
        <v>0.69787923354728654</v>
      </c>
      <c r="O157" s="269">
        <f t="shared" si="29"/>
        <v>0.68664493974370799</v>
      </c>
      <c r="P157" s="269">
        <f t="shared" si="29"/>
        <v>0.68410394126870921</v>
      </c>
      <c r="Q157" s="269">
        <f t="shared" si="29"/>
        <v>0.72370996122337139</v>
      </c>
      <c r="R157" s="269">
        <f t="shared" si="29"/>
        <v>0.72531377330543589</v>
      </c>
      <c r="S157" s="269">
        <f t="shared" si="29"/>
        <v>0.70290030113920043</v>
      </c>
      <c r="T157" s="269">
        <f t="shared" si="29"/>
        <v>0.64282370581504722</v>
      </c>
      <c r="U157" s="269">
        <f t="shared" si="29"/>
        <v>0.64941393655450919</v>
      </c>
      <c r="V157" s="269">
        <f t="shared" si="29"/>
        <v>0.62076008387182779</v>
      </c>
      <c r="W157" s="269">
        <f t="shared" si="29"/>
        <v>0.62616937795568561</v>
      </c>
      <c r="X157" s="269">
        <f t="shared" si="29"/>
        <v>0.6257505805502217</v>
      </c>
      <c r="Y157" s="269">
        <f t="shared" si="29"/>
        <v>0.62169527657048829</v>
      </c>
      <c r="DA157" s="79"/>
    </row>
    <row r="158" spans="1:105" ht="12" customHeight="1" x14ac:dyDescent="0.25">
      <c r="A158" s="62" t="s">
        <v>1521</v>
      </c>
      <c r="B158" s="318">
        <f t="shared" ref="B158:Y158" si="30">IF(B$80=0,0,B$80/B$48)</f>
        <v>0.57485401209706111</v>
      </c>
      <c r="C158" s="318">
        <f t="shared" si="30"/>
        <v>0.58480875869015381</v>
      </c>
      <c r="D158" s="318">
        <f t="shared" si="30"/>
        <v>0.57100979852261191</v>
      </c>
      <c r="E158" s="318">
        <f t="shared" si="30"/>
        <v>0.5527812620063286</v>
      </c>
      <c r="F158" s="318">
        <f t="shared" si="30"/>
        <v>0.55239435401716364</v>
      </c>
      <c r="G158" s="318">
        <f t="shared" si="30"/>
        <v>0.52997715296168169</v>
      </c>
      <c r="H158" s="318">
        <f t="shared" si="30"/>
        <v>0.53034771009163229</v>
      </c>
      <c r="I158" s="318">
        <f t="shared" si="30"/>
        <v>0.56128004384981223</v>
      </c>
      <c r="J158" s="318">
        <f t="shared" si="30"/>
        <v>0.54104088545841111</v>
      </c>
      <c r="K158" s="318">
        <f t="shared" si="30"/>
        <v>0.53987967724641706</v>
      </c>
      <c r="L158" s="318">
        <f t="shared" si="30"/>
        <v>0.57101278197247496</v>
      </c>
      <c r="M158" s="318">
        <f t="shared" si="30"/>
        <v>0.62285511912682245</v>
      </c>
      <c r="N158" s="318">
        <f t="shared" si="30"/>
        <v>0.6567885520603457</v>
      </c>
      <c r="O158" s="318">
        <f t="shared" si="30"/>
        <v>0.64049719828311158</v>
      </c>
      <c r="P158" s="318">
        <f t="shared" si="30"/>
        <v>0.63845242881370023</v>
      </c>
      <c r="Q158" s="318">
        <f t="shared" si="30"/>
        <v>0.68266566750678792</v>
      </c>
      <c r="R158" s="318">
        <f t="shared" si="30"/>
        <v>0.68791022799189028</v>
      </c>
      <c r="S158" s="318">
        <f t="shared" si="30"/>
        <v>0.65561704812008614</v>
      </c>
      <c r="T158" s="318">
        <f t="shared" si="30"/>
        <v>0.58432185560030248</v>
      </c>
      <c r="U158" s="318">
        <f t="shared" si="30"/>
        <v>0.58947220540167622</v>
      </c>
      <c r="V158" s="318">
        <f t="shared" si="30"/>
        <v>0.5527606527040374</v>
      </c>
      <c r="W158" s="318">
        <f t="shared" si="30"/>
        <v>0.56166059849682992</v>
      </c>
      <c r="X158" s="318">
        <f t="shared" si="30"/>
        <v>0.5559090084031445</v>
      </c>
      <c r="Y158" s="318">
        <f t="shared" si="30"/>
        <v>0.54937161031649517</v>
      </c>
      <c r="DA158" s="141"/>
    </row>
    <row r="159" spans="1:105" ht="12" customHeight="1" x14ac:dyDescent="0.25">
      <c r="A159" s="62" t="s">
        <v>1530</v>
      </c>
      <c r="B159" s="318">
        <f t="shared" ref="B159:Y159" si="31">IF(B$88=0,0,B$88/B$48)</f>
        <v>5.6522150390590595E-2</v>
      </c>
      <c r="C159" s="318">
        <f t="shared" si="31"/>
        <v>5.2689007914881722E-2</v>
      </c>
      <c r="D159" s="318">
        <f t="shared" si="31"/>
        <v>5.8372562921480103E-2</v>
      </c>
      <c r="E159" s="318">
        <f t="shared" si="31"/>
        <v>6.5579267411193437E-2</v>
      </c>
      <c r="F159" s="318">
        <f t="shared" si="31"/>
        <v>6.568459786156855E-2</v>
      </c>
      <c r="G159" s="318">
        <f t="shared" si="31"/>
        <v>7.4703443257170654E-2</v>
      </c>
      <c r="H159" s="318">
        <f t="shared" si="31"/>
        <v>7.4478813084398673E-2</v>
      </c>
      <c r="I159" s="318">
        <f t="shared" si="31"/>
        <v>6.2504532234211707E-2</v>
      </c>
      <c r="J159" s="318">
        <f t="shared" si="31"/>
        <v>7.0513887635156466E-2</v>
      </c>
      <c r="K159" s="318">
        <f t="shared" si="31"/>
        <v>7.2184752222663753E-2</v>
      </c>
      <c r="L159" s="318">
        <f t="shared" si="31"/>
        <v>6.0221482710651017E-2</v>
      </c>
      <c r="M159" s="318">
        <f t="shared" si="31"/>
        <v>4.4790014899016142E-2</v>
      </c>
      <c r="N159" s="318">
        <f t="shared" si="31"/>
        <v>4.1090681486940943E-2</v>
      </c>
      <c r="O159" s="318">
        <f t="shared" si="31"/>
        <v>4.6147741460596428E-2</v>
      </c>
      <c r="P159" s="318">
        <f t="shared" si="31"/>
        <v>4.5651512455009008E-2</v>
      </c>
      <c r="Q159" s="318">
        <f t="shared" si="31"/>
        <v>4.1044293716583538E-2</v>
      </c>
      <c r="R159" s="318">
        <f t="shared" si="31"/>
        <v>3.7403545313545616E-2</v>
      </c>
      <c r="S159" s="318">
        <f t="shared" si="31"/>
        <v>4.7283253019114214E-2</v>
      </c>
      <c r="T159" s="318">
        <f t="shared" si="31"/>
        <v>5.8501850214744709E-2</v>
      </c>
      <c r="U159" s="318">
        <f t="shared" si="31"/>
        <v>5.9941731152832904E-2</v>
      </c>
      <c r="V159" s="318">
        <f t="shared" si="31"/>
        <v>6.7999431167790406E-2</v>
      </c>
      <c r="W159" s="318">
        <f t="shared" si="31"/>
        <v>6.4508779458855678E-2</v>
      </c>
      <c r="X159" s="318">
        <f t="shared" si="31"/>
        <v>6.9841572147077202E-2</v>
      </c>
      <c r="Y159" s="318">
        <f t="shared" si="31"/>
        <v>7.2323666253993113E-2</v>
      </c>
      <c r="DA159" s="141"/>
    </row>
    <row r="160" spans="1:105" ht="12" customHeight="1" x14ac:dyDescent="0.25">
      <c r="A160" s="174" t="s">
        <v>1532</v>
      </c>
      <c r="B160" s="269">
        <f t="shared" ref="B160:Y160" si="32">IF(B$89=0,0,B$89/B$48)</f>
        <v>0.1235784402684882</v>
      </c>
      <c r="C160" s="269">
        <f t="shared" si="32"/>
        <v>0.12054645859145828</v>
      </c>
      <c r="D160" s="269">
        <f t="shared" si="32"/>
        <v>0.1247782628940351</v>
      </c>
      <c r="E160" s="269">
        <f t="shared" si="32"/>
        <v>0.13038737958090663</v>
      </c>
      <c r="F160" s="269">
        <f t="shared" si="32"/>
        <v>0.13032362908977208</v>
      </c>
      <c r="G160" s="269">
        <f t="shared" si="32"/>
        <v>0.137125027887362</v>
      </c>
      <c r="H160" s="269">
        <f t="shared" si="32"/>
        <v>0.13716807256473271</v>
      </c>
      <c r="I160" s="269">
        <f t="shared" si="32"/>
        <v>0.1275937560922655</v>
      </c>
      <c r="J160" s="269">
        <f t="shared" si="32"/>
        <v>0.1338275810744663</v>
      </c>
      <c r="K160" s="269">
        <f t="shared" si="32"/>
        <v>0.13408767506600944</v>
      </c>
      <c r="L160" s="269">
        <f t="shared" si="32"/>
        <v>0.12443081953931795</v>
      </c>
      <c r="M160" s="269">
        <f t="shared" si="32"/>
        <v>0.10789717438981299</v>
      </c>
      <c r="N160" s="269">
        <f t="shared" si="32"/>
        <v>9.6221196478233254E-2</v>
      </c>
      <c r="O160" s="269">
        <f t="shared" si="32"/>
        <v>0.10136256966969974</v>
      </c>
      <c r="P160" s="269">
        <f t="shared" si="32"/>
        <v>0.10217926618362999</v>
      </c>
      <c r="Q160" s="269">
        <f t="shared" si="32"/>
        <v>8.6809685992752225E-2</v>
      </c>
      <c r="R160" s="269">
        <f t="shared" si="32"/>
        <v>8.5504862648731569E-2</v>
      </c>
      <c r="S160" s="269">
        <f t="shared" si="32"/>
        <v>9.5703565374951102E-2</v>
      </c>
      <c r="T160" s="269">
        <f t="shared" si="32"/>
        <v>0.11974855608014896</v>
      </c>
      <c r="U160" s="269">
        <f t="shared" si="32"/>
        <v>0.11767719567233387</v>
      </c>
      <c r="V160" s="269">
        <f t="shared" si="32"/>
        <v>0.12995210958411468</v>
      </c>
      <c r="W160" s="269">
        <f t="shared" si="32"/>
        <v>0.12720293792158324</v>
      </c>
      <c r="X160" s="269">
        <f t="shared" si="32"/>
        <v>0.12853503125742313</v>
      </c>
      <c r="Y160" s="269">
        <f t="shared" si="32"/>
        <v>0.13049579335389036</v>
      </c>
      <c r="DA160" s="79"/>
    </row>
    <row r="161" spans="1:105" ht="12" customHeight="1" x14ac:dyDescent="0.25">
      <c r="A161" s="62" t="s">
        <v>1533</v>
      </c>
      <c r="B161" s="318">
        <f t="shared" ref="B161:Y161" si="33">IF(B$90=0,0,B$90/B$48)</f>
        <v>6.3806926905275216E-2</v>
      </c>
      <c r="C161" s="318">
        <f t="shared" si="33"/>
        <v>6.4828448591558133E-2</v>
      </c>
      <c r="D161" s="318">
        <f t="shared" si="33"/>
        <v>6.3049959908466735E-2</v>
      </c>
      <c r="E161" s="318">
        <f t="shared" si="33"/>
        <v>6.1038070835031308E-2</v>
      </c>
      <c r="F161" s="318">
        <f t="shared" si="33"/>
        <v>6.0862934623809303E-2</v>
      </c>
      <c r="G161" s="318">
        <f t="shared" si="33"/>
        <v>5.8127009834826611E-2</v>
      </c>
      <c r="H161" s="318">
        <f t="shared" si="33"/>
        <v>5.8407598294251538E-2</v>
      </c>
      <c r="I161" s="318">
        <f t="shared" si="33"/>
        <v>6.149594385615318E-2</v>
      </c>
      <c r="J161" s="318">
        <f t="shared" si="33"/>
        <v>5.9259969121427669E-2</v>
      </c>
      <c r="K161" s="318">
        <f t="shared" si="33"/>
        <v>5.7753143342046113E-2</v>
      </c>
      <c r="L161" s="318">
        <f t="shared" si="33"/>
        <v>6.0747305488313266E-2</v>
      </c>
      <c r="M161" s="318">
        <f t="shared" si="33"/>
        <v>6.0532257174619297E-2</v>
      </c>
      <c r="N161" s="318">
        <f t="shared" si="33"/>
        <v>5.2768281105624135E-2</v>
      </c>
      <c r="O161" s="318">
        <f t="shared" si="33"/>
        <v>5.2561872485798487E-2</v>
      </c>
      <c r="P161" s="318">
        <f t="shared" si="33"/>
        <v>5.3903325372827021E-2</v>
      </c>
      <c r="Q161" s="318">
        <f t="shared" si="33"/>
        <v>4.3405825145079756E-2</v>
      </c>
      <c r="R161" s="318">
        <f t="shared" si="33"/>
        <v>4.5951050681373895E-2</v>
      </c>
      <c r="S161" s="318">
        <f t="shared" si="33"/>
        <v>4.5702077990659215E-2</v>
      </c>
      <c r="T161" s="318">
        <f t="shared" si="33"/>
        <v>5.7883533293163696E-2</v>
      </c>
      <c r="U161" s="318">
        <f t="shared" si="33"/>
        <v>5.4289515623768145E-2</v>
      </c>
      <c r="V161" s="318">
        <f t="shared" si="33"/>
        <v>5.8043505954393615E-2</v>
      </c>
      <c r="W161" s="318">
        <f t="shared" si="33"/>
        <v>5.8985657672609659E-2</v>
      </c>
      <c r="X161" s="318">
        <f t="shared" si="33"/>
        <v>5.467838507448218E-2</v>
      </c>
      <c r="Y161" s="318">
        <f t="shared" si="33"/>
        <v>5.4014361665531474E-2</v>
      </c>
      <c r="DA161" s="141"/>
    </row>
    <row r="162" spans="1:105" ht="12" customHeight="1" x14ac:dyDescent="0.25">
      <c r="A162" s="63" t="s">
        <v>1540</v>
      </c>
      <c r="B162" s="326">
        <f t="shared" ref="B162:Y162" si="34">IF(B$96=0,0,B$96/B$48)</f>
        <v>5.9771513363212979E-2</v>
      </c>
      <c r="C162" s="326">
        <f t="shared" si="34"/>
        <v>5.5718009999900155E-2</v>
      </c>
      <c r="D162" s="326">
        <f t="shared" si="34"/>
        <v>6.1728302985568369E-2</v>
      </c>
      <c r="E162" s="326">
        <f t="shared" si="34"/>
        <v>6.9349308745875318E-2</v>
      </c>
      <c r="F162" s="326">
        <f t="shared" si="34"/>
        <v>6.9460694465962786E-2</v>
      </c>
      <c r="G162" s="326">
        <f t="shared" si="34"/>
        <v>7.8998018052535396E-2</v>
      </c>
      <c r="H162" s="326">
        <f t="shared" si="34"/>
        <v>7.8760474270481162E-2</v>
      </c>
      <c r="I162" s="326">
        <f t="shared" si="34"/>
        <v>6.6097812236112316E-2</v>
      </c>
      <c r="J162" s="326">
        <f t="shared" si="34"/>
        <v>7.4567611953038626E-2</v>
      </c>
      <c r="K162" s="326">
        <f t="shared" si="34"/>
        <v>7.6334531723963317E-2</v>
      </c>
      <c r="L162" s="326">
        <f t="shared" si="34"/>
        <v>6.3683514051004669E-2</v>
      </c>
      <c r="M162" s="326">
        <f t="shared" si="34"/>
        <v>4.7364917215193682E-2</v>
      </c>
      <c r="N162" s="326">
        <f t="shared" si="34"/>
        <v>4.3452915372609112E-2</v>
      </c>
      <c r="O162" s="326">
        <f t="shared" si="34"/>
        <v>4.8800697183901252E-2</v>
      </c>
      <c r="P162" s="326">
        <f t="shared" si="34"/>
        <v>4.8275940810802963E-2</v>
      </c>
      <c r="Q162" s="326">
        <f t="shared" si="34"/>
        <v>4.3403860847672469E-2</v>
      </c>
      <c r="R162" s="326">
        <f t="shared" si="34"/>
        <v>3.9553811967357681E-2</v>
      </c>
      <c r="S162" s="326">
        <f t="shared" si="34"/>
        <v>5.0001487384291901E-2</v>
      </c>
      <c r="T162" s="326">
        <f t="shared" si="34"/>
        <v>6.1865022786985274E-2</v>
      </c>
      <c r="U162" s="326">
        <f t="shared" si="34"/>
        <v>6.3387680048565723E-2</v>
      </c>
      <c r="V162" s="326">
        <f t="shared" si="34"/>
        <v>7.1908603629721082E-2</v>
      </c>
      <c r="W162" s="326">
        <f t="shared" si="34"/>
        <v>6.8217280248973597E-2</v>
      </c>
      <c r="X162" s="326">
        <f t="shared" si="34"/>
        <v>7.3856646182940952E-2</v>
      </c>
      <c r="Y162" s="326">
        <f t="shared" si="34"/>
        <v>7.6481431688358872E-2</v>
      </c>
      <c r="DA162" s="149"/>
    </row>
    <row r="163" spans="1:105" ht="12" hidden="1" customHeight="1" x14ac:dyDescent="0.25">
      <c r="A163" s="98"/>
      <c r="B163" s="98"/>
      <c r="C163" s="98"/>
      <c r="D163" s="98"/>
      <c r="E163" s="98"/>
      <c r="F163" s="98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8"/>
      <c r="V163" s="98"/>
      <c r="W163" s="98"/>
      <c r="X163" s="98"/>
      <c r="Y163" s="98"/>
      <c r="DA163" s="94"/>
    </row>
    <row r="164" spans="1:105" ht="12" customHeight="1" x14ac:dyDescent="0.25">
      <c r="A164" s="172"/>
      <c r="B164" s="172"/>
      <c r="C164" s="172"/>
      <c r="D164" s="172"/>
      <c r="E164" s="172"/>
      <c r="F164" s="172"/>
      <c r="G164" s="172"/>
      <c r="H164" s="172"/>
      <c r="I164" s="172"/>
      <c r="J164" s="172"/>
      <c r="K164" s="172"/>
      <c r="L164" s="172"/>
      <c r="M164" s="172"/>
      <c r="N164" s="172"/>
      <c r="O164" s="172"/>
      <c r="P164" s="172"/>
      <c r="Q164" s="172"/>
      <c r="R164" s="172"/>
      <c r="S164" s="172"/>
      <c r="T164" s="172"/>
      <c r="U164" s="172"/>
      <c r="V164" s="172"/>
      <c r="W164" s="172"/>
      <c r="X164" s="172"/>
      <c r="Y164" s="172"/>
      <c r="DA164" s="176"/>
    </row>
    <row r="165" spans="1:105" ht="12" customHeight="1" x14ac:dyDescent="0.25">
      <c r="A165" s="35" t="s">
        <v>53</v>
      </c>
      <c r="B165" s="232">
        <f t="shared" ref="B165:Y165" si="35">SUM(B166:B170,B172:B174,B176:B178)</f>
        <v>0.99999999999999989</v>
      </c>
      <c r="C165" s="232">
        <f t="shared" si="35"/>
        <v>1.0000000000000002</v>
      </c>
      <c r="D165" s="232">
        <f t="shared" si="35"/>
        <v>0.99999999999999978</v>
      </c>
      <c r="E165" s="232">
        <f t="shared" si="35"/>
        <v>1</v>
      </c>
      <c r="F165" s="232">
        <f t="shared" si="35"/>
        <v>1.0000000000000002</v>
      </c>
      <c r="G165" s="232">
        <f t="shared" si="35"/>
        <v>1.0000000000000002</v>
      </c>
      <c r="H165" s="232">
        <f t="shared" si="35"/>
        <v>1</v>
      </c>
      <c r="I165" s="232">
        <f t="shared" si="35"/>
        <v>0.99999999999999989</v>
      </c>
      <c r="J165" s="232">
        <f t="shared" si="35"/>
        <v>0.99999999999999967</v>
      </c>
      <c r="K165" s="232">
        <f t="shared" si="35"/>
        <v>1</v>
      </c>
      <c r="L165" s="232">
        <f t="shared" si="35"/>
        <v>1</v>
      </c>
      <c r="M165" s="232">
        <f t="shared" si="35"/>
        <v>1.0000000000000002</v>
      </c>
      <c r="N165" s="232">
        <f t="shared" si="35"/>
        <v>0.99999999999999989</v>
      </c>
      <c r="O165" s="232">
        <f t="shared" si="35"/>
        <v>1</v>
      </c>
      <c r="P165" s="232">
        <f t="shared" si="35"/>
        <v>1</v>
      </c>
      <c r="Q165" s="232">
        <f t="shared" si="35"/>
        <v>1</v>
      </c>
      <c r="R165" s="232">
        <f t="shared" si="35"/>
        <v>1.0000000000000002</v>
      </c>
      <c r="S165" s="232">
        <f t="shared" si="35"/>
        <v>1</v>
      </c>
      <c r="T165" s="232">
        <f t="shared" si="35"/>
        <v>1.0000000000000002</v>
      </c>
      <c r="U165" s="232">
        <f t="shared" si="35"/>
        <v>0.99999999999999978</v>
      </c>
      <c r="V165" s="232">
        <f t="shared" si="35"/>
        <v>1</v>
      </c>
      <c r="W165" s="232">
        <f t="shared" si="35"/>
        <v>0.99999999999999967</v>
      </c>
      <c r="X165" s="232">
        <f t="shared" si="35"/>
        <v>1</v>
      </c>
      <c r="Y165" s="232">
        <f t="shared" si="35"/>
        <v>1</v>
      </c>
      <c r="DA165" s="95"/>
    </row>
    <row r="166" spans="1:105" ht="12" customHeight="1" x14ac:dyDescent="0.25">
      <c r="A166" s="55" t="s">
        <v>91</v>
      </c>
      <c r="B166" s="266">
        <f t="shared" ref="B166:Y166" si="36">IF(B$100=0,0,B$100/B$99)</f>
        <v>8.4901072430405532E-3</v>
      </c>
      <c r="C166" s="266">
        <f t="shared" si="36"/>
        <v>8.4901072430427077E-3</v>
      </c>
      <c r="D166" s="266">
        <f t="shared" si="36"/>
        <v>8.4901072430394499E-3</v>
      </c>
      <c r="E166" s="266">
        <f t="shared" si="36"/>
        <v>8.4901072430433409E-3</v>
      </c>
      <c r="F166" s="266">
        <f t="shared" si="36"/>
        <v>8.4901072430431847E-3</v>
      </c>
      <c r="G166" s="266">
        <f t="shared" si="36"/>
        <v>8.4901072430417918E-3</v>
      </c>
      <c r="H166" s="266">
        <f t="shared" si="36"/>
        <v>8.4901072430427667E-3</v>
      </c>
      <c r="I166" s="266">
        <f t="shared" si="36"/>
        <v>8.4901072430441024E-3</v>
      </c>
      <c r="J166" s="266">
        <f t="shared" si="36"/>
        <v>8.4901072430424596E-3</v>
      </c>
      <c r="K166" s="266">
        <f t="shared" si="36"/>
        <v>8.4901072430403311E-3</v>
      </c>
      <c r="L166" s="266">
        <f t="shared" si="36"/>
        <v>8.4901072430421734E-3</v>
      </c>
      <c r="M166" s="266">
        <f t="shared" si="36"/>
        <v>8.4901072430611756E-3</v>
      </c>
      <c r="N166" s="266">
        <f t="shared" si="36"/>
        <v>8.4901072430785124E-3</v>
      </c>
      <c r="O166" s="266">
        <f t="shared" si="36"/>
        <v>8.4901072430700122E-3</v>
      </c>
      <c r="P166" s="266">
        <f t="shared" si="36"/>
        <v>8.4901072430739431E-3</v>
      </c>
      <c r="Q166" s="266">
        <f t="shared" si="36"/>
        <v>8.4901072430776381E-3</v>
      </c>
      <c r="R166" s="266">
        <f t="shared" si="36"/>
        <v>8.4901072430781446E-3</v>
      </c>
      <c r="S166" s="266">
        <f t="shared" si="36"/>
        <v>8.4901072430762382E-3</v>
      </c>
      <c r="T166" s="266">
        <f t="shared" si="36"/>
        <v>8.490107243036631E-3</v>
      </c>
      <c r="U166" s="266">
        <f t="shared" si="36"/>
        <v>8.4901072430282176E-3</v>
      </c>
      <c r="V166" s="266">
        <f t="shared" si="36"/>
        <v>8.4901072430294856E-3</v>
      </c>
      <c r="W166" s="266">
        <f t="shared" si="36"/>
        <v>8.4901072430284795E-3</v>
      </c>
      <c r="X166" s="266">
        <f t="shared" si="36"/>
        <v>8.4901072430302836E-3</v>
      </c>
      <c r="Y166" s="266">
        <f t="shared" si="36"/>
        <v>8.4901072430258965E-3</v>
      </c>
      <c r="DA166" s="76"/>
    </row>
    <row r="167" spans="1:105" ht="12" customHeight="1" x14ac:dyDescent="0.25">
      <c r="A167" s="173" t="s">
        <v>92</v>
      </c>
      <c r="B167" s="267">
        <f t="shared" ref="B167:Y167" si="37">IF(B$101=0,0,B$101/B$99)</f>
        <v>9.5190184158481499E-3</v>
      </c>
      <c r="C167" s="267">
        <f t="shared" si="37"/>
        <v>9.5190184158505681E-3</v>
      </c>
      <c r="D167" s="267">
        <f t="shared" si="37"/>
        <v>9.5190184158469113E-3</v>
      </c>
      <c r="E167" s="267">
        <f t="shared" si="37"/>
        <v>9.5190184158512759E-3</v>
      </c>
      <c r="F167" s="267">
        <f t="shared" si="37"/>
        <v>9.5190184158511007E-3</v>
      </c>
      <c r="G167" s="267">
        <f t="shared" si="37"/>
        <v>9.5190184158495342E-3</v>
      </c>
      <c r="H167" s="267">
        <f t="shared" si="37"/>
        <v>9.5190184158506306E-3</v>
      </c>
      <c r="I167" s="267">
        <f t="shared" si="37"/>
        <v>9.5190184158521311E-3</v>
      </c>
      <c r="J167" s="267">
        <f t="shared" si="37"/>
        <v>9.5190184158502889E-3</v>
      </c>
      <c r="K167" s="267">
        <f t="shared" si="37"/>
        <v>9.5190184158479036E-3</v>
      </c>
      <c r="L167" s="267">
        <f t="shared" si="37"/>
        <v>9.5190184158499662E-3</v>
      </c>
      <c r="M167" s="267">
        <f t="shared" si="37"/>
        <v>9.5190184158712669E-3</v>
      </c>
      <c r="N167" s="267">
        <f t="shared" si="37"/>
        <v>9.5190184158907062E-3</v>
      </c>
      <c r="O167" s="267">
        <f t="shared" si="37"/>
        <v>9.5190184158811808E-3</v>
      </c>
      <c r="P167" s="267">
        <f t="shared" si="37"/>
        <v>9.5190184158855887E-3</v>
      </c>
      <c r="Q167" s="267">
        <f t="shared" si="37"/>
        <v>9.5190184158897261E-3</v>
      </c>
      <c r="R167" s="267">
        <f t="shared" si="37"/>
        <v>9.5190184158902933E-3</v>
      </c>
      <c r="S167" s="267">
        <f t="shared" si="37"/>
        <v>9.5190184158881596E-3</v>
      </c>
      <c r="T167" s="267">
        <f t="shared" si="37"/>
        <v>9.5190184158437507E-3</v>
      </c>
      <c r="U167" s="267">
        <f t="shared" si="37"/>
        <v>9.5190184158343155E-3</v>
      </c>
      <c r="V167" s="267">
        <f t="shared" si="37"/>
        <v>9.5190184158357397E-3</v>
      </c>
      <c r="W167" s="267">
        <f t="shared" si="37"/>
        <v>9.5190184158346156E-3</v>
      </c>
      <c r="X167" s="267">
        <f t="shared" si="37"/>
        <v>9.5190184158366331E-3</v>
      </c>
      <c r="Y167" s="267">
        <f t="shared" si="37"/>
        <v>9.5190184158317169E-3</v>
      </c>
      <c r="DA167" s="77"/>
    </row>
    <row r="168" spans="1:105" ht="12" customHeight="1" x14ac:dyDescent="0.25">
      <c r="A168" s="173" t="s">
        <v>93</v>
      </c>
      <c r="B168" s="267">
        <f t="shared" ref="B168:Y168" si="38">IF(B$102=0,0,B$102/B$99)</f>
        <v>2.1326477318410194E-2</v>
      </c>
      <c r="C168" s="267">
        <f t="shared" si="38"/>
        <v>2.0127904325312296E-2</v>
      </c>
      <c r="D168" s="267">
        <f t="shared" si="38"/>
        <v>2.1959375742859097E-2</v>
      </c>
      <c r="E168" s="267">
        <f t="shared" si="38"/>
        <v>2.4141980939473558E-2</v>
      </c>
      <c r="F168" s="267">
        <f t="shared" si="38"/>
        <v>2.4196521555565668E-2</v>
      </c>
      <c r="G168" s="267">
        <f t="shared" si="38"/>
        <v>2.6852329759398878E-2</v>
      </c>
      <c r="H168" s="267">
        <f t="shared" si="38"/>
        <v>2.6741750061613598E-2</v>
      </c>
      <c r="I168" s="267">
        <f t="shared" si="38"/>
        <v>2.3308815717311429E-2</v>
      </c>
      <c r="J168" s="267">
        <f t="shared" si="38"/>
        <v>2.5676845087915762E-2</v>
      </c>
      <c r="K168" s="267">
        <f t="shared" si="38"/>
        <v>2.6435507053550678E-2</v>
      </c>
      <c r="L168" s="267">
        <f t="shared" si="38"/>
        <v>2.2944016636066666E-2</v>
      </c>
      <c r="M168" s="267">
        <f t="shared" si="38"/>
        <v>1.8859238447410023E-2</v>
      </c>
      <c r="N168" s="267">
        <f t="shared" si="38"/>
        <v>1.9542807107514652E-2</v>
      </c>
      <c r="O168" s="267">
        <f t="shared" si="38"/>
        <v>2.1197742926950765E-2</v>
      </c>
      <c r="P168" s="267">
        <f t="shared" si="38"/>
        <v>2.069420824174693E-2</v>
      </c>
      <c r="Q168" s="267">
        <f t="shared" si="38"/>
        <v>2.2247132852166996E-2</v>
      </c>
      <c r="R168" s="267">
        <f t="shared" si="38"/>
        <v>2.0143453412320201E-2</v>
      </c>
      <c r="S168" s="267">
        <f t="shared" si="38"/>
        <v>2.3564095749079604E-2</v>
      </c>
      <c r="T168" s="267">
        <f t="shared" si="38"/>
        <v>2.3218119338827548E-2</v>
      </c>
      <c r="U168" s="267">
        <f t="shared" si="38"/>
        <v>2.4529793897234451E-2</v>
      </c>
      <c r="V168" s="267">
        <f t="shared" si="38"/>
        <v>2.5439202161819427E-2</v>
      </c>
      <c r="W168" s="267">
        <f t="shared" si="38"/>
        <v>2.4398253193433438E-2</v>
      </c>
      <c r="X168" s="267">
        <f t="shared" si="38"/>
        <v>2.6762093937910989E-2</v>
      </c>
      <c r="Y168" s="267">
        <f t="shared" si="38"/>
        <v>2.748870985980208E-2</v>
      </c>
      <c r="DA168" s="77"/>
    </row>
    <row r="169" spans="1:105" ht="12" customHeight="1" x14ac:dyDescent="0.25">
      <c r="A169" s="173" t="s">
        <v>94</v>
      </c>
      <c r="B169" s="267">
        <f t="shared" ref="B169:Y169" si="39">IF(B$103=0,0,B$103/B$99)</f>
        <v>7.6201889364740805E-3</v>
      </c>
      <c r="C169" s="267">
        <f t="shared" si="39"/>
        <v>7.6201889364760139E-3</v>
      </c>
      <c r="D169" s="267">
        <f t="shared" si="39"/>
        <v>7.6201889364730891E-3</v>
      </c>
      <c r="E169" s="267">
        <f t="shared" si="39"/>
        <v>7.6201889364765855E-3</v>
      </c>
      <c r="F169" s="267">
        <f t="shared" si="39"/>
        <v>7.6201889364764441E-3</v>
      </c>
      <c r="G169" s="267">
        <f t="shared" si="39"/>
        <v>7.6201889364751934E-3</v>
      </c>
      <c r="H169" s="267">
        <f t="shared" si="39"/>
        <v>7.6201889364760651E-3</v>
      </c>
      <c r="I169" s="267">
        <f t="shared" si="39"/>
        <v>7.6201889364772664E-3</v>
      </c>
      <c r="J169" s="267">
        <f t="shared" si="39"/>
        <v>7.6201889364757944E-3</v>
      </c>
      <c r="K169" s="267">
        <f t="shared" si="39"/>
        <v>7.620188936473881E-3</v>
      </c>
      <c r="L169" s="267">
        <f t="shared" si="39"/>
        <v>7.620188936475536E-3</v>
      </c>
      <c r="M169" s="267">
        <f t="shared" si="39"/>
        <v>7.6201889364925874E-3</v>
      </c>
      <c r="N169" s="267">
        <f t="shared" si="39"/>
        <v>7.6201889365081488E-3</v>
      </c>
      <c r="O169" s="267">
        <f t="shared" si="39"/>
        <v>7.6201889365005212E-3</v>
      </c>
      <c r="P169" s="267">
        <f t="shared" si="39"/>
        <v>7.6201889365040496E-3</v>
      </c>
      <c r="Q169" s="267">
        <f t="shared" si="39"/>
        <v>7.6201889365073655E-3</v>
      </c>
      <c r="R169" s="267">
        <f t="shared" si="39"/>
        <v>7.62018893650782E-3</v>
      </c>
      <c r="S169" s="267">
        <f t="shared" si="39"/>
        <v>7.6201889365061079E-3</v>
      </c>
      <c r="T169" s="267">
        <f t="shared" si="39"/>
        <v>7.6201889364705599E-3</v>
      </c>
      <c r="U169" s="267">
        <f t="shared" si="39"/>
        <v>7.6201889364630087E-3</v>
      </c>
      <c r="V169" s="267">
        <f t="shared" si="39"/>
        <v>7.6201889364641466E-3</v>
      </c>
      <c r="W169" s="267">
        <f t="shared" si="39"/>
        <v>7.6201889364632446E-3</v>
      </c>
      <c r="X169" s="267">
        <f t="shared" si="39"/>
        <v>7.6201889364648587E-3</v>
      </c>
      <c r="Y169" s="267">
        <f t="shared" si="39"/>
        <v>7.6201889364609253E-3</v>
      </c>
      <c r="DA169" s="77"/>
    </row>
    <row r="170" spans="1:105" ht="12" customHeight="1" x14ac:dyDescent="0.25">
      <c r="A170" s="56" t="s">
        <v>95</v>
      </c>
      <c r="B170" s="268">
        <f t="shared" ref="B170:Y170" si="40">IF(B$104=0,0,B$104/B$99)</f>
        <v>9.3174166516585243E-3</v>
      </c>
      <c r="C170" s="268">
        <f t="shared" si="40"/>
        <v>8.8328892356351035E-3</v>
      </c>
      <c r="D170" s="268">
        <f t="shared" si="40"/>
        <v>9.349923546408654E-3</v>
      </c>
      <c r="E170" s="268">
        <f t="shared" si="40"/>
        <v>1.0014606748424743E-2</v>
      </c>
      <c r="F170" s="268">
        <f t="shared" si="40"/>
        <v>1.0530977749868456E-2</v>
      </c>
      <c r="G170" s="268">
        <f t="shared" si="40"/>
        <v>1.1525628102015621E-2</v>
      </c>
      <c r="H170" s="268">
        <f t="shared" si="40"/>
        <v>1.1111857038618361E-2</v>
      </c>
      <c r="I170" s="268">
        <f t="shared" si="40"/>
        <v>1.0141296826443621E-2</v>
      </c>
      <c r="J170" s="268">
        <f t="shared" si="40"/>
        <v>1.0835169898906189E-2</v>
      </c>
      <c r="K170" s="268">
        <f t="shared" si="40"/>
        <v>1.0916988800131608E-2</v>
      </c>
      <c r="L170" s="268">
        <f t="shared" si="40"/>
        <v>9.9516212669438792E-3</v>
      </c>
      <c r="M170" s="268">
        <f t="shared" si="40"/>
        <v>8.5414791236694976E-3</v>
      </c>
      <c r="N170" s="268">
        <f t="shared" si="40"/>
        <v>8.7457215971610876E-3</v>
      </c>
      <c r="O170" s="268">
        <f t="shared" si="40"/>
        <v>9.4046665080785088E-3</v>
      </c>
      <c r="P170" s="268">
        <f t="shared" si="40"/>
        <v>9.1794346302245932E-3</v>
      </c>
      <c r="Q170" s="268">
        <f t="shared" si="40"/>
        <v>1.0165869920764304E-2</v>
      </c>
      <c r="R170" s="268">
        <f t="shared" si="40"/>
        <v>9.0994268454858696E-3</v>
      </c>
      <c r="S170" s="268">
        <f t="shared" si="40"/>
        <v>1.0501323705009646E-2</v>
      </c>
      <c r="T170" s="268">
        <f t="shared" si="40"/>
        <v>1.043151610425091E-2</v>
      </c>
      <c r="U170" s="268">
        <f t="shared" si="40"/>
        <v>1.0978238857505646E-2</v>
      </c>
      <c r="V170" s="268">
        <f t="shared" si="40"/>
        <v>1.0768757851383367E-2</v>
      </c>
      <c r="W170" s="268">
        <f t="shared" si="40"/>
        <v>1.0474685940659119E-2</v>
      </c>
      <c r="X170" s="268">
        <f t="shared" si="40"/>
        <v>1.1329404320878731E-2</v>
      </c>
      <c r="Y170" s="268">
        <f t="shared" si="40"/>
        <v>1.1721076618294888E-2</v>
      </c>
      <c r="DA170" s="78"/>
    </row>
    <row r="171" spans="1:105" ht="12" customHeight="1" x14ac:dyDescent="0.25">
      <c r="A171" s="174" t="s">
        <v>1553</v>
      </c>
      <c r="B171" s="269">
        <f t="shared" ref="B171:Y171" si="41">IF(B$110=0,0,B$110/B$99)</f>
        <v>0.70219118073609421</v>
      </c>
      <c r="C171" s="269">
        <f t="shared" si="41"/>
        <v>0.71322589043128903</v>
      </c>
      <c r="D171" s="269">
        <f t="shared" si="41"/>
        <v>0.69657048497140184</v>
      </c>
      <c r="E171" s="269">
        <f t="shared" si="41"/>
        <v>0.67667709069135784</v>
      </c>
      <c r="F171" s="269">
        <f t="shared" si="41"/>
        <v>0.67571878542451591</v>
      </c>
      <c r="G171" s="269">
        <f t="shared" si="41"/>
        <v>0.65134085746051795</v>
      </c>
      <c r="H171" s="269">
        <f t="shared" si="41"/>
        <v>0.65269950090032791</v>
      </c>
      <c r="I171" s="269">
        <f t="shared" si="41"/>
        <v>0.68391992837738003</v>
      </c>
      <c r="J171" s="269">
        <f t="shared" si="41"/>
        <v>0.66236165557171756</v>
      </c>
      <c r="K171" s="269">
        <f t="shared" si="41"/>
        <v>0.65558452319639515</v>
      </c>
      <c r="L171" s="269">
        <f t="shared" si="41"/>
        <v>0.68731741280196701</v>
      </c>
      <c r="M171" s="269">
        <f t="shared" si="41"/>
        <v>0.72470155036345996</v>
      </c>
      <c r="N171" s="269">
        <f t="shared" si="41"/>
        <v>0.71847477751756061</v>
      </c>
      <c r="O171" s="269">
        <f t="shared" si="41"/>
        <v>0.70324783718022588</v>
      </c>
      <c r="P171" s="269">
        <f t="shared" si="41"/>
        <v>0.70790365257647214</v>
      </c>
      <c r="Q171" s="269">
        <f t="shared" si="41"/>
        <v>0.69327560920378895</v>
      </c>
      <c r="R171" s="269">
        <f t="shared" si="41"/>
        <v>0.71284256944401037</v>
      </c>
      <c r="S171" s="269">
        <f t="shared" si="41"/>
        <v>0.68133267363637584</v>
      </c>
      <c r="T171" s="269">
        <f t="shared" si="41"/>
        <v>0.68445327079800866</v>
      </c>
      <c r="U171" s="269">
        <f t="shared" si="41"/>
        <v>0.67236208474178016</v>
      </c>
      <c r="V171" s="269">
        <f t="shared" si="41"/>
        <v>0.66452215722798991</v>
      </c>
      <c r="W171" s="269">
        <f t="shared" si="41"/>
        <v>0.67398874008796761</v>
      </c>
      <c r="X171" s="269">
        <f t="shared" si="41"/>
        <v>0.65231903487338294</v>
      </c>
      <c r="Y171" s="269">
        <f t="shared" si="41"/>
        <v>0.64553903926650225</v>
      </c>
      <c r="DA171" s="79"/>
    </row>
    <row r="172" spans="1:105" ht="12" customHeight="1" x14ac:dyDescent="0.25">
      <c r="A172" s="62" t="s">
        <v>1554</v>
      </c>
      <c r="B172" s="318">
        <f t="shared" ref="B172:Y172" si="42">IF(B$111=0,0,B$111/B$99)</f>
        <v>0.59500695287975458</v>
      </c>
      <c r="C172" s="318">
        <f t="shared" si="42"/>
        <v>0.61206554166555582</v>
      </c>
      <c r="D172" s="318">
        <f t="shared" si="42"/>
        <v>0.5862053881922098</v>
      </c>
      <c r="E172" s="318">
        <f t="shared" si="42"/>
        <v>0.55534249110954381</v>
      </c>
      <c r="F172" s="318">
        <f t="shared" si="42"/>
        <v>0.55411007147606917</v>
      </c>
      <c r="G172" s="318">
        <f t="shared" si="42"/>
        <v>0.51638438113142437</v>
      </c>
      <c r="H172" s="318">
        <f t="shared" si="42"/>
        <v>0.5182987844066137</v>
      </c>
      <c r="I172" s="318">
        <f t="shared" si="42"/>
        <v>0.56677271378563721</v>
      </c>
      <c r="J172" s="318">
        <f t="shared" si="42"/>
        <v>0.53331301929462893</v>
      </c>
      <c r="K172" s="318">
        <f t="shared" si="42"/>
        <v>0.52272294604883507</v>
      </c>
      <c r="L172" s="318">
        <f t="shared" si="42"/>
        <v>0.57200363311192581</v>
      </c>
      <c r="M172" s="318">
        <f t="shared" si="42"/>
        <v>0.62991735882709032</v>
      </c>
      <c r="N172" s="318">
        <f t="shared" si="42"/>
        <v>0.62025505474336873</v>
      </c>
      <c r="O172" s="318">
        <f t="shared" si="42"/>
        <v>0.59671061239622314</v>
      </c>
      <c r="P172" s="318">
        <f t="shared" si="42"/>
        <v>0.60389713061913219</v>
      </c>
      <c r="Q172" s="318">
        <f t="shared" si="42"/>
        <v>0.58146428091102598</v>
      </c>
      <c r="R172" s="318">
        <f t="shared" si="42"/>
        <v>0.61160407289700358</v>
      </c>
      <c r="S172" s="318">
        <f t="shared" si="42"/>
        <v>0.56290245329156408</v>
      </c>
      <c r="T172" s="318">
        <f t="shared" si="42"/>
        <v>0.56776188494685065</v>
      </c>
      <c r="U172" s="318">
        <f t="shared" si="42"/>
        <v>0.54907838537148868</v>
      </c>
      <c r="V172" s="318">
        <f t="shared" si="42"/>
        <v>0.53666788480006689</v>
      </c>
      <c r="W172" s="318">
        <f t="shared" si="42"/>
        <v>0.5513661479675086</v>
      </c>
      <c r="X172" s="318">
        <f t="shared" si="42"/>
        <v>0.51781607258257889</v>
      </c>
      <c r="Y172" s="318">
        <f t="shared" si="42"/>
        <v>0.50738419554337244</v>
      </c>
      <c r="DA172" s="141"/>
    </row>
    <row r="173" spans="1:105" ht="12" customHeight="1" x14ac:dyDescent="0.25">
      <c r="A173" s="62" t="s">
        <v>1561</v>
      </c>
      <c r="B173" s="318">
        <f t="shared" ref="B173:Y173" si="43">IF(B$117=0,0,B$117/B$99)</f>
        <v>0.10718422785633952</v>
      </c>
      <c r="C173" s="318">
        <f t="shared" si="43"/>
        <v>0.10116034876573327</v>
      </c>
      <c r="D173" s="318">
        <f t="shared" si="43"/>
        <v>0.11036509677919203</v>
      </c>
      <c r="E173" s="318">
        <f t="shared" si="43"/>
        <v>0.12133459958181406</v>
      </c>
      <c r="F173" s="318">
        <f t="shared" si="43"/>
        <v>0.12160871394844669</v>
      </c>
      <c r="G173" s="318">
        <f t="shared" si="43"/>
        <v>0.13495647632909355</v>
      </c>
      <c r="H173" s="318">
        <f t="shared" si="43"/>
        <v>0.13440071649371424</v>
      </c>
      <c r="I173" s="318">
        <f t="shared" si="43"/>
        <v>0.11714721459174283</v>
      </c>
      <c r="J173" s="318">
        <f t="shared" si="43"/>
        <v>0.12904863627708862</v>
      </c>
      <c r="K173" s="318">
        <f t="shared" si="43"/>
        <v>0.13286157714756011</v>
      </c>
      <c r="L173" s="318">
        <f t="shared" si="43"/>
        <v>0.11531377969004124</v>
      </c>
      <c r="M173" s="318">
        <f t="shared" si="43"/>
        <v>9.4784191536369619E-2</v>
      </c>
      <c r="N173" s="318">
        <f t="shared" si="43"/>
        <v>9.8219722774191914E-2</v>
      </c>
      <c r="O173" s="318">
        <f t="shared" si="43"/>
        <v>0.10653722478400264</v>
      </c>
      <c r="P173" s="318">
        <f t="shared" si="43"/>
        <v>0.10400652195733995</v>
      </c>
      <c r="Q173" s="318">
        <f t="shared" si="43"/>
        <v>0.11181132829276291</v>
      </c>
      <c r="R173" s="318">
        <f t="shared" si="43"/>
        <v>0.10123849654700674</v>
      </c>
      <c r="S173" s="318">
        <f t="shared" si="43"/>
        <v>0.11843022034481181</v>
      </c>
      <c r="T173" s="318">
        <f t="shared" si="43"/>
        <v>0.11669138585115807</v>
      </c>
      <c r="U173" s="318">
        <f t="shared" si="43"/>
        <v>0.12328369937029152</v>
      </c>
      <c r="V173" s="318">
        <f t="shared" si="43"/>
        <v>0.12785427242792302</v>
      </c>
      <c r="W173" s="318">
        <f t="shared" si="43"/>
        <v>0.12262259212045903</v>
      </c>
      <c r="X173" s="318">
        <f t="shared" si="43"/>
        <v>0.13450296229080408</v>
      </c>
      <c r="Y173" s="318">
        <f t="shared" si="43"/>
        <v>0.13815484372312978</v>
      </c>
      <c r="DA173" s="141"/>
    </row>
    <row r="174" spans="1:105" ht="12" customHeight="1" x14ac:dyDescent="0.25">
      <c r="A174" s="174" t="s">
        <v>1563</v>
      </c>
      <c r="B174" s="269">
        <f t="shared" ref="B174:Y174" si="44">IF(B$118=0,0,B$118/B$99)</f>
        <v>8.7813913740120847E-2</v>
      </c>
      <c r="C174" s="269">
        <f t="shared" si="44"/>
        <v>8.2878668980486903E-2</v>
      </c>
      <c r="D174" s="269">
        <f t="shared" si="44"/>
        <v>9.0419936611175977E-2</v>
      </c>
      <c r="E174" s="269">
        <f t="shared" si="44"/>
        <v>9.9407032867283293E-2</v>
      </c>
      <c r="F174" s="269">
        <f t="shared" si="44"/>
        <v>9.963160933555501E-2</v>
      </c>
      <c r="G174" s="269">
        <f t="shared" si="44"/>
        <v>0.11056716653235414</v>
      </c>
      <c r="H174" s="269">
        <f t="shared" si="44"/>
        <v>0.11011184351309762</v>
      </c>
      <c r="I174" s="269">
        <f t="shared" si="44"/>
        <v>9.597639132916784E-2</v>
      </c>
      <c r="J174" s="269">
        <f t="shared" si="44"/>
        <v>0.10572699025742183</v>
      </c>
      <c r="K174" s="269">
        <f t="shared" si="44"/>
        <v>0.10885085714896249</v>
      </c>
      <c r="L174" s="269">
        <f t="shared" si="44"/>
        <v>9.4474294448627344E-2</v>
      </c>
      <c r="M174" s="269">
        <f t="shared" si="44"/>
        <v>7.7654809723103901E-2</v>
      </c>
      <c r="N174" s="269">
        <f t="shared" si="44"/>
        <v>8.0469472381997809E-2</v>
      </c>
      <c r="O174" s="269">
        <f t="shared" si="44"/>
        <v>8.7283836945054205E-2</v>
      </c>
      <c r="P174" s="269">
        <f t="shared" si="44"/>
        <v>8.5210482271824733E-2</v>
      </c>
      <c r="Q174" s="269">
        <f t="shared" si="44"/>
        <v>9.1604805429293293E-2</v>
      </c>
      <c r="R174" s="269">
        <f t="shared" si="44"/>
        <v>8.2942693908976628E-2</v>
      </c>
      <c r="S174" s="269">
        <f t="shared" si="44"/>
        <v>9.7027532516461582E-2</v>
      </c>
      <c r="T174" s="269">
        <f t="shared" si="44"/>
        <v>9.5602939875474219E-2</v>
      </c>
      <c r="U174" s="269">
        <f t="shared" si="44"/>
        <v>0.10100389169734972</v>
      </c>
      <c r="V174" s="269">
        <f t="shared" si="44"/>
        <v>0.10474847162531938</v>
      </c>
      <c r="W174" s="269">
        <f t="shared" si="44"/>
        <v>0.10046225962917292</v>
      </c>
      <c r="X174" s="269">
        <f t="shared" si="44"/>
        <v>0.110195611468379</v>
      </c>
      <c r="Y174" s="269">
        <f t="shared" si="44"/>
        <v>0.11318752555407101</v>
      </c>
      <c r="DA174" s="79"/>
    </row>
    <row r="175" spans="1:105" ht="12" customHeight="1" x14ac:dyDescent="0.25">
      <c r="A175" s="174" t="s">
        <v>1565</v>
      </c>
      <c r="B175" s="269">
        <f t="shared" ref="B175:Y175" si="45">IF(B$119=0,0,B$119/B$99)</f>
        <v>7.5364666236399341E-2</v>
      </c>
      <c r="C175" s="269">
        <f t="shared" si="45"/>
        <v>7.5352058572395894E-2</v>
      </c>
      <c r="D175" s="269">
        <f t="shared" si="45"/>
        <v>7.5388559556668441E-2</v>
      </c>
      <c r="E175" s="269">
        <f t="shared" si="45"/>
        <v>7.5428314061128696E-2</v>
      </c>
      <c r="F175" s="269">
        <f t="shared" si="45"/>
        <v>7.539073993201359E-2</v>
      </c>
      <c r="G175" s="269">
        <f t="shared" si="45"/>
        <v>7.5424770336861777E-2</v>
      </c>
      <c r="H175" s="269">
        <f t="shared" si="45"/>
        <v>7.5452088910055032E-2</v>
      </c>
      <c r="I175" s="269">
        <f t="shared" si="45"/>
        <v>7.5383780891373625E-2</v>
      </c>
      <c r="J175" s="269">
        <f t="shared" si="45"/>
        <v>7.5429017897431672E-2</v>
      </c>
      <c r="K175" s="269">
        <f t="shared" si="45"/>
        <v>7.5454352057292798E-2</v>
      </c>
      <c r="L175" s="269">
        <f t="shared" si="45"/>
        <v>7.5383200589175289E-2</v>
      </c>
      <c r="M175" s="269">
        <f t="shared" si="45"/>
        <v>7.5321623686315842E-2</v>
      </c>
      <c r="N175" s="269">
        <f t="shared" si="45"/>
        <v>7.5334377597890273E-2</v>
      </c>
      <c r="O175" s="269">
        <f t="shared" si="45"/>
        <v>7.5352562724036773E-2</v>
      </c>
      <c r="P175" s="269">
        <f t="shared" si="45"/>
        <v>7.5348938887870545E-2</v>
      </c>
      <c r="Q175" s="269">
        <f t="shared" si="45"/>
        <v>7.533759546160379E-2</v>
      </c>
      <c r="R175" s="269">
        <f t="shared" si="45"/>
        <v>7.5332137998028362E-2</v>
      </c>
      <c r="S175" s="269">
        <f t="shared" si="45"/>
        <v>7.5366646167529347E-2</v>
      </c>
      <c r="T175" s="269">
        <f t="shared" si="45"/>
        <v>7.5357600629972335E-2</v>
      </c>
      <c r="U175" s="269">
        <f t="shared" si="45"/>
        <v>7.5370126696246029E-2</v>
      </c>
      <c r="V175" s="269">
        <f t="shared" si="45"/>
        <v>7.5424229549411789E-2</v>
      </c>
      <c r="W175" s="269">
        <f t="shared" si="45"/>
        <v>7.54034994997166E-2</v>
      </c>
      <c r="X175" s="269">
        <f t="shared" si="45"/>
        <v>7.5436149032332103E-2</v>
      </c>
      <c r="Y175" s="269">
        <f t="shared" si="45"/>
        <v>7.5436234380840031E-2</v>
      </c>
      <c r="DA175" s="79"/>
    </row>
    <row r="176" spans="1:105" ht="12" customHeight="1" x14ac:dyDescent="0.25">
      <c r="A176" s="62" t="s">
        <v>1566</v>
      </c>
      <c r="B176" s="318">
        <f t="shared" ref="B176:Y176" si="46">IF(B$120=0,0,B$120/B$99)</f>
        <v>4.9757727659792458E-2</v>
      </c>
      <c r="C176" s="318">
        <f t="shared" si="46"/>
        <v>5.118425992291345E-2</v>
      </c>
      <c r="D176" s="318">
        <f t="shared" si="46"/>
        <v>4.9021692800731917E-2</v>
      </c>
      <c r="E176" s="318">
        <f t="shared" si="46"/>
        <v>4.6440768963793427E-2</v>
      </c>
      <c r="F176" s="318">
        <f t="shared" si="46"/>
        <v>4.633770731016363E-2</v>
      </c>
      <c r="G176" s="318">
        <f t="shared" si="46"/>
        <v>4.3182879258388158E-2</v>
      </c>
      <c r="H176" s="318">
        <f t="shared" si="46"/>
        <v>4.3342972104928608E-2</v>
      </c>
      <c r="I176" s="318">
        <f t="shared" si="46"/>
        <v>4.7396626545381668E-2</v>
      </c>
      <c r="J176" s="318">
        <f t="shared" si="46"/>
        <v>4.4598544341458421E-2</v>
      </c>
      <c r="K176" s="318">
        <f t="shared" si="46"/>
        <v>4.3712944638948793E-2</v>
      </c>
      <c r="L176" s="318">
        <f t="shared" si="46"/>
        <v>4.783406455848066E-2</v>
      </c>
      <c r="M176" s="318">
        <f t="shared" si="46"/>
        <v>5.267712627053673E-2</v>
      </c>
      <c r="N176" s="318">
        <f t="shared" si="46"/>
        <v>5.1869111687115423E-2</v>
      </c>
      <c r="O176" s="318">
        <f t="shared" si="46"/>
        <v>4.9900196963445442E-2</v>
      </c>
      <c r="P176" s="318">
        <f t="shared" si="46"/>
        <v>5.050117282570548E-2</v>
      </c>
      <c r="Q176" s="318">
        <f t="shared" si="46"/>
        <v>4.8625215543178474E-2</v>
      </c>
      <c r="R176" s="318">
        <f t="shared" si="46"/>
        <v>5.1145669386789508E-2</v>
      </c>
      <c r="S176" s="318">
        <f t="shared" si="46"/>
        <v>4.7072974247363113E-2</v>
      </c>
      <c r="T176" s="318">
        <f t="shared" si="46"/>
        <v>4.7479346434637353E-2</v>
      </c>
      <c r="U176" s="318">
        <f t="shared" si="46"/>
        <v>4.5916930266047512E-2</v>
      </c>
      <c r="V176" s="318">
        <f t="shared" si="46"/>
        <v>4.4879096498617085E-2</v>
      </c>
      <c r="W176" s="318">
        <f t="shared" si="46"/>
        <v>4.610824545598282E-2</v>
      </c>
      <c r="X176" s="318">
        <f t="shared" si="46"/>
        <v>4.3302605108606583E-2</v>
      </c>
      <c r="Y176" s="318">
        <f t="shared" si="46"/>
        <v>4.2430234635984256E-2</v>
      </c>
      <c r="DA176" s="141"/>
    </row>
    <row r="177" spans="1:105" ht="12" customHeight="1" x14ac:dyDescent="0.25">
      <c r="A177" s="62" t="s">
        <v>1573</v>
      </c>
      <c r="B177" s="318">
        <f t="shared" ref="B177:Y177" si="47">IF(B$126=0,0,B$126/B$99)</f>
        <v>2.560693857660688E-2</v>
      </c>
      <c r="C177" s="318">
        <f t="shared" si="47"/>
        <v>2.4167798649482444E-2</v>
      </c>
      <c r="D177" s="318">
        <f t="shared" si="47"/>
        <v>2.6366866755936535E-2</v>
      </c>
      <c r="E177" s="318">
        <f t="shared" si="47"/>
        <v>2.8987545097335275E-2</v>
      </c>
      <c r="F177" s="318">
        <f t="shared" si="47"/>
        <v>2.9053032621849953E-2</v>
      </c>
      <c r="G177" s="318">
        <f t="shared" si="47"/>
        <v>3.2241891078473618E-2</v>
      </c>
      <c r="H177" s="318">
        <f t="shared" si="47"/>
        <v>3.2109116805126438E-2</v>
      </c>
      <c r="I177" s="318">
        <f t="shared" si="47"/>
        <v>2.7987154345991951E-2</v>
      </c>
      <c r="J177" s="318">
        <f t="shared" si="47"/>
        <v>3.0830473555973261E-2</v>
      </c>
      <c r="K177" s="318">
        <f t="shared" si="47"/>
        <v>3.1741407418343998E-2</v>
      </c>
      <c r="L177" s="318">
        <f t="shared" si="47"/>
        <v>2.7549136030694626E-2</v>
      </c>
      <c r="M177" s="318">
        <f t="shared" si="47"/>
        <v>2.2644497415779105E-2</v>
      </c>
      <c r="N177" s="318">
        <f t="shared" si="47"/>
        <v>2.3465265910774847E-2</v>
      </c>
      <c r="O177" s="318">
        <f t="shared" si="47"/>
        <v>2.5452365760591327E-2</v>
      </c>
      <c r="P177" s="318">
        <f t="shared" si="47"/>
        <v>2.4847766062165065E-2</v>
      </c>
      <c r="Q177" s="318">
        <f t="shared" si="47"/>
        <v>2.671237991842532E-2</v>
      </c>
      <c r="R177" s="318">
        <f t="shared" si="47"/>
        <v>2.418646861123885E-2</v>
      </c>
      <c r="S177" s="318">
        <f t="shared" si="47"/>
        <v>2.8293671920166241E-2</v>
      </c>
      <c r="T177" s="318">
        <f t="shared" si="47"/>
        <v>2.7878254195334986E-2</v>
      </c>
      <c r="U177" s="318">
        <f t="shared" si="47"/>
        <v>2.9453196430198524E-2</v>
      </c>
      <c r="V177" s="318">
        <f t="shared" si="47"/>
        <v>3.05451330507947E-2</v>
      </c>
      <c r="W177" s="318">
        <f t="shared" si="47"/>
        <v>2.9295254043733773E-2</v>
      </c>
      <c r="X177" s="318">
        <f t="shared" si="47"/>
        <v>3.2133543923725527E-2</v>
      </c>
      <c r="Y177" s="318">
        <f t="shared" si="47"/>
        <v>3.3005999744855782E-2</v>
      </c>
      <c r="DA177" s="141"/>
    </row>
    <row r="178" spans="1:105" ht="12" customHeight="1" x14ac:dyDescent="0.25">
      <c r="A178" s="41" t="s">
        <v>1575</v>
      </c>
      <c r="B178" s="319">
        <f t="shared" ref="B178:Y178" si="48">IF(B$127=0,0,B$127/B$99)</f>
        <v>7.8357030721954143E-2</v>
      </c>
      <c r="C178" s="319">
        <f t="shared" si="48"/>
        <v>7.3953273859511504E-2</v>
      </c>
      <c r="D178" s="319">
        <f t="shared" si="48"/>
        <v>8.0682404976126387E-2</v>
      </c>
      <c r="E178" s="319">
        <f t="shared" si="48"/>
        <v>8.8701660096960636E-2</v>
      </c>
      <c r="F178" s="319">
        <f t="shared" si="48"/>
        <v>8.8902051407110758E-2</v>
      </c>
      <c r="G178" s="319">
        <f t="shared" si="48"/>
        <v>9.8659933213485387E-2</v>
      </c>
      <c r="H178" s="319">
        <f t="shared" si="48"/>
        <v>9.8253644980918028E-2</v>
      </c>
      <c r="I178" s="319">
        <f t="shared" si="48"/>
        <v>8.5640472262949921E-2</v>
      </c>
      <c r="J178" s="319">
        <f t="shared" si="48"/>
        <v>9.43410066912381E-2</v>
      </c>
      <c r="K178" s="319">
        <f t="shared" si="48"/>
        <v>9.7128457148305147E-2</v>
      </c>
      <c r="L178" s="319">
        <f t="shared" si="48"/>
        <v>8.4300139661852222E-2</v>
      </c>
      <c r="M178" s="319">
        <f t="shared" si="48"/>
        <v>6.9291984060615902E-2</v>
      </c>
      <c r="N178" s="319">
        <f t="shared" si="48"/>
        <v>7.1803529202398172E-2</v>
      </c>
      <c r="O178" s="319">
        <f t="shared" si="48"/>
        <v>7.7884039120202364E-2</v>
      </c>
      <c r="P178" s="319">
        <f t="shared" si="48"/>
        <v>7.6033968796397566E-2</v>
      </c>
      <c r="Q178" s="319">
        <f t="shared" si="48"/>
        <v>8.1739672536908017E-2</v>
      </c>
      <c r="R178" s="319">
        <f t="shared" si="48"/>
        <v>7.4010403795702354E-2</v>
      </c>
      <c r="S178" s="319">
        <f t="shared" si="48"/>
        <v>8.657841363007357E-2</v>
      </c>
      <c r="T178" s="319">
        <f t="shared" si="48"/>
        <v>8.5307238658115611E-2</v>
      </c>
      <c r="U178" s="319">
        <f t="shared" si="48"/>
        <v>9.0126549514558355E-2</v>
      </c>
      <c r="V178" s="319">
        <f t="shared" si="48"/>
        <v>9.346786698874672E-2</v>
      </c>
      <c r="W178" s="319">
        <f t="shared" si="48"/>
        <v>8.9643247053723701E-2</v>
      </c>
      <c r="X178" s="319">
        <f t="shared" si="48"/>
        <v>9.8328391771784568E-2</v>
      </c>
      <c r="Y178" s="319">
        <f t="shared" si="48"/>
        <v>0.10099809972517126</v>
      </c>
      <c r="DA178" s="82"/>
    </row>
    <row r="179" spans="1:105" ht="12" hidden="1" customHeight="1" x14ac:dyDescent="0.25">
      <c r="A179" s="98"/>
      <c r="B179" s="98"/>
      <c r="C179" s="98"/>
      <c r="D179" s="98"/>
      <c r="E179" s="98"/>
      <c r="F179" s="98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8"/>
      <c r="V179" s="98"/>
      <c r="W179" s="98"/>
      <c r="X179" s="98"/>
      <c r="Y179" s="98"/>
      <c r="DA179" s="94"/>
    </row>
    <row r="180" spans="1:105" ht="12" customHeight="1" x14ac:dyDescent="0.25">
      <c r="A180" s="172"/>
      <c r="B180" s="172"/>
      <c r="C180" s="172"/>
      <c r="D180" s="172"/>
      <c r="E180" s="172"/>
      <c r="F180" s="172"/>
      <c r="G180" s="172"/>
      <c r="H180" s="172"/>
      <c r="I180" s="172"/>
      <c r="J180" s="172"/>
      <c r="K180" s="172"/>
      <c r="L180" s="172"/>
      <c r="M180" s="172"/>
      <c r="N180" s="172"/>
      <c r="O180" s="172"/>
      <c r="P180" s="172"/>
      <c r="Q180" s="172"/>
      <c r="R180" s="172"/>
      <c r="S180" s="172"/>
      <c r="T180" s="172"/>
      <c r="U180" s="172"/>
      <c r="V180" s="172"/>
      <c r="W180" s="172"/>
      <c r="X180" s="172"/>
      <c r="Y180" s="172"/>
      <c r="DA180" s="176"/>
    </row>
    <row r="181" spans="1:105" ht="15" customHeight="1" x14ac:dyDescent="0.25">
      <c r="A181" s="32" t="s">
        <v>252</v>
      </c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DA181" s="88"/>
    </row>
    <row r="182" spans="1:105" ht="12" customHeight="1" x14ac:dyDescent="0.25">
      <c r="A182" s="172"/>
      <c r="B182" s="172"/>
      <c r="C182" s="172"/>
      <c r="D182" s="172"/>
      <c r="E182" s="172"/>
      <c r="F182" s="172"/>
      <c r="G182" s="172"/>
      <c r="H182" s="172"/>
      <c r="I182" s="172"/>
      <c r="J182" s="172"/>
      <c r="K182" s="172"/>
      <c r="L182" s="172"/>
      <c r="M182" s="172"/>
      <c r="N182" s="172"/>
      <c r="O182" s="172"/>
      <c r="P182" s="172"/>
      <c r="Q182" s="172"/>
      <c r="R182" s="172"/>
      <c r="S182" s="172"/>
      <c r="T182" s="172"/>
      <c r="U182" s="172"/>
      <c r="V182" s="172"/>
      <c r="W182" s="172"/>
      <c r="X182" s="172"/>
      <c r="Y182" s="172"/>
      <c r="DA182" s="176"/>
    </row>
    <row r="183" spans="1:105" ht="12" customHeight="1" x14ac:dyDescent="0.25">
      <c r="A183" s="35" t="s">
        <v>51</v>
      </c>
      <c r="B183" s="320">
        <f t="shared" ref="B183:Y183" si="49">SUM(B184:B190,B191:B192)</f>
        <v>75.899999999999977</v>
      </c>
      <c r="C183" s="320">
        <f t="shared" si="49"/>
        <v>83.859309852934516</v>
      </c>
      <c r="D183" s="320">
        <f t="shared" si="49"/>
        <v>77.995415446435402</v>
      </c>
      <c r="E183" s="320">
        <f t="shared" si="49"/>
        <v>69.470646493967109</v>
      </c>
      <c r="F183" s="320">
        <f t="shared" si="49"/>
        <v>73.516680404748897</v>
      </c>
      <c r="G183" s="320">
        <f t="shared" si="49"/>
        <v>65.960814898302559</v>
      </c>
      <c r="H183" s="320">
        <f t="shared" si="49"/>
        <v>64.545012328769275</v>
      </c>
      <c r="I183" s="320">
        <f t="shared" si="49"/>
        <v>82.077459812719198</v>
      </c>
      <c r="J183" s="320">
        <f t="shared" si="49"/>
        <v>73.298996743776939</v>
      </c>
      <c r="K183" s="320">
        <f t="shared" si="49"/>
        <v>74.144939274502477</v>
      </c>
      <c r="L183" s="320">
        <f t="shared" si="49"/>
        <v>88.863251529445606</v>
      </c>
      <c r="M183" s="320">
        <f t="shared" si="49"/>
        <v>97.378956272241311</v>
      </c>
      <c r="N183" s="320">
        <f t="shared" si="49"/>
        <v>102.63156947793253</v>
      </c>
      <c r="O183" s="320">
        <f t="shared" si="49"/>
        <v>108.68366764358331</v>
      </c>
      <c r="P183" s="320">
        <f t="shared" si="49"/>
        <v>111.85955735383604</v>
      </c>
      <c r="Q183" s="320">
        <f t="shared" si="49"/>
        <v>114.20112381515432</v>
      </c>
      <c r="R183" s="320">
        <f t="shared" si="49"/>
        <v>100.19582450708491</v>
      </c>
      <c r="S183" s="320">
        <f t="shared" si="49"/>
        <v>92.31973060974606</v>
      </c>
      <c r="T183" s="320">
        <f t="shared" si="49"/>
        <v>83.007966126506858</v>
      </c>
      <c r="U183" s="320">
        <f t="shared" si="49"/>
        <v>97.035302147520284</v>
      </c>
      <c r="V183" s="320">
        <f t="shared" si="49"/>
        <v>72.296743862565947</v>
      </c>
      <c r="W183" s="320">
        <f t="shared" si="49"/>
        <v>79.194075068559997</v>
      </c>
      <c r="X183" s="320">
        <f t="shared" si="49"/>
        <v>73.001291540038693</v>
      </c>
      <c r="Y183" s="320">
        <f t="shared" si="49"/>
        <v>72.102077255567622</v>
      </c>
      <c r="DA183" s="95"/>
    </row>
    <row r="184" spans="1:105" ht="12" customHeight="1" x14ac:dyDescent="0.25">
      <c r="A184" s="55" t="s">
        <v>91</v>
      </c>
      <c r="B184" s="273">
        <f>IF(B$6=0,0,B$6/NMM!B$9*1000)</f>
        <v>0.37192303923566189</v>
      </c>
      <c r="C184" s="273">
        <f>IF(C$6=0,0,C$6/NMM!C$9*1000)</f>
        <v>0.41092502488416111</v>
      </c>
      <c r="D184" s="273">
        <f>IF(D$6=0,0,D$6/NMM!D$9*1000)</f>
        <v>0.38219093490496542</v>
      </c>
      <c r="E184" s="273">
        <f>IF(E$6=0,0,E$6/NMM!E$9*1000)</f>
        <v>0.3404181025257102</v>
      </c>
      <c r="F184" s="273">
        <f>IF(F$6=0,0,F$6/NMM!F$9*1000)</f>
        <v>0.36024436377667707</v>
      </c>
      <c r="G184" s="273">
        <f>IF(G$6=0,0,G$6/NMM!G$9*1000)</f>
        <v>0.32321932473566567</v>
      </c>
      <c r="H184" s="273">
        <f>IF(H$6=0,0,H$6/NMM!H$9*1000)</f>
        <v>0.31628164891723287</v>
      </c>
      <c r="I184" s="273">
        <f>IF(I$6=0,0,I$6/NMM!I$9*1000)</f>
        <v>0.4021936535742765</v>
      </c>
      <c r="J184" s="273">
        <f>IF(J$6=0,0,J$6/NMM!J$9*1000)</f>
        <v>0.35917767644096638</v>
      </c>
      <c r="K184" s="273">
        <f>IF(K$6=0,0,K$6/NMM!K$9*1000)</f>
        <v>0.36332294017018174</v>
      </c>
      <c r="L184" s="273">
        <f>IF(L$6=0,0,L$6/NMM!L$9*1000)</f>
        <v>0.43544519875091592</v>
      </c>
      <c r="M184" s="273">
        <f>IF(M$6=0,0,M$6/NMM!M$9*1000)</f>
        <v>0.47717361494537458</v>
      </c>
      <c r="N184" s="273">
        <f>IF(N$6=0,0,N$6/NMM!N$9*1000)</f>
        <v>0.50291232202541525</v>
      </c>
      <c r="O184" s="273">
        <f>IF(O$6=0,0,O$6/NMM!O$9*1000)</f>
        <v>0.53256864275702687</v>
      </c>
      <c r="P184" s="273">
        <f>IF(P$6=0,0,P$6/NMM!P$9*1000)</f>
        <v>0.54813104793900458</v>
      </c>
      <c r="Q184" s="273">
        <f>IF(Q$6=0,0,Q$6/NMM!Q$9*1000)</f>
        <v>0.55960512586871891</v>
      </c>
      <c r="R184" s="273">
        <f>IF(R$6=0,0,R$6/NMM!R$9*1000)</f>
        <v>0.49097675321975831</v>
      </c>
      <c r="S184" s="273">
        <f>IF(S$6=0,0,S$6/NMM!S$9*1000)</f>
        <v>0.45238254004974771</v>
      </c>
      <c r="T184" s="273">
        <f>IF(T$6=0,0,T$6/NMM!T$9*1000)</f>
        <v>0.40675329436818569</v>
      </c>
      <c r="U184" s="273">
        <f>IF(U$6=0,0,U$6/NMM!U$9*1000)</f>
        <v>0.47548965069651078</v>
      </c>
      <c r="V184" s="273">
        <f>IF(V$6=0,0,V$6/NMM!V$9*1000)</f>
        <v>0.35426646514113658</v>
      </c>
      <c r="W184" s="273">
        <f>IF(W$6=0,0,W$6/NMM!W$9*1000)</f>
        <v>0.38806457297710495</v>
      </c>
      <c r="X184" s="273">
        <f>IF(X$6=0,0,X$6/NMM!X$9*1000)</f>
        <v>0.3577188697984745</v>
      </c>
      <c r="Y184" s="273">
        <f>IF(Y$6=0,0,Y$6/NMM!Y$9*1000)</f>
        <v>0.35331256532413069</v>
      </c>
      <c r="DA184" s="76"/>
    </row>
    <row r="185" spans="1:105" ht="12" customHeight="1" x14ac:dyDescent="0.25">
      <c r="A185" s="173" t="s">
        <v>92</v>
      </c>
      <c r="B185" s="274">
        <f>IF(B$7=0,0,B$7/NMM!B$9*1000)</f>
        <v>0.14871002506468525</v>
      </c>
      <c r="C185" s="274">
        <f>IF(C$7=0,0,C$7/NMM!C$9*1000)</f>
        <v>0.1643046122547672</v>
      </c>
      <c r="D185" s="274">
        <f>IF(D$7=0,0,D$7/NMM!D$9*1000)</f>
        <v>0.1528155492222682</v>
      </c>
      <c r="E185" s="274">
        <f>IF(E$7=0,0,E$7/NMM!E$9*1000)</f>
        <v>0.13611306431327119</v>
      </c>
      <c r="F185" s="274">
        <f>IF(F$7=0,0,F$7/NMM!F$9*1000)</f>
        <v>0.14404041351333538</v>
      </c>
      <c r="G185" s="274">
        <f>IF(G$7=0,0,G$7/NMM!G$9*1000)</f>
        <v>0.12923629034009748</v>
      </c>
      <c r="H185" s="274">
        <f>IF(H$7=0,0,H$7/NMM!H$9*1000)</f>
        <v>0.12646232412663022</v>
      </c>
      <c r="I185" s="274">
        <f>IF(I$7=0,0,I$7/NMM!I$9*1000)</f>
        <v>0.16081345330690941</v>
      </c>
      <c r="J185" s="274">
        <f>IF(J$7=0,0,J$7/NMM!J$9*1000)</f>
        <v>0.14361390833969601</v>
      </c>
      <c r="K185" s="274">
        <f>IF(K$7=0,0,K$7/NMM!K$9*1000)</f>
        <v>0.14527135412293704</v>
      </c>
      <c r="L185" s="274">
        <f>IF(L$7=0,0,L$7/NMM!L$9*1000)</f>
        <v>0.17410877947659151</v>
      </c>
      <c r="M185" s="274">
        <f>IF(M$7=0,0,M$7/NMM!M$9*1000)</f>
        <v>0.19079350498039546</v>
      </c>
      <c r="N185" s="274">
        <f>IF(N$7=0,0,N$7/NMM!N$9*1000)</f>
        <v>0.20108489156099441</v>
      </c>
      <c r="O185" s="274">
        <f>IF(O$7=0,0,O$7/NMM!O$9*1000)</f>
        <v>0.21294270012372193</v>
      </c>
      <c r="P185" s="274">
        <f>IF(P$7=0,0,P$7/NMM!P$9*1000)</f>
        <v>0.21916518547831243</v>
      </c>
      <c r="Q185" s="274">
        <f>IF(Q$7=0,0,Q$7/NMM!Q$9*1000)</f>
        <v>0.22375299057914355</v>
      </c>
      <c r="R185" s="274">
        <f>IF(R$7=0,0,R$7/NMM!R$9*1000)</f>
        <v>0.19631256355491497</v>
      </c>
      <c r="S185" s="274">
        <f>IF(S$7=0,0,S$7/NMM!S$9*1000)</f>
        <v>0.18088102046024945</v>
      </c>
      <c r="T185" s="274">
        <f>IF(T$7=0,0,T$7/NMM!T$9*1000)</f>
        <v>0.16263658396894548</v>
      </c>
      <c r="U185" s="274">
        <f>IF(U$7=0,0,U$7/NMM!U$9*1000)</f>
        <v>0.1901201872795851</v>
      </c>
      <c r="V185" s="274">
        <f>IF(V$7=0,0,V$7/NMM!V$9*1000)</f>
        <v>0.14165020542686596</v>
      </c>
      <c r="W185" s="274">
        <f>IF(W$7=0,0,W$7/NMM!W$9*1000)</f>
        <v>0.15516406967618748</v>
      </c>
      <c r="X185" s="274">
        <f>IF(X$7=0,0,X$7/NMM!X$9*1000)</f>
        <v>0.14303061784815957</v>
      </c>
      <c r="Y185" s="274">
        <f>IF(Y$7=0,0,Y$7/NMM!Y$9*1000)</f>
        <v>0.14126879731085448</v>
      </c>
      <c r="DA185" s="77"/>
    </row>
    <row r="186" spans="1:105" ht="12" customHeight="1" x14ac:dyDescent="0.25">
      <c r="A186" s="173" t="s">
        <v>93</v>
      </c>
      <c r="B186" s="274">
        <f>IF(B$8=0,0,B$8/NMM!B$9*1000)</f>
        <v>0.85833615589170409</v>
      </c>
      <c r="C186" s="274">
        <f>IF(C$8=0,0,C$8/NMM!C$9*1000)</f>
        <v>0.87753004297854453</v>
      </c>
      <c r="D186" s="274">
        <f>IF(D$8=0,0,D$8/NMM!D$9*1000)</f>
        <v>0.91294137930216634</v>
      </c>
      <c r="E186" s="274">
        <f>IF(E$8=0,0,E$8/NMM!E$9*1000)</f>
        <v>0.92590348763320873</v>
      </c>
      <c r="F186" s="274">
        <f>IF(F$8=0,0,F$8/NMM!F$9*1000)</f>
        <v>0.98149643495458738</v>
      </c>
      <c r="G186" s="274">
        <f>IF(G$8=0,0,G$8/NMM!G$9*1000)</f>
        <v>1.0180169208655994</v>
      </c>
      <c r="H186" s="274">
        <f>IF(H$8=0,0,H$8/NMM!H$9*1000)</f>
        <v>0.99328292486359271</v>
      </c>
      <c r="I186" s="274">
        <f>IF(I$8=0,0,I$8/NMM!I$9*1000)</f>
        <v>1.0352777426854469</v>
      </c>
      <c r="J186" s="274">
        <f>IF(J$8=0,0,J$8/NMM!J$9*1000)</f>
        <v>1.0588011311355945</v>
      </c>
      <c r="K186" s="274">
        <f>IF(K$8=0,0,K$8/NMM!K$9*1000)</f>
        <v>1.094695367955538</v>
      </c>
      <c r="L186" s="274">
        <f>IF(L$8=0,0,L$8/NMM!L$9*1000)</f>
        <v>1.0689005556722593</v>
      </c>
      <c r="M186" s="274">
        <f>IF(M$8=0,0,M$8/NMM!M$9*1000)</f>
        <v>0.83133289573139657</v>
      </c>
      <c r="N186" s="274">
        <f>IF(N$8=0,0,N$8/NMM!N$9*1000)</f>
        <v>0.77115245460186133</v>
      </c>
      <c r="O186" s="274">
        <f>IF(O$8=0,0,O$8/NMM!O$9*1000)</f>
        <v>0.92955576569683374</v>
      </c>
      <c r="P186" s="274">
        <f>IF(P$8=0,0,P$8/NMM!P$9*1000)</f>
        <v>0.95009899661102248</v>
      </c>
      <c r="Q186" s="274">
        <f>IF(Q$8=0,0,Q$8/NMM!Q$9*1000)</f>
        <v>0.82706722532533228</v>
      </c>
      <c r="R186" s="274">
        <f>IF(R$8=0,0,R$8/NMM!R$9*1000)</f>
        <v>0.66098598687835497</v>
      </c>
      <c r="S186" s="274">
        <f>IF(S$8=0,0,S$8/NMM!S$9*1000)</f>
        <v>0.79028609973393593</v>
      </c>
      <c r="T186" s="274">
        <f>IF(T$8=0,0,T$8/NMM!T$9*1000)</f>
        <v>0.95368019364205747</v>
      </c>
      <c r="U186" s="274">
        <f>IF(U$8=0,0,U$8/NMM!U$9*1000)</f>
        <v>1.1302237307035385</v>
      </c>
      <c r="V186" s="274">
        <f>IF(V$8=0,0,V$8/NMM!V$9*1000)</f>
        <v>0.99400756481252539</v>
      </c>
      <c r="W186" s="274">
        <f>IF(W$8=0,0,W$8/NMM!W$9*1000)</f>
        <v>1.0261359329590773</v>
      </c>
      <c r="X186" s="274">
        <f>IF(X$8=0,0,X$8/NMM!X$9*1000)</f>
        <v>1.0219679288327348</v>
      </c>
      <c r="Y186" s="274">
        <f>IF(Y$8=0,0,Y$8/NMM!Y$9*1000)</f>
        <v>1.0503922701462802</v>
      </c>
      <c r="DA186" s="77"/>
    </row>
    <row r="187" spans="1:105" ht="12" customHeight="1" x14ac:dyDescent="0.25">
      <c r="A187" s="173" t="s">
        <v>94</v>
      </c>
      <c r="B187" s="274">
        <f>IF(B$9=0,0,B$9/NMM!B$9*1000)</f>
        <v>7.4207035958393772E-2</v>
      </c>
      <c r="C187" s="274">
        <f>IF(C$9=0,0,C$9/NMM!C$9*1000)</f>
        <v>8.1988811880140483E-2</v>
      </c>
      <c r="D187" s="274">
        <f>IF(D$9=0,0,D$9/NMM!D$9*1000)</f>
        <v>7.6255712761839234E-2</v>
      </c>
      <c r="E187" s="274">
        <f>IF(E$9=0,0,E$9/NMM!E$9*1000)</f>
        <v>6.7921090414103505E-2</v>
      </c>
      <c r="F187" s="274">
        <f>IF(F$9=0,0,F$9/NMM!F$9*1000)</f>
        <v>7.1876876763329337E-2</v>
      </c>
      <c r="G187" s="274">
        <f>IF(G$9=0,0,G$9/NMM!G$9*1000)</f>
        <v>6.4489546284626859E-2</v>
      </c>
      <c r="H187" s="274">
        <f>IF(H$9=0,0,H$9/NMM!H$9*1000)</f>
        <v>6.3105323462657709E-2</v>
      </c>
      <c r="I187" s="274">
        <f>IF(I$9=0,0,I$9/NMM!I$9*1000)</f>
        <v>8.0246706346451951E-2</v>
      </c>
      <c r="J187" s="274">
        <f>IF(J$9=0,0,J$9/NMM!J$9*1000)</f>
        <v>7.1664048578121656E-2</v>
      </c>
      <c r="K187" s="274">
        <f>IF(K$9=0,0,K$9/NMM!K$9*1000)</f>
        <v>7.2491122198629479E-2</v>
      </c>
      <c r="L187" s="274">
        <f>IF(L$9=0,0,L$9/NMM!L$9*1000)</f>
        <v>8.688113967885859E-2</v>
      </c>
      <c r="M187" s="274">
        <f>IF(M$9=0,0,M$9/NMM!M$9*1000)</f>
        <v>9.5206899995812069E-2</v>
      </c>
      <c r="N187" s="274">
        <f>IF(N$9=0,0,N$9/NMM!N$9*1000)</f>
        <v>0.100342352657568</v>
      </c>
      <c r="O187" s="274">
        <f>IF(O$9=0,0,O$9/NMM!O$9*1000)</f>
        <v>0.10625945761413925</v>
      </c>
      <c r="P187" s="274">
        <f>IF(P$9=0,0,P$9/NMM!P$9*1000)</f>
        <v>0.10936450849593303</v>
      </c>
      <c r="Q187" s="274">
        <f>IF(Q$9=0,0,Q$9/NMM!Q$9*1000)</f>
        <v>0.11165384586871192</v>
      </c>
      <c r="R187" s="274">
        <f>IF(R$9=0,0,R$9/NMM!R$9*1000)</f>
        <v>9.7960937444986768E-2</v>
      </c>
      <c r="S187" s="274">
        <f>IF(S$9=0,0,S$9/NMM!S$9*1000)</f>
        <v>9.026052133100089E-2</v>
      </c>
      <c r="T187" s="274">
        <f>IF(T$9=0,0,T$9/NMM!T$9*1000)</f>
        <v>8.1156457538651139E-2</v>
      </c>
      <c r="U187" s="274">
        <f>IF(U$9=0,0,U$9/NMM!U$9*1000)</f>
        <v>9.4870911142244677E-2</v>
      </c>
      <c r="V187" s="274">
        <f>IF(V$9=0,0,V$9/NMM!V$9*1000)</f>
        <v>7.0684151139461429E-2</v>
      </c>
      <c r="W187" s="274">
        <f>IF(W$9=0,0,W$9/NMM!W$9*1000)</f>
        <v>7.7427636051457444E-2</v>
      </c>
      <c r="X187" s="274">
        <f>IF(X$9=0,0,X$9/NMM!X$9*1000)</f>
        <v>7.1372983746004245E-2</v>
      </c>
      <c r="Y187" s="274">
        <f>IF(Y$9=0,0,Y$9/NMM!Y$9*1000)</f>
        <v>7.0493826608432855E-2</v>
      </c>
      <c r="DA187" s="77"/>
    </row>
    <row r="188" spans="1:105" ht="12" customHeight="1" x14ac:dyDescent="0.25">
      <c r="A188" s="56" t="s">
        <v>95</v>
      </c>
      <c r="B188" s="275">
        <f>IF(B$10=0,0,B$10/NMM!B$9*1000)</f>
        <v>0.3936235164940094</v>
      </c>
      <c r="C188" s="275">
        <f>IF(C$10=0,0,C$10/NMM!C$9*1000)</f>
        <v>0.40421596037733387</v>
      </c>
      <c r="D188" s="275">
        <f>IF(D$10=0,0,D$10/NMM!D$9*1000)</f>
        <v>0.40801694571002201</v>
      </c>
      <c r="E188" s="275">
        <f>IF(E$10=0,0,E$10/NMM!E$9*1000)</f>
        <v>0.40315676914579424</v>
      </c>
      <c r="F188" s="275">
        <f>IF(F$10=0,0,F$10/NMM!F$9*1000)</f>
        <v>0.44838566868817403</v>
      </c>
      <c r="G188" s="275">
        <f>IF(G$10=0,0,G$10/NMM!G$9*1000)</f>
        <v>0.45865366217735126</v>
      </c>
      <c r="H188" s="275">
        <f>IF(H$10=0,0,H$10/NMM!H$9*1000)</f>
        <v>0.43322850928922008</v>
      </c>
      <c r="I188" s="275">
        <f>IF(I$10=0,0,I$10/NMM!I$9*1000)</f>
        <v>0.47279992827355488</v>
      </c>
      <c r="J188" s="275">
        <f>IF(J$10=0,0,J$10/NMM!J$9*1000)</f>
        <v>0.46898148767639819</v>
      </c>
      <c r="K188" s="275">
        <f>IF(K$10=0,0,K$10/NMM!K$9*1000)</f>
        <v>0.47452132999385205</v>
      </c>
      <c r="L188" s="275">
        <f>IF(L$10=0,0,L$10/NMM!L$9*1000)</f>
        <v>0.48664126479607556</v>
      </c>
      <c r="M188" s="275">
        <f>IF(M$10=0,0,M$10/NMM!M$9*1000)</f>
        <v>0.39521292268599584</v>
      </c>
      <c r="N188" s="275">
        <f>IF(N$10=0,0,N$10/NMM!N$9*1000)</f>
        <v>0.36223981792312487</v>
      </c>
      <c r="O188" s="275">
        <f>IF(O$10=0,0,O$10/NMM!O$9*1000)</f>
        <v>0.43288891669422225</v>
      </c>
      <c r="P188" s="275">
        <f>IF(P$10=0,0,P$10/NMM!P$9*1000)</f>
        <v>0.44236750408154113</v>
      </c>
      <c r="Q188" s="275">
        <f>IF(Q$10=0,0,Q$10/NMM!Q$9*1000)</f>
        <v>0.39669666542425625</v>
      </c>
      <c r="R188" s="275">
        <f>IF(R$10=0,0,R$10/NMM!R$9*1000)</f>
        <v>0.31341487197893164</v>
      </c>
      <c r="S188" s="275">
        <f>IF(S$10=0,0,S$10/NMM!S$9*1000)</f>
        <v>0.3696790581867434</v>
      </c>
      <c r="T188" s="275">
        <f>IF(T$10=0,0,T$10/NMM!T$9*1000)</f>
        <v>0.44974919598152652</v>
      </c>
      <c r="U188" s="275">
        <f>IF(U$10=0,0,U$10/NMM!U$9*1000)</f>
        <v>0.53094610214908144</v>
      </c>
      <c r="V188" s="275">
        <f>IF(V$10=0,0,V$10/NMM!V$9*1000)</f>
        <v>0.44167117143454337</v>
      </c>
      <c r="W188" s="275">
        <f>IF(W$10=0,0,W$10/NMM!W$9*1000)</f>
        <v>0.46241765949601327</v>
      </c>
      <c r="X188" s="275">
        <f>IF(X$10=0,0,X$10/NMM!X$9*1000)</f>
        <v>0.45412090123022042</v>
      </c>
      <c r="Y188" s="275">
        <f>IF(Y$10=0,0,Y$10/NMM!Y$9*1000)</f>
        <v>0.47012343780158344</v>
      </c>
      <c r="DA188" s="78"/>
    </row>
    <row r="189" spans="1:105" ht="12" customHeight="1" x14ac:dyDescent="0.25">
      <c r="A189" s="174" t="s">
        <v>1450</v>
      </c>
      <c r="B189" s="276">
        <f>IF(B$16=0,0,B$16/NMM!B$9*1000)</f>
        <v>3.4010458436851483</v>
      </c>
      <c r="C189" s="276">
        <f>IF(C$16=0,0,C$16/NMM!C$9*1000)</f>
        <v>3.4770991352222431</v>
      </c>
      <c r="D189" s="276">
        <f>IF(D$16=0,0,D$16/NMM!D$9*1000)</f>
        <v>3.6174119688319091</v>
      </c>
      <c r="E189" s="276">
        <f>IF(E$16=0,0,E$16/NMM!E$9*1000)</f>
        <v>3.6687726442061033</v>
      </c>
      <c r="F189" s="276">
        <f>IF(F$16=0,0,F$16/NMM!F$9*1000)</f>
        <v>3.8890524974171785</v>
      </c>
      <c r="G189" s="276">
        <f>IF(G$16=0,0,G$16/NMM!G$9*1000)</f>
        <v>4.0337601926067999</v>
      </c>
      <c r="H189" s="276">
        <f>IF(H$16=0,0,H$16/NMM!H$9*1000)</f>
        <v>3.9357549370633484</v>
      </c>
      <c r="I189" s="276">
        <f>IF(I$16=0,0,I$16/NMM!I$9*1000)</f>
        <v>4.1021539633993109</v>
      </c>
      <c r="J189" s="276">
        <f>IF(J$16=0,0,J$16/NMM!J$9*1000)</f>
        <v>4.1953623433197045</v>
      </c>
      <c r="K189" s="276">
        <f>IF(K$16=0,0,K$16/NMM!K$9*1000)</f>
        <v>4.3375886075994554</v>
      </c>
      <c r="L189" s="276">
        <f>IF(L$16=0,0,L$16/NMM!L$9*1000)</f>
        <v>4.2353800049412795</v>
      </c>
      <c r="M189" s="276">
        <f>IF(M$16=0,0,M$16/NMM!M$9*1000)</f>
        <v>3.2940489228357035</v>
      </c>
      <c r="N189" s="276">
        <f>IF(N$16=0,0,N$16/NMM!N$9*1000)</f>
        <v>3.0555917195944953</v>
      </c>
      <c r="O189" s="276">
        <f>IF(O$16=0,0,O$16/NMM!O$9*1000)</f>
        <v>3.6832443229802192</v>
      </c>
      <c r="P189" s="276">
        <f>IF(P$16=0,0,P$16/NMM!P$9*1000)</f>
        <v>3.7646442146624937</v>
      </c>
      <c r="Q189" s="276">
        <f>IF(Q$16=0,0,Q$16/NMM!Q$9*1000)</f>
        <v>3.2771467563529169</v>
      </c>
      <c r="R189" s="276">
        <f>IF(R$16=0,0,R$16/NMM!R$9*1000)</f>
        <v>2.6190713603009281</v>
      </c>
      <c r="S189" s="276">
        <f>IF(S$16=0,0,S$16/NMM!S$9*1000)</f>
        <v>3.1314063101885332</v>
      </c>
      <c r="T189" s="276">
        <f>IF(T$16=0,0,T$16/NMM!T$9*1000)</f>
        <v>3.7788342440515819</v>
      </c>
      <c r="U189" s="276">
        <f>IF(U$16=0,0,U$16/NMM!U$9*1000)</f>
        <v>4.4783651432581424</v>
      </c>
      <c r="V189" s="276">
        <f>IF(V$16=0,0,V$16/NMM!V$9*1000)</f>
        <v>3.9386262290036562</v>
      </c>
      <c r="W189" s="276">
        <f>IF(W$16=0,0,W$16/NMM!W$9*1000)</f>
        <v>4.0659307264306559</v>
      </c>
      <c r="X189" s="276">
        <f>IF(X$16=0,0,X$16/NMM!X$9*1000)</f>
        <v>4.0494155499312656</v>
      </c>
      <c r="Y189" s="276">
        <f>IF(Y$16=0,0,Y$16/NMM!Y$9*1000)</f>
        <v>4.1620433207881185</v>
      </c>
      <c r="DA189" s="79"/>
    </row>
    <row r="190" spans="1:105" ht="12" customHeight="1" x14ac:dyDescent="0.25">
      <c r="A190" s="174" t="s">
        <v>1452</v>
      </c>
      <c r="B190" s="276">
        <f>IF(B$17=0,0,B$17/NMM!B$9*1000)</f>
        <v>33.802073570840641</v>
      </c>
      <c r="C190" s="276">
        <f>IF(C$17=0,0,C$17/NMM!C$9*1000)</f>
        <v>37.714025147445085</v>
      </c>
      <c r="D190" s="276">
        <f>IF(D$17=0,0,D$17/NMM!D$9*1000)</f>
        <v>34.579979875765773</v>
      </c>
      <c r="E190" s="276">
        <f>IF(E$17=0,0,E$17/NMM!E$9*1000)</f>
        <v>30.220351925232929</v>
      </c>
      <c r="F190" s="276">
        <f>IF(F$17=0,0,F$17/NMM!F$9*1000)</f>
        <v>31.961080830278441</v>
      </c>
      <c r="G190" s="276">
        <f>IF(G$17=0,0,G$17/NMM!G$9*1000)</f>
        <v>27.965241224779941</v>
      </c>
      <c r="H190" s="276">
        <f>IF(H$17=0,0,H$17/NMM!H$9*1000)</f>
        <v>27.387220986763097</v>
      </c>
      <c r="I190" s="276">
        <f>IF(I$17=0,0,I$17/NMM!I$9*1000)</f>
        <v>35.997472988290291</v>
      </c>
      <c r="J190" s="276">
        <f>IF(J$17=0,0,J$17/NMM!J$9*1000)</f>
        <v>31.456968529423243</v>
      </c>
      <c r="K190" s="276">
        <f>IF(K$17=0,0,K$17/NMM!K$9*1000)</f>
        <v>31.702377660430109</v>
      </c>
      <c r="L190" s="276">
        <f>IF(L$17=0,0,L$17/NMM!L$9*1000)</f>
        <v>39.24449401669456</v>
      </c>
      <c r="M190" s="276">
        <f>IF(M$17=0,0,M$17/NMM!M$9*1000)</f>
        <v>44.763892326500383</v>
      </c>
      <c r="N190" s="276">
        <f>IF(N$17=0,0,N$17/NMM!N$9*1000)</f>
        <v>47.727591720105835</v>
      </c>
      <c r="O190" s="276">
        <f>IF(O$17=0,0,O$17/NMM!O$9*1000)</f>
        <v>49.956186447877151</v>
      </c>
      <c r="P190" s="276">
        <f>IF(P$17=0,0,P$17/NMM!P$9*1000)</f>
        <v>51.450461868724346</v>
      </c>
      <c r="Q190" s="276">
        <f>IF(Q$17=0,0,Q$17/NMM!Q$9*1000)</f>
        <v>53.265147208414895</v>
      </c>
      <c r="R190" s="276">
        <f>IF(R$17=0,0,R$17/NMM!R$9*1000)</f>
        <v>47.071527910823363</v>
      </c>
      <c r="S190" s="276">
        <f>IF(S$17=0,0,S$17/NMM!S$9*1000)</f>
        <v>42.430121846644994</v>
      </c>
      <c r="T190" s="276">
        <f>IF(T$17=0,0,T$17/NMM!T$9*1000)</f>
        <v>36.883517971805865</v>
      </c>
      <c r="U190" s="276">
        <f>IF(U$17=0,0,U$17/NMM!U$9*1000)</f>
        <v>43.037349576929827</v>
      </c>
      <c r="V190" s="276">
        <f>IF(V$17=0,0,V$17/NMM!V$9*1000)</f>
        <v>31.287335278672153</v>
      </c>
      <c r="W190" s="276">
        <f>IF(W$17=0,0,W$17/NMM!W$9*1000)</f>
        <v>34.59450132979007</v>
      </c>
      <c r="X190" s="276">
        <f>IF(X$17=0,0,X$17/NMM!X$9*1000)</f>
        <v>31.497350069250189</v>
      </c>
      <c r="Y190" s="276">
        <f>IF(Y$17=0,0,Y$17/NMM!Y$9*1000)</f>
        <v>30.894725568533755</v>
      </c>
      <c r="DA190" s="79"/>
    </row>
    <row r="191" spans="1:105" ht="12" customHeight="1" x14ac:dyDescent="0.25">
      <c r="A191" s="174" t="s">
        <v>1461</v>
      </c>
      <c r="B191" s="276">
        <f>IF(B$25=0,0,B$25/NMM!B$9*1000)</f>
        <v>32.647303146309532</v>
      </c>
      <c r="C191" s="276">
        <f>IF(C$25=0,0,C$25/NMM!C$9*1000)</f>
        <v>36.425611857088207</v>
      </c>
      <c r="D191" s="276">
        <f>IF(D$25=0,0,D$25/NMM!D$9*1000)</f>
        <v>33.398634064014679</v>
      </c>
      <c r="E191" s="276">
        <f>IF(E$25=0,0,E$25/NMM!E$9*1000)</f>
        <v>29.187942817281495</v>
      </c>
      <c r="F191" s="276">
        <f>IF(F$25=0,0,F$25/NMM!F$9*1000)</f>
        <v>30.869203706187093</v>
      </c>
      <c r="G191" s="276">
        <f>IF(G$25=0,0,G$25/NMM!G$9*1000)</f>
        <v>27.009872808887497</v>
      </c>
      <c r="H191" s="276">
        <f>IF(H$25=0,0,H$25/NMM!H$9*1000)</f>
        <v>26.451599308426367</v>
      </c>
      <c r="I191" s="276">
        <f>IF(I$25=0,0,I$25/NMM!I$9*1000)</f>
        <v>34.767701770923495</v>
      </c>
      <c r="J191" s="276">
        <f>IF(J$25=0,0,J$25/NMM!J$9*1000)</f>
        <v>30.382313247490487</v>
      </c>
      <c r="K191" s="276">
        <f>IF(K$25=0,0,K$25/NMM!K$9*1000)</f>
        <v>30.619338537612492</v>
      </c>
      <c r="L191" s="276">
        <f>IF(L$25=0,0,L$25/NMM!L$9*1000)</f>
        <v>37.903795762748963</v>
      </c>
      <c r="M191" s="276">
        <f>IF(M$25=0,0,M$25/NMM!M$9*1000)</f>
        <v>43.234636470725626</v>
      </c>
      <c r="N191" s="276">
        <f>IF(N$25=0,0,N$25/NMM!N$9*1000)</f>
        <v>46.097087862495783</v>
      </c>
      <c r="O191" s="276">
        <f>IF(O$25=0,0,O$25/NMM!O$9*1000)</f>
        <v>48.249547755683608</v>
      </c>
      <c r="P191" s="276">
        <f>IF(P$25=0,0,P$25/NMM!P$9*1000)</f>
        <v>49.692774679210572</v>
      </c>
      <c r="Q191" s="276">
        <f>IF(Q$25=0,0,Q$25/NMM!Q$9*1000)</f>
        <v>51.445465450558657</v>
      </c>
      <c r="R191" s="276">
        <f>IF(R$25=0,0,R$25/NMM!R$9*1000)</f>
        <v>45.463436970633268</v>
      </c>
      <c r="S191" s="276">
        <f>IF(S$25=0,0,S$25/NMM!S$9*1000)</f>
        <v>40.980593914133053</v>
      </c>
      <c r="T191" s="276">
        <f>IF(T$25=0,0,T$25/NMM!T$9*1000)</f>
        <v>35.623477056941837</v>
      </c>
      <c r="U191" s="276">
        <f>IF(U$25=0,0,U$25/NMM!U$9*1000)</f>
        <v>41.567077099784598</v>
      </c>
      <c r="V191" s="276">
        <f>IF(V$25=0,0,V$25/NMM!V$9*1000)</f>
        <v>30.218475128229606</v>
      </c>
      <c r="W191" s="276">
        <f>IF(W$25=0,0,W$25/NMM!W$9*1000)</f>
        <v>33.412659425821651</v>
      </c>
      <c r="X191" s="276">
        <f>IF(X$25=0,0,X$25/NMM!X$9*1000)</f>
        <v>30.421315244497638</v>
      </c>
      <c r="Y191" s="276">
        <f>IF(Y$25=0,0,Y$25/NMM!Y$9*1000)</f>
        <v>29.839278029619344</v>
      </c>
      <c r="DA191" s="79"/>
    </row>
    <row r="192" spans="1:105" ht="12" customHeight="1" x14ac:dyDescent="0.25">
      <c r="A192" s="41" t="s">
        <v>1470</v>
      </c>
      <c r="B192" s="277">
        <f>IF(B$33=0,0,B$33/NMM!B$9*1000)</f>
        <v>4.202777666520209</v>
      </c>
      <c r="C192" s="277">
        <f>IF(C$33=0,0,C$33/NMM!C$9*1000)</f>
        <v>4.3036092608040342</v>
      </c>
      <c r="D192" s="277">
        <f>IF(D$33=0,0,D$33/NMM!D$9*1000)</f>
        <v>4.4671690159217636</v>
      </c>
      <c r="E192" s="277">
        <f>IF(E$33=0,0,E$33/NMM!E$9*1000)</f>
        <v>4.5200665932144881</v>
      </c>
      <c r="F192" s="277">
        <f>IF(F$33=0,0,F$33/NMM!F$9*1000)</f>
        <v>4.7912996131700885</v>
      </c>
      <c r="G192" s="277">
        <f>IF(G$33=0,0,G$33/NMM!G$9*1000)</f>
        <v>4.9583249276249921</v>
      </c>
      <c r="H192" s="277">
        <f>IF(H$33=0,0,H$33/NMM!H$9*1000)</f>
        <v>4.8380763658571198</v>
      </c>
      <c r="I192" s="277">
        <f>IF(I$33=0,0,I$33/NMM!I$9*1000)</f>
        <v>5.0587996059194618</v>
      </c>
      <c r="J192" s="277">
        <f>IF(J$33=0,0,J$33/NMM!J$9*1000)</f>
        <v>5.1621143713727298</v>
      </c>
      <c r="K192" s="277">
        <f>IF(K$33=0,0,K$33/NMM!K$9*1000)</f>
        <v>5.3353323544192799</v>
      </c>
      <c r="L192" s="277">
        <f>IF(L$33=0,0,L$33/NMM!L$9*1000)</f>
        <v>5.2276048066861067</v>
      </c>
      <c r="M192" s="277">
        <f>IF(M$33=0,0,M$33/NMM!M$9*1000)</f>
        <v>4.0966587138406316</v>
      </c>
      <c r="N192" s="277">
        <f>IF(N$33=0,0,N$33/NMM!N$9*1000)</f>
        <v>3.8135663369674488</v>
      </c>
      <c r="O192" s="277">
        <f>IF(O$33=0,0,O$33/NMM!O$9*1000)</f>
        <v>4.5804736341563954</v>
      </c>
      <c r="P192" s="277">
        <f>IF(P$33=0,0,P$33/NMM!P$9*1000)</f>
        <v>4.6825493486328185</v>
      </c>
      <c r="Q192" s="277">
        <f>IF(Q$33=0,0,Q$33/NMM!Q$9*1000)</f>
        <v>4.0945885467616776</v>
      </c>
      <c r="R192" s="277">
        <f>IF(R$33=0,0,R$33/NMM!R$9*1000)</f>
        <v>3.2821371522503946</v>
      </c>
      <c r="S192" s="277">
        <f>IF(S$33=0,0,S$33/NMM!S$9*1000)</f>
        <v>3.8941192990178042</v>
      </c>
      <c r="T192" s="277">
        <f>IF(T$33=0,0,T$33/NMM!T$9*1000)</f>
        <v>4.6681611282081956</v>
      </c>
      <c r="U192" s="277">
        <f>IF(U$33=0,0,U$33/NMM!U$9*1000)</f>
        <v>5.5308597455767678</v>
      </c>
      <c r="V192" s="277">
        <f>IF(V$33=0,0,V$33/NMM!V$9*1000)</f>
        <v>4.8500276687059989</v>
      </c>
      <c r="W192" s="277">
        <f>IF(W$33=0,0,W$33/NMM!W$9*1000)</f>
        <v>5.0117737153577746</v>
      </c>
      <c r="X192" s="277">
        <f>IF(X$33=0,0,X$33/NMM!X$9*1000)</f>
        <v>4.9849993749040031</v>
      </c>
      <c r="Y192" s="277">
        <f>IF(Y$33=0,0,Y$33/NMM!Y$9*1000)</f>
        <v>5.1204394394351302</v>
      </c>
      <c r="DA192" s="82"/>
    </row>
    <row r="193" spans="1:105" ht="12" customHeight="1" x14ac:dyDescent="0.25">
      <c r="A193" s="172"/>
      <c r="B193" s="172"/>
      <c r="C193" s="172"/>
      <c r="D193" s="172"/>
      <c r="E193" s="172"/>
      <c r="F193" s="172"/>
      <c r="G193" s="172"/>
      <c r="H193" s="172"/>
      <c r="I193" s="172"/>
      <c r="J193" s="172"/>
      <c r="K193" s="172"/>
      <c r="L193" s="172"/>
      <c r="M193" s="172"/>
      <c r="N193" s="172"/>
      <c r="O193" s="172"/>
      <c r="P193" s="172"/>
      <c r="Q193" s="172"/>
      <c r="R193" s="172"/>
      <c r="S193" s="172"/>
      <c r="T193" s="172"/>
      <c r="U193" s="172"/>
      <c r="V193" s="172"/>
      <c r="W193" s="172"/>
      <c r="X193" s="172"/>
      <c r="Y193" s="172"/>
      <c r="DA193" s="176"/>
    </row>
    <row r="194" spans="1:105" ht="12" customHeight="1" x14ac:dyDescent="0.25">
      <c r="A194" s="35" t="s">
        <v>52</v>
      </c>
      <c r="B194" s="320">
        <f t="shared" ref="B194:Y194" si="50">SUM(B195:B201,B202,B203)</f>
        <v>80.533935635801924</v>
      </c>
      <c r="C194" s="320">
        <f t="shared" si="50"/>
        <v>88.97918658971011</v>
      </c>
      <c r="D194" s="320">
        <f t="shared" si="50"/>
        <v>78.467690288313293</v>
      </c>
      <c r="E194" s="320">
        <f t="shared" si="50"/>
        <v>67.711081943250747</v>
      </c>
      <c r="F194" s="320">
        <f t="shared" si="50"/>
        <v>72.726410149112851</v>
      </c>
      <c r="G194" s="320">
        <f t="shared" si="50"/>
        <v>60.679081832637934</v>
      </c>
      <c r="H194" s="320">
        <f t="shared" si="50"/>
        <v>60.082797158774568</v>
      </c>
      <c r="I194" s="320">
        <f t="shared" si="50"/>
        <v>77.191380134825209</v>
      </c>
      <c r="J194" s="320">
        <f t="shared" si="50"/>
        <v>68.935499880972174</v>
      </c>
      <c r="K194" s="320">
        <f t="shared" si="50"/>
        <v>69.731083365286196</v>
      </c>
      <c r="L194" s="320">
        <f t="shared" si="50"/>
        <v>83.573212968306777</v>
      </c>
      <c r="M194" s="320">
        <f t="shared" si="50"/>
        <v>91.581976926365016</v>
      </c>
      <c r="N194" s="320">
        <f t="shared" si="50"/>
        <v>96.521901524261509</v>
      </c>
      <c r="O194" s="320">
        <f t="shared" si="50"/>
        <v>102.21371765970233</v>
      </c>
      <c r="P194" s="320">
        <f t="shared" si="50"/>
        <v>105.20054632679033</v>
      </c>
      <c r="Q194" s="320">
        <f t="shared" si="50"/>
        <v>107.40271909430777</v>
      </c>
      <c r="R194" s="320">
        <f t="shared" si="50"/>
        <v>88.897547801249459</v>
      </c>
      <c r="S194" s="320">
        <f t="shared" si="50"/>
        <v>92.054293932735376</v>
      </c>
      <c r="T194" s="320">
        <f t="shared" si="50"/>
        <v>82.769302532619491</v>
      </c>
      <c r="U194" s="320">
        <f t="shared" si="50"/>
        <v>93.038464153620737</v>
      </c>
      <c r="V194" s="320">
        <f t="shared" si="50"/>
        <v>69.318875331112991</v>
      </c>
      <c r="W194" s="320">
        <f t="shared" si="50"/>
        <v>77.898601805925182</v>
      </c>
      <c r="X194" s="320">
        <f t="shared" si="50"/>
        <v>71.807121127087271</v>
      </c>
      <c r="Y194" s="320">
        <f t="shared" si="50"/>
        <v>70.922616378170488</v>
      </c>
      <c r="DA194" s="95"/>
    </row>
    <row r="195" spans="1:105" ht="12" customHeight="1" x14ac:dyDescent="0.25">
      <c r="A195" s="55" t="s">
        <v>91</v>
      </c>
      <c r="B195" s="273">
        <f>IF(B$49=0,0,B$49/NMM!B$10*1000)</f>
        <v>0.57948597895575948</v>
      </c>
      <c r="C195" s="273">
        <f>IF(C$49=0,0,C$49/NMM!C$10*1000)</f>
        <v>0.64025420638585495</v>
      </c>
      <c r="D195" s="273">
        <f>IF(D$49=0,0,D$49/NMM!D$10*1000)</f>
        <v>0.56461820677374719</v>
      </c>
      <c r="E195" s="273">
        <f>IF(E$49=0,0,E$49/NMM!E$10*1000)</f>
        <v>0.48721849114000632</v>
      </c>
      <c r="F195" s="273">
        <f>IF(F$49=0,0,F$49/NMM!F$10*1000)</f>
        <v>0.52330653715704845</v>
      </c>
      <c r="G195" s="273">
        <f>IF(G$49=0,0,G$49/NMM!G$10*1000)</f>
        <v>0.43661938113815096</v>
      </c>
      <c r="H195" s="273">
        <f>IF(H$49=0,0,H$49/NMM!H$10*1000)</f>
        <v>0.43232878481697284</v>
      </c>
      <c r="I195" s="273">
        <f>IF(I$49=0,0,I$49/NMM!I$10*1000)</f>
        <v>0.55543445295743077</v>
      </c>
      <c r="J195" s="273">
        <f>IF(J$49=0,0,J$49/NMM!J$10*1000)</f>
        <v>0.49602885191137902</v>
      </c>
      <c r="K195" s="273">
        <f>IF(K$49=0,0,K$49/NMM!K$10*1000)</f>
        <v>0.50175351283359138</v>
      </c>
      <c r="L195" s="273">
        <f>IF(L$49=0,0,L$49/NMM!L$10*1000)</f>
        <v>0.6013552516597942</v>
      </c>
      <c r="M195" s="273">
        <f>IF(M$49=0,0,M$49/NMM!M$10*1000)</f>
        <v>0.65898271498749561</v>
      </c>
      <c r="N195" s="273">
        <f>IF(N$49=0,0,N$49/NMM!N$10*1000)</f>
        <v>0.69452819055616888</v>
      </c>
      <c r="O195" s="273">
        <f>IF(O$49=0,0,O$49/NMM!O$10*1000)</f>
        <v>0.73548393944936952</v>
      </c>
      <c r="P195" s="273">
        <f>IF(P$49=0,0,P$49/NMM!P$10*1000)</f>
        <v>0.75697581514704104</v>
      </c>
      <c r="Q195" s="273">
        <f>IF(Q$49=0,0,Q$49/NMM!Q$10*1000)</f>
        <v>0.77282165990718454</v>
      </c>
      <c r="R195" s="273">
        <f>IF(R$49=0,0,R$49/NMM!R$10*1000)</f>
        <v>0.63966677038334641</v>
      </c>
      <c r="S195" s="273">
        <f>IF(S$49=0,0,S$49/NMM!S$10*1000)</f>
        <v>0.6623812957306846</v>
      </c>
      <c r="T195" s="273">
        <f>IF(T$49=0,0,T$49/NMM!T$10*1000)</f>
        <v>0.595570673740623</v>
      </c>
      <c r="U195" s="273">
        <f>IF(U$49=0,0,U$49/NMM!U$10*1000)</f>
        <v>0.66946294198764311</v>
      </c>
      <c r="V195" s="273">
        <f>IF(V$49=0,0,V$49/NMM!V$10*1000)</f>
        <v>0.49878744921897855</v>
      </c>
      <c r="W195" s="273">
        <f>IF(W$49=0,0,W$49/NMM!W$10*1000)</f>
        <v>0.56052330201414302</v>
      </c>
      <c r="X195" s="273">
        <f>IF(X$49=0,0,X$49/NMM!X$10*1000)</f>
        <v>0.51669174682447494</v>
      </c>
      <c r="Y195" s="273">
        <f>IF(Y$49=0,0,Y$49/NMM!Y$10*1000)</f>
        <v>0.51032724847633937</v>
      </c>
      <c r="DA195" s="76"/>
    </row>
    <row r="196" spans="1:105" ht="12" customHeight="1" x14ac:dyDescent="0.25">
      <c r="A196" s="173" t="s">
        <v>92</v>
      </c>
      <c r="B196" s="274">
        <f>IF(B$50=0,0,B$50/NMM!B$10*1000)</f>
        <v>0.64881684212416801</v>
      </c>
      <c r="C196" s="274">
        <f>IF(C$50=0,0,C$50/NMM!C$10*1000)</f>
        <v>0.71685550199601933</v>
      </c>
      <c r="D196" s="274">
        <f>IF(D$50=0,0,D$50/NMM!D$10*1000)</f>
        <v>0.63217025989980125</v>
      </c>
      <c r="E196" s="274">
        <f>IF(E$50=0,0,E$50/NMM!E$10*1000)</f>
        <v>0.54551028726459416</v>
      </c>
      <c r="F196" s="274">
        <f>IF(F$50=0,0,F$50/NMM!F$10*1000)</f>
        <v>0.58591597938746831</v>
      </c>
      <c r="G196" s="274">
        <f>IF(G$50=0,0,G$50/NMM!G$10*1000)</f>
        <v>0.48885739839771164</v>
      </c>
      <c r="H196" s="274">
        <f>IF(H$50=0,0,H$50/NMM!H$10*1000)</f>
        <v>0.48405346653907927</v>
      </c>
      <c r="I196" s="274">
        <f>IF(I$50=0,0,I$50/NMM!I$10*1000)</f>
        <v>0.62188774338286046</v>
      </c>
      <c r="J196" s="274">
        <f>IF(J$50=0,0,J$50/NMM!J$10*1000)</f>
        <v>0.55537473724482944</v>
      </c>
      <c r="K196" s="274">
        <f>IF(K$50=0,0,K$50/NMM!K$10*1000)</f>
        <v>0.56178430806563617</v>
      </c>
      <c r="L196" s="274">
        <f>IF(L$50=0,0,L$50/NMM!L$10*1000)</f>
        <v>0.67330259841624129</v>
      </c>
      <c r="M196" s="274">
        <f>IF(M$50=0,0,M$50/NMM!M$10*1000)</f>
        <v>0.73782472687788636</v>
      </c>
      <c r="N196" s="274">
        <f>IF(N$50=0,0,N$50/NMM!N$10*1000)</f>
        <v>0.77762293433724028</v>
      </c>
      <c r="O196" s="274">
        <f>IF(O$50=0,0,O$50/NMM!O$10*1000)</f>
        <v>0.82347871105784598</v>
      </c>
      <c r="P196" s="274">
        <f>IF(P$50=0,0,P$50/NMM!P$10*1000)</f>
        <v>0.8475419178098299</v>
      </c>
      <c r="Q196" s="274">
        <f>IF(Q$50=0,0,Q$50/NMM!Q$10*1000)</f>
        <v>0.86528359117454634</v>
      </c>
      <c r="R196" s="274">
        <f>IF(R$50=0,0,R$50/NMM!R$10*1000)</f>
        <v>0.71619778397360156</v>
      </c>
      <c r="S196" s="274">
        <f>IF(S$50=0,0,S$50/NMM!S$10*1000)</f>
        <v>0.74162992062817001</v>
      </c>
      <c r="T196" s="274">
        <f>IF(T$50=0,0,T$50/NMM!T$10*1000)</f>
        <v>0.66682594200895229</v>
      </c>
      <c r="U196" s="274">
        <f>IF(U$50=0,0,U$50/NMM!U$10*1000)</f>
        <v>0.74955882922706307</v>
      </c>
      <c r="V196" s="274">
        <f>IF(V$50=0,0,V$50/NMM!V$10*1000)</f>
        <v>0.55846337865947437</v>
      </c>
      <c r="W196" s="274">
        <f>IF(W$50=0,0,W$50/NMM!W$10*1000)</f>
        <v>0.62758543253311794</v>
      </c>
      <c r="X196" s="274">
        <f>IF(X$50=0,0,X$50/NMM!X$10*1000)</f>
        <v>0.57850978229081496</v>
      </c>
      <c r="Y196" s="274">
        <f>IF(Y$50=0,0,Y$50/NMM!Y$10*1000)</f>
        <v>0.57138382261292375</v>
      </c>
      <c r="DA196" s="77"/>
    </row>
    <row r="197" spans="1:105" ht="12" customHeight="1" x14ac:dyDescent="0.25">
      <c r="A197" s="173" t="s">
        <v>93</v>
      </c>
      <c r="B197" s="274">
        <f>IF(B$51=0,0,B$51/NMM!B$10*1000)</f>
        <v>1.0786342168721821</v>
      </c>
      <c r="C197" s="274">
        <f>IF(C$51=0,0,C$51/NMM!C$10*1000)</f>
        <v>1.1109257825885388</v>
      </c>
      <c r="D197" s="274">
        <f>IF(D$51=0,0,D$51/NMM!D$10*1000)</f>
        <v>1.0853660297791805</v>
      </c>
      <c r="E197" s="274">
        <f>IF(E$51=0,0,E$51/NMM!E$10*1000)</f>
        <v>1.0522111696633469</v>
      </c>
      <c r="F197" s="274">
        <f>IF(F$51=0,0,F$51/NMM!F$10*1000)</f>
        <v>1.1319631519096489</v>
      </c>
      <c r="G197" s="274">
        <f>IF(G$51=0,0,G$51/NMM!G$10*1000)</f>
        <v>1.0741284359937679</v>
      </c>
      <c r="H197" s="274">
        <f>IF(H$51=0,0,H$51/NMM!H$10*1000)</f>
        <v>1.0603750086762456</v>
      </c>
      <c r="I197" s="274">
        <f>IF(I$51=0,0,I$51/NMM!I$10*1000)</f>
        <v>1.1432913266338227</v>
      </c>
      <c r="J197" s="274">
        <f>IF(J$51=0,0,J$51/NMM!J$10*1000)</f>
        <v>1.1518453726565778</v>
      </c>
      <c r="K197" s="274">
        <f>IF(K$51=0,0,K$51/NMM!K$10*1000)</f>
        <v>1.192747393515132</v>
      </c>
      <c r="L197" s="274">
        <f>IF(L$51=0,0,L$51/NMM!L$10*1000)</f>
        <v>1.1926009102206458</v>
      </c>
      <c r="M197" s="274">
        <f>IF(M$51=0,0,M$51/NMM!M$10*1000)</f>
        <v>0.97200346826339767</v>
      </c>
      <c r="N197" s="274">
        <f>IF(N$51=0,0,N$51/NMM!N$10*1000)</f>
        <v>0.93982243197823745</v>
      </c>
      <c r="O197" s="274">
        <f>IF(O$51=0,0,O$51/NMM!O$10*1000)</f>
        <v>1.1177282531198616</v>
      </c>
      <c r="P197" s="274">
        <f>IF(P$51=0,0,P$51/NMM!P$10*1000)</f>
        <v>1.1380196451810489</v>
      </c>
      <c r="Q197" s="274">
        <f>IF(Q$51=0,0,Q$51/NMM!Q$10*1000)</f>
        <v>1.0445870963533914</v>
      </c>
      <c r="R197" s="274">
        <f>IF(R$51=0,0,R$51/NMM!R$10*1000)</f>
        <v>0.78791459235684369</v>
      </c>
      <c r="S197" s="274">
        <f>IF(S$51=0,0,S$51/NMM!S$10*1000)</f>
        <v>1.0314020552796337</v>
      </c>
      <c r="T197" s="274">
        <f>IF(T$51=0,0,T$51/NMM!T$10*1000)</f>
        <v>1.1474017042949953</v>
      </c>
      <c r="U197" s="274">
        <f>IF(U$51=0,0,U$51/NMM!U$10*1000)</f>
        <v>1.321503773473875</v>
      </c>
      <c r="V197" s="274">
        <f>IF(V$51=0,0,V$51/NMM!V$10*1000)</f>
        <v>1.1169490963344832</v>
      </c>
      <c r="W197" s="274">
        <f>IF(W$51=0,0,W$51/NMM!W$10*1000)</f>
        <v>1.190762313049001</v>
      </c>
      <c r="X197" s="274">
        <f>IF(X$51=0,0,X$51/NMM!X$10*1000)</f>
        <v>1.1883876115369985</v>
      </c>
      <c r="Y197" s="274">
        <f>IF(Y$51=0,0,Y$51/NMM!Y$10*1000)</f>
        <v>1.2154630910617685</v>
      </c>
      <c r="DA197" s="77"/>
    </row>
    <row r="198" spans="1:105" ht="12" customHeight="1" x14ac:dyDescent="0.25">
      <c r="A198" s="173" t="s">
        <v>94</v>
      </c>
      <c r="B198" s="274">
        <f>IF(B$52=0,0,B$52/NMM!B$10*1000)</f>
        <v>0.47721499806235979</v>
      </c>
      <c r="C198" s="274">
        <f>IF(C$52=0,0,C$52/NMM!C$10*1000)</f>
        <v>0.52725850314864942</v>
      </c>
      <c r="D198" s="274">
        <f>IF(D$52=0,0,D$52/NMM!D$10*1000)</f>
        <v>0.46497117486267503</v>
      </c>
      <c r="E198" s="274">
        <f>IF(E$52=0,0,E$52/NMM!E$10*1000)</f>
        <v>0.40123140118818079</v>
      </c>
      <c r="F198" s="274">
        <f>IF(F$52=0,0,F$52/NMM!F$10*1000)</f>
        <v>0.43095042362446268</v>
      </c>
      <c r="G198" s="274">
        <f>IF(G$52=0,0,G$52/NMM!G$10*1000)</f>
        <v>0.35956230985830068</v>
      </c>
      <c r="H198" s="274">
        <f>IF(H$52=0,0,H$52/NMM!H$10*1000)</f>
        <v>0.3560289423749543</v>
      </c>
      <c r="I198" s="274">
        <f>IF(I$52=0,0,I$52/NMM!I$10*1000)</f>
        <v>0.45740822214455051</v>
      </c>
      <c r="J198" s="274">
        <f>IF(J$52=0,0,J$52/NMM!J$10*1000)</f>
        <v>0.40848685938928458</v>
      </c>
      <c r="K198" s="274">
        <f>IF(K$52=0,0,K$52/NMM!K$10*1000)</f>
        <v>0.41320119959786789</v>
      </c>
      <c r="L198" s="274">
        <f>IF(L$52=0,0,L$52/NMM!L$10*1000)</f>
        <v>0.49522465715693809</v>
      </c>
      <c r="M198" s="274">
        <f>IF(M$52=0,0,M$52/NMM!M$10*1000)</f>
        <v>0.54268169805001421</v>
      </c>
      <c r="N198" s="274">
        <f>IF(N$52=0,0,N$52/NMM!N$10*1000)</f>
        <v>0.57195390595605744</v>
      </c>
      <c r="O198" s="274">
        <f>IF(O$52=0,0,O$52/NMM!O$10*1000)</f>
        <v>0.60568155138404733</v>
      </c>
      <c r="P198" s="274">
        <f>IF(P$52=0,0,P$52/NMM!P$10*1000)</f>
        <v>0.62338041864206539</v>
      </c>
      <c r="Q198" s="274">
        <f>IF(Q$52=0,0,Q$52/NMM!Q$10*1000)</f>
        <v>0.63642969860934739</v>
      </c>
      <c r="R198" s="274">
        <f>IF(R$52=0,0,R$52/NMM!R$10*1000)</f>
        <v>0.52677474119239975</v>
      </c>
      <c r="S198" s="274">
        <f>IF(S$52=0,0,S$52/NMM!S$10*1000)</f>
        <v>0.54548047793714505</v>
      </c>
      <c r="T198" s="274">
        <f>IF(T$52=0,0,T$52/NMM!T$10*1000)</f>
        <v>0.49046097444374581</v>
      </c>
      <c r="U198" s="274">
        <f>IF(U$52=0,0,U$52/NMM!U$10*1000)</f>
        <v>0.55131231499191324</v>
      </c>
      <c r="V198" s="274">
        <f>IF(V$52=0,0,V$52/NMM!V$10*1000)</f>
        <v>0.41075860375689338</v>
      </c>
      <c r="W198" s="274">
        <f>IF(W$52=0,0,W$52/NMM!W$10*1000)</f>
        <v>0.46159896218128876</v>
      </c>
      <c r="X198" s="274">
        <f>IF(X$52=0,0,X$52/NMM!X$10*1000)</f>
        <v>0.42550304910570358</v>
      </c>
      <c r="Y198" s="274">
        <f>IF(Y$52=0,0,Y$52/NMM!Y$10*1000)</f>
        <v>0.42026179361864829</v>
      </c>
      <c r="DA198" s="77"/>
    </row>
    <row r="199" spans="1:105" ht="12" customHeight="1" x14ac:dyDescent="0.25">
      <c r="A199" s="56" t="s">
        <v>95</v>
      </c>
      <c r="B199" s="275">
        <f>IF(B$53=0,0,B$53/NMM!B$10*1000)</f>
        <v>0.80260019070346511</v>
      </c>
      <c r="C199" s="275">
        <f>IF(C$53=0,0,C$53/NMM!C$10*1000)</f>
        <v>0.83030555840911024</v>
      </c>
      <c r="D199" s="275">
        <f>IF(D$53=0,0,D$53/NMM!D$10*1000)</f>
        <v>0.78706929248001689</v>
      </c>
      <c r="E199" s="275">
        <f>IF(E$53=0,0,E$53/NMM!E$10*1000)</f>
        <v>0.74338292149423257</v>
      </c>
      <c r="F199" s="275">
        <f>IF(F$53=0,0,F$53/NMM!F$10*1000)</f>
        <v>0.83906715671446219</v>
      </c>
      <c r="G199" s="275">
        <f>IF(G$53=0,0,G$53/NMM!G$10*1000)</f>
        <v>0.78521306737088992</v>
      </c>
      <c r="H199" s="275">
        <f>IF(H$53=0,0,H$53/NMM!H$10*1000)</f>
        <v>0.75042099770203563</v>
      </c>
      <c r="I199" s="275">
        <f>IF(I$53=0,0,I$53/NMM!I$10*1000)</f>
        <v>0.84718619255550798</v>
      </c>
      <c r="J199" s="275">
        <f>IF(J$53=0,0,J$53/NMM!J$10*1000)</f>
        <v>0.8278219177729339</v>
      </c>
      <c r="K199" s="275">
        <f>IF(K$53=0,0,K$53/NMM!K$10*1000)</f>
        <v>0.8389042028980479</v>
      </c>
      <c r="L199" s="275">
        <f>IF(L$53=0,0,L$53/NMM!L$10*1000)</f>
        <v>0.88098436571553107</v>
      </c>
      <c r="M199" s="275">
        <f>IF(M$53=0,0,M$53/NMM!M$10*1000)</f>
        <v>0.74976544511469145</v>
      </c>
      <c r="N199" s="275">
        <f>IF(N$53=0,0,N$53/NMM!N$10*1000)</f>
        <v>0.71631357849973287</v>
      </c>
      <c r="O199" s="275">
        <f>IF(O$53=0,0,O$53/NMM!O$10*1000)</f>
        <v>0.84457589486409534</v>
      </c>
      <c r="P199" s="275">
        <f>IF(P$53=0,0,P$53/NMM!P$10*1000)</f>
        <v>0.8597368697355009</v>
      </c>
      <c r="Q199" s="275">
        <f>IF(Q$53=0,0,Q$53/NMM!Q$10*1000)</f>
        <v>0.81294999175063298</v>
      </c>
      <c r="R199" s="275">
        <f>IF(R$53=0,0,R$53/NMM!R$10*1000)</f>
        <v>0.60618882700591059</v>
      </c>
      <c r="S199" s="275">
        <f>IF(S$53=0,0,S$53/NMM!S$10*1000)</f>
        <v>0.78283445815849806</v>
      </c>
      <c r="T199" s="275">
        <f>IF(T$53=0,0,T$53/NMM!T$10*1000)</f>
        <v>0.87797986983575349</v>
      </c>
      <c r="U199" s="275">
        <f>IF(U$53=0,0,U$53/NMM!U$10*1000)</f>
        <v>1.007293098094713</v>
      </c>
      <c r="V199" s="275">
        <f>IF(V$53=0,0,V$53/NMM!V$10*1000)</f>
        <v>0.80527493254367499</v>
      </c>
      <c r="W199" s="275">
        <f>IF(W$53=0,0,W$53/NMM!W$10*1000)</f>
        <v>0.87067491429590294</v>
      </c>
      <c r="X199" s="275">
        <f>IF(X$53=0,0,X$53/NMM!X$10*1000)</f>
        <v>0.85682824674096403</v>
      </c>
      <c r="Y199" s="275">
        <f>IF(Y$53=0,0,Y$53/NMM!Y$10*1000)</f>
        <v>0.88268063180365297</v>
      </c>
      <c r="DA199" s="78"/>
    </row>
    <row r="200" spans="1:105" ht="12" customHeight="1" x14ac:dyDescent="0.25">
      <c r="A200" s="174" t="s">
        <v>1496</v>
      </c>
      <c r="B200" s="276">
        <f>IF(B$59=0,0,B$59/NMM!B$10*1000)</f>
        <v>4.5996958673786805</v>
      </c>
      <c r="C200" s="276">
        <f>IF(C$59=0,0,C$59/NMM!C$10*1000)</f>
        <v>4.7373990656022844</v>
      </c>
      <c r="D200" s="276">
        <f>IF(D$59=0,0,D$59/NMM!D$10*1000)</f>
        <v>4.6284028113305222</v>
      </c>
      <c r="E200" s="276">
        <f>IF(E$59=0,0,E$59/NMM!E$10*1000)</f>
        <v>4.4870182059908705</v>
      </c>
      <c r="F200" s="276">
        <f>IF(F$59=0,0,F$59/NMM!F$10*1000)</f>
        <v>4.8271102014194192</v>
      </c>
      <c r="G200" s="276">
        <f>IF(G$59=0,0,G$59/NMM!G$10*1000)</f>
        <v>4.5804815486026156</v>
      </c>
      <c r="H200" s="276">
        <f>IF(H$59=0,0,H$59/NMM!H$10*1000)</f>
        <v>4.5218318397345376</v>
      </c>
      <c r="I200" s="276">
        <f>IF(I$59=0,0,I$59/NMM!I$10*1000)</f>
        <v>4.87541773482479</v>
      </c>
      <c r="J200" s="276">
        <f>IF(J$59=0,0,J$59/NMM!J$10*1000)</f>
        <v>4.9118953558058145</v>
      </c>
      <c r="K200" s="276">
        <f>IF(K$59=0,0,K$59/NMM!K$10*1000)</f>
        <v>5.0863167243918115</v>
      </c>
      <c r="L200" s="276">
        <f>IF(L$59=0,0,L$59/NMM!L$10*1000)</f>
        <v>5.0856920653612123</v>
      </c>
      <c r="M200" s="276">
        <f>IF(M$59=0,0,M$59/NMM!M$10*1000)</f>
        <v>4.1449828552756696</v>
      </c>
      <c r="N200" s="276">
        <f>IF(N$59=0,0,N$59/NMM!N$10*1000)</f>
        <v>4.0077509954909445</v>
      </c>
      <c r="O200" s="276">
        <f>IF(O$59=0,0,O$59/NMM!O$10*1000)</f>
        <v>4.7664073198384829</v>
      </c>
      <c r="P200" s="276">
        <f>IF(P$59=0,0,P$59/NMM!P$10*1000)</f>
        <v>4.8529373322813054</v>
      </c>
      <c r="Q200" s="276">
        <f>IF(Q$59=0,0,Q$59/NMM!Q$10*1000)</f>
        <v>4.4545063331540469</v>
      </c>
      <c r="R200" s="276">
        <f>IF(R$59=0,0,R$59/NMM!R$10*1000)</f>
        <v>3.3599596949747021</v>
      </c>
      <c r="S200" s="276">
        <f>IF(S$59=0,0,S$59/NMM!S$10*1000)</f>
        <v>4.3982804337809984</v>
      </c>
      <c r="T200" s="276">
        <f>IF(T$59=0,0,T$59/NMM!T$10*1000)</f>
        <v>4.892945907810331</v>
      </c>
      <c r="U200" s="276">
        <f>IF(U$59=0,0,U$59/NMM!U$10*1000)</f>
        <v>5.6353816247361088</v>
      </c>
      <c r="V200" s="276">
        <f>IF(V$59=0,0,V$59/NMM!V$10*1000)</f>
        <v>4.7630847066766862</v>
      </c>
      <c r="W200" s="276">
        <f>IF(W$59=0,0,W$59/NMM!W$10*1000)</f>
        <v>5.0778516059358543</v>
      </c>
      <c r="X200" s="276">
        <f>IF(X$59=0,0,X$59/NMM!X$10*1000)</f>
        <v>5.0677249990100215</v>
      </c>
      <c r="Y200" s="276">
        <f>IF(Y$59=0,0,Y$59/NMM!Y$10*1000)</f>
        <v>5.1831848734784183</v>
      </c>
      <c r="DA200" s="79"/>
    </row>
    <row r="201" spans="1:105" ht="12" customHeight="1" x14ac:dyDescent="0.25">
      <c r="A201" s="174" t="s">
        <v>1498</v>
      </c>
      <c r="B201" s="276">
        <f>IF(B$60=0,0,B$60/NMM!B$10*1000)</f>
        <v>11.548022155389932</v>
      </c>
      <c r="C201" s="276">
        <f>IF(C$60=0,0,C$60/NMM!C$10*1000)</f>
        <v>12.966029414568595</v>
      </c>
      <c r="D201" s="276">
        <f>IF(D$60=0,0,D$60/NMM!D$10*1000)</f>
        <v>11.127850214982193</v>
      </c>
      <c r="E201" s="276">
        <f>IF(E$60=0,0,E$60/NMM!E$10*1000)</f>
        <v>9.2959784454792729</v>
      </c>
      <c r="F201" s="276">
        <f>IF(F$60=0,0,F$60/NMM!F$10*1000)</f>
        <v>9.9594636387302522</v>
      </c>
      <c r="G201" s="276">
        <f>IF(G$60=0,0,G$60/NMM!G$10*1000)</f>
        <v>7.9421355222244578</v>
      </c>
      <c r="H201" s="276">
        <f>IF(H$60=0,0,H$60/NMM!H$10*1000)</f>
        <v>7.8966473301315174</v>
      </c>
      <c r="I201" s="276">
        <f>IF(I$60=0,0,I$60/NMM!I$10*1000)</f>
        <v>10.690823998235327</v>
      </c>
      <c r="J201" s="276">
        <f>IF(J$60=0,0,J$60/NMM!J$10*1000)</f>
        <v>9.2007415991620949</v>
      </c>
      <c r="K201" s="276">
        <f>IF(K$60=0,0,K$60/NMM!K$10*1000)</f>
        <v>9.1063814194639967</v>
      </c>
      <c r="L201" s="276">
        <f>IF(L$60=0,0,L$60/NMM!L$10*1000)</f>
        <v>11.490694103340653</v>
      </c>
      <c r="M201" s="276">
        <f>IF(M$60=0,0,M$60/NMM!M$10*1000)</f>
        <v>12.750038223053766</v>
      </c>
      <c r="N201" s="276">
        <f>IF(N$60=0,0,N$60/NMM!N$10*1000)</f>
        <v>12.165825980146201</v>
      </c>
      <c r="O201" s="276">
        <f>IF(O$60=0,0,O$60/NMM!O$10*1000)</f>
        <v>12.775184909081348</v>
      </c>
      <c r="P201" s="276">
        <f>IF(P$60=0,0,P$60/NMM!P$10*1000)</f>
        <v>13.404531336426434</v>
      </c>
      <c r="Q201" s="276">
        <f>IF(Q$60=0,0,Q$60/NMM!Q$10*1000)</f>
        <v>11.764126732987862</v>
      </c>
      <c r="R201" s="276">
        <f>IF(R$60=0,0,R$60/NMM!R$10*1000)</f>
        <v>10.181056943483167</v>
      </c>
      <c r="S201" s="276">
        <f>IF(S$60=0,0,S$60/NMM!S$10*1000)</f>
        <v>10.377370227307566</v>
      </c>
      <c r="T201" s="276">
        <f>IF(T$60=0,0,T$60/NMM!T$10*1000)</f>
        <v>10.980543212697665</v>
      </c>
      <c r="U201" s="276">
        <f>IF(U$60=0,0,U$60/NMM!U$10*1000)</f>
        <v>11.73497076286194</v>
      </c>
      <c r="V201" s="276">
        <f>IF(V$60=0,0,V$60/NMM!V$10*1000)</f>
        <v>9.1270322162039346</v>
      </c>
      <c r="W201" s="276">
        <f>IF(W$60=0,0,W$60/NMM!W$10*1000)</f>
        <v>10.422955229784831</v>
      </c>
      <c r="X201" s="276">
        <f>IF(X$60=0,0,X$60/NMM!X$10*1000)</f>
        <v>9.0103974000876068</v>
      </c>
      <c r="Y201" s="276">
        <f>IF(Y$60=0,0,Y$60/NMM!Y$10*1000)</f>
        <v>8.7919562217864158</v>
      </c>
      <c r="DA201" s="79"/>
    </row>
    <row r="202" spans="1:105" ht="12" customHeight="1" x14ac:dyDescent="0.25">
      <c r="A202" s="174" t="s">
        <v>1520</v>
      </c>
      <c r="B202" s="276">
        <f>IF(B$79=0,0,B$79/NMM!B$10*1000)</f>
        <v>50.847207231760152</v>
      </c>
      <c r="C202" s="276">
        <f>IF(C$79=0,0,C$79/NMM!C$10*1000)</f>
        <v>56.72403272527292</v>
      </c>
      <c r="D202" s="276">
        <f>IF(D$79=0,0,D$79/NMM!D$10*1000)</f>
        <v>49.386180210722266</v>
      </c>
      <c r="E202" s="276">
        <f>IF(E$79=0,0,E$79/NMM!E$10*1000)</f>
        <v>41.869860477861742</v>
      </c>
      <c r="F202" s="276">
        <f>IF(F$79=0,0,F$79/NMM!F$10*1000)</f>
        <v>44.950663358866464</v>
      </c>
      <c r="G202" s="276">
        <f>IF(G$79=0,0,G$79/NMM!G$10*1000)</f>
        <v>36.691463380572038</v>
      </c>
      <c r="H202" s="276">
        <f>IF(H$79=0,0,H$79/NMM!H$10*1000)</f>
        <v>36.339669308232324</v>
      </c>
      <c r="I202" s="276">
        <f>IF(I$79=0,0,I$79/NMM!I$10*1000)</f>
        <v>48.15079233474269</v>
      </c>
      <c r="J202" s="276">
        <f>IF(J$79=0,0,J$79/NMM!J$10*1000)</f>
        <v>42.157833987799592</v>
      </c>
      <c r="K202" s="276">
        <f>IF(K$79=0,0,K$79/NMM!K$10*1000)</f>
        <v>42.679915756234806</v>
      </c>
      <c r="L202" s="276">
        <f>IF(L$79=0,0,L$79/NMM!L$10*1000)</f>
        <v>52.754275635255397</v>
      </c>
      <c r="M202" s="276">
        <f>IF(M$79=0,0,M$79/NMM!M$10*1000)</f>
        <v>61.144261259354266</v>
      </c>
      <c r="N202" s="276">
        <f>IF(N$79=0,0,N$79/NMM!N$10*1000)</f>
        <v>67.360630656278289</v>
      </c>
      <c r="O202" s="276">
        <f>IF(O$79=0,0,O$79/NMM!O$10*1000)</f>
        <v>70.184532003426682</v>
      </c>
      <c r="P202" s="276">
        <f>IF(P$79=0,0,P$79/NMM!P$10*1000)</f>
        <v>71.968108365778704</v>
      </c>
      <c r="Q202" s="276">
        <f>IF(Q$79=0,0,Q$79/NMM!Q$10*1000)</f>
        <v>77.728417671026122</v>
      </c>
      <c r="R202" s="276">
        <f>IF(R$79=0,0,R$79/NMM!R$10*1000)</f>
        <v>64.478615833324596</v>
      </c>
      <c r="S202" s="276">
        <f>IF(S$79=0,0,S$79/NMM!S$10*1000)</f>
        <v>64.704990926476171</v>
      </c>
      <c r="T202" s="276">
        <f>IF(T$79=0,0,T$79/NMM!T$10*1000)</f>
        <v>53.206069781745228</v>
      </c>
      <c r="U202" s="276">
        <f>IF(U$79=0,0,U$79/NMM!U$10*1000)</f>
        <v>60.420475256988432</v>
      </c>
      <c r="V202" s="276">
        <f>IF(V$79=0,0,V$79/NMM!V$10*1000)</f>
        <v>43.030390864442488</v>
      </c>
      <c r="W202" s="276">
        <f>IF(W$79=0,0,W$79/NMM!W$10*1000)</f>
        <v>48.777719036433815</v>
      </c>
      <c r="X202" s="276">
        <f>IF(X$79=0,0,X$79/NMM!X$10*1000)</f>
        <v>44.933347732914946</v>
      </c>
      <c r="Y202" s="276">
        <f>IF(Y$79=0,0,Y$79/NMM!Y$10*1000)</f>
        <v>44.092255604329345</v>
      </c>
      <c r="DA202" s="79"/>
    </row>
    <row r="203" spans="1:105" ht="12" customHeight="1" x14ac:dyDescent="0.25">
      <c r="A203" s="41" t="s">
        <v>1532</v>
      </c>
      <c r="B203" s="277">
        <f>IF(B$89=0,0,B$89/NMM!B$10*1000)</f>
        <v>9.9522581545552207</v>
      </c>
      <c r="C203" s="277">
        <f>IF(C$89=0,0,C$89/NMM!C$10*1000)</f>
        <v>10.726125831738129</v>
      </c>
      <c r="D203" s="277">
        <f>IF(D$89=0,0,D$89/NMM!D$10*1000)</f>
        <v>9.7910620874828815</v>
      </c>
      <c r="E203" s="277">
        <f>IF(E$89=0,0,E$89/NMM!E$10*1000)</f>
        <v>8.8286705431685064</v>
      </c>
      <c r="F203" s="277">
        <f>IF(F$89=0,0,F$89/NMM!F$10*1000)</f>
        <v>9.4779697013036195</v>
      </c>
      <c r="G203" s="277">
        <f>IF(G$89=0,0,G$89/NMM!G$10*1000)</f>
        <v>8.3206207884799976</v>
      </c>
      <c r="H203" s="277">
        <f>IF(H$89=0,0,H$89/NMM!H$10*1000)</f>
        <v>8.2414414805669036</v>
      </c>
      <c r="I203" s="277">
        <f>IF(I$89=0,0,I$89/NMM!I$10*1000)</f>
        <v>9.849138129348237</v>
      </c>
      <c r="J203" s="277">
        <f>IF(J$89=0,0,J$89/NMM!J$10*1000)</f>
        <v>9.2254711992296663</v>
      </c>
      <c r="K203" s="277">
        <f>IF(K$89=0,0,K$89/NMM!K$10*1000)</f>
        <v>9.3500788482853121</v>
      </c>
      <c r="L203" s="277">
        <f>IF(L$89=0,0,L$89/NMM!L$10*1000)</f>
        <v>10.399083381180363</v>
      </c>
      <c r="M203" s="277">
        <f>IF(M$89=0,0,M$89/NMM!M$10*1000)</f>
        <v>9.8814365353878397</v>
      </c>
      <c r="N203" s="277">
        <f>IF(N$89=0,0,N$89/NMM!N$10*1000)</f>
        <v>9.2874528510186458</v>
      </c>
      <c r="O203" s="277">
        <f>IF(O$89=0,0,O$89/NMM!O$10*1000)</f>
        <v>10.360645077480594</v>
      </c>
      <c r="P203" s="277">
        <f>IF(P$89=0,0,P$89/NMM!P$10*1000)</f>
        <v>10.749314625788406</v>
      </c>
      <c r="Q203" s="277">
        <f>IF(Q$89=0,0,Q$89/NMM!Q$10*1000)</f>
        <v>9.323596319344631</v>
      </c>
      <c r="R203" s="277">
        <f>IF(R$89=0,0,R$89/NMM!R$10*1000)</f>
        <v>7.6011726145548835</v>
      </c>
      <c r="S203" s="277">
        <f>IF(S$89=0,0,S$89/NMM!S$10*1000)</f>
        <v>8.8099241374365072</v>
      </c>
      <c r="T203" s="277">
        <f>IF(T$89=0,0,T$89/NMM!T$10*1000)</f>
        <v>9.9115044660421994</v>
      </c>
      <c r="U203" s="277">
        <f>IF(U$89=0,0,U$89/NMM!U$10*1000)</f>
        <v>10.948505551259048</v>
      </c>
      <c r="V203" s="277">
        <f>IF(V$89=0,0,V$89/NMM!V$10*1000)</f>
        <v>9.0081340832763814</v>
      </c>
      <c r="W203" s="277">
        <f>IF(W$89=0,0,W$89/NMM!W$10*1000)</f>
        <v>9.9089310096972341</v>
      </c>
      <c r="X203" s="277">
        <f>IF(X$89=0,0,X$89/NMM!X$10*1000)</f>
        <v>9.2297305585757332</v>
      </c>
      <c r="Y203" s="277">
        <f>IF(Y$89=0,0,Y$89/NMM!Y$10*1000)</f>
        <v>9.2551030910029741</v>
      </c>
      <c r="DA203" s="82"/>
    </row>
    <row r="204" spans="1:105" ht="12" customHeight="1" x14ac:dyDescent="0.25">
      <c r="A204" s="172"/>
      <c r="B204" s="172"/>
      <c r="C204" s="172"/>
      <c r="D204" s="172"/>
      <c r="E204" s="172"/>
      <c r="F204" s="172"/>
      <c r="G204" s="172"/>
      <c r="H204" s="172"/>
      <c r="I204" s="172"/>
      <c r="J204" s="172"/>
      <c r="K204" s="172"/>
      <c r="L204" s="172"/>
      <c r="M204" s="172"/>
      <c r="N204" s="172"/>
      <c r="O204" s="172"/>
      <c r="P204" s="172"/>
      <c r="Q204" s="172"/>
      <c r="R204" s="172"/>
      <c r="S204" s="172"/>
      <c r="T204" s="172"/>
      <c r="U204" s="172"/>
      <c r="V204" s="172"/>
      <c r="W204" s="172"/>
      <c r="X204" s="172"/>
      <c r="Y204" s="172"/>
      <c r="DA204" s="176"/>
    </row>
    <row r="205" spans="1:105" ht="12" customHeight="1" x14ac:dyDescent="0.25">
      <c r="A205" s="35" t="s">
        <v>53</v>
      </c>
      <c r="B205" s="320">
        <f t="shared" ref="B205:Y205" si="51">SUM(B206:B211,B212:B213,B214)</f>
        <v>223.92768661964288</v>
      </c>
      <c r="C205" s="320">
        <f t="shared" si="51"/>
        <v>237.06906554767241</v>
      </c>
      <c r="D205" s="320">
        <f t="shared" si="51"/>
        <v>209.78087991916567</v>
      </c>
      <c r="E205" s="320">
        <f t="shared" si="51"/>
        <v>179.44037279374265</v>
      </c>
      <c r="F205" s="320">
        <f t="shared" si="51"/>
        <v>185.18916167861244</v>
      </c>
      <c r="G205" s="320">
        <f t="shared" si="51"/>
        <v>158.96083577153695</v>
      </c>
      <c r="H205" s="320">
        <f t="shared" si="51"/>
        <v>180.17292370467243</v>
      </c>
      <c r="I205" s="320">
        <f t="shared" si="51"/>
        <v>232.0159304739262</v>
      </c>
      <c r="J205" s="320">
        <f t="shared" si="51"/>
        <v>200.97448796342152</v>
      </c>
      <c r="K205" s="320">
        <f t="shared" si="51"/>
        <v>204.45174047223105</v>
      </c>
      <c r="L205" s="320">
        <f t="shared" si="51"/>
        <v>246.39729668478813</v>
      </c>
      <c r="M205" s="320">
        <f t="shared" si="51"/>
        <v>245.55697801515672</v>
      </c>
      <c r="N205" s="320">
        <f t="shared" si="51"/>
        <v>250.36302598221621</v>
      </c>
      <c r="O205" s="320">
        <f t="shared" si="51"/>
        <v>260.83761150309908</v>
      </c>
      <c r="P205" s="320">
        <f t="shared" si="51"/>
        <v>263.05470468090118</v>
      </c>
      <c r="Q205" s="320">
        <f t="shared" si="51"/>
        <v>270.18477646099927</v>
      </c>
      <c r="R205" s="320">
        <f t="shared" si="51"/>
        <v>227.07870831694274</v>
      </c>
      <c r="S205" s="320">
        <f t="shared" si="51"/>
        <v>235.14225845698667</v>
      </c>
      <c r="T205" s="320">
        <f t="shared" si="51"/>
        <v>202.67216130923842</v>
      </c>
      <c r="U205" s="320">
        <f t="shared" si="51"/>
        <v>228.72623234204187</v>
      </c>
      <c r="V205" s="320">
        <f t="shared" si="51"/>
        <v>170.4138748302432</v>
      </c>
      <c r="W205" s="320">
        <f t="shared" si="51"/>
        <v>195.69843129482206</v>
      </c>
      <c r="X205" s="320">
        <f t="shared" si="51"/>
        <v>180.39529124512981</v>
      </c>
      <c r="Y205" s="320">
        <f t="shared" si="51"/>
        <v>174.49889163958096</v>
      </c>
      <c r="DA205" s="95"/>
    </row>
    <row r="206" spans="1:105" ht="12" customHeight="1" x14ac:dyDescent="0.25">
      <c r="A206" s="55" t="s">
        <v>91</v>
      </c>
      <c r="B206" s="273">
        <f>IF(B$100=0,0,B$100/NMM!B$11*1000)</f>
        <v>1.9011700740867454</v>
      </c>
      <c r="C206" s="273">
        <f>IF(C$100=0,0,C$100/NMM!C$11*1000)</f>
        <v>2.0127417905076599</v>
      </c>
      <c r="D206" s="273">
        <f>IF(D$100=0,0,D$100/NMM!D$11*1000)</f>
        <v>1.7810621680528977</v>
      </c>
      <c r="E206" s="273">
        <f>IF(E$100=0,0,E$100/NMM!E$11*1000)</f>
        <v>1.5234680087505514</v>
      </c>
      <c r="F206" s="273">
        <f>IF(F$100=0,0,F$100/NMM!F$11*1000)</f>
        <v>1.5722758429006825</v>
      </c>
      <c r="G206" s="273">
        <f>IF(G$100=0,0,G$100/NMM!G$11*1000)</f>
        <v>1.3495945431439023</v>
      </c>
      <c r="H206" s="273">
        <f>IF(H$100=0,0,H$100/NMM!H$11*1000)</f>
        <v>1.5296874445452311</v>
      </c>
      <c r="I206" s="273">
        <f>IF(I$100=0,0,I$100/NMM!I$11*1000)</f>
        <v>1.9698401318182976</v>
      </c>
      <c r="J206" s="273">
        <f>IF(J$100=0,0,J$100/NMM!J$11*1000)</f>
        <v>1.7062949559249954</v>
      </c>
      <c r="K206" s="273">
        <f>IF(K$100=0,0,K$100/NMM!K$11*1000)</f>
        <v>1.735817202635491</v>
      </c>
      <c r="L206" s="273">
        <f>IF(L$100=0,0,L$100/NMM!L$11*1000)</f>
        <v>2.0919394732495307</v>
      </c>
      <c r="M206" s="273">
        <f>IF(M$100=0,0,M$100/NMM!M$11*1000)</f>
        <v>2.084805077630695</v>
      </c>
      <c r="N206" s="273">
        <f>IF(N$100=0,0,N$100/NMM!N$11*1000)</f>
        <v>2.1256089402906677</v>
      </c>
      <c r="O206" s="273">
        <f>IF(O$100=0,0,O$100/NMM!O$11*1000)</f>
        <v>2.2145392946875431</v>
      </c>
      <c r="P206" s="273">
        <f>IF(P$100=0,0,P$100/NMM!P$11*1000)</f>
        <v>2.2333626535359961</v>
      </c>
      <c r="Q206" s="273">
        <f>IF(Q$100=0,0,Q$100/NMM!Q$11*1000)</f>
        <v>2.293897727600843</v>
      </c>
      <c r="R206" s="273">
        <f>IF(R$100=0,0,R$100/NMM!R$11*1000)</f>
        <v>1.9279225862305045</v>
      </c>
      <c r="S206" s="273">
        <f>IF(S$100=0,0,S$100/NMM!S$11*1000)</f>
        <v>1.9963829916789673</v>
      </c>
      <c r="T206" s="273">
        <f>IF(T$100=0,0,T$100/NMM!T$11*1000)</f>
        <v>1.7207083846934532</v>
      </c>
      <c r="U206" s="273">
        <f>IF(U$100=0,0,U$100/NMM!U$11*1000)</f>
        <v>1.9419102418777243</v>
      </c>
      <c r="V206" s="273">
        <f>IF(V$100=0,0,V$100/NMM!V$11*1000)</f>
        <v>1.4468320730089681</v>
      </c>
      <c r="W206" s="273">
        <f>IF(W$100=0,0,W$100/NMM!W$11*1000)</f>
        <v>1.6615006689854801</v>
      </c>
      <c r="X206" s="273">
        <f>IF(X$100=0,0,X$100/NMM!X$11*1000)</f>
        <v>1.5315753688088336</v>
      </c>
      <c r="Y206" s="273">
        <f>IF(Y$100=0,0,Y$100/NMM!Y$11*1000)</f>
        <v>1.4815143038091971</v>
      </c>
      <c r="DA206" s="76"/>
    </row>
    <row r="207" spans="1:105" ht="12" customHeight="1" x14ac:dyDescent="0.25">
      <c r="A207" s="173" t="s">
        <v>92</v>
      </c>
      <c r="B207" s="274">
        <f>IF(B$101=0,0,B$101/NMM!B$11*1000)</f>
        <v>2.1315717727506542</v>
      </c>
      <c r="C207" s="274">
        <f>IF(C$101=0,0,C$101/NMM!C$11*1000)</f>
        <v>2.2566648007767789</v>
      </c>
      <c r="D207" s="274">
        <f>IF(D$101=0,0,D$101/NMM!D$11*1000)</f>
        <v>1.9969080592431081</v>
      </c>
      <c r="E207" s="274">
        <f>IF(E$101=0,0,E$101/NMM!E$11*1000)</f>
        <v>1.7080962131708544</v>
      </c>
      <c r="F207" s="274">
        <f>IF(F$101=0,0,F$101/NMM!F$11*1000)</f>
        <v>1.7628190404347384</v>
      </c>
      <c r="G207" s="274">
        <f>IF(G$101=0,0,G$101/NMM!G$11*1000)</f>
        <v>1.513151123108093</v>
      </c>
      <c r="H207" s="274">
        <f>IF(H$101=0,0,H$101/NMM!H$11*1000)</f>
        <v>1.7150693787824274</v>
      </c>
      <c r="I207" s="274">
        <f>IF(I$101=0,0,I$101/NMM!I$11*1000)</f>
        <v>2.208563914952371</v>
      </c>
      <c r="J207" s="274">
        <f>IF(J$101=0,0,J$101/NMM!J$11*1000)</f>
        <v>1.9130798520398924</v>
      </c>
      <c r="K207" s="274">
        <f>IF(K$101=0,0,K$101/NMM!K$11*1000)</f>
        <v>1.9461798827073236</v>
      </c>
      <c r="L207" s="274">
        <f>IF(L$101=0,0,L$101/NMM!L$11*1000)</f>
        <v>2.3454604047581458</v>
      </c>
      <c r="M207" s="274">
        <f>IF(M$101=0,0,M$101/NMM!M$11*1000)</f>
        <v>2.3374613958719719</v>
      </c>
      <c r="N207" s="274">
        <f>IF(N$101=0,0,N$101/NMM!N$11*1000)</f>
        <v>2.3832102549828393</v>
      </c>
      <c r="O207" s="274">
        <f>IF(O$101=0,0,O$101/NMM!O$11*1000)</f>
        <v>2.4829180274524605</v>
      </c>
      <c r="P207" s="274">
        <f>IF(P$101=0,0,P$101/NMM!P$11*1000)</f>
        <v>2.5040225782428429</v>
      </c>
      <c r="Q207" s="274">
        <f>IF(Q$101=0,0,Q$101/NMM!Q$11*1000)</f>
        <v>2.5718938628253012</v>
      </c>
      <c r="R207" s="274">
        <f>IF(R$101=0,0,R$101/NMM!R$11*1000)</f>
        <v>2.1615664063255586</v>
      </c>
      <c r="S207" s="274">
        <f>IF(S$101=0,0,S$101/NMM!S$11*1000)</f>
        <v>2.2383234886055892</v>
      </c>
      <c r="T207" s="274">
        <f>IF(T$101=0,0,T$101/NMM!T$11*1000)</f>
        <v>1.9292400358814954</v>
      </c>
      <c r="U207" s="274">
        <f>IF(U$101=0,0,U$101/NMM!U$11*1000)</f>
        <v>2.1772492178482952</v>
      </c>
      <c r="V207" s="274">
        <f>IF(V$101=0,0,V$101/NMM!V$11*1000)</f>
        <v>1.6221728128230122</v>
      </c>
      <c r="W207" s="274">
        <f>IF(W$101=0,0,W$101/NMM!W$11*1000)</f>
        <v>1.8628569714453569</v>
      </c>
      <c r="X207" s="274">
        <f>IF(X$101=0,0,X$101/NMM!X$11*1000)</f>
        <v>1.7171860994926034</v>
      </c>
      <c r="Y207" s="274">
        <f>IF(Y$101=0,0,Y$101/NMM!Y$11*1000)</f>
        <v>1.6610581630593944</v>
      </c>
      <c r="DA207" s="77"/>
    </row>
    <row r="208" spans="1:105" ht="12" customHeight="1" x14ac:dyDescent="0.25">
      <c r="A208" s="173" t="s">
        <v>93</v>
      </c>
      <c r="B208" s="274">
        <f>IF(B$102=0,0,B$102/NMM!B$11*1000)</f>
        <v>4.7755887296578807</v>
      </c>
      <c r="C208" s="274">
        <f>IF(C$102=0,0,C$102/NMM!C$11*1000)</f>
        <v>4.7717034698347396</v>
      </c>
      <c r="D208" s="274">
        <f>IF(D$102=0,0,D$102/NMM!D$11*1000)</f>
        <v>4.6066571658125648</v>
      </c>
      <c r="E208" s="274">
        <f>IF(E$102=0,0,E$102/NMM!E$11*1000)</f>
        <v>4.3320460597585644</v>
      </c>
      <c r="F208" s="274">
        <f>IF(F$102=0,0,F$102/NMM!F$11*1000)</f>
        <v>4.4809335424136814</v>
      </c>
      <c r="G208" s="274">
        <f>IF(G$102=0,0,G$102/NMM!G$11*1000)</f>
        <v>4.2684687809669581</v>
      </c>
      <c r="H208" s="274">
        <f>IF(H$102=0,0,H$102/NMM!H$11*1000)</f>
        <v>4.8181392935805265</v>
      </c>
      <c r="I208" s="274">
        <f>IF(I$102=0,0,I$102/NMM!I$11*1000)</f>
        <v>5.4080165668972864</v>
      </c>
      <c r="J208" s="274">
        <f>IF(J$102=0,0,J$102/NMM!J$11*1000)</f>
        <v>5.1603907940599676</v>
      </c>
      <c r="K208" s="274">
        <f>IF(K$102=0,0,K$102/NMM!K$11*1000)</f>
        <v>5.4047854273643772</v>
      </c>
      <c r="L208" s="274">
        <f>IF(L$102=0,0,L$102/NMM!L$11*1000)</f>
        <v>5.6533436742176324</v>
      </c>
      <c r="M208" s="274">
        <f>IF(M$102=0,0,M$102/NMM!M$11*1000)</f>
        <v>4.6310176008132604</v>
      </c>
      <c r="N208" s="274">
        <f>IF(N$102=0,0,N$102/NMM!N$11*1000)</f>
        <v>4.8927963236241299</v>
      </c>
      <c r="O208" s="274">
        <f>IF(O$102=0,0,O$102/NMM!O$11*1000)</f>
        <v>5.5291686343225495</v>
      </c>
      <c r="P208" s="274">
        <f>IF(P$102=0,0,P$102/NMM!P$11*1000)</f>
        <v>5.4437088376378089</v>
      </c>
      <c r="Q208" s="274">
        <f>IF(Q$102=0,0,Q$102/NMM!Q$11*1000)</f>
        <v>6.0108366165608942</v>
      </c>
      <c r="R208" s="274">
        <f>IF(R$102=0,0,R$102/NMM!R$11*1000)</f>
        <v>4.5741493819121839</v>
      </c>
      <c r="S208" s="274">
        <f>IF(S$102=0,0,S$102/NMM!S$11*1000)</f>
        <v>5.5409146929352557</v>
      </c>
      <c r="T208" s="274">
        <f>IF(T$102=0,0,T$102/NMM!T$11*1000)</f>
        <v>4.7056664279360039</v>
      </c>
      <c r="U208" s="274">
        <f>IF(U$102=0,0,U$102/NMM!U$11*1000)</f>
        <v>5.6106073382412474</v>
      </c>
      <c r="V208" s="274">
        <f>IF(V$102=0,0,V$102/NMM!V$11*1000)</f>
        <v>4.3351930129855489</v>
      </c>
      <c r="W208" s="274">
        <f>IF(W$102=0,0,W$102/NMM!W$11*1000)</f>
        <v>4.7746998762888069</v>
      </c>
      <c r="X208" s="274">
        <f>IF(X$102=0,0,X$102/NMM!X$11*1000)</f>
        <v>4.8277557302589749</v>
      </c>
      <c r="Y208" s="274">
        <f>IF(Y$102=0,0,Y$102/NMM!Y$11*1000)</f>
        <v>4.7967494031374827</v>
      </c>
      <c r="DA208" s="77"/>
    </row>
    <row r="209" spans="1:105" ht="12" customHeight="1" x14ac:dyDescent="0.25">
      <c r="A209" s="173" t="s">
        <v>94</v>
      </c>
      <c r="B209" s="274">
        <f>IF(B$103=0,0,B$103/NMM!B$11*1000)</f>
        <v>1.7063712801492379</v>
      </c>
      <c r="C209" s="274">
        <f>IF(C$103=0,0,C$103/NMM!C$11*1000)</f>
        <v>1.8065110704670801</v>
      </c>
      <c r="D209" s="274">
        <f>IF(D$103=0,0,D$103/NMM!D$11*1000)</f>
        <v>1.5985699402436162</v>
      </c>
      <c r="E209" s="274">
        <f>IF(E$103=0,0,E$103/NMM!E$11*1000)</f>
        <v>1.3673695435201116</v>
      </c>
      <c r="F209" s="274">
        <f>IF(F$103=0,0,F$103/NMM!F$11*1000)</f>
        <v>1.4111764009787098</v>
      </c>
      <c r="G209" s="274">
        <f>IF(G$103=0,0,G$103/NMM!G$11*1000)</f>
        <v>1.2113116020791155</v>
      </c>
      <c r="H209" s="274">
        <f>IF(H$103=0,0,H$103/NMM!H$11*1000)</f>
        <v>1.372951719866891</v>
      </c>
      <c r="I209" s="274">
        <f>IF(I$103=0,0,I$103/NMM!I$11*1000)</f>
        <v>1.768005226483891</v>
      </c>
      <c r="J209" s="274">
        <f>IF(J$103=0,0,J$103/NMM!J$11*1000)</f>
        <v>1.5314635696927528</v>
      </c>
      <c r="K209" s="274">
        <f>IF(K$103=0,0,K$103/NMM!K$11*1000)</f>
        <v>1.5579608907893243</v>
      </c>
      <c r="L209" s="274">
        <f>IF(L$103=0,0,L$103/NMM!L$11*1000)</f>
        <v>1.8775939541749027</v>
      </c>
      <c r="M209" s="274">
        <f>IF(M$103=0,0,M$103/NMM!M$11*1000)</f>
        <v>1.8711905671496505</v>
      </c>
      <c r="N209" s="274">
        <f>IF(N$103=0,0,N$103/NMM!N$11*1000)</f>
        <v>1.9078135607003861</v>
      </c>
      <c r="O209" s="274">
        <f>IF(O$103=0,0,O$103/NMM!O$11*1000)</f>
        <v>1.987631881399136</v>
      </c>
      <c r="P209" s="274">
        <f>IF(P$103=0,0,P$103/NMM!P$11*1000)</f>
        <v>2.0045265503047434</v>
      </c>
      <c r="Q209" s="274">
        <f>IF(Q$103=0,0,Q$103/NMM!Q$11*1000)</f>
        <v>2.0588590444008226</v>
      </c>
      <c r="R209" s="274">
        <f>IF(R$103=0,0,R$103/NMM!R$11*1000)</f>
        <v>1.7303826608332533</v>
      </c>
      <c r="S209" s="274">
        <f>IF(S$103=0,0,S$103/NMM!S$11*1000)</f>
        <v>1.7918284363989894</v>
      </c>
      <c r="T209" s="274">
        <f>IF(T$103=0,0,T$103/NMM!T$11*1000)</f>
        <v>1.5444001613392349</v>
      </c>
      <c r="U209" s="274">
        <f>IF(U$103=0,0,U$103/NMM!U$11*1000)</f>
        <v>1.7429371051716949</v>
      </c>
      <c r="V209" s="274">
        <f>IF(V$103=0,0,V$103/NMM!V$11*1000)</f>
        <v>1.2985859236014055</v>
      </c>
      <c r="W209" s="274">
        <f>IF(W$103=0,0,W$103/NMM!W$11*1000)</f>
        <v>1.4912590210360157</v>
      </c>
      <c r="X209" s="274">
        <f>IF(X$103=0,0,X$103/NMM!X$11*1000)</f>
        <v>1.3746462025364938</v>
      </c>
      <c r="Y209" s="274">
        <f>IF(Y$103=0,0,Y$103/NMM!Y$11*1000)</f>
        <v>1.3297145234966288</v>
      </c>
      <c r="DA209" s="77"/>
    </row>
    <row r="210" spans="1:105" ht="12" customHeight="1" x14ac:dyDescent="0.25">
      <c r="A210" s="56" t="s">
        <v>95</v>
      </c>
      <c r="B210" s="275">
        <f>IF(B$104=0,0,B$104/NMM!B$11*1000)</f>
        <v>2.0864275560772323</v>
      </c>
      <c r="C210" s="275">
        <f>IF(C$104=0,0,C$104/NMM!C$11*1000)</f>
        <v>2.0940047971781079</v>
      </c>
      <c r="D210" s="275">
        <f>IF(D$104=0,0,D$104/NMM!D$11*1000)</f>
        <v>1.9614351887425339</v>
      </c>
      <c r="E210" s="275">
        <f>IF(E$104=0,0,E$104/NMM!E$11*1000)</f>
        <v>1.7970247683200666</v>
      </c>
      <c r="F210" s="275">
        <f>IF(F$104=0,0,F$104/NMM!F$11*1000)</f>
        <v>1.9502229411542595</v>
      </c>
      <c r="G210" s="275">
        <f>IF(G$104=0,0,G$104/NMM!G$11*1000)</f>
        <v>1.8321234758883158</v>
      </c>
      <c r="H210" s="275">
        <f>IF(H$104=0,0,H$104/NMM!H$11*1000)</f>
        <v>2.0020557704362134</v>
      </c>
      <c r="I210" s="275">
        <f>IF(I$104=0,0,I$104/NMM!I$11*1000)</f>
        <v>2.3529424193995916</v>
      </c>
      <c r="J210" s="275">
        <f>IF(J$104=0,0,J$104/NMM!J$11*1000)</f>
        <v>2.1775927224293503</v>
      </c>
      <c r="K210" s="275">
        <f>IF(K$104=0,0,K$104/NMM!K$11*1000)</f>
        <v>2.2319973609027608</v>
      </c>
      <c r="L210" s="275">
        <f>IF(L$104=0,0,L$104/NMM!L$11*1000)</f>
        <v>2.452052577805818</v>
      </c>
      <c r="M210" s="275">
        <f>IF(M$104=0,0,M$104/NMM!M$11*1000)</f>
        <v>2.0974198013878302</v>
      </c>
      <c r="N210" s="275">
        <f>IF(N$104=0,0,N$104/NMM!N$11*1000)</f>
        <v>2.1896053234632702</v>
      </c>
      <c r="O210" s="275">
        <f>IF(O$104=0,0,O$104/NMM!O$11*1000)</f>
        <v>2.4530907489503893</v>
      </c>
      <c r="P210" s="275">
        <f>IF(P$104=0,0,P$104/NMM!P$11*1000)</f>
        <v>2.4146934657913675</v>
      </c>
      <c r="Q210" s="275">
        <f>IF(Q$104=0,0,Q$104/NMM!Q$11*1000)</f>
        <v>2.7466632920733005</v>
      </c>
      <c r="R210" s="275">
        <f>IF(R$104=0,0,R$104/NMM!R$11*1000)</f>
        <v>2.0662860944974439</v>
      </c>
      <c r="S210" s="275">
        <f>IF(S$104=0,0,S$104/NMM!S$11*1000)</f>
        <v>2.4693049727838585</v>
      </c>
      <c r="T210" s="275">
        <f>IF(T$104=0,0,T$104/NMM!T$11*1000)</f>
        <v>2.1141779145806581</v>
      </c>
      <c r="U210" s="275">
        <f>IF(U$104=0,0,U$104/NMM!U$11*1000)</f>
        <v>2.5110112116282686</v>
      </c>
      <c r="V210" s="275">
        <f>IF(V$104=0,0,V$104/NMM!V$11*1000)</f>
        <v>1.8351457525628441</v>
      </c>
      <c r="W210" s="275">
        <f>IF(W$104=0,0,W$104/NMM!W$11*1000)</f>
        <v>2.0498796068929175</v>
      </c>
      <c r="X210" s="275">
        <f>IF(X$104=0,0,X$104/NMM!X$11*1000)</f>
        <v>2.0437711920987502</v>
      </c>
      <c r="Y210" s="275">
        <f>IF(Y$104=0,0,Y$104/NMM!Y$11*1000)</f>
        <v>2.0453148787150655</v>
      </c>
      <c r="DA210" s="78"/>
    </row>
    <row r="211" spans="1:105" ht="12" customHeight="1" x14ac:dyDescent="0.25">
      <c r="A211" s="174" t="s">
        <v>1553</v>
      </c>
      <c r="B211" s="276">
        <f>IF(B$110=0,0,B$110/NMM!B$11*1000)</f>
        <v>157.24004666694913</v>
      </c>
      <c r="C211" s="276">
        <f>IF(C$110=0,0,C$110/NMM!C$11*1000)</f>
        <v>169.08379536895228</v>
      </c>
      <c r="D211" s="276">
        <f>IF(D$110=0,0,D$110/NMM!D$11*1000)</f>
        <v>146.12716926302068</v>
      </c>
      <c r="E211" s="276">
        <f>IF(E$110=0,0,E$110/NMM!E$11*1000)</f>
        <v>121.42318941464245</v>
      </c>
      <c r="F211" s="276">
        <f>IF(F$110=0,0,F$110/NMM!F$11*1000)</f>
        <v>125.13579540325628</v>
      </c>
      <c r="G211" s="276">
        <f>IF(G$110=0,0,G$110/NMM!G$11*1000)</f>
        <v>103.53768707407342</v>
      </c>
      <c r="H211" s="276">
        <f>IF(H$110=0,0,H$110/NMM!H$11*1000)</f>
        <v>117.59877737779254</v>
      </c>
      <c r="I211" s="276">
        <f>IF(I$110=0,0,I$110/NMM!I$11*1000)</f>
        <v>158.6803185521388</v>
      </c>
      <c r="J211" s="276">
        <f>IF(J$110=0,0,J$110/NMM!J$11*1000)</f>
        <v>133.11779457513015</v>
      </c>
      <c r="K211" s="276">
        <f>IF(K$110=0,0,K$110/NMM!K$11*1000)</f>
        <v>134.0353967941607</v>
      </c>
      <c r="L211" s="276">
        <f>IF(L$110=0,0,L$110/NMM!L$11*1000)</f>
        <v>169.35315247878725</v>
      </c>
      <c r="M211" s="276">
        <f>IF(M$110=0,0,M$110/NMM!M$11*1000)</f>
        <v>177.95552267015009</v>
      </c>
      <c r="N211" s="276">
        <f>IF(N$110=0,0,N$110/NMM!N$11*1000)</f>
        <v>179.87951939119603</v>
      </c>
      <c r="O211" s="276">
        <f>IF(O$110=0,0,O$110/NMM!O$11*1000)</f>
        <v>183.43348614481039</v>
      </c>
      <c r="P211" s="276">
        <f>IF(P$110=0,0,P$110/NMM!P$11*1000)</f>
        <v>186.21738627103514</v>
      </c>
      <c r="Q211" s="276">
        <f>IF(Q$110=0,0,Q$110/NMM!Q$11*1000)</f>
        <v>187.31251549858879</v>
      </c>
      <c r="R211" s="276">
        <f>IF(R$110=0,0,R$110/NMM!R$11*1000)</f>
        <v>161.87136990267643</v>
      </c>
      <c r="S211" s="276">
        <f>IF(S$110=0,0,S$110/NMM!S$11*1000)</f>
        <v>160.21010363939442</v>
      </c>
      <c r="T211" s="276">
        <f>IF(T$110=0,0,T$110/NMM!T$11*1000)</f>
        <v>138.71962370780983</v>
      </c>
      <c r="U211" s="276">
        <f>IF(U$110=0,0,U$110/NMM!U$11*1000)</f>
        <v>153.78684641262805</v>
      </c>
      <c r="V211" s="276">
        <f>IF(V$110=0,0,V$110/NMM!V$11*1000)</f>
        <v>113.24379572377389</v>
      </c>
      <c r="W211" s="276">
        <f>IF(W$110=0,0,W$110/NMM!W$11*1000)</f>
        <v>131.89853914558884</v>
      </c>
      <c r="X211" s="276">
        <f>IF(X$110=0,0,X$110/NMM!X$11*1000)</f>
        <v>117.67528228072588</v>
      </c>
      <c r="Y211" s="276">
        <f>IF(Y$110=0,0,Y$110/NMM!Y$11*1000)</f>
        <v>112.64584686208457</v>
      </c>
      <c r="DA211" s="79"/>
    </row>
    <row r="212" spans="1:105" ht="12" customHeight="1" x14ac:dyDescent="0.25">
      <c r="A212" s="174" t="s">
        <v>1563</v>
      </c>
      <c r="B212" s="276">
        <f>IF(B$118=0,0,B$118/NMM!B$11*1000)</f>
        <v>19.663966556842137</v>
      </c>
      <c r="C212" s="276">
        <f>IF(C$118=0,0,C$118/NMM!C$11*1000)</f>
        <v>19.647968609038895</v>
      </c>
      <c r="D212" s="276">
        <f>IF(D$118=0,0,D$118/NMM!D$11*1000)</f>
        <v>18.968373864527685</v>
      </c>
      <c r="E212" s="276">
        <f>IF(E$118=0,0,E$118/NMM!E$11*1000)</f>
        <v>17.837635036025141</v>
      </c>
      <c r="F212" s="276">
        <f>IF(F$118=0,0,F$118/NMM!F$11*1000)</f>
        <v>18.450694209542448</v>
      </c>
      <c r="G212" s="276">
        <f>IF(G$118=0,0,G$118/NMM!G$11*1000)</f>
        <v>17.575849200873719</v>
      </c>
      <c r="H212" s="276">
        <f>IF(H$118=0,0,H$118/NMM!H$11*1000)</f>
        <v>19.839172780266171</v>
      </c>
      <c r="I212" s="276">
        <f>IF(I$118=0,0,I$118/NMM!I$11*1000)</f>
        <v>22.268051737766541</v>
      </c>
      <c r="J212" s="276">
        <f>IF(J$118=0,0,J$118/NMM!J$11*1000)</f>
        <v>21.248427730899014</v>
      </c>
      <c r="K212" s="276">
        <f>IF(K$118=0,0,K$118/NMM!K$11*1000)</f>
        <v>22.254747195999578</v>
      </c>
      <c r="L212" s="276">
        <f>IF(L$118=0,0,L$118/NMM!L$11*1000)</f>
        <v>23.278210758344461</v>
      </c>
      <c r="M212" s="276">
        <f>IF(M$118=0,0,M$118/NMM!M$11*1000)</f>
        <v>19.0686804039474</v>
      </c>
      <c r="N212" s="276">
        <f>IF(N$118=0,0,N$118/NMM!N$11*1000)</f>
        <v>20.146580604749346</v>
      </c>
      <c r="O212" s="276">
        <f>IF(O$118=0,0,O$118/NMM!O$11*1000)</f>
        <v>22.766907551573894</v>
      </c>
      <c r="P212" s="276">
        <f>IF(P$118=0,0,P$118/NMM!P$11*1000)</f>
        <v>22.415018249732018</v>
      </c>
      <c r="Q212" s="276">
        <f>IF(Q$118=0,0,Q$118/NMM!Q$11*1000)</f>
        <v>24.750223877666944</v>
      </c>
      <c r="R212" s="276">
        <f>IF(R$118=0,0,R$118/NMM!R$11*1000)</f>
        <v>18.834519797177968</v>
      </c>
      <c r="S212" s="276">
        <f>IF(S$118=0,0,S$118/NMM!S$11*1000)</f>
        <v>22.815273128429485</v>
      </c>
      <c r="T212" s="276">
        <f>IF(T$118=0,0,T$118/NMM!T$11*1000)</f>
        <v>19.376054452079529</v>
      </c>
      <c r="U212" s="276">
        <f>IF(U$118=0,0,U$118/NMM!U$11*1000)</f>
        <v>23.102239599818446</v>
      </c>
      <c r="V212" s="276">
        <f>IF(V$118=0,0,V$118/NMM!V$11*1000)</f>
        <v>17.850592932216461</v>
      </c>
      <c r="W212" s="276">
        <f>IF(W$118=0,0,W$118/NMM!W$11*1000)</f>
        <v>19.660306613762273</v>
      </c>
      <c r="X212" s="276">
        <f>IF(X$118=0,0,X$118/NMM!X$11*1000)</f>
        <v>19.878769424773395</v>
      </c>
      <c r="Y212" s="276">
        <f>IF(Y$118=0,0,Y$118/NMM!Y$11*1000)</f>
        <v>19.751097756612136</v>
      </c>
      <c r="DA212" s="79"/>
    </row>
    <row r="213" spans="1:105" ht="12" customHeight="1" x14ac:dyDescent="0.25">
      <c r="A213" s="174" t="s">
        <v>1565</v>
      </c>
      <c r="B213" s="276">
        <f>IF(B$119=0,0,B$119/NMM!B$11*1000)</f>
        <v>16.876235363178413</v>
      </c>
      <c r="C213" s="276">
        <f>IF(C$119=0,0,C$119/NMM!C$11*1000)</f>
        <v>17.86364211285137</v>
      </c>
      <c r="D213" s="276">
        <f>IF(D$119=0,0,D$119/NMM!D$11*1000)</f>
        <v>15.815078359636338</v>
      </c>
      <c r="E213" s="276">
        <f>IF(E$119=0,0,E$119/NMM!E$11*1000)</f>
        <v>13.534884794332434</v>
      </c>
      <c r="F213" s="276">
        <f>IF(F$119=0,0,F$119/NMM!F$11*1000)</f>
        <v>13.961547926339884</v>
      </c>
      <c r="G213" s="276">
        <f>IF(G$119=0,0,G$119/NMM!G$11*1000)</f>
        <v>11.989584530623773</v>
      </c>
      <c r="H213" s="276">
        <f>IF(H$119=0,0,H$119/NMM!H$11*1000)</f>
        <v>13.594423458549507</v>
      </c>
      <c r="I213" s="276">
        <f>IF(I$119=0,0,I$119/NMM!I$11*1000)</f>
        <v>17.490238066154628</v>
      </c>
      <c r="J213" s="276">
        <f>IF(J$119=0,0,J$119/NMM!J$11*1000)</f>
        <v>15.159308249520095</v>
      </c>
      <c r="K213" s="276">
        <f>IF(K$119=0,0,K$119/NMM!K$11*1000)</f>
        <v>15.42677360431798</v>
      </c>
      <c r="L213" s="276">
        <f>IF(L$119=0,0,L$119/NMM!L$11*1000)</f>
        <v>18.574216840619915</v>
      </c>
      <c r="M213" s="276">
        <f>IF(M$119=0,0,M$119/NMM!M$11*1000)</f>
        <v>18.495750291606559</v>
      </c>
      <c r="N213" s="276">
        <f>IF(N$119=0,0,N$119/NMM!N$11*1000)</f>
        <v>18.860942735894689</v>
      </c>
      <c r="O213" s="276">
        <f>IF(O$119=0,0,O$119/NMM!O$11*1000)</f>
        <v>19.654782481575207</v>
      </c>
      <c r="P213" s="276">
        <f>IF(P$119=0,0,P$119/NMM!P$11*1000)</f>
        <v>19.820892867168055</v>
      </c>
      <c r="Q213" s="276">
        <f>IF(Q$119=0,0,Q$119/NMM!Q$11*1000)</f>
        <v>20.355071388902616</v>
      </c>
      <c r="R213" s="276">
        <f>IF(R$119=0,0,R$119/NMM!R$11*1000)</f>
        <v>17.10632459134596</v>
      </c>
      <c r="S213" s="276">
        <f>IF(S$119=0,0,S$119/NMM!S$11*1000)</f>
        <v>17.721883392161445</v>
      </c>
      <c r="T213" s="276">
        <f>IF(T$119=0,0,T$119/NMM!T$11*1000)</f>
        <v>15.272887790754917</v>
      </c>
      <c r="U213" s="276">
        <f>IF(U$119=0,0,U$119/NMM!U$11*1000)</f>
        <v>17.239125110374705</v>
      </c>
      <c r="V213" s="276">
        <f>IF(V$119=0,0,V$119/NMM!V$11*1000)</f>
        <v>12.853335213600992</v>
      </c>
      <c r="W213" s="276">
        <f>IF(W$119=0,0,W$119/NMM!W$11*1000)</f>
        <v>14.75634656623444</v>
      </c>
      <c r="X213" s="276">
        <f>IF(X$119=0,0,X$119/NMM!X$11*1000)</f>
        <v>13.608326075098566</v>
      </c>
      <c r="Y213" s="276">
        <f>IF(Y$119=0,0,Y$119/NMM!Y$11*1000)</f>
        <v>13.163539288920237</v>
      </c>
      <c r="DA213" s="79"/>
    </row>
    <row r="214" spans="1:105" ht="12" customHeight="1" x14ac:dyDescent="0.25">
      <c r="A214" s="41" t="s">
        <v>1575</v>
      </c>
      <c r="B214" s="277">
        <f>IF(B$127=0,0,B$127/NMM!B$11*1000)</f>
        <v>17.546308619951478</v>
      </c>
      <c r="C214" s="277">
        <f>IF(C$127=0,0,C$127/NMM!C$11*1000)</f>
        <v>17.532033528065501</v>
      </c>
      <c r="D214" s="277">
        <f>IF(D$127=0,0,D$127/NMM!D$11*1000)</f>
        <v>16.925625909886271</v>
      </c>
      <c r="E214" s="277">
        <f>IF(E$127=0,0,E$127/NMM!E$11*1000)</f>
        <v>15.916658955222465</v>
      </c>
      <c r="F214" s="277">
        <f>IF(F$127=0,0,F$127/NMM!F$11*1000)</f>
        <v>16.463696371591748</v>
      </c>
      <c r="G214" s="277">
        <f>IF(G$127=0,0,G$127/NMM!G$11*1000)</f>
        <v>15.683065440779652</v>
      </c>
      <c r="H214" s="277">
        <f>IF(H$127=0,0,H$127/NMM!H$11*1000)</f>
        <v>17.702646480852916</v>
      </c>
      <c r="I214" s="277">
        <f>IF(I$127=0,0,I$127/NMM!I$11*1000)</f>
        <v>19.869953858314794</v>
      </c>
      <c r="J214" s="277">
        <f>IF(J$127=0,0,J$127/NMM!J$11*1000)</f>
        <v>18.960135513725309</v>
      </c>
      <c r="K214" s="277">
        <f>IF(K$127=0,0,K$127/NMM!K$11*1000)</f>
        <v>19.8580821133535</v>
      </c>
      <c r="L214" s="277">
        <f>IF(L$127=0,0,L$127/NMM!L$11*1000)</f>
        <v>20.771326522830474</v>
      </c>
      <c r="M214" s="277">
        <f>IF(M$127=0,0,M$127/NMM!M$11*1000)</f>
        <v>17.015130206599245</v>
      </c>
      <c r="N214" s="277">
        <f>IF(N$127=0,0,N$127/NMM!N$11*1000)</f>
        <v>17.976948847314834</v>
      </c>
      <c r="O214" s="277">
        <f>IF(O$127=0,0,O$127/NMM!O$11*1000)</f>
        <v>20.315086738327508</v>
      </c>
      <c r="P214" s="277">
        <f>IF(P$127=0,0,P$127/NMM!P$11*1000)</f>
        <v>20.001093207453216</v>
      </c>
      <c r="Q214" s="277">
        <f>IF(Q$127=0,0,Q$127/NMM!Q$11*1000)</f>
        <v>22.084815152379775</v>
      </c>
      <c r="R214" s="277">
        <f>IF(R$127=0,0,R$127/NMM!R$11*1000)</f>
        <v>16.806186895943444</v>
      </c>
      <c r="S214" s="277">
        <f>IF(S$127=0,0,S$127/NMM!S$11*1000)</f>
        <v>20.358243714598654</v>
      </c>
      <c r="T214" s="277">
        <f>IF(T$127=0,0,T$127/NMM!T$11*1000)</f>
        <v>17.2894024341633</v>
      </c>
      <c r="U214" s="277">
        <f>IF(U$127=0,0,U$127/NMM!U$11*1000)</f>
        <v>20.614306104453412</v>
      </c>
      <c r="V214" s="277">
        <f>IF(V$127=0,0,V$127/NMM!V$11*1000)</f>
        <v>15.928221385670106</v>
      </c>
      <c r="W214" s="277">
        <f>IF(W$127=0,0,W$127/NMM!W$11*1000)</f>
        <v>17.543042824587911</v>
      </c>
      <c r="X214" s="277">
        <f>IF(X$127=0,0,X$127/NMM!X$11*1000)</f>
        <v>17.737978871336299</v>
      </c>
      <c r="Y214" s="277">
        <f>IF(Y$127=0,0,Y$127/NMM!Y$11*1000)</f>
        <v>17.624056459746249</v>
      </c>
      <c r="DA214" s="82"/>
    </row>
    <row r="215" spans="1:105" ht="12" customHeight="1" x14ac:dyDescent="0.25">
      <c r="B215" s="311"/>
      <c r="C215" s="311"/>
      <c r="D215" s="311"/>
      <c r="E215" s="311"/>
      <c r="F215" s="311"/>
      <c r="G215" s="311"/>
      <c r="H215" s="311"/>
      <c r="I215" s="311"/>
      <c r="J215" s="311"/>
      <c r="K215" s="311"/>
      <c r="L215" s="311"/>
      <c r="M215" s="311"/>
      <c r="N215" s="311"/>
      <c r="O215" s="311"/>
      <c r="P215" s="311"/>
      <c r="Q215" s="311"/>
      <c r="R215" s="311"/>
      <c r="S215" s="311"/>
      <c r="T215" s="311"/>
      <c r="U215" s="311"/>
      <c r="V215" s="311"/>
      <c r="W215" s="311"/>
      <c r="X215" s="311"/>
      <c r="Y215" s="311"/>
      <c r="DA215" s="150"/>
    </row>
  </sheetData>
  <conditionalFormatting sqref="B16:V16">
    <cfRule type="cellIs" dxfId="111" priority="428" operator="lessThan">
      <formula>0</formula>
    </cfRule>
  </conditionalFormatting>
  <conditionalFormatting sqref="B6:Y16">
    <cfRule type="cellIs" dxfId="110" priority="327" operator="lessThan">
      <formula>0</formula>
    </cfRule>
  </conditionalFormatting>
  <conditionalFormatting sqref="B20:Y25">
    <cfRule type="cellIs" dxfId="109" priority="329" operator="lessThan">
      <formula>0</formula>
    </cfRule>
  </conditionalFormatting>
  <conditionalFormatting sqref="B27:Y46">
    <cfRule type="cellIs" dxfId="108" priority="292" operator="lessThan">
      <formula>0</formula>
    </cfRule>
  </conditionalFormatting>
  <conditionalFormatting sqref="B49:Y59 B100:Y110 B147:Y152 B166:Y171 B195:Y200 B206:Y211 B214:Y215">
    <cfRule type="cellIs" dxfId="107" priority="331" operator="lessThan">
      <formula>0</formula>
    </cfRule>
  </conditionalFormatting>
  <conditionalFormatting sqref="B63:Y97">
    <cfRule type="cellIs" dxfId="106" priority="308" operator="lessThan">
      <formula>0</formula>
    </cfRule>
  </conditionalFormatting>
  <conditionalFormatting sqref="B113:Y117">
    <cfRule type="cellIs" dxfId="105" priority="303" operator="lessThan">
      <formula>0</formula>
    </cfRule>
  </conditionalFormatting>
  <conditionalFormatting sqref="B122:Y128">
    <cfRule type="cellIs" dxfId="104" priority="302" operator="lessThan">
      <formula>0</formula>
    </cfRule>
  </conditionalFormatting>
  <conditionalFormatting sqref="B133:Y139">
    <cfRule type="cellIs" dxfId="103" priority="300" operator="lessThan">
      <formula>0</formula>
    </cfRule>
  </conditionalFormatting>
  <conditionalFormatting sqref="B142:Y144">
    <cfRule type="cellIs" dxfId="102" priority="291" operator="lessThan">
      <formula>0</formula>
    </cfRule>
  </conditionalFormatting>
  <conditionalFormatting sqref="B156:Y163">
    <cfRule type="cellIs" dxfId="101" priority="296" operator="lessThan">
      <formula>0</formula>
    </cfRule>
  </conditionalFormatting>
  <conditionalFormatting sqref="B177:Y179">
    <cfRule type="cellIs" dxfId="100" priority="295" operator="lessThan">
      <formula>0</formula>
    </cfRule>
  </conditionalFormatting>
  <conditionalFormatting sqref="B184:Y190">
    <cfRule type="cellIs" dxfId="99" priority="293" operator="lessThan">
      <formula>0</formula>
    </cfRule>
  </conditionalFormatting>
  <conditionalFormatting sqref="B192:Y193">
    <cfRule type="cellIs" dxfId="98" priority="294" operator="lessThan">
      <formula>0</formula>
    </cfRule>
  </conditionalFormatting>
  <conditionalFormatting sqref="DA6:DA16">
    <cfRule type="cellIs" dxfId="97" priority="41" operator="lessThan">
      <formula>0</formula>
    </cfRule>
  </conditionalFormatting>
  <conditionalFormatting sqref="DA20:DA25">
    <cfRule type="cellIs" dxfId="96" priority="43" operator="lessThan">
      <formula>0</formula>
    </cfRule>
  </conditionalFormatting>
  <conditionalFormatting sqref="DA27:DA46">
    <cfRule type="cellIs" dxfId="95" priority="2" operator="lessThan">
      <formula>0</formula>
    </cfRule>
  </conditionalFormatting>
  <conditionalFormatting sqref="DA49:DA59 DA100:DA110">
    <cfRule type="cellIs" dxfId="94" priority="44" operator="lessThan">
      <formula>0</formula>
    </cfRule>
  </conditionalFormatting>
  <conditionalFormatting sqref="DA63:DA97">
    <cfRule type="cellIs" dxfId="93" priority="31" operator="lessThan">
      <formula>0</formula>
    </cfRule>
  </conditionalFormatting>
  <conditionalFormatting sqref="DA113:DA117">
    <cfRule type="cellIs" dxfId="92" priority="29" operator="lessThan">
      <formula>0</formula>
    </cfRule>
  </conditionalFormatting>
  <conditionalFormatting sqref="DA122:DA128">
    <cfRule type="cellIs" dxfId="91" priority="28" operator="lessThan">
      <formula>0</formula>
    </cfRule>
  </conditionalFormatting>
  <conditionalFormatting sqref="DA133:DA139">
    <cfRule type="cellIs" dxfId="90" priority="23" operator="lessThan">
      <formula>0</formula>
    </cfRule>
  </conditionalFormatting>
  <conditionalFormatting sqref="DA142:DA144">
    <cfRule type="cellIs" dxfId="89" priority="1" operator="lessThan">
      <formula>0</formula>
    </cfRule>
  </conditionalFormatting>
  <conditionalFormatting sqref="DA147:DA152">
    <cfRule type="cellIs" dxfId="88" priority="14" operator="lessThan">
      <formula>0</formula>
    </cfRule>
  </conditionalFormatting>
  <conditionalFormatting sqref="DA156:DA163">
    <cfRule type="cellIs" dxfId="87" priority="15" operator="lessThan">
      <formula>0</formula>
    </cfRule>
  </conditionalFormatting>
  <conditionalFormatting sqref="DA166:DA171">
    <cfRule type="cellIs" dxfId="86" priority="11" operator="lessThan">
      <formula>0</formula>
    </cfRule>
  </conditionalFormatting>
  <conditionalFormatting sqref="DA177:DA179">
    <cfRule type="cellIs" dxfId="85" priority="12" operator="lessThan">
      <formula>0</formula>
    </cfRule>
  </conditionalFormatting>
  <conditionalFormatting sqref="DA184:DA190">
    <cfRule type="cellIs" dxfId="84" priority="6" operator="lessThan">
      <formula>0</formula>
    </cfRule>
  </conditionalFormatting>
  <conditionalFormatting sqref="DA192:DA193">
    <cfRule type="cellIs" dxfId="83" priority="8" operator="lessThan">
      <formula>0</formula>
    </cfRule>
  </conditionalFormatting>
  <conditionalFormatting sqref="DA195:DA200">
    <cfRule type="cellIs" dxfId="82" priority="5" operator="lessThan">
      <formula>0</formula>
    </cfRule>
  </conditionalFormatting>
  <conditionalFormatting sqref="DA206:DA211">
    <cfRule type="cellIs" dxfId="81" priority="3" operator="lessThan">
      <formula>0</formula>
    </cfRule>
  </conditionalFormatting>
  <conditionalFormatting sqref="DA214:DA215">
    <cfRule type="cellIs" dxfId="80" priority="4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35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4" tint="0.79998168889431442"/>
    <pageSetUpPr fitToPage="1"/>
  </sheetPr>
  <dimension ref="A1:DA214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Non-metallic mineral products / useful energy demand"</f>
        <v>EL: Non-metallic mineral products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253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5" customHeight="1" x14ac:dyDescent="0.25">
      <c r="A5" s="34" t="s">
        <v>51</v>
      </c>
      <c r="B5" s="223">
        <v>514.75651591449832</v>
      </c>
      <c r="C5" s="223">
        <v>543.88063290870275</v>
      </c>
      <c r="D5" s="223">
        <v>488.58412874558309</v>
      </c>
      <c r="E5" s="223">
        <v>448.10606211566261</v>
      </c>
      <c r="F5" s="223">
        <v>488.12399053760657</v>
      </c>
      <c r="G5" s="223">
        <v>443.96723282902099</v>
      </c>
      <c r="H5" s="223">
        <v>452.45662789376013</v>
      </c>
      <c r="I5" s="223">
        <v>610.52838707968556</v>
      </c>
      <c r="J5" s="223">
        <v>461.43308600327788</v>
      </c>
      <c r="K5" s="223">
        <v>335.31041586671608</v>
      </c>
      <c r="L5" s="223">
        <v>366.59254655700079</v>
      </c>
      <c r="M5" s="223">
        <v>237.2248092469531</v>
      </c>
      <c r="N5" s="223">
        <v>224.5127929095502</v>
      </c>
      <c r="O5" s="223">
        <v>251.7163834539333</v>
      </c>
      <c r="P5" s="223">
        <v>272.86720867106573</v>
      </c>
      <c r="Q5" s="223">
        <v>263.27126062251011</v>
      </c>
      <c r="R5" s="223">
        <v>289.25570112707533</v>
      </c>
      <c r="S5" s="223">
        <v>254.0540686280502</v>
      </c>
      <c r="T5" s="223">
        <v>241.5796326326894</v>
      </c>
      <c r="U5" s="223">
        <v>244.1754560926347</v>
      </c>
      <c r="V5" s="223">
        <v>223.0053375605321</v>
      </c>
      <c r="W5" s="223">
        <v>264.73363582967607</v>
      </c>
      <c r="X5" s="223">
        <v>239.34181453101471</v>
      </c>
      <c r="Y5" s="223">
        <v>238.68965791037891</v>
      </c>
      <c r="DA5" s="89" t="s">
        <v>1579</v>
      </c>
    </row>
    <row r="6" spans="1:105" ht="12" customHeight="1" x14ac:dyDescent="0.25">
      <c r="A6" s="55" t="s">
        <v>91</v>
      </c>
      <c r="B6" s="259">
        <v>2.2164642642762722</v>
      </c>
      <c r="C6" s="259">
        <v>2.3469043168303152</v>
      </c>
      <c r="D6" s="259">
        <v>2.103697574835647</v>
      </c>
      <c r="E6" s="259">
        <v>1.920473350773632</v>
      </c>
      <c r="F6" s="259">
        <v>2.0990131711179409</v>
      </c>
      <c r="G6" s="259">
        <v>1.8991854740571901</v>
      </c>
      <c r="H6" s="259">
        <v>1.9351694096403931</v>
      </c>
      <c r="I6" s="259">
        <v>2.636577640998953</v>
      </c>
      <c r="J6" s="259">
        <v>1.9797335696185341</v>
      </c>
      <c r="K6" s="259">
        <v>1.438917121034599</v>
      </c>
      <c r="L6" s="259">
        <v>1.587362625734404</v>
      </c>
      <c r="M6" s="259">
        <v>1.042223146929713</v>
      </c>
      <c r="N6" s="259">
        <v>0.99004053816974713</v>
      </c>
      <c r="O6" s="259">
        <v>1.106656455670378</v>
      </c>
      <c r="P6" s="259">
        <v>1.1994506962938449</v>
      </c>
      <c r="Q6" s="259">
        <v>1.1646229385292119</v>
      </c>
      <c r="R6" s="259">
        <v>1.2820660399520949</v>
      </c>
      <c r="S6" s="259">
        <v>1.1182286505101131</v>
      </c>
      <c r="T6" s="259">
        <v>1.048858295215825</v>
      </c>
      <c r="U6" s="259">
        <v>1.0615966762839759</v>
      </c>
      <c r="V6" s="259">
        <v>0.95835904519826876</v>
      </c>
      <c r="W6" s="259">
        <v>1.1407322234735391</v>
      </c>
      <c r="X6" s="259">
        <v>1.030463545905633</v>
      </c>
      <c r="Y6" s="259">
        <v>1.0256829276571331</v>
      </c>
      <c r="DA6" s="67" t="s">
        <v>1580</v>
      </c>
    </row>
    <row r="7" spans="1:105" ht="12" customHeight="1" x14ac:dyDescent="0.25">
      <c r="A7" s="173" t="s">
        <v>92</v>
      </c>
      <c r="B7" s="224">
        <v>0.22957193148441929</v>
      </c>
      <c r="C7" s="224">
        <v>0.24308235675515499</v>
      </c>
      <c r="D7" s="224">
        <v>0.21789203791733711</v>
      </c>
      <c r="E7" s="224">
        <v>0.19891445290024429</v>
      </c>
      <c r="F7" s="224">
        <v>0.21740684732497809</v>
      </c>
      <c r="G7" s="224">
        <v>0.1967095452670542</v>
      </c>
      <c r="H7" s="224">
        <v>0.20043660810645639</v>
      </c>
      <c r="I7" s="224">
        <v>0.27308548633442681</v>
      </c>
      <c r="J7" s="224">
        <v>0.2050523740567832</v>
      </c>
      <c r="K7" s="224">
        <v>0.14903690893919061</v>
      </c>
      <c r="L7" s="224">
        <v>0.1644122622816192</v>
      </c>
      <c r="M7" s="224">
        <v>0.10794903609986679</v>
      </c>
      <c r="N7" s="224">
        <v>0.1025441836616829</v>
      </c>
      <c r="O7" s="224">
        <v>0.1146227638824152</v>
      </c>
      <c r="P7" s="224">
        <v>0.1242339962374359</v>
      </c>
      <c r="Q7" s="224">
        <v>0.120626685373839</v>
      </c>
      <c r="R7" s="224">
        <v>0.1327909417833486</v>
      </c>
      <c r="S7" s="224">
        <v>0.1158213625531406</v>
      </c>
      <c r="T7" s="224">
        <v>0.10863627650896281</v>
      </c>
      <c r="U7" s="224">
        <v>0.1099556637839727</v>
      </c>
      <c r="V7" s="224">
        <v>9.9262749509552592E-2</v>
      </c>
      <c r="W7" s="224">
        <v>0.1181521868275402</v>
      </c>
      <c r="X7" s="224">
        <v>0.10673102669448351</v>
      </c>
      <c r="Y7" s="224">
        <v>0.1062358706106763</v>
      </c>
      <c r="DA7" s="177" t="s">
        <v>1581</v>
      </c>
    </row>
    <row r="8" spans="1:105" ht="12" customHeight="1" x14ac:dyDescent="0.25">
      <c r="A8" s="173" t="s">
        <v>93</v>
      </c>
      <c r="B8" s="224">
        <v>7.2634366709371694</v>
      </c>
      <c r="C8" s="224">
        <v>7.116588975277546</v>
      </c>
      <c r="D8" s="224">
        <v>7.1354753866552052</v>
      </c>
      <c r="E8" s="224">
        <v>7.4171737806427842</v>
      </c>
      <c r="F8" s="224">
        <v>8.1205190865511145</v>
      </c>
      <c r="G8" s="224">
        <v>8.4938024120114282</v>
      </c>
      <c r="H8" s="224">
        <v>8.6296873503569138</v>
      </c>
      <c r="I8" s="224">
        <v>9.636943764772985</v>
      </c>
      <c r="J8" s="224">
        <v>8.2868390382682815</v>
      </c>
      <c r="K8" s="224">
        <v>6.1562087310121374</v>
      </c>
      <c r="L8" s="224">
        <v>5.532953790867067</v>
      </c>
      <c r="M8" s="224">
        <v>2.578317251581892</v>
      </c>
      <c r="N8" s="224">
        <v>2.1556489769113472</v>
      </c>
      <c r="O8" s="224">
        <v>2.7427724270776199</v>
      </c>
      <c r="P8" s="224">
        <v>2.9521876132745111</v>
      </c>
      <c r="Q8" s="224">
        <v>2.4441145870163759</v>
      </c>
      <c r="R8" s="224">
        <v>2.4508617575995619</v>
      </c>
      <c r="S8" s="224">
        <v>2.77387074197767</v>
      </c>
      <c r="T8" s="224">
        <v>3.4919305487300032</v>
      </c>
      <c r="U8" s="224">
        <v>3.5831088293242601</v>
      </c>
      <c r="V8" s="224">
        <v>3.818255515538846</v>
      </c>
      <c r="W8" s="224">
        <v>4.2831344214030889</v>
      </c>
      <c r="X8" s="224">
        <v>4.1802778193745134</v>
      </c>
      <c r="Y8" s="224">
        <v>4.3299477611615833</v>
      </c>
      <c r="DA8" s="177" t="s">
        <v>1582</v>
      </c>
    </row>
    <row r="9" spans="1:105" ht="12" customHeight="1" x14ac:dyDescent="0.25">
      <c r="A9" s="173" t="s">
        <v>94</v>
      </c>
      <c r="B9" s="224">
        <v>0.43710459573582938</v>
      </c>
      <c r="C9" s="224">
        <v>0.46282842415857728</v>
      </c>
      <c r="D9" s="224">
        <v>0.41486609679187858</v>
      </c>
      <c r="E9" s="224">
        <v>0.37873280482843302</v>
      </c>
      <c r="F9" s="224">
        <v>0.41394229466869831</v>
      </c>
      <c r="G9" s="224">
        <v>0.37453466416982301</v>
      </c>
      <c r="H9" s="224">
        <v>0.38163098594210998</v>
      </c>
      <c r="I9" s="224">
        <v>0.5199543355919064</v>
      </c>
      <c r="J9" s="224">
        <v>0.39041939703698181</v>
      </c>
      <c r="K9" s="224">
        <v>0.28376603973471293</v>
      </c>
      <c r="L9" s="224">
        <v>0.31304068826679571</v>
      </c>
      <c r="M9" s="224">
        <v>0.205534794604048</v>
      </c>
      <c r="N9" s="224">
        <v>0.19524396407991429</v>
      </c>
      <c r="O9" s="224">
        <v>0.2182415617840758</v>
      </c>
      <c r="P9" s="224">
        <v>0.2365413330405178</v>
      </c>
      <c r="Q9" s="224">
        <v>0.22967301884143199</v>
      </c>
      <c r="R9" s="224">
        <v>0.25283374387399782</v>
      </c>
      <c r="S9" s="224">
        <v>0.22052369176411871</v>
      </c>
      <c r="T9" s="224">
        <v>0.2068432992598607</v>
      </c>
      <c r="U9" s="224">
        <v>0.20935541055209539</v>
      </c>
      <c r="V9" s="224">
        <v>0.18899611862587201</v>
      </c>
      <c r="W9" s="224">
        <v>0.22496157750914419</v>
      </c>
      <c r="X9" s="224">
        <v>0.20321570661580851</v>
      </c>
      <c r="Y9" s="224">
        <v>0.20227293021261661</v>
      </c>
      <c r="DA9" s="177" t="s">
        <v>1583</v>
      </c>
    </row>
    <row r="10" spans="1:105" ht="12" customHeight="1" x14ac:dyDescent="0.25">
      <c r="A10" s="56" t="s">
        <v>95</v>
      </c>
      <c r="B10" s="260">
        <v>3.942919102863002</v>
      </c>
      <c r="C10" s="260">
        <v>3.8187901570087499</v>
      </c>
      <c r="D10" s="260">
        <v>3.7651814015209211</v>
      </c>
      <c r="E10" s="260">
        <v>3.8559632668377</v>
      </c>
      <c r="F10" s="260">
        <v>4.5136041127460382</v>
      </c>
      <c r="G10" s="260">
        <v>4.6845593211004317</v>
      </c>
      <c r="H10" s="260">
        <v>4.5817772082487718</v>
      </c>
      <c r="I10" s="260">
        <v>5.3303295372421644</v>
      </c>
      <c r="J10" s="260">
        <v>4.4625581540137196</v>
      </c>
      <c r="K10" s="260">
        <v>3.2406475179500909</v>
      </c>
      <c r="L10" s="260">
        <v>3.04080784863091</v>
      </c>
      <c r="M10" s="260">
        <v>1.4365673041565341</v>
      </c>
      <c r="N10" s="260">
        <v>1.18758019315392</v>
      </c>
      <c r="O10" s="260">
        <v>1.526920103268854</v>
      </c>
      <c r="P10" s="260">
        <v>1.6315209730132461</v>
      </c>
      <c r="Q10" s="260">
        <v>1.429859072433866</v>
      </c>
      <c r="R10" s="260">
        <v>1.387507563109794</v>
      </c>
      <c r="S10" s="260">
        <v>1.581101418008845</v>
      </c>
      <c r="T10" s="260">
        <v>2.0093014894460448</v>
      </c>
      <c r="U10" s="260">
        <v>2.0610953368375791</v>
      </c>
      <c r="V10" s="260">
        <v>2.0600159569134848</v>
      </c>
      <c r="W10" s="260">
        <v>2.3399682618879201</v>
      </c>
      <c r="X10" s="260">
        <v>2.2665193171183509</v>
      </c>
      <c r="Y10" s="260">
        <v>2.3726219114710498</v>
      </c>
      <c r="DA10" s="68" t="s">
        <v>1584</v>
      </c>
    </row>
    <row r="11" spans="1:105" ht="12" customHeight="1" x14ac:dyDescent="0.25">
      <c r="A11" s="37" t="s">
        <v>159</v>
      </c>
      <c r="B11" s="226">
        <v>0.33392148313390552</v>
      </c>
      <c r="C11" s="226">
        <v>0.34772651306335811</v>
      </c>
      <c r="D11" s="226">
        <v>0.24666978604408971</v>
      </c>
      <c r="E11" s="226">
        <v>0.22386541373617291</v>
      </c>
      <c r="F11" s="226">
        <v>1.5834020310563249E-2</v>
      </c>
      <c r="G11" s="226">
        <v>1.4823995857453399E-2</v>
      </c>
      <c r="H11" s="226">
        <v>1.497071759010114E-2</v>
      </c>
      <c r="I11" s="226">
        <v>2.3876492191805231E-2</v>
      </c>
      <c r="J11" s="226">
        <v>1.7127063029118351E-2</v>
      </c>
      <c r="K11" s="226">
        <v>1.4011446184901379E-2</v>
      </c>
      <c r="L11" s="226">
        <v>1.5812239089121171E-2</v>
      </c>
      <c r="M11" s="226">
        <v>6.1264900638645621E-3</v>
      </c>
      <c r="N11" s="226">
        <v>5.7920308456948323E-2</v>
      </c>
      <c r="O11" s="226">
        <v>7.19508696880201E-2</v>
      </c>
      <c r="P11" s="226">
        <v>9.7170778266553751E-2</v>
      </c>
      <c r="Q11" s="226">
        <v>4.9454622232859707E-2</v>
      </c>
      <c r="R11" s="226">
        <v>5.8534391787379063E-2</v>
      </c>
      <c r="S11" s="226">
        <v>3.2290226338489908E-2</v>
      </c>
      <c r="T11" s="226">
        <v>3.4906315467574993E-2</v>
      </c>
      <c r="U11" s="226">
        <v>2.8591188053933611E-2</v>
      </c>
      <c r="V11" s="226">
        <v>2.5273812468446819E-2</v>
      </c>
      <c r="W11" s="226">
        <v>3.170114708732278E-2</v>
      </c>
      <c r="X11" s="226">
        <v>2.295988242511245E-2</v>
      </c>
      <c r="Y11" s="226">
        <v>1.736392072487742E-2</v>
      </c>
      <c r="DA11" s="69" t="s">
        <v>1585</v>
      </c>
    </row>
    <row r="12" spans="1:105" ht="12" customHeight="1" x14ac:dyDescent="0.25">
      <c r="A12" s="37" t="s">
        <v>35</v>
      </c>
      <c r="B12" s="226">
        <v>0.28800066018604897</v>
      </c>
      <c r="C12" s="226">
        <v>0.50414321893634595</v>
      </c>
      <c r="D12" s="226">
        <v>0.42890291397799379</v>
      </c>
      <c r="E12" s="226">
        <v>0.30030674997328871</v>
      </c>
      <c r="F12" s="226">
        <v>0.3772368094594627</v>
      </c>
      <c r="G12" s="226">
        <v>0.27520468886667021</v>
      </c>
      <c r="H12" s="226">
        <v>0.37508946990982028</v>
      </c>
      <c r="I12" s="226">
        <v>0.53875284656216937</v>
      </c>
      <c r="J12" s="226">
        <v>0.38447398514733039</v>
      </c>
      <c r="K12" s="226">
        <v>0.292199616262034</v>
      </c>
      <c r="L12" s="226">
        <v>0.34590214033576577</v>
      </c>
      <c r="M12" s="226">
        <v>0.34578803074043302</v>
      </c>
      <c r="N12" s="226">
        <v>0.20022494551818251</v>
      </c>
      <c r="O12" s="226">
        <v>0.13684765167234</v>
      </c>
      <c r="P12" s="226">
        <v>0.16395638980643151</v>
      </c>
      <c r="Q12" s="226">
        <v>3.5724233049907482E-2</v>
      </c>
      <c r="R12" s="226">
        <v>0.14224330630857351</v>
      </c>
      <c r="S12" s="226">
        <v>8.0662459827957708E-2</v>
      </c>
      <c r="T12" s="226">
        <v>0.10093244430315421</v>
      </c>
      <c r="U12" s="226">
        <v>8.452458407199151E-2</v>
      </c>
      <c r="V12" s="226">
        <v>0.16148813538101639</v>
      </c>
      <c r="W12" s="226">
        <v>0.19398832300354171</v>
      </c>
      <c r="X12" s="226">
        <v>0.13918816668179301</v>
      </c>
      <c r="Y12" s="226">
        <v>0.12296695448414981</v>
      </c>
      <c r="DA12" s="69" t="s">
        <v>1586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1587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1588</v>
      </c>
    </row>
    <row r="15" spans="1:105" ht="12" customHeight="1" x14ac:dyDescent="0.25">
      <c r="A15" s="37" t="s">
        <v>40</v>
      </c>
      <c r="B15" s="226">
        <v>3.3209969595430482</v>
      </c>
      <c r="C15" s="226">
        <v>2.9669204250090462</v>
      </c>
      <c r="D15" s="226">
        <v>3.0896087014988369</v>
      </c>
      <c r="E15" s="226">
        <v>3.3317911031282388</v>
      </c>
      <c r="F15" s="226">
        <v>4.1205332829760124</v>
      </c>
      <c r="G15" s="226">
        <v>4.3945306363763077</v>
      </c>
      <c r="H15" s="226">
        <v>4.1917170207488503</v>
      </c>
      <c r="I15" s="226">
        <v>4.7677001984881899</v>
      </c>
      <c r="J15" s="226">
        <v>4.0609571058372724</v>
      </c>
      <c r="K15" s="226">
        <v>2.9344364555031559</v>
      </c>
      <c r="L15" s="226">
        <v>2.679093469206022</v>
      </c>
      <c r="M15" s="226">
        <v>1.084652783352237</v>
      </c>
      <c r="N15" s="226">
        <v>0.9294349391787895</v>
      </c>
      <c r="O15" s="226">
        <v>1.3181215819084939</v>
      </c>
      <c r="P15" s="226">
        <v>1.3703938049402611</v>
      </c>
      <c r="Q15" s="226">
        <v>1.3446802171510981</v>
      </c>
      <c r="R15" s="226">
        <v>1.1867298650138409</v>
      </c>
      <c r="S15" s="226">
        <v>1.4681487318423969</v>
      </c>
      <c r="T15" s="226">
        <v>1.8734627296753159</v>
      </c>
      <c r="U15" s="226">
        <v>1.947979564711654</v>
      </c>
      <c r="V15" s="226">
        <v>1.873254009064022</v>
      </c>
      <c r="W15" s="226">
        <v>2.114278791797056</v>
      </c>
      <c r="X15" s="226">
        <v>2.1043712680114459</v>
      </c>
      <c r="Y15" s="226">
        <v>2.2322910362620232</v>
      </c>
      <c r="DA15" s="69" t="s">
        <v>1589</v>
      </c>
    </row>
    <row r="16" spans="1:105" ht="12" customHeight="1" x14ac:dyDescent="0.25">
      <c r="A16" s="57" t="s">
        <v>1450</v>
      </c>
      <c r="B16" s="261">
        <v>28.305592523672559</v>
      </c>
      <c r="C16" s="261">
        <v>27.733327461733879</v>
      </c>
      <c r="D16" s="261">
        <v>27.806927754392799</v>
      </c>
      <c r="E16" s="261">
        <v>28.904705613004811</v>
      </c>
      <c r="F16" s="261">
        <v>31.645640315738351</v>
      </c>
      <c r="G16" s="261">
        <v>33.100324397811832</v>
      </c>
      <c r="H16" s="261">
        <v>33.629867624959623</v>
      </c>
      <c r="I16" s="261">
        <v>37.555143073067583</v>
      </c>
      <c r="J16" s="261">
        <v>32.293788705425563</v>
      </c>
      <c r="K16" s="261">
        <v>23.990728318447829</v>
      </c>
      <c r="L16" s="261">
        <v>21.56190554854599</v>
      </c>
      <c r="M16" s="261">
        <v>10.04769516502386</v>
      </c>
      <c r="N16" s="261">
        <v>8.4005580731044596</v>
      </c>
      <c r="O16" s="261">
        <v>10.688576526957799</v>
      </c>
      <c r="P16" s="261">
        <v>11.504666925663431</v>
      </c>
      <c r="Q16" s="261">
        <v>9.5247077541220566</v>
      </c>
      <c r="R16" s="261">
        <v>9.5510014591363177</v>
      </c>
      <c r="S16" s="261">
        <v>10.80976657371016</v>
      </c>
      <c r="T16" s="261">
        <v>13.60804364534547</v>
      </c>
      <c r="U16" s="261">
        <v>13.96336515146348</v>
      </c>
      <c r="V16" s="261">
        <v>14.87973113423773</v>
      </c>
      <c r="W16" s="261">
        <v>16.691362938627961</v>
      </c>
      <c r="X16" s="261">
        <v>16.290531046331051</v>
      </c>
      <c r="Y16" s="261">
        <v>16.873794393586209</v>
      </c>
      <c r="DA16" s="70" t="s">
        <v>1590</v>
      </c>
    </row>
    <row r="17" spans="1:105" ht="12" customHeight="1" x14ac:dyDescent="0.25">
      <c r="A17" s="57" t="s">
        <v>1452</v>
      </c>
      <c r="B17" s="261">
        <v>175.211237313575</v>
      </c>
      <c r="C17" s="261">
        <v>188.1400127111103</v>
      </c>
      <c r="D17" s="261">
        <v>168.22412443920319</v>
      </c>
      <c r="E17" s="261">
        <v>151.54705702185939</v>
      </c>
      <c r="F17" s="261">
        <v>166.1877857010777</v>
      </c>
      <c r="G17" s="261">
        <v>148.0160063382742</v>
      </c>
      <c r="H17" s="261">
        <v>151.4764239454118</v>
      </c>
      <c r="I17" s="261">
        <v>213.0117381116151</v>
      </c>
      <c r="J17" s="261">
        <v>156.9319879059035</v>
      </c>
      <c r="K17" s="261">
        <v>115.6468678383723</v>
      </c>
      <c r="L17" s="261">
        <v>130.5168142184713</v>
      </c>
      <c r="M17" s="261">
        <v>89.850937747221948</v>
      </c>
      <c r="N17" s="261">
        <v>87.040750619808392</v>
      </c>
      <c r="O17" s="261">
        <v>96.031626394936907</v>
      </c>
      <c r="P17" s="261">
        <v>103.91214183577441</v>
      </c>
      <c r="Q17" s="261">
        <v>102.74313510862839</v>
      </c>
      <c r="R17" s="261">
        <v>114.25664265547709</v>
      </c>
      <c r="S17" s="261">
        <v>97.537056576154825</v>
      </c>
      <c r="T17" s="261">
        <v>87.181777798095595</v>
      </c>
      <c r="U17" s="261">
        <v>88.744950075600642</v>
      </c>
      <c r="V17" s="261">
        <v>77.598607296299932</v>
      </c>
      <c r="W17" s="261">
        <v>92.504850876745678</v>
      </c>
      <c r="X17" s="261">
        <v>84.078699757785728</v>
      </c>
      <c r="Y17" s="261">
        <v>82.901566383272908</v>
      </c>
      <c r="DA17" s="70" t="s">
        <v>1591</v>
      </c>
    </row>
    <row r="18" spans="1:105" ht="12" customHeight="1" x14ac:dyDescent="0.25">
      <c r="A18" s="18" t="s">
        <v>28</v>
      </c>
      <c r="B18" s="230">
        <v>101.2138322281654</v>
      </c>
      <c r="C18" s="230">
        <v>104.05039001362449</v>
      </c>
      <c r="D18" s="230">
        <v>75.380962762076848</v>
      </c>
      <c r="E18" s="230">
        <v>60.310967228119587</v>
      </c>
      <c r="F18" s="230">
        <v>56.544338913977391</v>
      </c>
      <c r="G18" s="230">
        <v>37.56379095370945</v>
      </c>
      <c r="H18" s="230">
        <v>34.050649253668062</v>
      </c>
      <c r="I18" s="230">
        <v>52.412931662488717</v>
      </c>
      <c r="J18" s="230">
        <v>35.251923340572397</v>
      </c>
      <c r="K18" s="230">
        <v>11.03950963632553</v>
      </c>
      <c r="L18" s="230">
        <v>22.532438712807402</v>
      </c>
      <c r="M18" s="230">
        <v>6.4604592747371088</v>
      </c>
      <c r="N18" s="230">
        <v>4.2143181012996722</v>
      </c>
      <c r="O18" s="230">
        <v>4.6219140873847353</v>
      </c>
      <c r="P18" s="230">
        <v>5.6001870263748739</v>
      </c>
      <c r="Q18" s="230">
        <v>2.3112401703002701</v>
      </c>
      <c r="R18" s="230">
        <v>1.737881234040761</v>
      </c>
      <c r="S18" s="230">
        <v>2.1178637542775021</v>
      </c>
      <c r="T18" s="230">
        <v>13.048035569294781</v>
      </c>
      <c r="U18" s="230">
        <v>6.6626235460868486</v>
      </c>
      <c r="V18" s="230">
        <v>13.22256189390226</v>
      </c>
      <c r="W18" s="230">
        <v>18.583105353549861</v>
      </c>
      <c r="X18" s="230">
        <v>5.6380494915912553</v>
      </c>
      <c r="Y18" s="230">
        <v>5.9995439338192336</v>
      </c>
      <c r="DA18" s="71" t="s">
        <v>1592</v>
      </c>
    </row>
    <row r="19" spans="1:105" ht="12" customHeight="1" x14ac:dyDescent="0.25">
      <c r="A19" s="18" t="s">
        <v>31</v>
      </c>
      <c r="B19" s="230">
        <v>2.9270364759889098</v>
      </c>
      <c r="C19" s="230">
        <v>2.9011635007919989</v>
      </c>
      <c r="D19" s="230">
        <v>2.3050522306049461</v>
      </c>
      <c r="E19" s="230">
        <v>2.5076881905210811</v>
      </c>
      <c r="F19" s="230">
        <v>2.9061121008872268</v>
      </c>
      <c r="G19" s="230">
        <v>2.6269801109085682</v>
      </c>
      <c r="H19" s="230">
        <v>2.7344343709228198</v>
      </c>
      <c r="I19" s="230">
        <v>2.5447820701928201</v>
      </c>
      <c r="J19" s="230">
        <v>2.5222249525722651</v>
      </c>
      <c r="K19" s="230">
        <v>2.2669175687656549</v>
      </c>
      <c r="L19" s="230">
        <v>1.3449520942020401</v>
      </c>
      <c r="M19" s="230">
        <v>0.621859808801418</v>
      </c>
      <c r="N19" s="230">
        <v>0.17223799767266171</v>
      </c>
      <c r="O19" s="230">
        <v>0.28333710532620071</v>
      </c>
      <c r="P19" s="230">
        <v>0.30956314152383613</v>
      </c>
      <c r="Q19" s="230">
        <v>0.1175452591110408</v>
      </c>
      <c r="R19" s="230">
        <v>0.20181272509175521</v>
      </c>
      <c r="S19" s="230">
        <v>0.16793019920925961</v>
      </c>
      <c r="T19" s="230">
        <v>0.38732509802207182</v>
      </c>
      <c r="U19" s="230">
        <v>0.38908408481751161</v>
      </c>
      <c r="V19" s="230">
        <v>0.58655184478373867</v>
      </c>
      <c r="W19" s="230">
        <v>0.72175490452596835</v>
      </c>
      <c r="X19" s="230">
        <v>0.93290064782428828</v>
      </c>
      <c r="Y19" s="230">
        <v>1.2620782802015771</v>
      </c>
      <c r="DA19" s="71" t="s">
        <v>1593</v>
      </c>
    </row>
    <row r="20" spans="1:105" ht="12" customHeight="1" x14ac:dyDescent="0.25">
      <c r="A20" s="18" t="s">
        <v>159</v>
      </c>
      <c r="B20" s="295">
        <v>8.1761904599116928</v>
      </c>
      <c r="C20" s="295">
        <v>7.928524886564297</v>
      </c>
      <c r="D20" s="295">
        <v>6.9130294180609972</v>
      </c>
      <c r="E20" s="295">
        <v>7.9580189896198199</v>
      </c>
      <c r="F20" s="295">
        <v>0.49889481336302738</v>
      </c>
      <c r="G20" s="295">
        <v>0.64639012136943497</v>
      </c>
      <c r="H20" s="295">
        <v>0.67310449836022346</v>
      </c>
      <c r="I20" s="295">
        <v>0.67127062739698751</v>
      </c>
      <c r="J20" s="295">
        <v>0.66778097455709851</v>
      </c>
      <c r="K20" s="295">
        <v>0.61211384433456673</v>
      </c>
      <c r="L20" s="295">
        <v>0.44034932806343818</v>
      </c>
      <c r="M20" s="295">
        <v>0.1078502352724794</v>
      </c>
      <c r="N20" s="295">
        <v>0.8134472458869394</v>
      </c>
      <c r="O20" s="295">
        <v>1.1404774766513559</v>
      </c>
      <c r="P20" s="295">
        <v>1.5146884607181981</v>
      </c>
      <c r="Q20" s="295">
        <v>0.50533572485421485</v>
      </c>
      <c r="R20" s="295">
        <v>0.51813464127880804</v>
      </c>
      <c r="S20" s="295">
        <v>0.46025734430894882</v>
      </c>
      <c r="T20" s="295">
        <v>0.84598200669142032</v>
      </c>
      <c r="U20" s="295">
        <v>0.70254420763917635</v>
      </c>
      <c r="V20" s="295">
        <v>0.92392104298576438</v>
      </c>
      <c r="W20" s="295">
        <v>1.025029695928698</v>
      </c>
      <c r="X20" s="295">
        <v>0.87032829328643968</v>
      </c>
      <c r="Y20" s="295">
        <v>0.7077448829570997</v>
      </c>
      <c r="DA20" s="122" t="s">
        <v>1594</v>
      </c>
    </row>
    <row r="21" spans="1:105" ht="12" customHeight="1" x14ac:dyDescent="0.25">
      <c r="A21" s="18" t="s">
        <v>32</v>
      </c>
      <c r="B21" s="295">
        <v>13.21821687186711</v>
      </c>
      <c r="C21" s="295">
        <v>12.65975326629232</v>
      </c>
      <c r="D21" s="295">
        <v>12.57309414306846</v>
      </c>
      <c r="E21" s="295">
        <v>11.45166538279611</v>
      </c>
      <c r="F21" s="295">
        <v>19.464391514887669</v>
      </c>
      <c r="G21" s="295">
        <v>19.708525701588119</v>
      </c>
      <c r="H21" s="295">
        <v>23.339167325045771</v>
      </c>
      <c r="I21" s="295">
        <v>22.79516312657335</v>
      </c>
      <c r="J21" s="295">
        <v>19.196757585411529</v>
      </c>
      <c r="K21" s="295">
        <v>12.43104087523551</v>
      </c>
      <c r="L21" s="295">
        <v>10.551881043851679</v>
      </c>
      <c r="M21" s="295">
        <v>7.4206128694987612</v>
      </c>
      <c r="N21" s="295">
        <v>0.33365066379788039</v>
      </c>
      <c r="O21" s="295">
        <v>0.7318340891096099</v>
      </c>
      <c r="P21" s="295">
        <v>0.15991327397547209</v>
      </c>
      <c r="Q21" s="295">
        <v>0.22770268035296379</v>
      </c>
      <c r="R21" s="295">
        <v>0.2085037219901035</v>
      </c>
      <c r="S21" s="295">
        <v>0.28623219469142341</v>
      </c>
      <c r="T21" s="295">
        <v>0.51685767639831193</v>
      </c>
      <c r="U21" s="295">
        <v>0.55693832248722797</v>
      </c>
      <c r="V21" s="295">
        <v>0.6823490509888015</v>
      </c>
      <c r="W21" s="295">
        <v>1.3002304627796171</v>
      </c>
      <c r="X21" s="295">
        <v>0.85278842501317842</v>
      </c>
      <c r="Y21" s="295">
        <v>0.85353912093494366</v>
      </c>
      <c r="DA21" s="122" t="s">
        <v>1595</v>
      </c>
    </row>
    <row r="22" spans="1:105" ht="12" customHeight="1" x14ac:dyDescent="0.25">
      <c r="A22" s="18" t="s">
        <v>33</v>
      </c>
      <c r="B22" s="295">
        <v>42.793015233139847</v>
      </c>
      <c r="C22" s="295">
        <v>48.813006902106537</v>
      </c>
      <c r="D22" s="295">
        <v>58.766988341636193</v>
      </c>
      <c r="E22" s="295">
        <v>58.587248478804987</v>
      </c>
      <c r="F22" s="295">
        <v>74.943141746303439</v>
      </c>
      <c r="G22" s="295">
        <v>75.643376652138841</v>
      </c>
      <c r="H22" s="295">
        <v>73.984205512707391</v>
      </c>
      <c r="I22" s="295">
        <v>119.5700624812621</v>
      </c>
      <c r="J22" s="295">
        <v>84.207741418751681</v>
      </c>
      <c r="K22" s="295">
        <v>76.610134459455239</v>
      </c>
      <c r="L22" s="295">
        <v>86.021063501000697</v>
      </c>
      <c r="M22" s="295">
        <v>66.882681309419581</v>
      </c>
      <c r="N22" s="295">
        <v>77.223443265745018</v>
      </c>
      <c r="O22" s="295">
        <v>85.138850329620823</v>
      </c>
      <c r="P22" s="295">
        <v>90.166556839068988</v>
      </c>
      <c r="Q22" s="295">
        <v>96.870434086741952</v>
      </c>
      <c r="R22" s="295">
        <v>108.8429474311173</v>
      </c>
      <c r="S22" s="295">
        <v>92.879501953009836</v>
      </c>
      <c r="T22" s="295">
        <v>69.435803684350731</v>
      </c>
      <c r="U22" s="295">
        <v>77.306890886850312</v>
      </c>
      <c r="V22" s="295">
        <v>55.723537739586341</v>
      </c>
      <c r="W22" s="295">
        <v>61.905640966790841</v>
      </c>
      <c r="X22" s="295">
        <v>69.519883232151614</v>
      </c>
      <c r="Y22" s="295">
        <v>67.076856428279086</v>
      </c>
      <c r="DA22" s="122" t="s">
        <v>1596</v>
      </c>
    </row>
    <row r="23" spans="1:105" ht="12" customHeight="1" x14ac:dyDescent="0.25">
      <c r="A23" s="18" t="s">
        <v>35</v>
      </c>
      <c r="B23" s="295">
        <v>6.8829460445020283</v>
      </c>
      <c r="C23" s="295">
        <v>11.21973917820565</v>
      </c>
      <c r="D23" s="295">
        <v>11.732368296840351</v>
      </c>
      <c r="E23" s="295">
        <v>10.419750162987279</v>
      </c>
      <c r="F23" s="295">
        <v>11.6012850363637</v>
      </c>
      <c r="G23" s="295">
        <v>11.712766826959459</v>
      </c>
      <c r="H23" s="295">
        <v>16.460726164747321</v>
      </c>
      <c r="I23" s="295">
        <v>14.78396556001284</v>
      </c>
      <c r="J23" s="295">
        <v>14.631617787895539</v>
      </c>
      <c r="K23" s="295">
        <v>12.45957197597968</v>
      </c>
      <c r="L23" s="295">
        <v>9.4022427068285879</v>
      </c>
      <c r="M23" s="295">
        <v>5.9414652667724486</v>
      </c>
      <c r="N23" s="295">
        <v>2.744675174451281</v>
      </c>
      <c r="O23" s="295">
        <v>2.1172018131837351</v>
      </c>
      <c r="P23" s="295">
        <v>2.494538583251269</v>
      </c>
      <c r="Q23" s="295">
        <v>0.35629544474785169</v>
      </c>
      <c r="R23" s="295">
        <v>1.2289595833348279</v>
      </c>
      <c r="S23" s="295">
        <v>1.122213122550674</v>
      </c>
      <c r="T23" s="295">
        <v>2.3876031900087811</v>
      </c>
      <c r="U23" s="295">
        <v>2.0272100039587331</v>
      </c>
      <c r="V23" s="295">
        <v>5.7620757431221641</v>
      </c>
      <c r="W23" s="295">
        <v>6.1222534106710782</v>
      </c>
      <c r="X23" s="295">
        <v>5.1497956950928554</v>
      </c>
      <c r="Y23" s="295">
        <v>4.8920580706031824</v>
      </c>
      <c r="DA23" s="122" t="s">
        <v>1597</v>
      </c>
    </row>
    <row r="24" spans="1:105" ht="12" customHeight="1" x14ac:dyDescent="0.25">
      <c r="A24" s="18" t="s">
        <v>38</v>
      </c>
      <c r="B24" s="295">
        <v>0</v>
      </c>
      <c r="C24" s="295">
        <v>0.56743496352501566</v>
      </c>
      <c r="D24" s="295">
        <v>0.55262924691545368</v>
      </c>
      <c r="E24" s="295">
        <v>0.31171858901051491</v>
      </c>
      <c r="F24" s="295">
        <v>0.22962157529526411</v>
      </c>
      <c r="G24" s="295">
        <v>0.1141759716003299</v>
      </c>
      <c r="H24" s="295">
        <v>0.23413681996020819</v>
      </c>
      <c r="I24" s="295">
        <v>0.23356258368829561</v>
      </c>
      <c r="J24" s="295">
        <v>0.45394184614299649</v>
      </c>
      <c r="K24" s="295">
        <v>0.22757947827611921</v>
      </c>
      <c r="L24" s="295">
        <v>0.22388683171749979</v>
      </c>
      <c r="M24" s="295">
        <v>2.416008982720145</v>
      </c>
      <c r="N24" s="295">
        <v>1.5389781709549419</v>
      </c>
      <c r="O24" s="295">
        <v>1.9980114936604481</v>
      </c>
      <c r="P24" s="295">
        <v>3.6666945108617641</v>
      </c>
      <c r="Q24" s="295">
        <v>2.3545817425201232</v>
      </c>
      <c r="R24" s="295">
        <v>1.518403318623619</v>
      </c>
      <c r="S24" s="295">
        <v>0.50305800810717316</v>
      </c>
      <c r="T24" s="295">
        <v>0.56017057332950737</v>
      </c>
      <c r="U24" s="295">
        <v>1.0996590237608299</v>
      </c>
      <c r="V24" s="295">
        <v>0.69760998093085813</v>
      </c>
      <c r="W24" s="295">
        <v>2.84683608249961</v>
      </c>
      <c r="X24" s="295">
        <v>1.1149539728261071</v>
      </c>
      <c r="Y24" s="295">
        <v>2.109745666477775</v>
      </c>
      <c r="DA24" s="122" t="s">
        <v>1598</v>
      </c>
    </row>
    <row r="25" spans="1:105" ht="12" customHeight="1" x14ac:dyDescent="0.25">
      <c r="A25" s="57" t="s">
        <v>1461</v>
      </c>
      <c r="B25" s="261">
        <v>260.33315420041919</v>
      </c>
      <c r="C25" s="261">
        <v>277.89607591389569</v>
      </c>
      <c r="D25" s="261">
        <v>242.76294168089791</v>
      </c>
      <c r="E25" s="261">
        <v>216.3751574816992</v>
      </c>
      <c r="F25" s="261">
        <v>233.8635420469563</v>
      </c>
      <c r="G25" s="261">
        <v>204.33219476297171</v>
      </c>
      <c r="H25" s="261">
        <v>208.06179185066841</v>
      </c>
      <c r="I25" s="261">
        <v>292.79074247540132</v>
      </c>
      <c r="J25" s="261">
        <v>215.02014433496001</v>
      </c>
      <c r="K25" s="261">
        <v>153.31061351495279</v>
      </c>
      <c r="L25" s="261">
        <v>175.84990088184799</v>
      </c>
      <c r="M25" s="261">
        <v>118.81010097745509</v>
      </c>
      <c r="N25" s="261">
        <v>113.4168797921749</v>
      </c>
      <c r="O25" s="261">
        <v>125.304428217959</v>
      </c>
      <c r="P25" s="261">
        <v>136.2540441163278</v>
      </c>
      <c r="Q25" s="261">
        <v>133.10498421747189</v>
      </c>
      <c r="R25" s="261">
        <v>147.36524181299481</v>
      </c>
      <c r="S25" s="261">
        <v>125.75699616599709</v>
      </c>
      <c r="T25" s="261">
        <v>116.22490208931551</v>
      </c>
      <c r="U25" s="261">
        <v>116.2839026706102</v>
      </c>
      <c r="V25" s="261">
        <v>104.1001014431213</v>
      </c>
      <c r="W25" s="261">
        <v>125.76089797653501</v>
      </c>
      <c r="X25" s="261">
        <v>110.0576713967056</v>
      </c>
      <c r="Y25" s="261">
        <v>109.00535699857321</v>
      </c>
      <c r="DA25" s="70" t="s">
        <v>1599</v>
      </c>
    </row>
    <row r="26" spans="1:105" ht="12" customHeight="1" x14ac:dyDescent="0.25">
      <c r="A26" s="18" t="s">
        <v>28</v>
      </c>
      <c r="B26" s="230">
        <v>162.95485217085411</v>
      </c>
      <c r="C26" s="230">
        <v>167.52172652416951</v>
      </c>
      <c r="D26" s="230">
        <v>121.3637837138691</v>
      </c>
      <c r="E26" s="230">
        <v>97.101004206464268</v>
      </c>
      <c r="F26" s="230">
        <v>91.036710951270322</v>
      </c>
      <c r="G26" s="230">
        <v>60.477919540084422</v>
      </c>
      <c r="H26" s="230">
        <v>54.821741191902092</v>
      </c>
      <c r="I26" s="230">
        <v>84.385121508374141</v>
      </c>
      <c r="J26" s="230">
        <v>56.75579938275181</v>
      </c>
      <c r="K26" s="230">
        <v>17.773674024819151</v>
      </c>
      <c r="L26" s="230">
        <v>36.27735595681353</v>
      </c>
      <c r="M26" s="230">
        <v>10.40137659937009</v>
      </c>
      <c r="N26" s="230">
        <v>6.7850763880782923</v>
      </c>
      <c r="O26" s="230">
        <v>7.4413082705762861</v>
      </c>
      <c r="P26" s="230">
        <v>9.0163333303578277</v>
      </c>
      <c r="Q26" s="230">
        <v>3.7211099707556952</v>
      </c>
      <c r="R26" s="230">
        <v>2.7979987848420489</v>
      </c>
      <c r="S26" s="230">
        <v>3.4097728284638831</v>
      </c>
      <c r="T26" s="230">
        <v>21.007412331955901</v>
      </c>
      <c r="U26" s="230">
        <v>10.72686223929488</v>
      </c>
      <c r="V26" s="230">
        <v>21.288400718624459</v>
      </c>
      <c r="W26" s="230">
        <v>29.918906527881159</v>
      </c>
      <c r="X26" s="230">
        <v>9.0772921171790895</v>
      </c>
      <c r="Y26" s="230">
        <v>9.6593002488448381</v>
      </c>
      <c r="DA26" s="71" t="s">
        <v>1600</v>
      </c>
    </row>
    <row r="27" spans="1:105" ht="12" customHeight="1" x14ac:dyDescent="0.25">
      <c r="A27" s="18" t="s">
        <v>31</v>
      </c>
      <c r="B27" s="295">
        <v>3.9018257446429732</v>
      </c>
      <c r="C27" s="295">
        <v>3.8673363074453349</v>
      </c>
      <c r="D27" s="295">
        <v>3.0727024449131481</v>
      </c>
      <c r="E27" s="295">
        <v>3.3428221416361259</v>
      </c>
      <c r="F27" s="295">
        <v>3.8739329369748581</v>
      </c>
      <c r="G27" s="295">
        <v>3.501841781437006</v>
      </c>
      <c r="H27" s="295">
        <v>3.6450814716610642</v>
      </c>
      <c r="I27" s="295">
        <v>3.3922693746512111</v>
      </c>
      <c r="J27" s="295">
        <v>3.3622000731652801</v>
      </c>
      <c r="K27" s="295">
        <v>3.021867818645799</v>
      </c>
      <c r="L27" s="295">
        <v>1.7928607140763491</v>
      </c>
      <c r="M27" s="295">
        <v>0.82895742210399492</v>
      </c>
      <c r="N27" s="295">
        <v>0.2295983186536463</v>
      </c>
      <c r="O27" s="295">
        <v>0.37769669802317002</v>
      </c>
      <c r="P27" s="295">
        <v>0.41265677592288258</v>
      </c>
      <c r="Q27" s="295">
        <v>0.15669128892739001</v>
      </c>
      <c r="R27" s="295">
        <v>0.26902230048005338</v>
      </c>
      <c r="S27" s="295">
        <v>0.2238558965536426</v>
      </c>
      <c r="T27" s="295">
        <v>0.51631575192389534</v>
      </c>
      <c r="U27" s="295">
        <v>0.51866053307685822</v>
      </c>
      <c r="V27" s="295">
        <v>0.78189086720274004</v>
      </c>
      <c r="W27" s="295">
        <v>0.96212052391670455</v>
      </c>
      <c r="X27" s="295">
        <v>1.2435840122713619</v>
      </c>
      <c r="Y27" s="295">
        <v>1.6823874816187621</v>
      </c>
      <c r="DA27" s="122" t="s">
        <v>1601</v>
      </c>
    </row>
    <row r="28" spans="1:105" ht="12" customHeight="1" x14ac:dyDescent="0.25">
      <c r="A28" s="18" t="s">
        <v>159</v>
      </c>
      <c r="B28" s="295">
        <v>11.4770329646751</v>
      </c>
      <c r="C28" s="295">
        <v>11.129381333581129</v>
      </c>
      <c r="D28" s="295">
        <v>9.7039161337872866</v>
      </c>
      <c r="E28" s="295">
        <v>11.17078261877519</v>
      </c>
      <c r="F28" s="295">
        <v>0.70030563095942566</v>
      </c>
      <c r="G28" s="295">
        <v>0.90734685883008004</v>
      </c>
      <c r="H28" s="295">
        <v>0.94484620364810035</v>
      </c>
      <c r="I28" s="295">
        <v>0.9422719733141548</v>
      </c>
      <c r="J28" s="295">
        <v>0.9373734987892457</v>
      </c>
      <c r="K28" s="295">
        <v>0.8592327691003544</v>
      </c>
      <c r="L28" s="295">
        <v>0.61812451396969947</v>
      </c>
      <c r="M28" s="295">
        <v>0.1513908844882241</v>
      </c>
      <c r="N28" s="295">
        <v>1.1418472822818031</v>
      </c>
      <c r="O28" s="295">
        <v>1.6009041936063779</v>
      </c>
      <c r="P28" s="295">
        <v>2.1261893885803018</v>
      </c>
      <c r="Q28" s="295">
        <v>0.70934682855252995</v>
      </c>
      <c r="R28" s="295">
        <v>0.72731284664340046</v>
      </c>
      <c r="S28" s="295">
        <v>0.6460696749626198</v>
      </c>
      <c r="T28" s="295">
        <v>1.1875167813084779</v>
      </c>
      <c r="U28" s="295">
        <v>0.98617113553681301</v>
      </c>
      <c r="V28" s="295">
        <v>1.296920897219308</v>
      </c>
      <c r="W28" s="295">
        <v>1.438848528251093</v>
      </c>
      <c r="X28" s="295">
        <v>1.221692004499338</v>
      </c>
      <c r="Y28" s="295">
        <v>0.99347139625787062</v>
      </c>
      <c r="DA28" s="122" t="s">
        <v>1602</v>
      </c>
    </row>
    <row r="29" spans="1:105" ht="12" customHeight="1" x14ac:dyDescent="0.25">
      <c r="A29" s="18" t="s">
        <v>32</v>
      </c>
      <c r="B29" s="295">
        <v>18.459680433440951</v>
      </c>
      <c r="C29" s="295">
        <v>17.67976739429578</v>
      </c>
      <c r="D29" s="295">
        <v>17.55874504030799</v>
      </c>
      <c r="E29" s="295">
        <v>15.99263239862811</v>
      </c>
      <c r="F29" s="295">
        <v>27.182671511535968</v>
      </c>
      <c r="G29" s="295">
        <v>27.523613040416471</v>
      </c>
      <c r="H29" s="295">
        <v>32.59392507925282</v>
      </c>
      <c r="I29" s="295">
        <v>31.83420508406768</v>
      </c>
      <c r="J29" s="295">
        <v>26.808911808607299</v>
      </c>
      <c r="K29" s="295">
        <v>17.36036291705026</v>
      </c>
      <c r="L29" s="295">
        <v>14.736053578887271</v>
      </c>
      <c r="M29" s="295">
        <v>10.36313320617181</v>
      </c>
      <c r="N29" s="295">
        <v>0.46595427279022478</v>
      </c>
      <c r="O29" s="295">
        <v>1.0220306979540059</v>
      </c>
      <c r="P29" s="295">
        <v>0.2233242171215441</v>
      </c>
      <c r="Q29" s="295">
        <v>0.31799438259329588</v>
      </c>
      <c r="R29" s="295">
        <v>0.29118239732562801</v>
      </c>
      <c r="S29" s="295">
        <v>0.39973280019423568</v>
      </c>
      <c r="T29" s="295">
        <v>0.72180897229718266</v>
      </c>
      <c r="U29" s="295">
        <v>0.77778293047469949</v>
      </c>
      <c r="V29" s="295">
        <v>0.95292319284936799</v>
      </c>
      <c r="W29" s="295">
        <v>1.815815178809854</v>
      </c>
      <c r="X29" s="295">
        <v>1.190947459531059</v>
      </c>
      <c r="Y29" s="295">
        <v>1.1919958314069929</v>
      </c>
      <c r="DA29" s="122" t="s">
        <v>1603</v>
      </c>
    </row>
    <row r="30" spans="1:105" ht="12" customHeight="1" x14ac:dyDescent="0.25">
      <c r="A30" s="18" t="s">
        <v>33</v>
      </c>
      <c r="B30" s="295">
        <v>54.749759583632162</v>
      </c>
      <c r="C30" s="295">
        <v>62.451789804586319</v>
      </c>
      <c r="D30" s="295">
        <v>75.187001094211524</v>
      </c>
      <c r="E30" s="295">
        <v>74.957040334868182</v>
      </c>
      <c r="F30" s="295">
        <v>95.882913851666046</v>
      </c>
      <c r="G30" s="295">
        <v>96.778800541063546</v>
      </c>
      <c r="H30" s="295">
        <v>94.656042411096024</v>
      </c>
      <c r="I30" s="295">
        <v>152.97898824337281</v>
      </c>
      <c r="J30" s="295">
        <v>107.73612405294961</v>
      </c>
      <c r="K30" s="295">
        <v>98.015678971756202</v>
      </c>
      <c r="L30" s="295">
        <v>110.0561042532217</v>
      </c>
      <c r="M30" s="295">
        <v>85.570289965536801</v>
      </c>
      <c r="N30" s="295">
        <v>98.800351645835136</v>
      </c>
      <c r="O30" s="295">
        <v>108.92739297238739</v>
      </c>
      <c r="P30" s="295">
        <v>115.3598848440089</v>
      </c>
      <c r="Q30" s="295">
        <v>123.9368842816189</v>
      </c>
      <c r="R30" s="295">
        <v>139.2546230211118</v>
      </c>
      <c r="S30" s="295">
        <v>118.83085065332681</v>
      </c>
      <c r="T30" s="295">
        <v>88.836777158680931</v>
      </c>
      <c r="U30" s="295">
        <v>98.907115265282187</v>
      </c>
      <c r="V30" s="295">
        <v>71.293183660242789</v>
      </c>
      <c r="W30" s="295">
        <v>79.202620832796299</v>
      </c>
      <c r="X30" s="295">
        <v>88.944349270693166</v>
      </c>
      <c r="Y30" s="295">
        <v>85.818719318242188</v>
      </c>
      <c r="DA30" s="122" t="s">
        <v>1604</v>
      </c>
    </row>
    <row r="31" spans="1:105" ht="12" customHeight="1" x14ac:dyDescent="0.25">
      <c r="A31" s="18" t="s">
        <v>35</v>
      </c>
      <c r="B31" s="295">
        <v>8.7900033031739806</v>
      </c>
      <c r="C31" s="295">
        <v>14.328391331202621</v>
      </c>
      <c r="D31" s="295">
        <v>14.983054554910661</v>
      </c>
      <c r="E31" s="295">
        <v>13.306749429492619</v>
      </c>
      <c r="F31" s="295">
        <v>14.8156520669163</v>
      </c>
      <c r="G31" s="295">
        <v>14.95802210748392</v>
      </c>
      <c r="H31" s="295">
        <v>21.021498123808041</v>
      </c>
      <c r="I31" s="295">
        <v>18.880157604943872</v>
      </c>
      <c r="J31" s="295">
        <v>18.685598848928048</v>
      </c>
      <c r="K31" s="295">
        <v>15.911744493838899</v>
      </c>
      <c r="L31" s="295">
        <v>12.007321271431829</v>
      </c>
      <c r="M31" s="295">
        <v>7.5876665286865208</v>
      </c>
      <c r="N31" s="295">
        <v>3.5051420850287718</v>
      </c>
      <c r="O31" s="295">
        <v>2.7038147344241459</v>
      </c>
      <c r="P31" s="295">
        <v>3.1857001703781318</v>
      </c>
      <c r="Q31" s="295">
        <v>0.4550141924679354</v>
      </c>
      <c r="R31" s="295">
        <v>1.5694673076232151</v>
      </c>
      <c r="S31" s="295">
        <v>1.433144614284025</v>
      </c>
      <c r="T31" s="295">
        <v>3.0491361970808981</v>
      </c>
      <c r="U31" s="295">
        <v>2.5888889024864921</v>
      </c>
      <c r="V31" s="295">
        <v>7.3585735654051474</v>
      </c>
      <c r="W31" s="295">
        <v>7.8185456278061496</v>
      </c>
      <c r="X31" s="295">
        <v>6.5766491380090928</v>
      </c>
      <c r="Y31" s="295">
        <v>6.2475001724398931</v>
      </c>
      <c r="DA31" s="122" t="s">
        <v>1605</v>
      </c>
    </row>
    <row r="32" spans="1:105" ht="12" customHeight="1" x14ac:dyDescent="0.25">
      <c r="A32" s="18" t="s">
        <v>38</v>
      </c>
      <c r="B32" s="295">
        <v>0</v>
      </c>
      <c r="C32" s="295">
        <v>0.91768321861509095</v>
      </c>
      <c r="D32" s="295">
        <v>0.89373869889822199</v>
      </c>
      <c r="E32" s="295">
        <v>0.50412635183470345</v>
      </c>
      <c r="F32" s="295">
        <v>0.37135509763337948</v>
      </c>
      <c r="G32" s="295">
        <v>0.18465089365625029</v>
      </c>
      <c r="H32" s="295">
        <v>0.37865736930028582</v>
      </c>
      <c r="I32" s="295">
        <v>0.37772868667738091</v>
      </c>
      <c r="J32" s="295">
        <v>0.73413666976870451</v>
      </c>
      <c r="K32" s="295">
        <v>0.36805251974214181</v>
      </c>
      <c r="L32" s="295">
        <v>0.36208059344759219</v>
      </c>
      <c r="M32" s="295">
        <v>3.907286371097666</v>
      </c>
      <c r="N32" s="295">
        <v>2.4889097995069789</v>
      </c>
      <c r="O32" s="295">
        <v>3.2312806509876491</v>
      </c>
      <c r="P32" s="295">
        <v>5.9299553899582174</v>
      </c>
      <c r="Q32" s="295">
        <v>3.807943272556094</v>
      </c>
      <c r="R32" s="295">
        <v>2.4556351549686082</v>
      </c>
      <c r="S32" s="295">
        <v>0.8135696982118289</v>
      </c>
      <c r="T32" s="295">
        <v>0.90593489606817423</v>
      </c>
      <c r="U32" s="295">
        <v>1.778421664458254</v>
      </c>
      <c r="V32" s="295">
        <v>1.1282085415775041</v>
      </c>
      <c r="W32" s="295">
        <v>4.6040407570737356</v>
      </c>
      <c r="X32" s="295">
        <v>1.8031573945225139</v>
      </c>
      <c r="Y32" s="295">
        <v>3.411982549762659</v>
      </c>
      <c r="DA32" s="122" t="s">
        <v>1606</v>
      </c>
    </row>
    <row r="33" spans="1:105" ht="12" customHeight="1" x14ac:dyDescent="0.25">
      <c r="A33" s="57" t="s">
        <v>1470</v>
      </c>
      <c r="B33" s="261">
        <f t="shared" ref="B33:Y33" si="0">B34+B35</f>
        <v>36.817035311534767</v>
      </c>
      <c r="C33" s="261">
        <f t="shared" si="0"/>
        <v>36.123022591932454</v>
      </c>
      <c r="D33" s="261">
        <f t="shared" si="0"/>
        <v>36.153022373368174</v>
      </c>
      <c r="E33" s="261">
        <f t="shared" si="0"/>
        <v>37.507884343116423</v>
      </c>
      <c r="F33" s="261">
        <f t="shared" si="0"/>
        <v>41.062536961425373</v>
      </c>
      <c r="G33" s="261">
        <f t="shared" si="0"/>
        <v>42.869915913357275</v>
      </c>
      <c r="H33" s="261">
        <f t="shared" si="0"/>
        <v>43.559842910425573</v>
      </c>
      <c r="I33" s="261">
        <f t="shared" si="0"/>
        <v>48.773872654661155</v>
      </c>
      <c r="J33" s="261">
        <f t="shared" si="0"/>
        <v>41.862562523994534</v>
      </c>
      <c r="K33" s="261">
        <f t="shared" si="0"/>
        <v>31.093629876272505</v>
      </c>
      <c r="L33" s="261">
        <f t="shared" si="0"/>
        <v>28.025348692354715</v>
      </c>
      <c r="M33" s="261">
        <f t="shared" si="0"/>
        <v>13.145483823880102</v>
      </c>
      <c r="N33" s="261">
        <f t="shared" si="0"/>
        <v>11.023546568485891</v>
      </c>
      <c r="O33" s="261">
        <f t="shared" si="0"/>
        <v>13.982539002396281</v>
      </c>
      <c r="P33" s="261">
        <f t="shared" si="0"/>
        <v>15.052421181440604</v>
      </c>
      <c r="Q33" s="261">
        <f t="shared" si="0"/>
        <v>12.509537240093021</v>
      </c>
      <c r="R33" s="261">
        <f t="shared" si="0"/>
        <v>12.576755153148213</v>
      </c>
      <c r="S33" s="261">
        <f t="shared" si="0"/>
        <v>14.140703447374218</v>
      </c>
      <c r="T33" s="261">
        <f t="shared" si="0"/>
        <v>17.699339190772108</v>
      </c>
      <c r="U33" s="261">
        <f t="shared" si="0"/>
        <v>18.158126278178493</v>
      </c>
      <c r="V33" s="261">
        <f t="shared" si="0"/>
        <v>19.302008301087131</v>
      </c>
      <c r="W33" s="261">
        <f t="shared" si="0"/>
        <v>21.669575366666209</v>
      </c>
      <c r="X33" s="261">
        <f t="shared" si="0"/>
        <v>21.127704914483495</v>
      </c>
      <c r="Y33" s="261">
        <f t="shared" si="0"/>
        <v>21.872178733833564</v>
      </c>
      <c r="DA33" s="70"/>
    </row>
    <row r="34" spans="1:105" ht="12" customHeight="1" x14ac:dyDescent="0.25">
      <c r="A34" s="60" t="s">
        <v>1471</v>
      </c>
      <c r="B34" s="262">
        <v>36.27680122242316</v>
      </c>
      <c r="C34" s="262">
        <v>35.543379165240459</v>
      </c>
      <c r="D34" s="262">
        <v>35.637706220378647</v>
      </c>
      <c r="E34" s="262">
        <v>37.044632047136737</v>
      </c>
      <c r="F34" s="262">
        <v>40.557448226185031</v>
      </c>
      <c r="G34" s="262">
        <v>42.421789530563977</v>
      </c>
      <c r="H34" s="262">
        <v>43.100458750219254</v>
      </c>
      <c r="I34" s="262">
        <v>48.131140833810413</v>
      </c>
      <c r="J34" s="262">
        <v>41.388123304816659</v>
      </c>
      <c r="K34" s="262">
        <v>30.746817317518939</v>
      </c>
      <c r="L34" s="262">
        <v>27.63400769325348</v>
      </c>
      <c r="M34" s="262">
        <v>12.877251728266611</v>
      </c>
      <c r="N34" s="262">
        <v>10.76626024064212</v>
      </c>
      <c r="O34" s="262">
        <v>13.69861329328559</v>
      </c>
      <c r="P34" s="262">
        <v>14.74452495009379</v>
      </c>
      <c r="Q34" s="262">
        <v>12.206984524665501</v>
      </c>
      <c r="R34" s="262">
        <v>12.24068286570555</v>
      </c>
      <c r="S34" s="262">
        <v>13.85393197218252</v>
      </c>
      <c r="T34" s="262">
        <v>17.440238848043929</v>
      </c>
      <c r="U34" s="262">
        <v>17.8956233321071</v>
      </c>
      <c r="V34" s="262">
        <v>19.07004943098811</v>
      </c>
      <c r="W34" s="262">
        <v>21.391859398439621</v>
      </c>
      <c r="X34" s="262">
        <v>20.87814823453088</v>
      </c>
      <c r="Y34" s="262">
        <v>21.625665831663131</v>
      </c>
      <c r="DA34" s="72" t="s">
        <v>1607</v>
      </c>
    </row>
    <row r="35" spans="1:105" ht="12" customHeight="1" x14ac:dyDescent="0.25">
      <c r="A35" s="60" t="s">
        <v>1473</v>
      </c>
      <c r="B35" s="262">
        <v>0.54023408911160442</v>
      </c>
      <c r="C35" s="262">
        <v>0.57964342669199465</v>
      </c>
      <c r="D35" s="262">
        <v>0.51531615298952504</v>
      </c>
      <c r="E35" s="262">
        <v>0.46325229597968709</v>
      </c>
      <c r="F35" s="262">
        <v>0.50508873524034237</v>
      </c>
      <c r="G35" s="262">
        <v>0.4481263827932962</v>
      </c>
      <c r="H35" s="262">
        <v>0.45938416020631601</v>
      </c>
      <c r="I35" s="262">
        <v>0.6427318208507401</v>
      </c>
      <c r="J35" s="262">
        <v>0.47443921917787291</v>
      </c>
      <c r="K35" s="262">
        <v>0.34681255875356443</v>
      </c>
      <c r="L35" s="262">
        <v>0.3913409991012351</v>
      </c>
      <c r="M35" s="262">
        <v>0.26823209561349071</v>
      </c>
      <c r="N35" s="262">
        <v>0.2572863278437712</v>
      </c>
      <c r="O35" s="262">
        <v>0.28392570911069243</v>
      </c>
      <c r="P35" s="262">
        <v>0.30789623134681288</v>
      </c>
      <c r="Q35" s="262">
        <v>0.30255271542751971</v>
      </c>
      <c r="R35" s="262">
        <v>0.33607228744266271</v>
      </c>
      <c r="S35" s="262">
        <v>0.2867714751916971</v>
      </c>
      <c r="T35" s="262">
        <v>0.25910034272817928</v>
      </c>
      <c r="U35" s="262">
        <v>0.26250294607139391</v>
      </c>
      <c r="V35" s="262">
        <v>0.2319588700990205</v>
      </c>
      <c r="W35" s="262">
        <v>0.27771596822658601</v>
      </c>
      <c r="X35" s="262">
        <v>0.24955667995261691</v>
      </c>
      <c r="Y35" s="262">
        <v>0.24651290217043251</v>
      </c>
      <c r="DA35" s="72" t="s">
        <v>1608</v>
      </c>
    </row>
    <row r="36" spans="1:105" ht="12" customHeight="1" x14ac:dyDescent="0.25">
      <c r="A36" s="64" t="s">
        <v>28</v>
      </c>
      <c r="B36" s="229">
        <v>0.31642666708170047</v>
      </c>
      <c r="C36" s="229">
        <v>0.32529464990853518</v>
      </c>
      <c r="D36" s="229">
        <v>0.23566489167649729</v>
      </c>
      <c r="E36" s="229">
        <v>0.188551287194093</v>
      </c>
      <c r="F36" s="229">
        <v>0.1767756077504693</v>
      </c>
      <c r="G36" s="229">
        <v>0.117436371222869</v>
      </c>
      <c r="H36" s="229">
        <v>0.1064531716476978</v>
      </c>
      <c r="I36" s="229">
        <v>0.16385951319929459</v>
      </c>
      <c r="J36" s="229">
        <v>0.1102087369415192</v>
      </c>
      <c r="K36" s="229">
        <v>3.4513022217794592E-2</v>
      </c>
      <c r="L36" s="229">
        <v>7.0443577978981639E-2</v>
      </c>
      <c r="M36" s="229">
        <v>2.019745277022774E-2</v>
      </c>
      <c r="N36" s="229">
        <v>1.3175300267360581E-2</v>
      </c>
      <c r="O36" s="229">
        <v>1.444957510266205E-2</v>
      </c>
      <c r="P36" s="229">
        <v>1.7507967802219662E-2</v>
      </c>
      <c r="Q36" s="229">
        <v>7.2256726952577826E-3</v>
      </c>
      <c r="R36" s="229">
        <v>5.4331700970643038E-3</v>
      </c>
      <c r="S36" s="229">
        <v>6.6211164457092991E-3</v>
      </c>
      <c r="T36" s="229">
        <v>4.079231381979527E-2</v>
      </c>
      <c r="U36" s="229">
        <v>2.0829482653672841E-2</v>
      </c>
      <c r="V36" s="229">
        <v>4.1337938681514468E-2</v>
      </c>
      <c r="W36" s="229">
        <v>5.80967043891416E-2</v>
      </c>
      <c r="X36" s="229">
        <v>1.7626337924288631E-2</v>
      </c>
      <c r="Y36" s="229">
        <v>1.875648465428199E-2</v>
      </c>
      <c r="DA36" s="73" t="s">
        <v>1609</v>
      </c>
    </row>
    <row r="37" spans="1:105" ht="12" customHeight="1" x14ac:dyDescent="0.25">
      <c r="A37" s="64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1610</v>
      </c>
    </row>
    <row r="38" spans="1:105" ht="12" customHeight="1" x14ac:dyDescent="0.25">
      <c r="A38" s="64" t="s">
        <v>31</v>
      </c>
      <c r="B38" s="229">
        <v>9.2420601226450329E-3</v>
      </c>
      <c r="C38" s="229">
        <v>9.1603667121654998E-3</v>
      </c>
      <c r="D38" s="229">
        <v>7.2781570970653917E-3</v>
      </c>
      <c r="E38" s="229">
        <v>7.9179761563485818E-3</v>
      </c>
      <c r="F38" s="229">
        <v>9.1759918196686607E-3</v>
      </c>
      <c r="G38" s="229">
        <v>8.294638049499212E-3</v>
      </c>
      <c r="H38" s="229">
        <v>8.6339227627689804E-3</v>
      </c>
      <c r="I38" s="229">
        <v>8.0350993520861922E-3</v>
      </c>
      <c r="J38" s="229">
        <v>7.9638756967088456E-3</v>
      </c>
      <c r="K38" s="229">
        <v>7.157747652097206E-3</v>
      </c>
      <c r="L38" s="229">
        <v>4.246659793500876E-3</v>
      </c>
      <c r="M38" s="229">
        <v>1.9635101195168789E-3</v>
      </c>
      <c r="N38" s="229">
        <v>5.4383809117272046E-4</v>
      </c>
      <c r="O38" s="229">
        <v>8.9463133919991382E-4</v>
      </c>
      <c r="P38" s="229">
        <v>9.7743953284749104E-4</v>
      </c>
      <c r="Q38" s="229">
        <v>3.711468445124509E-4</v>
      </c>
      <c r="R38" s="229">
        <v>6.3721971151134492E-4</v>
      </c>
      <c r="S38" s="229">
        <v>5.3023630222284062E-4</v>
      </c>
      <c r="T38" s="229">
        <v>1.2229713815643381E-3</v>
      </c>
      <c r="U38" s="229">
        <v>1.228525347786403E-3</v>
      </c>
      <c r="V38" s="229">
        <v>1.8520259173429609E-3</v>
      </c>
      <c r="W38" s="229">
        <v>2.2789269201673608E-3</v>
      </c>
      <c r="X38" s="229">
        <v>2.9456154531636398E-3</v>
      </c>
      <c r="Y38" s="229">
        <v>3.9849873552281678E-3</v>
      </c>
      <c r="DA38" s="73" t="s">
        <v>1611</v>
      </c>
    </row>
    <row r="39" spans="1:105" ht="12" customHeight="1" x14ac:dyDescent="0.25">
      <c r="A39" s="64" t="s">
        <v>159</v>
      </c>
      <c r="B39" s="229">
        <v>2.630710253571995E-2</v>
      </c>
      <c r="C39" s="229">
        <v>2.5510232200499292E-2</v>
      </c>
      <c r="D39" s="229">
        <v>2.224284948168188E-2</v>
      </c>
      <c r="E39" s="229">
        <v>2.560513023364629E-2</v>
      </c>
      <c r="F39" s="229">
        <v>1.6052068593595101E-3</v>
      </c>
      <c r="G39" s="229">
        <v>2.079776796335277E-3</v>
      </c>
      <c r="H39" s="229">
        <v>2.1657309895650339E-3</v>
      </c>
      <c r="I39" s="229">
        <v>2.159830462699415E-3</v>
      </c>
      <c r="J39" s="229">
        <v>2.1486024151724961E-3</v>
      </c>
      <c r="K39" s="229">
        <v>1.9694919957401651E-3</v>
      </c>
      <c r="L39" s="229">
        <v>1.41683525863283E-3</v>
      </c>
      <c r="M39" s="229">
        <v>3.4701089850165749E-4</v>
      </c>
      <c r="N39" s="229">
        <v>2.617287379724009E-3</v>
      </c>
      <c r="O39" s="229">
        <v>3.6695155360006661E-3</v>
      </c>
      <c r="P39" s="229">
        <v>4.8735489762815349E-3</v>
      </c>
      <c r="Q39" s="229">
        <v>1.625930657300978E-3</v>
      </c>
      <c r="R39" s="229">
        <v>1.6671114992075789E-3</v>
      </c>
      <c r="S39" s="229">
        <v>1.4808898115717881E-3</v>
      </c>
      <c r="T39" s="229">
        <v>2.721968807175474E-3</v>
      </c>
      <c r="U39" s="229">
        <v>2.260454009340624E-3</v>
      </c>
      <c r="V39" s="229">
        <v>2.972739655700041E-3</v>
      </c>
      <c r="W39" s="229">
        <v>3.2980593401251779E-3</v>
      </c>
      <c r="X39" s="229">
        <v>2.8003036088119471E-3</v>
      </c>
      <c r="Y39" s="229">
        <v>2.277187315580788E-3</v>
      </c>
      <c r="DA39" s="73" t="s">
        <v>1612</v>
      </c>
    </row>
    <row r="40" spans="1:105" ht="12" customHeight="1" x14ac:dyDescent="0.25">
      <c r="A40" s="64" t="s">
        <v>32</v>
      </c>
      <c r="B40" s="229">
        <v>4.1231798690988898E-2</v>
      </c>
      <c r="C40" s="229">
        <v>3.948977409080915E-2</v>
      </c>
      <c r="D40" s="229">
        <v>3.9219456879483257E-2</v>
      </c>
      <c r="E40" s="229">
        <v>3.5721365923792707E-2</v>
      </c>
      <c r="F40" s="229">
        <v>6.0715592758395873E-2</v>
      </c>
      <c r="G40" s="229">
        <v>6.1477124494272103E-2</v>
      </c>
      <c r="H40" s="229">
        <v>7.28022439100489E-2</v>
      </c>
      <c r="I40" s="229">
        <v>7.1105322773416163E-2</v>
      </c>
      <c r="J40" s="229">
        <v>5.9880757892996982E-2</v>
      </c>
      <c r="K40" s="229">
        <v>3.8776347812695983E-2</v>
      </c>
      <c r="L40" s="229">
        <v>3.2914654013381991E-2</v>
      </c>
      <c r="M40" s="229">
        <v>2.3147238312463559E-2</v>
      </c>
      <c r="N40" s="229">
        <v>1.04076193757334E-3</v>
      </c>
      <c r="O40" s="229">
        <v>2.282821966826179E-3</v>
      </c>
      <c r="P40" s="229">
        <v>4.9882007418162999E-4</v>
      </c>
      <c r="Q40" s="229">
        <v>7.1027667110638328E-4</v>
      </c>
      <c r="R40" s="229">
        <v>6.5038904829252658E-4</v>
      </c>
      <c r="S40" s="229">
        <v>8.9284873631594931E-4</v>
      </c>
      <c r="T40" s="229">
        <v>1.6122425491826001E-3</v>
      </c>
      <c r="U40" s="229">
        <v>1.7372667598581149E-3</v>
      </c>
      <c r="V40" s="229">
        <v>2.128462483259552E-3</v>
      </c>
      <c r="W40" s="229">
        <v>4.055830011937751E-3</v>
      </c>
      <c r="X40" s="229">
        <v>2.6601167923780739E-3</v>
      </c>
      <c r="Y40" s="229">
        <v>2.6624584503660161E-3</v>
      </c>
      <c r="DA40" s="73" t="s">
        <v>1613</v>
      </c>
    </row>
    <row r="41" spans="1:105" ht="12" customHeight="1" x14ac:dyDescent="0.25">
      <c r="A41" s="64" t="s">
        <v>33</v>
      </c>
      <c r="B41" s="229">
        <v>0.12534590407975341</v>
      </c>
      <c r="C41" s="229">
        <v>0.14297918591764669</v>
      </c>
      <c r="D41" s="229">
        <v>0.17213559838200351</v>
      </c>
      <c r="E41" s="229">
        <v>0.17160911864032119</v>
      </c>
      <c r="F41" s="229">
        <v>0.2195175031623558</v>
      </c>
      <c r="G41" s="229">
        <v>0.2215685756764553</v>
      </c>
      <c r="H41" s="229">
        <v>0.21670866325004581</v>
      </c>
      <c r="I41" s="229">
        <v>0.3502351376955477</v>
      </c>
      <c r="J41" s="229">
        <v>0.24665463326532391</v>
      </c>
      <c r="K41" s="229">
        <v>0.22440032592177089</v>
      </c>
      <c r="L41" s="229">
        <v>0.25196607239970081</v>
      </c>
      <c r="M41" s="229">
        <v>0.19590744214525169</v>
      </c>
      <c r="N41" s="229">
        <v>0.22619678140371441</v>
      </c>
      <c r="O41" s="229">
        <v>0.2493819635923353</v>
      </c>
      <c r="P41" s="229">
        <v>0.26410872249074541</v>
      </c>
      <c r="Q41" s="229">
        <v>0.28374518769122781</v>
      </c>
      <c r="R41" s="229">
        <v>0.31881412361644068</v>
      </c>
      <c r="S41" s="229">
        <v>0.27205526601363123</v>
      </c>
      <c r="T41" s="229">
        <v>0.20338584558488981</v>
      </c>
      <c r="U41" s="229">
        <v>0.2264412095528823</v>
      </c>
      <c r="V41" s="229">
        <v>0.16322096441293971</v>
      </c>
      <c r="W41" s="229">
        <v>0.18132909056171881</v>
      </c>
      <c r="X41" s="229">
        <v>0.20363212472358341</v>
      </c>
      <c r="Y41" s="229">
        <v>0.19647620449328071</v>
      </c>
      <c r="DA41" s="73" t="s">
        <v>1614</v>
      </c>
    </row>
    <row r="42" spans="1:105" ht="12" customHeight="1" x14ac:dyDescent="0.25">
      <c r="A42" s="64" t="s">
        <v>35</v>
      </c>
      <c r="B42" s="229">
        <v>2.1680556600796611E-2</v>
      </c>
      <c r="C42" s="229">
        <v>3.5340999148695457E-2</v>
      </c>
      <c r="D42" s="229">
        <v>3.6955726991964533E-2</v>
      </c>
      <c r="E42" s="229">
        <v>3.2821117834456237E-2</v>
      </c>
      <c r="F42" s="229">
        <v>3.6542828499108983E-2</v>
      </c>
      <c r="G42" s="229">
        <v>3.689398442207311E-2</v>
      </c>
      <c r="H42" s="229">
        <v>5.1849557296774887E-2</v>
      </c>
      <c r="I42" s="229">
        <v>4.6567937629572953E-2</v>
      </c>
      <c r="J42" s="229">
        <v>4.6088058160078528E-2</v>
      </c>
      <c r="K42" s="229">
        <v>3.9246342147735147E-2</v>
      </c>
      <c r="L42" s="229">
        <v>2.9616076293762731E-2</v>
      </c>
      <c r="M42" s="229">
        <v>1.87149911062897E-2</v>
      </c>
      <c r="N42" s="229">
        <v>8.645438317510086E-3</v>
      </c>
      <c r="O42" s="229">
        <v>6.668963180774163E-3</v>
      </c>
      <c r="P42" s="229">
        <v>7.8575343461032444E-3</v>
      </c>
      <c r="Q42" s="229">
        <v>1.122293202143019E-3</v>
      </c>
      <c r="R42" s="229">
        <v>3.871093516397001E-3</v>
      </c>
      <c r="S42" s="229">
        <v>3.5348533846275192E-3</v>
      </c>
      <c r="T42" s="229">
        <v>7.5206990969479623E-3</v>
      </c>
      <c r="U42" s="229">
        <v>6.3854984404004937E-3</v>
      </c>
      <c r="V42" s="229">
        <v>1.8149932961718511E-2</v>
      </c>
      <c r="W42" s="229">
        <v>1.92844547576397E-2</v>
      </c>
      <c r="X42" s="229">
        <v>1.6221315164773629E-2</v>
      </c>
      <c r="Y42" s="229">
        <v>1.5409468737419061E-2</v>
      </c>
      <c r="DA42" s="73" t="s">
        <v>1615</v>
      </c>
    </row>
    <row r="43" spans="1:105" ht="12" customHeight="1" x14ac:dyDescent="0.25">
      <c r="A43" s="64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1616</v>
      </c>
    </row>
    <row r="44" spans="1:105" ht="12" customHeight="1" x14ac:dyDescent="0.25">
      <c r="A44" s="64" t="s">
        <v>38</v>
      </c>
      <c r="B44" s="229">
        <v>0</v>
      </c>
      <c r="C44" s="229">
        <v>1.868218713643245E-3</v>
      </c>
      <c r="D44" s="229">
        <v>1.8194724808290889E-3</v>
      </c>
      <c r="E44" s="229">
        <v>1.0262999970290659E-3</v>
      </c>
      <c r="F44" s="229">
        <v>7.5600439098416899E-4</v>
      </c>
      <c r="G44" s="229">
        <v>3.7591213179223143E-4</v>
      </c>
      <c r="H44" s="229">
        <v>7.7087034941458298E-4</v>
      </c>
      <c r="I44" s="229">
        <v>7.6897973812306997E-4</v>
      </c>
      <c r="J44" s="229">
        <v>1.494554806072893E-3</v>
      </c>
      <c r="K44" s="229">
        <v>7.4928100573039226E-4</v>
      </c>
      <c r="L44" s="229">
        <v>7.3712336327419394E-4</v>
      </c>
      <c r="M44" s="229">
        <v>7.9544502612394416E-3</v>
      </c>
      <c r="N44" s="229">
        <v>5.0669204467160434E-3</v>
      </c>
      <c r="O44" s="229">
        <v>6.5782383928941314E-3</v>
      </c>
      <c r="P44" s="229">
        <v>1.20721981244339E-2</v>
      </c>
      <c r="Q44" s="229">
        <v>7.7522076659713706E-3</v>
      </c>
      <c r="R44" s="229">
        <v>4.9991799537491728E-3</v>
      </c>
      <c r="S44" s="229">
        <v>1.6562644976184709E-3</v>
      </c>
      <c r="T44" s="229">
        <v>1.8443014886239291E-3</v>
      </c>
      <c r="U44" s="229">
        <v>3.6205093074531242E-3</v>
      </c>
      <c r="V44" s="229">
        <v>2.2968059865452399E-3</v>
      </c>
      <c r="W44" s="229">
        <v>9.3729022458555813E-3</v>
      </c>
      <c r="X44" s="229">
        <v>3.6708662856175692E-3</v>
      </c>
      <c r="Y44" s="229">
        <v>6.9461111642757584E-3</v>
      </c>
      <c r="DA44" s="73" t="s">
        <v>1617</v>
      </c>
    </row>
    <row r="45" spans="1:105" ht="12" customHeight="1" x14ac:dyDescent="0.25">
      <c r="A45" s="146" t="s">
        <v>39</v>
      </c>
      <c r="B45" s="325">
        <v>0</v>
      </c>
      <c r="C45" s="325">
        <v>0</v>
      </c>
      <c r="D45" s="325">
        <v>0</v>
      </c>
      <c r="E45" s="325">
        <v>0</v>
      </c>
      <c r="F45" s="325">
        <v>0</v>
      </c>
      <c r="G45" s="325">
        <v>0</v>
      </c>
      <c r="H45" s="325">
        <v>0</v>
      </c>
      <c r="I45" s="325">
        <v>0</v>
      </c>
      <c r="J45" s="325">
        <v>0</v>
      </c>
      <c r="K45" s="325">
        <v>0</v>
      </c>
      <c r="L45" s="325">
        <v>0</v>
      </c>
      <c r="M45" s="325">
        <v>0</v>
      </c>
      <c r="N45" s="325">
        <v>0</v>
      </c>
      <c r="O45" s="325">
        <v>0</v>
      </c>
      <c r="P45" s="325">
        <v>0</v>
      </c>
      <c r="Q45" s="325">
        <v>0</v>
      </c>
      <c r="R45" s="325">
        <v>0</v>
      </c>
      <c r="S45" s="325">
        <v>0</v>
      </c>
      <c r="T45" s="325">
        <v>0</v>
      </c>
      <c r="U45" s="325">
        <v>0</v>
      </c>
      <c r="V45" s="325">
        <v>0</v>
      </c>
      <c r="W45" s="325">
        <v>0</v>
      </c>
      <c r="X45" s="325">
        <v>0</v>
      </c>
      <c r="Y45" s="325">
        <v>0</v>
      </c>
      <c r="DA45" s="148" t="s">
        <v>1618</v>
      </c>
    </row>
    <row r="46" spans="1:105" ht="12" hidden="1" customHeight="1" x14ac:dyDescent="0.25">
      <c r="A46" s="98"/>
      <c r="B46" s="98"/>
      <c r="C46" s="98"/>
      <c r="D46" s="98"/>
      <c r="E46" s="98"/>
      <c r="F46" s="98"/>
      <c r="G46" s="98"/>
      <c r="H46" s="98"/>
      <c r="I46" s="98"/>
      <c r="J46" s="98"/>
      <c r="K46" s="98"/>
      <c r="L46" s="98"/>
      <c r="M46" s="98"/>
      <c r="N46" s="98"/>
      <c r="O46" s="98"/>
      <c r="P46" s="98"/>
      <c r="Q46" s="98"/>
      <c r="R46" s="98"/>
      <c r="S46" s="98"/>
      <c r="T46" s="98"/>
      <c r="U46" s="98"/>
      <c r="V46" s="98"/>
      <c r="W46" s="98"/>
      <c r="X46" s="98"/>
      <c r="Y46" s="98"/>
      <c r="DA46" s="94"/>
    </row>
    <row r="47" spans="1:105" ht="12" customHeight="1" x14ac:dyDescent="0.25">
      <c r="A47" s="172"/>
      <c r="B47" s="172"/>
      <c r="C47" s="172"/>
      <c r="D47" s="172"/>
      <c r="E47" s="172"/>
      <c r="F47" s="172"/>
      <c r="G47" s="172"/>
      <c r="H47" s="172"/>
      <c r="I47" s="172"/>
      <c r="J47" s="172"/>
      <c r="K47" s="172"/>
      <c r="L47" s="172"/>
      <c r="M47" s="172"/>
      <c r="N47" s="172"/>
      <c r="O47" s="172"/>
      <c r="P47" s="172"/>
      <c r="Q47" s="172"/>
      <c r="R47" s="172"/>
      <c r="S47" s="172"/>
      <c r="T47" s="172"/>
      <c r="U47" s="172"/>
      <c r="V47" s="172"/>
      <c r="W47" s="172"/>
      <c r="X47" s="172"/>
      <c r="Y47" s="172"/>
      <c r="DA47" s="176"/>
    </row>
    <row r="48" spans="1:105" ht="15" customHeight="1" x14ac:dyDescent="0.25">
      <c r="A48" s="34" t="s">
        <v>52</v>
      </c>
      <c r="B48" s="223">
        <v>16.740894822376919</v>
      </c>
      <c r="C48" s="223">
        <v>19.230966337339911</v>
      </c>
      <c r="D48" s="223">
        <v>17.669934901793869</v>
      </c>
      <c r="E48" s="223">
        <v>17.874960011639551</v>
      </c>
      <c r="F48" s="223">
        <v>19.18388148000988</v>
      </c>
      <c r="G48" s="223">
        <v>28.30130496092826</v>
      </c>
      <c r="H48" s="223">
        <v>20.1955497709348</v>
      </c>
      <c r="I48" s="223">
        <v>22.866078981288499</v>
      </c>
      <c r="J48" s="223">
        <v>19.69687710399154</v>
      </c>
      <c r="K48" s="223">
        <v>21.730012222321559</v>
      </c>
      <c r="L48" s="223">
        <v>29.487019965966041</v>
      </c>
      <c r="M48" s="223">
        <v>37.241234682801519</v>
      </c>
      <c r="N48" s="223">
        <v>30.690975371483511</v>
      </c>
      <c r="O48" s="223">
        <v>24.51363018507157</v>
      </c>
      <c r="P48" s="223">
        <v>20.38411707329707</v>
      </c>
      <c r="Q48" s="223">
        <v>18.37018985066948</v>
      </c>
      <c r="R48" s="223">
        <v>15.74718970207042</v>
      </c>
      <c r="S48" s="223">
        <v>16.476051529423689</v>
      </c>
      <c r="T48" s="223">
        <v>22.149864974804348</v>
      </c>
      <c r="U48" s="223">
        <v>18.062955969903189</v>
      </c>
      <c r="V48" s="223">
        <v>11.42433411533043</v>
      </c>
      <c r="W48" s="223">
        <v>10.83772451024822</v>
      </c>
      <c r="X48" s="223">
        <v>8.2982315996488865</v>
      </c>
      <c r="Y48" s="223">
        <v>5.1625992518124262</v>
      </c>
      <c r="DA48" s="89" t="s">
        <v>1619</v>
      </c>
    </row>
    <row r="49" spans="1:105" ht="12" customHeight="1" x14ac:dyDescent="0.25">
      <c r="A49" s="55" t="s">
        <v>91</v>
      </c>
      <c r="B49" s="259">
        <v>0.10772256850789071</v>
      </c>
      <c r="C49" s="259">
        <v>0.1240620963705092</v>
      </c>
      <c r="D49" s="259">
        <v>0.1143372746548741</v>
      </c>
      <c r="E49" s="259">
        <v>0.1154831568896489</v>
      </c>
      <c r="F49" s="259">
        <v>0.1246424931610738</v>
      </c>
      <c r="G49" s="259">
        <v>0.18366060982682961</v>
      </c>
      <c r="H49" s="259">
        <v>0.13108974379589181</v>
      </c>
      <c r="I49" s="259">
        <v>0.14976269564775829</v>
      </c>
      <c r="J49" s="259">
        <v>0.1282604472056508</v>
      </c>
      <c r="K49" s="259">
        <v>0.14198288713629259</v>
      </c>
      <c r="L49" s="259">
        <v>0.19398093653235551</v>
      </c>
      <c r="M49" s="259">
        <v>0.24771662686273879</v>
      </c>
      <c r="N49" s="259">
        <v>0.20391677640098729</v>
      </c>
      <c r="O49" s="259">
        <v>0.16264576413453349</v>
      </c>
      <c r="P49" s="259">
        <v>0.13519142198507461</v>
      </c>
      <c r="Q49" s="259">
        <v>0.1218639315702555</v>
      </c>
      <c r="R49" s="259">
        <v>0.1046229611075371</v>
      </c>
      <c r="S49" s="259">
        <v>0.1090311099842696</v>
      </c>
      <c r="T49" s="259">
        <v>0.1461938890770465</v>
      </c>
      <c r="U49" s="259">
        <v>0.1192427361741055</v>
      </c>
      <c r="V49" s="259">
        <v>7.4663419235907871E-2</v>
      </c>
      <c r="W49" s="259">
        <v>7.0838171944946862E-2</v>
      </c>
      <c r="X49" s="259">
        <v>5.4269496642823413E-2</v>
      </c>
      <c r="Y49" s="259">
        <v>3.3679488868971617E-2</v>
      </c>
      <c r="DA49" s="67" t="s">
        <v>1620</v>
      </c>
    </row>
    <row r="50" spans="1:105" ht="12" customHeight="1" x14ac:dyDescent="0.25">
      <c r="A50" s="173" t="s">
        <v>92</v>
      </c>
      <c r="B50" s="224">
        <v>3.1309216350321252E-2</v>
      </c>
      <c r="C50" s="224">
        <v>3.6058247310118238E-2</v>
      </c>
      <c r="D50" s="224">
        <v>3.3231759311544228E-2</v>
      </c>
      <c r="E50" s="224">
        <v>3.3564806279301279E-2</v>
      </c>
      <c r="F50" s="224">
        <v>3.6226937761307088E-2</v>
      </c>
      <c r="G50" s="224">
        <v>5.3380362608778091E-2</v>
      </c>
      <c r="H50" s="224">
        <v>3.8100810319177628E-2</v>
      </c>
      <c r="I50" s="224">
        <v>4.3528043419234989E-2</v>
      </c>
      <c r="J50" s="224">
        <v>3.7278484410223897E-2</v>
      </c>
      <c r="K50" s="224">
        <v>4.1266867221679812E-2</v>
      </c>
      <c r="L50" s="224">
        <v>5.6379932207841682E-2</v>
      </c>
      <c r="M50" s="224">
        <v>7.1998036915070202E-2</v>
      </c>
      <c r="N50" s="224">
        <v>5.9267751950520309E-2</v>
      </c>
      <c r="O50" s="224">
        <v>4.7272465633591151E-2</v>
      </c>
      <c r="P50" s="224">
        <v>3.929294982720568E-2</v>
      </c>
      <c r="Q50" s="224">
        <v>3.541935781594728E-2</v>
      </c>
      <c r="R50" s="224">
        <v>3.0408325478120991E-2</v>
      </c>
      <c r="S50" s="224">
        <v>3.1689539700894873E-2</v>
      </c>
      <c r="T50" s="224">
        <v>4.2490781324740087E-2</v>
      </c>
      <c r="U50" s="224">
        <v>3.4657515846420572E-2</v>
      </c>
      <c r="V50" s="224">
        <v>2.1700681469923769E-2</v>
      </c>
      <c r="W50" s="224">
        <v>2.0588885708969499E-2</v>
      </c>
      <c r="X50" s="224">
        <v>1.57732537865427E-2</v>
      </c>
      <c r="Y50" s="224">
        <v>9.7888345791683259E-3</v>
      </c>
      <c r="DA50" s="177" t="s">
        <v>1621</v>
      </c>
    </row>
    <row r="51" spans="1:105" ht="12" customHeight="1" x14ac:dyDescent="0.25">
      <c r="A51" s="173" t="s">
        <v>93</v>
      </c>
      <c r="B51" s="224">
        <v>0.28427545590967951</v>
      </c>
      <c r="C51" s="224">
        <v>0.3051919858689956</v>
      </c>
      <c r="D51" s="224">
        <v>0.31160942611588133</v>
      </c>
      <c r="E51" s="224">
        <v>0.35358936701329807</v>
      </c>
      <c r="F51" s="224">
        <v>0.38224662641609919</v>
      </c>
      <c r="G51" s="224">
        <v>0.64057595145971291</v>
      </c>
      <c r="H51" s="224">
        <v>0.45584316788656759</v>
      </c>
      <c r="I51" s="224">
        <v>0.43704800918275921</v>
      </c>
      <c r="J51" s="224">
        <v>0.42226141381193849</v>
      </c>
      <c r="K51" s="224">
        <v>0.47851489571861788</v>
      </c>
      <c r="L51" s="224">
        <v>0.54541174287247196</v>
      </c>
      <c r="M51" s="224">
        <v>0.51802456285932885</v>
      </c>
      <c r="N51" s="224">
        <v>0.39121030797770862</v>
      </c>
      <c r="O51" s="224">
        <v>0.35043477507951099</v>
      </c>
      <c r="P51" s="224">
        <v>0.28814978174727202</v>
      </c>
      <c r="Q51" s="224">
        <v>0.23352961341176159</v>
      </c>
      <c r="R51" s="224">
        <v>0.1827064018652515</v>
      </c>
      <c r="S51" s="224">
        <v>0.2406976053134452</v>
      </c>
      <c r="T51" s="224">
        <v>0.39931241164016568</v>
      </c>
      <c r="U51" s="224">
        <v>0.33371459640696771</v>
      </c>
      <c r="V51" s="224">
        <v>0.2370430043209994</v>
      </c>
      <c r="W51" s="224">
        <v>0.21335369000543741</v>
      </c>
      <c r="X51" s="224">
        <v>0.1769635364568227</v>
      </c>
      <c r="Y51" s="224">
        <v>0.1137260391175353</v>
      </c>
      <c r="DA51" s="177" t="s">
        <v>1622</v>
      </c>
    </row>
    <row r="52" spans="1:105" ht="12" customHeight="1" x14ac:dyDescent="0.25">
      <c r="A52" s="173" t="s">
        <v>94</v>
      </c>
      <c r="B52" s="224">
        <v>8.7863444271701605E-2</v>
      </c>
      <c r="C52" s="224">
        <v>0.1011907090748792</v>
      </c>
      <c r="D52" s="224">
        <v>9.3258700558007057E-2</v>
      </c>
      <c r="E52" s="224">
        <v>9.4193334416739161E-2</v>
      </c>
      <c r="F52" s="224">
        <v>0.10166410719163051</v>
      </c>
      <c r="G52" s="224">
        <v>0.14980197724531921</v>
      </c>
      <c r="H52" s="224">
        <v>0.10692277911808511</v>
      </c>
      <c r="I52" s="224">
        <v>0.12215329104469649</v>
      </c>
      <c r="J52" s="224">
        <v>0.10461507566533509</v>
      </c>
      <c r="K52" s="224">
        <v>0.1158077240844953</v>
      </c>
      <c r="L52" s="224">
        <v>0.1582197068159831</v>
      </c>
      <c r="M52" s="224">
        <v>0.20204898881457559</v>
      </c>
      <c r="N52" s="224">
        <v>0.16632383137114651</v>
      </c>
      <c r="O52" s="224">
        <v>0.13266130979801249</v>
      </c>
      <c r="P52" s="224">
        <v>0.110268295085515</v>
      </c>
      <c r="Q52" s="224">
        <v>9.9397785520397131E-2</v>
      </c>
      <c r="R52" s="224">
        <v>8.5335262982883131E-2</v>
      </c>
      <c r="S52" s="224">
        <v>8.8930750433071235E-2</v>
      </c>
      <c r="T52" s="224">
        <v>0.1192424094941953</v>
      </c>
      <c r="U52" s="224">
        <v>9.7259818901099568E-2</v>
      </c>
      <c r="V52" s="224">
        <v>6.0898893017839191E-2</v>
      </c>
      <c r="W52" s="224">
        <v>5.7778846709713762E-2</v>
      </c>
      <c r="X52" s="224">
        <v>4.4264678794590159E-2</v>
      </c>
      <c r="Y52" s="224">
        <v>2.747052854687106E-2</v>
      </c>
      <c r="DA52" s="177" t="s">
        <v>1623</v>
      </c>
    </row>
    <row r="53" spans="1:105" ht="12" customHeight="1" x14ac:dyDescent="0.25">
      <c r="A53" s="56" t="s">
        <v>95</v>
      </c>
      <c r="B53" s="260">
        <v>0.2504360972599135</v>
      </c>
      <c r="C53" s="260">
        <v>0.26577179295807141</v>
      </c>
      <c r="D53" s="260">
        <v>0.26684276307887422</v>
      </c>
      <c r="E53" s="260">
        <v>0.29831526722542212</v>
      </c>
      <c r="F53" s="260">
        <v>0.34479835433927308</v>
      </c>
      <c r="G53" s="260">
        <v>0.57334901313899711</v>
      </c>
      <c r="H53" s="260">
        <v>0.39276809831020942</v>
      </c>
      <c r="I53" s="260">
        <v>0.39230670513393628</v>
      </c>
      <c r="J53" s="260">
        <v>0.36902707676268448</v>
      </c>
      <c r="K53" s="260">
        <v>0.40878577142217881</v>
      </c>
      <c r="L53" s="260">
        <v>0.48645006828491172</v>
      </c>
      <c r="M53" s="260">
        <v>0.46840532789279982</v>
      </c>
      <c r="N53" s="260">
        <v>0.3497655591237116</v>
      </c>
      <c r="O53" s="260">
        <v>0.31660340748400528</v>
      </c>
      <c r="P53" s="260">
        <v>0.25843352559781319</v>
      </c>
      <c r="Q53" s="260">
        <v>0.22171520765680999</v>
      </c>
      <c r="R53" s="260">
        <v>0.16786190939003731</v>
      </c>
      <c r="S53" s="260">
        <v>0.2226522704092149</v>
      </c>
      <c r="T53" s="260">
        <v>0.37288436022271942</v>
      </c>
      <c r="U53" s="260">
        <v>0.3115265994401108</v>
      </c>
      <c r="V53" s="260">
        <v>0.20754610603768009</v>
      </c>
      <c r="W53" s="260">
        <v>0.18916042062121349</v>
      </c>
      <c r="X53" s="260">
        <v>0.155711223749847</v>
      </c>
      <c r="Y53" s="260">
        <v>0.10113177827303239</v>
      </c>
      <c r="DA53" s="68" t="s">
        <v>1624</v>
      </c>
    </row>
    <row r="54" spans="1:105" ht="12" customHeight="1" x14ac:dyDescent="0.25">
      <c r="A54" s="37" t="s">
        <v>159</v>
      </c>
      <c r="B54" s="226">
        <v>2.1209157693997688E-2</v>
      </c>
      <c r="C54" s="226">
        <v>2.4200308222302541E-2</v>
      </c>
      <c r="D54" s="226">
        <v>1.7481773188800741E-2</v>
      </c>
      <c r="E54" s="226">
        <v>1.7319270464940091E-2</v>
      </c>
      <c r="F54" s="226">
        <v>1.2095753214686109E-3</v>
      </c>
      <c r="G54" s="226">
        <v>1.8143271998636891E-3</v>
      </c>
      <c r="H54" s="226">
        <v>1.283349235667149E-3</v>
      </c>
      <c r="I54" s="226">
        <v>1.7572849701839571E-3</v>
      </c>
      <c r="J54" s="226">
        <v>1.4163064737836831E-3</v>
      </c>
      <c r="K54" s="226">
        <v>1.7674491920856501E-3</v>
      </c>
      <c r="L54" s="226">
        <v>2.5295464782832369E-3</v>
      </c>
      <c r="M54" s="226">
        <v>1.9975956426777821E-3</v>
      </c>
      <c r="N54" s="226">
        <v>1.7058661965606469E-2</v>
      </c>
      <c r="O54" s="226">
        <v>1.491884903859558E-2</v>
      </c>
      <c r="P54" s="226">
        <v>1.5391887219279379E-2</v>
      </c>
      <c r="Q54" s="226">
        <v>7.6684772991533643E-3</v>
      </c>
      <c r="R54" s="226">
        <v>7.0815432158018842E-3</v>
      </c>
      <c r="S54" s="226">
        <v>4.5471417104579366E-3</v>
      </c>
      <c r="T54" s="226">
        <v>6.4778825772172071E-3</v>
      </c>
      <c r="U54" s="226">
        <v>4.3214476444650507E-3</v>
      </c>
      <c r="V54" s="226">
        <v>2.5463304519310571E-3</v>
      </c>
      <c r="W54" s="226">
        <v>2.5626853213704661E-3</v>
      </c>
      <c r="X54" s="226">
        <v>1.5773575643344871E-3</v>
      </c>
      <c r="Y54" s="226">
        <v>7.4012811405338886E-4</v>
      </c>
      <c r="DA54" s="69" t="s">
        <v>1625</v>
      </c>
    </row>
    <row r="55" spans="1:105" ht="12" customHeight="1" x14ac:dyDescent="0.25">
      <c r="A55" s="37" t="s">
        <v>35</v>
      </c>
      <c r="B55" s="226">
        <v>1.829247810154189E-2</v>
      </c>
      <c r="C55" s="226">
        <v>3.5086255514316593E-2</v>
      </c>
      <c r="D55" s="226">
        <v>3.0396845849774291E-2</v>
      </c>
      <c r="E55" s="226">
        <v>2.3233128058647131E-2</v>
      </c>
      <c r="F55" s="226">
        <v>2.8817465566045579E-2</v>
      </c>
      <c r="G55" s="226">
        <v>3.3682642476574418E-2</v>
      </c>
      <c r="H55" s="226">
        <v>3.2154155712205361E-2</v>
      </c>
      <c r="I55" s="226">
        <v>3.9651648671929288E-2</v>
      </c>
      <c r="J55" s="226">
        <v>3.1793716951925427E-2</v>
      </c>
      <c r="K55" s="226">
        <v>3.6859005763915258E-2</v>
      </c>
      <c r="L55" s="226">
        <v>5.5335334609185979E-2</v>
      </c>
      <c r="M55" s="226">
        <v>0.1127472102780986</v>
      </c>
      <c r="N55" s="226">
        <v>5.8970156645754272E-2</v>
      </c>
      <c r="O55" s="226">
        <v>2.8375049049975311E-2</v>
      </c>
      <c r="P55" s="226">
        <v>2.5970752790084681E-2</v>
      </c>
      <c r="Q55" s="226">
        <v>5.5394310542494808E-3</v>
      </c>
      <c r="R55" s="226">
        <v>1.720872277005359E-2</v>
      </c>
      <c r="S55" s="226">
        <v>1.1358967624040419E-2</v>
      </c>
      <c r="T55" s="226">
        <v>1.8730952083289919E-2</v>
      </c>
      <c r="U55" s="226">
        <v>1.277556441684982E-2</v>
      </c>
      <c r="V55" s="226">
        <v>1.6269890316690998E-2</v>
      </c>
      <c r="W55" s="226">
        <v>1.5681799352845829E-2</v>
      </c>
      <c r="X55" s="226">
        <v>9.5623097503862858E-3</v>
      </c>
      <c r="Y55" s="226">
        <v>5.2414026506611561E-3</v>
      </c>
      <c r="DA55" s="69" t="s">
        <v>1626</v>
      </c>
    </row>
    <row r="56" spans="1:105" ht="12" customHeight="1" x14ac:dyDescent="0.25">
      <c r="A56" s="37" t="s">
        <v>96</v>
      </c>
      <c r="B56" s="226">
        <v>0</v>
      </c>
      <c r="C56" s="226">
        <v>0</v>
      </c>
      <c r="D56" s="226">
        <v>0</v>
      </c>
      <c r="E56" s="226">
        <v>0</v>
      </c>
      <c r="F56" s="226">
        <v>0</v>
      </c>
      <c r="G56" s="226">
        <v>0</v>
      </c>
      <c r="H56" s="226">
        <v>0</v>
      </c>
      <c r="I56" s="226">
        <v>0</v>
      </c>
      <c r="J56" s="226">
        <v>0</v>
      </c>
      <c r="K56" s="226">
        <v>0</v>
      </c>
      <c r="L56" s="226">
        <v>0</v>
      </c>
      <c r="M56" s="226">
        <v>0</v>
      </c>
      <c r="N56" s="226">
        <v>0</v>
      </c>
      <c r="O56" s="226">
        <v>0</v>
      </c>
      <c r="P56" s="226">
        <v>0</v>
      </c>
      <c r="Q56" s="226">
        <v>0</v>
      </c>
      <c r="R56" s="226">
        <v>0</v>
      </c>
      <c r="S56" s="226">
        <v>0</v>
      </c>
      <c r="T56" s="226">
        <v>0</v>
      </c>
      <c r="U56" s="226">
        <v>0</v>
      </c>
      <c r="V56" s="226">
        <v>0</v>
      </c>
      <c r="W56" s="226">
        <v>0</v>
      </c>
      <c r="X56" s="226">
        <v>0</v>
      </c>
      <c r="Y56" s="226">
        <v>0</v>
      </c>
      <c r="DA56" s="69" t="s">
        <v>1627</v>
      </c>
    </row>
    <row r="57" spans="1:105" ht="12" customHeight="1" x14ac:dyDescent="0.25">
      <c r="A57" s="37" t="s">
        <v>78</v>
      </c>
      <c r="B57" s="226">
        <v>0</v>
      </c>
      <c r="C57" s="226">
        <v>0</v>
      </c>
      <c r="D57" s="226">
        <v>0</v>
      </c>
      <c r="E57" s="226">
        <v>0</v>
      </c>
      <c r="F57" s="226">
        <v>0</v>
      </c>
      <c r="G57" s="226">
        <v>0</v>
      </c>
      <c r="H57" s="226">
        <v>0</v>
      </c>
      <c r="I57" s="226">
        <v>0</v>
      </c>
      <c r="J57" s="226">
        <v>0</v>
      </c>
      <c r="K57" s="226">
        <v>0</v>
      </c>
      <c r="L57" s="226">
        <v>0</v>
      </c>
      <c r="M57" s="226">
        <v>0</v>
      </c>
      <c r="N57" s="226">
        <v>0</v>
      </c>
      <c r="O57" s="226">
        <v>0</v>
      </c>
      <c r="P57" s="226">
        <v>0</v>
      </c>
      <c r="Q57" s="226">
        <v>0</v>
      </c>
      <c r="R57" s="226">
        <v>0</v>
      </c>
      <c r="S57" s="226">
        <v>0</v>
      </c>
      <c r="T57" s="226">
        <v>0</v>
      </c>
      <c r="U57" s="226">
        <v>0</v>
      </c>
      <c r="V57" s="226">
        <v>0</v>
      </c>
      <c r="W57" s="226">
        <v>0</v>
      </c>
      <c r="X57" s="226">
        <v>0</v>
      </c>
      <c r="Y57" s="226">
        <v>0</v>
      </c>
      <c r="DA57" s="69" t="s">
        <v>1628</v>
      </c>
    </row>
    <row r="58" spans="1:105" ht="12" customHeight="1" x14ac:dyDescent="0.25">
      <c r="A58" s="37" t="s">
        <v>40</v>
      </c>
      <c r="B58" s="226">
        <v>0.21093446146437389</v>
      </c>
      <c r="C58" s="226">
        <v>0.20648522922145221</v>
      </c>
      <c r="D58" s="226">
        <v>0.21896414404029921</v>
      </c>
      <c r="E58" s="226">
        <v>0.25776286870183479</v>
      </c>
      <c r="F58" s="226">
        <v>0.31477131345175891</v>
      </c>
      <c r="G58" s="226">
        <v>0.53785204346255899</v>
      </c>
      <c r="H58" s="226">
        <v>0.35933059336233691</v>
      </c>
      <c r="I58" s="226">
        <v>0.35089777149182311</v>
      </c>
      <c r="J58" s="226">
        <v>0.33581705333697542</v>
      </c>
      <c r="K58" s="226">
        <v>0.37015931646617789</v>
      </c>
      <c r="L58" s="226">
        <v>0.42858518719744249</v>
      </c>
      <c r="M58" s="226">
        <v>0.35366052197202341</v>
      </c>
      <c r="N58" s="226">
        <v>0.27373674051235092</v>
      </c>
      <c r="O58" s="226">
        <v>0.27330950939543452</v>
      </c>
      <c r="P58" s="226">
        <v>0.2170708855884492</v>
      </c>
      <c r="Q58" s="226">
        <v>0.2085072993034072</v>
      </c>
      <c r="R58" s="226">
        <v>0.1435716434041818</v>
      </c>
      <c r="S58" s="226">
        <v>0.20674616107471649</v>
      </c>
      <c r="T58" s="226">
        <v>0.34767552556221232</v>
      </c>
      <c r="U58" s="226">
        <v>0.29442958737879588</v>
      </c>
      <c r="V58" s="226">
        <v>0.18872988526905801</v>
      </c>
      <c r="W58" s="226">
        <v>0.17091593594699719</v>
      </c>
      <c r="X58" s="226">
        <v>0.14457155643512631</v>
      </c>
      <c r="Y58" s="226">
        <v>9.5150247508317853E-2</v>
      </c>
      <c r="DA58" s="69" t="s">
        <v>1629</v>
      </c>
    </row>
    <row r="59" spans="1:105" ht="12" customHeight="1" x14ac:dyDescent="0.25">
      <c r="A59" s="57" t="s">
        <v>1496</v>
      </c>
      <c r="B59" s="261">
        <v>1.0295586177966349</v>
      </c>
      <c r="C59" s="261">
        <v>1.1053118818450709</v>
      </c>
      <c r="D59" s="261">
        <v>1.128553884533039</v>
      </c>
      <c r="E59" s="261">
        <v>1.2805923705402911</v>
      </c>
      <c r="F59" s="261">
        <v>1.3843801853770441</v>
      </c>
      <c r="G59" s="261">
        <v>2.319969865383551</v>
      </c>
      <c r="H59" s="261">
        <v>1.65092431339006</v>
      </c>
      <c r="I59" s="261">
        <v>1.582854006178912</v>
      </c>
      <c r="J59" s="261">
        <v>1.5293014873967861</v>
      </c>
      <c r="K59" s="261">
        <v>1.733034366455082</v>
      </c>
      <c r="L59" s="261">
        <v>1.975314254003862</v>
      </c>
      <c r="M59" s="261">
        <v>1.8761262776467389</v>
      </c>
      <c r="N59" s="261">
        <v>1.4168438941042301</v>
      </c>
      <c r="O59" s="261">
        <v>1.2691674049178829</v>
      </c>
      <c r="P59" s="261">
        <v>1.043590239138974</v>
      </c>
      <c r="Q59" s="261">
        <v>0.84577272149441685</v>
      </c>
      <c r="R59" s="261">
        <v>0.66170661819904208</v>
      </c>
      <c r="S59" s="261">
        <v>0.87173299235585777</v>
      </c>
      <c r="T59" s="261">
        <v>1.4461872316121109</v>
      </c>
      <c r="U59" s="261">
        <v>1.208612039741068</v>
      </c>
      <c r="V59" s="261">
        <v>0.85849714709323988</v>
      </c>
      <c r="W59" s="261">
        <v>0.77270170750724509</v>
      </c>
      <c r="X59" s="261">
        <v>0.64090771893011378</v>
      </c>
      <c r="Y59" s="261">
        <v>0.4118808754229456</v>
      </c>
      <c r="DA59" s="70" t="s">
        <v>1630</v>
      </c>
    </row>
    <row r="60" spans="1:105" ht="12" customHeight="1" x14ac:dyDescent="0.25">
      <c r="A60" s="57" t="s">
        <v>1498</v>
      </c>
      <c r="B60" s="261">
        <f t="shared" ref="B60:Y60" si="1">B61+B67+B78</f>
        <v>1.6731222987105332</v>
      </c>
      <c r="C60" s="261">
        <f t="shared" si="1"/>
        <v>1.9659317407409294</v>
      </c>
      <c r="D60" s="261">
        <f t="shared" si="1"/>
        <v>1.7743354806722493</v>
      </c>
      <c r="E60" s="261">
        <f t="shared" si="1"/>
        <v>1.7420767374897237</v>
      </c>
      <c r="F60" s="261">
        <f t="shared" si="1"/>
        <v>1.8722513997994035</v>
      </c>
      <c r="G60" s="261">
        <f t="shared" si="1"/>
        <v>2.6592408395234646</v>
      </c>
      <c r="H60" s="261">
        <f t="shared" si="1"/>
        <v>1.9226982624616396</v>
      </c>
      <c r="I60" s="261">
        <f t="shared" si="1"/>
        <v>2.2883780847574204</v>
      </c>
      <c r="J60" s="261">
        <f t="shared" si="1"/>
        <v>1.9051985418864668</v>
      </c>
      <c r="K60" s="261">
        <f t="shared" si="1"/>
        <v>2.1146610989500521</v>
      </c>
      <c r="L60" s="261">
        <f t="shared" si="1"/>
        <v>2.9715281075396267</v>
      </c>
      <c r="M60" s="261">
        <f t="shared" si="1"/>
        <v>3.9099031025602047</v>
      </c>
      <c r="N60" s="261">
        <f t="shared" si="1"/>
        <v>2.942526368059116</v>
      </c>
      <c r="O60" s="261">
        <f t="shared" si="1"/>
        <v>2.3065899035472768</v>
      </c>
      <c r="P60" s="261">
        <f t="shared" si="1"/>
        <v>1.954669432521192</v>
      </c>
      <c r="Q60" s="261">
        <f t="shared" si="1"/>
        <v>1.5048123056813234</v>
      </c>
      <c r="R60" s="261">
        <f t="shared" si="1"/>
        <v>1.3866032085957702</v>
      </c>
      <c r="S60" s="261">
        <f t="shared" si="1"/>
        <v>1.4081752151746163</v>
      </c>
      <c r="T60" s="261">
        <f t="shared" si="1"/>
        <v>2.1355016949102055</v>
      </c>
      <c r="U60" s="261">
        <f t="shared" si="1"/>
        <v>1.6809233696546213</v>
      </c>
      <c r="V60" s="261">
        <f t="shared" si="1"/>
        <v>1.1018396631697276</v>
      </c>
      <c r="W60" s="261">
        <f t="shared" si="1"/>
        <v>1.0535684810437287</v>
      </c>
      <c r="X60" s="261">
        <f t="shared" si="1"/>
        <v>0.78349732433217512</v>
      </c>
      <c r="Y60" s="261">
        <f t="shared" si="1"/>
        <v>0.47922154799777628</v>
      </c>
      <c r="DA60" s="70"/>
    </row>
    <row r="61" spans="1:105" ht="12" customHeight="1" x14ac:dyDescent="0.25">
      <c r="A61" s="60" t="s">
        <v>1499</v>
      </c>
      <c r="B61" s="262">
        <v>1.33969251930692</v>
      </c>
      <c r="C61" s="262">
        <v>1.5739305857673891</v>
      </c>
      <c r="D61" s="262">
        <v>1.419451317033626</v>
      </c>
      <c r="E61" s="262">
        <v>1.393816804294659</v>
      </c>
      <c r="F61" s="262">
        <v>1.497319198075119</v>
      </c>
      <c r="G61" s="262">
        <v>2.1262813747173182</v>
      </c>
      <c r="H61" s="262">
        <v>1.5400307489045839</v>
      </c>
      <c r="I61" s="262">
        <v>1.8287095111493059</v>
      </c>
      <c r="J61" s="262">
        <v>1.523958712605161</v>
      </c>
      <c r="K61" s="262">
        <v>1.6895503067348701</v>
      </c>
      <c r="L61" s="262">
        <v>2.363185856866179</v>
      </c>
      <c r="M61" s="262">
        <v>3.0600381285571672</v>
      </c>
      <c r="N61" s="262">
        <v>2.2061935701439102</v>
      </c>
      <c r="O61" s="262">
        <v>1.734522331269146</v>
      </c>
      <c r="P61" s="262">
        <v>1.4807506685379339</v>
      </c>
      <c r="Q61" s="262">
        <v>1.0489363967559839</v>
      </c>
      <c r="R61" s="262">
        <v>0.99151611626711755</v>
      </c>
      <c r="S61" s="262">
        <v>1.015759230255326</v>
      </c>
      <c r="T61" s="262">
        <v>1.668261292647331</v>
      </c>
      <c r="U61" s="262">
        <v>1.295378813593322</v>
      </c>
      <c r="V61" s="262">
        <v>0.87474949633969801</v>
      </c>
      <c r="W61" s="262">
        <v>0.83541382049513468</v>
      </c>
      <c r="X61" s="262">
        <v>0.61689807818481701</v>
      </c>
      <c r="Y61" s="262">
        <v>0.37711770199307609</v>
      </c>
      <c r="DA61" s="72" t="s">
        <v>1631</v>
      </c>
    </row>
    <row r="62" spans="1:105" ht="12" customHeight="1" x14ac:dyDescent="0.25">
      <c r="A62" s="59" t="s">
        <v>28</v>
      </c>
      <c r="B62" s="230">
        <v>1.02399361474657</v>
      </c>
      <c r="C62" s="230">
        <v>1.1802291568474199</v>
      </c>
      <c r="D62" s="230">
        <v>0.98250852940942834</v>
      </c>
      <c r="E62" s="230">
        <v>0.90733051968491663</v>
      </c>
      <c r="F62" s="230">
        <v>0.93023021897815394</v>
      </c>
      <c r="G62" s="230">
        <v>1.1053542521707871</v>
      </c>
      <c r="H62" s="230">
        <v>0.6787516047015536</v>
      </c>
      <c r="I62" s="230">
        <v>1.028322787635721</v>
      </c>
      <c r="J62" s="230">
        <v>0.74335477036954978</v>
      </c>
      <c r="K62" s="230">
        <v>0.48060328601877378</v>
      </c>
      <c r="L62" s="230">
        <v>1.202758045701932</v>
      </c>
      <c r="M62" s="230">
        <v>0.96190218378271497</v>
      </c>
      <c r="N62" s="230">
        <v>1.1231253664809291</v>
      </c>
      <c r="O62" s="230">
        <v>0.90129571538328612</v>
      </c>
      <c r="P62" s="230">
        <v>0.82275729604258541</v>
      </c>
      <c r="Q62" s="230">
        <v>0.68910225713242634</v>
      </c>
      <c r="R62" s="230">
        <v>0.44236408808595001</v>
      </c>
      <c r="S62" s="230">
        <v>0.51780994333798347</v>
      </c>
      <c r="T62" s="230">
        <v>1.266599646280721</v>
      </c>
      <c r="U62" s="230">
        <v>0.83481208376670379</v>
      </c>
      <c r="V62" s="230">
        <v>0.54616699022002424</v>
      </c>
      <c r="W62" s="230">
        <v>0.55939658122918212</v>
      </c>
      <c r="X62" s="230">
        <v>0.25871299133053538</v>
      </c>
      <c r="Y62" s="230">
        <v>0.16496829111125719</v>
      </c>
      <c r="DA62" s="71" t="s">
        <v>1632</v>
      </c>
    </row>
    <row r="63" spans="1:105" ht="12" customHeight="1" x14ac:dyDescent="0.25">
      <c r="A63" s="59" t="s">
        <v>31</v>
      </c>
      <c r="B63" s="295">
        <v>2.9613211905525291E-2</v>
      </c>
      <c r="C63" s="295">
        <v>3.2907495608309627E-2</v>
      </c>
      <c r="D63" s="295">
        <v>3.0043838580991761E-2</v>
      </c>
      <c r="E63" s="295">
        <v>3.7726173757206397E-2</v>
      </c>
      <c r="F63" s="295">
        <v>4.7809442075113513E-2</v>
      </c>
      <c r="G63" s="295">
        <v>7.7301666371725031E-2</v>
      </c>
      <c r="H63" s="295">
        <v>5.4507087468090278E-2</v>
      </c>
      <c r="I63" s="295">
        <v>4.9927705040375261E-2</v>
      </c>
      <c r="J63" s="295">
        <v>5.3185976048059247E-2</v>
      </c>
      <c r="K63" s="295">
        <v>9.868989371570458E-2</v>
      </c>
      <c r="L63" s="295">
        <v>7.1792138125985228E-2</v>
      </c>
      <c r="M63" s="295">
        <v>9.2589130687945734E-2</v>
      </c>
      <c r="N63" s="295">
        <v>4.5901818421915569E-2</v>
      </c>
      <c r="O63" s="295">
        <v>5.5252112914999332E-2</v>
      </c>
      <c r="P63" s="295">
        <v>4.5479790598970317E-2</v>
      </c>
      <c r="Q63" s="295">
        <v>3.5046424170669693E-2</v>
      </c>
      <c r="R63" s="295">
        <v>5.1369852180163947E-2</v>
      </c>
      <c r="S63" s="295">
        <v>4.1058319621201288E-2</v>
      </c>
      <c r="T63" s="295">
        <v>3.7598443807500818E-2</v>
      </c>
      <c r="U63" s="295">
        <v>4.8751380497512778E-2</v>
      </c>
      <c r="V63" s="295">
        <v>2.4227926346200201E-2</v>
      </c>
      <c r="W63" s="295">
        <v>2.172657467069114E-2</v>
      </c>
      <c r="X63" s="295">
        <v>4.2807981301472661E-2</v>
      </c>
      <c r="Y63" s="295">
        <v>3.470312067553262E-2</v>
      </c>
      <c r="DA63" s="122" t="s">
        <v>1633</v>
      </c>
    </row>
    <row r="64" spans="1:105" ht="12" customHeight="1" x14ac:dyDescent="0.25">
      <c r="A64" s="59" t="s">
        <v>159</v>
      </c>
      <c r="B64" s="295">
        <v>8.2719591182237373E-2</v>
      </c>
      <c r="C64" s="295">
        <v>8.9932159222933142E-2</v>
      </c>
      <c r="D64" s="295">
        <v>9.0103789052695005E-2</v>
      </c>
      <c r="E64" s="295">
        <v>0.1197220644497914</v>
      </c>
      <c r="F64" s="295">
        <v>8.2074888555648973E-3</v>
      </c>
      <c r="G64" s="295">
        <v>1.902071252865227E-2</v>
      </c>
      <c r="H64" s="295">
        <v>1.3417387580197761E-2</v>
      </c>
      <c r="I64" s="295">
        <v>1.317008724617625E-2</v>
      </c>
      <c r="J64" s="295">
        <v>1.408144934967925E-2</v>
      </c>
      <c r="K64" s="295">
        <v>2.6648278292793381E-2</v>
      </c>
      <c r="L64" s="295">
        <v>2.35053872329717E-2</v>
      </c>
      <c r="M64" s="295">
        <v>1.6057895022378098E-2</v>
      </c>
      <c r="N64" s="295">
        <v>0.21678554256925239</v>
      </c>
      <c r="O64" s="295">
        <v>0.22239865210879339</v>
      </c>
      <c r="P64" s="295">
        <v>0.2225320290944135</v>
      </c>
      <c r="Q64" s="295">
        <v>0.1506671582994551</v>
      </c>
      <c r="R64" s="295">
        <v>0.1318871241633218</v>
      </c>
      <c r="S64" s="295">
        <v>0.1125312376191126</v>
      </c>
      <c r="T64" s="295">
        <v>8.2121213169954674E-2</v>
      </c>
      <c r="U64" s="295">
        <v>8.802724480238007E-2</v>
      </c>
      <c r="V64" s="295">
        <v>3.8163192526343162E-2</v>
      </c>
      <c r="W64" s="295">
        <v>3.0855882084926539E-2</v>
      </c>
      <c r="X64" s="295">
        <v>3.993672572962545E-2</v>
      </c>
      <c r="Y64" s="295">
        <v>1.9460723210313169E-2</v>
      </c>
      <c r="DA64" s="122" t="s">
        <v>1634</v>
      </c>
    </row>
    <row r="65" spans="1:105" ht="12" customHeight="1" x14ac:dyDescent="0.25">
      <c r="A65" s="59" t="s">
        <v>32</v>
      </c>
      <c r="B65" s="295">
        <v>0.13373043364877879</v>
      </c>
      <c r="C65" s="295">
        <v>0.14359782718177319</v>
      </c>
      <c r="D65" s="295">
        <v>0.1638765516384092</v>
      </c>
      <c r="E65" s="295">
        <v>0.17228119495629129</v>
      </c>
      <c r="F65" s="295">
        <v>0.32021534832543069</v>
      </c>
      <c r="G65" s="295">
        <v>0.57994419985761303</v>
      </c>
      <c r="H65" s="295">
        <v>0.46523333978914932</v>
      </c>
      <c r="I65" s="295">
        <v>0.44723286691679559</v>
      </c>
      <c r="J65" s="295">
        <v>0.40480064559540713</v>
      </c>
      <c r="K65" s="295">
        <v>0.54118337590042132</v>
      </c>
      <c r="L65" s="295">
        <v>0.56324838977897973</v>
      </c>
      <c r="M65" s="295">
        <v>1.104860106786671</v>
      </c>
      <c r="N65" s="295">
        <v>8.8918661346193681E-2</v>
      </c>
      <c r="O65" s="295">
        <v>0.14271120501487919</v>
      </c>
      <c r="P65" s="295">
        <v>2.3493824809373329E-2</v>
      </c>
      <c r="Q65" s="295">
        <v>6.7890145300626814E-2</v>
      </c>
      <c r="R65" s="295">
        <v>5.3072993156283353E-2</v>
      </c>
      <c r="S65" s="295">
        <v>6.9982724911043653E-2</v>
      </c>
      <c r="T65" s="295">
        <v>5.017243757705054E-2</v>
      </c>
      <c r="U65" s="295">
        <v>6.9783147480719884E-2</v>
      </c>
      <c r="V65" s="295">
        <v>2.8184895669114439E-2</v>
      </c>
      <c r="W65" s="295">
        <v>3.9140093211063522E-2</v>
      </c>
      <c r="X65" s="295">
        <v>3.9131874371848861E-2</v>
      </c>
      <c r="Y65" s="295">
        <v>2.346959897793538E-2</v>
      </c>
      <c r="DA65" s="122" t="s">
        <v>1635</v>
      </c>
    </row>
    <row r="66" spans="1:105" ht="12" customHeight="1" x14ac:dyDescent="0.25">
      <c r="A66" s="59" t="s">
        <v>35</v>
      </c>
      <c r="B66" s="295">
        <v>6.9635667823808825E-2</v>
      </c>
      <c r="C66" s="295">
        <v>0.1272639469069527</v>
      </c>
      <c r="D66" s="295">
        <v>0.152918608352102</v>
      </c>
      <c r="E66" s="295">
        <v>0.15675685144645321</v>
      </c>
      <c r="F66" s="295">
        <v>0.19085669984085549</v>
      </c>
      <c r="G66" s="295">
        <v>0.34466054378854111</v>
      </c>
      <c r="H66" s="295">
        <v>0.32812132936559291</v>
      </c>
      <c r="I66" s="295">
        <v>0.29005606431023762</v>
      </c>
      <c r="J66" s="295">
        <v>0.30853587124246562</v>
      </c>
      <c r="K66" s="295">
        <v>0.54242547280717668</v>
      </c>
      <c r="L66" s="295">
        <v>0.50188189602631006</v>
      </c>
      <c r="M66" s="295">
        <v>0.88462881227745671</v>
      </c>
      <c r="N66" s="295">
        <v>0.73146218132561969</v>
      </c>
      <c r="O66" s="295">
        <v>0.41286464584718757</v>
      </c>
      <c r="P66" s="295">
        <v>0.36648772799259183</v>
      </c>
      <c r="Q66" s="295">
        <v>0.1062304118528057</v>
      </c>
      <c r="R66" s="295">
        <v>0.31282205868139862</v>
      </c>
      <c r="S66" s="295">
        <v>0.27437700476598548</v>
      </c>
      <c r="T66" s="295">
        <v>0.2317695518121041</v>
      </c>
      <c r="U66" s="295">
        <v>0.25400495704600601</v>
      </c>
      <c r="V66" s="295">
        <v>0.23800649157801601</v>
      </c>
      <c r="W66" s="295">
        <v>0.18429468929927131</v>
      </c>
      <c r="X66" s="295">
        <v>0.23630850545133461</v>
      </c>
      <c r="Y66" s="295">
        <v>0.13451596801803781</v>
      </c>
      <c r="DA66" s="122" t="s">
        <v>1636</v>
      </c>
    </row>
    <row r="67" spans="1:105" ht="12" customHeight="1" x14ac:dyDescent="0.25">
      <c r="A67" s="60" t="s">
        <v>1506</v>
      </c>
      <c r="B67" s="262">
        <v>0.33342977940361312</v>
      </c>
      <c r="C67" s="262">
        <v>0.39200115497354038</v>
      </c>
      <c r="D67" s="262">
        <v>0.35488416363862341</v>
      </c>
      <c r="E67" s="262">
        <v>0.34825993319506471</v>
      </c>
      <c r="F67" s="262">
        <v>0.37493220172428438</v>
      </c>
      <c r="G67" s="262">
        <v>0.53295946480614642</v>
      </c>
      <c r="H67" s="262">
        <v>0.38266751355705569</v>
      </c>
      <c r="I67" s="262">
        <v>0.45966857360811442</v>
      </c>
      <c r="J67" s="262">
        <v>0.38123982928130568</v>
      </c>
      <c r="K67" s="262">
        <v>0.425110792215182</v>
      </c>
      <c r="L67" s="262">
        <v>0.60834225067344772</v>
      </c>
      <c r="M67" s="262">
        <v>0.8498649740030374</v>
      </c>
      <c r="N67" s="262">
        <v>0.73633279791520578</v>
      </c>
      <c r="O67" s="262">
        <v>0.57206757227813054</v>
      </c>
      <c r="P67" s="262">
        <v>0.47391876398325811</v>
      </c>
      <c r="Q67" s="262">
        <v>0.45587590892533952</v>
      </c>
      <c r="R67" s="262">
        <v>0.39508709232865269</v>
      </c>
      <c r="S67" s="262">
        <v>0.39241598491929031</v>
      </c>
      <c r="T67" s="262">
        <v>0.46724040226287422</v>
      </c>
      <c r="U67" s="262">
        <v>0.38554455606129928</v>
      </c>
      <c r="V67" s="262">
        <v>0.22709016683002969</v>
      </c>
      <c r="W67" s="262">
        <v>0.21815466054859409</v>
      </c>
      <c r="X67" s="262">
        <v>0.1665992461473581</v>
      </c>
      <c r="Y67" s="262">
        <v>0.1021038460047002</v>
      </c>
      <c r="DA67" s="72" t="s">
        <v>1637</v>
      </c>
    </row>
    <row r="68" spans="1:105" ht="12" customHeight="1" x14ac:dyDescent="0.25">
      <c r="A68" s="147" t="s">
        <v>28</v>
      </c>
      <c r="B68" s="229">
        <v>0.19529695724305901</v>
      </c>
      <c r="C68" s="229">
        <v>0.21999020880576201</v>
      </c>
      <c r="D68" s="229">
        <v>0.16229597596817541</v>
      </c>
      <c r="E68" s="229">
        <v>0.14174750832737931</v>
      </c>
      <c r="F68" s="229">
        <v>0.1312222253254049</v>
      </c>
      <c r="G68" s="229">
        <v>0.13966779899362919</v>
      </c>
      <c r="H68" s="229">
        <v>8.8675609725837712E-2</v>
      </c>
      <c r="I68" s="229">
        <v>0.117188952314112</v>
      </c>
      <c r="J68" s="229">
        <v>8.8559204969816868E-2</v>
      </c>
      <c r="K68" s="229">
        <v>4.2304864245623422E-2</v>
      </c>
      <c r="L68" s="229">
        <v>0.1095050221460146</v>
      </c>
      <c r="M68" s="229">
        <v>6.3993489049987667E-2</v>
      </c>
      <c r="N68" s="229">
        <v>3.7706650759652648E-2</v>
      </c>
      <c r="O68" s="229">
        <v>2.9113719132097791E-2</v>
      </c>
      <c r="P68" s="229">
        <v>2.6948541800566939E-2</v>
      </c>
      <c r="Q68" s="229">
        <v>1.0887392310768299E-2</v>
      </c>
      <c r="R68" s="229">
        <v>6.3872430306897796E-3</v>
      </c>
      <c r="S68" s="229">
        <v>9.0602872184951267E-3</v>
      </c>
      <c r="T68" s="229">
        <v>7.3561528007664925E-2</v>
      </c>
      <c r="U68" s="229">
        <v>3.059277529217783E-2</v>
      </c>
      <c r="V68" s="229">
        <v>4.047027556043567E-2</v>
      </c>
      <c r="W68" s="229">
        <v>4.5636795413451163E-2</v>
      </c>
      <c r="X68" s="229">
        <v>1.176700463831557E-2</v>
      </c>
      <c r="Y68" s="229">
        <v>7.7687991333057066E-3</v>
      </c>
      <c r="DA68" s="73" t="s">
        <v>1638</v>
      </c>
    </row>
    <row r="69" spans="1:105" ht="12" customHeight="1" x14ac:dyDescent="0.25">
      <c r="A69" s="147" t="s">
        <v>30</v>
      </c>
      <c r="B69" s="229">
        <v>0</v>
      </c>
      <c r="C69" s="229">
        <v>0</v>
      </c>
      <c r="D69" s="229">
        <v>0</v>
      </c>
      <c r="E69" s="229">
        <v>0</v>
      </c>
      <c r="F69" s="229">
        <v>0</v>
      </c>
      <c r="G69" s="229">
        <v>0</v>
      </c>
      <c r="H69" s="229">
        <v>0</v>
      </c>
      <c r="I69" s="229">
        <v>0</v>
      </c>
      <c r="J69" s="229">
        <v>0</v>
      </c>
      <c r="K69" s="229">
        <v>0</v>
      </c>
      <c r="L69" s="229">
        <v>0</v>
      </c>
      <c r="M69" s="229">
        <v>0</v>
      </c>
      <c r="N69" s="229">
        <v>0</v>
      </c>
      <c r="O69" s="229">
        <v>0</v>
      </c>
      <c r="P69" s="229">
        <v>0</v>
      </c>
      <c r="Q69" s="229">
        <v>0</v>
      </c>
      <c r="R69" s="229">
        <v>0</v>
      </c>
      <c r="S69" s="229">
        <v>0</v>
      </c>
      <c r="T69" s="229">
        <v>0</v>
      </c>
      <c r="U69" s="229">
        <v>0</v>
      </c>
      <c r="V69" s="229">
        <v>0</v>
      </c>
      <c r="W69" s="229">
        <v>0</v>
      </c>
      <c r="X69" s="229">
        <v>0</v>
      </c>
      <c r="Y69" s="229">
        <v>0</v>
      </c>
      <c r="DA69" s="73" t="s">
        <v>1639</v>
      </c>
    </row>
    <row r="70" spans="1:105" ht="12" customHeight="1" x14ac:dyDescent="0.25">
      <c r="A70" s="147" t="s">
        <v>31</v>
      </c>
      <c r="B70" s="229">
        <v>5.7041533106435517E-3</v>
      </c>
      <c r="C70" s="229">
        <v>6.1949711940029167E-3</v>
      </c>
      <c r="D70" s="229">
        <v>5.0122680595946047E-3</v>
      </c>
      <c r="E70" s="229">
        <v>5.952509833585337E-3</v>
      </c>
      <c r="F70" s="229">
        <v>6.8114265393690102E-3</v>
      </c>
      <c r="G70" s="229">
        <v>9.8648640771076893E-3</v>
      </c>
      <c r="H70" s="229">
        <v>7.1920672109996829E-3</v>
      </c>
      <c r="I70" s="229">
        <v>5.7465377287281884E-3</v>
      </c>
      <c r="J70" s="229">
        <v>6.3994427279683514E-3</v>
      </c>
      <c r="K70" s="229">
        <v>8.7737185348629766E-3</v>
      </c>
      <c r="L70" s="229">
        <v>6.6014615962956191E-3</v>
      </c>
      <c r="M70" s="229">
        <v>6.2211737669247988E-3</v>
      </c>
      <c r="N70" s="229">
        <v>1.556420920777539E-3</v>
      </c>
      <c r="O70" s="229">
        <v>1.802547504074381E-3</v>
      </c>
      <c r="P70" s="229">
        <v>1.504490435784774E-3</v>
      </c>
      <c r="Q70" s="229">
        <v>5.5923115694996419E-4</v>
      </c>
      <c r="R70" s="229">
        <v>7.4911646214944933E-4</v>
      </c>
      <c r="S70" s="229">
        <v>7.2557146988782109E-4</v>
      </c>
      <c r="T70" s="229">
        <v>2.20540673262474E-3</v>
      </c>
      <c r="U70" s="229">
        <v>1.8043655010772379E-3</v>
      </c>
      <c r="V70" s="229">
        <v>1.8131527988708199E-3</v>
      </c>
      <c r="W70" s="229">
        <v>1.790169041625062E-3</v>
      </c>
      <c r="X70" s="229">
        <v>1.9664362982800021E-3</v>
      </c>
      <c r="Y70" s="229">
        <v>1.6505526958892659E-3</v>
      </c>
      <c r="DA70" s="73" t="s">
        <v>1640</v>
      </c>
    </row>
    <row r="71" spans="1:105" ht="12" customHeight="1" x14ac:dyDescent="0.25">
      <c r="A71" s="147" t="s">
        <v>159</v>
      </c>
      <c r="B71" s="229">
        <v>1.6236612187242521E-2</v>
      </c>
      <c r="C71" s="229">
        <v>1.72520553598077E-2</v>
      </c>
      <c r="D71" s="229">
        <v>1.5318043087632301E-2</v>
      </c>
      <c r="E71" s="229">
        <v>1.92492104669711E-2</v>
      </c>
      <c r="F71" s="229">
        <v>1.191560413075145E-3</v>
      </c>
      <c r="G71" s="229">
        <v>2.4734913427366112E-3</v>
      </c>
      <c r="H71" s="229">
        <v>1.8040563097302001E-3</v>
      </c>
      <c r="I71" s="229">
        <v>1.5446663068747471E-3</v>
      </c>
      <c r="J71" s="229">
        <v>1.7265284673834301E-3</v>
      </c>
      <c r="K71" s="229">
        <v>2.4141349020912772E-3</v>
      </c>
      <c r="L71" s="229">
        <v>2.2024800673829332E-3</v>
      </c>
      <c r="M71" s="229">
        <v>1.099467263823774E-3</v>
      </c>
      <c r="N71" s="229">
        <v>7.4904661876575278E-3</v>
      </c>
      <c r="O71" s="229">
        <v>7.3935215331218116E-3</v>
      </c>
      <c r="P71" s="229">
        <v>7.5014439018892013E-3</v>
      </c>
      <c r="Q71" s="229">
        <v>2.4498957651042041E-3</v>
      </c>
      <c r="R71" s="229">
        <v>1.9598588143687891E-3</v>
      </c>
      <c r="S71" s="229">
        <v>2.0264387647914522E-3</v>
      </c>
      <c r="T71" s="229">
        <v>4.9085762952691923E-3</v>
      </c>
      <c r="U71" s="229">
        <v>3.3199845966345389E-3</v>
      </c>
      <c r="V71" s="229">
        <v>2.9103433038235771E-3</v>
      </c>
      <c r="W71" s="229">
        <v>2.5907297315619451E-3</v>
      </c>
      <c r="X71" s="229">
        <v>1.869428902084994E-3</v>
      </c>
      <c r="Y71" s="229">
        <v>9.4319437622443893E-4</v>
      </c>
      <c r="DA71" s="73" t="s">
        <v>1641</v>
      </c>
    </row>
    <row r="72" spans="1:105" ht="12" customHeight="1" x14ac:dyDescent="0.25">
      <c r="A72" s="147" t="s">
        <v>32</v>
      </c>
      <c r="B72" s="229">
        <v>2.5448060052186909E-2</v>
      </c>
      <c r="C72" s="229">
        <v>2.6706137498333109E-2</v>
      </c>
      <c r="D72" s="229">
        <v>2.7009369049061021E-2</v>
      </c>
      <c r="E72" s="229">
        <v>2.6854309451284399E-2</v>
      </c>
      <c r="F72" s="229">
        <v>4.5069765535491919E-2</v>
      </c>
      <c r="G72" s="229">
        <v>7.3115122488562029E-2</v>
      </c>
      <c r="H72" s="229">
        <v>6.0644349700522571E-2</v>
      </c>
      <c r="I72" s="229">
        <v>5.0853063804959957E-2</v>
      </c>
      <c r="J72" s="229">
        <v>4.8117712435157133E-2</v>
      </c>
      <c r="K72" s="229">
        <v>4.7530700725229177E-2</v>
      </c>
      <c r="L72" s="229">
        <v>5.1166054026092041E-2</v>
      </c>
      <c r="M72" s="229">
        <v>7.3339571991453134E-2</v>
      </c>
      <c r="N72" s="229">
        <v>2.9785770424706269E-3</v>
      </c>
      <c r="O72" s="229">
        <v>4.5995426923326104E-3</v>
      </c>
      <c r="P72" s="229">
        <v>7.6779177183209832E-4</v>
      </c>
      <c r="Q72" s="229">
        <v>1.070220184841331E-3</v>
      </c>
      <c r="R72" s="229">
        <v>7.6459835450173538E-4</v>
      </c>
      <c r="S72" s="229">
        <v>1.221767667133412E-3</v>
      </c>
      <c r="T72" s="229">
        <v>2.90738657191082E-3</v>
      </c>
      <c r="U72" s="229">
        <v>2.5515665698753048E-3</v>
      </c>
      <c r="V72" s="229">
        <v>2.083787096430212E-3</v>
      </c>
      <c r="W72" s="229">
        <v>3.1859825171276488E-3</v>
      </c>
      <c r="X72" s="229">
        <v>1.775842876088352E-3</v>
      </c>
      <c r="Y72" s="229">
        <v>1.10277087007047E-3</v>
      </c>
      <c r="DA72" s="73" t="s">
        <v>1642</v>
      </c>
    </row>
    <row r="73" spans="1:105" ht="12" customHeight="1" x14ac:dyDescent="0.25">
      <c r="A73" s="147" t="s">
        <v>33</v>
      </c>
      <c r="B73" s="229">
        <v>7.7362865448175305E-2</v>
      </c>
      <c r="C73" s="229">
        <v>9.66939387836383E-2</v>
      </c>
      <c r="D73" s="229">
        <v>0.1185450863704501</v>
      </c>
      <c r="E73" s="229">
        <v>0.12901086667460959</v>
      </c>
      <c r="F73" s="229">
        <v>0.162949943317417</v>
      </c>
      <c r="G73" s="229">
        <v>0.26351287057529221</v>
      </c>
      <c r="H73" s="229">
        <v>0.1805185561794827</v>
      </c>
      <c r="I73" s="229">
        <v>0.25048096414280491</v>
      </c>
      <c r="J73" s="229">
        <v>0.19820151133471209</v>
      </c>
      <c r="K73" s="229">
        <v>0.27506212770609079</v>
      </c>
      <c r="L73" s="229">
        <v>0.39168297706862759</v>
      </c>
      <c r="M73" s="229">
        <v>0.62071197275991485</v>
      </c>
      <c r="N73" s="229">
        <v>0.64735701397839929</v>
      </c>
      <c r="O73" s="229">
        <v>0.50246712398489102</v>
      </c>
      <c r="P73" s="229">
        <v>0.40652033567447232</v>
      </c>
      <c r="Q73" s="229">
        <v>0.42753738025173182</v>
      </c>
      <c r="R73" s="229">
        <v>0.37479836868256261</v>
      </c>
      <c r="S73" s="229">
        <v>0.37227843213434653</v>
      </c>
      <c r="T73" s="229">
        <v>0.36676942726144601</v>
      </c>
      <c r="U73" s="229">
        <v>0.33257979355136641</v>
      </c>
      <c r="V73" s="229">
        <v>0.15979503617546439</v>
      </c>
      <c r="W73" s="229">
        <v>0.14243972520442971</v>
      </c>
      <c r="X73" s="229">
        <v>0.13594089517770111</v>
      </c>
      <c r="Y73" s="229">
        <v>8.137901079636102E-2</v>
      </c>
      <c r="DA73" s="73" t="s">
        <v>1643</v>
      </c>
    </row>
    <row r="74" spans="1:105" ht="12" customHeight="1" x14ac:dyDescent="0.25">
      <c r="A74" s="147" t="s">
        <v>35</v>
      </c>
      <c r="B74" s="229">
        <v>1.338113116230577E-2</v>
      </c>
      <c r="C74" s="229">
        <v>2.3900404707891201E-2</v>
      </c>
      <c r="D74" s="229">
        <v>2.5450400087627809E-2</v>
      </c>
      <c r="E74" s="229">
        <v>2.4673985220607049E-2</v>
      </c>
      <c r="F74" s="229">
        <v>2.7126091299352201E-2</v>
      </c>
      <c r="G74" s="229">
        <v>4.3878242717131401E-2</v>
      </c>
      <c r="H74" s="229">
        <v>4.3190738576793793E-2</v>
      </c>
      <c r="I74" s="229">
        <v>3.3304430824234017E-2</v>
      </c>
      <c r="J74" s="229">
        <v>3.7034466617878403E-2</v>
      </c>
      <c r="K74" s="229">
        <v>4.8106803461598402E-2</v>
      </c>
      <c r="L74" s="229">
        <v>4.6038392476233918E-2</v>
      </c>
      <c r="M74" s="229">
        <v>5.9296466344328162E-2</v>
      </c>
      <c r="N74" s="229">
        <v>2.474254982332769E-2</v>
      </c>
      <c r="O74" s="229">
        <v>1.3436957112433749E-2</v>
      </c>
      <c r="P74" s="229">
        <v>1.209444152327652E-2</v>
      </c>
      <c r="Q74" s="229">
        <v>1.6910323640120981E-3</v>
      </c>
      <c r="R74" s="229">
        <v>4.5508634263291521E-3</v>
      </c>
      <c r="S74" s="229">
        <v>4.8370674647701386E-3</v>
      </c>
      <c r="T74" s="229">
        <v>1.356221467851353E-2</v>
      </c>
      <c r="U74" s="229">
        <v>9.3785391679556875E-3</v>
      </c>
      <c r="V74" s="229">
        <v>1.7768974743112939E-2</v>
      </c>
      <c r="W74" s="229">
        <v>1.5148548023299711E-2</v>
      </c>
      <c r="X74" s="229">
        <v>1.0829038431201719E-2</v>
      </c>
      <c r="Y74" s="229">
        <v>6.3824895537998834E-3</v>
      </c>
      <c r="DA74" s="73" t="s">
        <v>1644</v>
      </c>
    </row>
    <row r="75" spans="1:105" ht="12" customHeight="1" x14ac:dyDescent="0.25">
      <c r="A75" s="147" t="s">
        <v>36</v>
      </c>
      <c r="B75" s="229">
        <v>0</v>
      </c>
      <c r="C75" s="229">
        <v>0</v>
      </c>
      <c r="D75" s="229">
        <v>0</v>
      </c>
      <c r="E75" s="229">
        <v>0</v>
      </c>
      <c r="F75" s="229">
        <v>0</v>
      </c>
      <c r="G75" s="229">
        <v>0</v>
      </c>
      <c r="H75" s="229">
        <v>0</v>
      </c>
      <c r="I75" s="229">
        <v>0</v>
      </c>
      <c r="J75" s="229">
        <v>0</v>
      </c>
      <c r="K75" s="229">
        <v>0</v>
      </c>
      <c r="L75" s="229">
        <v>0</v>
      </c>
      <c r="M75" s="229">
        <v>0</v>
      </c>
      <c r="N75" s="229">
        <v>0</v>
      </c>
      <c r="O75" s="229">
        <v>0</v>
      </c>
      <c r="P75" s="229">
        <v>0</v>
      </c>
      <c r="Q75" s="229">
        <v>0</v>
      </c>
      <c r="R75" s="229">
        <v>0</v>
      </c>
      <c r="S75" s="229">
        <v>0</v>
      </c>
      <c r="T75" s="229">
        <v>0</v>
      </c>
      <c r="U75" s="229">
        <v>0</v>
      </c>
      <c r="V75" s="229">
        <v>0</v>
      </c>
      <c r="W75" s="229">
        <v>0</v>
      </c>
      <c r="X75" s="229">
        <v>0</v>
      </c>
      <c r="Y75" s="229">
        <v>0</v>
      </c>
      <c r="DA75" s="73" t="s">
        <v>1645</v>
      </c>
    </row>
    <row r="76" spans="1:105" ht="12" customHeight="1" x14ac:dyDescent="0.25">
      <c r="A76" s="147" t="s">
        <v>38</v>
      </c>
      <c r="B76" s="229">
        <v>0</v>
      </c>
      <c r="C76" s="229">
        <v>1.2634386241051601E-3</v>
      </c>
      <c r="D76" s="229">
        <v>1.2530210160822341E-3</v>
      </c>
      <c r="E76" s="229">
        <v>7.7154322062790144E-4</v>
      </c>
      <c r="F76" s="229">
        <v>5.6118929417430744E-4</v>
      </c>
      <c r="G76" s="229">
        <v>4.4707461168725092E-4</v>
      </c>
      <c r="H76" s="229">
        <v>6.4213585368910937E-4</v>
      </c>
      <c r="I76" s="229">
        <v>5.4995848640059745E-4</v>
      </c>
      <c r="J76" s="229">
        <v>1.200962728389378E-3</v>
      </c>
      <c r="K76" s="229">
        <v>9.1844263968587241E-4</v>
      </c>
      <c r="L76" s="229">
        <v>1.145863292801077E-3</v>
      </c>
      <c r="M76" s="229">
        <v>2.5202832826604911E-2</v>
      </c>
      <c r="N76" s="229">
        <v>1.450111920292042E-2</v>
      </c>
      <c r="O76" s="229">
        <v>1.325416031917913E-2</v>
      </c>
      <c r="P76" s="229">
        <v>1.858171887543612E-2</v>
      </c>
      <c r="Q76" s="229">
        <v>1.168075689193181E-2</v>
      </c>
      <c r="R76" s="229">
        <v>5.877043558051253E-3</v>
      </c>
      <c r="S76" s="229">
        <v>2.2664201998659019E-3</v>
      </c>
      <c r="T76" s="229">
        <v>3.32586271544496E-3</v>
      </c>
      <c r="U76" s="229">
        <v>5.3175313822122873E-3</v>
      </c>
      <c r="V76" s="229">
        <v>2.2485971518921111E-3</v>
      </c>
      <c r="W76" s="229">
        <v>7.3627106170988813E-3</v>
      </c>
      <c r="X76" s="229">
        <v>2.4505998236863738E-3</v>
      </c>
      <c r="Y76" s="229">
        <v>2.877028579049389E-3</v>
      </c>
      <c r="DA76" s="73" t="s">
        <v>1646</v>
      </c>
    </row>
    <row r="77" spans="1:105" ht="12" customHeight="1" x14ac:dyDescent="0.25">
      <c r="A77" s="147" t="s">
        <v>39</v>
      </c>
      <c r="B77" s="229">
        <v>0</v>
      </c>
      <c r="C77" s="229">
        <v>0</v>
      </c>
      <c r="D77" s="229">
        <v>0</v>
      </c>
      <c r="E77" s="229">
        <v>0</v>
      </c>
      <c r="F77" s="229">
        <v>0</v>
      </c>
      <c r="G77" s="229">
        <v>0</v>
      </c>
      <c r="H77" s="229">
        <v>0</v>
      </c>
      <c r="I77" s="229">
        <v>0</v>
      </c>
      <c r="J77" s="229">
        <v>0</v>
      </c>
      <c r="K77" s="229">
        <v>0</v>
      </c>
      <c r="L77" s="229">
        <v>0</v>
      </c>
      <c r="M77" s="229">
        <v>0</v>
      </c>
      <c r="N77" s="229">
        <v>0</v>
      </c>
      <c r="O77" s="229">
        <v>0</v>
      </c>
      <c r="P77" s="229">
        <v>0</v>
      </c>
      <c r="Q77" s="229">
        <v>0</v>
      </c>
      <c r="R77" s="229">
        <v>0</v>
      </c>
      <c r="S77" s="229">
        <v>0</v>
      </c>
      <c r="T77" s="229">
        <v>0</v>
      </c>
      <c r="U77" s="229">
        <v>0</v>
      </c>
      <c r="V77" s="229">
        <v>0</v>
      </c>
      <c r="W77" s="229">
        <v>0</v>
      </c>
      <c r="X77" s="229">
        <v>0</v>
      </c>
      <c r="Y77" s="229">
        <v>0</v>
      </c>
      <c r="DA77" s="73" t="s">
        <v>1647</v>
      </c>
    </row>
    <row r="78" spans="1:105" ht="12" customHeight="1" x14ac:dyDescent="0.25">
      <c r="A78" s="60" t="s">
        <v>1518</v>
      </c>
      <c r="B78" s="262">
        <v>0</v>
      </c>
      <c r="C78" s="262">
        <v>0</v>
      </c>
      <c r="D78" s="262">
        <v>0</v>
      </c>
      <c r="E78" s="262">
        <v>0</v>
      </c>
      <c r="F78" s="262">
        <v>0</v>
      </c>
      <c r="G78" s="262">
        <v>0</v>
      </c>
      <c r="H78" s="262">
        <v>0</v>
      </c>
      <c r="I78" s="262">
        <v>0</v>
      </c>
      <c r="J78" s="262">
        <v>0</v>
      </c>
      <c r="K78" s="262">
        <v>0</v>
      </c>
      <c r="L78" s="262">
        <v>0</v>
      </c>
      <c r="M78" s="262">
        <v>0</v>
      </c>
      <c r="N78" s="262">
        <v>0</v>
      </c>
      <c r="O78" s="262">
        <v>0</v>
      </c>
      <c r="P78" s="262">
        <v>0</v>
      </c>
      <c r="Q78" s="262">
        <v>0</v>
      </c>
      <c r="R78" s="262">
        <v>0</v>
      </c>
      <c r="S78" s="262">
        <v>0</v>
      </c>
      <c r="T78" s="262">
        <v>0</v>
      </c>
      <c r="U78" s="262">
        <v>0</v>
      </c>
      <c r="V78" s="262">
        <v>0</v>
      </c>
      <c r="W78" s="262">
        <v>0</v>
      </c>
      <c r="X78" s="262">
        <v>0</v>
      </c>
      <c r="Y78" s="262">
        <v>0</v>
      </c>
      <c r="DA78" s="72" t="s">
        <v>1648</v>
      </c>
    </row>
    <row r="79" spans="1:105" ht="12" customHeight="1" x14ac:dyDescent="0.25">
      <c r="A79" s="57" t="s">
        <v>1520</v>
      </c>
      <c r="B79" s="261">
        <f t="shared" ref="B79:Y79" si="2">B80+B88</f>
        <v>11.487385749532766</v>
      </c>
      <c r="C79" s="261">
        <f t="shared" si="2"/>
        <v>13.33004740029024</v>
      </c>
      <c r="D79" s="261">
        <f t="shared" si="2"/>
        <v>12.014178734772866</v>
      </c>
      <c r="E79" s="261">
        <f t="shared" si="2"/>
        <v>11.885401320335795</v>
      </c>
      <c r="F79" s="261">
        <f t="shared" si="2"/>
        <v>12.703357289279637</v>
      </c>
      <c r="G79" s="261">
        <f t="shared" si="2"/>
        <v>18.193051681457163</v>
      </c>
      <c r="H79" s="261">
        <f t="shared" si="2"/>
        <v>12.971234876824809</v>
      </c>
      <c r="I79" s="261">
        <f t="shared" si="2"/>
        <v>15.229561874742425</v>
      </c>
      <c r="J79" s="261">
        <f t="shared" si="2"/>
        <v>12.806119425767164</v>
      </c>
      <c r="K79" s="261">
        <f t="shared" si="2"/>
        <v>14.003221797845958</v>
      </c>
      <c r="L79" s="261">
        <f t="shared" si="2"/>
        <v>19.783787485188281</v>
      </c>
      <c r="M79" s="261">
        <f t="shared" si="2"/>
        <v>26.33752470417533</v>
      </c>
      <c r="N79" s="261">
        <f t="shared" si="2"/>
        <v>22.494332477993758</v>
      </c>
      <c r="O79" s="261">
        <f t="shared" si="2"/>
        <v>17.675782748723144</v>
      </c>
      <c r="P79" s="261">
        <f t="shared" si="2"/>
        <v>14.671641910502823</v>
      </c>
      <c r="Q79" s="261">
        <f t="shared" si="2"/>
        <v>13.866963494560558</v>
      </c>
      <c r="R79" s="261">
        <f t="shared" si="2"/>
        <v>11.904388453128805</v>
      </c>
      <c r="S79" s="261">
        <f t="shared" si="2"/>
        <v>12.055083210997834</v>
      </c>
      <c r="T79" s="261">
        <f t="shared" si="2"/>
        <v>15.095264572623389</v>
      </c>
      <c r="U79" s="261">
        <f t="shared" si="2"/>
        <v>12.333060531731833</v>
      </c>
      <c r="V79" s="261">
        <f t="shared" si="2"/>
        <v>7.5069183897871765</v>
      </c>
      <c r="W79" s="261">
        <f t="shared" si="2"/>
        <v>7.212819588699654</v>
      </c>
      <c r="X79" s="261">
        <f t="shared" si="2"/>
        <v>5.435493734798337</v>
      </c>
      <c r="Y79" s="261">
        <f t="shared" si="2"/>
        <v>3.3595125328648616</v>
      </c>
      <c r="DA79" s="70"/>
    </row>
    <row r="80" spans="1:105" ht="12" customHeight="1" x14ac:dyDescent="0.25">
      <c r="A80" s="60" t="s">
        <v>1521</v>
      </c>
      <c r="B80" s="262">
        <v>10.381935124815261</v>
      </c>
      <c r="C80" s="262">
        <v>12.14325949994879</v>
      </c>
      <c r="D80" s="262">
        <v>10.802435590556049</v>
      </c>
      <c r="E80" s="262">
        <v>10.510412454668449</v>
      </c>
      <c r="F80" s="262">
        <v>11.216930082204501</v>
      </c>
      <c r="G80" s="262">
        <v>15.7020695336873</v>
      </c>
      <c r="H80" s="262">
        <v>11.198615734940409</v>
      </c>
      <c r="I80" s="262">
        <v>13.53003071670912</v>
      </c>
      <c r="J80" s="262">
        <v>11.16408831126668</v>
      </c>
      <c r="K80" s="262">
        <v>12.1424400123905</v>
      </c>
      <c r="L80" s="262">
        <v>17.662866598939839</v>
      </c>
      <c r="M80" s="262">
        <v>24.32310325227974</v>
      </c>
      <c r="N80" s="262">
        <v>20.97304856002059</v>
      </c>
      <c r="O80" s="262">
        <v>16.31306101886172</v>
      </c>
      <c r="P80" s="262">
        <v>13.551125349460211</v>
      </c>
      <c r="Q80" s="262">
        <v>12.95884620314694</v>
      </c>
      <c r="R80" s="262">
        <v>11.193905356951831</v>
      </c>
      <c r="S80" s="262">
        <v>11.1190920354308</v>
      </c>
      <c r="T80" s="262">
        <v>13.542474327357461</v>
      </c>
      <c r="U80" s="262">
        <v>11.035357893651669</v>
      </c>
      <c r="V80" s="262">
        <v>6.5851387153054706</v>
      </c>
      <c r="W80" s="262">
        <v>6.3831596057525823</v>
      </c>
      <c r="X80" s="262">
        <v>4.7473426902334213</v>
      </c>
      <c r="Y80" s="262">
        <v>2.9172706214524662</v>
      </c>
      <c r="DA80" s="72" t="s">
        <v>1649</v>
      </c>
    </row>
    <row r="81" spans="1:105" ht="12" customHeight="1" x14ac:dyDescent="0.25">
      <c r="A81" s="59" t="s">
        <v>28</v>
      </c>
      <c r="B81" s="230">
        <v>6.4985449460241798</v>
      </c>
      <c r="C81" s="230">
        <v>7.320217784193348</v>
      </c>
      <c r="D81" s="230">
        <v>5.4004307556897819</v>
      </c>
      <c r="E81" s="230">
        <v>4.7166764237190888</v>
      </c>
      <c r="F81" s="230">
        <v>4.3664455464769576</v>
      </c>
      <c r="G81" s="230">
        <v>4.6474736835902641</v>
      </c>
      <c r="H81" s="230">
        <v>2.950698482732947</v>
      </c>
      <c r="I81" s="230">
        <v>3.8994856066443262</v>
      </c>
      <c r="J81" s="230">
        <v>2.9468250914133312</v>
      </c>
      <c r="K81" s="230">
        <v>1.407702739543865</v>
      </c>
      <c r="L81" s="230">
        <v>3.643801307900512</v>
      </c>
      <c r="M81" s="230">
        <v>2.1293960270291481</v>
      </c>
      <c r="N81" s="230">
        <v>1.2546962747641499</v>
      </c>
      <c r="O81" s="230">
        <v>0.96876477235840641</v>
      </c>
      <c r="P81" s="230">
        <v>0.8967180676698423</v>
      </c>
      <c r="Q81" s="230">
        <v>0.36228013623617522</v>
      </c>
      <c r="R81" s="230">
        <v>0.21253677733677259</v>
      </c>
      <c r="S81" s="230">
        <v>0.30148285229042698</v>
      </c>
      <c r="T81" s="230">
        <v>2.4477744190406052</v>
      </c>
      <c r="U81" s="230">
        <v>1.0179806591272511</v>
      </c>
      <c r="V81" s="230">
        <v>1.346656437561176</v>
      </c>
      <c r="W81" s="230">
        <v>1.518573409301607</v>
      </c>
      <c r="X81" s="230">
        <v>0.39154941071098748</v>
      </c>
      <c r="Y81" s="230">
        <v>0.25850833037602339</v>
      </c>
      <c r="DA81" s="71" t="s">
        <v>1650</v>
      </c>
    </row>
    <row r="82" spans="1:105" ht="12" customHeight="1" x14ac:dyDescent="0.25">
      <c r="A82" s="59" t="s">
        <v>31</v>
      </c>
      <c r="B82" s="295">
        <v>0.1556025465662802</v>
      </c>
      <c r="C82" s="295">
        <v>0.16899147712122911</v>
      </c>
      <c r="D82" s="295">
        <v>0.13672873635609839</v>
      </c>
      <c r="E82" s="295">
        <v>0.16237741836959929</v>
      </c>
      <c r="F82" s="295">
        <v>0.18580764884024231</v>
      </c>
      <c r="G82" s="295">
        <v>0.26910180851275062</v>
      </c>
      <c r="H82" s="295">
        <v>0.19619107554827189</v>
      </c>
      <c r="I82" s="295">
        <v>0.1567587432933901</v>
      </c>
      <c r="J82" s="295">
        <v>0.1745692184007224</v>
      </c>
      <c r="K82" s="295">
        <v>0.23933665042506119</v>
      </c>
      <c r="L82" s="295">
        <v>0.1800800538664358</v>
      </c>
      <c r="M82" s="295">
        <v>0.16970625227736419</v>
      </c>
      <c r="N82" s="295">
        <v>4.2457319362388612E-2</v>
      </c>
      <c r="O82" s="295">
        <v>4.9171361053236072E-2</v>
      </c>
      <c r="P82" s="295">
        <v>4.1040717235966348E-2</v>
      </c>
      <c r="Q82" s="295">
        <v>1.525516363283091E-2</v>
      </c>
      <c r="R82" s="295">
        <v>2.0435009866876401E-2</v>
      </c>
      <c r="S82" s="295">
        <v>1.979273036363155E-2</v>
      </c>
      <c r="T82" s="295">
        <v>6.0160883679354009E-2</v>
      </c>
      <c r="U82" s="295">
        <v>4.9220953858318407E-2</v>
      </c>
      <c r="V82" s="295">
        <v>4.9460660934838648E-2</v>
      </c>
      <c r="W82" s="295">
        <v>4.8833691258124617E-2</v>
      </c>
      <c r="X82" s="295">
        <v>5.3642053256492177E-2</v>
      </c>
      <c r="Y82" s="295">
        <v>4.5025122701905923E-2</v>
      </c>
      <c r="DA82" s="122" t="s">
        <v>1651</v>
      </c>
    </row>
    <row r="83" spans="1:105" ht="12" customHeight="1" x14ac:dyDescent="0.25">
      <c r="A83" s="59" t="s">
        <v>159</v>
      </c>
      <c r="B83" s="295">
        <v>0.4576974148013882</v>
      </c>
      <c r="C83" s="295">
        <v>0.48632196465212502</v>
      </c>
      <c r="D83" s="295">
        <v>0.43180366939688991</v>
      </c>
      <c r="E83" s="295">
        <v>0.54262020710348446</v>
      </c>
      <c r="F83" s="295">
        <v>3.3589157291856797E-2</v>
      </c>
      <c r="G83" s="295">
        <v>6.9725788855983531E-2</v>
      </c>
      <c r="H83" s="295">
        <v>5.0854938185222291E-2</v>
      </c>
      <c r="I83" s="295">
        <v>4.354293661967721E-2</v>
      </c>
      <c r="J83" s="295">
        <v>4.8669488868084088E-2</v>
      </c>
      <c r="K83" s="295">
        <v>6.8052577158747365E-2</v>
      </c>
      <c r="L83" s="295">
        <v>6.2086192696332199E-2</v>
      </c>
      <c r="M83" s="295">
        <v>3.099312335034346E-2</v>
      </c>
      <c r="N83" s="295">
        <v>0.21115039087044329</v>
      </c>
      <c r="O83" s="295">
        <v>0.20841759678457619</v>
      </c>
      <c r="P83" s="295">
        <v>0.21145984405971219</v>
      </c>
      <c r="Q83" s="295">
        <v>6.9060647953524637E-2</v>
      </c>
      <c r="R83" s="295">
        <v>5.5246889090392839E-2</v>
      </c>
      <c r="S83" s="295">
        <v>5.7123725885817572E-2</v>
      </c>
      <c r="T83" s="295">
        <v>0.13836893157214919</v>
      </c>
      <c r="U83" s="295">
        <v>9.3587772469801447E-2</v>
      </c>
      <c r="V83" s="295">
        <v>8.2040304404832065E-2</v>
      </c>
      <c r="W83" s="295">
        <v>7.3030647459614947E-2</v>
      </c>
      <c r="X83" s="295">
        <v>5.2697740499806342E-2</v>
      </c>
      <c r="Y83" s="295">
        <v>2.6587912716935391E-2</v>
      </c>
      <c r="DA83" s="122" t="s">
        <v>1652</v>
      </c>
    </row>
    <row r="84" spans="1:105" ht="12" customHeight="1" x14ac:dyDescent="0.25">
      <c r="A84" s="59" t="s">
        <v>32</v>
      </c>
      <c r="B84" s="295">
        <v>0.73616134400332611</v>
      </c>
      <c r="C84" s="295">
        <v>0.772555001583353</v>
      </c>
      <c r="D84" s="295">
        <v>0.78132688224813818</v>
      </c>
      <c r="E84" s="295">
        <v>0.776841319039557</v>
      </c>
      <c r="F84" s="295">
        <v>1.303777934446962</v>
      </c>
      <c r="G84" s="295">
        <v>2.1150738691974329</v>
      </c>
      <c r="H84" s="295">
        <v>1.7543194212129281</v>
      </c>
      <c r="I84" s="295">
        <v>1.471077155609317</v>
      </c>
      <c r="J84" s="295">
        <v>1.391948925929493</v>
      </c>
      <c r="K84" s="295">
        <v>1.374967854349181</v>
      </c>
      <c r="L84" s="295">
        <v>1.480131335038946</v>
      </c>
      <c r="M84" s="295">
        <v>2.1215667432070959</v>
      </c>
      <c r="N84" s="295">
        <v>8.6164260627567713E-2</v>
      </c>
      <c r="O84" s="295">
        <v>0.13305554620841389</v>
      </c>
      <c r="P84" s="295">
        <v>2.2210676236518841E-2</v>
      </c>
      <c r="Q84" s="295">
        <v>3.0959323737707729E-2</v>
      </c>
      <c r="R84" s="295">
        <v>2.2118297077201289E-2</v>
      </c>
      <c r="S84" s="295">
        <v>3.5343288488485322E-2</v>
      </c>
      <c r="T84" s="295">
        <v>8.4104863078989803E-2</v>
      </c>
      <c r="U84" s="295">
        <v>7.381170397827401E-2</v>
      </c>
      <c r="V84" s="295">
        <v>6.0279781892177219E-2</v>
      </c>
      <c r="W84" s="295">
        <v>9.2164085080356922E-2</v>
      </c>
      <c r="X84" s="295">
        <v>5.1371573146204823E-2</v>
      </c>
      <c r="Y84" s="295">
        <v>3.1900949784540812E-2</v>
      </c>
      <c r="DA84" s="122" t="s">
        <v>1653</v>
      </c>
    </row>
    <row r="85" spans="1:105" ht="12" customHeight="1" x14ac:dyDescent="0.25">
      <c r="A85" s="59" t="s">
        <v>33</v>
      </c>
      <c r="B85" s="295">
        <v>2.183388642304501</v>
      </c>
      <c r="C85" s="295">
        <v>2.7289636506717838</v>
      </c>
      <c r="D85" s="295">
        <v>3.3456619488278201</v>
      </c>
      <c r="E85" s="295">
        <v>3.6410344859821442</v>
      </c>
      <c r="F85" s="295">
        <v>4.5988867325725709</v>
      </c>
      <c r="G85" s="295">
        <v>7.4370436692339323</v>
      </c>
      <c r="H85" s="295">
        <v>5.0947203545804749</v>
      </c>
      <c r="I85" s="295">
        <v>7.0692481341612501</v>
      </c>
      <c r="J85" s="295">
        <v>5.593781024381693</v>
      </c>
      <c r="K85" s="295">
        <v>7.762994843616589</v>
      </c>
      <c r="L85" s="295">
        <v>11.05434963611248</v>
      </c>
      <c r="M85" s="295">
        <v>17.518165383549441</v>
      </c>
      <c r="N85" s="295">
        <v>18.270160284890661</v>
      </c>
      <c r="O85" s="295">
        <v>14.180976949140319</v>
      </c>
      <c r="P85" s="295">
        <v>11.47309989922808</v>
      </c>
      <c r="Q85" s="295">
        <v>12.06625756161503</v>
      </c>
      <c r="R85" s="295">
        <v>10.57782046457358</v>
      </c>
      <c r="S85" s="295">
        <v>10.506701061138511</v>
      </c>
      <c r="T85" s="295">
        <v>10.351222090702111</v>
      </c>
      <c r="U85" s="295">
        <v>9.3862984481420337</v>
      </c>
      <c r="V85" s="295">
        <v>4.5098467470270647</v>
      </c>
      <c r="W85" s="295">
        <v>4.0200330794709602</v>
      </c>
      <c r="X85" s="295">
        <v>3.8366185745088628</v>
      </c>
      <c r="Y85" s="295">
        <v>2.2967350920291021</v>
      </c>
      <c r="DA85" s="122" t="s">
        <v>1654</v>
      </c>
    </row>
    <row r="86" spans="1:105" ht="12" customHeight="1" x14ac:dyDescent="0.25">
      <c r="A86" s="59" t="s">
        <v>35</v>
      </c>
      <c r="B86" s="295">
        <v>0.35054023111558491</v>
      </c>
      <c r="C86" s="295">
        <v>0.62610950363156936</v>
      </c>
      <c r="D86" s="295">
        <v>0.6667141230804482</v>
      </c>
      <c r="E86" s="295">
        <v>0.64637468812343113</v>
      </c>
      <c r="F86" s="295">
        <v>0.71061154681177707</v>
      </c>
      <c r="G86" s="295">
        <v>1.1494610699532639</v>
      </c>
      <c r="H86" s="295">
        <v>1.1314507943402621</v>
      </c>
      <c r="I86" s="295">
        <v>0.87246307779919419</v>
      </c>
      <c r="J86" s="295">
        <v>0.97017735870070487</v>
      </c>
      <c r="K86" s="295">
        <v>1.2602350129534869</v>
      </c>
      <c r="L86" s="295">
        <v>1.2060496637436859</v>
      </c>
      <c r="M86" s="295">
        <v>1.5533662113133779</v>
      </c>
      <c r="N86" s="295">
        <v>0.6481708480588293</v>
      </c>
      <c r="O86" s="295">
        <v>0.35200268157831072</v>
      </c>
      <c r="P86" s="295">
        <v>0.31683332861470359</v>
      </c>
      <c r="Q86" s="295">
        <v>4.4299309865115377E-2</v>
      </c>
      <c r="R86" s="295">
        <v>0.1192171796159268</v>
      </c>
      <c r="S86" s="295">
        <v>0.12671475426521611</v>
      </c>
      <c r="T86" s="295">
        <v>0.35528400478111027</v>
      </c>
      <c r="U86" s="295">
        <v>0.2456859026031141</v>
      </c>
      <c r="V86" s="295">
        <v>0.46548684394365469</v>
      </c>
      <c r="W86" s="295">
        <v>0.39684055561099418</v>
      </c>
      <c r="X86" s="295">
        <v>0.28368406141375052</v>
      </c>
      <c r="Y86" s="295">
        <v>0.16719956901582991</v>
      </c>
      <c r="DA86" s="122" t="s">
        <v>1655</v>
      </c>
    </row>
    <row r="87" spans="1:105" ht="12" customHeight="1" x14ac:dyDescent="0.25">
      <c r="A87" s="59" t="s">
        <v>38</v>
      </c>
      <c r="B87" s="295">
        <v>0</v>
      </c>
      <c r="C87" s="295">
        <v>4.0100118095384989E-2</v>
      </c>
      <c r="D87" s="295">
        <v>3.9769474956873482E-2</v>
      </c>
      <c r="E87" s="295">
        <v>2.448791233114728E-2</v>
      </c>
      <c r="F87" s="295">
        <v>1.7811515764126581E-2</v>
      </c>
      <c r="G87" s="295">
        <v>1.418964434366933E-2</v>
      </c>
      <c r="H87" s="295">
        <v>2.038066834030151E-2</v>
      </c>
      <c r="I87" s="295">
        <v>1.7455062581961691E-2</v>
      </c>
      <c r="J87" s="295">
        <v>3.8117203572653642E-2</v>
      </c>
      <c r="K87" s="295">
        <v>2.9150334343566141E-2</v>
      </c>
      <c r="L87" s="295">
        <v>3.636840958145774E-2</v>
      </c>
      <c r="M87" s="295">
        <v>0.79990951155295986</v>
      </c>
      <c r="N87" s="295">
        <v>0.46024918144655658</v>
      </c>
      <c r="O87" s="295">
        <v>0.42067211173845731</v>
      </c>
      <c r="P87" s="295">
        <v>0.58976281641538053</v>
      </c>
      <c r="Q87" s="295">
        <v>0.37073406010655652</v>
      </c>
      <c r="R87" s="295">
        <v>0.18653073939107401</v>
      </c>
      <c r="S87" s="295">
        <v>7.1933622998709437E-2</v>
      </c>
      <c r="T87" s="295">
        <v>0.1055591345031415</v>
      </c>
      <c r="U87" s="295">
        <v>0.16877245347288061</v>
      </c>
      <c r="V87" s="295">
        <v>7.1367939541727154E-2</v>
      </c>
      <c r="W87" s="295">
        <v>0.23368413757092449</v>
      </c>
      <c r="X87" s="295">
        <v>7.7779276697317365E-2</v>
      </c>
      <c r="Y87" s="295">
        <v>9.1313644828128662E-2</v>
      </c>
      <c r="DA87" s="122" t="s">
        <v>1656</v>
      </c>
    </row>
    <row r="88" spans="1:105" ht="12" customHeight="1" x14ac:dyDescent="0.25">
      <c r="A88" s="60" t="s">
        <v>1530</v>
      </c>
      <c r="B88" s="262">
        <v>1.1054506247175051</v>
      </c>
      <c r="C88" s="262">
        <v>1.1867879003414501</v>
      </c>
      <c r="D88" s="262">
        <v>1.2117431442168169</v>
      </c>
      <c r="E88" s="262">
        <v>1.374988865667345</v>
      </c>
      <c r="F88" s="262">
        <v>1.4864272070751361</v>
      </c>
      <c r="G88" s="262">
        <v>2.490982147769861</v>
      </c>
      <c r="H88" s="262">
        <v>1.7726191418844</v>
      </c>
      <c r="I88" s="262">
        <v>1.6995311580333039</v>
      </c>
      <c r="J88" s="262">
        <v>1.642031114500484</v>
      </c>
      <c r="K88" s="262">
        <v>1.860781785455458</v>
      </c>
      <c r="L88" s="262">
        <v>2.120920886248443</v>
      </c>
      <c r="M88" s="262">
        <v>2.0144214518955899</v>
      </c>
      <c r="N88" s="262">
        <v>1.521283917973167</v>
      </c>
      <c r="O88" s="262">
        <v>1.3627217298614249</v>
      </c>
      <c r="P88" s="262">
        <v>1.1205165610426111</v>
      </c>
      <c r="Q88" s="262">
        <v>0.90811729141361686</v>
      </c>
      <c r="R88" s="262">
        <v>0.71048309617697358</v>
      </c>
      <c r="S88" s="262">
        <v>0.93599117556703348</v>
      </c>
      <c r="T88" s="262">
        <v>1.5527902452659279</v>
      </c>
      <c r="U88" s="262">
        <v>1.297702638080164</v>
      </c>
      <c r="V88" s="262">
        <v>0.92177967448170628</v>
      </c>
      <c r="W88" s="262">
        <v>0.82965998294707166</v>
      </c>
      <c r="X88" s="262">
        <v>0.68815104456491538</v>
      </c>
      <c r="Y88" s="262">
        <v>0.44224191141239561</v>
      </c>
      <c r="DA88" s="72" t="s">
        <v>1657</v>
      </c>
    </row>
    <row r="89" spans="1:105" ht="12" customHeight="1" x14ac:dyDescent="0.25">
      <c r="A89" s="57" t="s">
        <v>1532</v>
      </c>
      <c r="B89" s="261">
        <f t="shared" ref="B89:Y89" si="3">B90+B96</f>
        <v>1.7892213740374845</v>
      </c>
      <c r="C89" s="261">
        <f t="shared" si="3"/>
        <v>1.9974004828810885</v>
      </c>
      <c r="D89" s="261">
        <f t="shared" si="3"/>
        <v>1.9335868780965355</v>
      </c>
      <c r="E89" s="261">
        <f t="shared" si="3"/>
        <v>2.0717436514493293</v>
      </c>
      <c r="F89" s="261">
        <f t="shared" si="3"/>
        <v>2.234314086684424</v>
      </c>
      <c r="G89" s="261">
        <f t="shared" si="3"/>
        <v>3.5282746602844517</v>
      </c>
      <c r="H89" s="261">
        <f t="shared" si="3"/>
        <v>2.5259677188283538</v>
      </c>
      <c r="I89" s="261">
        <f t="shared" si="3"/>
        <v>2.6204862711813659</v>
      </c>
      <c r="J89" s="261">
        <f t="shared" si="3"/>
        <v>2.3948151510852935</v>
      </c>
      <c r="K89" s="261">
        <f t="shared" si="3"/>
        <v>2.6927368134872003</v>
      </c>
      <c r="L89" s="261">
        <f t="shared" si="3"/>
        <v>3.3159477325206987</v>
      </c>
      <c r="M89" s="261">
        <f t="shared" si="3"/>
        <v>3.6094870550747382</v>
      </c>
      <c r="N89" s="261">
        <f t="shared" si="3"/>
        <v>2.6667884045023262</v>
      </c>
      <c r="O89" s="261">
        <f t="shared" si="3"/>
        <v>2.252472405753609</v>
      </c>
      <c r="P89" s="261">
        <f t="shared" si="3"/>
        <v>1.8828795168912043</v>
      </c>
      <c r="Q89" s="261">
        <f t="shared" si="3"/>
        <v>1.440715432958009</v>
      </c>
      <c r="R89" s="261">
        <f t="shared" si="3"/>
        <v>1.2235565613229789</v>
      </c>
      <c r="S89" s="261">
        <f t="shared" si="3"/>
        <v>1.4480588350544896</v>
      </c>
      <c r="T89" s="261">
        <f t="shared" si="3"/>
        <v>2.3927876238997796</v>
      </c>
      <c r="U89" s="261">
        <f t="shared" si="3"/>
        <v>1.9439587620069547</v>
      </c>
      <c r="V89" s="261">
        <f t="shared" si="3"/>
        <v>1.3552268111979404</v>
      </c>
      <c r="W89" s="261">
        <f t="shared" si="3"/>
        <v>1.2469147180073104</v>
      </c>
      <c r="X89" s="261">
        <f t="shared" si="3"/>
        <v>0.9913506321576343</v>
      </c>
      <c r="Y89" s="261">
        <f t="shared" si="3"/>
        <v>0.62618762614126444</v>
      </c>
      <c r="DA89" s="70"/>
    </row>
    <row r="90" spans="1:105" ht="12" customHeight="1" x14ac:dyDescent="0.25">
      <c r="A90" s="60" t="s">
        <v>1533</v>
      </c>
      <c r="B90" s="262">
        <v>0.75574119208587842</v>
      </c>
      <c r="C90" s="262">
        <v>0.8878784945098015</v>
      </c>
      <c r="D90" s="262">
        <v>0.80073435880483645</v>
      </c>
      <c r="E90" s="262">
        <v>0.78627353519293008</v>
      </c>
      <c r="F90" s="262">
        <v>0.84466083028647387</v>
      </c>
      <c r="G90" s="262">
        <v>1.1994680851619539</v>
      </c>
      <c r="H90" s="262">
        <v>0.868755074207755</v>
      </c>
      <c r="I90" s="262">
        <v>1.0316032119442931</v>
      </c>
      <c r="J90" s="262">
        <v>0.85968859089376548</v>
      </c>
      <c r="K90" s="262">
        <v>0.95310136057298211</v>
      </c>
      <c r="L90" s="262">
        <v>1.3331095537597579</v>
      </c>
      <c r="M90" s="262">
        <v>1.7262146573009449</v>
      </c>
      <c r="N90" s="262">
        <v>1.2445477858869649</v>
      </c>
      <c r="O90" s="262">
        <v>0.97847077254046277</v>
      </c>
      <c r="P90" s="262">
        <v>0.83531426748710924</v>
      </c>
      <c r="Q90" s="262">
        <v>0.59172118339269597</v>
      </c>
      <c r="R90" s="262">
        <v>0.55932951843885192</v>
      </c>
      <c r="S90" s="262">
        <v>0.57300543257682224</v>
      </c>
      <c r="T90" s="262">
        <v>0.94109189970566842</v>
      </c>
      <c r="U90" s="262">
        <v>0.7307431479085007</v>
      </c>
      <c r="V90" s="262">
        <v>0.49345966900098243</v>
      </c>
      <c r="W90" s="262">
        <v>0.47126980817407182</v>
      </c>
      <c r="X90" s="262">
        <v>0.34800171105237931</v>
      </c>
      <c r="Y90" s="262">
        <v>0.21273790631329259</v>
      </c>
      <c r="DA90" s="72" t="s">
        <v>1658</v>
      </c>
    </row>
    <row r="91" spans="1:105" ht="12" customHeight="1" x14ac:dyDescent="0.25">
      <c r="A91" s="59" t="s">
        <v>28</v>
      </c>
      <c r="B91" s="230">
        <v>0.57765057574349854</v>
      </c>
      <c r="C91" s="230">
        <v>0.6657854523154485</v>
      </c>
      <c r="D91" s="230">
        <v>0.55424819990378305</v>
      </c>
      <c r="E91" s="230">
        <v>0.51183912627751604</v>
      </c>
      <c r="F91" s="230">
        <v>0.52475719948675692</v>
      </c>
      <c r="G91" s="230">
        <v>0.62354736491692353</v>
      </c>
      <c r="H91" s="230">
        <v>0.38289423839787579</v>
      </c>
      <c r="I91" s="230">
        <v>0.58009272887404351</v>
      </c>
      <c r="J91" s="230">
        <v>0.41933787955496132</v>
      </c>
      <c r="K91" s="230">
        <v>0.27111571876517099</v>
      </c>
      <c r="L91" s="230">
        <v>0.67849434564276789</v>
      </c>
      <c r="M91" s="230">
        <v>0.54262384283375742</v>
      </c>
      <c r="N91" s="230">
        <v>0.63357232431610633</v>
      </c>
      <c r="O91" s="230">
        <v>0.50843480018687048</v>
      </c>
      <c r="P91" s="230">
        <v>0.46413006771901422</v>
      </c>
      <c r="Q91" s="230">
        <v>0.38873320091669439</v>
      </c>
      <c r="R91" s="230">
        <v>0.24954439802277359</v>
      </c>
      <c r="S91" s="230">
        <v>0.29210456743807189</v>
      </c>
      <c r="T91" s="230">
        <v>0.71450837619885732</v>
      </c>
      <c r="U91" s="230">
        <v>0.47093035921402132</v>
      </c>
      <c r="V91" s="230">
        <v>0.30810121450881578</v>
      </c>
      <c r="W91" s="230">
        <v>0.31556423063825001</v>
      </c>
      <c r="X91" s="230">
        <v>0.145943984652085</v>
      </c>
      <c r="Y91" s="230">
        <v>9.3061154842672814E-2</v>
      </c>
      <c r="DA91" s="71" t="s">
        <v>1659</v>
      </c>
    </row>
    <row r="92" spans="1:105" ht="12" customHeight="1" x14ac:dyDescent="0.25">
      <c r="A92" s="59" t="s">
        <v>31</v>
      </c>
      <c r="B92" s="295">
        <v>1.6705269115447091E-2</v>
      </c>
      <c r="C92" s="295">
        <v>1.856362531041884E-2</v>
      </c>
      <c r="D92" s="295">
        <v>1.69481922581615E-2</v>
      </c>
      <c r="E92" s="295">
        <v>2.1281915900269569E-2</v>
      </c>
      <c r="F92" s="295">
        <v>2.6970042921117019E-2</v>
      </c>
      <c r="G92" s="295">
        <v>4.3607061062202183E-2</v>
      </c>
      <c r="H92" s="295">
        <v>3.0748287884427988E-2</v>
      </c>
      <c r="I92" s="295">
        <v>2.8164987697957659E-2</v>
      </c>
      <c r="J92" s="295">
        <v>3.0003028576740691E-2</v>
      </c>
      <c r="K92" s="295">
        <v>5.5672489656149383E-2</v>
      </c>
      <c r="L92" s="295">
        <v>4.0499051288123332E-2</v>
      </c>
      <c r="M92" s="295">
        <v>5.2230955231804627E-2</v>
      </c>
      <c r="N92" s="295">
        <v>2.5893923025736201E-2</v>
      </c>
      <c r="O92" s="295">
        <v>3.1168568218360629E-2</v>
      </c>
      <c r="P92" s="295">
        <v>2.5655850628219911E-2</v>
      </c>
      <c r="Q92" s="295">
        <v>1.977022786899759E-2</v>
      </c>
      <c r="R92" s="295">
        <v>2.8978525120075239E-2</v>
      </c>
      <c r="S92" s="295">
        <v>2.3161630723759308E-2</v>
      </c>
      <c r="T92" s="295">
        <v>2.1209861467581161E-2</v>
      </c>
      <c r="U92" s="295">
        <v>2.7501404898553301E-2</v>
      </c>
      <c r="V92" s="295">
        <v>1.3667346555102629E-2</v>
      </c>
      <c r="W92" s="295">
        <v>1.225629553419135E-2</v>
      </c>
      <c r="X92" s="295">
        <v>2.4148641836338591E-2</v>
      </c>
      <c r="Y92" s="295">
        <v>1.957656507778012E-2</v>
      </c>
      <c r="DA92" s="122" t="s">
        <v>1660</v>
      </c>
    </row>
    <row r="93" spans="1:105" ht="12" customHeight="1" x14ac:dyDescent="0.25">
      <c r="A93" s="59" t="s">
        <v>159</v>
      </c>
      <c r="B93" s="295">
        <v>4.6663395927046027E-2</v>
      </c>
      <c r="C93" s="295">
        <v>5.073211668984904E-2</v>
      </c>
      <c r="D93" s="295">
        <v>5.0828935721285308E-2</v>
      </c>
      <c r="E93" s="295">
        <v>6.7537061230345807E-2</v>
      </c>
      <c r="F93" s="295">
        <v>4.62997092418275E-3</v>
      </c>
      <c r="G93" s="295">
        <v>1.072987700801907E-2</v>
      </c>
      <c r="H93" s="295">
        <v>7.5689550687218924E-3</v>
      </c>
      <c r="I93" s="295">
        <v>7.4294491399037321E-3</v>
      </c>
      <c r="J93" s="295">
        <v>7.9435625447315597E-3</v>
      </c>
      <c r="K93" s="295">
        <v>1.50327043808909E-2</v>
      </c>
      <c r="L93" s="295">
        <v>1.3259751108468E-2</v>
      </c>
      <c r="M93" s="295">
        <v>9.0585060017206002E-3</v>
      </c>
      <c r="N93" s="295">
        <v>0.1222920647888882</v>
      </c>
      <c r="O93" s="295">
        <v>0.12545850636677799</v>
      </c>
      <c r="P93" s="295">
        <v>0.1255337463794351</v>
      </c>
      <c r="Q93" s="295">
        <v>8.4993665472081106E-2</v>
      </c>
      <c r="R93" s="295">
        <v>7.4399558853647949E-2</v>
      </c>
      <c r="S93" s="295">
        <v>6.3480605019101299E-2</v>
      </c>
      <c r="T93" s="295">
        <v>4.6325841670525711E-2</v>
      </c>
      <c r="U93" s="295">
        <v>4.9657525114346991E-2</v>
      </c>
      <c r="V93" s="295">
        <v>2.1528444921512579E-2</v>
      </c>
      <c r="W93" s="295">
        <v>1.7406278510674701E-2</v>
      </c>
      <c r="X93" s="295">
        <v>2.2528922328034089E-2</v>
      </c>
      <c r="Y93" s="295">
        <v>1.0978093813216251E-2</v>
      </c>
      <c r="DA93" s="122" t="s">
        <v>1661</v>
      </c>
    </row>
    <row r="94" spans="1:105" ht="12" customHeight="1" x14ac:dyDescent="0.25">
      <c r="A94" s="59" t="s">
        <v>32</v>
      </c>
      <c r="B94" s="295">
        <v>7.5439398136055186E-2</v>
      </c>
      <c r="C94" s="295">
        <v>8.1005746864540776E-2</v>
      </c>
      <c r="D94" s="295">
        <v>9.2445287784547983E-2</v>
      </c>
      <c r="E94" s="295">
        <v>9.7186476578674325E-2</v>
      </c>
      <c r="F94" s="295">
        <v>0.18063841185950091</v>
      </c>
      <c r="G94" s="295">
        <v>0.32715545890368042</v>
      </c>
      <c r="H94" s="295">
        <v>0.26244529527733851</v>
      </c>
      <c r="I94" s="295">
        <v>0.25229095117926148</v>
      </c>
      <c r="J94" s="295">
        <v>0.22835428133738769</v>
      </c>
      <c r="K94" s="295">
        <v>0.30528988088373787</v>
      </c>
      <c r="L94" s="295">
        <v>0.31773709518974907</v>
      </c>
      <c r="M94" s="295">
        <v>0.6232686098919662</v>
      </c>
      <c r="N94" s="295">
        <v>5.0160386921633389E-2</v>
      </c>
      <c r="O94" s="295">
        <v>8.0505589639146308E-2</v>
      </c>
      <c r="P94" s="295">
        <v>1.3253228567162651E-2</v>
      </c>
      <c r="Q94" s="295">
        <v>3.8297877013542411E-2</v>
      </c>
      <c r="R94" s="295">
        <v>2.9939293186652699E-2</v>
      </c>
      <c r="S94" s="295">
        <v>3.9478333414186613E-2</v>
      </c>
      <c r="T94" s="295">
        <v>2.8303045092728261E-2</v>
      </c>
      <c r="U94" s="295">
        <v>3.9365748710657518E-2</v>
      </c>
      <c r="V94" s="295">
        <v>1.589953391903114E-2</v>
      </c>
      <c r="W94" s="295">
        <v>2.2079529649821759E-2</v>
      </c>
      <c r="X94" s="295">
        <v>2.2074893275985111E-2</v>
      </c>
      <c r="Y94" s="295">
        <v>1.3239562402377581E-2</v>
      </c>
      <c r="DA94" s="122" t="s">
        <v>1662</v>
      </c>
    </row>
    <row r="95" spans="1:105" ht="12" customHeight="1" x14ac:dyDescent="0.25">
      <c r="A95" s="59" t="s">
        <v>35</v>
      </c>
      <c r="B95" s="295">
        <v>3.928255316383155E-2</v>
      </c>
      <c r="C95" s="295">
        <v>7.1791553329544372E-2</v>
      </c>
      <c r="D95" s="295">
        <v>8.6263743137058604E-2</v>
      </c>
      <c r="E95" s="295">
        <v>8.8428955206124302E-2</v>
      </c>
      <c r="F95" s="295">
        <v>0.10766520509491639</v>
      </c>
      <c r="G95" s="295">
        <v>0.19442832327112899</v>
      </c>
      <c r="H95" s="295">
        <v>0.18509829757939089</v>
      </c>
      <c r="I95" s="295">
        <v>0.16362509505312631</v>
      </c>
      <c r="J95" s="295">
        <v>0.17404983887994421</v>
      </c>
      <c r="K95" s="295">
        <v>0.30599056688703291</v>
      </c>
      <c r="L95" s="295">
        <v>0.2831193105306497</v>
      </c>
      <c r="M95" s="295">
        <v>0.49903274334169578</v>
      </c>
      <c r="N95" s="295">
        <v>0.41262908683460109</v>
      </c>
      <c r="O95" s="295">
        <v>0.23290330812930721</v>
      </c>
      <c r="P95" s="295">
        <v>0.2067413741932774</v>
      </c>
      <c r="Q95" s="295">
        <v>5.9926212121380537E-2</v>
      </c>
      <c r="R95" s="295">
        <v>0.17646774325570239</v>
      </c>
      <c r="S95" s="295">
        <v>0.15478029598170309</v>
      </c>
      <c r="T95" s="295">
        <v>0.13074477527597589</v>
      </c>
      <c r="U95" s="295">
        <v>0.14328810997092159</v>
      </c>
      <c r="V95" s="295">
        <v>0.13426312909652019</v>
      </c>
      <c r="W95" s="295">
        <v>0.103963473841134</v>
      </c>
      <c r="X95" s="295">
        <v>0.1333052689599365</v>
      </c>
      <c r="Y95" s="295">
        <v>7.5882530177245833E-2</v>
      </c>
      <c r="DA95" s="122" t="s">
        <v>1663</v>
      </c>
    </row>
    <row r="96" spans="1:105" ht="12" customHeight="1" x14ac:dyDescent="0.25">
      <c r="A96" s="61" t="s">
        <v>1540</v>
      </c>
      <c r="B96" s="263">
        <v>1.033480181951606</v>
      </c>
      <c r="C96" s="263">
        <v>1.109521988371287</v>
      </c>
      <c r="D96" s="263">
        <v>1.1328525192916989</v>
      </c>
      <c r="E96" s="263">
        <v>1.2854701162563991</v>
      </c>
      <c r="F96" s="263">
        <v>1.38965325639795</v>
      </c>
      <c r="G96" s="263">
        <v>2.3288065751224978</v>
      </c>
      <c r="H96" s="263">
        <v>1.657212644620599</v>
      </c>
      <c r="I96" s="263">
        <v>1.5888830592370731</v>
      </c>
      <c r="J96" s="263">
        <v>1.535126560191528</v>
      </c>
      <c r="K96" s="263">
        <v>1.739635452914218</v>
      </c>
      <c r="L96" s="263">
        <v>1.982838178760941</v>
      </c>
      <c r="M96" s="263">
        <v>1.8832723977737931</v>
      </c>
      <c r="N96" s="263">
        <v>1.4222406186153611</v>
      </c>
      <c r="O96" s="263">
        <v>1.2740016332131461</v>
      </c>
      <c r="P96" s="263">
        <v>1.047565249404095</v>
      </c>
      <c r="Q96" s="263">
        <v>0.84899424956531311</v>
      </c>
      <c r="R96" s="263">
        <v>0.66422704288412693</v>
      </c>
      <c r="S96" s="263">
        <v>0.8750534024776675</v>
      </c>
      <c r="T96" s="263">
        <v>1.4516957241941111</v>
      </c>
      <c r="U96" s="263">
        <v>1.213215614098454</v>
      </c>
      <c r="V96" s="263">
        <v>0.86176714219695805</v>
      </c>
      <c r="W96" s="263">
        <v>0.77564490983323842</v>
      </c>
      <c r="X96" s="263">
        <v>0.64334892110525499</v>
      </c>
      <c r="Y96" s="263">
        <v>0.4134497198279718</v>
      </c>
      <c r="DA96" s="74" t="s">
        <v>1664</v>
      </c>
    </row>
    <row r="97" spans="1:105" ht="12" hidden="1" customHeight="1" x14ac:dyDescent="0.25">
      <c r="A97" s="98"/>
      <c r="B97" s="98"/>
      <c r="C97" s="98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X97" s="98"/>
      <c r="Y97" s="98"/>
      <c r="DA97" s="94"/>
    </row>
    <row r="98" spans="1:105" ht="12" customHeight="1" x14ac:dyDescent="0.25">
      <c r="A98" s="172"/>
      <c r="B98" s="172"/>
      <c r="C98" s="172"/>
      <c r="D98" s="172"/>
      <c r="E98" s="172"/>
      <c r="F98" s="172"/>
      <c r="G98" s="172"/>
      <c r="H98" s="172"/>
      <c r="I98" s="172"/>
      <c r="J98" s="172"/>
      <c r="K98" s="172"/>
      <c r="L98" s="172"/>
      <c r="M98" s="172"/>
      <c r="N98" s="172"/>
      <c r="O98" s="172"/>
      <c r="P98" s="172"/>
      <c r="Q98" s="172"/>
      <c r="R98" s="172"/>
      <c r="S98" s="172"/>
      <c r="T98" s="172"/>
      <c r="U98" s="172"/>
      <c r="V98" s="172"/>
      <c r="W98" s="172"/>
      <c r="X98" s="172"/>
      <c r="Y98" s="172"/>
      <c r="DA98" s="176"/>
    </row>
    <row r="99" spans="1:105" ht="15" customHeight="1" x14ac:dyDescent="0.25">
      <c r="A99" s="34" t="s">
        <v>53</v>
      </c>
      <c r="B99" s="223">
        <v>19.31993379064988</v>
      </c>
      <c r="C99" s="223">
        <v>21.467328048949931</v>
      </c>
      <c r="D99" s="223">
        <v>19.427337906023581</v>
      </c>
      <c r="E99" s="223">
        <v>14.5592442075748</v>
      </c>
      <c r="F99" s="223">
        <v>14.122637320999541</v>
      </c>
      <c r="G99" s="223">
        <v>11.626260869171659</v>
      </c>
      <c r="H99" s="223">
        <v>10.52507047762912</v>
      </c>
      <c r="I99" s="223">
        <v>14.84216064167358</v>
      </c>
      <c r="J99" s="223">
        <v>13.230042060970931</v>
      </c>
      <c r="K99" s="223">
        <v>12.467549650335149</v>
      </c>
      <c r="L99" s="223">
        <v>14.93922400788208</v>
      </c>
      <c r="M99" s="223">
        <v>19.676542382525831</v>
      </c>
      <c r="N99" s="223">
        <v>22.930736414071831</v>
      </c>
      <c r="O99" s="223">
        <v>24.008184212044949</v>
      </c>
      <c r="P99" s="223">
        <v>23.68332174941829</v>
      </c>
      <c r="Q99" s="223">
        <v>23.954946641809769</v>
      </c>
      <c r="R99" s="223">
        <v>20.494381606473919</v>
      </c>
      <c r="S99" s="223">
        <v>21.082030648087649</v>
      </c>
      <c r="T99" s="223">
        <v>15.75185609887486</v>
      </c>
      <c r="U99" s="223">
        <v>16.373534142608801</v>
      </c>
      <c r="V99" s="223">
        <v>11.20423433010059</v>
      </c>
      <c r="W99" s="223">
        <v>16.234835438348089</v>
      </c>
      <c r="X99" s="223">
        <v>15.43840978659461</v>
      </c>
      <c r="Y99" s="223">
        <v>17.780654045388829</v>
      </c>
      <c r="DA99" s="89" t="s">
        <v>1665</v>
      </c>
    </row>
    <row r="100" spans="1:105" ht="12" customHeight="1" x14ac:dyDescent="0.25">
      <c r="A100" s="55" t="s">
        <v>91</v>
      </c>
      <c r="B100" s="259">
        <v>0.1673785463879004</v>
      </c>
      <c r="C100" s="259">
        <v>0.18703336642339219</v>
      </c>
      <c r="D100" s="259">
        <v>0.1667323388971049</v>
      </c>
      <c r="E100" s="259">
        <v>0.1230079467872334</v>
      </c>
      <c r="F100" s="259">
        <v>0.1193022340234796</v>
      </c>
      <c r="G100" s="259">
        <v>9.6227162030744079E-2</v>
      </c>
      <c r="H100" s="259">
        <v>8.6798985742527854E-2</v>
      </c>
      <c r="I100" s="259">
        <v>0.12567998252487131</v>
      </c>
      <c r="J100" s="259">
        <v>0.10993588627116389</v>
      </c>
      <c r="K100" s="259">
        <v>0.10181077648469949</v>
      </c>
      <c r="L100" s="259">
        <v>0.12611850989501061</v>
      </c>
      <c r="M100" s="259">
        <v>0.16844940806819511</v>
      </c>
      <c r="N100" s="259">
        <v>0.19500416941126081</v>
      </c>
      <c r="O100" s="259">
        <v>0.2034418556152357</v>
      </c>
      <c r="P100" s="259">
        <v>0.2011232908955006</v>
      </c>
      <c r="Q100" s="259">
        <v>0.20419747329307519</v>
      </c>
      <c r="R100" s="259">
        <v>0.1730335045176844</v>
      </c>
      <c r="S100" s="259">
        <v>0.17572908874249371</v>
      </c>
      <c r="T100" s="259">
        <v>0.1339091381771445</v>
      </c>
      <c r="U100" s="259">
        <v>0.13702224784418551</v>
      </c>
      <c r="V100" s="259">
        <v>9.2920876322320226E-2</v>
      </c>
      <c r="W100" s="259">
        <v>0.13610123444457059</v>
      </c>
      <c r="X100" s="259">
        <v>0.1252685794586495</v>
      </c>
      <c r="Y100" s="259">
        <v>0.1439044151792451</v>
      </c>
      <c r="DA100" s="67" t="s">
        <v>1666</v>
      </c>
    </row>
    <row r="101" spans="1:105" ht="12" customHeight="1" x14ac:dyDescent="0.25">
      <c r="A101" s="173" t="s">
        <v>92</v>
      </c>
      <c r="B101" s="224">
        <v>4.8710114055782523E-2</v>
      </c>
      <c r="C101" s="224">
        <v>5.4430013925482287E-2</v>
      </c>
      <c r="D101" s="224">
        <v>4.8522056259490028E-2</v>
      </c>
      <c r="E101" s="224">
        <v>3.5797485681874117E-2</v>
      </c>
      <c r="F101" s="224">
        <v>3.4719057799234392E-2</v>
      </c>
      <c r="G101" s="224">
        <v>2.800380418479154E-2</v>
      </c>
      <c r="H101" s="224">
        <v>2.5260038318449699E-2</v>
      </c>
      <c r="I101" s="224">
        <v>3.6575095288064852E-2</v>
      </c>
      <c r="J101" s="224">
        <v>3.1993285129157008E-2</v>
      </c>
      <c r="K101" s="224">
        <v>2.9628734635946102E-2</v>
      </c>
      <c r="L101" s="224">
        <v>3.670271450018632E-2</v>
      </c>
      <c r="M101" s="224">
        <v>4.9021753723534428E-2</v>
      </c>
      <c r="N101" s="224">
        <v>5.6749658414181912E-2</v>
      </c>
      <c r="O101" s="224">
        <v>5.9205174167138871E-2</v>
      </c>
      <c r="P101" s="224">
        <v>5.8530430871888382E-2</v>
      </c>
      <c r="Q101" s="224">
        <v>5.9425072260797927E-2</v>
      </c>
      <c r="R101" s="224">
        <v>5.0355806777023462E-2</v>
      </c>
      <c r="S101" s="224">
        <v>5.114026940900937E-2</v>
      </c>
      <c r="T101" s="224">
        <v>3.8969924966392053E-2</v>
      </c>
      <c r="U101" s="224">
        <v>3.9875894878439781E-2</v>
      </c>
      <c r="V101" s="224">
        <v>2.7041616631883189E-2</v>
      </c>
      <c r="W101" s="224">
        <v>3.9607863707717517E-2</v>
      </c>
      <c r="X101" s="224">
        <v>3.645536972758516E-2</v>
      </c>
      <c r="Y101" s="224">
        <v>4.1878727159375233E-2</v>
      </c>
      <c r="DA101" s="177" t="s">
        <v>1667</v>
      </c>
    </row>
    <row r="102" spans="1:105" ht="12" customHeight="1" x14ac:dyDescent="0.25">
      <c r="A102" s="173" t="s">
        <v>93</v>
      </c>
      <c r="B102" s="224">
        <v>0.59629442538751709</v>
      </c>
      <c r="C102" s="224">
        <v>0.6288679801602306</v>
      </c>
      <c r="D102" s="224">
        <v>0.61161998050873434</v>
      </c>
      <c r="E102" s="224">
        <v>0.49607564346520761</v>
      </c>
      <c r="F102" s="224">
        <v>0.48221792020991988</v>
      </c>
      <c r="G102" s="224">
        <v>0.43163979909471678</v>
      </c>
      <c r="H102" s="224">
        <v>0.38774509089129588</v>
      </c>
      <c r="I102" s="224">
        <v>0.48935964470391669</v>
      </c>
      <c r="J102" s="224">
        <v>0.47154481639757578</v>
      </c>
      <c r="K102" s="224">
        <v>0.44959681593093259</v>
      </c>
      <c r="L102" s="224">
        <v>0.48338159676118669</v>
      </c>
      <c r="M102" s="224">
        <v>0.53068336343828293</v>
      </c>
      <c r="N102" s="224">
        <v>0.63660885448724291</v>
      </c>
      <c r="O102" s="224">
        <v>0.72039677785209744</v>
      </c>
      <c r="P102" s="224">
        <v>0.69526923677881847</v>
      </c>
      <c r="Q102" s="224">
        <v>0.75886800795118836</v>
      </c>
      <c r="R102" s="224">
        <v>0.58224526378543628</v>
      </c>
      <c r="S102" s="224">
        <v>0.69172945324932678</v>
      </c>
      <c r="T102" s="224">
        <v>0.51937266223676448</v>
      </c>
      <c r="U102" s="224">
        <v>0.56147033991991235</v>
      </c>
      <c r="V102" s="224">
        <v>0.39487406971391031</v>
      </c>
      <c r="W102" s="224">
        <v>0.55470570234504779</v>
      </c>
      <c r="X102" s="224">
        <v>0.56002069419518563</v>
      </c>
      <c r="Y102" s="224">
        <v>0.6608004171784686</v>
      </c>
      <c r="DA102" s="177" t="s">
        <v>1668</v>
      </c>
    </row>
    <row r="103" spans="1:105" ht="12" customHeight="1" x14ac:dyDescent="0.25">
      <c r="A103" s="173" t="s">
        <v>94</v>
      </c>
      <c r="B103" s="224">
        <v>0.14883741903812389</v>
      </c>
      <c r="C103" s="224">
        <v>0.1663150035247393</v>
      </c>
      <c r="D103" s="224">
        <v>0.14826279428979919</v>
      </c>
      <c r="E103" s="224">
        <v>0.1093819113386337</v>
      </c>
      <c r="F103" s="224">
        <v>0.10608669378921411</v>
      </c>
      <c r="G103" s="224">
        <v>8.5567731033029476E-2</v>
      </c>
      <c r="H103" s="224">
        <v>7.7183947954148679E-2</v>
      </c>
      <c r="I103" s="224">
        <v>0.1117579560071421</v>
      </c>
      <c r="J103" s="224">
        <v>9.7757890275546058E-2</v>
      </c>
      <c r="K103" s="224">
        <v>9.0532828306037941E-2</v>
      </c>
      <c r="L103" s="224">
        <v>0.1121479061133991</v>
      </c>
      <c r="M103" s="224">
        <v>0.14978965749449411</v>
      </c>
      <c r="N103" s="224">
        <v>0.1734028518181899</v>
      </c>
      <c r="O103" s="224">
        <v>0.18090586498418321</v>
      </c>
      <c r="P103" s="224">
        <v>0.1788441360696634</v>
      </c>
      <c r="Q103" s="224">
        <v>0.18157778015716231</v>
      </c>
      <c r="R103" s="224">
        <v>0.15386595698978681</v>
      </c>
      <c r="S103" s="224">
        <v>0.1562629415943172</v>
      </c>
      <c r="T103" s="224">
        <v>0.1190755383053468</v>
      </c>
      <c r="U103" s="224">
        <v>0.1218437975477899</v>
      </c>
      <c r="V103" s="224">
        <v>8.2627694558438505E-2</v>
      </c>
      <c r="W103" s="224">
        <v>0.1210248081357268</v>
      </c>
      <c r="X103" s="224">
        <v>0.11139212554749089</v>
      </c>
      <c r="Y103" s="224">
        <v>0.12796360229961809</v>
      </c>
      <c r="DA103" s="177" t="s">
        <v>1669</v>
      </c>
    </row>
    <row r="104" spans="1:105" ht="12" customHeight="1" x14ac:dyDescent="0.25">
      <c r="A104" s="56" t="s">
        <v>95</v>
      </c>
      <c r="B104" s="260">
        <v>0.30798741487824421</v>
      </c>
      <c r="C104" s="260">
        <v>0.32107752186299288</v>
      </c>
      <c r="D104" s="260">
        <v>0.30707267044546549</v>
      </c>
      <c r="E104" s="260">
        <v>0.2453798218661547</v>
      </c>
      <c r="F104" s="260">
        <v>0.25502310408007528</v>
      </c>
      <c r="G104" s="260">
        <v>0.22650853933745679</v>
      </c>
      <c r="H104" s="260">
        <v>0.19587622374741009</v>
      </c>
      <c r="I104" s="260">
        <v>0.25753685959350209</v>
      </c>
      <c r="J104" s="260">
        <v>0.241609757459884</v>
      </c>
      <c r="K104" s="260">
        <v>0.22518434518112049</v>
      </c>
      <c r="L104" s="260">
        <v>0.25276594146571912</v>
      </c>
      <c r="M104" s="260">
        <v>0.28133360105280542</v>
      </c>
      <c r="N104" s="260">
        <v>0.33369837139208569</v>
      </c>
      <c r="O104" s="260">
        <v>0.38158808779050901</v>
      </c>
      <c r="P104" s="260">
        <v>0.36559330156358638</v>
      </c>
      <c r="Q104" s="260">
        <v>0.42241022817106821</v>
      </c>
      <c r="R104" s="260">
        <v>0.31363102482708488</v>
      </c>
      <c r="S104" s="260">
        <v>0.37515115272060962</v>
      </c>
      <c r="T104" s="260">
        <v>0.28435122526912809</v>
      </c>
      <c r="U104" s="260">
        <v>0.3072991859123802</v>
      </c>
      <c r="V104" s="260">
        <v>0.20270325437571249</v>
      </c>
      <c r="W104" s="260">
        <v>0.28834166488932689</v>
      </c>
      <c r="X104" s="260">
        <v>0.28890487055811581</v>
      </c>
      <c r="Y104" s="260">
        <v>0.34451861877623208</v>
      </c>
      <c r="DA104" s="68" t="s">
        <v>1670</v>
      </c>
    </row>
    <row r="105" spans="1:105" ht="12" customHeight="1" x14ac:dyDescent="0.25">
      <c r="A105" s="37" t="s">
        <v>159</v>
      </c>
      <c r="B105" s="226">
        <v>2.6083115498881211E-2</v>
      </c>
      <c r="C105" s="226">
        <v>2.9236266594940531E-2</v>
      </c>
      <c r="D105" s="226">
        <v>2.0117370676529248E-2</v>
      </c>
      <c r="E105" s="226">
        <v>1.424600068600375E-2</v>
      </c>
      <c r="F105" s="226">
        <v>8.9463783459956263E-4</v>
      </c>
      <c r="G105" s="226">
        <v>7.1677214838375067E-4</v>
      </c>
      <c r="H105" s="226">
        <v>6.4001532485224251E-4</v>
      </c>
      <c r="I105" s="226">
        <v>1.1536016252322999E-3</v>
      </c>
      <c r="J105" s="226">
        <v>9.2728551688308302E-4</v>
      </c>
      <c r="K105" s="226">
        <v>9.7361972158680182E-4</v>
      </c>
      <c r="L105" s="226">
        <v>1.3143860773189831E-3</v>
      </c>
      <c r="M105" s="226">
        <v>1.1997958651114059E-3</v>
      </c>
      <c r="N105" s="226">
        <v>1.627503785767994E-2</v>
      </c>
      <c r="O105" s="226">
        <v>1.798102907960825E-2</v>
      </c>
      <c r="P105" s="226">
        <v>2.1774151990434851E-2</v>
      </c>
      <c r="Q105" s="226">
        <v>1.460992811406067E-2</v>
      </c>
      <c r="R105" s="226">
        <v>1.323106393939931E-2</v>
      </c>
      <c r="S105" s="226">
        <v>7.6615677492397997E-3</v>
      </c>
      <c r="T105" s="226">
        <v>4.9398527921124076E-3</v>
      </c>
      <c r="U105" s="226">
        <v>4.2628056335920648E-3</v>
      </c>
      <c r="V105" s="226">
        <v>2.4869147351225039E-3</v>
      </c>
      <c r="W105" s="226">
        <v>3.906361329313583E-3</v>
      </c>
      <c r="X105" s="226">
        <v>2.926611659542412E-3</v>
      </c>
      <c r="Y105" s="226">
        <v>2.5213431418433358E-3</v>
      </c>
      <c r="DA105" s="69" t="s">
        <v>1671</v>
      </c>
    </row>
    <row r="106" spans="1:105" ht="12" customHeight="1" x14ac:dyDescent="0.25">
      <c r="A106" s="37" t="s">
        <v>35</v>
      </c>
      <c r="B106" s="226">
        <v>2.2496170096292942E-2</v>
      </c>
      <c r="C106" s="226">
        <v>4.2387522944414897E-2</v>
      </c>
      <c r="D106" s="226">
        <v>3.4979553203960692E-2</v>
      </c>
      <c r="E106" s="226">
        <v>1.9110456120626489E-2</v>
      </c>
      <c r="F106" s="226">
        <v>2.131425346984769E-2</v>
      </c>
      <c r="G106" s="226">
        <v>1.330673982784907E-2</v>
      </c>
      <c r="H106" s="226">
        <v>1.6035504476533721E-2</v>
      </c>
      <c r="I106" s="226">
        <v>2.6030044715109221E-2</v>
      </c>
      <c r="J106" s="226">
        <v>2.0816012496673419E-2</v>
      </c>
      <c r="K106" s="226">
        <v>2.0304207380061671E-2</v>
      </c>
      <c r="L106" s="226">
        <v>2.8752977665570841E-2</v>
      </c>
      <c r="M106" s="226">
        <v>6.7718227755630397E-2</v>
      </c>
      <c r="N106" s="226">
        <v>5.6261243338896642E-2</v>
      </c>
      <c r="O106" s="226">
        <v>3.4199191960651847E-2</v>
      </c>
      <c r="P106" s="226">
        <v>3.6739557047234438E-2</v>
      </c>
      <c r="Q106" s="226">
        <v>1.055368443280328E-2</v>
      </c>
      <c r="R106" s="226">
        <v>3.2152555502013298E-2</v>
      </c>
      <c r="S106" s="226">
        <v>1.913894607965554E-2</v>
      </c>
      <c r="T106" s="226">
        <v>1.4283702250637589E-2</v>
      </c>
      <c r="U106" s="226">
        <v>1.260220010722987E-2</v>
      </c>
      <c r="V106" s="226">
        <v>1.5890250983222071E-2</v>
      </c>
      <c r="W106" s="226">
        <v>2.3904134485482561E-2</v>
      </c>
      <c r="X106" s="226">
        <v>1.7741803025773661E-2</v>
      </c>
      <c r="Y106" s="226">
        <v>1.785552308573796E-2</v>
      </c>
      <c r="DA106" s="69" t="s">
        <v>1672</v>
      </c>
    </row>
    <row r="107" spans="1:105" ht="12" customHeight="1" x14ac:dyDescent="0.25">
      <c r="A107" s="37" t="s">
        <v>96</v>
      </c>
      <c r="B107" s="226">
        <v>0</v>
      </c>
      <c r="C107" s="226">
        <v>0</v>
      </c>
      <c r="D107" s="226">
        <v>0</v>
      </c>
      <c r="E107" s="226">
        <v>0</v>
      </c>
      <c r="F107" s="226">
        <v>0</v>
      </c>
      <c r="G107" s="226">
        <v>0</v>
      </c>
      <c r="H107" s="226">
        <v>0</v>
      </c>
      <c r="I107" s="226">
        <v>0</v>
      </c>
      <c r="J107" s="226">
        <v>0</v>
      </c>
      <c r="K107" s="226">
        <v>0</v>
      </c>
      <c r="L107" s="226">
        <v>0</v>
      </c>
      <c r="M107" s="226">
        <v>0</v>
      </c>
      <c r="N107" s="226">
        <v>0</v>
      </c>
      <c r="O107" s="226">
        <v>0</v>
      </c>
      <c r="P107" s="226">
        <v>0</v>
      </c>
      <c r="Q107" s="226">
        <v>0</v>
      </c>
      <c r="R107" s="226">
        <v>0</v>
      </c>
      <c r="S107" s="226">
        <v>0</v>
      </c>
      <c r="T107" s="226">
        <v>0</v>
      </c>
      <c r="U107" s="226">
        <v>0</v>
      </c>
      <c r="V107" s="226">
        <v>0</v>
      </c>
      <c r="W107" s="226">
        <v>0</v>
      </c>
      <c r="X107" s="226">
        <v>0</v>
      </c>
      <c r="Y107" s="226">
        <v>0</v>
      </c>
      <c r="DA107" s="69" t="s">
        <v>1673</v>
      </c>
    </row>
    <row r="108" spans="1:105" ht="12" customHeight="1" x14ac:dyDescent="0.25">
      <c r="A108" s="37" t="s">
        <v>78</v>
      </c>
      <c r="B108" s="226">
        <v>0</v>
      </c>
      <c r="C108" s="226">
        <v>0</v>
      </c>
      <c r="D108" s="226">
        <v>0</v>
      </c>
      <c r="E108" s="226">
        <v>0</v>
      </c>
      <c r="F108" s="226">
        <v>0</v>
      </c>
      <c r="G108" s="226">
        <v>0</v>
      </c>
      <c r="H108" s="226">
        <v>0</v>
      </c>
      <c r="I108" s="226">
        <v>0</v>
      </c>
      <c r="J108" s="226">
        <v>0</v>
      </c>
      <c r="K108" s="226">
        <v>0</v>
      </c>
      <c r="L108" s="226">
        <v>0</v>
      </c>
      <c r="M108" s="226">
        <v>0</v>
      </c>
      <c r="N108" s="226">
        <v>0</v>
      </c>
      <c r="O108" s="226">
        <v>0</v>
      </c>
      <c r="P108" s="226">
        <v>0</v>
      </c>
      <c r="Q108" s="226">
        <v>0</v>
      </c>
      <c r="R108" s="226">
        <v>0</v>
      </c>
      <c r="S108" s="226">
        <v>0</v>
      </c>
      <c r="T108" s="226">
        <v>0</v>
      </c>
      <c r="U108" s="226">
        <v>0</v>
      </c>
      <c r="V108" s="226">
        <v>0</v>
      </c>
      <c r="W108" s="226">
        <v>0</v>
      </c>
      <c r="X108" s="226">
        <v>0</v>
      </c>
      <c r="Y108" s="226">
        <v>0</v>
      </c>
      <c r="DA108" s="69" t="s">
        <v>1674</v>
      </c>
    </row>
    <row r="109" spans="1:105" ht="12" customHeight="1" x14ac:dyDescent="0.25">
      <c r="A109" s="37" t="s">
        <v>40</v>
      </c>
      <c r="B109" s="226">
        <v>0.25940812928307011</v>
      </c>
      <c r="C109" s="226">
        <v>0.24945373232363741</v>
      </c>
      <c r="D109" s="226">
        <v>0.25197574656497562</v>
      </c>
      <c r="E109" s="226">
        <v>0.21202336505952449</v>
      </c>
      <c r="F109" s="226">
        <v>0.232814212775628</v>
      </c>
      <c r="G109" s="226">
        <v>0.21248502736122399</v>
      </c>
      <c r="H109" s="226">
        <v>0.17920070394602411</v>
      </c>
      <c r="I109" s="226">
        <v>0.2303532132531606</v>
      </c>
      <c r="J109" s="226">
        <v>0.21986645944632749</v>
      </c>
      <c r="K109" s="226">
        <v>0.2039065180794721</v>
      </c>
      <c r="L109" s="226">
        <v>0.22269857772282919</v>
      </c>
      <c r="M109" s="226">
        <v>0.2124155774320636</v>
      </c>
      <c r="N109" s="226">
        <v>0.26116209019550912</v>
      </c>
      <c r="O109" s="226">
        <v>0.32940786675024891</v>
      </c>
      <c r="P109" s="226">
        <v>0.30707959252591721</v>
      </c>
      <c r="Q109" s="226">
        <v>0.39724661562420421</v>
      </c>
      <c r="R109" s="226">
        <v>0.26824740538567232</v>
      </c>
      <c r="S109" s="226">
        <v>0.3483506388917143</v>
      </c>
      <c r="T109" s="226">
        <v>0.26512767022637812</v>
      </c>
      <c r="U109" s="226">
        <v>0.29043418017155831</v>
      </c>
      <c r="V109" s="226">
        <v>0.18432608865736791</v>
      </c>
      <c r="W109" s="226">
        <v>0.26053116907453078</v>
      </c>
      <c r="X109" s="226">
        <v>0.26823645587279971</v>
      </c>
      <c r="Y109" s="226">
        <v>0.3241417525486508</v>
      </c>
      <c r="DA109" s="69" t="s">
        <v>1675</v>
      </c>
    </row>
    <row r="110" spans="1:105" ht="12" customHeight="1" x14ac:dyDescent="0.25">
      <c r="A110" s="57" t="s">
        <v>1553</v>
      </c>
      <c r="B110" s="261">
        <f t="shared" ref="B110:Y110" si="4">B111+B117</f>
        <v>12.542534327324669</v>
      </c>
      <c r="C110" s="261">
        <f t="shared" si="4"/>
        <v>14.215608721521731</v>
      </c>
      <c r="D110" s="261">
        <f t="shared" si="4"/>
        <v>12.524615139007576</v>
      </c>
      <c r="E110" s="261">
        <f t="shared" si="4"/>
        <v>9.0833026141353876</v>
      </c>
      <c r="F110" s="261">
        <f t="shared" si="4"/>
        <v>8.7873798348918051</v>
      </c>
      <c r="G110" s="261">
        <f t="shared" si="4"/>
        <v>6.9537721098379182</v>
      </c>
      <c r="H110" s="261">
        <f t="shared" si="4"/>
        <v>6.3275995699603671</v>
      </c>
      <c r="I110" s="261">
        <f t="shared" si="4"/>
        <v>9.3793998801483873</v>
      </c>
      <c r="J110" s="261">
        <f t="shared" si="4"/>
        <v>8.079434719954012</v>
      </c>
      <c r="K110" s="261">
        <f t="shared" si="4"/>
        <v>7.5790967767491484</v>
      </c>
      <c r="L110" s="261">
        <f t="shared" si="4"/>
        <v>9.5186977146757883</v>
      </c>
      <c r="M110" s="261">
        <f t="shared" si="4"/>
        <v>13.402609626477153</v>
      </c>
      <c r="N110" s="261">
        <f t="shared" si="4"/>
        <v>15.475482016220909</v>
      </c>
      <c r="O110" s="261">
        <f t="shared" si="4"/>
        <v>15.756222748687669</v>
      </c>
      <c r="P110" s="261">
        <f t="shared" si="4"/>
        <v>15.671504591721675</v>
      </c>
      <c r="Q110" s="261">
        <f t="shared" si="4"/>
        <v>15.369463004050502</v>
      </c>
      <c r="R110" s="261">
        <f t="shared" si="4"/>
        <v>13.716533675801188</v>
      </c>
      <c r="S110" s="261">
        <f t="shared" si="4"/>
        <v>13.3457543487627</v>
      </c>
      <c r="T110" s="261">
        <f t="shared" si="4"/>
        <v>9.9429112036915459</v>
      </c>
      <c r="U110" s="261">
        <f t="shared" si="4"/>
        <v>10.161226879508229</v>
      </c>
      <c r="V110" s="261">
        <f t="shared" si="4"/>
        <v>6.8790951562974811</v>
      </c>
      <c r="W110" s="261">
        <f t="shared" si="4"/>
        <v>10.105321362500966</v>
      </c>
      <c r="X110" s="261">
        <f t="shared" si="4"/>
        <v>9.3519026331244657</v>
      </c>
      <c r="Y110" s="261">
        <f t="shared" si="4"/>
        <v>10.637852531553447</v>
      </c>
      <c r="DA110" s="70"/>
    </row>
    <row r="111" spans="1:105" ht="12" customHeight="1" x14ac:dyDescent="0.25">
      <c r="A111" s="60" t="s">
        <v>1554</v>
      </c>
      <c r="B111" s="262">
        <v>9.9309584754816012</v>
      </c>
      <c r="C111" s="262">
        <v>11.46137128266513</v>
      </c>
      <c r="D111" s="262">
        <v>9.8459183348855213</v>
      </c>
      <c r="E111" s="262">
        <v>6.9106524668204781</v>
      </c>
      <c r="F111" s="262">
        <v>6.6754220131701034</v>
      </c>
      <c r="G111" s="262">
        <v>5.0633300261682992</v>
      </c>
      <c r="H111" s="262">
        <v>4.629402047177348</v>
      </c>
      <c r="I111" s="262">
        <v>7.2361636254329236</v>
      </c>
      <c r="J111" s="262">
        <v>6.014221625323156</v>
      </c>
      <c r="K111" s="262">
        <v>5.6100087934299996</v>
      </c>
      <c r="L111" s="262">
        <v>7.4016433677288678</v>
      </c>
      <c r="M111" s="262">
        <v>11.07838890945535</v>
      </c>
      <c r="N111" s="262">
        <v>12.68734206276099</v>
      </c>
      <c r="O111" s="262">
        <v>12.60111891292493</v>
      </c>
      <c r="P111" s="262">
        <v>12.62645122212005</v>
      </c>
      <c r="Q111" s="262">
        <v>12.045867679452879</v>
      </c>
      <c r="R111" s="262">
        <v>11.16648858731347</v>
      </c>
      <c r="S111" s="262">
        <v>10.31620408097251</v>
      </c>
      <c r="T111" s="262">
        <v>7.6682276831748108</v>
      </c>
      <c r="U111" s="262">
        <v>7.7021692079426494</v>
      </c>
      <c r="V111" s="262">
        <v>5.1496750224203884</v>
      </c>
      <c r="W111" s="262">
        <v>7.6758906057359164</v>
      </c>
      <c r="X111" s="262">
        <v>6.8991939388547312</v>
      </c>
      <c r="Y111" s="262">
        <v>7.7437613931538154</v>
      </c>
      <c r="DA111" s="72" t="s">
        <v>1676</v>
      </c>
    </row>
    <row r="112" spans="1:105" ht="12" customHeight="1" x14ac:dyDescent="0.25">
      <c r="A112" s="59" t="s">
        <v>28</v>
      </c>
      <c r="B112" s="230">
        <v>7.5907254244186344</v>
      </c>
      <c r="C112" s="230">
        <v>8.594435286775898</v>
      </c>
      <c r="D112" s="230">
        <v>6.8150972335633373</v>
      </c>
      <c r="E112" s="230">
        <v>4.4986155101316454</v>
      </c>
      <c r="F112" s="230">
        <v>4.1471980650923852</v>
      </c>
      <c r="G112" s="230">
        <v>2.6321884963664419</v>
      </c>
      <c r="H112" s="230">
        <v>2.0403580062056061</v>
      </c>
      <c r="I112" s="230">
        <v>4.0690508283170734</v>
      </c>
      <c r="J112" s="230">
        <v>2.9336098794967671</v>
      </c>
      <c r="K112" s="230">
        <v>1.5958025339459569</v>
      </c>
      <c r="L112" s="230">
        <v>3.7671121321611558</v>
      </c>
      <c r="M112" s="230">
        <v>3.482416243559638</v>
      </c>
      <c r="N112" s="230">
        <v>6.4588510712493097</v>
      </c>
      <c r="O112" s="230">
        <v>6.5478168141798454</v>
      </c>
      <c r="P112" s="230">
        <v>7.0157016213826919</v>
      </c>
      <c r="Q112" s="230">
        <v>7.913572865524813</v>
      </c>
      <c r="R112" s="230">
        <v>4.9819195674257024</v>
      </c>
      <c r="S112" s="230">
        <v>5.2589559528675878</v>
      </c>
      <c r="T112" s="230">
        <v>5.8219743597218843</v>
      </c>
      <c r="U112" s="230">
        <v>4.9636939083249274</v>
      </c>
      <c r="V112" s="230">
        <v>3.2153005167485671</v>
      </c>
      <c r="W112" s="230">
        <v>5.1398083888449069</v>
      </c>
      <c r="X112" s="230">
        <v>2.893364665590453</v>
      </c>
      <c r="Y112" s="230">
        <v>3.387470482160944</v>
      </c>
      <c r="DA112" s="71" t="s">
        <v>1677</v>
      </c>
    </row>
    <row r="113" spans="1:105" ht="12" customHeight="1" x14ac:dyDescent="0.25">
      <c r="A113" s="59" t="s">
        <v>31</v>
      </c>
      <c r="B113" s="295">
        <v>0.21951871307869431</v>
      </c>
      <c r="C113" s="295">
        <v>0.23963256611194039</v>
      </c>
      <c r="D113" s="295">
        <v>0.20839684854645871</v>
      </c>
      <c r="E113" s="295">
        <v>0.18704931303426919</v>
      </c>
      <c r="F113" s="295">
        <v>0.21314640356971001</v>
      </c>
      <c r="G113" s="295">
        <v>0.18407904667125041</v>
      </c>
      <c r="H113" s="295">
        <v>0.16385076888233349</v>
      </c>
      <c r="I113" s="295">
        <v>0.19756283921083079</v>
      </c>
      <c r="J113" s="295">
        <v>0.2098956124377841</v>
      </c>
      <c r="K113" s="295">
        <v>0.32769143917219618</v>
      </c>
      <c r="L113" s="295">
        <v>0.22485738964261409</v>
      </c>
      <c r="M113" s="295">
        <v>0.3352044502246429</v>
      </c>
      <c r="N113" s="295">
        <v>0.26397143002442819</v>
      </c>
      <c r="O113" s="295">
        <v>0.40140068102947168</v>
      </c>
      <c r="P113" s="295">
        <v>0.3878089470370692</v>
      </c>
      <c r="Q113" s="295">
        <v>0.40246919594313157</v>
      </c>
      <c r="R113" s="295">
        <v>0.5785290412236177</v>
      </c>
      <c r="S113" s="295">
        <v>0.41699449221607432</v>
      </c>
      <c r="T113" s="295">
        <v>0.17282270404503081</v>
      </c>
      <c r="U113" s="295">
        <v>0.28986994211449418</v>
      </c>
      <c r="V113" s="295">
        <v>0.1426304875534524</v>
      </c>
      <c r="W113" s="295">
        <v>0.19962658782773779</v>
      </c>
      <c r="X113" s="295">
        <v>0.47875098914029318</v>
      </c>
      <c r="Y113" s="295">
        <v>0.71259631857345529</v>
      </c>
      <c r="DA113" s="122" t="s">
        <v>1678</v>
      </c>
    </row>
    <row r="114" spans="1:105" ht="12" customHeight="1" x14ac:dyDescent="0.25">
      <c r="A114" s="59" t="s">
        <v>159</v>
      </c>
      <c r="B114" s="295">
        <v>0.61318908130098559</v>
      </c>
      <c r="C114" s="295">
        <v>0.65488648383006143</v>
      </c>
      <c r="D114" s="295">
        <v>0.62499822151742801</v>
      </c>
      <c r="E114" s="295">
        <v>0.593591336733435</v>
      </c>
      <c r="F114" s="295">
        <v>3.6591030055394762E-2</v>
      </c>
      <c r="G114" s="295">
        <v>4.529416755966479E-2</v>
      </c>
      <c r="H114" s="295">
        <v>4.0333273589323593E-2</v>
      </c>
      <c r="I114" s="295">
        <v>5.2113747806049313E-2</v>
      </c>
      <c r="J114" s="295">
        <v>5.5571687404811963E-2</v>
      </c>
      <c r="K114" s="295">
        <v>8.8483352615436647E-2</v>
      </c>
      <c r="L114" s="295">
        <v>7.3620317679768385E-2</v>
      </c>
      <c r="M114" s="295">
        <v>5.8135094613671112E-2</v>
      </c>
      <c r="N114" s="295">
        <v>1.2466867685857359</v>
      </c>
      <c r="O114" s="295">
        <v>1.6157023814427161</v>
      </c>
      <c r="P114" s="295">
        <v>1.8975441783824041</v>
      </c>
      <c r="Q114" s="295">
        <v>1.7302447108588841</v>
      </c>
      <c r="R114" s="295">
        <v>1.4853173262859729</v>
      </c>
      <c r="S114" s="295">
        <v>1.142884236918396</v>
      </c>
      <c r="T114" s="295">
        <v>0.37747333884756717</v>
      </c>
      <c r="U114" s="295">
        <v>0.52339958571360135</v>
      </c>
      <c r="V114" s="295">
        <v>0.224667793638158</v>
      </c>
      <c r="W114" s="295">
        <v>0.28350784918426208</v>
      </c>
      <c r="X114" s="295">
        <v>0.44663977054729809</v>
      </c>
      <c r="Y114" s="295">
        <v>0.39960785792453291</v>
      </c>
      <c r="DA114" s="122" t="s">
        <v>1679</v>
      </c>
    </row>
    <row r="115" spans="1:105" ht="12" customHeight="1" x14ac:dyDescent="0.25">
      <c r="A115" s="59" t="s">
        <v>32</v>
      </c>
      <c r="B115" s="295">
        <v>0.99132552009862507</v>
      </c>
      <c r="C115" s="295">
        <v>1.0456801764938339</v>
      </c>
      <c r="D115" s="295">
        <v>1.1367174943388381</v>
      </c>
      <c r="E115" s="295">
        <v>0.85418360665694881</v>
      </c>
      <c r="F115" s="295">
        <v>1.4275997983025079</v>
      </c>
      <c r="G115" s="295">
        <v>1.381025538556294</v>
      </c>
      <c r="H115" s="295">
        <v>1.3985124499410131</v>
      </c>
      <c r="I115" s="295">
        <v>1.7696906938748751</v>
      </c>
      <c r="J115" s="295">
        <v>1.5975241169905881</v>
      </c>
      <c r="K115" s="295">
        <v>1.796953595023036</v>
      </c>
      <c r="L115" s="295">
        <v>1.7641285794254089</v>
      </c>
      <c r="M115" s="295">
        <v>3.999973019714107</v>
      </c>
      <c r="N115" s="295">
        <v>0.51135198992914033</v>
      </c>
      <c r="O115" s="295">
        <v>1.036781615422314</v>
      </c>
      <c r="P115" s="295">
        <v>0.20033327641140711</v>
      </c>
      <c r="Q115" s="295">
        <v>0.7796427977514695</v>
      </c>
      <c r="R115" s="295">
        <v>0.59770987344652005</v>
      </c>
      <c r="S115" s="295">
        <v>0.71075511875329966</v>
      </c>
      <c r="T115" s="295">
        <v>0.23061955369723461</v>
      </c>
      <c r="U115" s="295">
        <v>0.41492234095474478</v>
      </c>
      <c r="V115" s="295">
        <v>0.16592527785851821</v>
      </c>
      <c r="W115" s="295">
        <v>0.35962425616608579</v>
      </c>
      <c r="X115" s="295">
        <v>0.4376385662874468</v>
      </c>
      <c r="Y115" s="295">
        <v>0.48192639464448978</v>
      </c>
      <c r="DA115" s="122" t="s">
        <v>1680</v>
      </c>
    </row>
    <row r="116" spans="1:105" ht="12" customHeight="1" x14ac:dyDescent="0.25">
      <c r="A116" s="59" t="s">
        <v>35</v>
      </c>
      <c r="B116" s="295">
        <v>0.51619973658466278</v>
      </c>
      <c r="C116" s="295">
        <v>0.92673676945340044</v>
      </c>
      <c r="D116" s="295">
        <v>1.0607085369194611</v>
      </c>
      <c r="E116" s="295">
        <v>0.77721270026418077</v>
      </c>
      <c r="F116" s="295">
        <v>0.8508867161501048</v>
      </c>
      <c r="G116" s="295">
        <v>0.82074277701464771</v>
      </c>
      <c r="H116" s="295">
        <v>0.98634754855907247</v>
      </c>
      <c r="I116" s="295">
        <v>1.147745516224095</v>
      </c>
      <c r="J116" s="295">
        <v>1.217620328993205</v>
      </c>
      <c r="K116" s="295">
        <v>1.801077872673374</v>
      </c>
      <c r="L116" s="295">
        <v>1.5719249488199201</v>
      </c>
      <c r="M116" s="295">
        <v>3.202660101343294</v>
      </c>
      <c r="N116" s="295">
        <v>4.2064808029723713</v>
      </c>
      <c r="O116" s="295">
        <v>2.999417420850587</v>
      </c>
      <c r="P116" s="295">
        <v>3.1250631989064752</v>
      </c>
      <c r="Q116" s="295">
        <v>1.2199381093745809</v>
      </c>
      <c r="R116" s="295">
        <v>3.5230127789316561</v>
      </c>
      <c r="S116" s="295">
        <v>2.786614280217151</v>
      </c>
      <c r="T116" s="295">
        <v>1.0653377268630939</v>
      </c>
      <c r="U116" s="295">
        <v>1.510283430834882</v>
      </c>
      <c r="V116" s="295">
        <v>1.4011509466216929</v>
      </c>
      <c r="W116" s="295">
        <v>1.6933235237129229</v>
      </c>
      <c r="X116" s="295">
        <v>2.6427999472892401</v>
      </c>
      <c r="Y116" s="295">
        <v>2.7621603398503942</v>
      </c>
      <c r="DA116" s="122" t="s">
        <v>1681</v>
      </c>
    </row>
    <row r="117" spans="1:105" ht="12" customHeight="1" x14ac:dyDescent="0.25">
      <c r="A117" s="60" t="s">
        <v>1561</v>
      </c>
      <c r="B117" s="262">
        <v>2.6115758518430678</v>
      </c>
      <c r="C117" s="262">
        <v>2.7542374388566011</v>
      </c>
      <c r="D117" s="262">
        <v>2.6786968041220538</v>
      </c>
      <c r="E117" s="262">
        <v>2.1726501473149091</v>
      </c>
      <c r="F117" s="262">
        <v>2.1119578217217021</v>
      </c>
      <c r="G117" s="262">
        <v>1.890442083669619</v>
      </c>
      <c r="H117" s="262">
        <v>1.6981975227830191</v>
      </c>
      <c r="I117" s="262">
        <v>2.1432362547154642</v>
      </c>
      <c r="J117" s="262">
        <v>2.065213094630856</v>
      </c>
      <c r="K117" s="262">
        <v>1.969087983319149</v>
      </c>
      <c r="L117" s="262">
        <v>2.117054346946921</v>
      </c>
      <c r="M117" s="262">
        <v>2.3242207170218019</v>
      </c>
      <c r="N117" s="262">
        <v>2.7881399534599192</v>
      </c>
      <c r="O117" s="262">
        <v>3.155103835762739</v>
      </c>
      <c r="P117" s="262">
        <v>3.0450533696016242</v>
      </c>
      <c r="Q117" s="262">
        <v>3.3235953245976222</v>
      </c>
      <c r="R117" s="262">
        <v>2.550045088487717</v>
      </c>
      <c r="S117" s="262">
        <v>3.02955026779019</v>
      </c>
      <c r="T117" s="262">
        <v>2.2746835205167351</v>
      </c>
      <c r="U117" s="262">
        <v>2.4590576715655792</v>
      </c>
      <c r="V117" s="262">
        <v>1.7294201338770929</v>
      </c>
      <c r="W117" s="262">
        <v>2.4294307567650488</v>
      </c>
      <c r="X117" s="262">
        <v>2.452708694269734</v>
      </c>
      <c r="Y117" s="262">
        <v>2.8940911383996322</v>
      </c>
      <c r="DA117" s="72" t="s">
        <v>1682</v>
      </c>
    </row>
    <row r="118" spans="1:105" ht="12" customHeight="1" x14ac:dyDescent="0.25">
      <c r="A118" s="57" t="s">
        <v>1563</v>
      </c>
      <c r="B118" s="261">
        <v>2.0934757477877781</v>
      </c>
      <c r="C118" s="261">
        <v>2.207835272265299</v>
      </c>
      <c r="D118" s="261">
        <v>2.147280842388156</v>
      </c>
      <c r="E118" s="261">
        <v>1.7416267609540681</v>
      </c>
      <c r="F118" s="261">
        <v>1.6929749434636641</v>
      </c>
      <c r="G118" s="261">
        <v>1.515404828072195</v>
      </c>
      <c r="H118" s="261">
        <v>1.361298897901267</v>
      </c>
      <c r="I118" s="261">
        <v>1.7180481730445829</v>
      </c>
      <c r="J118" s="261">
        <v>1.6555037161077419</v>
      </c>
      <c r="K118" s="261">
        <v>1.57844848175855</v>
      </c>
      <c r="L118" s="261">
        <v>1.697060389402159</v>
      </c>
      <c r="M118" s="261">
        <v>1.863127850625971</v>
      </c>
      <c r="N118" s="261">
        <v>2.2350120023843858</v>
      </c>
      <c r="O118" s="261">
        <v>2.5291753855282599</v>
      </c>
      <c r="P118" s="261">
        <v>2.4409573918680572</v>
      </c>
      <c r="Q118" s="261">
        <v>2.664240520755158</v>
      </c>
      <c r="R118" s="261">
        <v>2.0441518268546028</v>
      </c>
      <c r="S118" s="261">
        <v>2.428529888514166</v>
      </c>
      <c r="T118" s="261">
        <v>1.823418140711335</v>
      </c>
      <c r="U118" s="261">
        <v>1.9712150402221471</v>
      </c>
      <c r="V118" s="261">
        <v>1.3863273798662561</v>
      </c>
      <c r="W118" s="261">
        <v>1.9474656907353569</v>
      </c>
      <c r="X118" s="261">
        <v>1.966125611177715</v>
      </c>
      <c r="Y118" s="261">
        <v>2.3199439548544372</v>
      </c>
      <c r="DA118" s="70" t="s">
        <v>1683</v>
      </c>
    </row>
    <row r="119" spans="1:105" ht="12" customHeight="1" x14ac:dyDescent="0.25">
      <c r="A119" s="57" t="s">
        <v>1565</v>
      </c>
      <c r="B119" s="261">
        <f t="shared" ref="B119:Y119" si="5">B120+B126</f>
        <v>1.4948017125622584</v>
      </c>
      <c r="C119" s="261">
        <f t="shared" si="5"/>
        <v>1.6613676503424037</v>
      </c>
      <c r="D119" s="261">
        <f t="shared" si="5"/>
        <v>1.5039736706524747</v>
      </c>
      <c r="E119" s="261">
        <f t="shared" si="5"/>
        <v>1.1274365408644287</v>
      </c>
      <c r="F119" s="261">
        <f t="shared" si="5"/>
        <v>1.0923163410015384</v>
      </c>
      <c r="G119" s="261">
        <f t="shared" si="5"/>
        <v>0.89936819428040415</v>
      </c>
      <c r="H119" s="261">
        <f t="shared" si="5"/>
        <v>0.81486864837171802</v>
      </c>
      <c r="I119" s="261">
        <f t="shared" si="5"/>
        <v>1.1481913497846181</v>
      </c>
      <c r="J119" s="261">
        <f t="shared" si="5"/>
        <v>1.0240094360565211</v>
      </c>
      <c r="K119" s="261">
        <f t="shared" si="5"/>
        <v>0.96566523237681468</v>
      </c>
      <c r="L119" s="261">
        <f t="shared" si="5"/>
        <v>1.1559853053006688</v>
      </c>
      <c r="M119" s="261">
        <f t="shared" si="5"/>
        <v>1.5228637167550734</v>
      </c>
      <c r="N119" s="261">
        <f t="shared" si="5"/>
        <v>1.7750623544235302</v>
      </c>
      <c r="O119" s="261">
        <f t="shared" si="5"/>
        <v>1.8577567031704221</v>
      </c>
      <c r="P119" s="261">
        <f t="shared" si="5"/>
        <v>1.8329119495854915</v>
      </c>
      <c r="Q119" s="261">
        <f t="shared" si="5"/>
        <v>1.8514055134868026</v>
      </c>
      <c r="R119" s="261">
        <f t="shared" si="5"/>
        <v>1.5858851364809459</v>
      </c>
      <c r="S119" s="261">
        <f t="shared" si="5"/>
        <v>1.6305432740046881</v>
      </c>
      <c r="T119" s="261">
        <f t="shared" si="5"/>
        <v>1.2176023980101414</v>
      </c>
      <c r="U119" s="261">
        <f t="shared" si="5"/>
        <v>1.2657912369822446</v>
      </c>
      <c r="V119" s="261">
        <f t="shared" si="5"/>
        <v>0.86725173652562026</v>
      </c>
      <c r="W119" s="261">
        <f t="shared" si="5"/>
        <v>1.2562579781201064</v>
      </c>
      <c r="X119" s="261">
        <f t="shared" si="5"/>
        <v>1.1952178679390006</v>
      </c>
      <c r="Y119" s="261">
        <f t="shared" si="5"/>
        <v>1.3761850573975631</v>
      </c>
      <c r="DA119" s="70"/>
    </row>
    <row r="120" spans="1:105" ht="12" customHeight="1" x14ac:dyDescent="0.25">
      <c r="A120" s="60" t="s">
        <v>1566</v>
      </c>
      <c r="B120" s="262">
        <v>0.85354984409982215</v>
      </c>
      <c r="C120" s="262">
        <v>0.98508635351177254</v>
      </c>
      <c r="D120" s="262">
        <v>0.84624078134145708</v>
      </c>
      <c r="E120" s="262">
        <v>0.59395941995383472</v>
      </c>
      <c r="F120" s="262">
        <v>0.57374174232115571</v>
      </c>
      <c r="G120" s="262">
        <v>0.43518503930229308</v>
      </c>
      <c r="H120" s="262">
        <v>0.39788963023047969</v>
      </c>
      <c r="I120" s="262">
        <v>0.62193657838948435</v>
      </c>
      <c r="J120" s="262">
        <v>0.51691263671580412</v>
      </c>
      <c r="K120" s="262">
        <v>0.48217119655196128</v>
      </c>
      <c r="L120" s="262">
        <v>0.63615929501719926</v>
      </c>
      <c r="M120" s="262">
        <v>0.95216963698806012</v>
      </c>
      <c r="N120" s="262">
        <v>1.090456562319438</v>
      </c>
      <c r="O120" s="262">
        <v>1.0830458218272629</v>
      </c>
      <c r="P120" s="262">
        <v>1.0852230928950619</v>
      </c>
      <c r="Q120" s="262">
        <v>1.035322874949941</v>
      </c>
      <c r="R120" s="262">
        <v>0.95974166203344646</v>
      </c>
      <c r="S120" s="262">
        <v>0.88666108178334868</v>
      </c>
      <c r="T120" s="262">
        <v>0.65907178643986719</v>
      </c>
      <c r="U120" s="262">
        <v>0.66198900568367181</v>
      </c>
      <c r="V120" s="262">
        <v>0.44260625229716422</v>
      </c>
      <c r="W120" s="262">
        <v>0.65973040225963209</v>
      </c>
      <c r="X120" s="262">
        <v>0.59297457797882069</v>
      </c>
      <c r="Y120" s="262">
        <v>0.66556378683801976</v>
      </c>
      <c r="DA120" s="72" t="s">
        <v>1684</v>
      </c>
    </row>
    <row r="121" spans="1:105" ht="12" customHeight="1" x14ac:dyDescent="0.25">
      <c r="A121" s="59" t="s">
        <v>28</v>
      </c>
      <c r="B121" s="230">
        <v>0.65241059245320021</v>
      </c>
      <c r="C121" s="230">
        <v>0.73867783429613321</v>
      </c>
      <c r="D121" s="230">
        <v>0.58574660196140016</v>
      </c>
      <c r="E121" s="230">
        <v>0.38664873857019089</v>
      </c>
      <c r="F121" s="230">
        <v>0.3564449766505568</v>
      </c>
      <c r="G121" s="230">
        <v>0.22623235071033451</v>
      </c>
      <c r="H121" s="230">
        <v>0.1753654757901062</v>
      </c>
      <c r="I121" s="230">
        <v>0.34972834784467882</v>
      </c>
      <c r="J121" s="230">
        <v>0.2521390318443289</v>
      </c>
      <c r="K121" s="230">
        <v>0.13715665083350551</v>
      </c>
      <c r="L121" s="230">
        <v>0.32377720449151021</v>
      </c>
      <c r="M121" s="230">
        <v>0.29930805260333848</v>
      </c>
      <c r="N121" s="230">
        <v>0.5551278195895859</v>
      </c>
      <c r="O121" s="230">
        <v>0.56277428152939357</v>
      </c>
      <c r="P121" s="230">
        <v>0.60298822515131523</v>
      </c>
      <c r="Q121" s="230">
        <v>0.68015880867065326</v>
      </c>
      <c r="R121" s="230">
        <v>0.42818794183789449</v>
      </c>
      <c r="S121" s="230">
        <v>0.45199877179833609</v>
      </c>
      <c r="T121" s="230">
        <v>0.50038929468515236</v>
      </c>
      <c r="U121" s="230">
        <v>0.42662147586963062</v>
      </c>
      <c r="V121" s="230">
        <v>0.27634988723198001</v>
      </c>
      <c r="W121" s="230">
        <v>0.4417582310743452</v>
      </c>
      <c r="X121" s="230">
        <v>0.24868002069849571</v>
      </c>
      <c r="Y121" s="230">
        <v>0.29114761773294062</v>
      </c>
      <c r="DA121" s="71" t="s">
        <v>1685</v>
      </c>
    </row>
    <row r="122" spans="1:105" ht="12" customHeight="1" x14ac:dyDescent="0.25">
      <c r="A122" s="59" t="s">
        <v>31</v>
      </c>
      <c r="B122" s="295">
        <v>1.8867278902425039E-2</v>
      </c>
      <c r="C122" s="295">
        <v>2.0596032090061479E-2</v>
      </c>
      <c r="D122" s="295">
        <v>1.7911372605864999E-2</v>
      </c>
      <c r="E122" s="295">
        <v>1.6076586401358089E-2</v>
      </c>
      <c r="F122" s="295">
        <v>1.8319589190361699E-2</v>
      </c>
      <c r="G122" s="295">
        <v>1.582129680394925E-2</v>
      </c>
      <c r="H122" s="295">
        <v>1.408270899334009E-2</v>
      </c>
      <c r="I122" s="295">
        <v>1.6980206998614519E-2</v>
      </c>
      <c r="J122" s="295">
        <v>1.804018894206675E-2</v>
      </c>
      <c r="K122" s="295">
        <v>2.8164550028964851E-2</v>
      </c>
      <c r="L122" s="295">
        <v>1.9326129532007599E-2</v>
      </c>
      <c r="M122" s="295">
        <v>2.8810281196643049E-2</v>
      </c>
      <c r="N122" s="295">
        <v>2.2687918140069679E-2</v>
      </c>
      <c r="O122" s="295">
        <v>3.4499740338271107E-2</v>
      </c>
      <c r="P122" s="295">
        <v>3.3331552750043493E-2</v>
      </c>
      <c r="Q122" s="295">
        <v>3.4591577469623991E-2</v>
      </c>
      <c r="R122" s="295">
        <v>4.972363686373097E-2</v>
      </c>
      <c r="S122" s="295">
        <v>3.5840003228314182E-2</v>
      </c>
      <c r="T122" s="295">
        <v>1.4853832332371329E-2</v>
      </c>
      <c r="U122" s="295">
        <v>2.4913853432364939E-2</v>
      </c>
      <c r="V122" s="295">
        <v>1.22588600803939E-2</v>
      </c>
      <c r="W122" s="295">
        <v>1.7157582859622409E-2</v>
      </c>
      <c r="X122" s="295">
        <v>4.114787441234527E-2</v>
      </c>
      <c r="Y122" s="295">
        <v>6.1246502855303073E-2</v>
      </c>
      <c r="DA122" s="122" t="s">
        <v>1686</v>
      </c>
    </row>
    <row r="123" spans="1:105" ht="12" customHeight="1" x14ac:dyDescent="0.25">
      <c r="A123" s="59" t="s">
        <v>159</v>
      </c>
      <c r="B123" s="295">
        <v>5.2702611338105283E-2</v>
      </c>
      <c r="C123" s="295">
        <v>5.6286435751018687E-2</v>
      </c>
      <c r="D123" s="295">
        <v>5.3717587869885459E-2</v>
      </c>
      <c r="E123" s="295">
        <v>5.1018216839664912E-2</v>
      </c>
      <c r="F123" s="295">
        <v>3.1449399447538709E-3</v>
      </c>
      <c r="G123" s="295">
        <v>3.892960559107388E-3</v>
      </c>
      <c r="H123" s="295">
        <v>3.466579733386016E-3</v>
      </c>
      <c r="I123" s="295">
        <v>4.4790924687814369E-3</v>
      </c>
      <c r="J123" s="295">
        <v>4.7762967932902384E-3</v>
      </c>
      <c r="K123" s="295">
        <v>7.6050012712063951E-3</v>
      </c>
      <c r="L123" s="295">
        <v>6.3275474198474409E-3</v>
      </c>
      <c r="M123" s="295">
        <v>4.9966175034098122E-3</v>
      </c>
      <c r="N123" s="295">
        <v>0.10715071456545</v>
      </c>
      <c r="O123" s="295">
        <v>0.1388670105908647</v>
      </c>
      <c r="P123" s="295">
        <v>0.16309085790959171</v>
      </c>
      <c r="Q123" s="295">
        <v>0.14871173883712399</v>
      </c>
      <c r="R123" s="295">
        <v>0.12766062565060471</v>
      </c>
      <c r="S123" s="295">
        <v>9.8229054592692114E-2</v>
      </c>
      <c r="T123" s="295">
        <v>3.2443223916466479E-2</v>
      </c>
      <c r="U123" s="295">
        <v>4.4985349187666487E-2</v>
      </c>
      <c r="V123" s="295">
        <v>1.9309834061591029E-2</v>
      </c>
      <c r="W123" s="295">
        <v>2.436704181874726E-2</v>
      </c>
      <c r="X123" s="295">
        <v>3.8387967028624487E-2</v>
      </c>
      <c r="Y123" s="295">
        <v>3.4345650087516652E-2</v>
      </c>
      <c r="DA123" s="122" t="s">
        <v>1687</v>
      </c>
    </row>
    <row r="124" spans="1:105" ht="12" customHeight="1" x14ac:dyDescent="0.25">
      <c r="A124" s="59" t="s">
        <v>32</v>
      </c>
      <c r="B124" s="295">
        <v>8.5202827624482905E-2</v>
      </c>
      <c r="C124" s="295">
        <v>8.9874522567803095E-2</v>
      </c>
      <c r="D124" s="295">
        <v>9.7699033026256141E-2</v>
      </c>
      <c r="E124" s="295">
        <v>7.34157016258499E-2</v>
      </c>
      <c r="F124" s="295">
        <v>0.1226998973247596</v>
      </c>
      <c r="G124" s="295">
        <v>0.11869691490935699</v>
      </c>
      <c r="H124" s="295">
        <v>0.1201998867043821</v>
      </c>
      <c r="I124" s="295">
        <v>0.1521020573785607</v>
      </c>
      <c r="J124" s="295">
        <v>0.13730461811611741</v>
      </c>
      <c r="K124" s="295">
        <v>0.15444525970713471</v>
      </c>
      <c r="L124" s="295">
        <v>0.15162400262353079</v>
      </c>
      <c r="M124" s="295">
        <v>0.34379122174457599</v>
      </c>
      <c r="N124" s="295">
        <v>4.39498777848817E-2</v>
      </c>
      <c r="O124" s="295">
        <v>8.9109705613421367E-2</v>
      </c>
      <c r="P124" s="295">
        <v>1.721832160220272E-2</v>
      </c>
      <c r="Q124" s="295">
        <v>6.7009039471594867E-2</v>
      </c>
      <c r="R124" s="295">
        <v>5.1372198419393812E-2</v>
      </c>
      <c r="S124" s="295">
        <v>6.1088254703996168E-2</v>
      </c>
      <c r="T124" s="295">
        <v>1.9821378227553109E-2</v>
      </c>
      <c r="U124" s="295">
        <v>3.5661905173587062E-2</v>
      </c>
      <c r="V124" s="295">
        <v>1.4261009689851689E-2</v>
      </c>
      <c r="W124" s="295">
        <v>3.0909124083331851E-2</v>
      </c>
      <c r="X124" s="295">
        <v>3.7614328057957648E-2</v>
      </c>
      <c r="Y124" s="295">
        <v>4.1420795387672307E-2</v>
      </c>
      <c r="DA124" s="122" t="s">
        <v>1688</v>
      </c>
    </row>
    <row r="125" spans="1:105" ht="12" customHeight="1" x14ac:dyDescent="0.25">
      <c r="A125" s="59" t="s">
        <v>35</v>
      </c>
      <c r="B125" s="295">
        <v>4.4366533781608743E-2</v>
      </c>
      <c r="C125" s="295">
        <v>7.9651528806756217E-2</v>
      </c>
      <c r="D125" s="295">
        <v>9.1166185878050407E-2</v>
      </c>
      <c r="E125" s="295">
        <v>6.680017651677092E-2</v>
      </c>
      <c r="F125" s="295">
        <v>7.3132339210723651E-2</v>
      </c>
      <c r="G125" s="295">
        <v>7.0541516319544847E-2</v>
      </c>
      <c r="H125" s="295">
        <v>8.4774979009265269E-2</v>
      </c>
      <c r="I125" s="295">
        <v>9.8646873698848905E-2</v>
      </c>
      <c r="J125" s="295">
        <v>0.1046525010200008</v>
      </c>
      <c r="K125" s="295">
        <v>0.15479973471114991</v>
      </c>
      <c r="L125" s="295">
        <v>0.13510441095030321</v>
      </c>
      <c r="M125" s="295">
        <v>0.27526346394009282</v>
      </c>
      <c r="N125" s="295">
        <v>0.36154023223945098</v>
      </c>
      <c r="O125" s="295">
        <v>0.25779508375531252</v>
      </c>
      <c r="P125" s="295">
        <v>0.26859413548190852</v>
      </c>
      <c r="Q125" s="295">
        <v>0.1048517105009453</v>
      </c>
      <c r="R125" s="295">
        <v>0.30279725926182249</v>
      </c>
      <c r="S125" s="295">
        <v>0.23950499746001011</v>
      </c>
      <c r="T125" s="295">
        <v>9.1564057278323813E-2</v>
      </c>
      <c r="U125" s="295">
        <v>0.1298064220204227</v>
      </c>
      <c r="V125" s="295">
        <v>0.1204266612333476</v>
      </c>
      <c r="W125" s="295">
        <v>0.14553842242358539</v>
      </c>
      <c r="X125" s="295">
        <v>0.22714438778139759</v>
      </c>
      <c r="Y125" s="295">
        <v>0.23740322077458709</v>
      </c>
      <c r="DA125" s="122" t="s">
        <v>1689</v>
      </c>
    </row>
    <row r="126" spans="1:105" ht="12" customHeight="1" x14ac:dyDescent="0.25">
      <c r="A126" s="60" t="s">
        <v>1573</v>
      </c>
      <c r="B126" s="262">
        <v>0.64125186846243609</v>
      </c>
      <c r="C126" s="262">
        <v>0.67628129683063121</v>
      </c>
      <c r="D126" s="262">
        <v>0.65773288931101759</v>
      </c>
      <c r="E126" s="262">
        <v>0.53347712091059407</v>
      </c>
      <c r="F126" s="262">
        <v>0.5185745986803828</v>
      </c>
      <c r="G126" s="262">
        <v>0.46418315497811108</v>
      </c>
      <c r="H126" s="262">
        <v>0.41697901814123828</v>
      </c>
      <c r="I126" s="262">
        <v>0.52625477139513377</v>
      </c>
      <c r="J126" s="262">
        <v>0.50709679934071683</v>
      </c>
      <c r="K126" s="262">
        <v>0.4834940358248534</v>
      </c>
      <c r="L126" s="262">
        <v>0.51982601028346953</v>
      </c>
      <c r="M126" s="262">
        <v>0.57069407976701325</v>
      </c>
      <c r="N126" s="262">
        <v>0.68460579210409223</v>
      </c>
      <c r="O126" s="262">
        <v>0.77471088134315924</v>
      </c>
      <c r="P126" s="262">
        <v>0.74768885669042962</v>
      </c>
      <c r="Q126" s="262">
        <v>0.81608263853686147</v>
      </c>
      <c r="R126" s="262">
        <v>0.62614347444749929</v>
      </c>
      <c r="S126" s="262">
        <v>0.74388219222133933</v>
      </c>
      <c r="T126" s="262">
        <v>0.55853061157027417</v>
      </c>
      <c r="U126" s="262">
        <v>0.6038022312985728</v>
      </c>
      <c r="V126" s="262">
        <v>0.42464548422845599</v>
      </c>
      <c r="W126" s="262">
        <v>0.59652757586047434</v>
      </c>
      <c r="X126" s="262">
        <v>0.60224328996017995</v>
      </c>
      <c r="Y126" s="262">
        <v>0.71062127055954338</v>
      </c>
      <c r="DA126" s="72" t="s">
        <v>1690</v>
      </c>
    </row>
    <row r="127" spans="1:105" ht="12" customHeight="1" x14ac:dyDescent="0.25">
      <c r="A127" s="132" t="s">
        <v>1575</v>
      </c>
      <c r="B127" s="316">
        <v>1.919914083227598</v>
      </c>
      <c r="C127" s="316">
        <v>2.0247925189236491</v>
      </c>
      <c r="D127" s="316">
        <v>1.9692584135747819</v>
      </c>
      <c r="E127" s="316">
        <v>1.5972354824818109</v>
      </c>
      <c r="F127" s="316">
        <v>1.55261719174061</v>
      </c>
      <c r="G127" s="316">
        <v>1.3897687013004001</v>
      </c>
      <c r="H127" s="316">
        <v>1.2484390747419329</v>
      </c>
      <c r="I127" s="316">
        <v>1.575611700578496</v>
      </c>
      <c r="J127" s="316">
        <v>1.518252553319325</v>
      </c>
      <c r="K127" s="316">
        <v>1.4475856589119029</v>
      </c>
      <c r="L127" s="316">
        <v>1.556363929767965</v>
      </c>
      <c r="M127" s="316">
        <v>1.708663404890316</v>
      </c>
      <c r="N127" s="316">
        <v>2.0497161355200428</v>
      </c>
      <c r="O127" s="316">
        <v>2.3194916142494262</v>
      </c>
      <c r="P127" s="316">
        <v>2.238587420063614</v>
      </c>
      <c r="Q127" s="316">
        <v>2.4433590416840092</v>
      </c>
      <c r="R127" s="316">
        <v>1.874679410440165</v>
      </c>
      <c r="S127" s="316">
        <v>2.2271902310903449</v>
      </c>
      <c r="T127" s="316">
        <v>1.6722458675070651</v>
      </c>
      <c r="U127" s="316">
        <v>1.807789519793477</v>
      </c>
      <c r="V127" s="316">
        <v>1.271392545808971</v>
      </c>
      <c r="W127" s="316">
        <v>1.7860091334692669</v>
      </c>
      <c r="X127" s="316">
        <v>1.8031220348664041</v>
      </c>
      <c r="Y127" s="316">
        <v>2.1276067209904408</v>
      </c>
      <c r="DA127" s="139" t="s">
        <v>1691</v>
      </c>
    </row>
    <row r="128" spans="1:105" ht="12" hidden="1" customHeight="1" x14ac:dyDescent="0.25">
      <c r="A128" s="98"/>
      <c r="B128" s="98"/>
      <c r="C128" s="98"/>
      <c r="D128" s="98"/>
      <c r="E128" s="98"/>
      <c r="F128" s="98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8"/>
      <c r="V128" s="98"/>
      <c r="W128" s="98"/>
      <c r="X128" s="98"/>
      <c r="Y128" s="98"/>
      <c r="DA128" s="94"/>
    </row>
    <row r="129" spans="1:105" ht="12" customHeight="1" x14ac:dyDescent="0.25">
      <c r="A129" s="172"/>
      <c r="B129" s="172"/>
      <c r="C129" s="172"/>
      <c r="D129" s="172"/>
      <c r="E129" s="172"/>
      <c r="F129" s="172"/>
      <c r="G129" s="172"/>
      <c r="H129" s="172"/>
      <c r="I129" s="172"/>
      <c r="J129" s="172"/>
      <c r="K129" s="172"/>
      <c r="L129" s="172"/>
      <c r="M129" s="172"/>
      <c r="N129" s="172"/>
      <c r="O129" s="172"/>
      <c r="P129" s="172"/>
      <c r="Q129" s="172"/>
      <c r="R129" s="172"/>
      <c r="S129" s="172"/>
      <c r="T129" s="172"/>
      <c r="U129" s="172"/>
      <c r="V129" s="172"/>
      <c r="W129" s="172"/>
      <c r="X129" s="172"/>
      <c r="Y129" s="172"/>
      <c r="DA129" s="176"/>
    </row>
    <row r="130" spans="1:105" ht="15" customHeight="1" x14ac:dyDescent="0.25">
      <c r="A130" s="32" t="s">
        <v>340</v>
      </c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DA130" s="88"/>
    </row>
    <row r="131" spans="1:105" ht="12" customHeight="1" x14ac:dyDescent="0.25">
      <c r="A131" s="172"/>
      <c r="B131" s="172"/>
      <c r="C131" s="172"/>
      <c r="D131" s="172"/>
      <c r="E131" s="172"/>
      <c r="F131" s="172"/>
      <c r="G131" s="172"/>
      <c r="H131" s="172"/>
      <c r="I131" s="172"/>
      <c r="J131" s="172"/>
      <c r="K131" s="172"/>
      <c r="L131" s="172"/>
      <c r="M131" s="172"/>
      <c r="N131" s="172"/>
      <c r="O131" s="172"/>
      <c r="P131" s="172"/>
      <c r="Q131" s="172"/>
      <c r="R131" s="172"/>
      <c r="S131" s="172"/>
      <c r="T131" s="172"/>
      <c r="U131" s="172"/>
      <c r="V131" s="172"/>
      <c r="W131" s="172"/>
      <c r="X131" s="172"/>
      <c r="Y131" s="172"/>
      <c r="DA131" s="176"/>
    </row>
    <row r="132" spans="1:105" ht="12" customHeight="1" x14ac:dyDescent="0.25">
      <c r="A132" s="35" t="s">
        <v>51</v>
      </c>
      <c r="B132" s="232">
        <f t="shared" ref="B132:Y132" si="6">SUM(B133:B138,B140:B141,B139)</f>
        <v>0.99999999999999978</v>
      </c>
      <c r="C132" s="232">
        <f t="shared" si="6"/>
        <v>0.99999999999999978</v>
      </c>
      <c r="D132" s="232">
        <f t="shared" si="6"/>
        <v>1</v>
      </c>
      <c r="E132" s="232">
        <f t="shared" si="6"/>
        <v>1</v>
      </c>
      <c r="F132" s="232">
        <f t="shared" si="6"/>
        <v>0.99999999999999978</v>
      </c>
      <c r="G132" s="232">
        <f t="shared" si="6"/>
        <v>1</v>
      </c>
      <c r="H132" s="232">
        <f t="shared" si="6"/>
        <v>0.99999999999999978</v>
      </c>
      <c r="I132" s="232">
        <f t="shared" si="6"/>
        <v>1</v>
      </c>
      <c r="J132" s="232">
        <f t="shared" si="6"/>
        <v>1</v>
      </c>
      <c r="K132" s="232">
        <f t="shared" si="6"/>
        <v>1.0000000000000002</v>
      </c>
      <c r="L132" s="232">
        <f t="shared" si="6"/>
        <v>1</v>
      </c>
      <c r="M132" s="232">
        <f t="shared" si="6"/>
        <v>0.99999999999999978</v>
      </c>
      <c r="N132" s="232">
        <f t="shared" si="6"/>
        <v>1.0000000000000002</v>
      </c>
      <c r="O132" s="232">
        <f t="shared" si="6"/>
        <v>1.0000000000000002</v>
      </c>
      <c r="P132" s="232">
        <f t="shared" si="6"/>
        <v>1.0000000000000002</v>
      </c>
      <c r="Q132" s="232">
        <f t="shared" si="6"/>
        <v>1</v>
      </c>
      <c r="R132" s="232">
        <f t="shared" si="6"/>
        <v>0.99999999999999956</v>
      </c>
      <c r="S132" s="232">
        <f t="shared" si="6"/>
        <v>1</v>
      </c>
      <c r="T132" s="232">
        <f t="shared" si="6"/>
        <v>0.99999999999999978</v>
      </c>
      <c r="U132" s="232">
        <f t="shared" si="6"/>
        <v>0.99999999999999989</v>
      </c>
      <c r="V132" s="232">
        <f t="shared" si="6"/>
        <v>1</v>
      </c>
      <c r="W132" s="232">
        <f t="shared" si="6"/>
        <v>1</v>
      </c>
      <c r="X132" s="232">
        <f t="shared" si="6"/>
        <v>0.99999999999999978</v>
      </c>
      <c r="Y132" s="232">
        <f t="shared" si="6"/>
        <v>1.0000000000000002</v>
      </c>
      <c r="DA132" s="95"/>
    </row>
    <row r="133" spans="1:105" ht="12" customHeight="1" x14ac:dyDescent="0.25">
      <c r="A133" s="55" t="s">
        <v>91</v>
      </c>
      <c r="B133" s="266">
        <f t="shared" ref="B133:Y133" si="7">IF(B$6=0,0,B$6/B$5)</f>
        <v>4.3058498450254286E-3</v>
      </c>
      <c r="C133" s="266">
        <f t="shared" si="7"/>
        <v>4.315109189086115E-3</v>
      </c>
      <c r="D133" s="266">
        <f t="shared" si="7"/>
        <v>4.3057018250609001E-3</v>
      </c>
      <c r="E133" s="266">
        <f t="shared" si="7"/>
        <v>4.2857562374997065E-3</v>
      </c>
      <c r="F133" s="266">
        <f t="shared" si="7"/>
        <v>4.3001639169714737E-3</v>
      </c>
      <c r="G133" s="266">
        <f t="shared" si="7"/>
        <v>4.2777604598323981E-3</v>
      </c>
      <c r="H133" s="266">
        <f t="shared" si="7"/>
        <v>4.2770274327703821E-3</v>
      </c>
      <c r="I133" s="266">
        <f t="shared" si="7"/>
        <v>4.3185176918806058E-3</v>
      </c>
      <c r="J133" s="266">
        <f t="shared" si="7"/>
        <v>4.2904022916216951E-3</v>
      </c>
      <c r="K133" s="266">
        <f t="shared" si="7"/>
        <v>4.2912986085304316E-3</v>
      </c>
      <c r="L133" s="266">
        <f t="shared" si="7"/>
        <v>4.3300460978891939E-3</v>
      </c>
      <c r="M133" s="266">
        <f t="shared" si="7"/>
        <v>4.39339860884765E-3</v>
      </c>
      <c r="N133" s="266">
        <f t="shared" si="7"/>
        <v>4.4097288414589641E-3</v>
      </c>
      <c r="O133" s="266">
        <f t="shared" si="7"/>
        <v>4.3964419021335077E-3</v>
      </c>
      <c r="P133" s="266">
        <f t="shared" si="7"/>
        <v>4.3957304438869069E-3</v>
      </c>
      <c r="Q133" s="266">
        <f t="shared" si="7"/>
        <v>4.4236614956582728E-3</v>
      </c>
      <c r="R133" s="266">
        <f t="shared" si="7"/>
        <v>4.4322930713433361E-3</v>
      </c>
      <c r="S133" s="266">
        <f t="shared" si="7"/>
        <v>4.40153805270194E-3</v>
      </c>
      <c r="T133" s="266">
        <f t="shared" si="7"/>
        <v>4.3416669020710256E-3</v>
      </c>
      <c r="U133" s="266">
        <f t="shared" si="7"/>
        <v>4.3476797106144442E-3</v>
      </c>
      <c r="V133" s="266">
        <f t="shared" si="7"/>
        <v>4.2974713326676935E-3</v>
      </c>
      <c r="W133" s="266">
        <f t="shared" si="7"/>
        <v>4.3089810627897004E-3</v>
      </c>
      <c r="X133" s="266">
        <f t="shared" si="7"/>
        <v>4.3054054216343472E-3</v>
      </c>
      <c r="Y133" s="266">
        <f t="shared" si="7"/>
        <v>4.2971402139352329E-3</v>
      </c>
      <c r="DA133" s="76"/>
    </row>
    <row r="134" spans="1:105" ht="12" customHeight="1" x14ac:dyDescent="0.25">
      <c r="A134" s="173" t="s">
        <v>92</v>
      </c>
      <c r="B134" s="267">
        <f t="shared" ref="B134:Y134" si="8">IF(B$7=0,0,B$7/B$5)</f>
        <v>4.4598159399025745E-4</v>
      </c>
      <c r="C134" s="267">
        <f t="shared" si="8"/>
        <v>4.4694063742468183E-4</v>
      </c>
      <c r="D134" s="267">
        <f t="shared" si="8"/>
        <v>4.4596626271255419E-4</v>
      </c>
      <c r="E134" s="267">
        <f t="shared" si="8"/>
        <v>4.4390038367501846E-4</v>
      </c>
      <c r="F134" s="267">
        <f t="shared" si="8"/>
        <v>4.4539266977132604E-4</v>
      </c>
      <c r="G134" s="267">
        <f t="shared" si="8"/>
        <v>4.4307221506775086E-4</v>
      </c>
      <c r="H134" s="267">
        <f t="shared" si="8"/>
        <v>4.4299629124566666E-4</v>
      </c>
      <c r="I134" s="267">
        <f t="shared" si="8"/>
        <v>4.4729367563179983E-4</v>
      </c>
      <c r="J134" s="267">
        <f t="shared" si="8"/>
        <v>4.4438160217953371E-4</v>
      </c>
      <c r="K134" s="267">
        <f t="shared" si="8"/>
        <v>4.444744388687046E-4</v>
      </c>
      <c r="L134" s="267">
        <f t="shared" si="8"/>
        <v>4.4848773884183446E-4</v>
      </c>
      <c r="M134" s="267">
        <f t="shared" si="8"/>
        <v>4.5504952219179953E-4</v>
      </c>
      <c r="N134" s="267">
        <f t="shared" si="8"/>
        <v>4.5674093815667346E-4</v>
      </c>
      <c r="O134" s="267">
        <f t="shared" si="8"/>
        <v>4.553647335529606E-4</v>
      </c>
      <c r="P134" s="267">
        <f t="shared" si="8"/>
        <v>4.5529104373694362E-4</v>
      </c>
      <c r="Q134" s="267">
        <f t="shared" si="8"/>
        <v>4.5818402315776817E-4</v>
      </c>
      <c r="R134" s="267">
        <f t="shared" si="8"/>
        <v>4.5907804501668615E-4</v>
      </c>
      <c r="S134" s="267">
        <f t="shared" si="8"/>
        <v>4.558925711310286E-4</v>
      </c>
      <c r="T134" s="267">
        <f t="shared" si="8"/>
        <v>4.4969137226125026E-4</v>
      </c>
      <c r="U134" s="267">
        <f t="shared" si="8"/>
        <v>4.5031415336952617E-4</v>
      </c>
      <c r="V134" s="267">
        <f t="shared" si="8"/>
        <v>4.4511378335331962E-4</v>
      </c>
      <c r="W134" s="267">
        <f t="shared" si="8"/>
        <v>4.4630591219453793E-4</v>
      </c>
      <c r="X134" s="267">
        <f t="shared" si="8"/>
        <v>4.459355625076242E-4</v>
      </c>
      <c r="Y134" s="267">
        <f t="shared" si="8"/>
        <v>4.4507948748481095E-4</v>
      </c>
      <c r="DA134" s="77"/>
    </row>
    <row r="135" spans="1:105" ht="12" customHeight="1" x14ac:dyDescent="0.25">
      <c r="A135" s="173" t="s">
        <v>93</v>
      </c>
      <c r="B135" s="267">
        <f t="shared" ref="B135:Y135" si="9">IF(B$8=0,0,B$8/B$5)</f>
        <v>1.4110431721360929E-2</v>
      </c>
      <c r="C135" s="267">
        <f t="shared" si="9"/>
        <v>1.3084836165644743E-2</v>
      </c>
      <c r="D135" s="267">
        <f t="shared" si="9"/>
        <v>1.4604394549154114E-2</v>
      </c>
      <c r="E135" s="267">
        <f t="shared" si="9"/>
        <v>1.655227279368585E-2</v>
      </c>
      <c r="F135" s="267">
        <f t="shared" si="9"/>
        <v>1.6636181060487098E-2</v>
      </c>
      <c r="G135" s="267">
        <f t="shared" si="9"/>
        <v>1.9131597523285079E-2</v>
      </c>
      <c r="H135" s="267">
        <f t="shared" si="9"/>
        <v>1.9072960408446537E-2</v>
      </c>
      <c r="I135" s="267">
        <f t="shared" si="9"/>
        <v>1.5784595718585613E-2</v>
      </c>
      <c r="J135" s="267">
        <f t="shared" si="9"/>
        <v>1.7958918182580028E-2</v>
      </c>
      <c r="K135" s="267">
        <f t="shared" si="9"/>
        <v>1.8359730088012519E-2</v>
      </c>
      <c r="L135" s="267">
        <f t="shared" si="9"/>
        <v>1.509292494577971E-2</v>
      </c>
      <c r="M135" s="267">
        <f t="shared" si="9"/>
        <v>1.0868666138952782E-2</v>
      </c>
      <c r="N135" s="267">
        <f t="shared" si="9"/>
        <v>9.6014527679043962E-3</v>
      </c>
      <c r="O135" s="267">
        <f t="shared" si="9"/>
        <v>1.0896280923166749E-2</v>
      </c>
      <c r="P135" s="267">
        <f t="shared" si="9"/>
        <v>1.0819136632988745E-2</v>
      </c>
      <c r="Q135" s="267">
        <f t="shared" si="9"/>
        <v>9.2836361296604053E-3</v>
      </c>
      <c r="R135" s="267">
        <f t="shared" si="9"/>
        <v>8.4729937838730913E-3</v>
      </c>
      <c r="S135" s="267">
        <f t="shared" si="9"/>
        <v>1.0918426762291994E-2</v>
      </c>
      <c r="T135" s="267">
        <f t="shared" si="9"/>
        <v>1.4454573469938673E-2</v>
      </c>
      <c r="U135" s="267">
        <f t="shared" si="9"/>
        <v>1.4674320206716062E-2</v>
      </c>
      <c r="V135" s="267">
        <f t="shared" si="9"/>
        <v>1.7121812227935695E-2</v>
      </c>
      <c r="W135" s="267">
        <f t="shared" si="9"/>
        <v>1.6179033721875694E-2</v>
      </c>
      <c r="X135" s="267">
        <f t="shared" si="9"/>
        <v>1.7465722935065403E-2</v>
      </c>
      <c r="Y135" s="267">
        <f t="shared" si="9"/>
        <v>1.8140491712411579E-2</v>
      </c>
      <c r="DA135" s="77"/>
    </row>
    <row r="136" spans="1:105" ht="12" customHeight="1" x14ac:dyDescent="0.25">
      <c r="A136" s="173" t="s">
        <v>94</v>
      </c>
      <c r="B136" s="267">
        <f t="shared" ref="B136:Y136" si="10">IF(B$9=0,0,B$9/B$5)</f>
        <v>8.4914825208047095E-4</v>
      </c>
      <c r="C136" s="267">
        <f t="shared" si="10"/>
        <v>8.5097426926814088E-4</v>
      </c>
      <c r="D136" s="267">
        <f t="shared" si="10"/>
        <v>8.491190613518861E-4</v>
      </c>
      <c r="E136" s="267">
        <f t="shared" si="10"/>
        <v>8.4518563092029011E-4</v>
      </c>
      <c r="F136" s="267">
        <f t="shared" si="10"/>
        <v>8.4802694129578317E-4</v>
      </c>
      <c r="G136" s="267">
        <f t="shared" si="10"/>
        <v>8.4360879919726515E-4</v>
      </c>
      <c r="H136" s="267">
        <f t="shared" si="10"/>
        <v>8.4346424035967383E-4</v>
      </c>
      <c r="I136" s="267">
        <f t="shared" si="10"/>
        <v>8.5164645345809687E-4</v>
      </c>
      <c r="J136" s="267">
        <f t="shared" si="10"/>
        <v>8.4610187019447576E-4</v>
      </c>
      <c r="K136" s="267">
        <f t="shared" si="10"/>
        <v>8.4627863110434435E-4</v>
      </c>
      <c r="L136" s="267">
        <f t="shared" si="10"/>
        <v>8.5391994792813277E-4</v>
      </c>
      <c r="M136" s="267">
        <f t="shared" si="10"/>
        <v>8.6641357308494865E-4</v>
      </c>
      <c r="N136" s="267">
        <f t="shared" si="10"/>
        <v>8.6963402641635889E-4</v>
      </c>
      <c r="O136" s="267">
        <f t="shared" si="10"/>
        <v>8.6701373501981945E-4</v>
      </c>
      <c r="P136" s="267">
        <f t="shared" si="10"/>
        <v>8.6687342972625999E-4</v>
      </c>
      <c r="Q136" s="267">
        <f t="shared" si="10"/>
        <v>8.7238165798410956E-4</v>
      </c>
      <c r="R136" s="267">
        <f t="shared" si="10"/>
        <v>8.740838741944911E-4</v>
      </c>
      <c r="S136" s="267">
        <f t="shared" si="10"/>
        <v>8.6801873693657743E-4</v>
      </c>
      <c r="T136" s="267">
        <f t="shared" si="10"/>
        <v>8.5621166406174782E-4</v>
      </c>
      <c r="U136" s="267">
        <f t="shared" si="10"/>
        <v>8.5739743831038709E-4</v>
      </c>
      <c r="V136" s="267">
        <f t="shared" si="10"/>
        <v>8.4749594199543009E-4</v>
      </c>
      <c r="W136" s="267">
        <f t="shared" si="10"/>
        <v>8.4976575343028804E-4</v>
      </c>
      <c r="X136" s="267">
        <f t="shared" si="10"/>
        <v>8.4906060821008419E-4</v>
      </c>
      <c r="Y136" s="267">
        <f t="shared" si="10"/>
        <v>8.4743064271584098E-4</v>
      </c>
      <c r="DA136" s="77"/>
    </row>
    <row r="137" spans="1:105" ht="12" customHeight="1" x14ac:dyDescent="0.25">
      <c r="A137" s="56" t="s">
        <v>95</v>
      </c>
      <c r="B137" s="268">
        <f t="shared" ref="B137:Y137" si="11">IF(B$10=0,0,B$10/B$5)</f>
        <v>7.6597750217074004E-3</v>
      </c>
      <c r="C137" s="268">
        <f t="shared" si="11"/>
        <v>7.0213755113611156E-3</v>
      </c>
      <c r="D137" s="268">
        <f t="shared" si="11"/>
        <v>7.7063113187647919E-3</v>
      </c>
      <c r="E137" s="268">
        <f t="shared" si="11"/>
        <v>8.6050236603191065E-3</v>
      </c>
      <c r="F137" s="268">
        <f t="shared" si="11"/>
        <v>9.2468393282101879E-3</v>
      </c>
      <c r="G137" s="268">
        <f t="shared" si="11"/>
        <v>1.0551587988261583E-2</v>
      </c>
      <c r="H137" s="268">
        <f t="shared" si="11"/>
        <v>1.0126445112711675E-2</v>
      </c>
      <c r="I137" s="268">
        <f t="shared" si="11"/>
        <v>8.7306825530889774E-3</v>
      </c>
      <c r="J137" s="268">
        <f t="shared" si="11"/>
        <v>9.6710840409524063E-3</v>
      </c>
      <c r="K137" s="268">
        <f t="shared" si="11"/>
        <v>9.6646193037982723E-3</v>
      </c>
      <c r="L137" s="268">
        <f t="shared" si="11"/>
        <v>8.2947890708358982E-3</v>
      </c>
      <c r="M137" s="268">
        <f t="shared" si="11"/>
        <v>6.0557211900255127E-3</v>
      </c>
      <c r="N137" s="268">
        <f t="shared" si="11"/>
        <v>5.2895880798755294E-3</v>
      </c>
      <c r="O137" s="268">
        <f t="shared" si="11"/>
        <v>6.066033852533465E-3</v>
      </c>
      <c r="P137" s="268">
        <f t="shared" si="11"/>
        <v>5.9791756618876174E-3</v>
      </c>
      <c r="Q137" s="268">
        <f t="shared" si="11"/>
        <v>5.4311247990112398E-3</v>
      </c>
      <c r="R137" s="268">
        <f t="shared" si="11"/>
        <v>4.7968201065818799E-3</v>
      </c>
      <c r="S137" s="268">
        <f t="shared" si="11"/>
        <v>6.2234839479137355E-3</v>
      </c>
      <c r="T137" s="268">
        <f t="shared" si="11"/>
        <v>8.3173464068516667E-3</v>
      </c>
      <c r="U137" s="268">
        <f t="shared" si="11"/>
        <v>8.4410422317615971E-3</v>
      </c>
      <c r="V137" s="268">
        <f t="shared" si="11"/>
        <v>9.2375186147924306E-3</v>
      </c>
      <c r="W137" s="268">
        <f t="shared" si="11"/>
        <v>8.8389533674270437E-3</v>
      </c>
      <c r="X137" s="268">
        <f t="shared" si="11"/>
        <v>9.4698008434487228E-3</v>
      </c>
      <c r="Y137" s="268">
        <f t="shared" si="11"/>
        <v>9.940195701155603E-3</v>
      </c>
      <c r="DA137" s="78"/>
    </row>
    <row r="138" spans="1:105" ht="12" customHeight="1" x14ac:dyDescent="0.25">
      <c r="A138" s="174" t="s">
        <v>1450</v>
      </c>
      <c r="B138" s="269">
        <f t="shared" ref="B138:Y138" si="12">IF(B$16=0,0,B$16/B$5)</f>
        <v>5.4988313209374022E-2</v>
      </c>
      <c r="C138" s="269">
        <f t="shared" si="12"/>
        <v>5.0991570178578631E-2</v>
      </c>
      <c r="D138" s="269">
        <f t="shared" si="12"/>
        <v>5.6913284976705621E-2</v>
      </c>
      <c r="E138" s="269">
        <f t="shared" si="12"/>
        <v>6.4504161083060937E-2</v>
      </c>
      <c r="F138" s="269">
        <f t="shared" si="12"/>
        <v>6.4831151365628836E-2</v>
      </c>
      <c r="G138" s="269">
        <f t="shared" si="12"/>
        <v>7.455578238711888E-2</v>
      </c>
      <c r="H138" s="269">
        <f t="shared" si="12"/>
        <v>7.4327273713528499E-2</v>
      </c>
      <c r="I138" s="269">
        <f t="shared" si="12"/>
        <v>6.1512525654545729E-2</v>
      </c>
      <c r="J138" s="269">
        <f t="shared" si="12"/>
        <v>6.9985854254924748E-2</v>
      </c>
      <c r="K138" s="269">
        <f t="shared" si="12"/>
        <v>7.1547817136655853E-2</v>
      </c>
      <c r="L138" s="269">
        <f t="shared" si="12"/>
        <v>5.8817086574872217E-2</v>
      </c>
      <c r="M138" s="269">
        <f t="shared" si="12"/>
        <v>4.2355161742649444E-2</v>
      </c>
      <c r="N138" s="269">
        <f t="shared" si="12"/>
        <v>3.7416834756889797E-2</v>
      </c>
      <c r="O138" s="269">
        <f t="shared" si="12"/>
        <v>4.2462776479997855E-2</v>
      </c>
      <c r="P138" s="269">
        <f t="shared" si="12"/>
        <v>4.2162145395535616E-2</v>
      </c>
      <c r="Q138" s="269">
        <f t="shared" si="12"/>
        <v>3.6178304200772601E-2</v>
      </c>
      <c r="R138" s="269">
        <f t="shared" si="12"/>
        <v>3.3019233231777814E-2</v>
      </c>
      <c r="S138" s="269">
        <f t="shared" si="12"/>
        <v>4.2549078753532109E-2</v>
      </c>
      <c r="T138" s="269">
        <f t="shared" si="12"/>
        <v>5.6329432647312071E-2</v>
      </c>
      <c r="U138" s="269">
        <f t="shared" si="12"/>
        <v>5.7185785069921571E-2</v>
      </c>
      <c r="V138" s="269">
        <f t="shared" si="12"/>
        <v>6.672365467574877E-2</v>
      </c>
      <c r="W138" s="269">
        <f t="shared" si="12"/>
        <v>6.3049649457339166E-2</v>
      </c>
      <c r="X138" s="269">
        <f t="shared" si="12"/>
        <v>6.8063873745805789E-2</v>
      </c>
      <c r="Y138" s="269">
        <f t="shared" si="12"/>
        <v>7.0693445796138482E-2</v>
      </c>
      <c r="DA138" s="79"/>
    </row>
    <row r="139" spans="1:105" ht="12" customHeight="1" x14ac:dyDescent="0.25">
      <c r="A139" s="174" t="s">
        <v>1452</v>
      </c>
      <c r="B139" s="269">
        <f t="shared" ref="B139:Y139" si="13">IF(B$17=0,0,B$17/B$5)</f>
        <v>0.34037691976040529</v>
      </c>
      <c r="C139" s="269">
        <f t="shared" si="13"/>
        <v>0.34592151536069127</v>
      </c>
      <c r="D139" s="269">
        <f t="shared" si="13"/>
        <v>0.34430943320060514</v>
      </c>
      <c r="E139" s="269">
        <f t="shared" si="13"/>
        <v>0.33819461469981837</v>
      </c>
      <c r="F139" s="269">
        <f t="shared" si="13"/>
        <v>0.34046223689608651</v>
      </c>
      <c r="G139" s="269">
        <f t="shared" si="13"/>
        <v>0.33339398809929194</v>
      </c>
      <c r="H139" s="269">
        <f t="shared" si="13"/>
        <v>0.33478661733955078</v>
      </c>
      <c r="I139" s="269">
        <f t="shared" si="13"/>
        <v>0.34889735288232065</v>
      </c>
      <c r="J139" s="269">
        <f t="shared" si="13"/>
        <v>0.34009695591006817</v>
      </c>
      <c r="K139" s="269">
        <f t="shared" si="13"/>
        <v>0.34489494619320521</v>
      </c>
      <c r="L139" s="269">
        <f t="shared" si="13"/>
        <v>0.35602691719804913</v>
      </c>
      <c r="M139" s="269">
        <f t="shared" si="13"/>
        <v>0.37875860468576178</v>
      </c>
      <c r="N139" s="269">
        <f t="shared" si="13"/>
        <v>0.38768726490732591</v>
      </c>
      <c r="O139" s="269">
        <f t="shared" si="13"/>
        <v>0.38150725462219143</v>
      </c>
      <c r="P139" s="269">
        <f t="shared" si="13"/>
        <v>0.38081579073518418</v>
      </c>
      <c r="Q139" s="269">
        <f t="shared" si="13"/>
        <v>0.3902557949762166</v>
      </c>
      <c r="R139" s="269">
        <f t="shared" si="13"/>
        <v>0.39500221503078364</v>
      </c>
      <c r="S139" s="269">
        <f t="shared" si="13"/>
        <v>0.38392243471193804</v>
      </c>
      <c r="T139" s="269">
        <f t="shared" si="13"/>
        <v>0.36088215239010418</v>
      </c>
      <c r="U139" s="269">
        <f t="shared" si="13"/>
        <v>0.36344746313049903</v>
      </c>
      <c r="V139" s="269">
        <f t="shared" si="13"/>
        <v>0.3479674887837011</v>
      </c>
      <c r="W139" s="269">
        <f t="shared" si="13"/>
        <v>0.3494261338829695</v>
      </c>
      <c r="X139" s="269">
        <f t="shared" si="13"/>
        <v>0.35129131080808501</v>
      </c>
      <c r="Y139" s="269">
        <f t="shared" si="13"/>
        <v>0.34731947378465833</v>
      </c>
      <c r="DA139" s="79"/>
    </row>
    <row r="140" spans="1:105" ht="12" customHeight="1" x14ac:dyDescent="0.25">
      <c r="A140" s="174" t="s">
        <v>1461</v>
      </c>
      <c r="B140" s="269">
        <f t="shared" ref="B140:Y140" si="14">IF(B$25=0,0,B$25/B$5)</f>
        <v>0.50574037656992155</v>
      </c>
      <c r="C140" s="269">
        <f t="shared" si="14"/>
        <v>0.51095049005090065</v>
      </c>
      <c r="D140" s="269">
        <f t="shared" si="14"/>
        <v>0.49687029806756189</v>
      </c>
      <c r="E140" s="269">
        <f t="shared" si="14"/>
        <v>0.48286594575426578</v>
      </c>
      <c r="F140" s="269">
        <f t="shared" si="14"/>
        <v>0.47910683879598975</v>
      </c>
      <c r="G140" s="269">
        <f t="shared" si="14"/>
        <v>0.4602416116634071</v>
      </c>
      <c r="H140" s="269">
        <f t="shared" si="14"/>
        <v>0.45984914138449251</v>
      </c>
      <c r="I140" s="269">
        <f t="shared" si="14"/>
        <v>0.47956941670786973</v>
      </c>
      <c r="J140" s="269">
        <f t="shared" si="14"/>
        <v>0.46598336976085969</v>
      </c>
      <c r="K140" s="269">
        <f t="shared" si="14"/>
        <v>0.45721995577940189</v>
      </c>
      <c r="L140" s="269">
        <f t="shared" si="14"/>
        <v>0.47968760558121554</v>
      </c>
      <c r="M140" s="269">
        <f t="shared" si="14"/>
        <v>0.50083337132657457</v>
      </c>
      <c r="N140" s="269">
        <f t="shared" si="14"/>
        <v>0.50516889626805062</v>
      </c>
      <c r="O140" s="269">
        <f t="shared" si="14"/>
        <v>0.49780004979648457</v>
      </c>
      <c r="P140" s="269">
        <f t="shared" si="14"/>
        <v>0.49934195017393418</v>
      </c>
      <c r="Q140" s="269">
        <f t="shared" si="14"/>
        <v>0.50558114054204972</v>
      </c>
      <c r="R140" s="269">
        <f t="shared" si="14"/>
        <v>0.50946356887276889</v>
      </c>
      <c r="S140" s="269">
        <f t="shared" si="14"/>
        <v>0.49500091395943191</v>
      </c>
      <c r="T140" s="269">
        <f t="shared" si="14"/>
        <v>0.48110389449109753</v>
      </c>
      <c r="U140" s="269">
        <f t="shared" si="14"/>
        <v>0.47623092235156794</v>
      </c>
      <c r="V140" s="269">
        <f t="shared" si="14"/>
        <v>0.46680542529554742</v>
      </c>
      <c r="W140" s="269">
        <f t="shared" si="14"/>
        <v>0.47504691869773158</v>
      </c>
      <c r="X140" s="269">
        <f t="shared" si="14"/>
        <v>0.45983469964227236</v>
      </c>
      <c r="Y140" s="269">
        <f t="shared" si="14"/>
        <v>0.45668236300167464</v>
      </c>
      <c r="DA140" s="79"/>
    </row>
    <row r="141" spans="1:105" ht="12" customHeight="1" x14ac:dyDescent="0.25">
      <c r="A141" s="174" t="s">
        <v>1470</v>
      </c>
      <c r="B141" s="269">
        <f t="shared" ref="B141:Y141" si="15">IF(B$33=0,0,B$33/B$5)</f>
        <v>7.1523204026134407E-2</v>
      </c>
      <c r="C141" s="269">
        <f t="shared" si="15"/>
        <v>6.6417188637044489E-2</v>
      </c>
      <c r="D141" s="269">
        <f t="shared" si="15"/>
        <v>7.3995490738083064E-2</v>
      </c>
      <c r="E141" s="269">
        <f t="shared" si="15"/>
        <v>8.3703139756754946E-2</v>
      </c>
      <c r="F141" s="269">
        <f t="shared" si="15"/>
        <v>8.4123169025558858E-2</v>
      </c>
      <c r="G141" s="269">
        <f t="shared" si="15"/>
        <v>9.6560990864537913E-2</v>
      </c>
      <c r="H141" s="269">
        <f t="shared" si="15"/>
        <v>9.6274074076894103E-2</v>
      </c>
      <c r="I141" s="269">
        <f t="shared" si="15"/>
        <v>7.9887968662618852E-2</v>
      </c>
      <c r="J141" s="269">
        <f t="shared" si="15"/>
        <v>9.0722932086619287E-2</v>
      </c>
      <c r="K141" s="269">
        <f t="shared" si="15"/>
        <v>9.2730879820422996E-2</v>
      </c>
      <c r="L141" s="269">
        <f t="shared" si="15"/>
        <v>7.6448222844588326E-2</v>
      </c>
      <c r="M141" s="269">
        <f t="shared" si="15"/>
        <v>5.5413613211911315E-2</v>
      </c>
      <c r="N141" s="269">
        <f t="shared" si="15"/>
        <v>4.9099859413921962E-2</v>
      </c>
      <c r="O141" s="269">
        <f t="shared" si="15"/>
        <v>5.5548783954919766E-2</v>
      </c>
      <c r="P141" s="269">
        <f t="shared" si="15"/>
        <v>5.5163906483119793E-2</v>
      </c>
      <c r="Q141" s="269">
        <f t="shared" si="15"/>
        <v>4.7515772175489163E-2</v>
      </c>
      <c r="R141" s="269">
        <f t="shared" si="15"/>
        <v>4.3479713983659789E-2</v>
      </c>
      <c r="S141" s="269">
        <f t="shared" si="15"/>
        <v>5.5660212504122585E-2</v>
      </c>
      <c r="T141" s="269">
        <f t="shared" si="15"/>
        <v>7.3265030656301772E-2</v>
      </c>
      <c r="U141" s="269">
        <f t="shared" si="15"/>
        <v>7.4365075707239409E-2</v>
      </c>
      <c r="V141" s="269">
        <f t="shared" si="15"/>
        <v>8.6554019344258229E-2</v>
      </c>
      <c r="W141" s="269">
        <f t="shared" si="15"/>
        <v>8.1854258144242562E-2</v>
      </c>
      <c r="X141" s="269">
        <f t="shared" si="15"/>
        <v>8.8274190432970481E-2</v>
      </c>
      <c r="Y141" s="269">
        <f t="shared" si="15"/>
        <v>9.163437965982564E-2</v>
      </c>
      <c r="DA141" s="79"/>
    </row>
    <row r="142" spans="1:105" ht="12" customHeight="1" x14ac:dyDescent="0.25">
      <c r="A142" s="62" t="s">
        <v>1577</v>
      </c>
      <c r="B142" s="318">
        <f t="shared" ref="B142:Y142" si="16">IF(B$34=0,0,B$34/B$5)</f>
        <v>7.0473709610018379E-2</v>
      </c>
      <c r="C142" s="318">
        <f t="shared" si="16"/>
        <v>6.5351433779049214E-2</v>
      </c>
      <c r="D142" s="318">
        <f t="shared" si="16"/>
        <v>7.2940777490821881E-2</v>
      </c>
      <c r="E142" s="318">
        <f t="shared" si="16"/>
        <v>8.2669339201162123E-2</v>
      </c>
      <c r="F142" s="318">
        <f t="shared" si="16"/>
        <v>8.3088414034958938E-2</v>
      </c>
      <c r="G142" s="318">
        <f t="shared" si="16"/>
        <v>9.5551622718294843E-2</v>
      </c>
      <c r="H142" s="318">
        <f t="shared" si="16"/>
        <v>9.5258763145667821E-2</v>
      </c>
      <c r="I142" s="318">
        <f t="shared" si="16"/>
        <v>7.8835221837978822E-2</v>
      </c>
      <c r="J142" s="318">
        <f t="shared" si="16"/>
        <v>8.969474569606968E-2</v>
      </c>
      <c r="K142" s="318">
        <f t="shared" si="16"/>
        <v>9.1696576851166528E-2</v>
      </c>
      <c r="L142" s="318">
        <f t="shared" si="16"/>
        <v>7.5380713418178341E-2</v>
      </c>
      <c r="M142" s="318">
        <f t="shared" si="16"/>
        <v>5.4282904765079944E-2</v>
      </c>
      <c r="N142" s="318">
        <f t="shared" si="16"/>
        <v>4.7953883166824883E-2</v>
      </c>
      <c r="O142" s="318">
        <f t="shared" si="16"/>
        <v>5.4420825157741777E-2</v>
      </c>
      <c r="P142" s="318">
        <f t="shared" si="16"/>
        <v>5.4035532601749627E-2</v>
      </c>
      <c r="Q142" s="318">
        <f t="shared" si="16"/>
        <v>4.6366566923415203E-2</v>
      </c>
      <c r="R142" s="318">
        <f t="shared" si="16"/>
        <v>4.2317862078465975E-2</v>
      </c>
      <c r="S142" s="318">
        <f t="shared" si="16"/>
        <v>5.4531431230355434E-2</v>
      </c>
      <c r="T142" s="318">
        <f t="shared" si="16"/>
        <v>7.2192505046818262E-2</v>
      </c>
      <c r="U142" s="318">
        <f t="shared" si="16"/>
        <v>7.3290017016771333E-2</v>
      </c>
      <c r="V142" s="318">
        <f t="shared" si="16"/>
        <v>8.5513869935116574E-2</v>
      </c>
      <c r="W142" s="318">
        <f t="shared" si="16"/>
        <v>8.0805218918999333E-2</v>
      </c>
      <c r="X142" s="318">
        <f t="shared" si="16"/>
        <v>8.7231511449184826E-2</v>
      </c>
      <c r="Y142" s="318">
        <f t="shared" si="16"/>
        <v>9.0601603860787902E-2</v>
      </c>
      <c r="DA142" s="141"/>
    </row>
    <row r="143" spans="1:105" ht="12" customHeight="1" x14ac:dyDescent="0.25">
      <c r="A143" s="63" t="s">
        <v>1578</v>
      </c>
      <c r="B143" s="326">
        <f t="shared" ref="B143:Y143" si="17">IF(B$35=0,0,B$35/B$5)</f>
        <v>1.0494944161160225E-3</v>
      </c>
      <c r="C143" s="326">
        <f t="shared" si="17"/>
        <v>1.0657548579952748E-3</v>
      </c>
      <c r="D143" s="326">
        <f t="shared" si="17"/>
        <v>1.0547132472611732E-3</v>
      </c>
      <c r="E143" s="326">
        <f t="shared" si="17"/>
        <v>1.0338005555928299E-3</v>
      </c>
      <c r="F143" s="326">
        <f t="shared" si="17"/>
        <v>1.0347549905999319E-3</v>
      </c>
      <c r="G143" s="326">
        <f t="shared" si="17"/>
        <v>1.0093681462430741E-3</v>
      </c>
      <c r="H143" s="326">
        <f t="shared" si="17"/>
        <v>1.0153109312262799E-3</v>
      </c>
      <c r="I143" s="326">
        <f t="shared" si="17"/>
        <v>1.0527468246400334E-3</v>
      </c>
      <c r="J143" s="326">
        <f t="shared" si="17"/>
        <v>1.0281863905495989E-3</v>
      </c>
      <c r="K143" s="326">
        <f t="shared" si="17"/>
        <v>1.0343029692564648E-3</v>
      </c>
      <c r="L143" s="326">
        <f t="shared" si="17"/>
        <v>1.0675094264099726E-3</v>
      </c>
      <c r="M143" s="326">
        <f t="shared" si="17"/>
        <v>1.1307084468313714E-3</v>
      </c>
      <c r="N143" s="326">
        <f t="shared" si="17"/>
        <v>1.1459762470970843E-3</v>
      </c>
      <c r="O143" s="326">
        <f t="shared" si="17"/>
        <v>1.1279587971779904E-3</v>
      </c>
      <c r="P143" s="326">
        <f t="shared" si="17"/>
        <v>1.1283738813701639E-3</v>
      </c>
      <c r="Q143" s="326">
        <f t="shared" si="17"/>
        <v>1.1492052520739554E-3</v>
      </c>
      <c r="R143" s="326">
        <f t="shared" si="17"/>
        <v>1.1618519051938064E-3</v>
      </c>
      <c r="S143" s="326">
        <f t="shared" si="17"/>
        <v>1.1287812737671486E-3</v>
      </c>
      <c r="T143" s="326">
        <f t="shared" si="17"/>
        <v>1.0725256094835168E-3</v>
      </c>
      <c r="U143" s="326">
        <f t="shared" si="17"/>
        <v>1.0750586904680795E-3</v>
      </c>
      <c r="V143" s="326">
        <f t="shared" si="17"/>
        <v>1.0401494091416448E-3</v>
      </c>
      <c r="W143" s="326">
        <f t="shared" si="17"/>
        <v>1.0490392252432272E-3</v>
      </c>
      <c r="X143" s="326">
        <f t="shared" si="17"/>
        <v>1.0426789837856708E-3</v>
      </c>
      <c r="Y143" s="326">
        <f t="shared" si="17"/>
        <v>1.0327757990377237E-3</v>
      </c>
      <c r="DA143" s="149"/>
    </row>
    <row r="144" spans="1:105" ht="12" hidden="1" customHeight="1" x14ac:dyDescent="0.25">
      <c r="A144" s="98"/>
      <c r="B144" s="98"/>
      <c r="C144" s="98"/>
      <c r="D144" s="98"/>
      <c r="E144" s="98"/>
      <c r="F144" s="98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8"/>
      <c r="V144" s="98"/>
      <c r="W144" s="98"/>
      <c r="X144" s="98"/>
      <c r="Y144" s="98"/>
      <c r="DA144" s="94"/>
    </row>
    <row r="145" spans="1:105" ht="12" customHeight="1" x14ac:dyDescent="0.25">
      <c r="A145" s="172"/>
      <c r="B145" s="172"/>
      <c r="C145" s="172"/>
      <c r="D145" s="172"/>
      <c r="E145" s="172"/>
      <c r="F145" s="172"/>
      <c r="G145" s="172"/>
      <c r="H145" s="172"/>
      <c r="I145" s="172"/>
      <c r="J145" s="172"/>
      <c r="K145" s="172"/>
      <c r="L145" s="172"/>
      <c r="M145" s="172"/>
      <c r="N145" s="172"/>
      <c r="O145" s="172"/>
      <c r="P145" s="172"/>
      <c r="Q145" s="172"/>
      <c r="R145" s="172"/>
      <c r="S145" s="172"/>
      <c r="T145" s="172"/>
      <c r="U145" s="172"/>
      <c r="V145" s="172"/>
      <c r="W145" s="172"/>
      <c r="X145" s="172"/>
      <c r="Y145" s="172"/>
      <c r="DA145" s="176"/>
    </row>
    <row r="146" spans="1:105" ht="12" customHeight="1" x14ac:dyDescent="0.25">
      <c r="A146" s="35" t="s">
        <v>52</v>
      </c>
      <c r="B146" s="232">
        <f t="shared" ref="B146:Y146" si="18">SUM(B147:B152,B154:B156,B158:B159,B161:B162)</f>
        <v>1.0000000000000004</v>
      </c>
      <c r="C146" s="232">
        <f t="shared" si="18"/>
        <v>0.99999999999999944</v>
      </c>
      <c r="D146" s="232">
        <f t="shared" si="18"/>
        <v>1</v>
      </c>
      <c r="E146" s="232">
        <f t="shared" si="18"/>
        <v>0.99999999999999978</v>
      </c>
      <c r="F146" s="232">
        <f t="shared" si="18"/>
        <v>1.0000000000000007</v>
      </c>
      <c r="G146" s="232">
        <f t="shared" si="18"/>
        <v>1.0000000000000002</v>
      </c>
      <c r="H146" s="232">
        <f t="shared" si="18"/>
        <v>0.99999999999999978</v>
      </c>
      <c r="I146" s="232">
        <f t="shared" si="18"/>
        <v>1.0000000000000004</v>
      </c>
      <c r="J146" s="232">
        <f t="shared" si="18"/>
        <v>1.0000000000000002</v>
      </c>
      <c r="K146" s="232">
        <f t="shared" si="18"/>
        <v>1</v>
      </c>
      <c r="L146" s="232">
        <f t="shared" si="18"/>
        <v>0.99999999999999978</v>
      </c>
      <c r="M146" s="232">
        <f t="shared" si="18"/>
        <v>1</v>
      </c>
      <c r="N146" s="232">
        <f t="shared" si="18"/>
        <v>0.99999999999999967</v>
      </c>
      <c r="O146" s="232">
        <f t="shared" si="18"/>
        <v>0.99999999999999989</v>
      </c>
      <c r="P146" s="232">
        <f t="shared" si="18"/>
        <v>1.0000000000000002</v>
      </c>
      <c r="Q146" s="232">
        <f t="shared" si="18"/>
        <v>1</v>
      </c>
      <c r="R146" s="232">
        <f t="shared" si="18"/>
        <v>1.0000000000000004</v>
      </c>
      <c r="S146" s="232">
        <f t="shared" si="18"/>
        <v>1.0000000000000002</v>
      </c>
      <c r="T146" s="232">
        <f t="shared" si="18"/>
        <v>1.0000000000000002</v>
      </c>
      <c r="U146" s="232">
        <f t="shared" si="18"/>
        <v>0.99999999999999967</v>
      </c>
      <c r="V146" s="232">
        <f t="shared" si="18"/>
        <v>1.0000000000000004</v>
      </c>
      <c r="W146" s="232">
        <f t="shared" si="18"/>
        <v>0.99999999999999989</v>
      </c>
      <c r="X146" s="232">
        <f t="shared" si="18"/>
        <v>1</v>
      </c>
      <c r="Y146" s="232">
        <f t="shared" si="18"/>
        <v>1</v>
      </c>
      <c r="DA146" s="95"/>
    </row>
    <row r="147" spans="1:105" ht="12" customHeight="1" x14ac:dyDescent="0.25">
      <c r="A147" s="55" t="s">
        <v>91</v>
      </c>
      <c r="B147" s="266">
        <f t="shared" ref="B147:Y147" si="19">IF(B$49=0,0,B$49/B$48)</f>
        <v>6.4346959735928832E-3</v>
      </c>
      <c r="C147" s="266">
        <f t="shared" si="19"/>
        <v>6.4511628898035848E-3</v>
      </c>
      <c r="D147" s="266">
        <f t="shared" si="19"/>
        <v>6.4707241588799784E-3</v>
      </c>
      <c r="E147" s="266">
        <f t="shared" si="19"/>
        <v>6.4606106427343218E-3</v>
      </c>
      <c r="F147" s="266">
        <f t="shared" si="19"/>
        <v>6.4972510016262676E-3</v>
      </c>
      <c r="G147" s="266">
        <f t="shared" si="19"/>
        <v>6.4894749581471487E-3</v>
      </c>
      <c r="H147" s="266">
        <f t="shared" si="19"/>
        <v>6.4910213033444941E-3</v>
      </c>
      <c r="I147" s="266">
        <f t="shared" si="19"/>
        <v>6.5495573495705298E-3</v>
      </c>
      <c r="J147" s="266">
        <f t="shared" si="19"/>
        <v>6.5117148535012706E-3</v>
      </c>
      <c r="K147" s="266">
        <f t="shared" si="19"/>
        <v>6.5339533951317601E-3</v>
      </c>
      <c r="L147" s="266">
        <f t="shared" si="19"/>
        <v>6.5785195233783733E-3</v>
      </c>
      <c r="M147" s="266">
        <f t="shared" si="19"/>
        <v>6.6516759976579807E-3</v>
      </c>
      <c r="N147" s="266">
        <f t="shared" si="19"/>
        <v>6.6441934129749542E-3</v>
      </c>
      <c r="O147" s="266">
        <f t="shared" si="19"/>
        <v>6.6349113903815971E-3</v>
      </c>
      <c r="P147" s="266">
        <f t="shared" si="19"/>
        <v>6.63219414895206E-3</v>
      </c>
      <c r="Q147" s="266">
        <f t="shared" si="19"/>
        <v>6.633787269531911E-3</v>
      </c>
      <c r="R147" s="266">
        <f t="shared" si="19"/>
        <v>6.643913173522093E-3</v>
      </c>
      <c r="S147" s="266">
        <f t="shared" si="19"/>
        <v>6.6175509216851404E-3</v>
      </c>
      <c r="T147" s="266">
        <f t="shared" si="19"/>
        <v>6.6002158136558957E-3</v>
      </c>
      <c r="U147" s="266">
        <f t="shared" si="19"/>
        <v>6.6015073265300438E-3</v>
      </c>
      <c r="V147" s="266">
        <f t="shared" si="19"/>
        <v>6.5354723069343951E-3</v>
      </c>
      <c r="W147" s="266">
        <f t="shared" si="19"/>
        <v>6.5362587762737316E-3</v>
      </c>
      <c r="X147" s="266">
        <f t="shared" si="19"/>
        <v>6.5398869615930768E-3</v>
      </c>
      <c r="Y147" s="266">
        <f t="shared" si="19"/>
        <v>6.5237465133765335E-3</v>
      </c>
      <c r="DA147" s="76"/>
    </row>
    <row r="148" spans="1:105" ht="12" customHeight="1" x14ac:dyDescent="0.25">
      <c r="A148" s="173" t="s">
        <v>92</v>
      </c>
      <c r="B148" s="267">
        <f t="shared" ref="B148:Y148" si="20">IF(B$50=0,0,B$50/B$48)</f>
        <v>1.8702235861652633E-3</v>
      </c>
      <c r="C148" s="267">
        <f t="shared" si="20"/>
        <v>1.8750096421366795E-3</v>
      </c>
      <c r="D148" s="267">
        <f t="shared" si="20"/>
        <v>1.8806950617667813E-3</v>
      </c>
      <c r="E148" s="267">
        <f t="shared" si="20"/>
        <v>1.8777556009884804E-3</v>
      </c>
      <c r="F148" s="267">
        <f t="shared" si="20"/>
        <v>1.8884050028695459E-3</v>
      </c>
      <c r="G148" s="267">
        <f t="shared" si="20"/>
        <v>1.8861449209664732E-3</v>
      </c>
      <c r="H148" s="267">
        <f t="shared" si="20"/>
        <v>1.886594361199905E-3</v>
      </c>
      <c r="I148" s="267">
        <f t="shared" si="20"/>
        <v>1.9036076738322449E-3</v>
      </c>
      <c r="J148" s="267">
        <f t="shared" si="20"/>
        <v>1.8926088746662015E-3</v>
      </c>
      <c r="K148" s="267">
        <f t="shared" si="20"/>
        <v>1.8990724349105315E-3</v>
      </c>
      <c r="L148" s="267">
        <f t="shared" si="20"/>
        <v>1.9120254360364484E-3</v>
      </c>
      <c r="M148" s="267">
        <f t="shared" si="20"/>
        <v>1.9332881288256487E-3</v>
      </c>
      <c r="N148" s="267">
        <f t="shared" si="20"/>
        <v>1.9311133397731271E-3</v>
      </c>
      <c r="O148" s="267">
        <f t="shared" si="20"/>
        <v>1.9284155499082044E-3</v>
      </c>
      <c r="P148" s="267">
        <f t="shared" si="20"/>
        <v>1.9276257924695172E-3</v>
      </c>
      <c r="Q148" s="267">
        <f t="shared" si="20"/>
        <v>1.9280888278166849E-3</v>
      </c>
      <c r="R148" s="267">
        <f t="shared" si="20"/>
        <v>1.9310318890819575E-3</v>
      </c>
      <c r="S148" s="267">
        <f t="shared" si="20"/>
        <v>1.9233697857949908E-3</v>
      </c>
      <c r="T148" s="267">
        <f t="shared" si="20"/>
        <v>1.9183313926777294E-3</v>
      </c>
      <c r="U148" s="267">
        <f t="shared" si="20"/>
        <v>1.9187067667201052E-3</v>
      </c>
      <c r="V148" s="267">
        <f t="shared" si="20"/>
        <v>1.8995139017164602E-3</v>
      </c>
      <c r="W148" s="267">
        <f t="shared" si="20"/>
        <v>1.8997424864878711E-3</v>
      </c>
      <c r="X148" s="267">
        <f t="shared" si="20"/>
        <v>1.9007970068237305E-3</v>
      </c>
      <c r="Y148" s="267">
        <f t="shared" si="20"/>
        <v>1.8961058377195894E-3</v>
      </c>
      <c r="DA148" s="77"/>
    </row>
    <row r="149" spans="1:105" ht="12" customHeight="1" x14ac:dyDescent="0.25">
      <c r="A149" s="173" t="s">
        <v>93</v>
      </c>
      <c r="B149" s="267">
        <f t="shared" ref="B149:Y149" si="21">IF(B$51=0,0,B$51/B$48)</f>
        <v>1.6980899702547517E-2</v>
      </c>
      <c r="C149" s="267">
        <f t="shared" si="21"/>
        <v>1.5869820606800082E-2</v>
      </c>
      <c r="D149" s="267">
        <f t="shared" si="21"/>
        <v>1.7635007024516342E-2</v>
      </c>
      <c r="E149" s="267">
        <f t="shared" si="21"/>
        <v>1.9781267582308044E-2</v>
      </c>
      <c r="F149" s="267">
        <f t="shared" si="21"/>
        <v>1.9925405962000466E-2</v>
      </c>
      <c r="G149" s="267">
        <f t="shared" si="21"/>
        <v>2.2634148932145302E-2</v>
      </c>
      <c r="H149" s="267">
        <f t="shared" si="21"/>
        <v>2.2571466142635631E-2</v>
      </c>
      <c r="I149" s="267">
        <f t="shared" si="21"/>
        <v>1.911337792283492E-2</v>
      </c>
      <c r="J149" s="267">
        <f t="shared" si="21"/>
        <v>2.1437987940045984E-2</v>
      </c>
      <c r="K149" s="267">
        <f t="shared" si="21"/>
        <v>2.2020921609380257E-2</v>
      </c>
      <c r="L149" s="267">
        <f t="shared" si="21"/>
        <v>1.8496672213807529E-2</v>
      </c>
      <c r="M149" s="267">
        <f t="shared" si="21"/>
        <v>1.3909972837140098E-2</v>
      </c>
      <c r="N149" s="267">
        <f t="shared" si="21"/>
        <v>1.2746753833741018E-2</v>
      </c>
      <c r="O149" s="267">
        <f t="shared" si="21"/>
        <v>1.429550712945488E-2</v>
      </c>
      <c r="P149" s="267">
        <f t="shared" si="21"/>
        <v>1.4135995231539585E-2</v>
      </c>
      <c r="Q149" s="267">
        <f t="shared" si="21"/>
        <v>1.2712422425141725E-2</v>
      </c>
      <c r="R149" s="267">
        <f t="shared" si="21"/>
        <v>1.160247671628859E-2</v>
      </c>
      <c r="S149" s="267">
        <f t="shared" si="21"/>
        <v>1.4608937395200323E-2</v>
      </c>
      <c r="T149" s="267">
        <f t="shared" si="21"/>
        <v>1.80277582772801E-2</v>
      </c>
      <c r="U149" s="267">
        <f t="shared" si="21"/>
        <v>1.8475082204873264E-2</v>
      </c>
      <c r="V149" s="267">
        <f t="shared" si="21"/>
        <v>2.0748955862811207E-2</v>
      </c>
      <c r="W149" s="267">
        <f t="shared" si="21"/>
        <v>1.9686207174180227E-2</v>
      </c>
      <c r="X149" s="267">
        <f t="shared" si="21"/>
        <v>2.1325451613607695E-2</v>
      </c>
      <c r="Y149" s="267">
        <f t="shared" si="21"/>
        <v>2.2028833455862311E-2</v>
      </c>
      <c r="DA149" s="77"/>
    </row>
    <row r="150" spans="1:105" ht="12" customHeight="1" x14ac:dyDescent="0.25">
      <c r="A150" s="173" t="s">
        <v>94</v>
      </c>
      <c r="B150" s="267">
        <f t="shared" ref="B150:Y150" si="22">IF(B$52=0,0,B$52/B$48)</f>
        <v>5.2484317716552324E-3</v>
      </c>
      <c r="C150" s="267">
        <f t="shared" si="22"/>
        <v>5.261862940210223E-3</v>
      </c>
      <c r="D150" s="267">
        <f t="shared" si="22"/>
        <v>5.2778180042156999E-3</v>
      </c>
      <c r="E150" s="267">
        <f t="shared" si="22"/>
        <v>5.2695689587782986E-3</v>
      </c>
      <c r="F150" s="267">
        <f t="shared" si="22"/>
        <v>5.2994545080758152E-3</v>
      </c>
      <c r="G150" s="267">
        <f t="shared" si="22"/>
        <v>5.2931120120478653E-3</v>
      </c>
      <c r="H150" s="267">
        <f t="shared" si="22"/>
        <v>5.2943732817794902E-3</v>
      </c>
      <c r="I150" s="267">
        <f t="shared" si="22"/>
        <v>5.3421179531766482E-3</v>
      </c>
      <c r="J150" s="267">
        <f t="shared" si="22"/>
        <v>5.3112518859212976E-3</v>
      </c>
      <c r="K150" s="267">
        <f t="shared" si="22"/>
        <v>5.3293906556359412E-3</v>
      </c>
      <c r="L150" s="267">
        <f t="shared" si="22"/>
        <v>5.3657408242203013E-3</v>
      </c>
      <c r="M150" s="267">
        <f t="shared" si="22"/>
        <v>5.4254105841416798E-3</v>
      </c>
      <c r="N150" s="267">
        <f t="shared" si="22"/>
        <v>5.4193074465038391E-3</v>
      </c>
      <c r="O150" s="267">
        <f t="shared" si="22"/>
        <v>5.411736605164307E-3</v>
      </c>
      <c r="P150" s="267">
        <f t="shared" si="22"/>
        <v>5.4095202990157984E-3</v>
      </c>
      <c r="Q150" s="267">
        <f t="shared" si="22"/>
        <v>5.4108197208846322E-3</v>
      </c>
      <c r="R150" s="267">
        <f t="shared" si="22"/>
        <v>5.4190788704135164E-3</v>
      </c>
      <c r="S150" s="267">
        <f t="shared" si="22"/>
        <v>5.3975766144124171E-3</v>
      </c>
      <c r="T150" s="267">
        <f t="shared" si="22"/>
        <v>5.383437308978385E-3</v>
      </c>
      <c r="U150" s="267">
        <f t="shared" si="22"/>
        <v>5.3844907258344408E-3</v>
      </c>
      <c r="V150" s="267">
        <f t="shared" si="22"/>
        <v>5.3306295494385397E-3</v>
      </c>
      <c r="W150" s="267">
        <f t="shared" si="22"/>
        <v>5.3312710297330149E-3</v>
      </c>
      <c r="X150" s="267">
        <f t="shared" si="22"/>
        <v>5.3342303433014668E-3</v>
      </c>
      <c r="Y150" s="267">
        <f t="shared" si="22"/>
        <v>5.3210654569453598E-3</v>
      </c>
      <c r="DA150" s="77"/>
    </row>
    <row r="151" spans="1:105" ht="12" customHeight="1" x14ac:dyDescent="0.25">
      <c r="A151" s="56" t="s">
        <v>95</v>
      </c>
      <c r="B151" s="268">
        <f t="shared" ref="B151:Y151" si="23">IF(B$53=0,0,B$53/B$48)</f>
        <v>1.495954068865931E-2</v>
      </c>
      <c r="C151" s="268">
        <f t="shared" si="23"/>
        <v>1.3819991585240008E-2</v>
      </c>
      <c r="D151" s="268">
        <f t="shared" si="23"/>
        <v>1.5101513648009201E-2</v>
      </c>
      <c r="E151" s="268">
        <f t="shared" si="23"/>
        <v>1.6689003333779186E-2</v>
      </c>
      <c r="F151" s="268">
        <f t="shared" si="23"/>
        <v>1.797333635002709E-2</v>
      </c>
      <c r="G151" s="268">
        <f t="shared" si="23"/>
        <v>2.0258748277881239E-2</v>
      </c>
      <c r="H151" s="268">
        <f t="shared" si="23"/>
        <v>1.9448249875102519E-2</v>
      </c>
      <c r="I151" s="268">
        <f t="shared" si="23"/>
        <v>1.7156710840322213E-2</v>
      </c>
      <c r="J151" s="268">
        <f t="shared" si="23"/>
        <v>1.8735308892590986E-2</v>
      </c>
      <c r="K151" s="268">
        <f t="shared" si="23"/>
        <v>1.8812035963894434E-2</v>
      </c>
      <c r="L151" s="268">
        <f t="shared" si="23"/>
        <v>1.6497091562537449E-2</v>
      </c>
      <c r="M151" s="268">
        <f t="shared" si="23"/>
        <v>1.2577599316520928E-2</v>
      </c>
      <c r="N151" s="268">
        <f t="shared" si="23"/>
        <v>1.1396365051620221E-2</v>
      </c>
      <c r="O151" s="268">
        <f t="shared" si="23"/>
        <v>1.2915402781788394E-2</v>
      </c>
      <c r="P151" s="268">
        <f t="shared" si="23"/>
        <v>1.2678180991040214E-2</v>
      </c>
      <c r="Q151" s="268">
        <f t="shared" si="23"/>
        <v>1.2069293211399764E-2</v>
      </c>
      <c r="R151" s="268">
        <f t="shared" si="23"/>
        <v>1.065980105440446E-2</v>
      </c>
      <c r="S151" s="268">
        <f t="shared" si="23"/>
        <v>1.3513691069222032E-2</v>
      </c>
      <c r="T151" s="268">
        <f t="shared" si="23"/>
        <v>1.6834610985072749E-2</v>
      </c>
      <c r="U151" s="268">
        <f t="shared" si="23"/>
        <v>1.7246711997703022E-2</v>
      </c>
      <c r="V151" s="268">
        <f t="shared" si="23"/>
        <v>1.8167019971796157E-2</v>
      </c>
      <c r="W151" s="268">
        <f t="shared" si="23"/>
        <v>1.7453887155218072E-2</v>
      </c>
      <c r="X151" s="268">
        <f t="shared" si="23"/>
        <v>1.8764386349066881E-2</v>
      </c>
      <c r="Y151" s="268">
        <f t="shared" si="23"/>
        <v>1.9589314091642541E-2</v>
      </c>
      <c r="DA151" s="78"/>
    </row>
    <row r="152" spans="1:105" ht="12" customHeight="1" x14ac:dyDescent="0.25">
      <c r="A152" s="174" t="s">
        <v>1496</v>
      </c>
      <c r="B152" s="269">
        <f t="shared" ref="B152:Y152" si="24">IF(B$59=0,0,B$59/B$48)</f>
        <v>6.1499616879526833E-2</v>
      </c>
      <c r="C152" s="269">
        <f t="shared" si="24"/>
        <v>5.7475628757091425E-2</v>
      </c>
      <c r="D152" s="269">
        <f t="shared" si="24"/>
        <v>6.3868593223762649E-2</v>
      </c>
      <c r="E152" s="269">
        <f t="shared" si="24"/>
        <v>7.1641691489458662E-2</v>
      </c>
      <c r="F152" s="269">
        <f t="shared" si="24"/>
        <v>7.2163716546080905E-2</v>
      </c>
      <c r="G152" s="269">
        <f t="shared" si="24"/>
        <v>8.1973953801297003E-2</v>
      </c>
      <c r="H152" s="269">
        <f t="shared" si="24"/>
        <v>8.1746935939622248E-2</v>
      </c>
      <c r="I152" s="269">
        <f t="shared" si="24"/>
        <v>6.9222799740793969E-2</v>
      </c>
      <c r="J152" s="269">
        <f t="shared" si="24"/>
        <v>7.764182511383369E-2</v>
      </c>
      <c r="K152" s="269">
        <f t="shared" si="24"/>
        <v>7.9753032291204604E-2</v>
      </c>
      <c r="L152" s="269">
        <f t="shared" si="24"/>
        <v>6.6989280581210731E-2</v>
      </c>
      <c r="M152" s="269">
        <f t="shared" si="24"/>
        <v>5.0377660505255967E-2</v>
      </c>
      <c r="N152" s="269">
        <f t="shared" si="24"/>
        <v>4.6164837609582433E-2</v>
      </c>
      <c r="O152" s="269">
        <f t="shared" si="24"/>
        <v>5.1773947609391066E-2</v>
      </c>
      <c r="P152" s="269">
        <f t="shared" si="24"/>
        <v>5.1196244379211484E-2</v>
      </c>
      <c r="Q152" s="269">
        <f t="shared" si="24"/>
        <v>4.6040499764546182E-2</v>
      </c>
      <c r="R152" s="269">
        <f t="shared" si="24"/>
        <v>4.2020616422245916E-2</v>
      </c>
      <c r="S152" s="269">
        <f t="shared" si="24"/>
        <v>5.2909096017275559E-2</v>
      </c>
      <c r="T152" s="269">
        <f t="shared" si="24"/>
        <v>6.5291017947836733E-2</v>
      </c>
      <c r="U152" s="269">
        <f t="shared" si="24"/>
        <v>6.6911088182625172E-2</v>
      </c>
      <c r="V152" s="269">
        <f t="shared" si="24"/>
        <v>7.5146362004697834E-2</v>
      </c>
      <c r="W152" s="269">
        <f t="shared" si="24"/>
        <v>7.1297411811545267E-2</v>
      </c>
      <c r="X152" s="269">
        <f t="shared" si="24"/>
        <v>7.723425301328439E-2</v>
      </c>
      <c r="Y152" s="269">
        <f t="shared" si="24"/>
        <v>7.9781686575487565E-2</v>
      </c>
      <c r="DA152" s="79"/>
    </row>
    <row r="153" spans="1:105" ht="12" customHeight="1" x14ac:dyDescent="0.25">
      <c r="A153" s="174" t="s">
        <v>1498</v>
      </c>
      <c r="B153" s="269">
        <f t="shared" ref="B153:Y153" si="25">IF(B$60=0,0,B$60/B$48)</f>
        <v>9.9942226294506914E-2</v>
      </c>
      <c r="C153" s="269">
        <f t="shared" si="25"/>
        <v>0.10222740273450363</v>
      </c>
      <c r="D153" s="269">
        <f t="shared" si="25"/>
        <v>0.10041550750094258</v>
      </c>
      <c r="E153" s="269">
        <f t="shared" si="25"/>
        <v>9.7459056487698092E-2</v>
      </c>
      <c r="F153" s="269">
        <f t="shared" si="25"/>
        <v>9.7595025373271818E-2</v>
      </c>
      <c r="G153" s="269">
        <f t="shared" si="25"/>
        <v>9.3961774667094489E-2</v>
      </c>
      <c r="H153" s="269">
        <f t="shared" si="25"/>
        <v>9.5204056550555735E-2</v>
      </c>
      <c r="I153" s="269">
        <f t="shared" si="25"/>
        <v>0.10007741539902924</v>
      </c>
      <c r="J153" s="269">
        <f t="shared" si="25"/>
        <v>9.6725919130621035E-2</v>
      </c>
      <c r="K153" s="269">
        <f t="shared" si="25"/>
        <v>9.7315228234332266E-2</v>
      </c>
      <c r="L153" s="269">
        <f t="shared" si="25"/>
        <v>0.1007741070806534</v>
      </c>
      <c r="M153" s="269">
        <f t="shared" si="25"/>
        <v>0.10498854658988652</v>
      </c>
      <c r="N153" s="269">
        <f t="shared" si="25"/>
        <v>9.5875948302156649E-2</v>
      </c>
      <c r="O153" s="269">
        <f t="shared" si="25"/>
        <v>9.4094178876531931E-2</v>
      </c>
      <c r="P153" s="269">
        <f t="shared" si="25"/>
        <v>9.5891787978483689E-2</v>
      </c>
      <c r="Q153" s="269">
        <f t="shared" si="25"/>
        <v>8.191599095675553E-2</v>
      </c>
      <c r="R153" s="269">
        <f t="shared" si="25"/>
        <v>8.8054010577738928E-2</v>
      </c>
      <c r="S153" s="269">
        <f t="shared" si="25"/>
        <v>8.5468002613358685E-2</v>
      </c>
      <c r="T153" s="269">
        <f t="shared" si="25"/>
        <v>9.6411499453353602E-2</v>
      </c>
      <c r="U153" s="269">
        <f t="shared" si="25"/>
        <v>9.3059152248137295E-2</v>
      </c>
      <c r="V153" s="269">
        <f t="shared" si="25"/>
        <v>9.6446729590231234E-2</v>
      </c>
      <c r="W153" s="269">
        <f t="shared" si="25"/>
        <v>9.7213070884710873E-2</v>
      </c>
      <c r="X153" s="269">
        <f t="shared" si="25"/>
        <v>9.4417384586533634E-2</v>
      </c>
      <c r="Y153" s="269">
        <f t="shared" si="25"/>
        <v>9.2825633876101585E-2</v>
      </c>
      <c r="DA153" s="79"/>
    </row>
    <row r="154" spans="1:105" ht="12" customHeight="1" x14ac:dyDescent="0.25">
      <c r="A154" s="62" t="s">
        <v>1499</v>
      </c>
      <c r="B154" s="318">
        <f t="shared" ref="B154:Y154" si="26">IF(B$61=0,0,B$61/B$48)</f>
        <v>8.0025144027319486E-2</v>
      </c>
      <c r="C154" s="318">
        <f t="shared" si="26"/>
        <v>8.1843551601011241E-2</v>
      </c>
      <c r="D154" s="318">
        <f t="shared" si="26"/>
        <v>8.0331440094299489E-2</v>
      </c>
      <c r="E154" s="318">
        <f t="shared" si="26"/>
        <v>7.7975939716063924E-2</v>
      </c>
      <c r="F154" s="318">
        <f t="shared" si="26"/>
        <v>7.8050899117332734E-2</v>
      </c>
      <c r="G154" s="318">
        <f t="shared" si="26"/>
        <v>7.5130153102578978E-2</v>
      </c>
      <c r="H154" s="318">
        <f t="shared" si="26"/>
        <v>7.6255945808466091E-2</v>
      </c>
      <c r="I154" s="318">
        <f t="shared" si="26"/>
        <v>7.997477454030287E-2</v>
      </c>
      <c r="J154" s="318">
        <f t="shared" si="26"/>
        <v>7.7370575272378242E-2</v>
      </c>
      <c r="K154" s="318">
        <f t="shared" si="26"/>
        <v>7.7751926204593938E-2</v>
      </c>
      <c r="L154" s="318">
        <f t="shared" si="26"/>
        <v>8.0143258274107426E-2</v>
      </c>
      <c r="M154" s="318">
        <f t="shared" si="26"/>
        <v>8.2168009589927274E-2</v>
      </c>
      <c r="N154" s="318">
        <f t="shared" si="26"/>
        <v>7.1884113927307522E-2</v>
      </c>
      <c r="O154" s="318">
        <f t="shared" si="26"/>
        <v>7.0757465058171751E-2</v>
      </c>
      <c r="P154" s="318">
        <f t="shared" si="26"/>
        <v>7.2642374610264487E-2</v>
      </c>
      <c r="Q154" s="318">
        <f t="shared" si="26"/>
        <v>5.7099921409781006E-2</v>
      </c>
      <c r="R154" s="318">
        <f t="shared" si="26"/>
        <v>6.2964639089650026E-2</v>
      </c>
      <c r="S154" s="318">
        <f t="shared" si="26"/>
        <v>6.1650646603121903E-2</v>
      </c>
      <c r="T154" s="318">
        <f t="shared" si="26"/>
        <v>7.5316996042413431E-2</v>
      </c>
      <c r="U154" s="318">
        <f t="shared" si="26"/>
        <v>7.1714663743393081E-2</v>
      </c>
      <c r="V154" s="318">
        <f t="shared" si="26"/>
        <v>7.6568970016892515E-2</v>
      </c>
      <c r="W154" s="318">
        <f t="shared" si="26"/>
        <v>7.7083876758923156E-2</v>
      </c>
      <c r="X154" s="318">
        <f t="shared" si="26"/>
        <v>7.434090875589916E-2</v>
      </c>
      <c r="Y154" s="318">
        <f t="shared" si="26"/>
        <v>7.3048029412835391E-2</v>
      </c>
      <c r="DA154" s="141"/>
    </row>
    <row r="155" spans="1:105" ht="12" customHeight="1" x14ac:dyDescent="0.25">
      <c r="A155" s="62" t="s">
        <v>1506</v>
      </c>
      <c r="B155" s="318">
        <f t="shared" ref="B155:Y155" si="27">IF(B$67=0,0,B$67/B$48)</f>
        <v>1.9917082267187424E-2</v>
      </c>
      <c r="C155" s="318">
        <f t="shared" si="27"/>
        <v>2.0383851133492403E-2</v>
      </c>
      <c r="D155" s="318">
        <f t="shared" si="27"/>
        <v>2.0084067406643088E-2</v>
      </c>
      <c r="E155" s="318">
        <f t="shared" si="27"/>
        <v>1.9483116771634171E-2</v>
      </c>
      <c r="F155" s="318">
        <f t="shared" si="27"/>
        <v>1.954412625593907E-2</v>
      </c>
      <c r="G155" s="318">
        <f t="shared" si="27"/>
        <v>1.8831621564515511E-2</v>
      </c>
      <c r="H155" s="318">
        <f t="shared" si="27"/>
        <v>1.894811074208964E-2</v>
      </c>
      <c r="I155" s="318">
        <f t="shared" si="27"/>
        <v>2.0102640858726369E-2</v>
      </c>
      <c r="J155" s="318">
        <f t="shared" si="27"/>
        <v>1.935534385824279E-2</v>
      </c>
      <c r="K155" s="318">
        <f t="shared" si="27"/>
        <v>1.9563302029738328E-2</v>
      </c>
      <c r="L155" s="318">
        <f t="shared" si="27"/>
        <v>2.0630848806545969E-2</v>
      </c>
      <c r="M155" s="318">
        <f t="shared" si="27"/>
        <v>2.2820536999959239E-2</v>
      </c>
      <c r="N155" s="318">
        <f t="shared" si="27"/>
        <v>2.3991834374849117E-2</v>
      </c>
      <c r="O155" s="318">
        <f t="shared" si="27"/>
        <v>2.3336713818360166E-2</v>
      </c>
      <c r="P155" s="318">
        <f t="shared" si="27"/>
        <v>2.3249413368219198E-2</v>
      </c>
      <c r="Q155" s="318">
        <f t="shared" si="27"/>
        <v>2.4816069546974535E-2</v>
      </c>
      <c r="R155" s="318">
        <f t="shared" si="27"/>
        <v>2.5089371488088898E-2</v>
      </c>
      <c r="S155" s="318">
        <f t="shared" si="27"/>
        <v>2.3817356010236788E-2</v>
      </c>
      <c r="T155" s="318">
        <f t="shared" si="27"/>
        <v>2.1094503410940157E-2</v>
      </c>
      <c r="U155" s="318">
        <f t="shared" si="27"/>
        <v>2.1344488504744203E-2</v>
      </c>
      <c r="V155" s="318">
        <f t="shared" si="27"/>
        <v>1.9877759573338729E-2</v>
      </c>
      <c r="W155" s="318">
        <f t="shared" si="27"/>
        <v>2.012919412578772E-2</v>
      </c>
      <c r="X155" s="318">
        <f t="shared" si="27"/>
        <v>2.0076475830634471E-2</v>
      </c>
      <c r="Y155" s="318">
        <f t="shared" si="27"/>
        <v>1.9777604463266204E-2</v>
      </c>
      <c r="DA155" s="141"/>
    </row>
    <row r="156" spans="1:105" ht="12" customHeight="1" x14ac:dyDescent="0.25">
      <c r="A156" s="62" t="s">
        <v>1518</v>
      </c>
      <c r="B156" s="318">
        <f t="shared" ref="B156:Y156" si="28">IF(B$78=0,0,B$78/B$48)</f>
        <v>0</v>
      </c>
      <c r="C156" s="318">
        <f t="shared" si="28"/>
        <v>0</v>
      </c>
      <c r="D156" s="318">
        <f t="shared" si="28"/>
        <v>0</v>
      </c>
      <c r="E156" s="318">
        <f t="shared" si="28"/>
        <v>0</v>
      </c>
      <c r="F156" s="318">
        <f t="shared" si="28"/>
        <v>0</v>
      </c>
      <c r="G156" s="318">
        <f t="shared" si="28"/>
        <v>0</v>
      </c>
      <c r="H156" s="318">
        <f t="shared" si="28"/>
        <v>0</v>
      </c>
      <c r="I156" s="318">
        <f t="shared" si="28"/>
        <v>0</v>
      </c>
      <c r="J156" s="318">
        <f t="shared" si="28"/>
        <v>0</v>
      </c>
      <c r="K156" s="318">
        <f t="shared" si="28"/>
        <v>0</v>
      </c>
      <c r="L156" s="318">
        <f t="shared" si="28"/>
        <v>0</v>
      </c>
      <c r="M156" s="318">
        <f t="shared" si="28"/>
        <v>0</v>
      </c>
      <c r="N156" s="318">
        <f t="shared" si="28"/>
        <v>0</v>
      </c>
      <c r="O156" s="318">
        <f t="shared" si="28"/>
        <v>0</v>
      </c>
      <c r="P156" s="318">
        <f t="shared" si="28"/>
        <v>0</v>
      </c>
      <c r="Q156" s="318">
        <f t="shared" si="28"/>
        <v>0</v>
      </c>
      <c r="R156" s="318">
        <f t="shared" si="28"/>
        <v>0</v>
      </c>
      <c r="S156" s="318">
        <f t="shared" si="28"/>
        <v>0</v>
      </c>
      <c r="T156" s="318">
        <f t="shared" si="28"/>
        <v>0</v>
      </c>
      <c r="U156" s="318">
        <f t="shared" si="28"/>
        <v>0</v>
      </c>
      <c r="V156" s="318">
        <f t="shared" si="28"/>
        <v>0</v>
      </c>
      <c r="W156" s="318">
        <f t="shared" si="28"/>
        <v>0</v>
      </c>
      <c r="X156" s="318">
        <f t="shared" si="28"/>
        <v>0</v>
      </c>
      <c r="Y156" s="318">
        <f t="shared" si="28"/>
        <v>0</v>
      </c>
      <c r="DA156" s="141"/>
    </row>
    <row r="157" spans="1:105" ht="12" customHeight="1" x14ac:dyDescent="0.25">
      <c r="A157" s="174" t="s">
        <v>1520</v>
      </c>
      <c r="B157" s="269">
        <f t="shared" ref="B157:Y157" si="29">IF(B$79=0,0,B$79/B$48)</f>
        <v>0.68618708088279801</v>
      </c>
      <c r="C157" s="269">
        <f t="shared" si="29"/>
        <v>0.69315536029033975</v>
      </c>
      <c r="D157" s="269">
        <f t="shared" si="29"/>
        <v>0.679922071108093</v>
      </c>
      <c r="E157" s="269">
        <f t="shared" si="29"/>
        <v>0.66491904388017853</v>
      </c>
      <c r="F157" s="269">
        <f t="shared" si="29"/>
        <v>0.66218910404116482</v>
      </c>
      <c r="G157" s="269">
        <f t="shared" si="29"/>
        <v>0.642834374830907</v>
      </c>
      <c r="H157" s="269">
        <f t="shared" si="29"/>
        <v>0.64228184050195347</v>
      </c>
      <c r="I157" s="269">
        <f t="shared" si="29"/>
        <v>0.66603294282351166</v>
      </c>
      <c r="J157" s="269">
        <f t="shared" si="29"/>
        <v>0.65015988870499808</v>
      </c>
      <c r="K157" s="269">
        <f t="shared" si="29"/>
        <v>0.64441849615995761</v>
      </c>
      <c r="L157" s="269">
        <f t="shared" si="29"/>
        <v>0.67093207479164574</v>
      </c>
      <c r="M157" s="269">
        <f t="shared" si="29"/>
        <v>0.70721405797908032</v>
      </c>
      <c r="N157" s="269">
        <f t="shared" si="29"/>
        <v>0.73292986637675728</v>
      </c>
      <c r="O157" s="269">
        <f t="shared" si="29"/>
        <v>0.72105937045127766</v>
      </c>
      <c r="P157" s="269">
        <f t="shared" si="29"/>
        <v>0.71975851874018548</v>
      </c>
      <c r="Q157" s="269">
        <f t="shared" si="29"/>
        <v>0.75486228543550915</v>
      </c>
      <c r="R157" s="269">
        <f t="shared" si="29"/>
        <v>0.75596907628309262</v>
      </c>
      <c r="S157" s="269">
        <f t="shared" si="29"/>
        <v>0.73167307042402197</v>
      </c>
      <c r="T157" s="269">
        <f t="shared" si="29"/>
        <v>0.68150594099758055</v>
      </c>
      <c r="U157" s="269">
        <f t="shared" si="29"/>
        <v>0.68278196283495307</v>
      </c>
      <c r="V157" s="269">
        <f t="shared" si="29"/>
        <v>0.6570989883527274</v>
      </c>
      <c r="W157" s="269">
        <f t="shared" si="29"/>
        <v>0.66552896614775237</v>
      </c>
      <c r="X157" s="269">
        <f t="shared" si="29"/>
        <v>0.65501832161786411</v>
      </c>
      <c r="Y157" s="269">
        <f t="shared" si="29"/>
        <v>0.65074052216728662</v>
      </c>
      <c r="DA157" s="79"/>
    </row>
    <row r="158" spans="1:105" ht="12" customHeight="1" x14ac:dyDescent="0.25">
      <c r="A158" s="62" t="s">
        <v>1521</v>
      </c>
      <c r="B158" s="318">
        <f t="shared" ref="B158:Y158" si="30">IF(B$80=0,0,B$80/B$48)</f>
        <v>0.62015413363317484</v>
      </c>
      <c r="C158" s="318">
        <f t="shared" si="30"/>
        <v>0.63144302199576752</v>
      </c>
      <c r="D158" s="318">
        <f t="shared" si="30"/>
        <v>0.61134552281001187</v>
      </c>
      <c r="E158" s="318">
        <f t="shared" si="30"/>
        <v>0.58799641777237177</v>
      </c>
      <c r="F158" s="318">
        <f t="shared" si="30"/>
        <v>0.58470597276639991</v>
      </c>
      <c r="G158" s="318">
        <f t="shared" si="30"/>
        <v>0.55481786282876355</v>
      </c>
      <c r="H158" s="318">
        <f t="shared" si="30"/>
        <v>0.55450908056275483</v>
      </c>
      <c r="I158" s="318">
        <f t="shared" si="30"/>
        <v>0.59170751259019339</v>
      </c>
      <c r="J158" s="318">
        <f t="shared" si="30"/>
        <v>0.56679484023405391</v>
      </c>
      <c r="K158" s="318">
        <f t="shared" si="30"/>
        <v>0.5587866167842056</v>
      </c>
      <c r="L158" s="318">
        <f t="shared" si="30"/>
        <v>0.59900480344661289</v>
      </c>
      <c r="M158" s="318">
        <f t="shared" si="30"/>
        <v>0.6531229015216421</v>
      </c>
      <c r="N158" s="318">
        <f t="shared" si="30"/>
        <v>0.6833620732532234</v>
      </c>
      <c r="O158" s="318">
        <f t="shared" si="30"/>
        <v>0.66546900217154004</v>
      </c>
      <c r="P158" s="318">
        <f t="shared" si="30"/>
        <v>0.66478843801441911</v>
      </c>
      <c r="Q158" s="318">
        <f t="shared" si="30"/>
        <v>0.7054279954910031</v>
      </c>
      <c r="R158" s="318">
        <f t="shared" si="30"/>
        <v>0.71085098793723622</v>
      </c>
      <c r="S158" s="318">
        <f t="shared" si="30"/>
        <v>0.67486387837363915</v>
      </c>
      <c r="T158" s="318">
        <f t="shared" si="30"/>
        <v>0.61140211657101007</v>
      </c>
      <c r="U158" s="318">
        <f t="shared" si="30"/>
        <v>0.61093864769636674</v>
      </c>
      <c r="V158" s="318">
        <f t="shared" si="30"/>
        <v>0.57641335143278116</v>
      </c>
      <c r="W158" s="318">
        <f t="shared" si="30"/>
        <v>0.58897599765676145</v>
      </c>
      <c r="X158" s="318">
        <f t="shared" si="30"/>
        <v>0.57209088867009816</v>
      </c>
      <c r="Y158" s="318">
        <f t="shared" si="30"/>
        <v>0.56507787630974926</v>
      </c>
      <c r="DA158" s="141"/>
    </row>
    <row r="159" spans="1:105" ht="12" customHeight="1" x14ac:dyDescent="0.25">
      <c r="A159" s="62" t="s">
        <v>1530</v>
      </c>
      <c r="B159" s="318">
        <f t="shared" ref="B159:Y159" si="31">IF(B$88=0,0,B$88/B$48)</f>
        <v>6.6032947249623192E-2</v>
      </c>
      <c r="C159" s="318">
        <f t="shared" si="31"/>
        <v>6.1712338294572171E-2</v>
      </c>
      <c r="D159" s="318">
        <f t="shared" si="31"/>
        <v>6.8576548298081144E-2</v>
      </c>
      <c r="E159" s="318">
        <f t="shared" si="31"/>
        <v>7.6922626107806688E-2</v>
      </c>
      <c r="F159" s="318">
        <f t="shared" si="31"/>
        <v>7.7483131274764874E-2</v>
      </c>
      <c r="G159" s="318">
        <f t="shared" si="31"/>
        <v>8.8016512002143346E-2</v>
      </c>
      <c r="H159" s="318">
        <f t="shared" si="31"/>
        <v>8.7772759939198725E-2</v>
      </c>
      <c r="I159" s="318">
        <f t="shared" si="31"/>
        <v>7.4325430233318279E-2</v>
      </c>
      <c r="J159" s="318">
        <f t="shared" si="31"/>
        <v>8.3365048470944114E-2</v>
      </c>
      <c r="K159" s="318">
        <f t="shared" si="31"/>
        <v>8.5631879375752076E-2</v>
      </c>
      <c r="L159" s="318">
        <f t="shared" si="31"/>
        <v>7.192727134503292E-2</v>
      </c>
      <c r="M159" s="318">
        <f t="shared" si="31"/>
        <v>5.4091156457438172E-2</v>
      </c>
      <c r="N159" s="318">
        <f t="shared" si="31"/>
        <v>4.9567793123533849E-2</v>
      </c>
      <c r="O159" s="318">
        <f t="shared" si="31"/>
        <v>5.5590368279737769E-2</v>
      </c>
      <c r="P159" s="318">
        <f t="shared" si="31"/>
        <v>5.4970080725766306E-2</v>
      </c>
      <c r="Q159" s="318">
        <f t="shared" si="31"/>
        <v>4.9434289944506021E-2</v>
      </c>
      <c r="R159" s="318">
        <f t="shared" si="31"/>
        <v>4.5118088345856414E-2</v>
      </c>
      <c r="S159" s="318">
        <f t="shared" si="31"/>
        <v>5.680919205038279E-2</v>
      </c>
      <c r="T159" s="318">
        <f t="shared" si="31"/>
        <v>7.0103824426570524E-2</v>
      </c>
      <c r="U159" s="318">
        <f t="shared" si="31"/>
        <v>7.1843315138586314E-2</v>
      </c>
      <c r="V159" s="318">
        <f t="shared" si="31"/>
        <v>8.0685636919946235E-2</v>
      </c>
      <c r="W159" s="318">
        <f t="shared" si="31"/>
        <v>7.6552968490990886E-2</v>
      </c>
      <c r="X159" s="318">
        <f t="shared" si="31"/>
        <v>8.2927432947765917E-2</v>
      </c>
      <c r="Y159" s="318">
        <f t="shared" si="31"/>
        <v>8.5662645857537439E-2</v>
      </c>
      <c r="DA159" s="141"/>
    </row>
    <row r="160" spans="1:105" ht="12" customHeight="1" x14ac:dyDescent="0.25">
      <c r="A160" s="174" t="s">
        <v>1532</v>
      </c>
      <c r="B160" s="269">
        <f t="shared" ref="B160:Y160" si="32">IF(B$89=0,0,B$89/B$48)</f>
        <v>0.10687728422054836</v>
      </c>
      <c r="C160" s="269">
        <f t="shared" si="32"/>
        <v>0.10386376055387424</v>
      </c>
      <c r="D160" s="269">
        <f t="shared" si="32"/>
        <v>0.10942807026981383</v>
      </c>
      <c r="E160" s="269">
        <f t="shared" si="32"/>
        <v>0.11590200202407624</v>
      </c>
      <c r="F160" s="269">
        <f t="shared" si="32"/>
        <v>0.11646830121488393</v>
      </c>
      <c r="G160" s="269">
        <f t="shared" si="32"/>
        <v>0.1246682675995138</v>
      </c>
      <c r="H160" s="269">
        <f t="shared" si="32"/>
        <v>0.12507546204380615</v>
      </c>
      <c r="I160" s="269">
        <f t="shared" si="32"/>
        <v>0.11460147029692898</v>
      </c>
      <c r="J160" s="269">
        <f t="shared" si="32"/>
        <v>0.12158349460382165</v>
      </c>
      <c r="K160" s="269">
        <f t="shared" si="32"/>
        <v>0.12391786925555248</v>
      </c>
      <c r="L160" s="269">
        <f t="shared" si="32"/>
        <v>0.11245448798650966</v>
      </c>
      <c r="M160" s="269">
        <f t="shared" si="32"/>
        <v>9.6921788061491043E-2</v>
      </c>
      <c r="N160" s="269">
        <f t="shared" si="32"/>
        <v>8.6891614626890296E-2</v>
      </c>
      <c r="O160" s="269">
        <f t="shared" si="32"/>
        <v>9.1886529606101774E-2</v>
      </c>
      <c r="P160" s="269">
        <f t="shared" si="32"/>
        <v>9.2369932439102409E-2</v>
      </c>
      <c r="Q160" s="269">
        <f t="shared" si="32"/>
        <v>7.8426812388414369E-2</v>
      </c>
      <c r="R160" s="269">
        <f t="shared" si="32"/>
        <v>7.7699995013212245E-2</v>
      </c>
      <c r="S160" s="269">
        <f t="shared" si="32"/>
        <v>8.7888705159029135E-2</v>
      </c>
      <c r="T160" s="269">
        <f t="shared" si="32"/>
        <v>0.10802718782356439</v>
      </c>
      <c r="U160" s="269">
        <f t="shared" si="32"/>
        <v>0.10762129771262315</v>
      </c>
      <c r="V160" s="269">
        <f t="shared" si="32"/>
        <v>0.11862632845964718</v>
      </c>
      <c r="W160" s="269">
        <f t="shared" si="32"/>
        <v>0.11505318453409846</v>
      </c>
      <c r="X160" s="269">
        <f t="shared" si="32"/>
        <v>0.11946528850792501</v>
      </c>
      <c r="Y160" s="269">
        <f t="shared" si="32"/>
        <v>0.12129309202557795</v>
      </c>
      <c r="DA160" s="79"/>
    </row>
    <row r="161" spans="1:105" ht="12" customHeight="1" x14ac:dyDescent="0.25">
      <c r="A161" s="62" t="s">
        <v>1533</v>
      </c>
      <c r="B161" s="318">
        <f t="shared" ref="B161:Y161" si="33">IF(B$90=0,0,B$90/B$48)</f>
        <v>4.5143416770990513E-2</v>
      </c>
      <c r="C161" s="318">
        <f t="shared" si="33"/>
        <v>4.6169208501283025E-2</v>
      </c>
      <c r="D161" s="318">
        <f t="shared" si="33"/>
        <v>4.5316203101775157E-2</v>
      </c>
      <c r="E161" s="318">
        <f t="shared" si="33"/>
        <v>4.3987429044928555E-2</v>
      </c>
      <c r="F161" s="318">
        <f t="shared" si="33"/>
        <v>4.4029714798156629E-2</v>
      </c>
      <c r="G161" s="318">
        <f t="shared" si="33"/>
        <v>4.2382076968461184E-2</v>
      </c>
      <c r="H161" s="318">
        <f t="shared" si="33"/>
        <v>4.3017153980034611E-2</v>
      </c>
      <c r="I161" s="318">
        <f t="shared" si="33"/>
        <v>4.5115002567272793E-2</v>
      </c>
      <c r="J161" s="318">
        <f t="shared" si="33"/>
        <v>4.3645933634807066E-2</v>
      </c>
      <c r="K161" s="318">
        <f t="shared" si="33"/>
        <v>4.3861059571514413E-2</v>
      </c>
      <c r="L161" s="318">
        <f t="shared" si="33"/>
        <v>4.5210046837504597E-2</v>
      </c>
      <c r="M161" s="318">
        <f t="shared" si="33"/>
        <v>4.6352240252070187E-2</v>
      </c>
      <c r="N161" s="318">
        <f t="shared" si="33"/>
        <v>4.0550936254809787E-2</v>
      </c>
      <c r="O161" s="318">
        <f t="shared" si="33"/>
        <v>3.9915376268356069E-2</v>
      </c>
      <c r="P161" s="318">
        <f t="shared" si="33"/>
        <v>4.0978682789325233E-2</v>
      </c>
      <c r="Q161" s="318">
        <f t="shared" si="33"/>
        <v>3.2210945461248537E-2</v>
      </c>
      <c r="R161" s="318">
        <f t="shared" si="33"/>
        <v>3.551932306786855E-2</v>
      </c>
      <c r="S161" s="318">
        <f t="shared" si="33"/>
        <v>3.477807966025858E-2</v>
      </c>
      <c r="T161" s="318">
        <f t="shared" si="33"/>
        <v>4.2487477949692612E-2</v>
      </c>
      <c r="U161" s="318">
        <f t="shared" si="33"/>
        <v>4.0455346795180015E-2</v>
      </c>
      <c r="V161" s="318">
        <f t="shared" si="33"/>
        <v>4.3193735759076222E-2</v>
      </c>
      <c r="W161" s="318">
        <f t="shared" si="33"/>
        <v>4.3484202585924392E-2</v>
      </c>
      <c r="X161" s="318">
        <f t="shared" si="33"/>
        <v>4.1936852071844312E-2</v>
      </c>
      <c r="Y161" s="318">
        <f t="shared" si="33"/>
        <v>4.1207518913773326E-2</v>
      </c>
      <c r="DA161" s="141"/>
    </row>
    <row r="162" spans="1:105" ht="12" customHeight="1" x14ac:dyDescent="0.25">
      <c r="A162" s="63" t="s">
        <v>1540</v>
      </c>
      <c r="B162" s="326">
        <f t="shared" ref="B162:Y162" si="34">IF(B$96=0,0,B$96/B$48)</f>
        <v>6.1733867449557847E-2</v>
      </c>
      <c r="C162" s="326">
        <f t="shared" si="34"/>
        <v>5.7694552052591219E-2</v>
      </c>
      <c r="D162" s="326">
        <f t="shared" si="34"/>
        <v>6.4111867168038669E-2</v>
      </c>
      <c r="E162" s="326">
        <f t="shared" si="34"/>
        <v>7.191457297914769E-2</v>
      </c>
      <c r="F162" s="326">
        <f t="shared" si="34"/>
        <v>7.2438586416727291E-2</v>
      </c>
      <c r="G162" s="326">
        <f t="shared" si="34"/>
        <v>8.2286190631052608E-2</v>
      </c>
      <c r="H162" s="326">
        <f t="shared" si="34"/>
        <v>8.2058308063771568E-2</v>
      </c>
      <c r="I162" s="326">
        <f t="shared" si="34"/>
        <v>6.9486467729656193E-2</v>
      </c>
      <c r="J162" s="326">
        <f t="shared" si="34"/>
        <v>7.793756096901458E-2</v>
      </c>
      <c r="K162" s="326">
        <f t="shared" si="34"/>
        <v>8.0056809684038055E-2</v>
      </c>
      <c r="L162" s="326">
        <f t="shared" si="34"/>
        <v>6.7244441149005074E-2</v>
      </c>
      <c r="M162" s="326">
        <f t="shared" si="34"/>
        <v>5.0569547809420842E-2</v>
      </c>
      <c r="N162" s="326">
        <f t="shared" si="34"/>
        <v>4.6340678372080495E-2</v>
      </c>
      <c r="O162" s="326">
        <f t="shared" si="34"/>
        <v>5.1971153337745699E-2</v>
      </c>
      <c r="P162" s="326">
        <f t="shared" si="34"/>
        <v>5.1391249649777176E-2</v>
      </c>
      <c r="Q162" s="326">
        <f t="shared" si="34"/>
        <v>4.6215866927165838E-2</v>
      </c>
      <c r="R162" s="326">
        <f t="shared" si="34"/>
        <v>4.2180671945343695E-2</v>
      </c>
      <c r="S162" s="326">
        <f t="shared" si="34"/>
        <v>5.3110625498770561E-2</v>
      </c>
      <c r="T162" s="326">
        <f t="shared" si="34"/>
        <v>6.5539709873871768E-2</v>
      </c>
      <c r="U162" s="326">
        <f t="shared" si="34"/>
        <v>6.7165950917443137E-2</v>
      </c>
      <c r="V162" s="326">
        <f t="shared" si="34"/>
        <v>7.5432592700570969E-2</v>
      </c>
      <c r="W162" s="326">
        <f t="shared" si="34"/>
        <v>7.1568981948174057E-2</v>
      </c>
      <c r="X162" s="326">
        <f t="shared" si="34"/>
        <v>7.7528436436080705E-2</v>
      </c>
      <c r="Y162" s="326">
        <f t="shared" si="34"/>
        <v>8.00855731118046E-2</v>
      </c>
      <c r="DA162" s="149"/>
    </row>
    <row r="163" spans="1:105" ht="12" hidden="1" customHeight="1" x14ac:dyDescent="0.25">
      <c r="A163" s="98"/>
      <c r="B163" s="98"/>
      <c r="C163" s="98"/>
      <c r="D163" s="98"/>
      <c r="E163" s="98"/>
      <c r="F163" s="98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8"/>
      <c r="V163" s="98"/>
      <c r="W163" s="98"/>
      <c r="X163" s="98"/>
      <c r="Y163" s="98"/>
      <c r="DA163" s="94"/>
    </row>
    <row r="164" spans="1:105" ht="12" customHeight="1" x14ac:dyDescent="0.25">
      <c r="A164" s="172"/>
      <c r="B164" s="172"/>
      <c r="C164" s="172"/>
      <c r="D164" s="172"/>
      <c r="E164" s="172"/>
      <c r="F164" s="172"/>
      <c r="G164" s="172"/>
      <c r="H164" s="172"/>
      <c r="I164" s="172"/>
      <c r="J164" s="172"/>
      <c r="K164" s="172"/>
      <c r="L164" s="172"/>
      <c r="M164" s="172"/>
      <c r="N164" s="172"/>
      <c r="O164" s="172"/>
      <c r="P164" s="172"/>
      <c r="Q164" s="172"/>
      <c r="R164" s="172"/>
      <c r="S164" s="172"/>
      <c r="T164" s="172"/>
      <c r="U164" s="172"/>
      <c r="V164" s="172"/>
      <c r="W164" s="172"/>
      <c r="X164" s="172"/>
      <c r="Y164" s="172"/>
      <c r="DA164" s="176"/>
    </row>
    <row r="165" spans="1:105" ht="12" customHeight="1" x14ac:dyDescent="0.25">
      <c r="A165" s="35" t="s">
        <v>53</v>
      </c>
      <c r="B165" s="232">
        <f t="shared" ref="B165:Y165" si="35">SUM(B166:B170,B172:B174,B176:B178)</f>
        <v>0.99999999999999956</v>
      </c>
      <c r="C165" s="232">
        <f t="shared" si="35"/>
        <v>0.99999999999999956</v>
      </c>
      <c r="D165" s="232">
        <f t="shared" si="35"/>
        <v>1</v>
      </c>
      <c r="E165" s="232">
        <f t="shared" si="35"/>
        <v>1</v>
      </c>
      <c r="F165" s="232">
        <f t="shared" si="35"/>
        <v>0.99999999999999989</v>
      </c>
      <c r="G165" s="232">
        <f t="shared" si="35"/>
        <v>0.99999999999999967</v>
      </c>
      <c r="H165" s="232">
        <f t="shared" si="35"/>
        <v>0.99999999999999978</v>
      </c>
      <c r="I165" s="232">
        <f t="shared" si="35"/>
        <v>1</v>
      </c>
      <c r="J165" s="232">
        <f t="shared" si="35"/>
        <v>0.99999999999999956</v>
      </c>
      <c r="K165" s="232">
        <f t="shared" si="35"/>
        <v>1.0000000000000004</v>
      </c>
      <c r="L165" s="232">
        <f t="shared" si="35"/>
        <v>1</v>
      </c>
      <c r="M165" s="232">
        <f t="shared" si="35"/>
        <v>0.99999999999999967</v>
      </c>
      <c r="N165" s="232">
        <f t="shared" si="35"/>
        <v>1</v>
      </c>
      <c r="O165" s="232">
        <f t="shared" si="35"/>
        <v>0.99999999999999967</v>
      </c>
      <c r="P165" s="232">
        <f t="shared" si="35"/>
        <v>1.0000000000000002</v>
      </c>
      <c r="Q165" s="232">
        <f t="shared" si="35"/>
        <v>0.99999999999999978</v>
      </c>
      <c r="R165" s="232">
        <f t="shared" si="35"/>
        <v>0.99999999999999989</v>
      </c>
      <c r="S165" s="232">
        <f t="shared" si="35"/>
        <v>1.0000000000000002</v>
      </c>
      <c r="T165" s="232">
        <f t="shared" si="35"/>
        <v>1</v>
      </c>
      <c r="U165" s="232">
        <f t="shared" si="35"/>
        <v>1</v>
      </c>
      <c r="V165" s="232">
        <f t="shared" si="35"/>
        <v>1.0000000000000004</v>
      </c>
      <c r="W165" s="232">
        <f t="shared" si="35"/>
        <v>0.99999999999999967</v>
      </c>
      <c r="X165" s="232">
        <f t="shared" si="35"/>
        <v>1.0000000000000002</v>
      </c>
      <c r="Y165" s="232">
        <f t="shared" si="35"/>
        <v>0.99999999999999978</v>
      </c>
      <c r="DA165" s="95"/>
    </row>
    <row r="166" spans="1:105" ht="12" customHeight="1" x14ac:dyDescent="0.25">
      <c r="A166" s="55" t="s">
        <v>91</v>
      </c>
      <c r="B166" s="266">
        <f t="shared" ref="B166:Y166" si="36">IF(B$100=0,0,B$100/B$99)</f>
        <v>8.6635155276207684E-3</v>
      </c>
      <c r="C166" s="266">
        <f t="shared" si="36"/>
        <v>8.7124660319587779E-3</v>
      </c>
      <c r="D166" s="266">
        <f t="shared" si="36"/>
        <v>8.5823564558172617E-3</v>
      </c>
      <c r="E166" s="266">
        <f t="shared" si="36"/>
        <v>8.44878656017292E-3</v>
      </c>
      <c r="F166" s="266">
        <f t="shared" si="36"/>
        <v>8.447588882430912E-3</v>
      </c>
      <c r="G166" s="266">
        <f t="shared" si="36"/>
        <v>8.2767076288388849E-3</v>
      </c>
      <c r="H166" s="266">
        <f t="shared" si="36"/>
        <v>8.2468792895038379E-3</v>
      </c>
      <c r="I166" s="266">
        <f t="shared" si="36"/>
        <v>8.4677686462972974E-3</v>
      </c>
      <c r="J166" s="266">
        <f t="shared" si="36"/>
        <v>8.3095643811653824E-3</v>
      </c>
      <c r="K166" s="266">
        <f t="shared" si="36"/>
        <v>8.1660614427120116E-3</v>
      </c>
      <c r="L166" s="266">
        <f t="shared" si="36"/>
        <v>8.4421058167726288E-3</v>
      </c>
      <c r="M166" s="266">
        <f t="shared" si="36"/>
        <v>8.5609252272792688E-3</v>
      </c>
      <c r="N166" s="266">
        <f t="shared" si="36"/>
        <v>8.5040517622274551E-3</v>
      </c>
      <c r="O166" s="266">
        <f t="shared" si="36"/>
        <v>8.4738543247751558E-3</v>
      </c>
      <c r="P166" s="266">
        <f t="shared" si="36"/>
        <v>8.4921909613646408E-3</v>
      </c>
      <c r="Q166" s="266">
        <f t="shared" si="36"/>
        <v>8.5242299365709748E-3</v>
      </c>
      <c r="R166" s="266">
        <f t="shared" si="36"/>
        <v>8.4429727054084556E-3</v>
      </c>
      <c r="S166" s="266">
        <f t="shared" si="36"/>
        <v>8.3354915698518866E-3</v>
      </c>
      <c r="T166" s="266">
        <f t="shared" si="36"/>
        <v>8.501165661785692E-3</v>
      </c>
      <c r="U166" s="266">
        <f t="shared" si="36"/>
        <v>8.3685199939585991E-3</v>
      </c>
      <c r="V166" s="266">
        <f t="shared" si="36"/>
        <v>8.2933713794868472E-3</v>
      </c>
      <c r="W166" s="266">
        <f t="shared" si="36"/>
        <v>8.3832838935396711E-3</v>
      </c>
      <c r="X166" s="266">
        <f t="shared" si="36"/>
        <v>8.1140856597434006E-3</v>
      </c>
      <c r="Y166" s="266">
        <f t="shared" si="36"/>
        <v>8.0933139361408779E-3</v>
      </c>
      <c r="DA166" s="76"/>
    </row>
    <row r="167" spans="1:105" ht="12" customHeight="1" x14ac:dyDescent="0.25">
      <c r="A167" s="173" t="s">
        <v>92</v>
      </c>
      <c r="B167" s="267">
        <f t="shared" ref="B167:Y167" si="37">IF(B$101=0,0,B$101/B$99)</f>
        <v>2.5212360758377125E-3</v>
      </c>
      <c r="C167" s="267">
        <f t="shared" si="37"/>
        <v>2.5354815374028219E-3</v>
      </c>
      <c r="D167" s="267">
        <f t="shared" si="37"/>
        <v>2.4976173521152082E-3</v>
      </c>
      <c r="E167" s="267">
        <f t="shared" si="37"/>
        <v>2.4587461527192192E-3</v>
      </c>
      <c r="F167" s="267">
        <f t="shared" si="37"/>
        <v>2.4583976073370636E-3</v>
      </c>
      <c r="G167" s="267">
        <f t="shared" si="37"/>
        <v>2.408668143602969E-3</v>
      </c>
      <c r="H167" s="267">
        <f t="shared" si="37"/>
        <v>2.3999875698827418E-3</v>
      </c>
      <c r="I167" s="267">
        <f t="shared" si="37"/>
        <v>2.4642702751356757E-3</v>
      </c>
      <c r="J167" s="267">
        <f t="shared" si="37"/>
        <v>2.4182300390063216E-3</v>
      </c>
      <c r="K167" s="267">
        <f t="shared" si="37"/>
        <v>2.376468148667018E-3</v>
      </c>
      <c r="L167" s="267">
        <f t="shared" si="37"/>
        <v>2.4568019383618325E-3</v>
      </c>
      <c r="M167" s="267">
        <f t="shared" si="37"/>
        <v>2.491380485987682E-3</v>
      </c>
      <c r="N167" s="267">
        <f t="shared" si="37"/>
        <v>2.4748293028808502E-3</v>
      </c>
      <c r="O167" s="267">
        <f t="shared" si="37"/>
        <v>2.4660413150876912E-3</v>
      </c>
      <c r="P167" s="267">
        <f t="shared" si="37"/>
        <v>2.4713776002864129E-3</v>
      </c>
      <c r="Q167" s="267">
        <f t="shared" si="37"/>
        <v>2.4807015081002256E-3</v>
      </c>
      <c r="R167" s="267">
        <f t="shared" si="37"/>
        <v>2.4570542182700793E-3</v>
      </c>
      <c r="S167" s="267">
        <f t="shared" si="37"/>
        <v>2.4257753089666581E-3</v>
      </c>
      <c r="T167" s="267">
        <f t="shared" si="37"/>
        <v>2.4739893966639042E-3</v>
      </c>
      <c r="U167" s="267">
        <f t="shared" si="37"/>
        <v>2.4353871638909557E-3</v>
      </c>
      <c r="V167" s="267">
        <f t="shared" si="37"/>
        <v>2.4135175894380292E-3</v>
      </c>
      <c r="W167" s="267">
        <f t="shared" si="37"/>
        <v>2.4396837195011113E-3</v>
      </c>
      <c r="X167" s="267">
        <f t="shared" si="37"/>
        <v>2.3613422775731652E-3</v>
      </c>
      <c r="Y167" s="267">
        <f t="shared" si="37"/>
        <v>2.3552973390332573E-3</v>
      </c>
      <c r="DA167" s="77"/>
    </row>
    <row r="168" spans="1:105" ht="12" customHeight="1" x14ac:dyDescent="0.25">
      <c r="A168" s="173" t="s">
        <v>93</v>
      </c>
      <c r="B168" s="267">
        <f t="shared" ref="B168:Y168" si="38">IF(B$102=0,0,B$102/B$99)</f>
        <v>3.0864206464108129E-2</v>
      </c>
      <c r="C168" s="267">
        <f t="shared" si="38"/>
        <v>2.9294189697305694E-2</v>
      </c>
      <c r="D168" s="267">
        <f t="shared" si="38"/>
        <v>3.1482438997424207E-2</v>
      </c>
      <c r="E168" s="267">
        <f t="shared" si="38"/>
        <v>3.4072898042819572E-2</v>
      </c>
      <c r="F168" s="267">
        <f t="shared" si="38"/>
        <v>3.414503320090858E-2</v>
      </c>
      <c r="G168" s="267">
        <f t="shared" si="38"/>
        <v>3.7126278513090853E-2</v>
      </c>
      <c r="H168" s="267">
        <f t="shared" si="38"/>
        <v>3.6840141993865247E-2</v>
      </c>
      <c r="I168" s="267">
        <f t="shared" si="38"/>
        <v>3.2970916871085505E-2</v>
      </c>
      <c r="J168" s="267">
        <f t="shared" si="38"/>
        <v>3.5641974093842746E-2</v>
      </c>
      <c r="K168" s="267">
        <f t="shared" si="38"/>
        <v>3.6061361577882041E-2</v>
      </c>
      <c r="L168" s="267">
        <f t="shared" si="38"/>
        <v>3.2356539838089976E-2</v>
      </c>
      <c r="M168" s="267">
        <f t="shared" si="38"/>
        <v>2.6970356535280685E-2</v>
      </c>
      <c r="N168" s="267">
        <f t="shared" si="38"/>
        <v>2.7762250762107109E-2</v>
      </c>
      <c r="O168" s="267">
        <f t="shared" si="38"/>
        <v>3.0006299997093203E-2</v>
      </c>
      <c r="P168" s="267">
        <f t="shared" si="38"/>
        <v>2.9356913871082958E-2</v>
      </c>
      <c r="Q168" s="267">
        <f t="shared" si="38"/>
        <v>3.1678968828371255E-2</v>
      </c>
      <c r="R168" s="267">
        <f t="shared" si="38"/>
        <v>2.8409994259183322E-2</v>
      </c>
      <c r="S168" s="267">
        <f t="shared" si="38"/>
        <v>3.2811329458534565E-2</v>
      </c>
      <c r="T168" s="267">
        <f t="shared" si="38"/>
        <v>3.2972156359012371E-2</v>
      </c>
      <c r="U168" s="267">
        <f t="shared" si="38"/>
        <v>3.4291334725274715E-2</v>
      </c>
      <c r="V168" s="267">
        <f t="shared" si="38"/>
        <v>3.5243289106607359E-2</v>
      </c>
      <c r="W168" s="267">
        <f t="shared" si="38"/>
        <v>3.4167620882364157E-2</v>
      </c>
      <c r="X168" s="267">
        <f t="shared" si="38"/>
        <v>3.6274506373153763E-2</v>
      </c>
      <c r="Y168" s="267">
        <f t="shared" si="38"/>
        <v>3.7164010699023649E-2</v>
      </c>
      <c r="DA168" s="77"/>
    </row>
    <row r="169" spans="1:105" ht="12" customHeight="1" x14ac:dyDescent="0.25">
      <c r="A169" s="173" t="s">
        <v>94</v>
      </c>
      <c r="B169" s="267">
        <f t="shared" ref="B169:Y169" si="39">IF(B$103=0,0,B$103/B$99)</f>
        <v>7.7038265581508151E-3</v>
      </c>
      <c r="C169" s="267">
        <f t="shared" si="39"/>
        <v>7.7473546379645767E-3</v>
      </c>
      <c r="D169" s="267">
        <f t="shared" si="39"/>
        <v>7.6316577704570255E-3</v>
      </c>
      <c r="E169" s="267">
        <f t="shared" si="39"/>
        <v>7.5128838955613583E-3</v>
      </c>
      <c r="F169" s="267">
        <f t="shared" si="39"/>
        <v>7.5118188889173954E-3</v>
      </c>
      <c r="G169" s="267">
        <f t="shared" si="39"/>
        <v>7.3598667702289358E-3</v>
      </c>
      <c r="H169" s="267">
        <f t="shared" si="39"/>
        <v>7.3333426239949664E-3</v>
      </c>
      <c r="I169" s="267">
        <f t="shared" si="39"/>
        <v>7.5297632673069111E-3</v>
      </c>
      <c r="J169" s="267">
        <f t="shared" si="39"/>
        <v>7.3890838611870421E-3</v>
      </c>
      <c r="K169" s="267">
        <f t="shared" si="39"/>
        <v>7.2614772625833705E-3</v>
      </c>
      <c r="L169" s="267">
        <f t="shared" si="39"/>
        <v>7.5069432022860606E-3</v>
      </c>
      <c r="M169" s="267">
        <f t="shared" si="39"/>
        <v>7.6126005566668044E-3</v>
      </c>
      <c r="N169" s="267">
        <f t="shared" si="39"/>
        <v>7.5620271711718048E-3</v>
      </c>
      <c r="O169" s="267">
        <f t="shared" si="39"/>
        <v>7.5351748131548581E-3</v>
      </c>
      <c r="P169" s="267">
        <f t="shared" si="39"/>
        <v>7.5514802341464697E-3</v>
      </c>
      <c r="Q169" s="267">
        <f t="shared" si="39"/>
        <v>7.5799701361156657E-3</v>
      </c>
      <c r="R169" s="267">
        <f t="shared" si="39"/>
        <v>7.5077140625303121E-3</v>
      </c>
      <c r="S169" s="267">
        <f t="shared" si="39"/>
        <v>7.4121390013486112E-3</v>
      </c>
      <c r="T169" s="267">
        <f t="shared" si="39"/>
        <v>7.5594607745211847E-3</v>
      </c>
      <c r="U169" s="267">
        <f t="shared" si="39"/>
        <v>7.4415087473825295E-3</v>
      </c>
      <c r="V169" s="267">
        <f t="shared" si="39"/>
        <v>7.3746846169091759E-3</v>
      </c>
      <c r="W169" s="267">
        <f t="shared" si="39"/>
        <v>7.4546371963743908E-3</v>
      </c>
      <c r="X169" s="267">
        <f t="shared" si="39"/>
        <v>7.2152590252018223E-3</v>
      </c>
      <c r="Y169" s="267">
        <f t="shared" si="39"/>
        <v>7.1967882605985306E-3</v>
      </c>
      <c r="DA169" s="77"/>
    </row>
    <row r="170" spans="1:105" ht="12" customHeight="1" x14ac:dyDescent="0.25">
      <c r="A170" s="56" t="s">
        <v>95</v>
      </c>
      <c r="B170" s="268">
        <f t="shared" ref="B170:Y170" si="40">IF(B$104=0,0,B$104/B$99)</f>
        <v>1.5941432212738665E-2</v>
      </c>
      <c r="C170" s="268">
        <f t="shared" si="40"/>
        <v>1.4956566608143779E-2</v>
      </c>
      <c r="D170" s="268">
        <f t="shared" si="40"/>
        <v>1.580621451744325E-2</v>
      </c>
      <c r="E170" s="268">
        <f t="shared" si="40"/>
        <v>1.6853884608823987E-2</v>
      </c>
      <c r="F170" s="268">
        <f t="shared" si="40"/>
        <v>1.8057753540188331E-2</v>
      </c>
      <c r="G170" s="268">
        <f t="shared" si="40"/>
        <v>1.9482492426956436E-2</v>
      </c>
      <c r="H170" s="268">
        <f t="shared" si="40"/>
        <v>1.8610442957483476E-2</v>
      </c>
      <c r="I170" s="268">
        <f t="shared" si="40"/>
        <v>1.7351709485638786E-2</v>
      </c>
      <c r="J170" s="268">
        <f t="shared" si="40"/>
        <v>1.8262206298847752E-2</v>
      </c>
      <c r="K170" s="268">
        <f t="shared" si="40"/>
        <v>1.806163612711718E-2</v>
      </c>
      <c r="L170" s="268">
        <f t="shared" si="40"/>
        <v>1.6919616529771381E-2</v>
      </c>
      <c r="M170" s="268">
        <f t="shared" si="40"/>
        <v>1.4297918586684704E-2</v>
      </c>
      <c r="N170" s="268">
        <f t="shared" si="40"/>
        <v>1.4552448964844674E-2</v>
      </c>
      <c r="O170" s="268">
        <f t="shared" si="40"/>
        <v>1.5894083634990838E-2</v>
      </c>
      <c r="P170" s="268">
        <f t="shared" si="40"/>
        <v>1.5436740902807103E-2</v>
      </c>
      <c r="Q170" s="268">
        <f t="shared" si="40"/>
        <v>1.7633528243131816E-2</v>
      </c>
      <c r="R170" s="268">
        <f t="shared" si="40"/>
        <v>1.5303268517651333E-2</v>
      </c>
      <c r="S170" s="268">
        <f t="shared" si="40"/>
        <v>1.7794830060862261E-2</v>
      </c>
      <c r="T170" s="268">
        <f t="shared" si="40"/>
        <v>1.8051918674488084E-2</v>
      </c>
      <c r="U170" s="268">
        <f t="shared" si="40"/>
        <v>1.8768042576263144E-2</v>
      </c>
      <c r="V170" s="268">
        <f t="shared" si="40"/>
        <v>1.8091665026243042E-2</v>
      </c>
      <c r="W170" s="268">
        <f t="shared" si="40"/>
        <v>1.7760676785687577E-2</v>
      </c>
      <c r="X170" s="268">
        <f t="shared" si="40"/>
        <v>1.8713382696252563E-2</v>
      </c>
      <c r="Y170" s="268">
        <f t="shared" si="40"/>
        <v>1.9376037456033755E-2</v>
      </c>
      <c r="DA170" s="78"/>
    </row>
    <row r="171" spans="1:105" ht="12" customHeight="1" x14ac:dyDescent="0.25">
      <c r="A171" s="174" t="s">
        <v>1553</v>
      </c>
      <c r="B171" s="269">
        <f t="shared" ref="B171:Y171" si="41">IF(B$110=0,0,B$110/B$99)</f>
        <v>0.64920172414849486</v>
      </c>
      <c r="C171" s="269">
        <f t="shared" si="41"/>
        <v>0.66219739546101009</v>
      </c>
      <c r="D171" s="269">
        <f t="shared" si="41"/>
        <v>0.64469024009327758</v>
      </c>
      <c r="E171" s="269">
        <f t="shared" si="41"/>
        <v>0.62388558668516458</v>
      </c>
      <c r="F171" s="269">
        <f t="shared" si="41"/>
        <v>0.62221946476140699</v>
      </c>
      <c r="G171" s="269">
        <f t="shared" si="41"/>
        <v>0.59810907290723436</v>
      </c>
      <c r="H171" s="269">
        <f t="shared" si="41"/>
        <v>0.6011930830686204</v>
      </c>
      <c r="I171" s="269">
        <f t="shared" si="41"/>
        <v>0.63194302410479641</v>
      </c>
      <c r="J171" s="269">
        <f t="shared" si="41"/>
        <v>0.61068851351490527</v>
      </c>
      <c r="K171" s="269">
        <f t="shared" si="41"/>
        <v>0.60790588281678981</v>
      </c>
      <c r="L171" s="269">
        <f t="shared" si="41"/>
        <v>0.63716145561868742</v>
      </c>
      <c r="M171" s="269">
        <f t="shared" si="41"/>
        <v>0.68114658388252314</v>
      </c>
      <c r="N171" s="269">
        <f t="shared" si="41"/>
        <v>0.67487941672575857</v>
      </c>
      <c r="O171" s="269">
        <f t="shared" si="41"/>
        <v>0.65628548204752379</v>
      </c>
      <c r="P171" s="269">
        <f t="shared" si="41"/>
        <v>0.66171058086928192</v>
      </c>
      <c r="Q171" s="269">
        <f t="shared" si="41"/>
        <v>0.64159871586711892</v>
      </c>
      <c r="R171" s="269">
        <f t="shared" si="41"/>
        <v>0.66928263263470733</v>
      </c>
      <c r="S171" s="269">
        <f t="shared" si="41"/>
        <v>0.6330393201460075</v>
      </c>
      <c r="T171" s="269">
        <f t="shared" si="41"/>
        <v>0.63122156152770836</v>
      </c>
      <c r="U171" s="269">
        <f t="shared" si="41"/>
        <v>0.62058849305268171</v>
      </c>
      <c r="V171" s="269">
        <f t="shared" si="41"/>
        <v>0.61397280292652734</v>
      </c>
      <c r="W171" s="269">
        <f t="shared" si="41"/>
        <v>0.6224467997150942</v>
      </c>
      <c r="X171" s="269">
        <f t="shared" si="41"/>
        <v>0.60575556436161293</v>
      </c>
      <c r="Y171" s="269">
        <f t="shared" si="41"/>
        <v>0.59828240875718686</v>
      </c>
      <c r="DA171" s="79"/>
    </row>
    <row r="172" spans="1:105" ht="12" customHeight="1" x14ac:dyDescent="0.25">
      <c r="A172" s="62" t="s">
        <v>1554</v>
      </c>
      <c r="B172" s="318">
        <f t="shared" ref="B172:Y172" si="42">IF(B$111=0,0,B$111/B$99)</f>
        <v>0.5140265273728738</v>
      </c>
      <c r="C172" s="318">
        <f t="shared" si="42"/>
        <v>0.53389836203792307</v>
      </c>
      <c r="D172" s="318">
        <f t="shared" si="42"/>
        <v>0.50680738568060457</v>
      </c>
      <c r="E172" s="318">
        <f t="shared" si="42"/>
        <v>0.47465736327336577</v>
      </c>
      <c r="F172" s="318">
        <f t="shared" si="42"/>
        <v>0.47267531279332214</v>
      </c>
      <c r="G172" s="318">
        <f t="shared" si="42"/>
        <v>0.43550803505487212</v>
      </c>
      <c r="H172" s="318">
        <f t="shared" si="42"/>
        <v>0.43984523020696847</v>
      </c>
      <c r="I172" s="318">
        <f t="shared" si="42"/>
        <v>0.48754112020020451</v>
      </c>
      <c r="J172" s="318">
        <f t="shared" si="42"/>
        <v>0.45458824678005461</v>
      </c>
      <c r="K172" s="318">
        <f t="shared" si="42"/>
        <v>0.44996883515753178</v>
      </c>
      <c r="L172" s="318">
        <f t="shared" si="42"/>
        <v>0.49545032351236507</v>
      </c>
      <c r="M172" s="318">
        <f t="shared" si="42"/>
        <v>0.5630251847140455</v>
      </c>
      <c r="N172" s="318">
        <f t="shared" si="42"/>
        <v>0.55328977812396773</v>
      </c>
      <c r="O172" s="318">
        <f t="shared" si="42"/>
        <v>0.52486763687038551</v>
      </c>
      <c r="P172" s="318">
        <f t="shared" si="42"/>
        <v>0.53313683594363959</v>
      </c>
      <c r="Q172" s="318">
        <f t="shared" si="42"/>
        <v>0.50285512464588933</v>
      </c>
      <c r="R172" s="318">
        <f t="shared" si="42"/>
        <v>0.54485608796247431</v>
      </c>
      <c r="S172" s="318">
        <f t="shared" si="42"/>
        <v>0.48933635725969749</v>
      </c>
      <c r="T172" s="318">
        <f t="shared" si="42"/>
        <v>0.48681422906869654</v>
      </c>
      <c r="U172" s="318">
        <f t="shared" si="42"/>
        <v>0.47040358794008413</v>
      </c>
      <c r="V172" s="318">
        <f t="shared" si="42"/>
        <v>0.45961864690616083</v>
      </c>
      <c r="W172" s="318">
        <f t="shared" si="42"/>
        <v>0.47280372104079338</v>
      </c>
      <c r="X172" s="318">
        <f t="shared" si="42"/>
        <v>0.446885011748127</v>
      </c>
      <c r="Y172" s="318">
        <f t="shared" si="42"/>
        <v>0.43551611618932851</v>
      </c>
      <c r="DA172" s="141"/>
    </row>
    <row r="173" spans="1:105" ht="12" customHeight="1" x14ac:dyDescent="0.25">
      <c r="A173" s="62" t="s">
        <v>1561</v>
      </c>
      <c r="B173" s="318">
        <f t="shared" ref="B173:Y173" si="43">IF(B$117=0,0,B$117/B$99)</f>
        <v>0.13517519677562104</v>
      </c>
      <c r="C173" s="318">
        <f t="shared" si="43"/>
        <v>0.12829903342308704</v>
      </c>
      <c r="D173" s="318">
        <f t="shared" si="43"/>
        <v>0.13788285441267303</v>
      </c>
      <c r="E173" s="318">
        <f t="shared" si="43"/>
        <v>0.14922822341179875</v>
      </c>
      <c r="F173" s="318">
        <f t="shared" si="43"/>
        <v>0.14954415196808485</v>
      </c>
      <c r="G173" s="318">
        <f t="shared" si="43"/>
        <v>0.16260103785236224</v>
      </c>
      <c r="H173" s="318">
        <f t="shared" si="43"/>
        <v>0.16134785286165185</v>
      </c>
      <c r="I173" s="318">
        <f t="shared" si="43"/>
        <v>0.1444019039045919</v>
      </c>
      <c r="J173" s="318">
        <f t="shared" si="43"/>
        <v>0.1561002667348507</v>
      </c>
      <c r="K173" s="318">
        <f t="shared" si="43"/>
        <v>0.15793704765925809</v>
      </c>
      <c r="L173" s="318">
        <f t="shared" si="43"/>
        <v>0.14171113210632241</v>
      </c>
      <c r="M173" s="318">
        <f t="shared" si="43"/>
        <v>0.11812139916847765</v>
      </c>
      <c r="N173" s="318">
        <f t="shared" si="43"/>
        <v>0.12158963860179084</v>
      </c>
      <c r="O173" s="318">
        <f t="shared" si="43"/>
        <v>0.13141784517713828</v>
      </c>
      <c r="P173" s="318">
        <f t="shared" si="43"/>
        <v>0.1285737449256423</v>
      </c>
      <c r="Q173" s="318">
        <f t="shared" si="43"/>
        <v>0.13874359122122965</v>
      </c>
      <c r="R173" s="318">
        <f t="shared" si="43"/>
        <v>0.12442654467223298</v>
      </c>
      <c r="S173" s="318">
        <f t="shared" si="43"/>
        <v>0.14370296288631004</v>
      </c>
      <c r="T173" s="318">
        <f t="shared" si="43"/>
        <v>0.14440733245901183</v>
      </c>
      <c r="U173" s="318">
        <f t="shared" si="43"/>
        <v>0.15018490511259755</v>
      </c>
      <c r="V173" s="318">
        <f t="shared" si="43"/>
        <v>0.15435415602036651</v>
      </c>
      <c r="W173" s="318">
        <f t="shared" si="43"/>
        <v>0.14964307867430074</v>
      </c>
      <c r="X173" s="318">
        <f t="shared" si="43"/>
        <v>0.15887055261348587</v>
      </c>
      <c r="Y173" s="318">
        <f t="shared" si="43"/>
        <v>0.16276629256785835</v>
      </c>
      <c r="DA173" s="141"/>
    </row>
    <row r="174" spans="1:105" ht="12" customHeight="1" x14ac:dyDescent="0.25">
      <c r="A174" s="174" t="s">
        <v>1563</v>
      </c>
      <c r="B174" s="269">
        <f t="shared" ref="B174:Y174" si="44">IF(B$118=0,0,B$118/B$99)</f>
        <v>0.10835832930239862</v>
      </c>
      <c r="C174" s="269">
        <f t="shared" si="44"/>
        <v>0.10284630053777441</v>
      </c>
      <c r="D174" s="269">
        <f t="shared" si="44"/>
        <v>0.11052882555372533</v>
      </c>
      <c r="E174" s="269">
        <f t="shared" si="44"/>
        <v>0.11962343210425336</v>
      </c>
      <c r="F174" s="269">
        <f t="shared" si="44"/>
        <v>0.11987668485590214</v>
      </c>
      <c r="G174" s="269">
        <f t="shared" si="44"/>
        <v>0.13034326729158999</v>
      </c>
      <c r="H174" s="269">
        <f t="shared" si="44"/>
        <v>0.12933869666665773</v>
      </c>
      <c r="I174" s="269">
        <f t="shared" si="44"/>
        <v>0.11575458685042626</v>
      </c>
      <c r="J174" s="269">
        <f t="shared" si="44"/>
        <v>0.12513215819559134</v>
      </c>
      <c r="K174" s="269">
        <f t="shared" si="44"/>
        <v>0.12660454748749436</v>
      </c>
      <c r="L174" s="269">
        <f t="shared" si="44"/>
        <v>0.11359762652375875</v>
      </c>
      <c r="M174" s="269">
        <f t="shared" si="44"/>
        <v>9.4687766499085779E-2</v>
      </c>
      <c r="N174" s="269">
        <f t="shared" si="44"/>
        <v>9.7467955761457059E-2</v>
      </c>
      <c r="O174" s="269">
        <f t="shared" si="44"/>
        <v>0.10534638368275133</v>
      </c>
      <c r="P174" s="269">
        <f t="shared" si="44"/>
        <v>0.10306651312238377</v>
      </c>
      <c r="Q174" s="269">
        <f t="shared" si="44"/>
        <v>0.11121880422413989</v>
      </c>
      <c r="R174" s="269">
        <f t="shared" si="44"/>
        <v>9.9742059365620514E-2</v>
      </c>
      <c r="S174" s="269">
        <f t="shared" si="44"/>
        <v>0.11519430594957691</v>
      </c>
      <c r="T174" s="269">
        <f t="shared" si="44"/>
        <v>0.1157589384556135</v>
      </c>
      <c r="U174" s="269">
        <f t="shared" si="44"/>
        <v>0.12039032154288913</v>
      </c>
      <c r="V174" s="269">
        <f t="shared" si="44"/>
        <v>0.12373245141275173</v>
      </c>
      <c r="W174" s="269">
        <f t="shared" si="44"/>
        <v>0.11995598588793048</v>
      </c>
      <c r="X174" s="269">
        <f t="shared" si="44"/>
        <v>0.12735285812175615</v>
      </c>
      <c r="Y174" s="269">
        <f t="shared" si="44"/>
        <v>0.13047573778401494</v>
      </c>
      <c r="DA174" s="79"/>
    </row>
    <row r="175" spans="1:105" ht="12" customHeight="1" x14ac:dyDescent="0.25">
      <c r="A175" s="174" t="s">
        <v>1565</v>
      </c>
      <c r="B175" s="269">
        <f t="shared" ref="B175:Y175" si="45">IF(B$119=0,0,B$119/B$99)</f>
        <v>7.7370954205116693E-2</v>
      </c>
      <c r="C175" s="269">
        <f t="shared" si="45"/>
        <v>7.7390518584993129E-2</v>
      </c>
      <c r="D175" s="269">
        <f t="shared" si="45"/>
        <v>7.7415324627990181E-2</v>
      </c>
      <c r="E175" s="269">
        <f t="shared" si="45"/>
        <v>7.7437848063421619E-2</v>
      </c>
      <c r="F175" s="269">
        <f t="shared" si="45"/>
        <v>7.7345067792495628E-2</v>
      </c>
      <c r="G175" s="269">
        <f t="shared" si="45"/>
        <v>7.735661571685358E-2</v>
      </c>
      <c r="H175" s="269">
        <f t="shared" si="45"/>
        <v>7.7421680938261572E-2</v>
      </c>
      <c r="I175" s="269">
        <f t="shared" si="45"/>
        <v>7.7360121447597394E-2</v>
      </c>
      <c r="J175" s="269">
        <f t="shared" si="45"/>
        <v>7.7400315988214688E-2</v>
      </c>
      <c r="K175" s="269">
        <f t="shared" si="45"/>
        <v>7.7454292099077865E-2</v>
      </c>
      <c r="L175" s="269">
        <f t="shared" si="45"/>
        <v>7.7379206891252161E-2</v>
      </c>
      <c r="M175" s="269">
        <f t="shared" si="45"/>
        <v>7.7394884078184623E-2</v>
      </c>
      <c r="N175" s="269">
        <f t="shared" si="45"/>
        <v>7.7409740462335674E-2</v>
      </c>
      <c r="O175" s="269">
        <f t="shared" si="45"/>
        <v>7.7380141986680612E-2</v>
      </c>
      <c r="P175" s="269">
        <f t="shared" si="45"/>
        <v>7.7392519891366654E-2</v>
      </c>
      <c r="Q175" s="269">
        <f t="shared" si="45"/>
        <v>7.7286981314141259E-2</v>
      </c>
      <c r="R175" s="269">
        <f t="shared" si="45"/>
        <v>7.7381458339781509E-2</v>
      </c>
      <c r="S175" s="269">
        <f t="shared" si="45"/>
        <v>7.7342799715197016E-2</v>
      </c>
      <c r="T175" s="269">
        <f t="shared" si="45"/>
        <v>7.7298979267409224E-2</v>
      </c>
      <c r="U175" s="269">
        <f t="shared" si="45"/>
        <v>7.7307148594650668E-2</v>
      </c>
      <c r="V175" s="269">
        <f t="shared" si="45"/>
        <v>7.740392703102579E-2</v>
      </c>
      <c r="W175" s="269">
        <f t="shared" si="45"/>
        <v>7.7380394947072648E-2</v>
      </c>
      <c r="X175" s="269">
        <f t="shared" si="45"/>
        <v>7.741845724142038E-2</v>
      </c>
      <c r="Y175" s="269">
        <f t="shared" si="45"/>
        <v>7.7397887270319959E-2</v>
      </c>
      <c r="DA175" s="79"/>
    </row>
    <row r="176" spans="1:105" ht="12" customHeight="1" x14ac:dyDescent="0.25">
      <c r="A176" s="62" t="s">
        <v>1566</v>
      </c>
      <c r="B176" s="318">
        <f t="shared" ref="B176:Y176" si="46">IF(B$120=0,0,B$120/B$99)</f>
        <v>4.4179749959231643E-2</v>
      </c>
      <c r="C176" s="318">
        <f t="shared" si="46"/>
        <v>4.5887702058941507E-2</v>
      </c>
      <c r="D176" s="318">
        <f t="shared" si="46"/>
        <v>4.355927638850994E-2</v>
      </c>
      <c r="E176" s="318">
        <f t="shared" si="46"/>
        <v>4.0796033879616701E-2</v>
      </c>
      <c r="F176" s="318">
        <f t="shared" si="46"/>
        <v>4.0625679841543132E-2</v>
      </c>
      <c r="G176" s="318">
        <f t="shared" si="46"/>
        <v>3.7431212338976089E-2</v>
      </c>
      <c r="H176" s="318">
        <f t="shared" si="46"/>
        <v>3.7803987258440516E-2</v>
      </c>
      <c r="I176" s="318">
        <f t="shared" si="46"/>
        <v>4.1903371982325861E-2</v>
      </c>
      <c r="J176" s="318">
        <f t="shared" si="46"/>
        <v>3.9071125725345483E-2</v>
      </c>
      <c r="K176" s="318">
        <f t="shared" si="46"/>
        <v>3.8674094755981152E-2</v>
      </c>
      <c r="L176" s="318">
        <f t="shared" si="46"/>
        <v>4.2583155234940946E-2</v>
      </c>
      <c r="M176" s="318">
        <f t="shared" si="46"/>
        <v>4.839110543291663E-2</v>
      </c>
      <c r="N176" s="318">
        <f t="shared" si="46"/>
        <v>4.7554362957583036E-2</v>
      </c>
      <c r="O176" s="318">
        <f t="shared" si="46"/>
        <v>4.5111525813930443E-2</v>
      </c>
      <c r="P176" s="318">
        <f t="shared" si="46"/>
        <v>4.5822250120877456E-2</v>
      </c>
      <c r="Q176" s="318">
        <f t="shared" si="46"/>
        <v>4.3219585934829011E-2</v>
      </c>
      <c r="R176" s="318">
        <f t="shared" si="46"/>
        <v>4.6829500907227962E-2</v>
      </c>
      <c r="S176" s="318">
        <f t="shared" si="46"/>
        <v>4.2057669708576093E-2</v>
      </c>
      <c r="T176" s="318">
        <f t="shared" si="46"/>
        <v>4.1840896863382597E-2</v>
      </c>
      <c r="U176" s="318">
        <f t="shared" si="46"/>
        <v>4.0430428758870068E-2</v>
      </c>
      <c r="V176" s="318">
        <f t="shared" si="46"/>
        <v>3.9503480492913842E-2</v>
      </c>
      <c r="W176" s="318">
        <f t="shared" si="46"/>
        <v>4.063671632305503E-2</v>
      </c>
      <c r="X176" s="318">
        <f t="shared" si="46"/>
        <v>3.8409045113811456E-2</v>
      </c>
      <c r="Y176" s="318">
        <f t="shared" si="46"/>
        <v>3.7431906899432911E-2</v>
      </c>
      <c r="DA176" s="141"/>
    </row>
    <row r="177" spans="1:105" ht="12" customHeight="1" x14ac:dyDescent="0.25">
      <c r="A177" s="62" t="s">
        <v>1573</v>
      </c>
      <c r="B177" s="318">
        <f t="shared" ref="B177:Y177" si="47">IF(B$126=0,0,B$126/B$99)</f>
        <v>3.3191204245885036E-2</v>
      </c>
      <c r="C177" s="318">
        <f t="shared" si="47"/>
        <v>3.1502816526051615E-2</v>
      </c>
      <c r="D177" s="318">
        <f t="shared" si="47"/>
        <v>3.3856048239480248E-2</v>
      </c>
      <c r="E177" s="318">
        <f t="shared" si="47"/>
        <v>3.6641814183804931E-2</v>
      </c>
      <c r="F177" s="318">
        <f t="shared" si="47"/>
        <v>3.671938795095251E-2</v>
      </c>
      <c r="G177" s="318">
        <f t="shared" si="47"/>
        <v>3.9925403377877491E-2</v>
      </c>
      <c r="H177" s="318">
        <f t="shared" si="47"/>
        <v>3.9617693679821049E-2</v>
      </c>
      <c r="I177" s="318">
        <f t="shared" si="47"/>
        <v>3.5456749465271525E-2</v>
      </c>
      <c r="J177" s="318">
        <f t="shared" si="47"/>
        <v>3.8329190262869191E-2</v>
      </c>
      <c r="K177" s="318">
        <f t="shared" si="47"/>
        <v>3.8780197343096706E-2</v>
      </c>
      <c r="L177" s="318">
        <f t="shared" si="47"/>
        <v>3.4796051656311215E-2</v>
      </c>
      <c r="M177" s="318">
        <f t="shared" si="47"/>
        <v>2.9003778645267989E-2</v>
      </c>
      <c r="N177" s="318">
        <f t="shared" si="47"/>
        <v>2.9855377504752634E-2</v>
      </c>
      <c r="O177" s="318">
        <f t="shared" si="47"/>
        <v>3.2268616172750182E-2</v>
      </c>
      <c r="P177" s="318">
        <f t="shared" si="47"/>
        <v>3.1570269770489198E-2</v>
      </c>
      <c r="Q177" s="318">
        <f t="shared" si="47"/>
        <v>3.4067395379312242E-2</v>
      </c>
      <c r="R177" s="318">
        <f t="shared" si="47"/>
        <v>3.0551957432553536E-2</v>
      </c>
      <c r="S177" s="318">
        <f t="shared" si="47"/>
        <v>3.5285130006620917E-2</v>
      </c>
      <c r="T177" s="318">
        <f t="shared" si="47"/>
        <v>3.5458082404026627E-2</v>
      </c>
      <c r="U177" s="318">
        <f t="shared" si="47"/>
        <v>3.68767198357806E-2</v>
      </c>
      <c r="V177" s="318">
        <f t="shared" si="47"/>
        <v>3.7900446538111955E-2</v>
      </c>
      <c r="W177" s="318">
        <f t="shared" si="47"/>
        <v>3.6743678624017617E-2</v>
      </c>
      <c r="X177" s="318">
        <f t="shared" si="47"/>
        <v>3.9009412127608917E-2</v>
      </c>
      <c r="Y177" s="318">
        <f t="shared" si="47"/>
        <v>3.9965980370887048E-2</v>
      </c>
      <c r="DA177" s="141"/>
    </row>
    <row r="178" spans="1:105" ht="12" customHeight="1" x14ac:dyDescent="0.25">
      <c r="A178" s="41" t="s">
        <v>1575</v>
      </c>
      <c r="B178" s="319">
        <f t="shared" ref="B178:Y178" si="48">IF(B$127=0,0,B$127/B$99)</f>
        <v>9.9374775505533253E-2</v>
      </c>
      <c r="C178" s="319">
        <f t="shared" si="48"/>
        <v>9.4319726903446255E-2</v>
      </c>
      <c r="D178" s="319">
        <f t="shared" si="48"/>
        <v>0.10136532463174996</v>
      </c>
      <c r="E178" s="319">
        <f t="shared" si="48"/>
        <v>0.10970593388706334</v>
      </c>
      <c r="F178" s="319">
        <f t="shared" si="48"/>
        <v>0.10993819047041295</v>
      </c>
      <c r="G178" s="319">
        <f t="shared" si="48"/>
        <v>0.11953703060160369</v>
      </c>
      <c r="H178" s="319">
        <f t="shared" si="48"/>
        <v>0.11861574489172985</v>
      </c>
      <c r="I178" s="319">
        <f t="shared" si="48"/>
        <v>0.10615783905171589</v>
      </c>
      <c r="J178" s="319">
        <f t="shared" si="48"/>
        <v>0.1147579536272391</v>
      </c>
      <c r="K178" s="319">
        <f t="shared" si="48"/>
        <v>0.1161082730376766</v>
      </c>
      <c r="L178" s="319">
        <f t="shared" si="48"/>
        <v>0.10417970364101993</v>
      </c>
      <c r="M178" s="319">
        <f t="shared" si="48"/>
        <v>8.6837584148307001E-2</v>
      </c>
      <c r="N178" s="319">
        <f t="shared" si="48"/>
        <v>8.9387279087216762E-2</v>
      </c>
      <c r="O178" s="319">
        <f t="shared" si="48"/>
        <v>9.661253819794223E-2</v>
      </c>
      <c r="P178" s="319">
        <f t="shared" si="48"/>
        <v>9.4521682547280272E-2</v>
      </c>
      <c r="Q178" s="319">
        <f t="shared" si="48"/>
        <v>0.10199809994230971</v>
      </c>
      <c r="R178" s="319">
        <f t="shared" si="48"/>
        <v>9.1472845896847024E-2</v>
      </c>
      <c r="S178" s="319">
        <f t="shared" si="48"/>
        <v>0.10564400878965487</v>
      </c>
      <c r="T178" s="319">
        <f t="shared" si="48"/>
        <v>0.10616182988279788</v>
      </c>
      <c r="U178" s="319">
        <f t="shared" si="48"/>
        <v>0.11040924360300881</v>
      </c>
      <c r="V178" s="319">
        <f t="shared" si="48"/>
        <v>0.11347429091101102</v>
      </c>
      <c r="W178" s="319">
        <f t="shared" si="48"/>
        <v>0.11001091697243562</v>
      </c>
      <c r="X178" s="319">
        <f t="shared" si="48"/>
        <v>0.11679454424328602</v>
      </c>
      <c r="Y178" s="319">
        <f t="shared" si="48"/>
        <v>0.11965851849764811</v>
      </c>
      <c r="DA178" s="82"/>
    </row>
    <row r="179" spans="1:105" ht="12" hidden="1" customHeight="1" x14ac:dyDescent="0.25">
      <c r="A179" s="98"/>
      <c r="B179" s="98"/>
      <c r="C179" s="98"/>
      <c r="D179" s="98"/>
      <c r="E179" s="98"/>
      <c r="F179" s="98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8"/>
      <c r="V179" s="98"/>
      <c r="W179" s="98"/>
      <c r="X179" s="98"/>
      <c r="Y179" s="98"/>
      <c r="DA179" s="94"/>
    </row>
    <row r="180" spans="1:105" ht="12" customHeight="1" x14ac:dyDescent="0.25">
      <c r="A180" s="172"/>
      <c r="B180" s="172"/>
      <c r="C180" s="172"/>
      <c r="D180" s="172"/>
      <c r="E180" s="172"/>
      <c r="F180" s="172"/>
      <c r="G180" s="172"/>
      <c r="H180" s="172"/>
      <c r="I180" s="172"/>
      <c r="J180" s="172"/>
      <c r="K180" s="172"/>
      <c r="L180" s="172"/>
      <c r="M180" s="172"/>
      <c r="N180" s="172"/>
      <c r="O180" s="172"/>
      <c r="P180" s="172"/>
      <c r="Q180" s="172"/>
      <c r="R180" s="172"/>
      <c r="S180" s="172"/>
      <c r="T180" s="172"/>
      <c r="U180" s="172"/>
      <c r="V180" s="172"/>
      <c r="W180" s="172"/>
      <c r="X180" s="172"/>
      <c r="Y180" s="172"/>
      <c r="DA180" s="176"/>
    </row>
    <row r="181" spans="1:105" ht="15" customHeight="1" x14ac:dyDescent="0.25">
      <c r="A181" s="32" t="s">
        <v>341</v>
      </c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DA181" s="88"/>
    </row>
    <row r="182" spans="1:105" ht="12" customHeight="1" x14ac:dyDescent="0.25">
      <c r="A182" s="172"/>
      <c r="B182" s="172"/>
      <c r="C182" s="172"/>
      <c r="D182" s="172"/>
      <c r="E182" s="172"/>
      <c r="F182" s="172"/>
      <c r="G182" s="172"/>
      <c r="H182" s="172"/>
      <c r="I182" s="172"/>
      <c r="J182" s="172"/>
      <c r="K182" s="172"/>
      <c r="L182" s="172"/>
      <c r="M182" s="172"/>
      <c r="N182" s="172"/>
      <c r="O182" s="172"/>
      <c r="P182" s="172"/>
      <c r="Q182" s="172"/>
      <c r="R182" s="172"/>
      <c r="S182" s="172"/>
      <c r="T182" s="172"/>
      <c r="U182" s="172"/>
      <c r="V182" s="172"/>
      <c r="W182" s="172"/>
      <c r="X182" s="172"/>
      <c r="Y182" s="172"/>
      <c r="DA182" s="176"/>
    </row>
    <row r="183" spans="1:105" ht="12" customHeight="1" x14ac:dyDescent="0.25">
      <c r="A183" s="35" t="s">
        <v>51</v>
      </c>
      <c r="B183" s="320">
        <f>IF(B$5=0,0,B$5/NMM_fec!B$5)</f>
        <v>0.43859767074951272</v>
      </c>
      <c r="C183" s="320">
        <f>IF(C$5=0,0,C$5/NMM_fec!C$5)</f>
        <v>0.43765652961964324</v>
      </c>
      <c r="D183" s="320">
        <f>IF(D$5=0,0,D$5/NMM_fec!D$5)</f>
        <v>0.43861274871225581</v>
      </c>
      <c r="E183" s="320">
        <f>IF(E$5=0,0,E$5/NMM_fec!E$5)</f>
        <v>0.440654019493882</v>
      </c>
      <c r="F183" s="320">
        <f>IF(F$5=0,0,F$5/NMM_fec!F$5)</f>
        <v>0.44149450767993464</v>
      </c>
      <c r="G183" s="320">
        <f>IF(G$5=0,0,G$5/NMM_fec!G$5)</f>
        <v>0.44380669962543068</v>
      </c>
      <c r="H183" s="320">
        <f>IF(H$5=0,0,H$5/NMM_fec!H$5)</f>
        <v>0.44723359990307776</v>
      </c>
      <c r="I183" s="320">
        <f>IF(I$5=0,0,I$5/NMM_fec!I$5)</f>
        <v>0.44630651062586457</v>
      </c>
      <c r="J183" s="320">
        <f>IF(J$5=0,0,J$5/NMM_fec!J$5)</f>
        <v>0.44923119817997781</v>
      </c>
      <c r="K183" s="320">
        <f>IF(K$5=0,0,K$5/NMM_fec!K$5)</f>
        <v>0.44913736795386161</v>
      </c>
      <c r="L183" s="320">
        <f>IF(L$5=0,0,L$5/NMM_fec!L$5)</f>
        <v>0.44511825476383965</v>
      </c>
      <c r="M183" s="320">
        <f>IF(M$5=0,0,M$5/NMM_fec!M$5)</f>
        <v>0.43869967961868234</v>
      </c>
      <c r="N183" s="320">
        <f>IF(N$5=0,0,N$5/NMM_fec!N$5)</f>
        <v>0.43707507455271011</v>
      </c>
      <c r="O183" s="320">
        <f>IF(O$5=0,0,O$5/NMM_fec!O$5)</f>
        <v>0.43839600409664303</v>
      </c>
      <c r="P183" s="320">
        <f>IF(P$5=0,0,P$5/NMM_fec!P$5)</f>
        <v>0.43846695941483038</v>
      </c>
      <c r="Q183" s="320">
        <f>IF(Q$5=0,0,Q$5/NMM_fec!Q$5)</f>
        <v>0.43569847377110088</v>
      </c>
      <c r="R183" s="320">
        <f>IF(R$5=0,0,R$5/NMM_fec!R$5)</f>
        <v>0.43484998196527447</v>
      </c>
      <c r="S183" s="320">
        <f>IF(S$5=0,0,S$5/NMM_fec!S$5)</f>
        <v>0.44869693173846359</v>
      </c>
      <c r="T183" s="320">
        <f>IF(T$5=0,0,T$5/NMM_fec!T$5)</f>
        <v>0.45488441737358831</v>
      </c>
      <c r="U183" s="320">
        <f>IF(U$5=0,0,U$5/NMM_fec!U$5)</f>
        <v>0.4542553156244058</v>
      </c>
      <c r="V183" s="320">
        <f>IF(V$5=0,0,V$5/NMM_fec!V$5)</f>
        <v>0.45956248833261609</v>
      </c>
      <c r="W183" s="320">
        <f>IF(W$5=0,0,W$5/NMM_fec!W$5)</f>
        <v>0.47162055438331651</v>
      </c>
      <c r="X183" s="320">
        <f>IF(X$5=0,0,X$5/NMM_fec!X$5)</f>
        <v>0.47201223546760829</v>
      </c>
      <c r="Y183" s="320">
        <f>IF(Y$5=0,0,Y$5/NMM_fec!Y$5)</f>
        <v>0.47292011349080121</v>
      </c>
      <c r="DA183" s="95"/>
    </row>
    <row r="184" spans="1:105" ht="12" customHeight="1" x14ac:dyDescent="0.25">
      <c r="A184" s="55" t="s">
        <v>91</v>
      </c>
      <c r="B184" s="273">
        <f>IF(B$6=0,0,B$6/NMM_fec!B$6)</f>
        <v>0.38540193929055294</v>
      </c>
      <c r="C184" s="273">
        <f>IF(C$6=0,0,C$6/NMM_fec!C$6)</f>
        <v>0.38540193929055294</v>
      </c>
      <c r="D184" s="273">
        <f>IF(D$6=0,0,D$6/NMM_fec!D$6)</f>
        <v>0.38540193929055289</v>
      </c>
      <c r="E184" s="273">
        <f>IF(E$6=0,0,E$6/NMM_fec!E$6)</f>
        <v>0.38540193929055294</v>
      </c>
      <c r="F184" s="273">
        <f>IF(F$6=0,0,F$6/NMM_fec!F$6)</f>
        <v>0.3874351412389867</v>
      </c>
      <c r="G184" s="273">
        <f>IF(G$6=0,0,G$6/NMM_fec!G$6)</f>
        <v>0.38743514123898665</v>
      </c>
      <c r="H184" s="273">
        <f>IF(H$6=0,0,H$6/NMM_fec!H$6)</f>
        <v>0.39035985995815342</v>
      </c>
      <c r="I184" s="273">
        <f>IF(I$6=0,0,I$6/NMM_fec!I$6)</f>
        <v>0.39332958981787769</v>
      </c>
      <c r="J184" s="273">
        <f>IF(J$6=0,0,J$6/NMM_fec!J$6)</f>
        <v>0.39332958981787758</v>
      </c>
      <c r="K184" s="273">
        <f>IF(K$6=0,0,K$6/NMM_fec!K$6)</f>
        <v>0.39332958981787747</v>
      </c>
      <c r="L184" s="273">
        <f>IF(L$6=0,0,L$6/NMM_fec!L$6)</f>
        <v>0.39332958981787747</v>
      </c>
      <c r="M184" s="273">
        <f>IF(M$6=0,0,M$6/NMM_fec!M$6)</f>
        <v>0.39332958981787747</v>
      </c>
      <c r="N184" s="273">
        <f>IF(N$6=0,0,N$6/NMM_fec!N$6)</f>
        <v>0.39332958981787736</v>
      </c>
      <c r="O184" s="273">
        <f>IF(O$6=0,0,O$6/NMM_fec!O$6)</f>
        <v>0.39332958981787752</v>
      </c>
      <c r="P184" s="273">
        <f>IF(P$6=0,0,P$6/NMM_fec!P$6)</f>
        <v>0.39332958981787752</v>
      </c>
      <c r="Q184" s="273">
        <f>IF(Q$6=0,0,Q$6/NMM_fec!Q$6)</f>
        <v>0.3933295898178773</v>
      </c>
      <c r="R184" s="273">
        <f>IF(R$6=0,0,R$6/NMM_fec!R$6)</f>
        <v>0.39332958981787752</v>
      </c>
      <c r="S184" s="273">
        <f>IF(S$6=0,0,S$6/NMM_fec!S$6)</f>
        <v>0.40303824066319405</v>
      </c>
      <c r="T184" s="273">
        <f>IF(T$6=0,0,T$6/NMM_fec!T$6)</f>
        <v>0.40303824066319416</v>
      </c>
      <c r="U184" s="273">
        <f>IF(U$6=0,0,U$6/NMM_fec!U$6)</f>
        <v>0.40303824066319405</v>
      </c>
      <c r="V184" s="273">
        <f>IF(V$6=0,0,V$6/NMM_fec!V$6)</f>
        <v>0.40303824066319399</v>
      </c>
      <c r="W184" s="273">
        <f>IF(W$6=0,0,W$6/NMM_fec!W$6)</f>
        <v>0.41472097769300625</v>
      </c>
      <c r="X184" s="273">
        <f>IF(X$6=0,0,X$6/NMM_fec!X$6)</f>
        <v>0.41472097769300642</v>
      </c>
      <c r="Y184" s="273">
        <f>IF(Y$6=0,0,Y$6/NMM_fec!Y$6)</f>
        <v>0.41472097769300614</v>
      </c>
      <c r="DA184" s="76"/>
    </row>
    <row r="185" spans="1:105" ht="12" customHeight="1" x14ac:dyDescent="0.25">
      <c r="A185" s="173" t="s">
        <v>92</v>
      </c>
      <c r="B185" s="274">
        <f>IF(B$7=0,0,B$7/NMM_fec!B$7)</f>
        <v>9.9835451289362678E-2</v>
      </c>
      <c r="C185" s="274">
        <f>IF(C$7=0,0,C$7/NMM_fec!C$7)</f>
        <v>9.9835451289362678E-2</v>
      </c>
      <c r="D185" s="274">
        <f>IF(D$7=0,0,D$7/NMM_fec!D$7)</f>
        <v>9.9835451289362706E-2</v>
      </c>
      <c r="E185" s="274">
        <f>IF(E$7=0,0,E$7/NMM_fec!E$7)</f>
        <v>9.9835451289362664E-2</v>
      </c>
      <c r="F185" s="274">
        <f>IF(F$7=0,0,F$7/NMM_fec!F$7)</f>
        <v>0.10036213684382034</v>
      </c>
      <c r="G185" s="274">
        <f>IF(G$7=0,0,G$7/NMM_fec!G$7)</f>
        <v>0.10036213684382031</v>
      </c>
      <c r="H185" s="274">
        <f>IF(H$7=0,0,H$7/NMM_fec!H$7)</f>
        <v>0.10111976306064721</v>
      </c>
      <c r="I185" s="274">
        <f>IF(I$7=0,0,I$7/NMM_fec!I$7)</f>
        <v>0.10188904907228186</v>
      </c>
      <c r="J185" s="274">
        <f>IF(J$7=0,0,J$7/NMM_fec!J$7)</f>
        <v>0.1018890490722818</v>
      </c>
      <c r="K185" s="274">
        <f>IF(K$7=0,0,K$7/NMM_fec!K$7)</f>
        <v>0.10188904907228183</v>
      </c>
      <c r="L185" s="274">
        <f>IF(L$7=0,0,L$7/NMM_fec!L$7)</f>
        <v>0.10188904907228181</v>
      </c>
      <c r="M185" s="274">
        <f>IF(M$7=0,0,M$7/NMM_fec!M$7)</f>
        <v>0.10188904907228186</v>
      </c>
      <c r="N185" s="274">
        <f>IF(N$7=0,0,N$7/NMM_fec!N$7)</f>
        <v>0.10188904907228181</v>
      </c>
      <c r="O185" s="274">
        <f>IF(O$7=0,0,O$7/NMM_fec!O$7)</f>
        <v>0.10188904907228183</v>
      </c>
      <c r="P185" s="274">
        <f>IF(P$7=0,0,P$7/NMM_fec!P$7)</f>
        <v>0.10188904907228183</v>
      </c>
      <c r="Q185" s="274">
        <f>IF(Q$7=0,0,Q$7/NMM_fec!Q$7)</f>
        <v>0.1018890490722818</v>
      </c>
      <c r="R185" s="274">
        <f>IF(R$7=0,0,R$7/NMM_fec!R$7)</f>
        <v>0.10188904907228183</v>
      </c>
      <c r="S185" s="274">
        <f>IF(S$7=0,0,S$7/NMM_fec!S$7)</f>
        <v>0.10440400148880892</v>
      </c>
      <c r="T185" s="274">
        <f>IF(T$7=0,0,T$7/NMM_fec!T$7)</f>
        <v>0.10440400148880893</v>
      </c>
      <c r="U185" s="274">
        <f>IF(U$7=0,0,U$7/NMM_fec!U$7)</f>
        <v>0.10440400148880899</v>
      </c>
      <c r="V185" s="274">
        <f>IF(V$7=0,0,V$7/NMM_fec!V$7)</f>
        <v>0.10440400148880896</v>
      </c>
      <c r="W185" s="274">
        <f>IF(W$7=0,0,W$7/NMM_fec!W$7)</f>
        <v>0.10743032596920274</v>
      </c>
      <c r="X185" s="274">
        <f>IF(X$7=0,0,X$7/NMM_fec!X$7)</f>
        <v>0.10743032596920273</v>
      </c>
      <c r="Y185" s="274">
        <f>IF(Y$7=0,0,Y$7/NMM_fec!Y$7)</f>
        <v>0.10743032596920273</v>
      </c>
      <c r="DA185" s="77"/>
    </row>
    <row r="186" spans="1:105" ht="12" customHeight="1" x14ac:dyDescent="0.25">
      <c r="A186" s="173" t="s">
        <v>93</v>
      </c>
      <c r="B186" s="274">
        <f>IF(B$8=0,0,B$8/NMM_fec!B$8)</f>
        <v>0.5472565794680555</v>
      </c>
      <c r="C186" s="274">
        <f>IF(C$8=0,0,C$8/NMM_fec!C$8)</f>
        <v>0.54725657946805539</v>
      </c>
      <c r="D186" s="274">
        <f>IF(D$8=0,0,D$8/NMM_fec!D$8)</f>
        <v>0.5472565794680555</v>
      </c>
      <c r="E186" s="274">
        <f>IF(E$8=0,0,E$8/NMM_fec!E$8)</f>
        <v>0.5472565794680555</v>
      </c>
      <c r="F186" s="274">
        <f>IF(F$8=0,0,F$8/NMM_fec!F$8)</f>
        <v>0.55014365145766708</v>
      </c>
      <c r="G186" s="274">
        <f>IF(G$8=0,0,G$8/NMM_fec!G$8)</f>
        <v>0.55014365145766686</v>
      </c>
      <c r="H186" s="274">
        <f>IF(H$8=0,0,H$8/NMM_fec!H$8)</f>
        <v>0.55429664447348725</v>
      </c>
      <c r="I186" s="274">
        <f>IF(I$8=0,0,I$8/NMM_fec!I$8)</f>
        <v>0.55851355165347849</v>
      </c>
      <c r="J186" s="274">
        <f>IF(J$8=0,0,J$8/NMM_fec!J$8)</f>
        <v>0.55851355165347838</v>
      </c>
      <c r="K186" s="274">
        <f>IF(K$8=0,0,K$8/NMM_fec!K$8)</f>
        <v>0.5585135516534786</v>
      </c>
      <c r="L186" s="274">
        <f>IF(L$8=0,0,L$8/NMM_fec!L$8)</f>
        <v>0.55851355165347849</v>
      </c>
      <c r="M186" s="274">
        <f>IF(M$8=0,0,M$8/NMM_fec!M$8)</f>
        <v>0.55851355165347849</v>
      </c>
      <c r="N186" s="274">
        <f>IF(N$8=0,0,N$8/NMM_fec!N$8)</f>
        <v>0.5585135516534786</v>
      </c>
      <c r="O186" s="274">
        <f>IF(O$8=0,0,O$8/NMM_fec!O$8)</f>
        <v>0.55851355165347838</v>
      </c>
      <c r="P186" s="274">
        <f>IF(P$8=0,0,P$8/NMM_fec!P$8)</f>
        <v>0.5585135516534786</v>
      </c>
      <c r="Q186" s="274">
        <f>IF(Q$8=0,0,Q$8/NMM_fec!Q$8)</f>
        <v>0.55851355165347849</v>
      </c>
      <c r="R186" s="274">
        <f>IF(R$8=0,0,R$8/NMM_fec!R$8)</f>
        <v>0.55851355165347849</v>
      </c>
      <c r="S186" s="274">
        <f>IF(S$8=0,0,S$8/NMM_fec!S$8)</f>
        <v>0.57229947878876464</v>
      </c>
      <c r="T186" s="274">
        <f>IF(T$8=0,0,T$8/NMM_fec!T$8)</f>
        <v>0.57229947878876475</v>
      </c>
      <c r="U186" s="274">
        <f>IF(U$8=0,0,U$8/NMM_fec!U$8)</f>
        <v>0.57229947878876464</v>
      </c>
      <c r="V186" s="274">
        <f>IF(V$8=0,0,V$8/NMM_fec!V$8)</f>
        <v>0.57229947878876486</v>
      </c>
      <c r="W186" s="274">
        <f>IF(W$8=0,0,W$8/NMM_fec!W$8)</f>
        <v>0.58888853570303157</v>
      </c>
      <c r="X186" s="274">
        <f>IF(X$8=0,0,X$8/NMM_fec!X$8)</f>
        <v>0.58888853570303168</v>
      </c>
      <c r="Y186" s="274">
        <f>IF(Y$8=0,0,Y$8/NMM_fec!Y$8)</f>
        <v>0.58888853570303157</v>
      </c>
      <c r="DA186" s="77"/>
    </row>
    <row r="187" spans="1:105" ht="12" customHeight="1" x14ac:dyDescent="0.25">
      <c r="A187" s="173" t="s">
        <v>94</v>
      </c>
      <c r="B187" s="274">
        <f>IF(B$9=0,0,B$9/NMM_fec!B$9)</f>
        <v>0.38093118862809539</v>
      </c>
      <c r="C187" s="274">
        <f>IF(C$9=0,0,C$9/NMM_fec!C$9)</f>
        <v>0.38093118862809533</v>
      </c>
      <c r="D187" s="274">
        <f>IF(D$9=0,0,D$9/NMM_fec!D$9)</f>
        <v>0.38093118862809527</v>
      </c>
      <c r="E187" s="274">
        <f>IF(E$9=0,0,E$9/NMM_fec!E$9)</f>
        <v>0.38093118862809527</v>
      </c>
      <c r="F187" s="274">
        <f>IF(F$9=0,0,F$9/NMM_fec!F$9)</f>
        <v>0.38294080496880034</v>
      </c>
      <c r="G187" s="274">
        <f>IF(G$9=0,0,G$9/NMM_fec!G$9)</f>
        <v>0.38294080496880051</v>
      </c>
      <c r="H187" s="274">
        <f>IF(H$9=0,0,H$9/NMM_fec!H$9)</f>
        <v>0.38583159628174996</v>
      </c>
      <c r="I187" s="274">
        <f>IF(I$9=0,0,I$9/NMM_fec!I$9)</f>
        <v>0.38876687659572962</v>
      </c>
      <c r="J187" s="274">
        <f>IF(J$9=0,0,J$9/NMM_fec!J$9)</f>
        <v>0.38876687659572962</v>
      </c>
      <c r="K187" s="274">
        <f>IF(K$9=0,0,K$9/NMM_fec!K$9)</f>
        <v>0.3887668765957295</v>
      </c>
      <c r="L187" s="274">
        <f>IF(L$9=0,0,L$9/NMM_fec!L$9)</f>
        <v>0.38876687659572956</v>
      </c>
      <c r="M187" s="274">
        <f>IF(M$9=0,0,M$9/NMM_fec!M$9)</f>
        <v>0.38876687659572956</v>
      </c>
      <c r="N187" s="274">
        <f>IF(N$9=0,0,N$9/NMM_fec!N$9)</f>
        <v>0.3887668765957295</v>
      </c>
      <c r="O187" s="274">
        <f>IF(O$9=0,0,O$9/NMM_fec!O$9)</f>
        <v>0.3887668765957295</v>
      </c>
      <c r="P187" s="274">
        <f>IF(P$9=0,0,P$9/NMM_fec!P$9)</f>
        <v>0.3887668765957295</v>
      </c>
      <c r="Q187" s="274">
        <f>IF(Q$9=0,0,Q$9/NMM_fec!Q$9)</f>
        <v>0.38876687659572956</v>
      </c>
      <c r="R187" s="274">
        <f>IF(R$9=0,0,R$9/NMM_fec!R$9)</f>
        <v>0.38876687659572962</v>
      </c>
      <c r="S187" s="274">
        <f>IF(S$9=0,0,S$9/NMM_fec!S$9)</f>
        <v>0.39836290487023546</v>
      </c>
      <c r="T187" s="274">
        <f>IF(T$9=0,0,T$9/NMM_fec!T$9)</f>
        <v>0.39836290487023546</v>
      </c>
      <c r="U187" s="274">
        <f>IF(U$9=0,0,U$9/NMM_fec!U$9)</f>
        <v>0.39836290487023546</v>
      </c>
      <c r="V187" s="274">
        <f>IF(V$9=0,0,V$9/NMM_fec!V$9)</f>
        <v>0.39836290487023557</v>
      </c>
      <c r="W187" s="274">
        <f>IF(W$9=0,0,W$9/NMM_fec!W$9)</f>
        <v>0.40991011947789407</v>
      </c>
      <c r="X187" s="274">
        <f>IF(X$9=0,0,X$9/NMM_fec!X$9)</f>
        <v>0.40991011947789402</v>
      </c>
      <c r="Y187" s="274">
        <f>IF(Y$9=0,0,Y$9/NMM_fec!Y$9)</f>
        <v>0.40991011947789402</v>
      </c>
      <c r="DA187" s="77"/>
    </row>
    <row r="188" spans="1:105" ht="12" customHeight="1" x14ac:dyDescent="0.25">
      <c r="A188" s="56" t="s">
        <v>95</v>
      </c>
      <c r="B188" s="275">
        <f>IF(B$10=0,0,B$10/NMM_fec!B$10)</f>
        <v>0.64780317758918893</v>
      </c>
      <c r="C188" s="275">
        <f>IF(C$10=0,0,C$10/NMM_fec!C$10)</f>
        <v>0.63751944967348861</v>
      </c>
      <c r="D188" s="275">
        <f>IF(D$10=0,0,D$10/NMM_fec!D$10)</f>
        <v>0.64612816943345064</v>
      </c>
      <c r="E188" s="275">
        <f>IF(E$10=0,0,E$10/NMM_fec!E$10)</f>
        <v>0.65339707960770343</v>
      </c>
      <c r="F188" s="275">
        <f>IF(F$10=0,0,F$10/NMM_fec!F$10)</f>
        <v>0.66934925136543977</v>
      </c>
      <c r="G188" s="275">
        <f>IF(G$10=0,0,G$10/NMM_fec!G$10)</f>
        <v>0.67346158117004984</v>
      </c>
      <c r="H188" s="275">
        <f>IF(H$10=0,0,H$10/NMM_fec!H$10)</f>
        <v>0.67474099427441159</v>
      </c>
      <c r="I188" s="275">
        <f>IF(I$10=0,0,I$10/NMM_fec!I$10)</f>
        <v>0.67643788821025019</v>
      </c>
      <c r="J188" s="275">
        <f>IF(J$10=0,0,J$10/NMM_fec!J$10)</f>
        <v>0.67902755329021858</v>
      </c>
      <c r="K188" s="275">
        <f>IF(K$10=0,0,K$10/NMM_fec!K$10)</f>
        <v>0.67824986498703133</v>
      </c>
      <c r="L188" s="275">
        <f>IF(L$10=0,0,L$10/NMM_fec!L$10)</f>
        <v>0.67420818439504304</v>
      </c>
      <c r="M188" s="275">
        <f>IF(M$10=0,0,M$10/NMM_fec!M$10)</f>
        <v>0.65458668583987489</v>
      </c>
      <c r="N188" s="275">
        <f>IF(N$10=0,0,N$10/NMM_fec!N$10)</f>
        <v>0.65503224143423344</v>
      </c>
      <c r="O188" s="275">
        <f>IF(O$10=0,0,O$10/NMM_fec!O$10)</f>
        <v>0.6676659611533946</v>
      </c>
      <c r="P188" s="275">
        <f>IF(P$10=0,0,P$10/NMM_fec!P$10)</f>
        <v>0.66293059906142771</v>
      </c>
      <c r="Q188" s="275">
        <f>IF(Q$10=0,0,Q$10/NMM_fec!Q$10)</f>
        <v>0.68122040594619626</v>
      </c>
      <c r="R188" s="275">
        <f>IF(R$10=0,0,R$10/NMM_fec!R$10)</f>
        <v>0.66684194704225752</v>
      </c>
      <c r="S188" s="275">
        <f>IF(S$10=0,0,S$10/NMM_fec!S$10)</f>
        <v>0.69735890804904199</v>
      </c>
      <c r="T188" s="275">
        <f>IF(T$10=0,0,T$10/NMM_fec!T$10)</f>
        <v>0.69828904169556061</v>
      </c>
      <c r="U188" s="275">
        <f>IF(U$10=0,0,U$10/NMM_fec!U$10)</f>
        <v>0.70076986354120407</v>
      </c>
      <c r="V188" s="275">
        <f>IF(V$10=0,0,V$10/NMM_fec!V$10)</f>
        <v>0.69489563475645666</v>
      </c>
      <c r="W188" s="275">
        <f>IF(W$10=0,0,W$10/NMM_fec!W$10)</f>
        <v>0.71392377794519957</v>
      </c>
      <c r="X188" s="275">
        <f>IF(X$10=0,0,X$10/NMM_fec!X$10)</f>
        <v>0.71854364841322382</v>
      </c>
      <c r="Y188" s="275">
        <f>IF(Y$10=0,0,Y$10/NMM_fec!Y$10)</f>
        <v>0.72097232364760333</v>
      </c>
      <c r="DA188" s="78"/>
    </row>
    <row r="189" spans="1:105" ht="12" customHeight="1" x14ac:dyDescent="0.25">
      <c r="A189" s="174" t="s">
        <v>1450</v>
      </c>
      <c r="B189" s="276">
        <f>IF(B$16=0,0,B$16/NMM_fec!B$16)</f>
        <v>0.53822765482194379</v>
      </c>
      <c r="C189" s="276">
        <f>IF(C$16=0,0,C$16/NMM_fec!C$16)</f>
        <v>0.53822765482194368</v>
      </c>
      <c r="D189" s="276">
        <f>IF(D$16=0,0,D$16/NMM_fec!D$16)</f>
        <v>0.53822765482194368</v>
      </c>
      <c r="E189" s="276">
        <f>IF(E$16=0,0,E$16/NMM_fec!E$16)</f>
        <v>0.53822765482194379</v>
      </c>
      <c r="F189" s="276">
        <f>IF(F$16=0,0,F$16/NMM_fec!F$16)</f>
        <v>0.54106709439118761</v>
      </c>
      <c r="G189" s="276">
        <f>IF(G$16=0,0,G$16/NMM_fec!G$16)</f>
        <v>0.54106709439118772</v>
      </c>
      <c r="H189" s="276">
        <f>IF(H$16=0,0,H$16/NMM_fec!H$16)</f>
        <v>0.54515156916090124</v>
      </c>
      <c r="I189" s="276">
        <f>IF(I$16=0,0,I$16/NMM_fec!I$16)</f>
        <v>0.54929890360554967</v>
      </c>
      <c r="J189" s="276">
        <f>IF(J$16=0,0,J$16/NMM_fec!J$16)</f>
        <v>0.54929890360554978</v>
      </c>
      <c r="K189" s="276">
        <f>IF(K$16=0,0,K$16/NMM_fec!K$16)</f>
        <v>0.54929890360554956</v>
      </c>
      <c r="L189" s="276">
        <f>IF(L$16=0,0,L$16/NMM_fec!L$16)</f>
        <v>0.54929890360554945</v>
      </c>
      <c r="M189" s="276">
        <f>IF(M$16=0,0,M$16/NMM_fec!M$16)</f>
        <v>0.54929890360554967</v>
      </c>
      <c r="N189" s="276">
        <f>IF(N$16=0,0,N$16/NMM_fec!N$16)</f>
        <v>0.54929890360554967</v>
      </c>
      <c r="O189" s="276">
        <f>IF(O$16=0,0,O$16/NMM_fec!O$16)</f>
        <v>0.54929890360554945</v>
      </c>
      <c r="P189" s="276">
        <f>IF(P$16=0,0,P$16/NMM_fec!P$16)</f>
        <v>0.54929890360554989</v>
      </c>
      <c r="Q189" s="276">
        <f>IF(Q$16=0,0,Q$16/NMM_fec!Q$16)</f>
        <v>0.54929890360554956</v>
      </c>
      <c r="R189" s="276">
        <f>IF(R$16=0,0,R$16/NMM_fec!R$16)</f>
        <v>0.54929890360554978</v>
      </c>
      <c r="S189" s="276">
        <f>IF(S$16=0,0,S$16/NMM_fec!S$16)</f>
        <v>0.56285738332046453</v>
      </c>
      <c r="T189" s="276">
        <f>IF(T$16=0,0,T$16/NMM_fec!T$16)</f>
        <v>0.56285738332046453</v>
      </c>
      <c r="U189" s="276">
        <f>IF(U$16=0,0,U$16/NMM_fec!U$16)</f>
        <v>0.56285738332046464</v>
      </c>
      <c r="V189" s="276">
        <f>IF(V$16=0,0,V$16/NMM_fec!V$16)</f>
        <v>0.56285738332046442</v>
      </c>
      <c r="W189" s="276">
        <f>IF(W$16=0,0,W$16/NMM_fec!W$16)</f>
        <v>0.57917274531639062</v>
      </c>
      <c r="X189" s="276">
        <f>IF(X$16=0,0,X$16/NMM_fec!X$16)</f>
        <v>0.5791727453163904</v>
      </c>
      <c r="Y189" s="276">
        <f>IF(Y$16=0,0,Y$16/NMM_fec!Y$16)</f>
        <v>0.57917274531639051</v>
      </c>
      <c r="DA189" s="79"/>
    </row>
    <row r="190" spans="1:105" ht="12" customHeight="1" x14ac:dyDescent="0.25">
      <c r="A190" s="174" t="s">
        <v>1452</v>
      </c>
      <c r="B190" s="276">
        <f>IF(B$17=0,0,B$17/NMM_fec!B$17)</f>
        <v>0.3352160914567584</v>
      </c>
      <c r="C190" s="276">
        <f>IF(C$17=0,0,C$17/NMM_fec!C$17)</f>
        <v>0.3366350907044976</v>
      </c>
      <c r="D190" s="276">
        <f>IF(D$17=0,0,D$17/NMM_fec!D$17)</f>
        <v>0.34062342512545368</v>
      </c>
      <c r="E190" s="276">
        <f>IF(E$17=0,0,E$17/NMM_fec!E$17)</f>
        <v>0.3425833458722895</v>
      </c>
      <c r="F190" s="276">
        <f>IF(F$17=0,0,F$17/NMM_fec!F$17)</f>
        <v>0.34574721018678051</v>
      </c>
      <c r="G190" s="276">
        <f>IF(G$17=0,0,G$17/NMM_fec!G$17)</f>
        <v>0.34899488410302559</v>
      </c>
      <c r="H190" s="276">
        <f>IF(H$17=0,0,H$17/NMM_fec!H$17)</f>
        <v>0.35287202945370411</v>
      </c>
      <c r="I190" s="276">
        <f>IF(I$17=0,0,I$17/NMM_fec!I$17)</f>
        <v>0.35504449998705639</v>
      </c>
      <c r="J190" s="276">
        <f>IF(J$17=0,0,J$17/NMM_fec!J$17)</f>
        <v>0.35600313036620868</v>
      </c>
      <c r="K190" s="276">
        <f>IF(K$17=0,0,K$17/NMM_fec!K$17)</f>
        <v>0.36228945947586683</v>
      </c>
      <c r="L190" s="276">
        <f>IF(L$17=0,0,L$17/NMM_fec!L$17)</f>
        <v>0.35884070842659777</v>
      </c>
      <c r="M190" s="276">
        <f>IF(M$17=0,0,M$17/NMM_fec!M$17)</f>
        <v>0.36146570450005117</v>
      </c>
      <c r="N190" s="276">
        <f>IF(N$17=0,0,N$17/NMM_fec!N$17)</f>
        <v>0.36437537989730606</v>
      </c>
      <c r="O190" s="276">
        <f>IF(O$17=0,0,O$17/NMM_fec!O$17)</f>
        <v>0.36386844569734067</v>
      </c>
      <c r="P190" s="276">
        <f>IF(P$17=0,0,P$17/NMM_fec!P$17)</f>
        <v>0.36302425244112468</v>
      </c>
      <c r="Q190" s="276">
        <f>IF(Q$17=0,0,Q$17/NMM_fec!Q$17)</f>
        <v>0.36455465271054011</v>
      </c>
      <c r="R190" s="276">
        <f>IF(R$17=0,0,R$17/NMM_fec!R$17)</f>
        <v>0.36562031237641013</v>
      </c>
      <c r="S190" s="276">
        <f>IF(S$17=0,0,S$17/NMM_fec!S$17)</f>
        <v>0.37481489431410697</v>
      </c>
      <c r="T190" s="276">
        <f>IF(T$17=0,0,T$17/NMM_fec!T$17)</f>
        <v>0.36944849296716675</v>
      </c>
      <c r="U190" s="276">
        <f>IF(U$17=0,0,U$17/NMM_fec!U$17)</f>
        <v>0.37224245570145292</v>
      </c>
      <c r="V190" s="276">
        <f>IF(V$17=0,0,V$17/NMM_fec!V$17)</f>
        <v>0.36951613171162401</v>
      </c>
      <c r="W190" s="276">
        <f>IF(W$17=0,0,W$17/NMM_fec!W$17)</f>
        <v>0.37725388748902899</v>
      </c>
      <c r="X190" s="276">
        <f>IF(X$17=0,0,X$17/NMM_fec!X$17)</f>
        <v>0.38430602267587505</v>
      </c>
      <c r="Y190" s="276">
        <f>IF(Y$17=0,0,Y$17/NMM_fec!Y$17)</f>
        <v>0.38333666002711786</v>
      </c>
      <c r="DA190" s="79"/>
    </row>
    <row r="191" spans="1:105" ht="12" customHeight="1" x14ac:dyDescent="0.25">
      <c r="A191" s="174" t="s">
        <v>1461</v>
      </c>
      <c r="B191" s="276">
        <f>IF(B$25=0,0,B$25/NMM_fec!B$25)</f>
        <v>0.51568964695695263</v>
      </c>
      <c r="C191" s="276">
        <f>IF(C$25=0,0,C$25/NMM_fec!C$25)</f>
        <v>0.51482148230058844</v>
      </c>
      <c r="D191" s="276">
        <f>IF(D$25=0,0,D$25/NMM_fec!D$25)</f>
        <v>0.50893774037809314</v>
      </c>
      <c r="E191" s="276">
        <f>IF(E$25=0,0,E$25/NMM_fec!E$25)</f>
        <v>0.50643319839515488</v>
      </c>
      <c r="F191" s="276">
        <f>IF(F$25=0,0,F$25/NMM_fec!F$25)</f>
        <v>0.50375357022615297</v>
      </c>
      <c r="G191" s="276">
        <f>IF(G$25=0,0,G$25/NMM_fec!G$25)</f>
        <v>0.4988192546861096</v>
      </c>
      <c r="H191" s="276">
        <f>IF(H$25=0,0,H$25/NMM_fec!H$25)</f>
        <v>0.50183454830469676</v>
      </c>
      <c r="I191" s="276">
        <f>IF(I$25=0,0,I$25/NMM_fec!I$25)</f>
        <v>0.50528060114441276</v>
      </c>
      <c r="J191" s="276">
        <f>IF(J$25=0,0,J$25/NMM_fec!J$25)</f>
        <v>0.50503039939796324</v>
      </c>
      <c r="K191" s="276">
        <f>IF(K$25=0,0,K$25/NMM_fec!K$25)</f>
        <v>0.49726750038766399</v>
      </c>
      <c r="L191" s="276">
        <f>IF(L$25=0,0,L$25/NMM_fec!L$25)</f>
        <v>0.50057989108039946</v>
      </c>
      <c r="M191" s="276">
        <f>IF(M$25=0,0,M$25/NMM_fec!M$25)</f>
        <v>0.4948731370532431</v>
      </c>
      <c r="N191" s="276">
        <f>IF(N$25=0,0,N$25/NMM_fec!N$25)</f>
        <v>0.49158669872567723</v>
      </c>
      <c r="O191" s="276">
        <f>IF(O$25=0,0,O$25/NMM_fec!O$25)</f>
        <v>0.49157813928439742</v>
      </c>
      <c r="P191" s="276">
        <f>IF(P$25=0,0,P$25/NMM_fec!P$25)</f>
        <v>0.49285001632032632</v>
      </c>
      <c r="Q191" s="276">
        <f>IF(Q$25=0,0,Q$25/NMM_fec!Q$25)</f>
        <v>0.4889902285726338</v>
      </c>
      <c r="R191" s="276">
        <f>IF(R$25=0,0,R$25/NMM_fec!R$25)</f>
        <v>0.48824741061877175</v>
      </c>
      <c r="S191" s="276">
        <f>IF(S$25=0,0,S$25/NMM_fec!S$25)</f>
        <v>0.50035170146325625</v>
      </c>
      <c r="T191" s="276">
        <f>IF(T$25=0,0,T$25/NMM_fec!T$25)</f>
        <v>0.50994507090772589</v>
      </c>
      <c r="U191" s="276">
        <f>IF(U$25=0,0,U$25/NMM_fec!U$25)</f>
        <v>0.5050075661743304</v>
      </c>
      <c r="V191" s="276">
        <f>IF(V$25=0,0,V$25/NMM_fec!V$25)</f>
        <v>0.51324728361664229</v>
      </c>
      <c r="W191" s="276">
        <f>IF(W$25=0,0,W$25/NMM_fec!W$25)</f>
        <v>0.53101999815269996</v>
      </c>
      <c r="X191" s="276">
        <f>IF(X$25=0,0,X$25/NMM_fec!X$25)</f>
        <v>0.52084386649815728</v>
      </c>
      <c r="Y191" s="276">
        <f>IF(Y$25=0,0,Y$25/NMM_fec!Y$25)</f>
        <v>0.52186898897089984</v>
      </c>
      <c r="DA191" s="79"/>
    </row>
    <row r="192" spans="1:105" ht="12" customHeight="1" x14ac:dyDescent="0.25">
      <c r="A192" s="41" t="s">
        <v>1470</v>
      </c>
      <c r="B192" s="277">
        <f>IF(B$33=0,0,B$33/NMM_fec!B$33)</f>
        <v>0.5665244298714246</v>
      </c>
      <c r="C192" s="277">
        <f>IF(C$33=0,0,C$33/NMM_fec!C$33)</f>
        <v>0.56641187684170013</v>
      </c>
      <c r="D192" s="277">
        <f>IF(D$33=0,0,D$33/NMM_fec!D$33)</f>
        <v>0.5666608344661509</v>
      </c>
      <c r="E192" s="277">
        <f>IF(E$33=0,0,E$33/NMM_fec!E$33)</f>
        <v>0.56688634000162086</v>
      </c>
      <c r="F192" s="277">
        <f>IF(F$33=0,0,F$33/NMM_fec!F$33)</f>
        <v>0.56986697465344605</v>
      </c>
      <c r="G192" s="277">
        <f>IF(G$33=0,0,G$33/NMM_fec!G$33)</f>
        <v>0.57009416582447558</v>
      </c>
      <c r="H192" s="277">
        <f>IF(H$33=0,0,H$33/NMM_fec!H$33)</f>
        <v>0.57442554283767044</v>
      </c>
      <c r="I192" s="277">
        <f>IF(I$33=0,0,I$33/NMM_fec!I$33)</f>
        <v>0.57848357403061723</v>
      </c>
      <c r="J192" s="277">
        <f>IF(J$33=0,0,J$33/NMM_fec!J$33)</f>
        <v>0.57870521390212615</v>
      </c>
      <c r="K192" s="277">
        <f>IF(K$33=0,0,K$33/NMM_fec!K$33)</f>
        <v>0.57879344719221093</v>
      </c>
      <c r="L192" s="277">
        <f>IF(L$33=0,0,L$33/NMM_fec!L$33)</f>
        <v>0.57844523925144098</v>
      </c>
      <c r="M192" s="277">
        <f>IF(M$33=0,0,M$33/NMM_fec!M$33)</f>
        <v>0.57785532079515489</v>
      </c>
      <c r="N192" s="277">
        <f>IF(N$33=0,0,N$33/NMM_fec!N$33)</f>
        <v>0.5775451669844881</v>
      </c>
      <c r="O192" s="277">
        <f>IF(O$33=0,0,O$33/NMM_fec!O$33)</f>
        <v>0.57782328783110126</v>
      </c>
      <c r="P192" s="277">
        <f>IF(P$33=0,0,P$33/NMM_fec!P$33)</f>
        <v>0.57780676158089117</v>
      </c>
      <c r="Q192" s="277">
        <f>IF(Q$33=0,0,Q$33/NMM_fec!Q$33)</f>
        <v>0.57740952045606886</v>
      </c>
      <c r="R192" s="277">
        <f>IF(R$33=0,0,R$33/NMM_fec!R$33)</f>
        <v>0.57719031234013585</v>
      </c>
      <c r="S192" s="277">
        <f>IF(S$33=0,0,S$33/NMM_fec!S$33)</f>
        <v>0.59208387849500577</v>
      </c>
      <c r="T192" s="277">
        <f>IF(T$33=0,0,T$33/NMM_fec!T$33)</f>
        <v>0.59261375885497014</v>
      </c>
      <c r="U192" s="277">
        <f>IF(U$33=0,0,U$33/NMM_fec!U$33)</f>
        <v>0.59266074064531515</v>
      </c>
      <c r="V192" s="277">
        <f>IF(V$33=0,0,V$33/NMM_fec!V$33)</f>
        <v>0.59293397226456934</v>
      </c>
      <c r="W192" s="277">
        <f>IF(W$33=0,0,W$33/NMM_fec!W$33)</f>
        <v>0.61000758904420072</v>
      </c>
      <c r="X192" s="277">
        <f>IF(X$33=0,0,X$33/NMM_fec!X$33)</f>
        <v>0.61017222597249066</v>
      </c>
      <c r="Y192" s="277">
        <f>IF(Y$33=0,0,Y$33/NMM_fec!Y$33)</f>
        <v>0.61022047012451697</v>
      </c>
      <c r="DA192" s="82"/>
    </row>
    <row r="193" spans="1:105" ht="12" customHeight="1" x14ac:dyDescent="0.25">
      <c r="A193" s="172"/>
      <c r="B193" s="172"/>
      <c r="C193" s="172"/>
      <c r="D193" s="172"/>
      <c r="E193" s="172"/>
      <c r="F193" s="172"/>
      <c r="G193" s="172"/>
      <c r="H193" s="172"/>
      <c r="I193" s="172"/>
      <c r="J193" s="172"/>
      <c r="K193" s="172"/>
      <c r="L193" s="172"/>
      <c r="M193" s="172"/>
      <c r="N193" s="172"/>
      <c r="O193" s="172"/>
      <c r="P193" s="172"/>
      <c r="Q193" s="172"/>
      <c r="R193" s="172"/>
      <c r="S193" s="172"/>
      <c r="T193" s="172"/>
      <c r="U193" s="172"/>
      <c r="V193" s="172"/>
      <c r="W193" s="172"/>
      <c r="X193" s="172"/>
      <c r="Y193" s="172"/>
      <c r="DA193" s="176"/>
    </row>
    <row r="194" spans="1:105" ht="12" customHeight="1" x14ac:dyDescent="0.25">
      <c r="A194" s="35" t="s">
        <v>52</v>
      </c>
      <c r="B194" s="320">
        <f>IF(B$48=0,0,B$48/NMM_fec!B$48)</f>
        <v>0.28955008210362976</v>
      </c>
      <c r="C194" s="320">
        <f>IF(C$48=0,0,C$48/NMM_fec!C$48)</f>
        <v>0.28881099102469038</v>
      </c>
      <c r="D194" s="320">
        <f>IF(D$48=0,0,D$48/NMM_fec!D$48)</f>
        <v>0.28942163420431155</v>
      </c>
      <c r="E194" s="320">
        <f>IF(E$48=0,0,E$48/NMM_fec!E$48)</f>
        <v>0.29158422375650606</v>
      </c>
      <c r="F194" s="320">
        <f>IF(F$48=0,0,F$48/NMM_fec!F$48)</f>
        <v>0.28993987438428537</v>
      </c>
      <c r="G194" s="320">
        <f>IF(G$48=0,0,G$48/NMM_fec!G$48)</f>
        <v>0.29873538261158467</v>
      </c>
      <c r="H194" s="320">
        <f>IF(H$48=0,0,H$48/NMM_fec!H$48)</f>
        <v>0.29866421537879784</v>
      </c>
      <c r="I194" s="320">
        <f>IF(I$48=0,0,I$48/NMM_fec!I$48)</f>
        <v>0.29599493234419805</v>
      </c>
      <c r="J194" s="320">
        <f>IF(J$48=0,0,J$48/NMM_fec!J$48)</f>
        <v>0.29771509167482357</v>
      </c>
      <c r="K194" s="320">
        <f>IF(K$48=0,0,K$48/NMM_fec!K$48)</f>
        <v>0.29670180782353528</v>
      </c>
      <c r="L194" s="320">
        <f>IF(L$48=0,0,L$48/NMM_fec!L$48)</f>
        <v>0.29469180378367649</v>
      </c>
      <c r="M194" s="320">
        <f>IF(M$48=0,0,M$48/NMM_fec!M$48)</f>
        <v>0.29145072388583665</v>
      </c>
      <c r="N194" s="320">
        <f>IF(N$48=0,0,N$48/NMM_fec!N$48)</f>
        <v>0.29177895104407986</v>
      </c>
      <c r="O194" s="320">
        <f>IF(O$48=0,0,O$48/NMM_fec!O$48)</f>
        <v>0.2921871401903085</v>
      </c>
      <c r="P194" s="320">
        <f>IF(P$48=0,0,P$48/NMM_fec!P$48)</f>
        <v>0.29230685064885337</v>
      </c>
      <c r="Q194" s="320">
        <f>IF(Q$48=0,0,Q$48/NMM_fec!Q$48)</f>
        <v>0.29223665242863506</v>
      </c>
      <c r="R194" s="320">
        <f>IF(R$48=0,0,R$48/NMM_fec!R$48)</f>
        <v>0.29507367501475984</v>
      </c>
      <c r="S194" s="320">
        <f>IF(S$48=0,0,S$48/NMM_fec!S$48)</f>
        <v>0.29624915618947995</v>
      </c>
      <c r="T194" s="320">
        <f>IF(T$48=0,0,T$48/NMM_fec!T$48)</f>
        <v>0.29702723849307444</v>
      </c>
      <c r="U194" s="320">
        <f>IF(U$48=0,0,U$48/NMM_fec!U$48)</f>
        <v>0.30094406617714953</v>
      </c>
      <c r="V194" s="320">
        <f>IF(V$48=0,0,V$48/NMM_fec!V$48)</f>
        <v>0.30398483299148854</v>
      </c>
      <c r="W194" s="320">
        <f>IF(W$48=0,0,W$48/NMM_fec!W$48)</f>
        <v>0.30834673463723961</v>
      </c>
      <c r="X194" s="320">
        <f>IF(X$48=0,0,X$48/NMM_fec!X$48)</f>
        <v>0.30817567065673224</v>
      </c>
      <c r="Y194" s="320">
        <f>IF(Y$48=0,0,Y$48/NMM_fec!Y$48)</f>
        <v>0.30893813030217349</v>
      </c>
      <c r="DA194" s="95"/>
    </row>
    <row r="195" spans="1:105" ht="12" customHeight="1" x14ac:dyDescent="0.25">
      <c r="A195" s="55" t="s">
        <v>91</v>
      </c>
      <c r="B195" s="273">
        <f>IF(B$49=0,0,B$49/NMM_fec!B$49)</f>
        <v>0.25893318625164807</v>
      </c>
      <c r="C195" s="273">
        <f>IF(C$49=0,0,C$49/NMM_fec!C$49)</f>
        <v>0.25893318625164807</v>
      </c>
      <c r="D195" s="273">
        <f>IF(D$49=0,0,D$49/NMM_fec!D$49)</f>
        <v>0.26026745712434168</v>
      </c>
      <c r="E195" s="273">
        <f>IF(E$49=0,0,E$49/NMM_fec!E$49)</f>
        <v>0.26180237500491765</v>
      </c>
      <c r="F195" s="273">
        <f>IF(F$49=0,0,F$49/NMM_fec!F$49)</f>
        <v>0.26180237500491765</v>
      </c>
      <c r="G195" s="273">
        <f>IF(G$49=0,0,G$49/NMM_fec!G$49)</f>
        <v>0.26942147897554242</v>
      </c>
      <c r="H195" s="273">
        <f>IF(H$49=0,0,H$49/NMM_fec!H$49)</f>
        <v>0.26942147897554236</v>
      </c>
      <c r="I195" s="273">
        <f>IF(I$49=0,0,I$49/NMM_fec!I$49)</f>
        <v>0.26942147897554236</v>
      </c>
      <c r="J195" s="273">
        <f>IF(J$49=0,0,J$49/NMM_fec!J$49)</f>
        <v>0.26942147897554247</v>
      </c>
      <c r="K195" s="273">
        <f>IF(K$49=0,0,K$49/NMM_fec!K$49)</f>
        <v>0.26942147897554231</v>
      </c>
      <c r="L195" s="273">
        <f>IF(L$49=0,0,L$49/NMM_fec!L$49)</f>
        <v>0.26942147897554236</v>
      </c>
      <c r="M195" s="273">
        <f>IF(M$49=0,0,M$49/NMM_fec!M$49)</f>
        <v>0.26942147897554236</v>
      </c>
      <c r="N195" s="273">
        <f>IF(N$49=0,0,N$49/NMM_fec!N$49)</f>
        <v>0.26942147897554236</v>
      </c>
      <c r="O195" s="273">
        <f>IF(O$49=0,0,O$49/NMM_fec!O$49)</f>
        <v>0.26942147897554253</v>
      </c>
      <c r="P195" s="273">
        <f>IF(P$49=0,0,P$49/NMM_fec!P$49)</f>
        <v>0.26942147897554258</v>
      </c>
      <c r="Q195" s="273">
        <f>IF(Q$49=0,0,Q$49/NMM_fec!Q$49)</f>
        <v>0.26942147897554242</v>
      </c>
      <c r="R195" s="273">
        <f>IF(R$49=0,0,R$49/NMM_fec!R$49)</f>
        <v>0.27245225373579296</v>
      </c>
      <c r="S195" s="273">
        <f>IF(S$49=0,0,S$49/NMM_fec!S$49)</f>
        <v>0.27245225373579296</v>
      </c>
      <c r="T195" s="273">
        <f>IF(T$49=0,0,T$49/NMM_fec!T$49)</f>
        <v>0.27245225373579307</v>
      </c>
      <c r="U195" s="273">
        <f>IF(U$49=0,0,U$49/NMM_fec!U$49)</f>
        <v>0.2760990326926871</v>
      </c>
      <c r="V195" s="273">
        <f>IF(V$49=0,0,V$49/NMM_fec!V$49)</f>
        <v>0.27609903269268704</v>
      </c>
      <c r="W195" s="273">
        <f>IF(W$49=0,0,W$49/NMM_fec!W$49)</f>
        <v>0.28009450096844457</v>
      </c>
      <c r="X195" s="273">
        <f>IF(X$49=0,0,X$49/NMM_fec!X$49)</f>
        <v>0.28009450096844463</v>
      </c>
      <c r="Y195" s="273">
        <f>IF(Y$49=0,0,Y$49/NMM_fec!Y$49)</f>
        <v>0.28009450096844446</v>
      </c>
      <c r="DA195" s="76"/>
    </row>
    <row r="196" spans="1:105" ht="12" customHeight="1" x14ac:dyDescent="0.25">
      <c r="A196" s="173" t="s">
        <v>92</v>
      </c>
      <c r="B196" s="274">
        <f>IF(B$50=0,0,B$50/NMM_fec!B$50)</f>
        <v>6.7216211478772561E-2</v>
      </c>
      <c r="C196" s="274">
        <f>IF(C$50=0,0,C$50/NMM_fec!C$50)</f>
        <v>6.7216211478772561E-2</v>
      </c>
      <c r="D196" s="274">
        <f>IF(D$50=0,0,D$50/NMM_fec!D$50)</f>
        <v>6.7562573544011212E-2</v>
      </c>
      <c r="E196" s="274">
        <f>IF(E$50=0,0,E$50/NMM_fec!E$50)</f>
        <v>6.7961021368938029E-2</v>
      </c>
      <c r="F196" s="274">
        <f>IF(F$50=0,0,F$50/NMM_fec!F$50)</f>
        <v>6.7961021368938015E-2</v>
      </c>
      <c r="G196" s="274">
        <f>IF(G$50=0,0,G$50/NMM_fec!G$50)</f>
        <v>6.9938857084714326E-2</v>
      </c>
      <c r="H196" s="274">
        <f>IF(H$50=0,0,H$50/NMM_fec!H$50)</f>
        <v>6.9938857084714326E-2</v>
      </c>
      <c r="I196" s="274">
        <f>IF(I$50=0,0,I$50/NMM_fec!I$50)</f>
        <v>6.993885708471434E-2</v>
      </c>
      <c r="J196" s="274">
        <f>IF(J$50=0,0,J$50/NMM_fec!J$50)</f>
        <v>6.9938857084714326E-2</v>
      </c>
      <c r="K196" s="274">
        <f>IF(K$50=0,0,K$50/NMM_fec!K$50)</f>
        <v>6.993885708471434E-2</v>
      </c>
      <c r="L196" s="274">
        <f>IF(L$50=0,0,L$50/NMM_fec!L$50)</f>
        <v>6.993885708471434E-2</v>
      </c>
      <c r="M196" s="274">
        <f>IF(M$50=0,0,M$50/NMM_fec!M$50)</f>
        <v>6.9938857084714312E-2</v>
      </c>
      <c r="N196" s="274">
        <f>IF(N$50=0,0,N$50/NMM_fec!N$50)</f>
        <v>6.993885708471434E-2</v>
      </c>
      <c r="O196" s="274">
        <f>IF(O$50=0,0,O$50/NMM_fec!O$50)</f>
        <v>6.9938857084714354E-2</v>
      </c>
      <c r="P196" s="274">
        <f>IF(P$50=0,0,P$50/NMM_fec!P$50)</f>
        <v>6.993885708471434E-2</v>
      </c>
      <c r="Q196" s="274">
        <f>IF(Q$50=0,0,Q$50/NMM_fec!Q$50)</f>
        <v>6.9938857084714354E-2</v>
      </c>
      <c r="R196" s="274">
        <f>IF(R$50=0,0,R$50/NMM_fec!R$50)</f>
        <v>7.0725612927712192E-2</v>
      </c>
      <c r="S196" s="274">
        <f>IF(S$50=0,0,S$50/NMM_fec!S$50)</f>
        <v>7.0725612927712206E-2</v>
      </c>
      <c r="T196" s="274">
        <f>IF(T$50=0,0,T$50/NMM_fec!T$50)</f>
        <v>7.0725612927712178E-2</v>
      </c>
      <c r="U196" s="274">
        <f>IF(U$50=0,0,U$50/NMM_fec!U$50)</f>
        <v>7.1672276695039019E-2</v>
      </c>
      <c r="V196" s="274">
        <f>IF(V$50=0,0,V$50/NMM_fec!V$50)</f>
        <v>7.1672276695039006E-2</v>
      </c>
      <c r="W196" s="274">
        <f>IF(W$50=0,0,W$50/NMM_fec!W$50)</f>
        <v>7.2709456380145268E-2</v>
      </c>
      <c r="X196" s="274">
        <f>IF(X$50=0,0,X$50/NMM_fec!X$50)</f>
        <v>7.2709456380145282E-2</v>
      </c>
      <c r="Y196" s="274">
        <f>IF(Y$50=0,0,Y$50/NMM_fec!Y$50)</f>
        <v>7.2709456380145282E-2</v>
      </c>
      <c r="DA196" s="77"/>
    </row>
    <row r="197" spans="1:105" ht="12" customHeight="1" x14ac:dyDescent="0.25">
      <c r="A197" s="173" t="s">
        <v>93</v>
      </c>
      <c r="B197" s="274">
        <f>IF(B$51=0,0,B$51/NMM_fec!B$51)</f>
        <v>0.3671040024008585</v>
      </c>
      <c r="C197" s="274">
        <f>IF(C$51=0,0,C$51/NMM_fec!C$51)</f>
        <v>0.3671040024008585</v>
      </c>
      <c r="D197" s="274">
        <f>IF(D$51=0,0,D$51/NMM_fec!D$51)</f>
        <v>0.36899567254458709</v>
      </c>
      <c r="E197" s="274">
        <f>IF(E$51=0,0,E$51/NMM_fec!E$51)</f>
        <v>0.37117181112872516</v>
      </c>
      <c r="F197" s="274">
        <f>IF(F$51=0,0,F$51/NMM_fec!F$51)</f>
        <v>0.37117181112872499</v>
      </c>
      <c r="G197" s="274">
        <f>IF(G$51=0,0,G$51/NMM_fec!G$51)</f>
        <v>0.38197383926121165</v>
      </c>
      <c r="H197" s="274">
        <f>IF(H$51=0,0,H$51/NMM_fec!H$51)</f>
        <v>0.3819738392612117</v>
      </c>
      <c r="I197" s="274">
        <f>IF(I$51=0,0,I$51/NMM_fec!I$51)</f>
        <v>0.38197383926121153</v>
      </c>
      <c r="J197" s="274">
        <f>IF(J$51=0,0,J$51/NMM_fec!J$51)</f>
        <v>0.38197383926121137</v>
      </c>
      <c r="K197" s="274">
        <f>IF(K$51=0,0,K$51/NMM_fec!K$51)</f>
        <v>0.38197383926121153</v>
      </c>
      <c r="L197" s="274">
        <f>IF(L$51=0,0,L$51/NMM_fec!L$51)</f>
        <v>0.38197383926121165</v>
      </c>
      <c r="M197" s="274">
        <f>IF(M$51=0,0,M$51/NMM_fec!M$51)</f>
        <v>0.38197383926121142</v>
      </c>
      <c r="N197" s="274">
        <f>IF(N$51=0,0,N$51/NMM_fec!N$51)</f>
        <v>0.3819738392612117</v>
      </c>
      <c r="O197" s="274">
        <f>IF(O$51=0,0,O$51/NMM_fec!O$51)</f>
        <v>0.38197383926121159</v>
      </c>
      <c r="P197" s="274">
        <f>IF(P$51=0,0,P$51/NMM_fec!P$51)</f>
        <v>0.3819738392612117</v>
      </c>
      <c r="Q197" s="274">
        <f>IF(Q$51=0,0,Q$51/NMM_fec!Q$51)</f>
        <v>0.38197383926121159</v>
      </c>
      <c r="R197" s="274">
        <f>IF(R$51=0,0,R$51/NMM_fec!R$51)</f>
        <v>0.3862707374725603</v>
      </c>
      <c r="S197" s="274">
        <f>IF(S$51=0,0,S$51/NMM_fec!S$51)</f>
        <v>0.3862707374725603</v>
      </c>
      <c r="T197" s="274">
        <f>IF(T$51=0,0,T$51/NMM_fec!T$51)</f>
        <v>0.38627073747256008</v>
      </c>
      <c r="U197" s="274">
        <f>IF(U$51=0,0,U$51/NMM_fec!U$51)</f>
        <v>0.39144097914890497</v>
      </c>
      <c r="V197" s="274">
        <f>IF(V$51=0,0,V$51/NMM_fec!V$51)</f>
        <v>0.39144097914890491</v>
      </c>
      <c r="W197" s="274">
        <f>IF(W$51=0,0,W$51/NMM_fec!W$51)</f>
        <v>0.39710557709685118</v>
      </c>
      <c r="X197" s="274">
        <f>IF(X$51=0,0,X$51/NMM_fec!X$51)</f>
        <v>0.39710557709685113</v>
      </c>
      <c r="Y197" s="274">
        <f>IF(Y$51=0,0,Y$51/NMM_fec!Y$51)</f>
        <v>0.3971055770968509</v>
      </c>
      <c r="DA197" s="77"/>
    </row>
    <row r="198" spans="1:105" ht="12" customHeight="1" x14ac:dyDescent="0.25">
      <c r="A198" s="173" t="s">
        <v>94</v>
      </c>
      <c r="B198" s="274">
        <f>IF(B$52=0,0,B$52/NMM_fec!B$52)</f>
        <v>0.25645908425269814</v>
      </c>
      <c r="C198" s="274">
        <f>IF(C$52=0,0,C$52/NMM_fec!C$52)</f>
        <v>0.2564590842526982</v>
      </c>
      <c r="D198" s="274">
        <f>IF(D$52=0,0,D$52/NMM_fec!D$52)</f>
        <v>0.25778060619088472</v>
      </c>
      <c r="E198" s="274">
        <f>IF(E$52=0,0,E$52/NMM_fec!E$52)</f>
        <v>0.25930085795835417</v>
      </c>
      <c r="F198" s="274">
        <f>IF(F$52=0,0,F$52/NMM_fec!F$52)</f>
        <v>0.25930085795835428</v>
      </c>
      <c r="G198" s="274">
        <f>IF(G$52=0,0,G$52/NMM_fec!G$52)</f>
        <v>0.2668471615257676</v>
      </c>
      <c r="H198" s="274">
        <f>IF(H$52=0,0,H$52/NMM_fec!H$52)</f>
        <v>0.2668471615257676</v>
      </c>
      <c r="I198" s="274">
        <f>IF(I$52=0,0,I$52/NMM_fec!I$52)</f>
        <v>0.26684716152576748</v>
      </c>
      <c r="J198" s="274">
        <f>IF(J$52=0,0,J$52/NMM_fec!J$52)</f>
        <v>0.26684716152576771</v>
      </c>
      <c r="K198" s="274">
        <f>IF(K$52=0,0,K$52/NMM_fec!K$52)</f>
        <v>0.26684716152576748</v>
      </c>
      <c r="L198" s="274">
        <f>IF(L$52=0,0,L$52/NMM_fec!L$52)</f>
        <v>0.26684716152576765</v>
      </c>
      <c r="M198" s="274">
        <f>IF(M$52=0,0,M$52/NMM_fec!M$52)</f>
        <v>0.26684716152576754</v>
      </c>
      <c r="N198" s="274">
        <f>IF(N$52=0,0,N$52/NMM_fec!N$52)</f>
        <v>0.2668471615257676</v>
      </c>
      <c r="O198" s="274">
        <f>IF(O$52=0,0,O$52/NMM_fec!O$52)</f>
        <v>0.26684716152576754</v>
      </c>
      <c r="P198" s="274">
        <f>IF(P$52=0,0,P$52/NMM_fec!P$52)</f>
        <v>0.2668471615257676</v>
      </c>
      <c r="Q198" s="274">
        <f>IF(Q$52=0,0,Q$52/NMM_fec!Q$52)</f>
        <v>0.26684716152576765</v>
      </c>
      <c r="R198" s="274">
        <f>IF(R$52=0,0,R$52/NMM_fec!R$52)</f>
        <v>0.26984897728697593</v>
      </c>
      <c r="S198" s="274">
        <f>IF(S$52=0,0,S$52/NMM_fec!S$52)</f>
        <v>0.26984897728697588</v>
      </c>
      <c r="T198" s="274">
        <f>IF(T$52=0,0,T$52/NMM_fec!T$52)</f>
        <v>0.26984897728697588</v>
      </c>
      <c r="U198" s="274">
        <f>IF(U$52=0,0,U$52/NMM_fec!U$52)</f>
        <v>0.27346091133566169</v>
      </c>
      <c r="V198" s="274">
        <f>IF(V$52=0,0,V$52/NMM_fec!V$52)</f>
        <v>0.27346091133566175</v>
      </c>
      <c r="W198" s="274">
        <f>IF(W$52=0,0,W$52/NMM_fec!W$52)</f>
        <v>0.27741820298295811</v>
      </c>
      <c r="X198" s="274">
        <f>IF(X$52=0,0,X$52/NMM_fec!X$52)</f>
        <v>0.27741820298295811</v>
      </c>
      <c r="Y198" s="274">
        <f>IF(Y$52=0,0,Y$52/NMM_fec!Y$52)</f>
        <v>0.27741820298295805</v>
      </c>
      <c r="DA198" s="77"/>
    </row>
    <row r="199" spans="1:105" ht="12" customHeight="1" x14ac:dyDescent="0.25">
      <c r="A199" s="56" t="s">
        <v>95</v>
      </c>
      <c r="B199" s="275">
        <f>IF(B$53=0,0,B$53/NMM_fec!B$53)</f>
        <v>0.43463191806421247</v>
      </c>
      <c r="C199" s="275">
        <f>IF(C$53=0,0,C$53/NMM_fec!C$53)</f>
        <v>0.42773223534656191</v>
      </c>
      <c r="D199" s="275">
        <f>IF(D$53=0,0,D$53/NMM_fec!D$53)</f>
        <v>0.43574194882831402</v>
      </c>
      <c r="E199" s="275">
        <f>IF(E$53=0,0,E$53/NMM_fec!E$53)</f>
        <v>0.44324270649105929</v>
      </c>
      <c r="F199" s="275">
        <f>IF(F$53=0,0,F$53/NMM_fec!F$53)</f>
        <v>0.45168126487503596</v>
      </c>
      <c r="G199" s="275">
        <f>IF(G$53=0,0,G$53/NMM_fec!G$53)</f>
        <v>0.46768210684767597</v>
      </c>
      <c r="H199" s="275">
        <f>IF(H$53=0,0,H$53/NMM_fec!H$53)</f>
        <v>0.46505988694946826</v>
      </c>
      <c r="I199" s="275">
        <f>IF(I$53=0,0,I$53/NMM_fec!I$53)</f>
        <v>0.46270931684432798</v>
      </c>
      <c r="J199" s="275">
        <f>IF(J$53=0,0,J$53/NMM_fec!J$53)</f>
        <v>0.46448074653638455</v>
      </c>
      <c r="K199" s="275">
        <f>IF(K$53=0,0,K$53/NMM_fec!K$53)</f>
        <v>0.46394877807371088</v>
      </c>
      <c r="L199" s="275">
        <f>IF(L$53=0,0,L$53/NMM_fec!L$53)</f>
        <v>0.46118411438733742</v>
      </c>
      <c r="M199" s="275">
        <f>IF(M$53=0,0,M$53/NMM_fec!M$53)</f>
        <v>0.44776226095457733</v>
      </c>
      <c r="N199" s="275">
        <f>IF(N$53=0,0,N$53/NMM_fec!N$53)</f>
        <v>0.44806703797590497</v>
      </c>
      <c r="O199" s="275">
        <f>IF(O$53=0,0,O$53/NMM_fec!O$53)</f>
        <v>0.45670898415062722</v>
      </c>
      <c r="P199" s="275">
        <f>IF(P$53=0,0,P$53/NMM_fec!P$53)</f>
        <v>0.45346981585923868</v>
      </c>
      <c r="Q199" s="275">
        <f>IF(Q$53=0,0,Q$53/NMM_fec!Q$53)</f>
        <v>0.46598074139485157</v>
      </c>
      <c r="R199" s="275">
        <f>IF(R$53=0,0,R$53/NMM_fec!R$53)</f>
        <v>0.46127659481111544</v>
      </c>
      <c r="S199" s="275">
        <f>IF(S$53=0,0,S$53/NMM_fec!S$53)</f>
        <v>0.47076614802602967</v>
      </c>
      <c r="T199" s="275">
        <f>IF(T$53=0,0,T$53/NMM_fec!T$53)</f>
        <v>0.47139405344010943</v>
      </c>
      <c r="U199" s="275">
        <f>IF(U$53=0,0,U$53/NMM_fec!U$53)</f>
        <v>0.47940081736108286</v>
      </c>
      <c r="V199" s="275">
        <f>IF(V$53=0,0,V$53/NMM_fec!V$53)</f>
        <v>0.47538222263079138</v>
      </c>
      <c r="W199" s="275">
        <f>IF(W$53=0,0,W$53/NMM_fec!W$53)</f>
        <v>0.48150981956265354</v>
      </c>
      <c r="X199" s="275">
        <f>IF(X$53=0,0,X$53/NMM_fec!X$53)</f>
        <v>0.48462571661522652</v>
      </c>
      <c r="Y199" s="275">
        <f>IF(Y$53=0,0,Y$53/NMM_fec!Y$53)</f>
        <v>0.48626374998798816</v>
      </c>
      <c r="DA199" s="78"/>
    </row>
    <row r="200" spans="1:105" ht="12" customHeight="1" x14ac:dyDescent="0.25">
      <c r="A200" s="174" t="s">
        <v>1496</v>
      </c>
      <c r="B200" s="276">
        <f>IF(B$59=0,0,B$59/NMM_fec!B$59)</f>
        <v>0.31177831742666268</v>
      </c>
      <c r="C200" s="276">
        <f>IF(C$59=0,0,C$59/NMM_fec!C$59)</f>
        <v>0.31177831742666279</v>
      </c>
      <c r="D200" s="276">
        <f>IF(D$59=0,0,D$59/NMM_fec!D$59)</f>
        <v>0.31338489684470439</v>
      </c>
      <c r="E200" s="276">
        <f>IF(E$59=0,0,E$59/NMM_fec!E$59)</f>
        <v>0.31523307289784641</v>
      </c>
      <c r="F200" s="276">
        <f>IF(F$59=0,0,F$59/NMM_fec!F$59)</f>
        <v>0.3152330728978463</v>
      </c>
      <c r="G200" s="276">
        <f>IF(G$59=0,0,G$59/NMM_fec!G$59)</f>
        <v>0.32440714382574815</v>
      </c>
      <c r="H200" s="276">
        <f>IF(H$59=0,0,H$59/NMM_fec!H$59)</f>
        <v>0.32440714382574798</v>
      </c>
      <c r="I200" s="276">
        <f>IF(I$59=0,0,I$59/NMM_fec!I$59)</f>
        <v>0.32440714382574809</v>
      </c>
      <c r="J200" s="276">
        <f>IF(J$59=0,0,J$59/NMM_fec!J$59)</f>
        <v>0.32440714382574815</v>
      </c>
      <c r="K200" s="276">
        <f>IF(K$59=0,0,K$59/NMM_fec!K$59)</f>
        <v>0.32440714382574798</v>
      </c>
      <c r="L200" s="276">
        <f>IF(L$59=0,0,L$59/NMM_fec!L$59)</f>
        <v>0.32440714382574815</v>
      </c>
      <c r="M200" s="276">
        <f>IF(M$59=0,0,M$59/NMM_fec!M$59)</f>
        <v>0.32440714382574798</v>
      </c>
      <c r="N200" s="276">
        <f>IF(N$59=0,0,N$59/NMM_fec!N$59)</f>
        <v>0.32440714382574803</v>
      </c>
      <c r="O200" s="276">
        <f>IF(O$59=0,0,O$59/NMM_fec!O$59)</f>
        <v>0.32440714382574809</v>
      </c>
      <c r="P200" s="276">
        <f>IF(P$59=0,0,P$59/NMM_fec!P$59)</f>
        <v>0.32440714382574803</v>
      </c>
      <c r="Q200" s="276">
        <f>IF(Q$59=0,0,Q$59/NMM_fec!Q$59)</f>
        <v>0.32440714382574809</v>
      </c>
      <c r="R200" s="276">
        <f>IF(R$59=0,0,R$59/NMM_fec!R$59)</f>
        <v>0.32805646305334141</v>
      </c>
      <c r="S200" s="276">
        <f>IF(S$59=0,0,S$59/NMM_fec!S$59)</f>
        <v>0.32805646305334146</v>
      </c>
      <c r="T200" s="276">
        <f>IF(T$59=0,0,T$59/NMM_fec!T$59)</f>
        <v>0.32805646305334141</v>
      </c>
      <c r="U200" s="276">
        <f>IF(U$59=0,0,U$59/NMM_fec!U$59)</f>
        <v>0.33244750548272856</v>
      </c>
      <c r="V200" s="276">
        <f>IF(V$59=0,0,V$59/NMM_fec!V$59)</f>
        <v>0.33244750548272844</v>
      </c>
      <c r="W200" s="276">
        <f>IF(W$59=0,0,W$59/NMM_fec!W$59)</f>
        <v>0.33725840050310107</v>
      </c>
      <c r="X200" s="276">
        <f>IF(X$59=0,0,X$59/NMM_fec!X$59)</f>
        <v>0.33725840050310107</v>
      </c>
      <c r="Y200" s="276">
        <f>IF(Y$59=0,0,Y$59/NMM_fec!Y$59)</f>
        <v>0.33725840050310119</v>
      </c>
      <c r="DA200" s="79"/>
    </row>
    <row r="201" spans="1:105" ht="12" customHeight="1" x14ac:dyDescent="0.25">
      <c r="A201" s="174" t="s">
        <v>1498</v>
      </c>
      <c r="B201" s="276">
        <f>IF(B$60=0,0,B$60/NMM_fec!B$60)</f>
        <v>0.20181062469536315</v>
      </c>
      <c r="C201" s="276">
        <f>IF(C$60=0,0,C$60/NMM_fec!C$60)</f>
        <v>0.20261074454936137</v>
      </c>
      <c r="D201" s="276">
        <f>IF(D$60=0,0,D$60/NMM_fec!D$60)</f>
        <v>0.20493275426363691</v>
      </c>
      <c r="E201" s="276">
        <f>IF(E$60=0,0,E$60/NMM_fec!E$60)</f>
        <v>0.20699071780108652</v>
      </c>
      <c r="F201" s="276">
        <f>IF(F$60=0,0,F$60/NMM_fec!F$60)</f>
        <v>0.20662926374510812</v>
      </c>
      <c r="G201" s="276">
        <f>IF(G$60=0,0,G$60/NMM_fec!G$60)</f>
        <v>0.21445668176621269</v>
      </c>
      <c r="H201" s="276">
        <f>IF(H$60=0,0,H$60/NMM_fec!H$60)</f>
        <v>0.21634459255136401</v>
      </c>
      <c r="I201" s="276">
        <f>IF(I$60=0,0,I$60/NMM_fec!I$60)</f>
        <v>0.2138838448180293</v>
      </c>
      <c r="J201" s="276">
        <f>IF(J$60=0,0,J$60/NMM_fec!J$60)</f>
        <v>0.21575646154042924</v>
      </c>
      <c r="K201" s="276">
        <f>IF(K$60=0,0,K$60/NMM_fec!K$60)</f>
        <v>0.22109635046140874</v>
      </c>
      <c r="L201" s="276">
        <f>IF(L$60=0,0,L$60/NMM_fec!L$60)</f>
        <v>0.21599209225309796</v>
      </c>
      <c r="M201" s="276">
        <f>IF(M$60=0,0,M$60/NMM_fec!M$60)</f>
        <v>0.21978881593211561</v>
      </c>
      <c r="N201" s="276">
        <f>IF(N$60=0,0,N$60/NMM_fec!N$60)</f>
        <v>0.22194629533034393</v>
      </c>
      <c r="O201" s="276">
        <f>IF(O$60=0,0,O$60/NMM_fec!O$60)</f>
        <v>0.2199712101576749</v>
      </c>
      <c r="P201" s="276">
        <f>IF(P$60=0,0,P$60/NMM_fec!P$60)</f>
        <v>0.2199818100454313</v>
      </c>
      <c r="Q201" s="276">
        <f>IF(Q$60=0,0,Q$60/NMM_fec!Q$60)</f>
        <v>0.21855409882540588</v>
      </c>
      <c r="R201" s="276">
        <f>IF(R$60=0,0,R$60/NMM_fec!R$60)</f>
        <v>0.22686971316420163</v>
      </c>
      <c r="S201" s="276">
        <f>IF(S$60=0,0,S$60/NMM_fec!S$60)</f>
        <v>0.22460396401455804</v>
      </c>
      <c r="T201" s="276">
        <f>IF(T$60=0,0,T$60/NMM_fec!T$60)</f>
        <v>0.21585921087383445</v>
      </c>
      <c r="U201" s="276">
        <f>IF(U$60=0,0,U$60/NMM_fec!U$60)</f>
        <v>0.22203702368662789</v>
      </c>
      <c r="V201" s="276">
        <f>IF(V$60=0,0,V$60/NMM_fec!V$60)</f>
        <v>0.22266981361442043</v>
      </c>
      <c r="W201" s="276">
        <f>IF(W$60=0,0,W$60/NMM_fec!W$60)</f>
        <v>0.22402826028296463</v>
      </c>
      <c r="X201" s="276">
        <f>IF(X$60=0,0,X$60/NMM_fec!X$60)</f>
        <v>0.23188565634739788</v>
      </c>
      <c r="Y201" s="276">
        <f>IF(Y$60=0,0,Y$60/NMM_fec!Y$60)</f>
        <v>0.23133357483547773</v>
      </c>
      <c r="DA201" s="79"/>
    </row>
    <row r="202" spans="1:105" ht="12" customHeight="1" x14ac:dyDescent="0.25">
      <c r="A202" s="174" t="s">
        <v>1520</v>
      </c>
      <c r="B202" s="276">
        <f>IF(B$79=0,0,B$79/NMM_fec!B$79)</f>
        <v>0.31468645383321714</v>
      </c>
      <c r="C202" s="276">
        <f>IF(C$79=0,0,C$79/NMM_fec!C$79)</f>
        <v>0.31402602020966519</v>
      </c>
      <c r="D202" s="276">
        <f>IF(D$79=0,0,D$79/NMM_fec!D$79)</f>
        <v>0.31266233216350592</v>
      </c>
      <c r="E202" s="276">
        <f>IF(E$79=0,0,E$79/NMM_fec!E$79)</f>
        <v>0.31353861387845922</v>
      </c>
      <c r="F202" s="276">
        <f>IF(F$79=0,0,F$79/NMM_fec!F$79)</f>
        <v>0.31063187811321463</v>
      </c>
      <c r="G202" s="276">
        <f>IF(G$79=0,0,G$79/NMM_fec!G$79)</f>
        <v>0.31758481109171499</v>
      </c>
      <c r="H202" s="276">
        <f>IF(H$79=0,0,H$79/NMM_fec!H$79)</f>
        <v>0.31715970546109168</v>
      </c>
      <c r="I202" s="276">
        <f>IF(I$79=0,0,I$79/NMM_fec!I$79)</f>
        <v>0.31604240215054202</v>
      </c>
      <c r="J202" s="276">
        <f>IF(J$79=0,0,J$79/NMM_fec!J$79)</f>
        <v>0.3165087076174069</v>
      </c>
      <c r="K202" s="276">
        <f>IF(K$79=0,0,K$79/NMM_fec!K$79)</f>
        <v>0.3123856306621754</v>
      </c>
      <c r="L202" s="276">
        <f>IF(L$79=0,0,L$79/NMM_fec!L$79)</f>
        <v>0.31322473192409384</v>
      </c>
      <c r="M202" s="276">
        <f>IF(M$79=0,0,M$79/NMM_fec!M$79)</f>
        <v>0.30872395923470625</v>
      </c>
      <c r="N202" s="276">
        <f>IF(N$79=0,0,N$79/NMM_fec!N$79)</f>
        <v>0.30643340182696188</v>
      </c>
      <c r="O202" s="276">
        <f>IF(O$79=0,0,O$79/NMM_fec!O$79)</f>
        <v>0.30683146873291095</v>
      </c>
      <c r="P202" s="276">
        <f>IF(P$79=0,0,P$79/NMM_fec!P$79)</f>
        <v>0.30754149062560077</v>
      </c>
      <c r="Q202" s="276">
        <f>IF(Q$79=0,0,Q$79/NMM_fec!Q$79)</f>
        <v>0.30481607157568857</v>
      </c>
      <c r="R202" s="276">
        <f>IF(R$79=0,0,R$79/NMM_fec!R$79)</f>
        <v>0.30754492985814325</v>
      </c>
      <c r="S202" s="276">
        <f>IF(S$79=0,0,S$79/NMM_fec!S$79)</f>
        <v>0.30837592382359275</v>
      </c>
      <c r="T202" s="276">
        <f>IF(T$79=0,0,T$79/NMM_fec!T$79)</f>
        <v>0.31490099982307945</v>
      </c>
      <c r="U202" s="276">
        <f>IF(U$79=0,0,U$79/NMM_fec!U$79)</f>
        <v>0.31640709975850523</v>
      </c>
      <c r="V202" s="276">
        <f>IF(V$79=0,0,V$79/NMM_fec!V$79)</f>
        <v>0.32177991372673881</v>
      </c>
      <c r="W202" s="276">
        <f>IF(W$79=0,0,W$79/NMM_fec!W$79)</f>
        <v>0.32772871165967582</v>
      </c>
      <c r="X202" s="276">
        <f>IF(X$79=0,0,X$79/NMM_fec!X$79)</f>
        <v>0.32258972956850723</v>
      </c>
      <c r="Y202" s="276">
        <f>IF(Y$79=0,0,Y$79/NMM_fec!Y$79)</f>
        <v>0.32337154198633788</v>
      </c>
      <c r="DA202" s="79"/>
    </row>
    <row r="203" spans="1:105" ht="12" customHeight="1" x14ac:dyDescent="0.25">
      <c r="A203" s="41" t="s">
        <v>1532</v>
      </c>
      <c r="B203" s="277">
        <f>IF(B$89=0,0,B$89/NMM_fec!B$89)</f>
        <v>0.25041849010101069</v>
      </c>
      <c r="C203" s="277">
        <f>IF(C$89=0,0,C$89/NMM_fec!C$89)</f>
        <v>0.24884178239344065</v>
      </c>
      <c r="D203" s="277">
        <f>IF(D$89=0,0,D$89/NMM_fec!D$89)</f>
        <v>0.25381705267214261</v>
      </c>
      <c r="E203" s="277">
        <f>IF(E$89=0,0,E$89/NMM_fec!E$89)</f>
        <v>0.25919069315328191</v>
      </c>
      <c r="F203" s="277">
        <f>IF(F$89=0,0,F$89/NMM_fec!F$89)</f>
        <v>0.25911498060519222</v>
      </c>
      <c r="G203" s="277">
        <f>IF(G$89=0,0,G$89/NMM_fec!G$89)</f>
        <v>0.27159755731431012</v>
      </c>
      <c r="H203" s="277">
        <f>IF(H$89=0,0,H$89/NMM_fec!H$89)</f>
        <v>0.27233425414522061</v>
      </c>
      <c r="I203" s="277">
        <f>IF(I$89=0,0,I$89/NMM_fec!I$89)</f>
        <v>0.26585512869889849</v>
      </c>
      <c r="J203" s="277">
        <f>IF(J$89=0,0,J$89/NMM_fec!J$89)</f>
        <v>0.27047669061567198</v>
      </c>
      <c r="K203" s="277">
        <f>IF(K$89=0,0,K$89/NMM_fec!K$89)</f>
        <v>0.27419862274189788</v>
      </c>
      <c r="L203" s="277">
        <f>IF(L$89=0,0,L$89/NMM_fec!L$89)</f>
        <v>0.26632803698478286</v>
      </c>
      <c r="M203" s="277">
        <f>IF(M$89=0,0,M$89/NMM_fec!M$89)</f>
        <v>0.26180412462680958</v>
      </c>
      <c r="N203" s="277">
        <f>IF(N$89=0,0,N$89/NMM_fec!N$89)</f>
        <v>0.26348814084946193</v>
      </c>
      <c r="O203" s="277">
        <f>IF(O$89=0,0,O$89/NMM_fec!O$89)</f>
        <v>0.26487156348843699</v>
      </c>
      <c r="P203" s="277">
        <f>IF(P$89=0,0,P$89/NMM_fec!P$89)</f>
        <v>0.26424503771046925</v>
      </c>
      <c r="Q203" s="277">
        <f>IF(Q$89=0,0,Q$89/NMM_fec!Q$89)</f>
        <v>0.26401649598124743</v>
      </c>
      <c r="R203" s="277">
        <f>IF(R$89=0,0,R$89/NMM_fec!R$89)</f>
        <v>0.26813940595830155</v>
      </c>
      <c r="S203" s="277">
        <f>IF(S$89=0,0,S$89/NMM_fec!S$89)</f>
        <v>0.27205835686413349</v>
      </c>
      <c r="T203" s="277">
        <f>IF(T$89=0,0,T$89/NMM_fec!T$89)</f>
        <v>0.26795327085138154</v>
      </c>
      <c r="U203" s="277">
        <f>IF(U$89=0,0,U$89/NMM_fec!U$89)</f>
        <v>0.27522741985695404</v>
      </c>
      <c r="V203" s="277">
        <f>IF(V$89=0,0,V$89/NMM_fec!V$89)</f>
        <v>0.27749149098544029</v>
      </c>
      <c r="W203" s="277">
        <f>IF(W$89=0,0,W$89/NMM_fec!W$89)</f>
        <v>0.27889508167315341</v>
      </c>
      <c r="X203" s="277">
        <f>IF(X$89=0,0,X$89/NMM_fec!X$89)</f>
        <v>0.28643004981572751</v>
      </c>
      <c r="Y203" s="277">
        <f>IF(Y$89=0,0,Y$89/NMM_fec!Y$89)</f>
        <v>0.28715148669452795</v>
      </c>
      <c r="DA203" s="82"/>
    </row>
    <row r="204" spans="1:105" ht="12" customHeight="1" x14ac:dyDescent="0.25">
      <c r="A204" s="172"/>
      <c r="B204" s="172"/>
      <c r="C204" s="172"/>
      <c r="D204" s="172"/>
      <c r="E204" s="172"/>
      <c r="F204" s="172"/>
      <c r="G204" s="172"/>
      <c r="H204" s="172"/>
      <c r="I204" s="172"/>
      <c r="J204" s="172"/>
      <c r="K204" s="172"/>
      <c r="L204" s="172"/>
      <c r="M204" s="172"/>
      <c r="N204" s="172"/>
      <c r="O204" s="172"/>
      <c r="P204" s="172"/>
      <c r="Q204" s="172"/>
      <c r="R204" s="172"/>
      <c r="S204" s="172"/>
      <c r="T204" s="172"/>
      <c r="U204" s="172"/>
      <c r="V204" s="172"/>
      <c r="W204" s="172"/>
      <c r="X204" s="172"/>
      <c r="Y204" s="172"/>
      <c r="DA204" s="176"/>
    </row>
    <row r="205" spans="1:105" ht="12" customHeight="1" x14ac:dyDescent="0.25">
      <c r="A205" s="35" t="s">
        <v>53</v>
      </c>
      <c r="B205" s="320">
        <f>IF(B$99=0,0,B$99/NMM_fec!B$99)</f>
        <v>0.31704815920997031</v>
      </c>
      <c r="C205" s="320">
        <f>IF(C$99=0,0,C$99/NMM_fec!C$99)</f>
        <v>0.31569774977296483</v>
      </c>
      <c r="D205" s="320">
        <f>IF(D$99=0,0,D$99/NMM_fec!D$99)</f>
        <v>0.32127849419683419</v>
      </c>
      <c r="E205" s="320">
        <f>IF(E$99=0,0,E$99/NMM_fec!E$99)</f>
        <v>0.32635770109101658</v>
      </c>
      <c r="F205" s="320">
        <f>IF(F$99=0,0,F$99/NMM_fec!F$99)</f>
        <v>0.32698071349451863</v>
      </c>
      <c r="G205" s="320">
        <f>IF(G$99=0,0,G$99/NMM_fec!G$99)</f>
        <v>0.3344652322308676</v>
      </c>
      <c r="H205" s="320">
        <f>IF(H$99=0,0,H$99/NMM_fec!H$99)</f>
        <v>0.33567496770690064</v>
      </c>
      <c r="I205" s="320">
        <f>IF(I$99=0,0,I$99/NMM_fec!I$99)</f>
        <v>0.32691858443697874</v>
      </c>
      <c r="J205" s="320">
        <f>IF(J$99=0,0,J$99/NMM_fec!J$99)</f>
        <v>0.3354264849061</v>
      </c>
      <c r="K205" s="320">
        <f>IF(K$99=0,0,K$99/NMM_fec!K$99)</f>
        <v>0.34132096495086772</v>
      </c>
      <c r="L205" s="320">
        <f>IF(L$99=0,0,L$99/NMM_fec!L$99)</f>
        <v>0.33016027422180472</v>
      </c>
      <c r="M205" s="320">
        <f>IF(M$99=0,0,M$99/NMM_fec!M$99)</f>
        <v>0.33722014731365724</v>
      </c>
      <c r="N205" s="320">
        <f>IF(N$99=0,0,N$99/NMM_fec!N$99)</f>
        <v>0.34431405013262517</v>
      </c>
      <c r="O205" s="320">
        <f>IF(O$99=0,0,O$99/NMM_fec!O$99)</f>
        <v>0.34802279675293285</v>
      </c>
      <c r="P205" s="320">
        <f>IF(P$99=0,0,P$99/NMM_fec!P$99)</f>
        <v>0.34727133372335861</v>
      </c>
      <c r="Q205" s="320">
        <f>IF(Q$99=0,0,Q$99/NMM_fec!Q$99)</f>
        <v>0.34596608765039472</v>
      </c>
      <c r="R205" s="320">
        <f>IF(R$99=0,0,R$99/NMM_fec!R$99)</f>
        <v>0.35494681237062603</v>
      </c>
      <c r="S205" s="320">
        <f>IF(S$99=0,0,S$99/NMM_fec!S$99)</f>
        <v>0.35952363740072862</v>
      </c>
      <c r="T205" s="320">
        <f>IF(T$99=0,0,T$99/NMM_fec!T$99)</f>
        <v>0.35873912370889754</v>
      </c>
      <c r="U205" s="320">
        <f>IF(U$99=0,0,U$99/NMM_fec!U$99)</f>
        <v>0.37076687574386036</v>
      </c>
      <c r="V205" s="320">
        <f>IF(V$99=0,0,V$99/NMM_fec!V$99)</f>
        <v>0.37412650064544739</v>
      </c>
      <c r="W205" s="320">
        <f>IF(W$99=0,0,W$99/NMM_fec!W$99)</f>
        <v>0.3770585855152277</v>
      </c>
      <c r="X205" s="320">
        <f>IF(X$99=0,0,X$99/NMM_fec!X$99)</f>
        <v>0.38956812873618257</v>
      </c>
      <c r="Y205" s="320">
        <f>IF(Y$99=0,0,Y$99/NMM_fec!Y$99)</f>
        <v>0.39837948568915305</v>
      </c>
      <c r="DA205" s="95"/>
    </row>
    <row r="206" spans="1:105" ht="12" customHeight="1" x14ac:dyDescent="0.25">
      <c r="A206" s="55" t="s">
        <v>91</v>
      </c>
      <c r="B206" s="273">
        <f>IF(B$100=0,0,B$100/NMM_fec!B$100)</f>
        <v>0.32352378735506615</v>
      </c>
      <c r="C206" s="273">
        <f>IF(C$100=0,0,C$100/NMM_fec!C$100)</f>
        <v>0.32396598093819179</v>
      </c>
      <c r="D206" s="273">
        <f>IF(D$100=0,0,D$100/NMM_fec!D$100)</f>
        <v>0.32476934387913914</v>
      </c>
      <c r="E206" s="273">
        <f>IF(E$100=0,0,E$100/NMM_fec!E$100)</f>
        <v>0.32476934387913903</v>
      </c>
      <c r="F206" s="273">
        <f>IF(F$100=0,0,F$100/NMM_fec!F$100)</f>
        <v>0.32534319779635001</v>
      </c>
      <c r="G206" s="273">
        <f>IF(G$100=0,0,G$100/NMM_fec!G$100)</f>
        <v>0.32605841833804561</v>
      </c>
      <c r="H206" s="273">
        <f>IF(H$100=0,0,H$100/NMM_fec!H$100)</f>
        <v>0.3260584183380455</v>
      </c>
      <c r="I206" s="273">
        <f>IF(I$100=0,0,I$100/NMM_fec!I$100)</f>
        <v>0.32605841833804555</v>
      </c>
      <c r="J206" s="273">
        <f>IF(J$100=0,0,J$100/NMM_fec!J$100)</f>
        <v>0.32829361181030453</v>
      </c>
      <c r="K206" s="273">
        <f>IF(K$100=0,0,K$100/NMM_fec!K$100)</f>
        <v>0.3282936118103047</v>
      </c>
      <c r="L206" s="273">
        <f>IF(L$100=0,0,L$100/NMM_fec!L$100)</f>
        <v>0.32829361181030475</v>
      </c>
      <c r="M206" s="273">
        <f>IF(M$100=0,0,M$100/NMM_fec!M$100)</f>
        <v>0.34003297998900417</v>
      </c>
      <c r="N206" s="273">
        <f>IF(N$100=0,0,N$100/NMM_fec!N$100)</f>
        <v>0.34487956641267431</v>
      </c>
      <c r="O206" s="273">
        <f>IF(O$100=0,0,O$100/NMM_fec!O$100)</f>
        <v>0.34735656416971195</v>
      </c>
      <c r="P206" s="273">
        <f>IF(P$100=0,0,P$100/NMM_fec!P$100)</f>
        <v>0.34735656416971189</v>
      </c>
      <c r="Q206" s="273">
        <f>IF(Q$100=0,0,Q$100/NMM_fec!Q$100)</f>
        <v>0.34735656416971178</v>
      </c>
      <c r="R206" s="273">
        <f>IF(R$100=0,0,R$100/NMM_fec!R$100)</f>
        <v>0.35297625376407143</v>
      </c>
      <c r="S206" s="273">
        <f>IF(S$100=0,0,S$100/NMM_fec!S$100)</f>
        <v>0.35297625376407149</v>
      </c>
      <c r="T206" s="273">
        <f>IF(T$100=0,0,T$100/NMM_fec!T$100)</f>
        <v>0.35920638370197933</v>
      </c>
      <c r="U206" s="273">
        <f>IF(U$100=0,0,U$100/NMM_fec!U$100)</f>
        <v>0.36545710483315114</v>
      </c>
      <c r="V206" s="273">
        <f>IF(V$100=0,0,V$100/NMM_fec!V$100)</f>
        <v>0.36545710483315097</v>
      </c>
      <c r="W206" s="273">
        <f>IF(W$100=0,0,W$100/NMM_fec!W$100)</f>
        <v>0.37231439796785326</v>
      </c>
      <c r="X206" s="273">
        <f>IF(X$100=0,0,X$100/NMM_fec!X$100)</f>
        <v>0.37231439796785321</v>
      </c>
      <c r="Y206" s="273">
        <f>IF(Y$100=0,0,Y$100/NMM_fec!Y$100)</f>
        <v>0.37976083824490553</v>
      </c>
      <c r="DA206" s="76"/>
    </row>
    <row r="207" spans="1:105" ht="12" customHeight="1" x14ac:dyDescent="0.25">
      <c r="A207" s="173" t="s">
        <v>92</v>
      </c>
      <c r="B207" s="274">
        <f>IF(B$101=0,0,B$101/NMM_fec!B$101)</f>
        <v>8.3974336623540716E-2</v>
      </c>
      <c r="C207" s="274">
        <f>IF(C$101=0,0,C$101/NMM_fec!C$101)</f>
        <v>8.4089113076628558E-2</v>
      </c>
      <c r="D207" s="274">
        <f>IF(D$101=0,0,D$101/NMM_fec!D$101)</f>
        <v>8.4297635209067467E-2</v>
      </c>
      <c r="E207" s="274">
        <f>IF(E$101=0,0,E$101/NMM_fec!E$101)</f>
        <v>8.429763520906744E-2</v>
      </c>
      <c r="F207" s="274">
        <f>IF(F$101=0,0,F$101/NMM_fec!F$101)</f>
        <v>8.4446585622916667E-2</v>
      </c>
      <c r="G207" s="274">
        <f>IF(G$101=0,0,G$101/NMM_fec!G$101)</f>
        <v>8.4632229377335638E-2</v>
      </c>
      <c r="H207" s="274">
        <f>IF(H$101=0,0,H$101/NMM_fec!H$101)</f>
        <v>8.4632229377335597E-2</v>
      </c>
      <c r="I207" s="274">
        <f>IF(I$101=0,0,I$101/NMM_fec!I$101)</f>
        <v>8.463222937733561E-2</v>
      </c>
      <c r="J207" s="274">
        <f>IF(J$101=0,0,J$101/NMM_fec!J$101)</f>
        <v>8.5212399665872102E-2</v>
      </c>
      <c r="K207" s="274">
        <f>IF(K$101=0,0,K$101/NMM_fec!K$101)</f>
        <v>8.5212399665872157E-2</v>
      </c>
      <c r="L207" s="274">
        <f>IF(L$101=0,0,L$101/NMM_fec!L$101)</f>
        <v>8.5212399665872116E-2</v>
      </c>
      <c r="M207" s="274">
        <f>IF(M$101=0,0,M$101/NMM_fec!M$101)</f>
        <v>8.8259488299586367E-2</v>
      </c>
      <c r="N207" s="274">
        <f>IF(N$101=0,0,N$101/NMM_fec!N$101)</f>
        <v>8.9517475797642215E-2</v>
      </c>
      <c r="O207" s="274">
        <f>IF(O$101=0,0,O$101/NMM_fec!O$101)</f>
        <v>9.0160409181817003E-2</v>
      </c>
      <c r="P207" s="274">
        <f>IF(P$101=0,0,P$101/NMM_fec!P$101)</f>
        <v>9.0160409181817003E-2</v>
      </c>
      <c r="Q207" s="274">
        <f>IF(Q$101=0,0,Q$101/NMM_fec!Q$101)</f>
        <v>9.0160409181816975E-2</v>
      </c>
      <c r="R207" s="274">
        <f>IF(R$101=0,0,R$101/NMM_fec!R$101)</f>
        <v>9.1619064539355338E-2</v>
      </c>
      <c r="S207" s="274">
        <f>IF(S$101=0,0,S$101/NMM_fec!S$101)</f>
        <v>9.1619064539355324E-2</v>
      </c>
      <c r="T207" s="274">
        <f>IF(T$101=0,0,T$101/NMM_fec!T$101)</f>
        <v>9.3236166740375506E-2</v>
      </c>
      <c r="U207" s="274">
        <f>IF(U$101=0,0,U$101/NMM_fec!U$101)</f>
        <v>9.4858613623493918E-2</v>
      </c>
      <c r="V207" s="274">
        <f>IF(V$101=0,0,V$101/NMM_fec!V$101)</f>
        <v>9.4858613623493904E-2</v>
      </c>
      <c r="W207" s="274">
        <f>IF(W$101=0,0,W$101/NMM_fec!W$101)</f>
        <v>9.6638503277752336E-2</v>
      </c>
      <c r="X207" s="274">
        <f>IF(X$101=0,0,X$101/NMM_fec!X$101)</f>
        <v>9.6638503277752336E-2</v>
      </c>
      <c r="Y207" s="274">
        <f>IF(Y$101=0,0,Y$101/NMM_fec!Y$101)</f>
        <v>9.8571312879124878E-2</v>
      </c>
      <c r="DA207" s="77"/>
    </row>
    <row r="208" spans="1:105" ht="12" customHeight="1" x14ac:dyDescent="0.25">
      <c r="A208" s="173" t="s">
        <v>93</v>
      </c>
      <c r="B208" s="274">
        <f>IF(B$102=0,0,B$102/NMM_fec!B$102)</f>
        <v>0.45883995274149736</v>
      </c>
      <c r="C208" s="274">
        <f>IF(C$102=0,0,C$102/NMM_fec!C$102)</f>
        <v>0.45946709699089788</v>
      </c>
      <c r="D208" s="274">
        <f>IF(D$102=0,0,D$102/NMM_fec!D$102)</f>
        <v>0.4606064722957931</v>
      </c>
      <c r="E208" s="274">
        <f>IF(E$102=0,0,E$102/NMM_fec!E$102)</f>
        <v>0.4606064722957931</v>
      </c>
      <c r="F208" s="274">
        <f>IF(F$102=0,0,F$102/NMM_fec!F$102)</f>
        <v>0.46142034476682869</v>
      </c>
      <c r="G208" s="274">
        <f>IF(G$102=0,0,G$102/NMM_fec!G$102)</f>
        <v>0.46243471147610338</v>
      </c>
      <c r="H208" s="274">
        <f>IF(H$102=0,0,H$102/NMM_fec!H$102)</f>
        <v>0.46243471147610327</v>
      </c>
      <c r="I208" s="274">
        <f>IF(I$102=0,0,I$102/NMM_fec!I$102)</f>
        <v>0.46243471147610338</v>
      </c>
      <c r="J208" s="274">
        <f>IF(J$102=0,0,J$102/NMM_fec!J$102)</f>
        <v>0.46560479079411626</v>
      </c>
      <c r="K208" s="274">
        <f>IF(K$102=0,0,K$102/NMM_fec!K$102)</f>
        <v>0.4656047907941161</v>
      </c>
      <c r="L208" s="274">
        <f>IF(L$102=0,0,L$102/NMM_fec!L$102)</f>
        <v>0.46560479079411593</v>
      </c>
      <c r="M208" s="274">
        <f>IF(M$102=0,0,M$102/NMM_fec!M$102)</f>
        <v>0.48225423467076628</v>
      </c>
      <c r="N208" s="274">
        <f>IF(N$102=0,0,N$102/NMM_fec!N$102)</f>
        <v>0.4891279409406355</v>
      </c>
      <c r="O208" s="274">
        <f>IF(O$102=0,0,O$102/NMM_fec!O$102)</f>
        <v>0.492640960935461</v>
      </c>
      <c r="P208" s="274">
        <f>IF(P$102=0,0,P$102/NMM_fec!P$102)</f>
        <v>0.49264096093546106</v>
      </c>
      <c r="Q208" s="274">
        <f>IF(Q$102=0,0,Q$102/NMM_fec!Q$102)</f>
        <v>0.49264096093546095</v>
      </c>
      <c r="R208" s="274">
        <f>IF(R$102=0,0,R$102/NMM_fec!R$102)</f>
        <v>0.50061112637206862</v>
      </c>
      <c r="S208" s="274">
        <f>IF(S$102=0,0,S$102/NMM_fec!S$102)</f>
        <v>0.50061112637206906</v>
      </c>
      <c r="T208" s="274">
        <f>IF(T$102=0,0,T$102/NMM_fec!T$102)</f>
        <v>0.50944705324363937</v>
      </c>
      <c r="U208" s="274">
        <f>IF(U$102=0,0,U$102/NMM_fec!U$102)</f>
        <v>0.51831218372407417</v>
      </c>
      <c r="V208" s="274">
        <f>IF(V$102=0,0,V$102/NMM_fec!V$102)</f>
        <v>0.51831218372407462</v>
      </c>
      <c r="W208" s="274">
        <f>IF(W$102=0,0,W$102/NMM_fec!W$102)</f>
        <v>0.52803758933824718</v>
      </c>
      <c r="X208" s="274">
        <f>IF(X$102=0,0,X$102/NMM_fec!X$102)</f>
        <v>0.52803758933824729</v>
      </c>
      <c r="Y208" s="274">
        <f>IF(Y$102=0,0,Y$102/NMM_fec!Y$102)</f>
        <v>0.53859855715068561</v>
      </c>
      <c r="DA208" s="77"/>
    </row>
    <row r="209" spans="1:105" ht="12" customHeight="1" x14ac:dyDescent="0.25">
      <c r="A209" s="173" t="s">
        <v>94</v>
      </c>
      <c r="B209" s="274">
        <f>IF(B$103=0,0,B$103/NMM_fec!B$103)</f>
        <v>0.32052801439655026</v>
      </c>
      <c r="C209" s="274">
        <f>IF(C$103=0,0,C$103/NMM_fec!C$103)</f>
        <v>0.32096611334543096</v>
      </c>
      <c r="D209" s="274">
        <f>IF(D$103=0,0,D$103/NMM_fec!D$103)</f>
        <v>0.32176203728786129</v>
      </c>
      <c r="E209" s="274">
        <f>IF(E$103=0,0,E$103/NMM_fec!E$103)</f>
        <v>0.32176203728786112</v>
      </c>
      <c r="F209" s="274">
        <f>IF(F$103=0,0,F$103/NMM_fec!F$103)</f>
        <v>0.32233057741945725</v>
      </c>
      <c r="G209" s="274">
        <f>IF(G$103=0,0,G$103/NMM_fec!G$103)</f>
        <v>0.32303917514563846</v>
      </c>
      <c r="H209" s="274">
        <f>IF(H$103=0,0,H$103/NMM_fec!H$103)</f>
        <v>0.32303917514563846</v>
      </c>
      <c r="I209" s="274">
        <f>IF(I$103=0,0,I$103/NMM_fec!I$103)</f>
        <v>0.3230391751456384</v>
      </c>
      <c r="J209" s="274">
        <f>IF(J$103=0,0,J$103/NMM_fec!J$103)</f>
        <v>0.32525367112230991</v>
      </c>
      <c r="K209" s="274">
        <f>IF(K$103=0,0,K$103/NMM_fec!K$103)</f>
        <v>0.32525367112231007</v>
      </c>
      <c r="L209" s="274">
        <f>IF(L$103=0,0,L$103/NMM_fec!L$103)</f>
        <v>0.32525367112230996</v>
      </c>
      <c r="M209" s="274">
        <f>IF(M$103=0,0,M$103/NMM_fec!M$103)</f>
        <v>0.33688433483130947</v>
      </c>
      <c r="N209" s="274">
        <f>IF(N$103=0,0,N$103/NMM_fec!N$103)</f>
        <v>0.3416860427232713</v>
      </c>
      <c r="O209" s="274">
        <f>IF(O$103=0,0,O$103/NMM_fec!O$103)</f>
        <v>0.34414010391988037</v>
      </c>
      <c r="P209" s="274">
        <f>IF(P$103=0,0,P$103/NMM_fec!P$103)</f>
        <v>0.3441401039198802</v>
      </c>
      <c r="Q209" s="274">
        <f>IF(Q$103=0,0,Q$103/NMM_fec!Q$103)</f>
        <v>0.34414010391988026</v>
      </c>
      <c r="R209" s="274">
        <f>IF(R$103=0,0,R$103/NMM_fec!R$103)</f>
        <v>0.34970775618412675</v>
      </c>
      <c r="S209" s="274">
        <f>IF(S$103=0,0,S$103/NMM_fec!S$103)</f>
        <v>0.34970775618412658</v>
      </c>
      <c r="T209" s="274">
        <f>IF(T$103=0,0,T$103/NMM_fec!T$103)</f>
        <v>0.35588019622247996</v>
      </c>
      <c r="U209" s="274">
        <f>IF(U$103=0,0,U$103/NMM_fec!U$103)</f>
        <v>0.362073036783295</v>
      </c>
      <c r="V209" s="274">
        <f>IF(V$103=0,0,V$103/NMM_fec!V$103)</f>
        <v>0.36207303678329511</v>
      </c>
      <c r="W209" s="274">
        <f>IF(W$103=0,0,W$103/NMM_fec!W$103)</f>
        <v>0.36886683259834263</v>
      </c>
      <c r="X209" s="274">
        <f>IF(X$103=0,0,X$103/NMM_fec!X$103)</f>
        <v>0.36886683259834274</v>
      </c>
      <c r="Y209" s="274">
        <f>IF(Y$103=0,0,Y$103/NMM_fec!Y$103)</f>
        <v>0.37624432015756998</v>
      </c>
      <c r="DA209" s="77"/>
    </row>
    <row r="210" spans="1:105" ht="12" customHeight="1" x14ac:dyDescent="0.25">
      <c r="A210" s="56" t="s">
        <v>95</v>
      </c>
      <c r="B210" s="275">
        <f>IF(B$104=0,0,B$104/NMM_fec!B$104)</f>
        <v>0.54244668100354365</v>
      </c>
      <c r="C210" s="275">
        <f>IF(C$104=0,0,C$104/NMM_fec!C$104)</f>
        <v>0.5345651118856074</v>
      </c>
      <c r="D210" s="275">
        <f>IF(D$104=0,0,D$104/NMM_fec!D$104)</f>
        <v>0.54312709338322507</v>
      </c>
      <c r="E210" s="275">
        <f>IF(E$104=0,0,E$104/NMM_fec!E$104)</f>
        <v>0.54923724651037875</v>
      </c>
      <c r="F210" s="275">
        <f>IF(F$104=0,0,F$104/NMM_fec!F$104)</f>
        <v>0.56068270932893227</v>
      </c>
      <c r="G210" s="275">
        <f>IF(G$104=0,0,G$104/NMM_fec!G$104)</f>
        <v>0.56536757010913241</v>
      </c>
      <c r="H210" s="275">
        <f>IF(H$104=0,0,H$104/NMM_fec!H$104)</f>
        <v>0.56219764320700216</v>
      </c>
      <c r="I210" s="275">
        <f>IF(I$104=0,0,I$104/NMM_fec!I$104)</f>
        <v>0.55935610599773855</v>
      </c>
      <c r="J210" s="275">
        <f>IF(J$104=0,0,J$104/NMM_fec!J$104)</f>
        <v>0.5653467109981285</v>
      </c>
      <c r="K210" s="275">
        <f>IF(K$104=0,0,K$104/NMM_fec!K$104)</f>
        <v>0.56469922103655268</v>
      </c>
      <c r="L210" s="275">
        <f>IF(L$104=0,0,L$104/NMM_fec!L$104)</f>
        <v>0.56133418699851756</v>
      </c>
      <c r="M210" s="275">
        <f>IF(M$104=0,0,M$104/NMM_fec!M$104)</f>
        <v>0.56448609687745899</v>
      </c>
      <c r="N210" s="275">
        <f>IF(N$104=0,0,N$104/NMM_fec!N$104)</f>
        <v>0.5729215807716167</v>
      </c>
      <c r="O210" s="275">
        <f>IF(O$104=0,0,O$104/NMM_fec!O$104)</f>
        <v>0.58816582530842842</v>
      </c>
      <c r="P210" s="275">
        <f>IF(P$104=0,0,P$104/NMM_fec!P$104)</f>
        <v>0.58399431093596499</v>
      </c>
      <c r="Q210" s="275">
        <f>IF(Q$104=0,0,Q$104/NMM_fec!Q$104)</f>
        <v>0.60010631901636491</v>
      </c>
      <c r="R210" s="275">
        <f>IF(R$104=0,0,R$104/NMM_fec!R$104)</f>
        <v>0.59694379343098714</v>
      </c>
      <c r="S210" s="275">
        <f>IF(S$104=0,0,S$104/NMM_fec!S$104)</f>
        <v>0.6092243425804531</v>
      </c>
      <c r="T210" s="275">
        <f>IF(T$104=0,0,T$104/NMM_fec!T$104)</f>
        <v>0.62080424569455972</v>
      </c>
      <c r="U210" s="275">
        <f>IF(U$104=0,0,U$104/NMM_fec!U$104)</f>
        <v>0.63385107576443156</v>
      </c>
      <c r="V210" s="275">
        <f>IF(V$104=0,0,V$104/NMM_fec!V$104)</f>
        <v>0.62853779614409633</v>
      </c>
      <c r="W210" s="275">
        <f>IF(W$104=0,0,W$104/NMM_fec!W$104)</f>
        <v>0.63933331314591191</v>
      </c>
      <c r="X210" s="275">
        <f>IF(X$104=0,0,X$104/NMM_fec!X$104)</f>
        <v>0.64347050143389461</v>
      </c>
      <c r="Y210" s="275">
        <f>IF(Y$104=0,0,Y$104/NMM_fec!Y$104)</f>
        <v>0.65855860240519526</v>
      </c>
      <c r="DA210" s="78"/>
    </row>
    <row r="211" spans="1:105" ht="12" customHeight="1" x14ac:dyDescent="0.25">
      <c r="A211" s="174" t="s">
        <v>1553</v>
      </c>
      <c r="B211" s="276">
        <f>IF(B$110=0,0,B$110/NMM_fec!B$110)</f>
        <v>0.29312275238412033</v>
      </c>
      <c r="C211" s="276">
        <f>IF(C$110=0,0,C$110/NMM_fec!C$110)</f>
        <v>0.29311082289251095</v>
      </c>
      <c r="D211" s="276">
        <f>IF(D$110=0,0,D$110/NMM_fec!D$110)</f>
        <v>0.29734982177585001</v>
      </c>
      <c r="E211" s="276">
        <f>IF(E$110=0,0,E$110/NMM_fec!E$110)</f>
        <v>0.30089664422710566</v>
      </c>
      <c r="F211" s="276">
        <f>IF(F$110=0,0,F$110/NMM_fec!F$110)</f>
        <v>0.30109236109226095</v>
      </c>
      <c r="G211" s="276">
        <f>IF(G$110=0,0,G$110/NMM_fec!G$110)</f>
        <v>0.30713057177045466</v>
      </c>
      <c r="H211" s="276">
        <f>IF(H$110=0,0,H$110/NMM_fec!H$110)</f>
        <v>0.30918587874864695</v>
      </c>
      <c r="I211" s="276">
        <f>IF(I$110=0,0,I$110/NMM_fec!I$110)</f>
        <v>0.30207325494274406</v>
      </c>
      <c r="J211" s="276">
        <f>IF(J$110=0,0,J$110/NMM_fec!J$110)</f>
        <v>0.3092586953633773</v>
      </c>
      <c r="K211" s="276">
        <f>IF(K$110=0,0,K$110/NMM_fec!K$110)</f>
        <v>0.31649774389225049</v>
      </c>
      <c r="L211" s="276">
        <f>IF(L$110=0,0,L$110/NMM_fec!L$110)</f>
        <v>0.30606732347001014</v>
      </c>
      <c r="M211" s="276">
        <f>IF(M$110=0,0,M$110/NMM_fec!M$110)</f>
        <v>0.31695302879352072</v>
      </c>
      <c r="N211" s="276">
        <f>IF(N$110=0,0,N$110/NMM_fec!N$110)</f>
        <v>0.32342188284864343</v>
      </c>
      <c r="O211" s="276">
        <f>IF(O$110=0,0,O$110/NMM_fec!O$110)</f>
        <v>0.32478209936107033</v>
      </c>
      <c r="P211" s="276">
        <f>IF(P$110=0,0,P$110/NMM_fec!P$110)</f>
        <v>0.32461072226564081</v>
      </c>
      <c r="Q211" s="276">
        <f>IF(Q$110=0,0,Q$110/NMM_fec!Q$110)</f>
        <v>0.32017771088902641</v>
      </c>
      <c r="R211" s="276">
        <f>IF(R$110=0,0,R$110/NMM_fec!R$110)</f>
        <v>0.33325694509798637</v>
      </c>
      <c r="S211" s="276">
        <f>IF(S$110=0,0,S$110/NMM_fec!S$110)</f>
        <v>0.334040341529316</v>
      </c>
      <c r="T211" s="276">
        <f>IF(T$110=0,0,T$110/NMM_fec!T$110)</f>
        <v>0.33083904995384072</v>
      </c>
      <c r="U211" s="276">
        <f>IF(U$110=0,0,U$110/NMM_fec!U$110)</f>
        <v>0.34221688270851919</v>
      </c>
      <c r="V211" s="276">
        <f>IF(V$110=0,0,V$110/NMM_fec!V$110)</f>
        <v>0.34566717415198234</v>
      </c>
      <c r="W211" s="276">
        <f>IF(W$110=0,0,W$110/NMM_fec!W$110)</f>
        <v>0.34822378461162601</v>
      </c>
      <c r="X211" s="276">
        <f>IF(X$110=0,0,X$110/NMM_fec!X$110)</f>
        <v>0.36176019564673406</v>
      </c>
      <c r="Y211" s="276">
        <f>IF(Y$110=0,0,Y$110/NMM_fec!Y$110)</f>
        <v>0.3692161492949752</v>
      </c>
      <c r="DA211" s="79"/>
    </row>
    <row r="212" spans="1:105" ht="12" customHeight="1" x14ac:dyDescent="0.25">
      <c r="A212" s="174" t="s">
        <v>1563</v>
      </c>
      <c r="B212" s="276">
        <f>IF(B$118=0,0,B$118/NMM_fec!B$118)</f>
        <v>0.3912228413149188</v>
      </c>
      <c r="C212" s="276">
        <f>IF(C$118=0,0,C$118/NMM_fec!C$118)</f>
        <v>0.39175756623086994</v>
      </c>
      <c r="D212" s="276">
        <f>IF(D$118=0,0,D$118/NMM_fec!D$118)</f>
        <v>0.39272903709220597</v>
      </c>
      <c r="E212" s="276">
        <f>IF(E$118=0,0,E$118/NMM_fec!E$118)</f>
        <v>0.39272903709220591</v>
      </c>
      <c r="F212" s="276">
        <f>IF(F$118=0,0,F$118/NMM_fec!F$118)</f>
        <v>0.39342297295956935</v>
      </c>
      <c r="G212" s="276">
        <f>IF(G$118=0,0,G$118/NMM_fec!G$118)</f>
        <v>0.39428785716105741</v>
      </c>
      <c r="H212" s="276">
        <f>IF(H$118=0,0,H$118/NMM_fec!H$118)</f>
        <v>0.39428785716105746</v>
      </c>
      <c r="I212" s="276">
        <f>IF(I$118=0,0,I$118/NMM_fec!I$118)</f>
        <v>0.39428785716105735</v>
      </c>
      <c r="J212" s="276">
        <f>IF(J$118=0,0,J$118/NMM_fec!J$118)</f>
        <v>0.39699077662257432</v>
      </c>
      <c r="K212" s="276">
        <f>IF(K$118=0,0,K$118/NMM_fec!K$118)</f>
        <v>0.39699077662257443</v>
      </c>
      <c r="L212" s="276">
        <f>IF(L$118=0,0,L$118/NMM_fec!L$118)</f>
        <v>0.39699077662257454</v>
      </c>
      <c r="M212" s="276">
        <f>IF(M$118=0,0,M$118/NMM_fec!M$118)</f>
        <v>0.4111866693316083</v>
      </c>
      <c r="N212" s="276">
        <f>IF(N$118=0,0,N$118/NMM_fec!N$118)</f>
        <v>0.41704742945329148</v>
      </c>
      <c r="O212" s="276">
        <f>IF(O$118=0,0,O$118/NMM_fec!O$118)</f>
        <v>0.42004275201785901</v>
      </c>
      <c r="P212" s="276">
        <f>IF(P$118=0,0,P$118/NMM_fec!P$118)</f>
        <v>0.42004275201785912</v>
      </c>
      <c r="Q212" s="276">
        <f>IF(Q$118=0,0,Q$118/NMM_fec!Q$118)</f>
        <v>0.42004275201785901</v>
      </c>
      <c r="R212" s="276">
        <f>IF(R$118=0,0,R$118/NMM_fec!R$118)</f>
        <v>0.42683839121455369</v>
      </c>
      <c r="S212" s="276">
        <f>IF(S$118=0,0,S$118/NMM_fec!S$118)</f>
        <v>0.42683839121455397</v>
      </c>
      <c r="T212" s="276">
        <f>IF(T$118=0,0,T$118/NMM_fec!T$118)</f>
        <v>0.43437220860707343</v>
      </c>
      <c r="U212" s="276">
        <f>IF(U$118=0,0,U$118/NMM_fec!U$118)</f>
        <v>0.44193092600833928</v>
      </c>
      <c r="V212" s="276">
        <f>IF(V$118=0,0,V$118/NMM_fec!V$118)</f>
        <v>0.44193092600833933</v>
      </c>
      <c r="W212" s="276">
        <f>IF(W$118=0,0,W$118/NMM_fec!W$118)</f>
        <v>0.45022314379491973</v>
      </c>
      <c r="X212" s="276">
        <f>IF(X$118=0,0,X$118/NMM_fec!X$118)</f>
        <v>0.45022314379491957</v>
      </c>
      <c r="Y212" s="276">
        <f>IF(Y$118=0,0,Y$118/NMM_fec!Y$118)</f>
        <v>0.45922779086179211</v>
      </c>
      <c r="DA212" s="79"/>
    </row>
    <row r="213" spans="1:105" ht="12" customHeight="1" x14ac:dyDescent="0.25">
      <c r="A213" s="174" t="s">
        <v>1565</v>
      </c>
      <c r="B213" s="276">
        <f>IF(B$119=0,0,B$119/NMM_fec!B$119)</f>
        <v>0.3254883200849843</v>
      </c>
      <c r="C213" s="276">
        <f>IF(C$119=0,0,C$119/NMM_fec!C$119)</f>
        <v>0.32423815664666455</v>
      </c>
      <c r="D213" s="276">
        <f>IF(D$119=0,0,D$119/NMM_fec!D$119)</f>
        <v>0.32991582636015171</v>
      </c>
      <c r="E213" s="276">
        <f>IF(E$119=0,0,E$119/NMM_fec!E$119)</f>
        <v>0.33505240553212406</v>
      </c>
      <c r="F213" s="276">
        <f>IF(F$119=0,0,F$119/NMM_fec!F$119)</f>
        <v>0.33545692050348153</v>
      </c>
      <c r="G213" s="276">
        <f>IF(G$119=0,0,G$119/NMM_fec!G$119)</f>
        <v>0.34303184914951812</v>
      </c>
      <c r="H213" s="276">
        <f>IF(H$119=0,0,H$119/NMM_fec!H$119)</f>
        <v>0.34443738568650262</v>
      </c>
      <c r="I213" s="276">
        <f>IF(I$119=0,0,I$119/NMM_fec!I$119)</f>
        <v>0.33548942619320593</v>
      </c>
      <c r="J213" s="276">
        <f>IF(J$119=0,0,J$119/NMM_fec!J$119)</f>
        <v>0.34419268136105829</v>
      </c>
      <c r="K213" s="276">
        <f>IF(K$119=0,0,K$119/NMM_fec!K$119)</f>
        <v>0.35036777863747443</v>
      </c>
      <c r="L213" s="276">
        <f>IF(L$119=0,0,L$119/NMM_fec!L$119)</f>
        <v>0.33890230139618266</v>
      </c>
      <c r="M213" s="276">
        <f>IF(M$119=0,0,M$119/NMM_fec!M$119)</f>
        <v>0.34650227826820518</v>
      </c>
      <c r="N213" s="276">
        <f>IF(N$119=0,0,N$119/NMM_fec!N$119)</f>
        <v>0.3537994486470486</v>
      </c>
      <c r="O213" s="276">
        <f>IF(O$119=0,0,O$119/NMM_fec!O$119)</f>
        <v>0.35738735955098705</v>
      </c>
      <c r="P213" s="276">
        <f>IF(P$119=0,0,P$119/NMM_fec!P$119)</f>
        <v>0.35668987512726491</v>
      </c>
      <c r="Q213" s="276">
        <f>IF(Q$119=0,0,Q$119/NMM_fec!Q$119)</f>
        <v>0.35491807759102317</v>
      </c>
      <c r="R213" s="276">
        <f>IF(R$119=0,0,R$119/NMM_fec!R$119)</f>
        <v>0.36460271411671208</v>
      </c>
      <c r="S213" s="276">
        <f>IF(S$119=0,0,S$119/NMM_fec!S$119)</f>
        <v>0.36895053839272118</v>
      </c>
      <c r="T213" s="276">
        <f>IF(T$119=0,0,T$119/NMM_fec!T$119)</f>
        <v>0.36798103780062991</v>
      </c>
      <c r="U213" s="276">
        <f>IF(U$119=0,0,U$119/NMM_fec!U$119)</f>
        <v>0.38029563188372095</v>
      </c>
      <c r="V213" s="276">
        <f>IF(V$119=0,0,V$119/NMM_fec!V$119)</f>
        <v>0.38394638605306214</v>
      </c>
      <c r="W213" s="276">
        <f>IF(W$119=0,0,W$119/NMM_fec!W$119)</f>
        <v>0.38694413997937255</v>
      </c>
      <c r="X213" s="276">
        <f>IF(X$119=0,0,X$119/NMM_fec!X$119)</f>
        <v>0.39980518496849243</v>
      </c>
      <c r="Y213" s="276">
        <f>IF(Y$119=0,0,Y$119/NMM_fec!Y$119)</f>
        <v>0.40873899363153443</v>
      </c>
      <c r="DA213" s="79"/>
    </row>
    <row r="214" spans="1:105" ht="12" customHeight="1" x14ac:dyDescent="0.25">
      <c r="A214" s="41" t="s">
        <v>1575</v>
      </c>
      <c r="B214" s="277">
        <f>IF(B$127=0,0,B$127/NMM_fec!B$127)</f>
        <v>0.40209014246255531</v>
      </c>
      <c r="C214" s="277">
        <f>IF(C$127=0,0,C$127/NMM_fec!C$127)</f>
        <v>0.40263972084839411</v>
      </c>
      <c r="D214" s="277">
        <f>IF(D$127=0,0,D$127/NMM_fec!D$127)</f>
        <v>0.40363817701143384</v>
      </c>
      <c r="E214" s="277">
        <f>IF(E$127=0,0,E$127/NMM_fec!E$127)</f>
        <v>0.4036381770114339</v>
      </c>
      <c r="F214" s="277">
        <f>IF(F$127=0,0,F$127/NMM_fec!F$127)</f>
        <v>0.40435138887511279</v>
      </c>
      <c r="G214" s="277">
        <f>IF(G$127=0,0,G$127/NMM_fec!G$127)</f>
        <v>0.40524029763775354</v>
      </c>
      <c r="H214" s="277">
        <f>IF(H$127=0,0,H$127/NMM_fec!H$127)</f>
        <v>0.40524029763775343</v>
      </c>
      <c r="I214" s="277">
        <f>IF(I$127=0,0,I$127/NMM_fec!I$127)</f>
        <v>0.40524029763775332</v>
      </c>
      <c r="J214" s="277">
        <f>IF(J$127=0,0,J$127/NMM_fec!J$127)</f>
        <v>0.40801829819542362</v>
      </c>
      <c r="K214" s="277">
        <f>IF(K$127=0,0,K$127/NMM_fec!K$127)</f>
        <v>0.40801829819542362</v>
      </c>
      <c r="L214" s="277">
        <f>IF(L$127=0,0,L$127/NMM_fec!L$127)</f>
        <v>0.40801829819542373</v>
      </c>
      <c r="M214" s="277">
        <f>IF(M$127=0,0,M$127/NMM_fec!M$127)</f>
        <v>0.42260852125748627</v>
      </c>
      <c r="N214" s="277">
        <f>IF(N$127=0,0,N$127/NMM_fec!N$127)</f>
        <v>0.4286320802714384</v>
      </c>
      <c r="O214" s="277">
        <f>IF(O$127=0,0,O$127/NMM_fec!O$127)</f>
        <v>0.43171060624057739</v>
      </c>
      <c r="P214" s="277">
        <f>IF(P$127=0,0,P$127/NMM_fec!P$127)</f>
        <v>0.43171060624057728</v>
      </c>
      <c r="Q214" s="277">
        <f>IF(Q$127=0,0,Q$127/NMM_fec!Q$127)</f>
        <v>0.43171060624057744</v>
      </c>
      <c r="R214" s="277">
        <f>IF(R$127=0,0,R$127/NMM_fec!R$127)</f>
        <v>0.43869501319273585</v>
      </c>
      <c r="S214" s="277">
        <f>IF(S$127=0,0,S$127/NMM_fec!S$127)</f>
        <v>0.43869501319273585</v>
      </c>
      <c r="T214" s="277">
        <f>IF(T$127=0,0,T$127/NMM_fec!T$127)</f>
        <v>0.44643810329060329</v>
      </c>
      <c r="U214" s="277">
        <f>IF(U$127=0,0,U$127/NMM_fec!U$127)</f>
        <v>0.45420678506412665</v>
      </c>
      <c r="V214" s="277">
        <f>IF(V$127=0,0,V$127/NMM_fec!V$127)</f>
        <v>0.45420678506412654</v>
      </c>
      <c r="W214" s="277">
        <f>IF(W$127=0,0,W$127/NMM_fec!W$127)</f>
        <v>0.46272934223366757</v>
      </c>
      <c r="X214" s="277">
        <f>IF(X$127=0,0,X$127/NMM_fec!X$127)</f>
        <v>0.46272934223366735</v>
      </c>
      <c r="Y214" s="277">
        <f>IF(Y$127=0,0,Y$127/NMM_fec!Y$127)</f>
        <v>0.47198411838573057</v>
      </c>
      <c r="DA214" s="82"/>
    </row>
  </sheetData>
  <conditionalFormatting sqref="B16:V16">
    <cfRule type="cellIs" dxfId="79" priority="428" operator="lessThan">
      <formula>0</formula>
    </cfRule>
  </conditionalFormatting>
  <conditionalFormatting sqref="B6:Y16">
    <cfRule type="cellIs" dxfId="78" priority="334" operator="lessThan">
      <formula>0</formula>
    </cfRule>
  </conditionalFormatting>
  <conditionalFormatting sqref="B20:Y25">
    <cfRule type="cellIs" dxfId="77" priority="336" operator="lessThan">
      <formula>0</formula>
    </cfRule>
  </conditionalFormatting>
  <conditionalFormatting sqref="B27:Y46">
    <cfRule type="cellIs" dxfId="76" priority="299" operator="lessThan">
      <formula>0</formula>
    </cfRule>
  </conditionalFormatting>
  <conditionalFormatting sqref="B49:Y59 B100:Y110 B147:Y152 B166:Y171">
    <cfRule type="cellIs" dxfId="75" priority="338" operator="lessThan">
      <formula>0</formula>
    </cfRule>
  </conditionalFormatting>
  <conditionalFormatting sqref="B63:Y97">
    <cfRule type="cellIs" dxfId="74" priority="315" operator="lessThan">
      <formula>0</formula>
    </cfRule>
  </conditionalFormatting>
  <conditionalFormatting sqref="B113:Y117">
    <cfRule type="cellIs" dxfId="73" priority="310" operator="lessThan">
      <formula>0</formula>
    </cfRule>
  </conditionalFormatting>
  <conditionalFormatting sqref="B122:Y128">
    <cfRule type="cellIs" dxfId="72" priority="309" operator="lessThan">
      <formula>0</formula>
    </cfRule>
  </conditionalFormatting>
  <conditionalFormatting sqref="B133:Y139">
    <cfRule type="cellIs" dxfId="71" priority="307" operator="lessThan">
      <formula>0</formula>
    </cfRule>
  </conditionalFormatting>
  <conditionalFormatting sqref="B142:Y144">
    <cfRule type="cellIs" dxfId="70" priority="300" operator="lessThan">
      <formula>0</formula>
    </cfRule>
  </conditionalFormatting>
  <conditionalFormatting sqref="B156:Y163">
    <cfRule type="cellIs" dxfId="69" priority="303" operator="lessThan">
      <formula>0</formula>
    </cfRule>
  </conditionalFormatting>
  <conditionalFormatting sqref="B177:Y179">
    <cfRule type="cellIs" dxfId="68" priority="302" operator="lessThan">
      <formula>0</formula>
    </cfRule>
  </conditionalFormatting>
  <conditionalFormatting sqref="B184:Y190">
    <cfRule type="cellIs" dxfId="67" priority="296" operator="lessThan">
      <formula>0</formula>
    </cfRule>
  </conditionalFormatting>
  <conditionalFormatting sqref="B192:Y193">
    <cfRule type="cellIs" dxfId="66" priority="297" operator="lessThan">
      <formula>0</formula>
    </cfRule>
  </conditionalFormatting>
  <conditionalFormatting sqref="B195:Y200 B206:Y211 B214:Y214">
    <cfRule type="cellIs" dxfId="65" priority="298" operator="lessThan">
      <formula>0</formula>
    </cfRule>
  </conditionalFormatting>
  <conditionalFormatting sqref="DA6:DA16">
    <cfRule type="cellIs" dxfId="64" priority="42" operator="lessThan">
      <formula>0</formula>
    </cfRule>
  </conditionalFormatting>
  <conditionalFormatting sqref="DA20:DA25">
    <cfRule type="cellIs" dxfId="63" priority="44" operator="lessThan">
      <formula>0</formula>
    </cfRule>
  </conditionalFormatting>
  <conditionalFormatting sqref="DA27:DA46">
    <cfRule type="cellIs" dxfId="62" priority="9" operator="lessThan">
      <formula>0</formula>
    </cfRule>
  </conditionalFormatting>
  <conditionalFormatting sqref="DA49:DA59 DA100:DA110">
    <cfRule type="cellIs" dxfId="61" priority="45" operator="lessThan">
      <formula>0</formula>
    </cfRule>
  </conditionalFormatting>
  <conditionalFormatting sqref="DA63:DA97">
    <cfRule type="cellIs" dxfId="60" priority="32" operator="lessThan">
      <formula>0</formula>
    </cfRule>
  </conditionalFormatting>
  <conditionalFormatting sqref="DA113:DA117">
    <cfRule type="cellIs" dxfId="59" priority="30" operator="lessThan">
      <formula>0</formula>
    </cfRule>
  </conditionalFormatting>
  <conditionalFormatting sqref="DA122:DA128">
    <cfRule type="cellIs" dxfId="58" priority="29" operator="lessThan">
      <formula>0</formula>
    </cfRule>
  </conditionalFormatting>
  <conditionalFormatting sqref="DA133:DA139">
    <cfRule type="cellIs" dxfId="57" priority="24" operator="lessThan">
      <formula>0</formula>
    </cfRule>
  </conditionalFormatting>
  <conditionalFormatting sqref="DA142:DA144">
    <cfRule type="cellIs" dxfId="56" priority="10" operator="lessThan">
      <formula>0</formula>
    </cfRule>
  </conditionalFormatting>
  <conditionalFormatting sqref="DA147:DA152">
    <cfRule type="cellIs" dxfId="55" priority="15" operator="lessThan">
      <formula>0</formula>
    </cfRule>
  </conditionalFormatting>
  <conditionalFormatting sqref="DA156:DA163">
    <cfRule type="cellIs" dxfId="54" priority="16" operator="lessThan">
      <formula>0</formula>
    </cfRule>
  </conditionalFormatting>
  <conditionalFormatting sqref="DA166:DA171">
    <cfRule type="cellIs" dxfId="53" priority="12" operator="lessThan">
      <formula>0</formula>
    </cfRule>
  </conditionalFormatting>
  <conditionalFormatting sqref="DA177:DA179">
    <cfRule type="cellIs" dxfId="52" priority="13" operator="lessThan">
      <formula>0</formula>
    </cfRule>
  </conditionalFormatting>
  <conditionalFormatting sqref="DA184:DA190">
    <cfRule type="cellIs" dxfId="51" priority="3" operator="lessThan">
      <formula>0</formula>
    </cfRule>
  </conditionalFormatting>
  <conditionalFormatting sqref="DA192:DA193">
    <cfRule type="cellIs" dxfId="50" priority="5" operator="lessThan">
      <formula>0</formula>
    </cfRule>
  </conditionalFormatting>
  <conditionalFormatting sqref="DA195:DA200">
    <cfRule type="cellIs" dxfId="49" priority="2" operator="lessThan">
      <formula>0</formula>
    </cfRule>
  </conditionalFormatting>
  <conditionalFormatting sqref="DA206:DA211">
    <cfRule type="cellIs" dxfId="48" priority="1" operator="lessThan">
      <formula>0</formula>
    </cfRule>
  </conditionalFormatting>
  <conditionalFormatting sqref="DA214">
    <cfRule type="cellIs" dxfId="47" priority="8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35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tabColor theme="4" tint="0.79998168889431442"/>
    <pageSetUpPr fitToPage="1"/>
  </sheetPr>
  <dimension ref="A1:DA214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Non-metallic mineral products / CO2 emissions"</f>
        <v>EL: Non-metallic mineral products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5" customHeight="1" x14ac:dyDescent="0.25">
      <c r="A5" s="34" t="s">
        <v>51</v>
      </c>
      <c r="B5" s="223">
        <f t="shared" ref="B5:Y5" si="0">SUM(B6:B10)+B16+B17+B25+B33+B46</f>
        <v>10882.230542755791</v>
      </c>
      <c r="C5" s="223">
        <f t="shared" si="0"/>
        <v>11136.035605471461</v>
      </c>
      <c r="D5" s="223">
        <f t="shared" si="0"/>
        <v>10401.353291279311</v>
      </c>
      <c r="E5" s="223">
        <f t="shared" si="0"/>
        <v>10019.931930427825</v>
      </c>
      <c r="F5" s="223">
        <f t="shared" si="0"/>
        <v>10315.529262559903</v>
      </c>
      <c r="G5" s="223">
        <f t="shared" si="0"/>
        <v>10347.916728445436</v>
      </c>
      <c r="H5" s="223">
        <f t="shared" si="0"/>
        <v>10144.627725121671</v>
      </c>
      <c r="I5" s="223">
        <f t="shared" si="0"/>
        <v>11422.906818014901</v>
      </c>
      <c r="J5" s="223">
        <f t="shared" si="0"/>
        <v>9679.2326992236831</v>
      </c>
      <c r="K5" s="223">
        <f t="shared" si="0"/>
        <v>7239.0537066390734</v>
      </c>
      <c r="L5" s="223">
        <f t="shared" si="0"/>
        <v>7213.3351439353373</v>
      </c>
      <c r="M5" s="223">
        <f t="shared" si="0"/>
        <v>4464.8748813833845</v>
      </c>
      <c r="N5" s="223">
        <f t="shared" si="0"/>
        <v>5157.8147448987738</v>
      </c>
      <c r="O5" s="223">
        <f t="shared" si="0"/>
        <v>5855.3526730548128</v>
      </c>
      <c r="P5" s="223">
        <f t="shared" si="0"/>
        <v>6163.2337476337034</v>
      </c>
      <c r="Q5" s="223">
        <f t="shared" si="0"/>
        <v>5821.8121685791557</v>
      </c>
      <c r="R5" s="223">
        <f t="shared" si="0"/>
        <v>6398.7214100694064</v>
      </c>
      <c r="S5" s="223">
        <f t="shared" si="0"/>
        <v>5919.1446695924678</v>
      </c>
      <c r="T5" s="223">
        <f t="shared" si="0"/>
        <v>5471.5631633564808</v>
      </c>
      <c r="U5" s="223">
        <f t="shared" si="0"/>
        <v>5414.0754134433701</v>
      </c>
      <c r="V5" s="223">
        <f t="shared" si="0"/>
        <v>4734.9726226719722</v>
      </c>
      <c r="W5" s="223">
        <f t="shared" si="0"/>
        <v>5167.4070851159795</v>
      </c>
      <c r="X5" s="223">
        <f t="shared" si="0"/>
        <v>4754.3271551923544</v>
      </c>
      <c r="Y5" s="223">
        <f t="shared" si="0"/>
        <v>4778.261486848498</v>
      </c>
      <c r="DA5" s="89"/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1692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1693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1694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1695</v>
      </c>
    </row>
    <row r="10" spans="1:105" ht="12" customHeight="1" x14ac:dyDescent="0.25">
      <c r="A10" s="56" t="s">
        <v>95</v>
      </c>
      <c r="B10" s="260">
        <v>3.3434252811382019</v>
      </c>
      <c r="C10" s="260">
        <v>4.3601106845011346</v>
      </c>
      <c r="D10" s="260">
        <v>3.3995357629019161</v>
      </c>
      <c r="E10" s="260">
        <v>2.7026834227071519</v>
      </c>
      <c r="F10" s="260">
        <v>1.71333469600476</v>
      </c>
      <c r="G10" s="260">
        <v>1.270443949436064</v>
      </c>
      <c r="H10" s="260">
        <v>1.6860067195741311</v>
      </c>
      <c r="I10" s="260">
        <v>2.4180394478642131</v>
      </c>
      <c r="J10" s="260">
        <v>1.726145451691685</v>
      </c>
      <c r="K10" s="260">
        <v>1.318012198923763</v>
      </c>
      <c r="L10" s="260">
        <v>1.5554636947680649</v>
      </c>
      <c r="M10" s="260">
        <v>1.495164872126143</v>
      </c>
      <c r="N10" s="260">
        <v>1.1729726046355671</v>
      </c>
      <c r="O10" s="260">
        <v>0.99341811095410448</v>
      </c>
      <c r="P10" s="260">
        <v>1.26037016113107</v>
      </c>
      <c r="Q10" s="260">
        <v>0.4292376924160537</v>
      </c>
      <c r="R10" s="260">
        <v>0.92575687367485726</v>
      </c>
      <c r="S10" s="260">
        <v>0.52638045531215161</v>
      </c>
      <c r="T10" s="260">
        <v>0.61536302586571778</v>
      </c>
      <c r="U10" s="260">
        <v>0.50899065307639957</v>
      </c>
      <c r="V10" s="260">
        <v>0.80748784635102178</v>
      </c>
      <c r="W10" s="260">
        <v>0.95002727728972602</v>
      </c>
      <c r="X10" s="260">
        <v>0.69083626224617467</v>
      </c>
      <c r="Y10" s="260">
        <v>0.59322067981972071</v>
      </c>
      <c r="DA10" s="68" t="s">
        <v>1696</v>
      </c>
    </row>
    <row r="11" spans="1:105" ht="12" customHeight="1" x14ac:dyDescent="0.25">
      <c r="A11" s="37" t="s">
        <v>159</v>
      </c>
      <c r="B11" s="226">
        <v>2.1046751813795619</v>
      </c>
      <c r="C11" s="226">
        <v>2.191686965101995</v>
      </c>
      <c r="D11" s="226">
        <v>1.5547360769088781</v>
      </c>
      <c r="E11" s="226">
        <v>1.4110022986177559</v>
      </c>
      <c r="F11" s="226">
        <v>9.9276578896452944E-2</v>
      </c>
      <c r="G11" s="226">
        <v>9.2943899618555814E-2</v>
      </c>
      <c r="H11" s="226">
        <v>9.316055756290012E-2</v>
      </c>
      <c r="I11" s="226">
        <v>0.1474580608738458</v>
      </c>
      <c r="J11" s="226">
        <v>0.1057744781959523</v>
      </c>
      <c r="K11" s="226">
        <v>8.6532840245809622E-2</v>
      </c>
      <c r="L11" s="226">
        <v>9.7654299275824474E-2</v>
      </c>
      <c r="M11" s="226">
        <v>3.7836393115166747E-2</v>
      </c>
      <c r="N11" s="226">
        <v>0.32912177877773252</v>
      </c>
      <c r="O11" s="226">
        <v>0.41667177407010902</v>
      </c>
      <c r="P11" s="226">
        <v>0.56937366923659616</v>
      </c>
      <c r="Q11" s="226">
        <v>0.27867741390388101</v>
      </c>
      <c r="R11" s="226">
        <v>0.32627047506156159</v>
      </c>
      <c r="S11" s="226">
        <v>0.1946164066684461</v>
      </c>
      <c r="T11" s="226">
        <v>0.2002286940719637</v>
      </c>
      <c r="U11" s="226">
        <v>0.16134171847337</v>
      </c>
      <c r="V11" s="226">
        <v>0.14328844409873209</v>
      </c>
      <c r="W11" s="226">
        <v>0.17463102114370349</v>
      </c>
      <c r="X11" s="226">
        <v>0.1344832731906406</v>
      </c>
      <c r="Y11" s="226">
        <v>0.10170596047783891</v>
      </c>
      <c r="DA11" s="69" t="s">
        <v>1697</v>
      </c>
    </row>
    <row r="12" spans="1:105" ht="12" customHeight="1" x14ac:dyDescent="0.25">
      <c r="A12" s="37" t="s">
        <v>35</v>
      </c>
      <c r="B12" s="226">
        <v>1.23875009975864</v>
      </c>
      <c r="C12" s="226">
        <v>2.16842371939914</v>
      </c>
      <c r="D12" s="226">
        <v>1.844799685993038</v>
      </c>
      <c r="E12" s="226">
        <v>1.2916811240893959</v>
      </c>
      <c r="F12" s="226">
        <v>1.614058117108307</v>
      </c>
      <c r="G12" s="226">
        <v>1.1775000498175081</v>
      </c>
      <c r="H12" s="226">
        <v>1.5928461620112311</v>
      </c>
      <c r="I12" s="226">
        <v>2.2705813869903668</v>
      </c>
      <c r="J12" s="226">
        <v>1.620370973495733</v>
      </c>
      <c r="K12" s="226">
        <v>1.231479358677954</v>
      </c>
      <c r="L12" s="226">
        <v>1.4578093954922411</v>
      </c>
      <c r="M12" s="226">
        <v>1.457328479010976</v>
      </c>
      <c r="N12" s="226">
        <v>0.84385082585783411</v>
      </c>
      <c r="O12" s="226">
        <v>0.57674633688399557</v>
      </c>
      <c r="P12" s="226">
        <v>0.69099649189447343</v>
      </c>
      <c r="Q12" s="226">
        <v>0.15056027851217271</v>
      </c>
      <c r="R12" s="226">
        <v>0.59948639861329567</v>
      </c>
      <c r="S12" s="226">
        <v>0.33176404864370562</v>
      </c>
      <c r="T12" s="226">
        <v>0.41513433179375409</v>
      </c>
      <c r="U12" s="226">
        <v>0.34764893460302959</v>
      </c>
      <c r="V12" s="226">
        <v>0.66419940225228968</v>
      </c>
      <c r="W12" s="226">
        <v>0.77539625614602259</v>
      </c>
      <c r="X12" s="226">
        <v>0.5563529890555341</v>
      </c>
      <c r="Y12" s="226">
        <v>0.49151471934188179</v>
      </c>
      <c r="DA12" s="69" t="s">
        <v>1698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1699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1700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1701</v>
      </c>
    </row>
    <row r="16" spans="1:105" ht="12" customHeight="1" x14ac:dyDescent="0.25">
      <c r="A16" s="57" t="s">
        <v>1450</v>
      </c>
      <c r="B16" s="261">
        <v>0</v>
      </c>
      <c r="C16" s="261">
        <v>0</v>
      </c>
      <c r="D16" s="261">
        <v>0</v>
      </c>
      <c r="E16" s="261">
        <v>0</v>
      </c>
      <c r="F16" s="261">
        <v>0</v>
      </c>
      <c r="G16" s="261">
        <v>0</v>
      </c>
      <c r="H16" s="261">
        <v>0</v>
      </c>
      <c r="I16" s="261">
        <v>0</v>
      </c>
      <c r="J16" s="261">
        <v>0</v>
      </c>
      <c r="K16" s="261">
        <v>0</v>
      </c>
      <c r="L16" s="261">
        <v>0</v>
      </c>
      <c r="M16" s="261">
        <v>0</v>
      </c>
      <c r="N16" s="261">
        <v>0</v>
      </c>
      <c r="O16" s="261">
        <v>0</v>
      </c>
      <c r="P16" s="261">
        <v>0</v>
      </c>
      <c r="Q16" s="261">
        <v>0</v>
      </c>
      <c r="R16" s="261">
        <v>0</v>
      </c>
      <c r="S16" s="261">
        <v>0</v>
      </c>
      <c r="T16" s="261">
        <v>0</v>
      </c>
      <c r="U16" s="261">
        <v>0</v>
      </c>
      <c r="V16" s="261">
        <v>0</v>
      </c>
      <c r="W16" s="261">
        <v>0</v>
      </c>
      <c r="X16" s="261">
        <v>0</v>
      </c>
      <c r="Y16" s="261">
        <v>0</v>
      </c>
      <c r="DA16" s="70" t="s">
        <v>1702</v>
      </c>
    </row>
    <row r="17" spans="1:105" ht="12" customHeight="1" x14ac:dyDescent="0.25">
      <c r="A17" s="57" t="s">
        <v>1452</v>
      </c>
      <c r="B17" s="261">
        <v>1997.42806321082</v>
      </c>
      <c r="C17" s="261">
        <v>2119.3748927094821</v>
      </c>
      <c r="D17" s="261">
        <v>1867.8011803513921</v>
      </c>
      <c r="E17" s="261">
        <v>1671.492717815946</v>
      </c>
      <c r="F17" s="261">
        <v>1824.4161545442339</v>
      </c>
      <c r="G17" s="261">
        <v>1601.808276025967</v>
      </c>
      <c r="H17" s="261">
        <v>1592.9172612600039</v>
      </c>
      <c r="I17" s="261">
        <v>2309.3797649060848</v>
      </c>
      <c r="J17" s="261">
        <v>1667.784666778407</v>
      </c>
      <c r="K17" s="261">
        <v>1202.8576142402269</v>
      </c>
      <c r="L17" s="261">
        <v>1409.1524587622771</v>
      </c>
      <c r="M17" s="261">
        <v>934.9320920781015</v>
      </c>
      <c r="N17" s="261">
        <v>939.42638622791378</v>
      </c>
      <c r="O17" s="261">
        <v>1033.6557363314621</v>
      </c>
      <c r="P17" s="261">
        <v>1099.3797516836451</v>
      </c>
      <c r="Q17" s="261">
        <v>1113.3909837078511</v>
      </c>
      <c r="R17" s="261">
        <v>1245.830879021064</v>
      </c>
      <c r="S17" s="261">
        <v>1046.8749393561029</v>
      </c>
      <c r="T17" s="261">
        <v>935.59311783359317</v>
      </c>
      <c r="U17" s="261">
        <v>942.14138084961996</v>
      </c>
      <c r="V17" s="261">
        <v>807.63449386644868</v>
      </c>
      <c r="W17" s="261">
        <v>918.18714865529967</v>
      </c>
      <c r="X17" s="261">
        <v>849.60707425640237</v>
      </c>
      <c r="Y17" s="261">
        <v>827.59951232387607</v>
      </c>
      <c r="DA17" s="70" t="s">
        <v>1703</v>
      </c>
    </row>
    <row r="18" spans="1:105" ht="12" customHeight="1" x14ac:dyDescent="0.25">
      <c r="A18" s="18" t="s">
        <v>28</v>
      </c>
      <c r="B18" s="230">
        <v>1248.599438353413</v>
      </c>
      <c r="C18" s="230">
        <v>1283.562087921573</v>
      </c>
      <c r="D18" s="230">
        <v>929.73082485454893</v>
      </c>
      <c r="E18" s="230">
        <v>743.8610924320119</v>
      </c>
      <c r="F18" s="230">
        <v>693.74452226134633</v>
      </c>
      <c r="G18" s="230">
        <v>460.87149854473699</v>
      </c>
      <c r="H18" s="230">
        <v>414.63856172514312</v>
      </c>
      <c r="I18" s="230">
        <v>649.2374766804121</v>
      </c>
      <c r="J18" s="230">
        <v>436.6645602872162</v>
      </c>
      <c r="K18" s="230">
        <v>136.17442121100169</v>
      </c>
      <c r="L18" s="230">
        <v>281.81325063872231</v>
      </c>
      <c r="M18" s="230">
        <v>79.011499109734942</v>
      </c>
      <c r="N18" s="230">
        <v>52.911176787870708</v>
      </c>
      <c r="O18" s="230">
        <v>55.481057860046043</v>
      </c>
      <c r="P18" s="230">
        <v>66.970388050937785</v>
      </c>
      <c r="Q18" s="230">
        <v>27.69446788105963</v>
      </c>
      <c r="R18" s="230">
        <v>20.79708312774671</v>
      </c>
      <c r="S18" s="230">
        <v>25.055616938428731</v>
      </c>
      <c r="T18" s="230">
        <v>154.62581640533179</v>
      </c>
      <c r="U18" s="230">
        <v>78.854826453002488</v>
      </c>
      <c r="V18" s="230">
        <v>152.5662820920179</v>
      </c>
      <c r="W18" s="230">
        <v>207.17431593224151</v>
      </c>
      <c r="X18" s="230">
        <v>65.832873214772604</v>
      </c>
      <c r="Y18" s="230">
        <v>70.215667847517309</v>
      </c>
      <c r="DA18" s="71" t="s">
        <v>1704</v>
      </c>
    </row>
    <row r="19" spans="1:105" ht="12" customHeight="1" x14ac:dyDescent="0.25">
      <c r="A19" s="18" t="s">
        <v>31</v>
      </c>
      <c r="B19" s="230">
        <v>20.747229161397499</v>
      </c>
      <c r="C19" s="230">
        <v>20.563838025037949</v>
      </c>
      <c r="D19" s="230">
        <v>16.338520974937271</v>
      </c>
      <c r="E19" s="230">
        <v>17.774831977962759</v>
      </c>
      <c r="F19" s="230">
        <v>20.490814333376761</v>
      </c>
      <c r="G19" s="230">
        <v>18.522672161774889</v>
      </c>
      <c r="H19" s="230">
        <v>19.135870172723809</v>
      </c>
      <c r="I19" s="230">
        <v>17.674203128917089</v>
      </c>
      <c r="J19" s="230">
        <v>17.51753781619805</v>
      </c>
      <c r="K19" s="230">
        <v>15.74435864515473</v>
      </c>
      <c r="L19" s="230">
        <v>9.3410578414630763</v>
      </c>
      <c r="M19" s="230">
        <v>4.3189853886517753</v>
      </c>
      <c r="N19" s="230">
        <v>1.196239706747821</v>
      </c>
      <c r="O19" s="230">
        <v>1.9678532052511699</v>
      </c>
      <c r="P19" s="230">
        <v>2.1500001546707792</v>
      </c>
      <c r="Q19" s="230">
        <v>0.81638377238814486</v>
      </c>
      <c r="R19" s="230">
        <v>1.401644226847967</v>
      </c>
      <c r="S19" s="230">
        <v>1.1382257694422979</v>
      </c>
      <c r="T19" s="230">
        <v>2.6252777034529782</v>
      </c>
      <c r="U19" s="230">
        <v>2.6372000623146108</v>
      </c>
      <c r="V19" s="230">
        <v>3.9756305178607652</v>
      </c>
      <c r="W19" s="230">
        <v>4.7542236163978</v>
      </c>
      <c r="X19" s="230">
        <v>6.145047666218475</v>
      </c>
      <c r="Y19" s="230">
        <v>8.3133517040910849</v>
      </c>
      <c r="DA19" s="71" t="s">
        <v>1705</v>
      </c>
    </row>
    <row r="20" spans="1:105" ht="12" customHeight="1" x14ac:dyDescent="0.25">
      <c r="A20" s="18" t="s">
        <v>159</v>
      </c>
      <c r="B20" s="295">
        <v>71.195230156153258</v>
      </c>
      <c r="C20" s="295">
        <v>69.038650318308584</v>
      </c>
      <c r="D20" s="295">
        <v>60.196092900265747</v>
      </c>
      <c r="E20" s="295">
        <v>69.295474014574339</v>
      </c>
      <c r="F20" s="295">
        <v>4.3213930951577888</v>
      </c>
      <c r="G20" s="295">
        <v>5.5989874667859016</v>
      </c>
      <c r="H20" s="295">
        <v>5.7867022121182607</v>
      </c>
      <c r="I20" s="295">
        <v>5.7273644498410778</v>
      </c>
      <c r="J20" s="295">
        <v>5.6975902979539779</v>
      </c>
      <c r="K20" s="295">
        <v>5.2226314219824106</v>
      </c>
      <c r="L20" s="295">
        <v>3.7571152142344739</v>
      </c>
      <c r="M20" s="295">
        <v>0.92019161601314969</v>
      </c>
      <c r="N20" s="295">
        <v>6.3857855265006132</v>
      </c>
      <c r="O20" s="295">
        <v>9.1243918180932972</v>
      </c>
      <c r="P20" s="295">
        <v>12.2615167179423</v>
      </c>
      <c r="Q20" s="295">
        <v>3.9339973623039168</v>
      </c>
      <c r="R20" s="295">
        <v>3.9899593766293422</v>
      </c>
      <c r="S20" s="295">
        <v>3.832377372242457</v>
      </c>
      <c r="T20" s="295">
        <v>6.7041328411086107</v>
      </c>
      <c r="U20" s="295">
        <v>5.4770576646217064</v>
      </c>
      <c r="V20" s="295">
        <v>7.2365979764620167</v>
      </c>
      <c r="W20" s="295">
        <v>7.8008520888375177</v>
      </c>
      <c r="X20" s="295">
        <v>7.0427276298190726</v>
      </c>
      <c r="Y20" s="295">
        <v>5.7270968673709017</v>
      </c>
      <c r="DA20" s="122" t="s">
        <v>1706</v>
      </c>
    </row>
    <row r="21" spans="1:105" ht="12" customHeight="1" x14ac:dyDescent="0.25">
      <c r="A21" s="18" t="s">
        <v>32</v>
      </c>
      <c r="B21" s="295">
        <v>128.97083407342689</v>
      </c>
      <c r="C21" s="295">
        <v>123.5218754348431</v>
      </c>
      <c r="D21" s="295">
        <v>122.676337832412</v>
      </c>
      <c r="E21" s="295">
        <v>111.7344987047699</v>
      </c>
      <c r="F21" s="295">
        <v>188.91844098419261</v>
      </c>
      <c r="G21" s="295">
        <v>191.28797048667499</v>
      </c>
      <c r="H21" s="295">
        <v>224.82921033681089</v>
      </c>
      <c r="I21" s="295">
        <v>217.93080159540591</v>
      </c>
      <c r="J21" s="295">
        <v>183.52861725058031</v>
      </c>
      <c r="K21" s="295">
        <v>118.8456817598819</v>
      </c>
      <c r="L21" s="295">
        <v>100.8801683698083</v>
      </c>
      <c r="M21" s="295">
        <v>70.944002549989676</v>
      </c>
      <c r="N21" s="295">
        <v>3.1898326943555331</v>
      </c>
      <c r="O21" s="295">
        <v>6.9966241868467813</v>
      </c>
      <c r="P21" s="295">
        <v>1.528834331639161</v>
      </c>
      <c r="Q21" s="295">
        <v>2.17692794647719</v>
      </c>
      <c r="R21" s="295">
        <v>1.9933782889212219</v>
      </c>
      <c r="S21" s="295">
        <v>2.6705748651801211</v>
      </c>
      <c r="T21" s="295">
        <v>4.8223335636747349</v>
      </c>
      <c r="U21" s="295">
        <v>5.1962899809136616</v>
      </c>
      <c r="V21" s="295">
        <v>6.3663845599713866</v>
      </c>
      <c r="W21" s="295">
        <v>11.789540105178631</v>
      </c>
      <c r="X21" s="295">
        <v>7.7324625331663874</v>
      </c>
      <c r="Y21" s="295">
        <v>7.7392692954518392</v>
      </c>
      <c r="DA21" s="122" t="s">
        <v>1707</v>
      </c>
    </row>
    <row r="22" spans="1:105" ht="12" customHeight="1" x14ac:dyDescent="0.25">
      <c r="A22" s="18" t="s">
        <v>33</v>
      </c>
      <c r="B22" s="295">
        <v>486.01190653961208</v>
      </c>
      <c r="C22" s="295">
        <v>554.38258835408942</v>
      </c>
      <c r="D22" s="295">
        <v>667.43266137954095</v>
      </c>
      <c r="E22" s="295">
        <v>665.39130689821161</v>
      </c>
      <c r="F22" s="295">
        <v>846.68292622969534</v>
      </c>
      <c r="G22" s="295">
        <v>854.59394951089018</v>
      </c>
      <c r="H22" s="295">
        <v>829.58669307043908</v>
      </c>
      <c r="I22" s="295">
        <v>1330.619100324785</v>
      </c>
      <c r="J22" s="295">
        <v>937.09434286329611</v>
      </c>
      <c r="K22" s="295">
        <v>852.54541207734269</v>
      </c>
      <c r="L22" s="295">
        <v>957.27364985378415</v>
      </c>
      <c r="M22" s="295">
        <v>744.29477901456937</v>
      </c>
      <c r="N22" s="295">
        <v>859.37053531564857</v>
      </c>
      <c r="O22" s="295">
        <v>947.4560611360389</v>
      </c>
      <c r="P22" s="295">
        <v>1001.588336529333</v>
      </c>
      <c r="Q22" s="295">
        <v>1076.643796830848</v>
      </c>
      <c r="R22" s="295">
        <v>1210.317698990106</v>
      </c>
      <c r="S22" s="295">
        <v>1007.645061950235</v>
      </c>
      <c r="T22" s="295">
        <v>752.91587266119222</v>
      </c>
      <c r="U22" s="295">
        <v>838.17438910416638</v>
      </c>
      <c r="V22" s="295">
        <v>603.945064961404</v>
      </c>
      <c r="W22" s="295">
        <v>652.0308915118153</v>
      </c>
      <c r="X22" s="295">
        <v>733.71842482915474</v>
      </c>
      <c r="Y22" s="295">
        <v>707.92676732603366</v>
      </c>
      <c r="DA22" s="122" t="s">
        <v>1708</v>
      </c>
    </row>
    <row r="23" spans="1:105" ht="12" customHeight="1" x14ac:dyDescent="0.25">
      <c r="A23" s="18" t="s">
        <v>35</v>
      </c>
      <c r="B23" s="295">
        <v>41.903424926817337</v>
      </c>
      <c r="C23" s="295">
        <v>68.30585265563073</v>
      </c>
      <c r="D23" s="295">
        <v>71.426742409687151</v>
      </c>
      <c r="E23" s="295">
        <v>63.435513788415797</v>
      </c>
      <c r="F23" s="295">
        <v>70.258057640465552</v>
      </c>
      <c r="G23" s="295">
        <v>70.933197855104581</v>
      </c>
      <c r="H23" s="295">
        <v>98.940223742769234</v>
      </c>
      <c r="I23" s="295">
        <v>88.190818726723364</v>
      </c>
      <c r="J23" s="295">
        <v>87.282018263161845</v>
      </c>
      <c r="K23" s="295">
        <v>74.325109124864028</v>
      </c>
      <c r="L23" s="295">
        <v>56.08721684426439</v>
      </c>
      <c r="M23" s="295">
        <v>35.442634399142698</v>
      </c>
      <c r="N23" s="295">
        <v>16.37281619679047</v>
      </c>
      <c r="O23" s="295">
        <v>12.629748125185341</v>
      </c>
      <c r="P23" s="295">
        <v>14.88067589912181</v>
      </c>
      <c r="Q23" s="295">
        <v>2.1254099147730821</v>
      </c>
      <c r="R23" s="295">
        <v>7.3311150108129146</v>
      </c>
      <c r="S23" s="295">
        <v>6.5330824605746196</v>
      </c>
      <c r="T23" s="295">
        <v>13.899684658832729</v>
      </c>
      <c r="U23" s="295">
        <v>11.80161758460115</v>
      </c>
      <c r="V23" s="295">
        <v>33.544533758732669</v>
      </c>
      <c r="W23" s="295">
        <v>34.637325400828921</v>
      </c>
      <c r="X23" s="295">
        <v>29.13553838327104</v>
      </c>
      <c r="Y23" s="295">
        <v>27.67735928341132</v>
      </c>
      <c r="DA23" s="122" t="s">
        <v>1709</v>
      </c>
    </row>
    <row r="24" spans="1:105" ht="12" customHeight="1" x14ac:dyDescent="0.25">
      <c r="A24" s="18" t="s">
        <v>38</v>
      </c>
      <c r="B24" s="295">
        <v>0</v>
      </c>
      <c r="C24" s="295">
        <v>0</v>
      </c>
      <c r="D24" s="295">
        <v>0</v>
      </c>
      <c r="E24" s="295">
        <v>0</v>
      </c>
      <c r="F24" s="295">
        <v>0</v>
      </c>
      <c r="G24" s="295">
        <v>0</v>
      </c>
      <c r="H24" s="295">
        <v>0</v>
      </c>
      <c r="I24" s="295">
        <v>0</v>
      </c>
      <c r="J24" s="295">
        <v>0</v>
      </c>
      <c r="K24" s="295">
        <v>0</v>
      </c>
      <c r="L24" s="295">
        <v>0</v>
      </c>
      <c r="M24" s="295">
        <v>0</v>
      </c>
      <c r="N24" s="295">
        <v>0</v>
      </c>
      <c r="O24" s="295">
        <v>0</v>
      </c>
      <c r="P24" s="295">
        <v>0</v>
      </c>
      <c r="Q24" s="295">
        <v>0</v>
      </c>
      <c r="R24" s="295">
        <v>0</v>
      </c>
      <c r="S24" s="295">
        <v>0</v>
      </c>
      <c r="T24" s="295">
        <v>0</v>
      </c>
      <c r="U24" s="295">
        <v>0</v>
      </c>
      <c r="V24" s="295">
        <v>0</v>
      </c>
      <c r="W24" s="295">
        <v>0</v>
      </c>
      <c r="X24" s="295">
        <v>0</v>
      </c>
      <c r="Y24" s="295">
        <v>0</v>
      </c>
      <c r="DA24" s="122" t="s">
        <v>1710</v>
      </c>
    </row>
    <row r="25" spans="1:105" ht="12" customHeight="1" x14ac:dyDescent="0.25">
      <c r="A25" s="57" t="s">
        <v>1461</v>
      </c>
      <c r="B25" s="261">
        <v>1929.190508266438</v>
      </c>
      <c r="C25" s="261">
        <v>2046.971303637778</v>
      </c>
      <c r="D25" s="261">
        <v>1803.9920309672941</v>
      </c>
      <c r="E25" s="261">
        <v>1614.3899974367439</v>
      </c>
      <c r="F25" s="261">
        <v>1762.089155199382</v>
      </c>
      <c r="G25" s="261">
        <v>1547.086164997856</v>
      </c>
      <c r="H25" s="261">
        <v>1538.498891387721</v>
      </c>
      <c r="I25" s="261">
        <v>2230.485094555901</v>
      </c>
      <c r="J25" s="261">
        <v>1610.8086234701179</v>
      </c>
      <c r="K25" s="261">
        <v>1161.7647388302139</v>
      </c>
      <c r="L25" s="261">
        <v>1361.011992479235</v>
      </c>
      <c r="M25" s="261">
        <v>902.9922784860704</v>
      </c>
      <c r="N25" s="261">
        <v>907.33303536981873</v>
      </c>
      <c r="O25" s="261">
        <v>998.34325554649035</v>
      </c>
      <c r="P25" s="261">
        <v>1061.821960446016</v>
      </c>
      <c r="Q25" s="261">
        <v>1075.3545308189209</v>
      </c>
      <c r="R25" s="261">
        <v>1203.2699204441869</v>
      </c>
      <c r="S25" s="261">
        <v>1011.110854776567</v>
      </c>
      <c r="T25" s="261">
        <v>903.63072181061432</v>
      </c>
      <c r="U25" s="261">
        <v>909.95527841859735</v>
      </c>
      <c r="V25" s="261">
        <v>780.04351115961697</v>
      </c>
      <c r="W25" s="261">
        <v>886.81938770331101</v>
      </c>
      <c r="X25" s="261">
        <v>820.58219447299098</v>
      </c>
      <c r="Y25" s="261">
        <v>799.32647048858473</v>
      </c>
      <c r="DA25" s="70" t="s">
        <v>1711</v>
      </c>
    </row>
    <row r="26" spans="1:105" ht="12" customHeight="1" x14ac:dyDescent="0.25">
      <c r="A26" s="18" t="s">
        <v>28</v>
      </c>
      <c r="B26" s="230">
        <v>1205.9438982879519</v>
      </c>
      <c r="C26" s="230">
        <v>1239.7121290107721</v>
      </c>
      <c r="D26" s="230">
        <v>897.96870064442089</v>
      </c>
      <c r="E26" s="230">
        <v>718.44878192095257</v>
      </c>
      <c r="F26" s="230">
        <v>670.04432958503253</v>
      </c>
      <c r="G26" s="230">
        <v>445.12687935995729</v>
      </c>
      <c r="H26" s="230">
        <v>400.4733849365997</v>
      </c>
      <c r="I26" s="230">
        <v>627.05776527908324</v>
      </c>
      <c r="J26" s="230">
        <v>421.74691570533042</v>
      </c>
      <c r="K26" s="230">
        <v>131.5223339991758</v>
      </c>
      <c r="L26" s="230">
        <v>272.18574638527622</v>
      </c>
      <c r="M26" s="230">
        <v>76.312252207660407</v>
      </c>
      <c r="N26" s="230">
        <v>51.103587618711643</v>
      </c>
      <c r="O26" s="230">
        <v>53.585674590016481</v>
      </c>
      <c r="P26" s="230">
        <v>64.682498129672524</v>
      </c>
      <c r="Q26" s="230">
        <v>26.748349816286169</v>
      </c>
      <c r="R26" s="230">
        <v>20.086598415555748</v>
      </c>
      <c r="S26" s="230">
        <v>24.19964917218384</v>
      </c>
      <c r="T26" s="230">
        <v>149.34337953708351</v>
      </c>
      <c r="U26" s="230">
        <v>76.160931913407964</v>
      </c>
      <c r="V26" s="230">
        <v>147.3542044965028</v>
      </c>
      <c r="W26" s="230">
        <v>200.09667993279231</v>
      </c>
      <c r="X26" s="230">
        <v>63.583843882563109</v>
      </c>
      <c r="Y26" s="230">
        <v>67.816910374870474</v>
      </c>
      <c r="DA26" s="71" t="s">
        <v>1712</v>
      </c>
    </row>
    <row r="27" spans="1:105" ht="12" customHeight="1" x14ac:dyDescent="0.25">
      <c r="A27" s="18" t="s">
        <v>31</v>
      </c>
      <c r="B27" s="295">
        <v>20.038447595783179</v>
      </c>
      <c r="C27" s="295">
        <v>19.861321597565091</v>
      </c>
      <c r="D27" s="295">
        <v>15.780352826971511</v>
      </c>
      <c r="E27" s="295">
        <v>17.167595554252131</v>
      </c>
      <c r="F27" s="295">
        <v>19.790792593078759</v>
      </c>
      <c r="G27" s="295">
        <v>17.889887491009759</v>
      </c>
      <c r="H27" s="295">
        <v>18.482136996360609</v>
      </c>
      <c r="I27" s="295">
        <v>17.070404459357519</v>
      </c>
      <c r="J27" s="295">
        <v>16.919091258227091</v>
      </c>
      <c r="K27" s="295">
        <v>15.20648869233861</v>
      </c>
      <c r="L27" s="295">
        <v>9.0219419947222086</v>
      </c>
      <c r="M27" s="295">
        <v>4.17143714489257</v>
      </c>
      <c r="N27" s="295">
        <v>1.1553729169898761</v>
      </c>
      <c r="O27" s="295">
        <v>1.90062600759182</v>
      </c>
      <c r="P27" s="295">
        <v>2.0765503236671319</v>
      </c>
      <c r="Q27" s="295">
        <v>0.78849389061964281</v>
      </c>
      <c r="R27" s="295">
        <v>1.353760262111702</v>
      </c>
      <c r="S27" s="295">
        <v>1.0993408929794239</v>
      </c>
      <c r="T27" s="295">
        <v>2.5355911035532719</v>
      </c>
      <c r="U27" s="295">
        <v>2.5471061623309259</v>
      </c>
      <c r="V27" s="295">
        <v>3.8398122068548619</v>
      </c>
      <c r="W27" s="295">
        <v>4.5918064554411604</v>
      </c>
      <c r="X27" s="295">
        <v>5.9351161870915741</v>
      </c>
      <c r="Y27" s="295">
        <v>8.0293450837134799</v>
      </c>
      <c r="DA27" s="122" t="s">
        <v>1713</v>
      </c>
    </row>
    <row r="28" spans="1:105" ht="12" customHeight="1" x14ac:dyDescent="0.25">
      <c r="A28" s="18" t="s">
        <v>159</v>
      </c>
      <c r="B28" s="295">
        <v>68.763008180785079</v>
      </c>
      <c r="C28" s="295">
        <v>66.68010295374981</v>
      </c>
      <c r="D28" s="295">
        <v>58.139631257228622</v>
      </c>
      <c r="E28" s="295">
        <v>66.928152856652162</v>
      </c>
      <c r="F28" s="295">
        <v>4.1737625976203274</v>
      </c>
      <c r="G28" s="295">
        <v>5.4077108836965682</v>
      </c>
      <c r="H28" s="295">
        <v>5.5890127846895457</v>
      </c>
      <c r="I28" s="295">
        <v>5.5317021611555486</v>
      </c>
      <c r="J28" s="295">
        <v>5.5029451749740543</v>
      </c>
      <c r="K28" s="295">
        <v>5.0442121811718517</v>
      </c>
      <c r="L28" s="295">
        <v>3.628761978097609</v>
      </c>
      <c r="M28" s="295">
        <v>0.88875537702483753</v>
      </c>
      <c r="N28" s="295">
        <v>6.1676297897542458</v>
      </c>
      <c r="O28" s="295">
        <v>8.8126778697970298</v>
      </c>
      <c r="P28" s="295">
        <v>11.84263008259731</v>
      </c>
      <c r="Q28" s="295">
        <v>3.7996013527025791</v>
      </c>
      <c r="R28" s="295">
        <v>3.8536515529818982</v>
      </c>
      <c r="S28" s="295">
        <v>3.701452976854906</v>
      </c>
      <c r="T28" s="295">
        <v>6.4751014974895531</v>
      </c>
      <c r="U28" s="295">
        <v>5.2899465339598111</v>
      </c>
      <c r="V28" s="295">
        <v>6.989376181032025</v>
      </c>
      <c r="W28" s="295">
        <v>7.5343538440049276</v>
      </c>
      <c r="X28" s="295">
        <v>6.8021289707486794</v>
      </c>
      <c r="Y28" s="295">
        <v>5.5314437200276041</v>
      </c>
      <c r="DA28" s="122" t="s">
        <v>1714</v>
      </c>
    </row>
    <row r="29" spans="1:105" ht="12" customHeight="1" x14ac:dyDescent="0.25">
      <c r="A29" s="18" t="s">
        <v>32</v>
      </c>
      <c r="B29" s="295">
        <v>124.5648409173272</v>
      </c>
      <c r="C29" s="295">
        <v>119.30203347053769</v>
      </c>
      <c r="D29" s="295">
        <v>118.4853817237057</v>
      </c>
      <c r="E29" s="295">
        <v>107.91734546907669</v>
      </c>
      <c r="F29" s="295">
        <v>182.46447513976389</v>
      </c>
      <c r="G29" s="295">
        <v>184.75305509387661</v>
      </c>
      <c r="H29" s="295">
        <v>217.14843530614539</v>
      </c>
      <c r="I29" s="295">
        <v>210.4856948995309</v>
      </c>
      <c r="J29" s="295">
        <v>177.25878238935789</v>
      </c>
      <c r="K29" s="295">
        <v>114.7855912423009</v>
      </c>
      <c r="L29" s="295">
        <v>97.433828469652994</v>
      </c>
      <c r="M29" s="295">
        <v>68.520363190383705</v>
      </c>
      <c r="N29" s="295">
        <v>3.080859366227469</v>
      </c>
      <c r="O29" s="295">
        <v>6.7576005463119193</v>
      </c>
      <c r="P29" s="295">
        <v>1.4766052082842069</v>
      </c>
      <c r="Q29" s="295">
        <v>2.1025581891408942</v>
      </c>
      <c r="R29" s="295">
        <v>1.925279085239991</v>
      </c>
      <c r="S29" s="295">
        <v>2.5793407914969468</v>
      </c>
      <c r="T29" s="295">
        <v>4.6575895823658771</v>
      </c>
      <c r="U29" s="295">
        <v>5.0187706351057546</v>
      </c>
      <c r="V29" s="295">
        <v>6.1488916128112381</v>
      </c>
      <c r="W29" s="295">
        <v>11.38677746981096</v>
      </c>
      <c r="X29" s="295">
        <v>7.4683006608663964</v>
      </c>
      <c r="Y29" s="295">
        <v>7.4748748857083189</v>
      </c>
      <c r="DA29" s="122" t="s">
        <v>1715</v>
      </c>
    </row>
    <row r="30" spans="1:105" ht="12" customHeight="1" x14ac:dyDescent="0.25">
      <c r="A30" s="18" t="s">
        <v>33</v>
      </c>
      <c r="B30" s="295">
        <v>469.40842289634628</v>
      </c>
      <c r="C30" s="295">
        <v>535.443376960308</v>
      </c>
      <c r="D30" s="295">
        <v>644.63135316654302</v>
      </c>
      <c r="E30" s="295">
        <v>642.65973688562553</v>
      </c>
      <c r="F30" s="295">
        <v>817.75794326625578</v>
      </c>
      <c r="G30" s="295">
        <v>825.3987045561629</v>
      </c>
      <c r="H30" s="295">
        <v>801.2457637563067</v>
      </c>
      <c r="I30" s="295">
        <v>1285.1615463628659</v>
      </c>
      <c r="J30" s="295">
        <v>905.08066092552735</v>
      </c>
      <c r="K30" s="295">
        <v>823.42015071213848</v>
      </c>
      <c r="L30" s="295">
        <v>924.57058811062279</v>
      </c>
      <c r="M30" s="295">
        <v>718.86765259471645</v>
      </c>
      <c r="N30" s="295">
        <v>830.01210924701695</v>
      </c>
      <c r="O30" s="295">
        <v>915.08839482557767</v>
      </c>
      <c r="P30" s="295">
        <v>967.37136501261739</v>
      </c>
      <c r="Q30" s="295">
        <v>1039.862727417177</v>
      </c>
      <c r="R30" s="295">
        <v>1168.969966870915</v>
      </c>
      <c r="S30" s="295">
        <v>973.22117628161323</v>
      </c>
      <c r="T30" s="295">
        <v>727.19422632233579</v>
      </c>
      <c r="U30" s="295">
        <v>809.54008082398207</v>
      </c>
      <c r="V30" s="295">
        <v>583.31266507039345</v>
      </c>
      <c r="W30" s="295">
        <v>629.75574949070551</v>
      </c>
      <c r="X30" s="295">
        <v>708.65261532635714</v>
      </c>
      <c r="Y30" s="295">
        <v>683.74207072957324</v>
      </c>
      <c r="DA30" s="122" t="s">
        <v>1716</v>
      </c>
    </row>
    <row r="31" spans="1:105" ht="12" customHeight="1" x14ac:dyDescent="0.25">
      <c r="A31" s="18" t="s">
        <v>35</v>
      </c>
      <c r="B31" s="295">
        <v>40.471890388244233</v>
      </c>
      <c r="C31" s="295">
        <v>65.972339644844737</v>
      </c>
      <c r="D31" s="295">
        <v>68.986611348424091</v>
      </c>
      <c r="E31" s="295">
        <v>61.268384750184573</v>
      </c>
      <c r="F31" s="295">
        <v>67.857852017630634</v>
      </c>
      <c r="G31" s="295">
        <v>68.509927613152655</v>
      </c>
      <c r="H31" s="295">
        <v>95.560157607619459</v>
      </c>
      <c r="I31" s="295">
        <v>85.177981393907913</v>
      </c>
      <c r="J31" s="295">
        <v>84.300228016701055</v>
      </c>
      <c r="K31" s="295">
        <v>71.78596200308867</v>
      </c>
      <c r="L31" s="295">
        <v>54.171125540863081</v>
      </c>
      <c r="M31" s="295">
        <v>34.231817971392402</v>
      </c>
      <c r="N31" s="295">
        <v>15.813476431118589</v>
      </c>
      <c r="O31" s="295">
        <v>12.198281707195459</v>
      </c>
      <c r="P31" s="295">
        <v>14.37231168917695</v>
      </c>
      <c r="Q31" s="295">
        <v>2.052800152994966</v>
      </c>
      <c r="R31" s="295">
        <v>7.0806642573826348</v>
      </c>
      <c r="S31" s="295">
        <v>6.3098946614390554</v>
      </c>
      <c r="T31" s="295">
        <v>13.42483376778636</v>
      </c>
      <c r="U31" s="295">
        <v>11.39844234981082</v>
      </c>
      <c r="V31" s="295">
        <v>32.398561592022617</v>
      </c>
      <c r="W31" s="295">
        <v>33.45402051055612</v>
      </c>
      <c r="X31" s="295">
        <v>28.140189445364001</v>
      </c>
      <c r="Y31" s="295">
        <v>26.731825694691601</v>
      </c>
      <c r="DA31" s="122" t="s">
        <v>1717</v>
      </c>
    </row>
    <row r="32" spans="1:105" ht="12" customHeight="1" x14ac:dyDescent="0.25">
      <c r="A32" s="18" t="s">
        <v>38</v>
      </c>
      <c r="B32" s="295">
        <v>0</v>
      </c>
      <c r="C32" s="295">
        <v>0</v>
      </c>
      <c r="D32" s="295">
        <v>0</v>
      </c>
      <c r="E32" s="295">
        <v>0</v>
      </c>
      <c r="F32" s="295">
        <v>0</v>
      </c>
      <c r="G32" s="295">
        <v>0</v>
      </c>
      <c r="H32" s="295">
        <v>0</v>
      </c>
      <c r="I32" s="295">
        <v>0</v>
      </c>
      <c r="J32" s="295">
        <v>0</v>
      </c>
      <c r="K32" s="295">
        <v>0</v>
      </c>
      <c r="L32" s="295">
        <v>0</v>
      </c>
      <c r="M32" s="295">
        <v>0</v>
      </c>
      <c r="N32" s="295">
        <v>0</v>
      </c>
      <c r="O32" s="295">
        <v>0</v>
      </c>
      <c r="P32" s="295">
        <v>0</v>
      </c>
      <c r="Q32" s="295">
        <v>0</v>
      </c>
      <c r="R32" s="295">
        <v>0</v>
      </c>
      <c r="S32" s="295">
        <v>0</v>
      </c>
      <c r="T32" s="295">
        <v>0</v>
      </c>
      <c r="U32" s="295">
        <v>0</v>
      </c>
      <c r="V32" s="295">
        <v>0</v>
      </c>
      <c r="W32" s="295">
        <v>0</v>
      </c>
      <c r="X32" s="295">
        <v>0</v>
      </c>
      <c r="Y32" s="295">
        <v>0</v>
      </c>
      <c r="DA32" s="122" t="s">
        <v>1718</v>
      </c>
    </row>
    <row r="33" spans="1:105" ht="12" customHeight="1" x14ac:dyDescent="0.25">
      <c r="A33" s="57" t="s">
        <v>1470</v>
      </c>
      <c r="B33" s="261">
        <f t="shared" ref="B33:Y33" si="1">B34+B35</f>
        <v>4.33536599739399</v>
      </c>
      <c r="C33" s="261">
        <f t="shared" si="1"/>
        <v>4.6000484396986518</v>
      </c>
      <c r="D33" s="261">
        <f t="shared" si="1"/>
        <v>4.0540141977233857</v>
      </c>
      <c r="E33" s="261">
        <f t="shared" si="1"/>
        <v>3.6279317524268131</v>
      </c>
      <c r="F33" s="261">
        <f t="shared" si="1"/>
        <v>3.9598481202837479</v>
      </c>
      <c r="G33" s="261">
        <f t="shared" si="1"/>
        <v>3.476683472176846</v>
      </c>
      <c r="H33" s="261">
        <f t="shared" si="1"/>
        <v>3.4573857543723201</v>
      </c>
      <c r="I33" s="261">
        <f t="shared" si="1"/>
        <v>5.0124491050503721</v>
      </c>
      <c r="J33" s="261">
        <f t="shared" si="1"/>
        <v>3.6198835234663602</v>
      </c>
      <c r="K33" s="261">
        <f t="shared" si="1"/>
        <v>2.6107713697087158</v>
      </c>
      <c r="L33" s="261">
        <f t="shared" si="1"/>
        <v>3.0585289990577822</v>
      </c>
      <c r="M33" s="261">
        <f t="shared" si="1"/>
        <v>2.0292459470867179</v>
      </c>
      <c r="N33" s="261">
        <f t="shared" si="1"/>
        <v>2.039000696405731</v>
      </c>
      <c r="O33" s="261">
        <f t="shared" si="1"/>
        <v>2.243523065906623</v>
      </c>
      <c r="P33" s="261">
        <f t="shared" si="1"/>
        <v>2.386175342911296</v>
      </c>
      <c r="Q33" s="261">
        <f t="shared" si="1"/>
        <v>2.4165863599677468</v>
      </c>
      <c r="R33" s="261">
        <f t="shared" si="1"/>
        <v>2.7040437304806839</v>
      </c>
      <c r="S33" s="261">
        <f t="shared" si="1"/>
        <v>2.2722150044856528</v>
      </c>
      <c r="T33" s="261">
        <f t="shared" si="1"/>
        <v>2.03068068640802</v>
      </c>
      <c r="U33" s="261">
        <f t="shared" si="1"/>
        <v>2.044893522076324</v>
      </c>
      <c r="V33" s="261">
        <f t="shared" si="1"/>
        <v>1.752949799555084</v>
      </c>
      <c r="W33" s="261">
        <f t="shared" si="1"/>
        <v>1.9929014800790801</v>
      </c>
      <c r="X33" s="261">
        <f t="shared" si="1"/>
        <v>1.8440502007144559</v>
      </c>
      <c r="Y33" s="261">
        <f t="shared" si="1"/>
        <v>1.7962833562182161</v>
      </c>
      <c r="DA33" s="70"/>
    </row>
    <row r="34" spans="1:105" ht="12" customHeight="1" x14ac:dyDescent="0.25">
      <c r="A34" s="60" t="s">
        <v>1471</v>
      </c>
      <c r="B34" s="262">
        <v>0</v>
      </c>
      <c r="C34" s="262">
        <v>0</v>
      </c>
      <c r="D34" s="262">
        <v>0</v>
      </c>
      <c r="E34" s="262">
        <v>0</v>
      </c>
      <c r="F34" s="262">
        <v>0</v>
      </c>
      <c r="G34" s="262">
        <v>0</v>
      </c>
      <c r="H34" s="262">
        <v>0</v>
      </c>
      <c r="I34" s="262">
        <v>0</v>
      </c>
      <c r="J34" s="262">
        <v>0</v>
      </c>
      <c r="K34" s="262">
        <v>0</v>
      </c>
      <c r="L34" s="262">
        <v>0</v>
      </c>
      <c r="M34" s="262">
        <v>0</v>
      </c>
      <c r="N34" s="262">
        <v>0</v>
      </c>
      <c r="O34" s="262">
        <v>0</v>
      </c>
      <c r="P34" s="262">
        <v>0</v>
      </c>
      <c r="Q34" s="262">
        <v>0</v>
      </c>
      <c r="R34" s="262">
        <v>0</v>
      </c>
      <c r="S34" s="262">
        <v>0</v>
      </c>
      <c r="T34" s="262">
        <v>0</v>
      </c>
      <c r="U34" s="262">
        <v>0</v>
      </c>
      <c r="V34" s="262">
        <v>0</v>
      </c>
      <c r="W34" s="262">
        <v>0</v>
      </c>
      <c r="X34" s="262">
        <v>0</v>
      </c>
      <c r="Y34" s="262">
        <v>0</v>
      </c>
      <c r="DA34" s="72" t="s">
        <v>1719</v>
      </c>
    </row>
    <row r="35" spans="1:105" ht="12" customHeight="1" x14ac:dyDescent="0.25">
      <c r="A35" s="60" t="s">
        <v>1473</v>
      </c>
      <c r="B35" s="262">
        <v>4.33536599739399</v>
      </c>
      <c r="C35" s="262">
        <v>4.6000484396986518</v>
      </c>
      <c r="D35" s="262">
        <v>4.0540141977233857</v>
      </c>
      <c r="E35" s="262">
        <v>3.6279317524268131</v>
      </c>
      <c r="F35" s="262">
        <v>3.9598481202837479</v>
      </c>
      <c r="G35" s="262">
        <v>3.476683472176846</v>
      </c>
      <c r="H35" s="262">
        <v>3.4573857543723201</v>
      </c>
      <c r="I35" s="262">
        <v>5.0124491050503721</v>
      </c>
      <c r="J35" s="262">
        <v>3.6198835234663602</v>
      </c>
      <c r="K35" s="262">
        <v>2.6107713697087158</v>
      </c>
      <c r="L35" s="262">
        <v>3.0585289990577822</v>
      </c>
      <c r="M35" s="262">
        <v>2.0292459470867179</v>
      </c>
      <c r="N35" s="262">
        <v>2.039000696405731</v>
      </c>
      <c r="O35" s="262">
        <v>2.243523065906623</v>
      </c>
      <c r="P35" s="262">
        <v>2.386175342911296</v>
      </c>
      <c r="Q35" s="262">
        <v>2.4165863599677468</v>
      </c>
      <c r="R35" s="262">
        <v>2.7040437304806839</v>
      </c>
      <c r="S35" s="262">
        <v>2.2722150044856528</v>
      </c>
      <c r="T35" s="262">
        <v>2.03068068640802</v>
      </c>
      <c r="U35" s="262">
        <v>2.044893522076324</v>
      </c>
      <c r="V35" s="262">
        <v>1.752949799555084</v>
      </c>
      <c r="W35" s="262">
        <v>1.9929014800790801</v>
      </c>
      <c r="X35" s="262">
        <v>1.8440502007144559</v>
      </c>
      <c r="Y35" s="262">
        <v>1.7962833562182161</v>
      </c>
      <c r="DA35" s="72" t="s">
        <v>1720</v>
      </c>
    </row>
    <row r="36" spans="1:105" ht="12" customHeight="1" x14ac:dyDescent="0.25">
      <c r="A36" s="64" t="s">
        <v>28</v>
      </c>
      <c r="B36" s="229">
        <v>2.710052816971606</v>
      </c>
      <c r="C36" s="229">
        <v>2.7859383444198129</v>
      </c>
      <c r="D36" s="229">
        <v>2.0179567309794302</v>
      </c>
      <c r="E36" s="229">
        <v>1.61453127965476</v>
      </c>
      <c r="F36" s="229">
        <v>1.5057545591181249</v>
      </c>
      <c r="G36" s="229">
        <v>1.0003096786109289</v>
      </c>
      <c r="H36" s="229">
        <v>0.89996228390919741</v>
      </c>
      <c r="I36" s="229">
        <v>1.4091531667526469</v>
      </c>
      <c r="J36" s="229">
        <v>0.94776914463346396</v>
      </c>
      <c r="K36" s="229">
        <v>0.29556306247344089</v>
      </c>
      <c r="L36" s="229">
        <v>0.61166837841971133</v>
      </c>
      <c r="M36" s="229">
        <v>0.17149241715010211</v>
      </c>
      <c r="N36" s="229">
        <v>0.11484234198627349</v>
      </c>
      <c r="O36" s="229">
        <v>0.1204202024473635</v>
      </c>
      <c r="P36" s="229">
        <v>0.1453574967408838</v>
      </c>
      <c r="Q36" s="229">
        <v>6.0110126907130343E-2</v>
      </c>
      <c r="R36" s="229">
        <v>4.5139531529398119E-2</v>
      </c>
      <c r="S36" s="229">
        <v>5.4382569124406997E-2</v>
      </c>
      <c r="T36" s="229">
        <v>0.33561133895624479</v>
      </c>
      <c r="U36" s="229">
        <v>0.1711523631971065</v>
      </c>
      <c r="V36" s="229">
        <v>0.33114117294783552</v>
      </c>
      <c r="W36" s="229">
        <v>0.44966649931923097</v>
      </c>
      <c r="X36" s="229">
        <v>0.14288855018252089</v>
      </c>
      <c r="Y36" s="229">
        <v>0.15240129268090091</v>
      </c>
      <c r="DA36" s="73" t="s">
        <v>1721</v>
      </c>
    </row>
    <row r="37" spans="1:105" ht="12" customHeight="1" x14ac:dyDescent="0.25">
      <c r="A37" s="64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1722</v>
      </c>
    </row>
    <row r="38" spans="1:105" ht="12" customHeight="1" x14ac:dyDescent="0.25">
      <c r="A38" s="64" t="s">
        <v>31</v>
      </c>
      <c r="B38" s="229">
        <v>4.5031324783670203E-2</v>
      </c>
      <c r="C38" s="229">
        <v>4.4633279061053022E-2</v>
      </c>
      <c r="D38" s="229">
        <v>3.5462337586560387E-2</v>
      </c>
      <c r="E38" s="229">
        <v>3.8579813504161092E-2</v>
      </c>
      <c r="F38" s="229">
        <v>4.4474783025244241E-2</v>
      </c>
      <c r="G38" s="229">
        <v>4.0202981298836142E-2</v>
      </c>
      <c r="H38" s="229">
        <v>4.1533911736483138E-2</v>
      </c>
      <c r="I38" s="229">
        <v>3.8361401187570227E-2</v>
      </c>
      <c r="J38" s="229">
        <v>3.8021363174565927E-2</v>
      </c>
      <c r="K38" s="229">
        <v>3.4172723603000499E-2</v>
      </c>
      <c r="L38" s="229">
        <v>2.027452467072665E-2</v>
      </c>
      <c r="M38" s="229">
        <v>9.3742461829155257E-3</v>
      </c>
      <c r="N38" s="229">
        <v>2.596407372504053E-3</v>
      </c>
      <c r="O38" s="229">
        <v>4.2711745324108064E-3</v>
      </c>
      <c r="P38" s="229">
        <v>4.6665197794248294E-3</v>
      </c>
      <c r="Q38" s="229">
        <v>1.771939882503913E-3</v>
      </c>
      <c r="R38" s="229">
        <v>3.0422325757014802E-3</v>
      </c>
      <c r="S38" s="229">
        <v>2.470489620670219E-3</v>
      </c>
      <c r="T38" s="229">
        <v>5.6980974178219273E-3</v>
      </c>
      <c r="U38" s="229">
        <v>5.7239745896557736E-3</v>
      </c>
      <c r="V38" s="229">
        <v>8.6290033081988689E-3</v>
      </c>
      <c r="W38" s="229">
        <v>1.031891950962496E-2</v>
      </c>
      <c r="X38" s="229">
        <v>1.33376671706835E-2</v>
      </c>
      <c r="Y38" s="229">
        <v>1.8043915055623149E-2</v>
      </c>
      <c r="DA38" s="73" t="s">
        <v>1723</v>
      </c>
    </row>
    <row r="39" spans="1:105" ht="12" customHeight="1" x14ac:dyDescent="0.25">
      <c r="A39" s="64" t="s">
        <v>159</v>
      </c>
      <c r="B39" s="229">
        <v>0.15452740735977569</v>
      </c>
      <c r="C39" s="229">
        <v>0.1498466065480418</v>
      </c>
      <c r="D39" s="229">
        <v>0.130654064165032</v>
      </c>
      <c r="E39" s="229">
        <v>0.1504040357444284</v>
      </c>
      <c r="F39" s="229">
        <v>9.3794720476713736E-3</v>
      </c>
      <c r="G39" s="229">
        <v>1.21524576180828E-2</v>
      </c>
      <c r="H39" s="229">
        <v>1.255988762225287E-2</v>
      </c>
      <c r="I39" s="229">
        <v>1.243109654252586E-2</v>
      </c>
      <c r="J39" s="229">
        <v>1.236647251522293E-2</v>
      </c>
      <c r="K39" s="229">
        <v>1.1335586547926759E-2</v>
      </c>
      <c r="L39" s="229">
        <v>8.1547214881423271E-3</v>
      </c>
      <c r="M39" s="229">
        <v>1.99725212468359E-3</v>
      </c>
      <c r="N39" s="229">
        <v>1.386018247572776E-2</v>
      </c>
      <c r="O39" s="229">
        <v>1.9804256665681221E-2</v>
      </c>
      <c r="P39" s="229">
        <v>2.6613305197081539E-2</v>
      </c>
      <c r="Q39" s="229">
        <v>8.5386396198689762E-3</v>
      </c>
      <c r="R39" s="229">
        <v>8.6601037258964633E-3</v>
      </c>
      <c r="S39" s="229">
        <v>8.3180760573145409E-3</v>
      </c>
      <c r="T39" s="229">
        <v>1.455114709594774E-2</v>
      </c>
      <c r="U39" s="229">
        <v>1.188781213316762E-2</v>
      </c>
      <c r="V39" s="229">
        <v>1.570684891326285E-2</v>
      </c>
      <c r="W39" s="229">
        <v>1.693154788377306E-2</v>
      </c>
      <c r="X39" s="229">
        <v>1.5286058335509721E-2</v>
      </c>
      <c r="Y39" s="229">
        <v>1.243051576168872E-2</v>
      </c>
      <c r="DA39" s="73" t="s">
        <v>1724</v>
      </c>
    </row>
    <row r="40" spans="1:105" ht="12" customHeight="1" x14ac:dyDescent="0.25">
      <c r="A40" s="64" t="s">
        <v>32</v>
      </c>
      <c r="B40" s="229">
        <v>0.27992786273297832</v>
      </c>
      <c r="C40" s="229">
        <v>0.26810103880974362</v>
      </c>
      <c r="D40" s="229">
        <v>0.26626582129247012</v>
      </c>
      <c r="E40" s="229">
        <v>0.24251684220449199</v>
      </c>
      <c r="F40" s="229">
        <v>0.41004259447871128</v>
      </c>
      <c r="G40" s="229">
        <v>0.41518559703489383</v>
      </c>
      <c r="H40" s="229">
        <v>0.4879859914195438</v>
      </c>
      <c r="I40" s="229">
        <v>0.47301317350211808</v>
      </c>
      <c r="J40" s="229">
        <v>0.39834412133866343</v>
      </c>
      <c r="K40" s="229">
        <v>0.25795148127170281</v>
      </c>
      <c r="L40" s="229">
        <v>0.2189577986897879</v>
      </c>
      <c r="M40" s="229">
        <v>0.1539821243323522</v>
      </c>
      <c r="N40" s="229">
        <v>6.9234494374003546E-3</v>
      </c>
      <c r="O40" s="229">
        <v>1.518599200385741E-2</v>
      </c>
      <c r="P40" s="229">
        <v>3.318295411541649E-3</v>
      </c>
      <c r="Q40" s="229">
        <v>4.7249658557229459E-3</v>
      </c>
      <c r="R40" s="229">
        <v>4.3265760669451226E-3</v>
      </c>
      <c r="S40" s="229">
        <v>5.7964137368660441E-3</v>
      </c>
      <c r="T40" s="229">
        <v>1.046675039021951E-2</v>
      </c>
      <c r="U40" s="229">
        <v>1.1278413130753361E-2</v>
      </c>
      <c r="V40" s="229">
        <v>1.38180731791996E-2</v>
      </c>
      <c r="W40" s="229">
        <v>2.558889215501604E-2</v>
      </c>
      <c r="X40" s="229">
        <v>1.6783110120384019E-2</v>
      </c>
      <c r="Y40" s="229">
        <v>1.6797884022036962E-2</v>
      </c>
      <c r="DA40" s="73" t="s">
        <v>1725</v>
      </c>
    </row>
    <row r="41" spans="1:105" ht="12" customHeight="1" x14ac:dyDescent="0.25">
      <c r="A41" s="64" t="s">
        <v>33</v>
      </c>
      <c r="B41" s="229">
        <v>1.0548762845323409</v>
      </c>
      <c r="C41" s="229">
        <v>1.2032730827032121</v>
      </c>
      <c r="D41" s="229">
        <v>1.448645344976129</v>
      </c>
      <c r="E41" s="229">
        <v>1.444214637823273</v>
      </c>
      <c r="F41" s="229">
        <v>1.83770341298286</v>
      </c>
      <c r="G41" s="229">
        <v>1.8548740845928049</v>
      </c>
      <c r="H41" s="229">
        <v>1.8005964806796171</v>
      </c>
      <c r="I41" s="229">
        <v>2.8880743738815671</v>
      </c>
      <c r="J41" s="229">
        <v>2.033939056543137</v>
      </c>
      <c r="K41" s="229">
        <v>1.850427787027769</v>
      </c>
      <c r="L41" s="229">
        <v>2.0777377209300329</v>
      </c>
      <c r="M41" s="229">
        <v>1.6154725851756819</v>
      </c>
      <c r="N41" s="229">
        <v>1.8652415406544249</v>
      </c>
      <c r="O41" s="229">
        <v>2.0564288983059549</v>
      </c>
      <c r="P41" s="229">
        <v>2.1739216032619511</v>
      </c>
      <c r="Q41" s="229">
        <v>2.3368275404033789</v>
      </c>
      <c r="R41" s="229">
        <v>2.6269632908887539</v>
      </c>
      <c r="S41" s="229">
        <v>2.1870675692814321</v>
      </c>
      <c r="T41" s="229">
        <v>1.634184446165478</v>
      </c>
      <c r="U41" s="229">
        <v>1.8192358530136219</v>
      </c>
      <c r="V41" s="229">
        <v>1.310847157478443</v>
      </c>
      <c r="W41" s="229">
        <v>1.4152162014620011</v>
      </c>
      <c r="X41" s="229">
        <v>1.5925168817106301</v>
      </c>
      <c r="Y41" s="229">
        <v>1.536536755559943</v>
      </c>
      <c r="DA41" s="73" t="s">
        <v>1726</v>
      </c>
    </row>
    <row r="42" spans="1:105" ht="12" customHeight="1" x14ac:dyDescent="0.25">
      <c r="A42" s="64" t="s">
        <v>35</v>
      </c>
      <c r="B42" s="229">
        <v>9.0950301013619797E-2</v>
      </c>
      <c r="C42" s="229">
        <v>0.14825608815678801</v>
      </c>
      <c r="D42" s="229">
        <v>0.1550298987237638</v>
      </c>
      <c r="E42" s="229">
        <v>0.1376851434956978</v>
      </c>
      <c r="F42" s="229">
        <v>0.15249329863113709</v>
      </c>
      <c r="G42" s="229">
        <v>0.15395867302129879</v>
      </c>
      <c r="H42" s="229">
        <v>0.2147471990052251</v>
      </c>
      <c r="I42" s="229">
        <v>0.19141589318394359</v>
      </c>
      <c r="J42" s="229">
        <v>0.18944336526130739</v>
      </c>
      <c r="K42" s="229">
        <v>0.1613207287848763</v>
      </c>
      <c r="L42" s="229">
        <v>0.12173585485938131</v>
      </c>
      <c r="M42" s="229">
        <v>7.6927322120982994E-2</v>
      </c>
      <c r="N42" s="229">
        <v>3.553677447939968E-2</v>
      </c>
      <c r="O42" s="229">
        <v>2.741254195135432E-2</v>
      </c>
      <c r="P42" s="229">
        <v>3.229812252041233E-2</v>
      </c>
      <c r="Q42" s="229">
        <v>4.6131472991419262E-3</v>
      </c>
      <c r="R42" s="229">
        <v>1.591199569398883E-2</v>
      </c>
      <c r="S42" s="229">
        <v>1.4179886664963139E-2</v>
      </c>
      <c r="T42" s="229">
        <v>3.016890638230816E-2</v>
      </c>
      <c r="U42" s="229">
        <v>2.561510601201895E-2</v>
      </c>
      <c r="V42" s="229">
        <v>7.2807543728144394E-2</v>
      </c>
      <c r="W42" s="229">
        <v>7.5179419749433887E-2</v>
      </c>
      <c r="X42" s="229">
        <v>6.3237933194728008E-2</v>
      </c>
      <c r="Y42" s="229">
        <v>6.0072993138023112E-2</v>
      </c>
      <c r="DA42" s="73" t="s">
        <v>1727</v>
      </c>
    </row>
    <row r="43" spans="1:105" ht="12" customHeight="1" x14ac:dyDescent="0.25">
      <c r="A43" s="64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1728</v>
      </c>
    </row>
    <row r="44" spans="1:105" ht="12" customHeight="1" x14ac:dyDescent="0.25">
      <c r="A44" s="64" t="s">
        <v>38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1729</v>
      </c>
    </row>
    <row r="45" spans="1:105" ht="12" customHeight="1" x14ac:dyDescent="0.25">
      <c r="A45" s="146" t="s">
        <v>39</v>
      </c>
      <c r="B45" s="325">
        <v>0</v>
      </c>
      <c r="C45" s="325">
        <v>0</v>
      </c>
      <c r="D45" s="325">
        <v>0</v>
      </c>
      <c r="E45" s="325">
        <v>0</v>
      </c>
      <c r="F45" s="325">
        <v>0</v>
      </c>
      <c r="G45" s="325">
        <v>0</v>
      </c>
      <c r="H45" s="325">
        <v>0</v>
      </c>
      <c r="I45" s="325">
        <v>0</v>
      </c>
      <c r="J45" s="325">
        <v>0</v>
      </c>
      <c r="K45" s="325">
        <v>0</v>
      </c>
      <c r="L45" s="325">
        <v>0</v>
      </c>
      <c r="M45" s="325">
        <v>0</v>
      </c>
      <c r="N45" s="325">
        <v>0</v>
      </c>
      <c r="O45" s="325">
        <v>0</v>
      </c>
      <c r="P45" s="325">
        <v>0</v>
      </c>
      <c r="Q45" s="325">
        <v>0</v>
      </c>
      <c r="R45" s="325">
        <v>0</v>
      </c>
      <c r="S45" s="325">
        <v>0</v>
      </c>
      <c r="T45" s="325">
        <v>0</v>
      </c>
      <c r="U45" s="325">
        <v>0</v>
      </c>
      <c r="V45" s="325">
        <v>0</v>
      </c>
      <c r="W45" s="325">
        <v>0</v>
      </c>
      <c r="X45" s="325">
        <v>0</v>
      </c>
      <c r="Y45" s="325">
        <v>0</v>
      </c>
      <c r="DA45" s="148" t="s">
        <v>1730</v>
      </c>
    </row>
    <row r="46" spans="1:105" ht="12" customHeight="1" x14ac:dyDescent="0.25">
      <c r="A46" s="100" t="s">
        <v>105</v>
      </c>
      <c r="B46" s="279">
        <v>6947.93318</v>
      </c>
      <c r="C46" s="279">
        <v>6960.7292499999994</v>
      </c>
      <c r="D46" s="279">
        <v>6722.1065299999991</v>
      </c>
      <c r="E46" s="279">
        <v>6727.7186000000002</v>
      </c>
      <c r="F46" s="279">
        <v>6723.3507699999991</v>
      </c>
      <c r="G46" s="279">
        <v>7194.2751600000001</v>
      </c>
      <c r="H46" s="279">
        <v>7008.0681800000002</v>
      </c>
      <c r="I46" s="279">
        <v>6875.6114699999998</v>
      </c>
      <c r="J46" s="279">
        <v>6395.2933800000001</v>
      </c>
      <c r="K46" s="279">
        <v>4870.5025699999997</v>
      </c>
      <c r="L46" s="279">
        <v>4438.5566999999992</v>
      </c>
      <c r="M46" s="279">
        <v>2623.4261000000001</v>
      </c>
      <c r="N46" s="279">
        <v>3307.8433500000001</v>
      </c>
      <c r="O46" s="279">
        <v>3820.1167399999999</v>
      </c>
      <c r="P46" s="279">
        <v>3998.3854900000001</v>
      </c>
      <c r="Q46" s="279">
        <v>3630.2208300000002</v>
      </c>
      <c r="R46" s="279">
        <v>3945.9908099999998</v>
      </c>
      <c r="S46" s="279">
        <v>3858.3602799999999</v>
      </c>
      <c r="T46" s="279">
        <v>3629.69328</v>
      </c>
      <c r="U46" s="279">
        <v>3559.4248699999998</v>
      </c>
      <c r="V46" s="279">
        <v>3144.7341799999999</v>
      </c>
      <c r="W46" s="279">
        <v>3359.4576200000001</v>
      </c>
      <c r="X46" s="279">
        <v>3081.6030000000001</v>
      </c>
      <c r="Y46" s="279">
        <v>3148.945999999999</v>
      </c>
      <c r="DA46" s="105" t="s">
        <v>1731</v>
      </c>
    </row>
    <row r="47" spans="1:105" ht="12" customHeight="1" x14ac:dyDescent="0.25">
      <c r="A47" s="172"/>
      <c r="B47" s="172"/>
      <c r="C47" s="172"/>
      <c r="D47" s="172"/>
      <c r="E47" s="172"/>
      <c r="F47" s="172"/>
      <c r="G47" s="172"/>
      <c r="H47" s="172"/>
      <c r="I47" s="172"/>
      <c r="J47" s="172"/>
      <c r="K47" s="172"/>
      <c r="L47" s="172"/>
      <c r="M47" s="172"/>
      <c r="N47" s="172"/>
      <c r="O47" s="172"/>
      <c r="P47" s="172"/>
      <c r="Q47" s="172"/>
      <c r="R47" s="172"/>
      <c r="S47" s="172"/>
      <c r="T47" s="172"/>
      <c r="U47" s="172"/>
      <c r="V47" s="172"/>
      <c r="W47" s="172"/>
      <c r="X47" s="172"/>
      <c r="Y47" s="172"/>
      <c r="DA47" s="176"/>
    </row>
    <row r="48" spans="1:105" ht="15" customHeight="1" x14ac:dyDescent="0.25">
      <c r="A48" s="34" t="s">
        <v>52</v>
      </c>
      <c r="B48" s="223">
        <f t="shared" ref="B48:Y48" si="2">SUM(B49:B53)+B59+B60+B79+B89+B97</f>
        <v>692.95063407294697</v>
      </c>
      <c r="C48" s="223">
        <f t="shared" si="2"/>
        <v>763.7591551915981</v>
      </c>
      <c r="D48" s="223">
        <f t="shared" si="2"/>
        <v>742.87420356920882</v>
      </c>
      <c r="E48" s="223">
        <f t="shared" si="2"/>
        <v>771.72019682081634</v>
      </c>
      <c r="F48" s="223">
        <f t="shared" si="2"/>
        <v>799.17167606431724</v>
      </c>
      <c r="G48" s="223">
        <f t="shared" si="2"/>
        <v>967.18809288302941</v>
      </c>
      <c r="H48" s="223">
        <f t="shared" si="2"/>
        <v>790.50099031753211</v>
      </c>
      <c r="I48" s="223">
        <f t="shared" si="2"/>
        <v>801.55927084996324</v>
      </c>
      <c r="J48" s="223">
        <f t="shared" si="2"/>
        <v>725.94039440489473</v>
      </c>
      <c r="K48" s="223">
        <f t="shared" si="2"/>
        <v>631.73101211996755</v>
      </c>
      <c r="L48" s="223">
        <f t="shared" si="2"/>
        <v>759.24142528779328</v>
      </c>
      <c r="M48" s="223">
        <f t="shared" si="2"/>
        <v>858.45890074502086</v>
      </c>
      <c r="N48" s="223">
        <f t="shared" si="2"/>
        <v>752.48998534687826</v>
      </c>
      <c r="O48" s="223">
        <f t="shared" si="2"/>
        <v>595.69753633876712</v>
      </c>
      <c r="P48" s="223">
        <f t="shared" si="2"/>
        <v>559.1234295088949</v>
      </c>
      <c r="Q48" s="223">
        <f t="shared" si="2"/>
        <v>514.72515686521649</v>
      </c>
      <c r="R48" s="223">
        <f t="shared" si="2"/>
        <v>484.30169196893758</v>
      </c>
      <c r="S48" s="223">
        <f t="shared" si="2"/>
        <v>548.36064895166544</v>
      </c>
      <c r="T48" s="223">
        <f t="shared" si="2"/>
        <v>586.57358050997584</v>
      </c>
      <c r="U48" s="223">
        <f t="shared" si="2"/>
        <v>534.14558094385427</v>
      </c>
      <c r="V48" s="223">
        <f t="shared" si="2"/>
        <v>312.30618793973741</v>
      </c>
      <c r="W48" s="223">
        <f t="shared" si="2"/>
        <v>342.80501901347185</v>
      </c>
      <c r="X48" s="223">
        <f t="shared" si="2"/>
        <v>317.63468203598234</v>
      </c>
      <c r="Y48" s="223">
        <f t="shared" si="2"/>
        <v>261.40891886103481</v>
      </c>
      <c r="DA48" s="89"/>
    </row>
    <row r="49" spans="1:105" ht="12" customHeight="1" x14ac:dyDescent="0.25">
      <c r="A49" s="55" t="s">
        <v>91</v>
      </c>
      <c r="B49" s="259">
        <v>0</v>
      </c>
      <c r="C49" s="259">
        <v>0</v>
      </c>
      <c r="D49" s="259">
        <v>0</v>
      </c>
      <c r="E49" s="259">
        <v>0</v>
      </c>
      <c r="F49" s="259">
        <v>0</v>
      </c>
      <c r="G49" s="259">
        <v>0</v>
      </c>
      <c r="H49" s="259">
        <v>0</v>
      </c>
      <c r="I49" s="259">
        <v>0</v>
      </c>
      <c r="J49" s="259">
        <v>0</v>
      </c>
      <c r="K49" s="259">
        <v>0</v>
      </c>
      <c r="L49" s="259">
        <v>0</v>
      </c>
      <c r="M49" s="259">
        <v>0</v>
      </c>
      <c r="N49" s="259">
        <v>0</v>
      </c>
      <c r="O49" s="259">
        <v>0</v>
      </c>
      <c r="P49" s="259">
        <v>0</v>
      </c>
      <c r="Q49" s="259">
        <v>0</v>
      </c>
      <c r="R49" s="259">
        <v>0</v>
      </c>
      <c r="S49" s="259">
        <v>0</v>
      </c>
      <c r="T49" s="259">
        <v>0</v>
      </c>
      <c r="U49" s="259">
        <v>0</v>
      </c>
      <c r="V49" s="259">
        <v>0</v>
      </c>
      <c r="W49" s="259">
        <v>0</v>
      </c>
      <c r="X49" s="259">
        <v>0</v>
      </c>
      <c r="Y49" s="259">
        <v>0</v>
      </c>
      <c r="DA49" s="67" t="s">
        <v>1732</v>
      </c>
    </row>
    <row r="50" spans="1:105" ht="12" customHeight="1" x14ac:dyDescent="0.25">
      <c r="A50" s="173" t="s">
        <v>92</v>
      </c>
      <c r="B50" s="224">
        <v>0</v>
      </c>
      <c r="C50" s="224">
        <v>0</v>
      </c>
      <c r="D50" s="224">
        <v>0</v>
      </c>
      <c r="E50" s="224">
        <v>0</v>
      </c>
      <c r="F50" s="224">
        <v>0</v>
      </c>
      <c r="G50" s="224">
        <v>0</v>
      </c>
      <c r="H50" s="224">
        <v>0</v>
      </c>
      <c r="I50" s="224">
        <v>0</v>
      </c>
      <c r="J50" s="224">
        <v>0</v>
      </c>
      <c r="K50" s="224">
        <v>0</v>
      </c>
      <c r="L50" s="224">
        <v>0</v>
      </c>
      <c r="M50" s="224">
        <v>0</v>
      </c>
      <c r="N50" s="224">
        <v>0</v>
      </c>
      <c r="O50" s="224">
        <v>0</v>
      </c>
      <c r="P50" s="224">
        <v>0</v>
      </c>
      <c r="Q50" s="224">
        <v>0</v>
      </c>
      <c r="R50" s="224">
        <v>0</v>
      </c>
      <c r="S50" s="224">
        <v>0</v>
      </c>
      <c r="T50" s="224">
        <v>0</v>
      </c>
      <c r="U50" s="224">
        <v>0</v>
      </c>
      <c r="V50" s="224">
        <v>0</v>
      </c>
      <c r="W50" s="224">
        <v>0</v>
      </c>
      <c r="X50" s="224">
        <v>0</v>
      </c>
      <c r="Y50" s="224">
        <v>0</v>
      </c>
      <c r="DA50" s="177" t="s">
        <v>1733</v>
      </c>
    </row>
    <row r="51" spans="1:105" ht="12" customHeight="1" x14ac:dyDescent="0.25">
      <c r="A51" s="173" t="s">
        <v>93</v>
      </c>
      <c r="B51" s="224">
        <v>0</v>
      </c>
      <c r="C51" s="224">
        <v>0</v>
      </c>
      <c r="D51" s="224">
        <v>0</v>
      </c>
      <c r="E51" s="224">
        <v>0</v>
      </c>
      <c r="F51" s="224">
        <v>0</v>
      </c>
      <c r="G51" s="224">
        <v>0</v>
      </c>
      <c r="H51" s="224">
        <v>0</v>
      </c>
      <c r="I51" s="224">
        <v>0</v>
      </c>
      <c r="J51" s="224">
        <v>0</v>
      </c>
      <c r="K51" s="224">
        <v>0</v>
      </c>
      <c r="L51" s="224">
        <v>0</v>
      </c>
      <c r="M51" s="224">
        <v>0</v>
      </c>
      <c r="N51" s="224">
        <v>0</v>
      </c>
      <c r="O51" s="224">
        <v>0</v>
      </c>
      <c r="P51" s="224">
        <v>0</v>
      </c>
      <c r="Q51" s="224">
        <v>0</v>
      </c>
      <c r="R51" s="224">
        <v>0</v>
      </c>
      <c r="S51" s="224">
        <v>0</v>
      </c>
      <c r="T51" s="224">
        <v>0</v>
      </c>
      <c r="U51" s="224">
        <v>0</v>
      </c>
      <c r="V51" s="224">
        <v>0</v>
      </c>
      <c r="W51" s="224">
        <v>0</v>
      </c>
      <c r="X51" s="224">
        <v>0</v>
      </c>
      <c r="Y51" s="224">
        <v>0</v>
      </c>
      <c r="DA51" s="177" t="s">
        <v>1734</v>
      </c>
    </row>
    <row r="52" spans="1:105" ht="12" customHeight="1" x14ac:dyDescent="0.25">
      <c r="A52" s="173" t="s">
        <v>94</v>
      </c>
      <c r="B52" s="224">
        <v>0</v>
      </c>
      <c r="C52" s="224">
        <v>0</v>
      </c>
      <c r="D52" s="224">
        <v>0</v>
      </c>
      <c r="E52" s="224">
        <v>0</v>
      </c>
      <c r="F52" s="224">
        <v>0</v>
      </c>
      <c r="G52" s="224">
        <v>0</v>
      </c>
      <c r="H52" s="224">
        <v>0</v>
      </c>
      <c r="I52" s="224">
        <v>0</v>
      </c>
      <c r="J52" s="224">
        <v>0</v>
      </c>
      <c r="K52" s="224">
        <v>0</v>
      </c>
      <c r="L52" s="224">
        <v>0</v>
      </c>
      <c r="M52" s="224">
        <v>0</v>
      </c>
      <c r="N52" s="224">
        <v>0</v>
      </c>
      <c r="O52" s="224">
        <v>0</v>
      </c>
      <c r="P52" s="224">
        <v>0</v>
      </c>
      <c r="Q52" s="224">
        <v>0</v>
      </c>
      <c r="R52" s="224">
        <v>0</v>
      </c>
      <c r="S52" s="224">
        <v>0</v>
      </c>
      <c r="T52" s="224">
        <v>0</v>
      </c>
      <c r="U52" s="224">
        <v>0</v>
      </c>
      <c r="V52" s="224">
        <v>0</v>
      </c>
      <c r="W52" s="224">
        <v>0</v>
      </c>
      <c r="X52" s="224">
        <v>0</v>
      </c>
      <c r="Y52" s="224">
        <v>0</v>
      </c>
      <c r="DA52" s="177" t="s">
        <v>1735</v>
      </c>
    </row>
    <row r="53" spans="1:105" ht="12" customHeight="1" x14ac:dyDescent="0.25">
      <c r="A53" s="56" t="s">
        <v>95</v>
      </c>
      <c r="B53" s="260">
        <v>0.31651342835762503</v>
      </c>
      <c r="C53" s="260">
        <v>0.4522744598071044</v>
      </c>
      <c r="D53" s="260">
        <v>0.3572551043591895</v>
      </c>
      <c r="E53" s="260">
        <v>0.30822890335750858</v>
      </c>
      <c r="F53" s="260">
        <v>0.19395663217017309</v>
      </c>
      <c r="G53" s="260">
        <v>0.22390712155712561</v>
      </c>
      <c r="H53" s="260">
        <v>0.20969581092068529</v>
      </c>
      <c r="I53" s="260">
        <v>0.26016851261677831</v>
      </c>
      <c r="J53" s="260">
        <v>0.20867547622757571</v>
      </c>
      <c r="K53" s="260">
        <v>0.24305417517695371</v>
      </c>
      <c r="L53" s="260">
        <v>0.36377165072165191</v>
      </c>
      <c r="M53" s="260">
        <v>0.71269648080190184</v>
      </c>
      <c r="N53" s="260">
        <v>0.50503519813193976</v>
      </c>
      <c r="O53" s="260">
        <v>0.30112792099919122</v>
      </c>
      <c r="P53" s="260">
        <v>0.29185960137290451</v>
      </c>
      <c r="Q53" s="260">
        <v>9.7301554728044221E-2</v>
      </c>
      <c r="R53" s="260">
        <v>0.16191058311951409</v>
      </c>
      <c r="S53" s="260">
        <v>0.1098040306339475</v>
      </c>
      <c r="T53" s="260">
        <v>0.1691654183768892</v>
      </c>
      <c r="U53" s="260">
        <v>0.1124562267675364</v>
      </c>
      <c r="V53" s="260">
        <v>0.1189204780143595</v>
      </c>
      <c r="W53" s="260">
        <v>0.1138683631388242</v>
      </c>
      <c r="X53" s="260">
        <v>7.0369151985304565E-2</v>
      </c>
      <c r="Y53" s="260">
        <v>3.7490573830183158E-2</v>
      </c>
      <c r="DA53" s="68" t="s">
        <v>1736</v>
      </c>
    </row>
    <row r="54" spans="1:105" ht="12" customHeight="1" x14ac:dyDescent="0.25">
      <c r="A54" s="37" t="s">
        <v>159</v>
      </c>
      <c r="B54" s="226">
        <v>0.19924415867635939</v>
      </c>
      <c r="C54" s="226">
        <v>0.22734377861813171</v>
      </c>
      <c r="D54" s="226">
        <v>0.1633862498133995</v>
      </c>
      <c r="E54" s="226">
        <v>0.16091847364877229</v>
      </c>
      <c r="F54" s="226">
        <v>1.1238522713065399E-2</v>
      </c>
      <c r="G54" s="226">
        <v>1.6380731349165741E-2</v>
      </c>
      <c r="H54" s="226">
        <v>1.158677390616211E-2</v>
      </c>
      <c r="I54" s="226">
        <v>1.5865723119111479E-2</v>
      </c>
      <c r="J54" s="226">
        <v>1.278718406298367E-2</v>
      </c>
      <c r="K54" s="226">
        <v>1.5957491234784019E-2</v>
      </c>
      <c r="L54" s="226">
        <v>2.2838119441244718E-2</v>
      </c>
      <c r="M54" s="226">
        <v>1.8035378386780099E-2</v>
      </c>
      <c r="N54" s="226">
        <v>0.1417067049116558</v>
      </c>
      <c r="O54" s="226">
        <v>0.12630281618710429</v>
      </c>
      <c r="P54" s="226">
        <v>0.1318479104475877</v>
      </c>
      <c r="Q54" s="226">
        <v>6.3171865191548507E-2</v>
      </c>
      <c r="R54" s="226">
        <v>5.7063192695722811E-2</v>
      </c>
      <c r="S54" s="226">
        <v>4.0597377170887343E-2</v>
      </c>
      <c r="T54" s="226">
        <v>5.5043558647498707E-2</v>
      </c>
      <c r="U54" s="226">
        <v>3.5646785987211257E-2</v>
      </c>
      <c r="V54" s="226">
        <v>2.1102398436282661E-2</v>
      </c>
      <c r="W54" s="226">
        <v>2.093092378107653E-2</v>
      </c>
      <c r="X54" s="226">
        <v>1.369857722850857E-2</v>
      </c>
      <c r="Y54" s="226">
        <v>6.4276498611324246E-3</v>
      </c>
      <c r="DA54" s="69" t="s">
        <v>1737</v>
      </c>
    </row>
    <row r="55" spans="1:105" ht="12" customHeight="1" x14ac:dyDescent="0.25">
      <c r="A55" s="37" t="s">
        <v>35</v>
      </c>
      <c r="B55" s="226">
        <v>0.11726926968126559</v>
      </c>
      <c r="C55" s="226">
        <v>0.22493068118897269</v>
      </c>
      <c r="D55" s="226">
        <v>0.19386885454579</v>
      </c>
      <c r="E55" s="226">
        <v>0.14731042970873631</v>
      </c>
      <c r="F55" s="226">
        <v>0.1827181094571077</v>
      </c>
      <c r="G55" s="226">
        <v>0.2075263902079599</v>
      </c>
      <c r="H55" s="226">
        <v>0.19810903701452309</v>
      </c>
      <c r="I55" s="226">
        <v>0.24430278949766679</v>
      </c>
      <c r="J55" s="226">
        <v>0.195888292164592</v>
      </c>
      <c r="K55" s="226">
        <v>0.2270966839421697</v>
      </c>
      <c r="L55" s="226">
        <v>0.34093353128040721</v>
      </c>
      <c r="M55" s="226">
        <v>0.6946611024151218</v>
      </c>
      <c r="N55" s="226">
        <v>0.36332849322028388</v>
      </c>
      <c r="O55" s="226">
        <v>0.17482510481208691</v>
      </c>
      <c r="P55" s="226">
        <v>0.16001169092531681</v>
      </c>
      <c r="Q55" s="226">
        <v>3.4129689536495707E-2</v>
      </c>
      <c r="R55" s="226">
        <v>0.10484739042379131</v>
      </c>
      <c r="S55" s="226">
        <v>6.9206653463060125E-2</v>
      </c>
      <c r="T55" s="226">
        <v>0.1141218597293905</v>
      </c>
      <c r="U55" s="226">
        <v>7.6809440780325131E-2</v>
      </c>
      <c r="V55" s="226">
        <v>9.7818079578076866E-2</v>
      </c>
      <c r="W55" s="226">
        <v>9.2937439357747675E-2</v>
      </c>
      <c r="X55" s="226">
        <v>5.6670574756796002E-2</v>
      </c>
      <c r="Y55" s="226">
        <v>3.1062923969050731E-2</v>
      </c>
      <c r="DA55" s="69" t="s">
        <v>1738</v>
      </c>
    </row>
    <row r="56" spans="1:105" ht="12" customHeight="1" x14ac:dyDescent="0.25">
      <c r="A56" s="37" t="s">
        <v>96</v>
      </c>
      <c r="B56" s="226">
        <v>0</v>
      </c>
      <c r="C56" s="226">
        <v>0</v>
      </c>
      <c r="D56" s="226">
        <v>0</v>
      </c>
      <c r="E56" s="226">
        <v>0</v>
      </c>
      <c r="F56" s="226">
        <v>0</v>
      </c>
      <c r="G56" s="226">
        <v>0</v>
      </c>
      <c r="H56" s="226">
        <v>0</v>
      </c>
      <c r="I56" s="226">
        <v>0</v>
      </c>
      <c r="J56" s="226">
        <v>0</v>
      </c>
      <c r="K56" s="226">
        <v>0</v>
      </c>
      <c r="L56" s="226">
        <v>0</v>
      </c>
      <c r="M56" s="226">
        <v>0</v>
      </c>
      <c r="N56" s="226">
        <v>0</v>
      </c>
      <c r="O56" s="226">
        <v>0</v>
      </c>
      <c r="P56" s="226">
        <v>0</v>
      </c>
      <c r="Q56" s="226">
        <v>0</v>
      </c>
      <c r="R56" s="226">
        <v>0</v>
      </c>
      <c r="S56" s="226">
        <v>0</v>
      </c>
      <c r="T56" s="226">
        <v>0</v>
      </c>
      <c r="U56" s="226">
        <v>0</v>
      </c>
      <c r="V56" s="226">
        <v>0</v>
      </c>
      <c r="W56" s="226">
        <v>0</v>
      </c>
      <c r="X56" s="226">
        <v>0</v>
      </c>
      <c r="Y56" s="226">
        <v>0</v>
      </c>
      <c r="DA56" s="69" t="s">
        <v>1739</v>
      </c>
    </row>
    <row r="57" spans="1:105" ht="12" customHeight="1" x14ac:dyDescent="0.25">
      <c r="A57" s="37" t="s">
        <v>78</v>
      </c>
      <c r="B57" s="226">
        <v>0</v>
      </c>
      <c r="C57" s="226">
        <v>0</v>
      </c>
      <c r="D57" s="226">
        <v>0</v>
      </c>
      <c r="E57" s="226">
        <v>0</v>
      </c>
      <c r="F57" s="226">
        <v>0</v>
      </c>
      <c r="G57" s="226">
        <v>0</v>
      </c>
      <c r="H57" s="226">
        <v>0</v>
      </c>
      <c r="I57" s="226">
        <v>0</v>
      </c>
      <c r="J57" s="226">
        <v>0</v>
      </c>
      <c r="K57" s="226">
        <v>0</v>
      </c>
      <c r="L57" s="226">
        <v>0</v>
      </c>
      <c r="M57" s="226">
        <v>0</v>
      </c>
      <c r="N57" s="226">
        <v>0</v>
      </c>
      <c r="O57" s="226">
        <v>0</v>
      </c>
      <c r="P57" s="226">
        <v>0</v>
      </c>
      <c r="Q57" s="226">
        <v>0</v>
      </c>
      <c r="R57" s="226">
        <v>0</v>
      </c>
      <c r="S57" s="226">
        <v>0</v>
      </c>
      <c r="T57" s="226">
        <v>0</v>
      </c>
      <c r="U57" s="226">
        <v>0</v>
      </c>
      <c r="V57" s="226">
        <v>0</v>
      </c>
      <c r="W57" s="226">
        <v>0</v>
      </c>
      <c r="X57" s="226">
        <v>0</v>
      </c>
      <c r="Y57" s="226">
        <v>0</v>
      </c>
      <c r="DA57" s="69" t="s">
        <v>1740</v>
      </c>
    </row>
    <row r="58" spans="1:105" ht="12" customHeight="1" x14ac:dyDescent="0.25">
      <c r="A58" s="37" t="s">
        <v>40</v>
      </c>
      <c r="B58" s="226">
        <v>0</v>
      </c>
      <c r="C58" s="226">
        <v>0</v>
      </c>
      <c r="D58" s="226">
        <v>0</v>
      </c>
      <c r="E58" s="226">
        <v>0</v>
      </c>
      <c r="F58" s="226">
        <v>0</v>
      </c>
      <c r="G58" s="226">
        <v>0</v>
      </c>
      <c r="H58" s="226">
        <v>0</v>
      </c>
      <c r="I58" s="226">
        <v>0</v>
      </c>
      <c r="J58" s="226">
        <v>0</v>
      </c>
      <c r="K58" s="226">
        <v>0</v>
      </c>
      <c r="L58" s="226">
        <v>0</v>
      </c>
      <c r="M58" s="226">
        <v>0</v>
      </c>
      <c r="N58" s="226">
        <v>0</v>
      </c>
      <c r="O58" s="226">
        <v>0</v>
      </c>
      <c r="P58" s="226">
        <v>0</v>
      </c>
      <c r="Q58" s="226">
        <v>0</v>
      </c>
      <c r="R58" s="226">
        <v>0</v>
      </c>
      <c r="S58" s="226">
        <v>0</v>
      </c>
      <c r="T58" s="226">
        <v>0</v>
      </c>
      <c r="U58" s="226">
        <v>0</v>
      </c>
      <c r="V58" s="226">
        <v>0</v>
      </c>
      <c r="W58" s="226">
        <v>0</v>
      </c>
      <c r="X58" s="226">
        <v>0</v>
      </c>
      <c r="Y58" s="226">
        <v>0</v>
      </c>
      <c r="DA58" s="69" t="s">
        <v>1741</v>
      </c>
    </row>
    <row r="59" spans="1:105" ht="12" customHeight="1" x14ac:dyDescent="0.25">
      <c r="A59" s="57" t="s">
        <v>1496</v>
      </c>
      <c r="B59" s="261">
        <v>0</v>
      </c>
      <c r="C59" s="261">
        <v>0</v>
      </c>
      <c r="D59" s="261">
        <v>0</v>
      </c>
      <c r="E59" s="261">
        <v>0</v>
      </c>
      <c r="F59" s="261">
        <v>0</v>
      </c>
      <c r="G59" s="261">
        <v>0</v>
      </c>
      <c r="H59" s="261">
        <v>0</v>
      </c>
      <c r="I59" s="261">
        <v>0</v>
      </c>
      <c r="J59" s="261">
        <v>0</v>
      </c>
      <c r="K59" s="261">
        <v>0</v>
      </c>
      <c r="L59" s="261">
        <v>0</v>
      </c>
      <c r="M59" s="261">
        <v>0</v>
      </c>
      <c r="N59" s="261">
        <v>0</v>
      </c>
      <c r="O59" s="261">
        <v>0</v>
      </c>
      <c r="P59" s="261">
        <v>0</v>
      </c>
      <c r="Q59" s="261">
        <v>0</v>
      </c>
      <c r="R59" s="261">
        <v>0</v>
      </c>
      <c r="S59" s="261">
        <v>0</v>
      </c>
      <c r="T59" s="261">
        <v>0</v>
      </c>
      <c r="U59" s="261">
        <v>0</v>
      </c>
      <c r="V59" s="261">
        <v>0</v>
      </c>
      <c r="W59" s="261">
        <v>0</v>
      </c>
      <c r="X59" s="261">
        <v>0</v>
      </c>
      <c r="Y59" s="261">
        <v>0</v>
      </c>
      <c r="DA59" s="70" t="s">
        <v>1742</v>
      </c>
    </row>
    <row r="60" spans="1:105" ht="12" customHeight="1" x14ac:dyDescent="0.25">
      <c r="A60" s="57" t="s">
        <v>1498</v>
      </c>
      <c r="B60" s="261">
        <f t="shared" ref="B60:Y60" si="3">B61+B67+B78</f>
        <v>31.150039452339065</v>
      </c>
      <c r="C60" s="261">
        <f t="shared" si="3"/>
        <v>36.171002866207502</v>
      </c>
      <c r="D60" s="261">
        <f t="shared" si="3"/>
        <v>31.81346285182553</v>
      </c>
      <c r="E60" s="261">
        <f t="shared" si="3"/>
        <v>30.647966743775623</v>
      </c>
      <c r="F60" s="261">
        <f t="shared" si="3"/>
        <v>32.821056238258834</v>
      </c>
      <c r="G60" s="261">
        <f t="shared" si="3"/>
        <v>43.816387826269754</v>
      </c>
      <c r="H60" s="261">
        <f t="shared" si="3"/>
        <v>30.586196167988355</v>
      </c>
      <c r="I60" s="261">
        <f t="shared" si="3"/>
        <v>38.798925736237429</v>
      </c>
      <c r="J60" s="261">
        <f t="shared" si="3"/>
        <v>31.193467719593684</v>
      </c>
      <c r="K60" s="261">
        <f t="shared" si="3"/>
        <v>31.489662463506271</v>
      </c>
      <c r="L60" s="261">
        <f t="shared" si="3"/>
        <v>49.216948956349086</v>
      </c>
      <c r="M60" s="261">
        <f t="shared" si="3"/>
        <v>59.513213837034172</v>
      </c>
      <c r="N60" s="261">
        <f t="shared" si="3"/>
        <v>46.65245606443321</v>
      </c>
      <c r="O60" s="261">
        <f t="shared" si="3"/>
        <v>36.608446649136525</v>
      </c>
      <c r="P60" s="261">
        <f t="shared" si="3"/>
        <v>30.924529965301495</v>
      </c>
      <c r="Q60" s="261">
        <f t="shared" si="3"/>
        <v>25.191108474624198</v>
      </c>
      <c r="R60" s="261">
        <f t="shared" si="3"/>
        <v>20.883534239212295</v>
      </c>
      <c r="S60" s="261">
        <f t="shared" si="3"/>
        <v>22.194255535904048</v>
      </c>
      <c r="T60" s="261">
        <f t="shared" si="3"/>
        <v>36.986490471323926</v>
      </c>
      <c r="U60" s="261">
        <f t="shared" si="3"/>
        <v>27.411426538934975</v>
      </c>
      <c r="V60" s="261">
        <f t="shared" si="3"/>
        <v>17.276066795690099</v>
      </c>
      <c r="W60" s="261">
        <f t="shared" si="3"/>
        <v>16.553409417632849</v>
      </c>
      <c r="X60" s="261">
        <f t="shared" si="3"/>
        <v>11.359667143653354</v>
      </c>
      <c r="Y60" s="261">
        <f t="shared" si="3"/>
        <v>6.9948350774555896</v>
      </c>
      <c r="DA60" s="70"/>
    </row>
    <row r="61" spans="1:105" ht="12" customHeight="1" x14ac:dyDescent="0.25">
      <c r="A61" s="60" t="s">
        <v>1499</v>
      </c>
      <c r="B61" s="262">
        <v>25.929045041367932</v>
      </c>
      <c r="C61" s="262">
        <v>30.1009300981551</v>
      </c>
      <c r="D61" s="262">
        <v>26.3938153973317</v>
      </c>
      <c r="E61" s="262">
        <v>25.384592691647882</v>
      </c>
      <c r="F61" s="262">
        <v>27.11852206004615</v>
      </c>
      <c r="G61" s="262">
        <v>36.021596488384667</v>
      </c>
      <c r="H61" s="262">
        <v>25.11597060221203</v>
      </c>
      <c r="I61" s="262">
        <v>31.938228226328711</v>
      </c>
      <c r="J61" s="262">
        <v>25.626540227632429</v>
      </c>
      <c r="K61" s="262">
        <v>25.365038341139929</v>
      </c>
      <c r="L61" s="262">
        <v>40.117637770820387</v>
      </c>
      <c r="M61" s="262">
        <v>47.208340155621059</v>
      </c>
      <c r="N61" s="262">
        <v>35.484386889575937</v>
      </c>
      <c r="O61" s="262">
        <v>27.957245009432881</v>
      </c>
      <c r="P61" s="262">
        <v>23.895341802418191</v>
      </c>
      <c r="Q61" s="262">
        <v>18.222417739933359</v>
      </c>
      <c r="R61" s="262">
        <v>14.867380226656479</v>
      </c>
      <c r="S61" s="262">
        <v>16.164566802436351</v>
      </c>
      <c r="T61" s="262">
        <v>29.885012068672481</v>
      </c>
      <c r="U61" s="262">
        <v>21.664027609622931</v>
      </c>
      <c r="V61" s="262">
        <v>13.991961492593351</v>
      </c>
      <c r="W61" s="262">
        <v>13.514765743588921</v>
      </c>
      <c r="X61" s="262">
        <v>8.9701680257791985</v>
      </c>
      <c r="Y61" s="262">
        <v>5.5507007393308756</v>
      </c>
      <c r="DA61" s="72" t="s">
        <v>1743</v>
      </c>
    </row>
    <row r="62" spans="1:105" ht="12" customHeight="1" x14ac:dyDescent="0.25">
      <c r="A62" s="59" t="s">
        <v>28</v>
      </c>
      <c r="B62" s="230">
        <v>21.42030236529698</v>
      </c>
      <c r="C62" s="230">
        <v>24.68792503173572</v>
      </c>
      <c r="D62" s="230">
        <v>20.443008436641069</v>
      </c>
      <c r="E62" s="230">
        <v>18.76809896661085</v>
      </c>
      <c r="F62" s="230">
        <v>19.241778417832609</v>
      </c>
      <c r="G62" s="230">
        <v>22.217624267193031</v>
      </c>
      <c r="H62" s="230">
        <v>13.64290958703746</v>
      </c>
      <c r="I62" s="230">
        <v>21.18545978977928</v>
      </c>
      <c r="J62" s="230">
        <v>15.31456152344207</v>
      </c>
      <c r="K62" s="230">
        <v>9.8599745991535759</v>
      </c>
      <c r="L62" s="230">
        <v>25.01927880940115</v>
      </c>
      <c r="M62" s="230">
        <v>19.56595834381514</v>
      </c>
      <c r="N62" s="230">
        <v>23.452635210650229</v>
      </c>
      <c r="O62" s="230">
        <v>17.994238661101068</v>
      </c>
      <c r="P62" s="230">
        <v>16.364220832601191</v>
      </c>
      <c r="Q62" s="230">
        <v>13.733300578980501</v>
      </c>
      <c r="R62" s="230">
        <v>8.7065743534105646</v>
      </c>
      <c r="S62" s="230">
        <v>10.3241004193631</v>
      </c>
      <c r="T62" s="230">
        <v>25.295949613432331</v>
      </c>
      <c r="U62" s="230">
        <v>16.43130294288402</v>
      </c>
      <c r="V62" s="230">
        <v>10.480178355720151</v>
      </c>
      <c r="W62" s="230">
        <v>10.519806590168191</v>
      </c>
      <c r="X62" s="230">
        <v>5.0956839800523559</v>
      </c>
      <c r="Y62" s="230">
        <v>3.2567662707231468</v>
      </c>
      <c r="DA62" s="71" t="s">
        <v>1744</v>
      </c>
    </row>
    <row r="63" spans="1:105" ht="12" customHeight="1" x14ac:dyDescent="0.25">
      <c r="A63" s="59" t="s">
        <v>31</v>
      </c>
      <c r="B63" s="295">
        <v>0.35592833716576722</v>
      </c>
      <c r="C63" s="295">
        <v>0.39552312763378622</v>
      </c>
      <c r="D63" s="295">
        <v>0.35925292913154028</v>
      </c>
      <c r="E63" s="295">
        <v>0.44847056671104912</v>
      </c>
      <c r="F63" s="295">
        <v>0.56833559956420365</v>
      </c>
      <c r="G63" s="295">
        <v>0.89293820905430377</v>
      </c>
      <c r="H63" s="295">
        <v>0.62963016645040371</v>
      </c>
      <c r="I63" s="295">
        <v>0.57673214063146372</v>
      </c>
      <c r="J63" s="295">
        <v>0.61436955279569994</v>
      </c>
      <c r="K63" s="295">
        <v>1.140000999751984</v>
      </c>
      <c r="L63" s="295">
        <v>0.82929574809068729</v>
      </c>
      <c r="M63" s="295">
        <v>1.0695289819085969</v>
      </c>
      <c r="N63" s="295">
        <v>0.530227735801997</v>
      </c>
      <c r="O63" s="295">
        <v>0.63823621234162375</v>
      </c>
      <c r="P63" s="295">
        <v>0.52535274686476408</v>
      </c>
      <c r="Q63" s="295">
        <v>0.40483333285764578</v>
      </c>
      <c r="R63" s="295">
        <v>0.58678996487728607</v>
      </c>
      <c r="S63" s="295">
        <v>0.46900290551640439</v>
      </c>
      <c r="T63" s="295">
        <v>0.42948127325472901</v>
      </c>
      <c r="U63" s="295">
        <v>0.54952417111348628</v>
      </c>
      <c r="V63" s="295">
        <v>0.27309649505973499</v>
      </c>
      <c r="W63" s="295">
        <v>0.2414078825643243</v>
      </c>
      <c r="X63" s="295">
        <v>0.4756471868887085</v>
      </c>
      <c r="Y63" s="295">
        <v>0.38559262136961869</v>
      </c>
      <c r="DA63" s="122" t="s">
        <v>1745</v>
      </c>
    </row>
    <row r="64" spans="1:105" ht="12" customHeight="1" x14ac:dyDescent="0.25">
      <c r="A64" s="59" t="s">
        <v>159</v>
      </c>
      <c r="B64" s="295">
        <v>1.2213871879702529</v>
      </c>
      <c r="C64" s="295">
        <v>1.3278835822508039</v>
      </c>
      <c r="D64" s="295">
        <v>1.3235973274366599</v>
      </c>
      <c r="E64" s="295">
        <v>1.7483698602808839</v>
      </c>
      <c r="F64" s="295">
        <v>0.119858659384201</v>
      </c>
      <c r="G64" s="295">
        <v>0.26991515033272739</v>
      </c>
      <c r="H64" s="295">
        <v>0.1904006582469579</v>
      </c>
      <c r="I64" s="295">
        <v>0.1868913203746673</v>
      </c>
      <c r="J64" s="295">
        <v>0.19982408715740541</v>
      </c>
      <c r="K64" s="295">
        <v>0.37815481573956239</v>
      </c>
      <c r="L64" s="295">
        <v>0.33355533443131602</v>
      </c>
      <c r="M64" s="295">
        <v>0.22787101915679139</v>
      </c>
      <c r="N64" s="295">
        <v>2.8304699985580459</v>
      </c>
      <c r="O64" s="295">
        <v>2.9593250443482519</v>
      </c>
      <c r="P64" s="295">
        <v>2.996102802367282</v>
      </c>
      <c r="Q64" s="295">
        <v>1.9508144545497941</v>
      </c>
      <c r="R64" s="295">
        <v>1.6703726078472849</v>
      </c>
      <c r="S64" s="295">
        <v>1.5791209186009849</v>
      </c>
      <c r="T64" s="295">
        <v>1.096759975099427</v>
      </c>
      <c r="U64" s="295">
        <v>1.1412769233178299</v>
      </c>
      <c r="V64" s="295">
        <v>0.49710090881170782</v>
      </c>
      <c r="W64" s="295">
        <v>0.39610824751037099</v>
      </c>
      <c r="X64" s="295">
        <v>0.54513061038764021</v>
      </c>
      <c r="Y64" s="295">
        <v>0.26563609631005242</v>
      </c>
      <c r="DA64" s="122" t="s">
        <v>1746</v>
      </c>
    </row>
    <row r="65" spans="1:105" ht="12" customHeight="1" x14ac:dyDescent="0.25">
      <c r="A65" s="59" t="s">
        <v>32</v>
      </c>
      <c r="B65" s="295">
        <v>2.2125544648654589</v>
      </c>
      <c r="C65" s="295">
        <v>2.3758093427741769</v>
      </c>
      <c r="D65" s="295">
        <v>2.6974188036376772</v>
      </c>
      <c r="E65" s="295">
        <v>2.8191340439914749</v>
      </c>
      <c r="F65" s="295">
        <v>5.2398637593722164</v>
      </c>
      <c r="G65" s="295">
        <v>9.2215818694075899</v>
      </c>
      <c r="H65" s="295">
        <v>7.397586409687138</v>
      </c>
      <c r="I65" s="295">
        <v>7.1113643312161159</v>
      </c>
      <c r="J65" s="295">
        <v>6.4366576906253909</v>
      </c>
      <c r="K65" s="295">
        <v>8.6052534165414407</v>
      </c>
      <c r="L65" s="295">
        <v>8.9561049846417831</v>
      </c>
      <c r="M65" s="295">
        <v>17.56816937125534</v>
      </c>
      <c r="N65" s="295">
        <v>1.413878637847177</v>
      </c>
      <c r="O65" s="295">
        <v>2.2692235926311999</v>
      </c>
      <c r="P65" s="295">
        <v>0.373570817603395</v>
      </c>
      <c r="Q65" s="295">
        <v>1.0795082236694751</v>
      </c>
      <c r="R65" s="295">
        <v>0.83451588765406604</v>
      </c>
      <c r="S65" s="295">
        <v>1.1004032809609059</v>
      </c>
      <c r="T65" s="295">
        <v>0.7889077625052614</v>
      </c>
      <c r="U65" s="295">
        <v>1.082772211874095</v>
      </c>
      <c r="V65" s="295">
        <v>0.43732366519465599</v>
      </c>
      <c r="W65" s="295">
        <v>0.59864409898219928</v>
      </c>
      <c r="X65" s="295">
        <v>0.59851839259796025</v>
      </c>
      <c r="Y65" s="295">
        <v>0.35896534169847738</v>
      </c>
      <c r="DA65" s="122" t="s">
        <v>1747</v>
      </c>
    </row>
    <row r="66" spans="1:105" ht="12" customHeight="1" x14ac:dyDescent="0.25">
      <c r="A66" s="59" t="s">
        <v>35</v>
      </c>
      <c r="B66" s="295">
        <v>0.71887268606947008</v>
      </c>
      <c r="C66" s="295">
        <v>1.3137890137606141</v>
      </c>
      <c r="D66" s="295">
        <v>1.5705379004847559</v>
      </c>
      <c r="E66" s="295">
        <v>1.6005192540536211</v>
      </c>
      <c r="F66" s="295">
        <v>1.9486856238929231</v>
      </c>
      <c r="G66" s="295">
        <v>3.4195369923970178</v>
      </c>
      <c r="H66" s="295">
        <v>3.2554437807900731</v>
      </c>
      <c r="I66" s="295">
        <v>2.8777806443271841</v>
      </c>
      <c r="J66" s="295">
        <v>3.0611273736118658</v>
      </c>
      <c r="K66" s="295">
        <v>5.3816545099533704</v>
      </c>
      <c r="L66" s="295">
        <v>4.9794028942554558</v>
      </c>
      <c r="M66" s="295">
        <v>8.7768124394851981</v>
      </c>
      <c r="N66" s="295">
        <v>7.2571753067185023</v>
      </c>
      <c r="O66" s="295">
        <v>4.0962214990107304</v>
      </c>
      <c r="P66" s="295">
        <v>3.6360946029815588</v>
      </c>
      <c r="Q66" s="295">
        <v>1.053961149875946</v>
      </c>
      <c r="R66" s="295">
        <v>3.0691274128672759</v>
      </c>
      <c r="S66" s="295">
        <v>2.6919392779949609</v>
      </c>
      <c r="T66" s="295">
        <v>2.273913444380733</v>
      </c>
      <c r="U66" s="295">
        <v>2.4591513604335029</v>
      </c>
      <c r="V66" s="295">
        <v>2.3042620678070982</v>
      </c>
      <c r="W66" s="295">
        <v>1.7587989243638349</v>
      </c>
      <c r="X66" s="295">
        <v>2.255187855852534</v>
      </c>
      <c r="Y66" s="295">
        <v>1.2837404092295801</v>
      </c>
      <c r="DA66" s="122" t="s">
        <v>1748</v>
      </c>
    </row>
    <row r="67" spans="1:105" ht="12" customHeight="1" x14ac:dyDescent="0.25">
      <c r="A67" s="60" t="s">
        <v>1506</v>
      </c>
      <c r="B67" s="262">
        <v>5.2209944109711328</v>
      </c>
      <c r="C67" s="262">
        <v>6.0700727680524</v>
      </c>
      <c r="D67" s="262">
        <v>5.4196474544938313</v>
      </c>
      <c r="E67" s="262">
        <v>5.2633740521277419</v>
      </c>
      <c r="F67" s="262">
        <v>5.7025341782126873</v>
      </c>
      <c r="G67" s="262">
        <v>7.7947913378850888</v>
      </c>
      <c r="H67" s="262">
        <v>5.4702255657763237</v>
      </c>
      <c r="I67" s="262">
        <v>6.8606975099087171</v>
      </c>
      <c r="J67" s="262">
        <v>5.5669274919612537</v>
      </c>
      <c r="K67" s="262">
        <v>6.1246241223663436</v>
      </c>
      <c r="L67" s="262">
        <v>9.0993111855287019</v>
      </c>
      <c r="M67" s="262">
        <v>12.30487368141311</v>
      </c>
      <c r="N67" s="262">
        <v>11.168069174857269</v>
      </c>
      <c r="O67" s="262">
        <v>8.6512016397036398</v>
      </c>
      <c r="P67" s="262">
        <v>7.0291881628833046</v>
      </c>
      <c r="Q67" s="262">
        <v>6.9686907346908384</v>
      </c>
      <c r="R67" s="262">
        <v>6.0161540125558153</v>
      </c>
      <c r="S67" s="262">
        <v>6.0296887334676956</v>
      </c>
      <c r="T67" s="262">
        <v>7.1014784026514448</v>
      </c>
      <c r="U67" s="262">
        <v>5.7473989293120464</v>
      </c>
      <c r="V67" s="262">
        <v>3.284105303096748</v>
      </c>
      <c r="W67" s="262">
        <v>3.0386436740439282</v>
      </c>
      <c r="X67" s="262">
        <v>2.3894991178741551</v>
      </c>
      <c r="Y67" s="262">
        <v>1.444134338124714</v>
      </c>
      <c r="DA67" s="72" t="s">
        <v>1749</v>
      </c>
    </row>
    <row r="68" spans="1:105" ht="12" customHeight="1" x14ac:dyDescent="0.25">
      <c r="A68" s="147" t="s">
        <v>28</v>
      </c>
      <c r="B68" s="229">
        <v>3.263662311175219</v>
      </c>
      <c r="C68" s="229">
        <v>3.6762326961590688</v>
      </c>
      <c r="D68" s="229">
        <v>2.6977246568285418</v>
      </c>
      <c r="E68" s="229">
        <v>2.3423489259407981</v>
      </c>
      <c r="F68" s="229">
        <v>2.168420751641202</v>
      </c>
      <c r="G68" s="229">
        <v>2.2427135747152289</v>
      </c>
      <c r="H68" s="229">
        <v>1.423907265033636</v>
      </c>
      <c r="I68" s="229">
        <v>1.928752476005982</v>
      </c>
      <c r="J68" s="229">
        <v>1.4575502424564859</v>
      </c>
      <c r="K68" s="229">
        <v>0.69336315048807695</v>
      </c>
      <c r="L68" s="229">
        <v>1.819750906171981</v>
      </c>
      <c r="M68" s="229">
        <v>1.0398899814887901</v>
      </c>
      <c r="N68" s="229">
        <v>0.62901754853059921</v>
      </c>
      <c r="O68" s="229">
        <v>0.46434978480824562</v>
      </c>
      <c r="P68" s="229">
        <v>0.42819367759905291</v>
      </c>
      <c r="Q68" s="229">
        <v>0.17333909161202091</v>
      </c>
      <c r="R68" s="229">
        <v>0.1004297270322634</v>
      </c>
      <c r="S68" s="229">
        <v>0.1443129121580165</v>
      </c>
      <c r="T68" s="229">
        <v>1.173663930146734</v>
      </c>
      <c r="U68" s="229">
        <v>0.48104260606658672</v>
      </c>
      <c r="V68" s="229">
        <v>0.62038427023277132</v>
      </c>
      <c r="W68" s="229">
        <v>0.68562158101846604</v>
      </c>
      <c r="X68" s="229">
        <v>0.1851533458705012</v>
      </c>
      <c r="Y68" s="229">
        <v>0.12252406568997171</v>
      </c>
      <c r="DA68" s="73" t="s">
        <v>1750</v>
      </c>
    </row>
    <row r="69" spans="1:105" ht="12" customHeight="1" x14ac:dyDescent="0.25">
      <c r="A69" s="147" t="s">
        <v>30</v>
      </c>
      <c r="B69" s="229">
        <v>0</v>
      </c>
      <c r="C69" s="229">
        <v>0</v>
      </c>
      <c r="D69" s="229">
        <v>0</v>
      </c>
      <c r="E69" s="229">
        <v>0</v>
      </c>
      <c r="F69" s="229">
        <v>0</v>
      </c>
      <c r="G69" s="229">
        <v>0</v>
      </c>
      <c r="H69" s="229">
        <v>0</v>
      </c>
      <c r="I69" s="229">
        <v>0</v>
      </c>
      <c r="J69" s="229">
        <v>0</v>
      </c>
      <c r="K69" s="229">
        <v>0</v>
      </c>
      <c r="L69" s="229">
        <v>0</v>
      </c>
      <c r="M69" s="229">
        <v>0</v>
      </c>
      <c r="N69" s="229">
        <v>0</v>
      </c>
      <c r="O69" s="229">
        <v>0</v>
      </c>
      <c r="P69" s="229">
        <v>0</v>
      </c>
      <c r="Q69" s="229">
        <v>0</v>
      </c>
      <c r="R69" s="229">
        <v>0</v>
      </c>
      <c r="S69" s="229">
        <v>0</v>
      </c>
      <c r="T69" s="229">
        <v>0</v>
      </c>
      <c r="U69" s="229">
        <v>0</v>
      </c>
      <c r="V69" s="229">
        <v>0</v>
      </c>
      <c r="W69" s="229">
        <v>0</v>
      </c>
      <c r="X69" s="229">
        <v>0</v>
      </c>
      <c r="Y69" s="229">
        <v>0</v>
      </c>
      <c r="DA69" s="73" t="s">
        <v>1751</v>
      </c>
    </row>
    <row r="70" spans="1:105" ht="12" customHeight="1" x14ac:dyDescent="0.25">
      <c r="A70" s="147" t="s">
        <v>31</v>
      </c>
      <c r="B70" s="229">
        <v>5.4230322227810213E-2</v>
      </c>
      <c r="C70" s="229">
        <v>5.8896608444221038E-2</v>
      </c>
      <c r="D70" s="229">
        <v>4.7408163429554118E-2</v>
      </c>
      <c r="E70" s="229">
        <v>5.597128148783316E-2</v>
      </c>
      <c r="F70" s="229">
        <v>6.4047650961894811E-2</v>
      </c>
      <c r="G70" s="229">
        <v>9.0135858755387988E-2</v>
      </c>
      <c r="H70" s="229">
        <v>6.5714352394806719E-2</v>
      </c>
      <c r="I70" s="229">
        <v>5.2506462228014493E-2</v>
      </c>
      <c r="J70" s="229">
        <v>5.8472094631279448E-2</v>
      </c>
      <c r="K70" s="229">
        <v>8.0165996047844551E-2</v>
      </c>
      <c r="L70" s="229">
        <v>6.0317953229952467E-2</v>
      </c>
      <c r="M70" s="229">
        <v>5.6843240369579107E-2</v>
      </c>
      <c r="N70" s="229">
        <v>1.4221111936523201E-2</v>
      </c>
      <c r="O70" s="229">
        <v>1.646998539028648E-2</v>
      </c>
      <c r="P70" s="229">
        <v>1.374661995935862E-2</v>
      </c>
      <c r="Q70" s="229">
        <v>5.109728849830548E-3</v>
      </c>
      <c r="R70" s="229">
        <v>6.7685812589210323E-3</v>
      </c>
      <c r="S70" s="229">
        <v>6.555842383971968E-3</v>
      </c>
      <c r="T70" s="229">
        <v>1.9926774317454581E-2</v>
      </c>
      <c r="U70" s="229">
        <v>1.6087862313042749E-2</v>
      </c>
      <c r="V70" s="229">
        <v>1.616621053956473E-2</v>
      </c>
      <c r="W70" s="229">
        <v>1.5733602390443389E-2</v>
      </c>
      <c r="X70" s="229">
        <v>1.728279627447209E-2</v>
      </c>
      <c r="Y70" s="229">
        <v>1.450652940463216E-2</v>
      </c>
      <c r="DA70" s="73" t="s">
        <v>1752</v>
      </c>
    </row>
    <row r="71" spans="1:105" ht="12" customHeight="1" x14ac:dyDescent="0.25">
      <c r="A71" s="147" t="s">
        <v>159</v>
      </c>
      <c r="B71" s="229">
        <v>0.18609426070422</v>
      </c>
      <c r="C71" s="229">
        <v>0.1977326581917293</v>
      </c>
      <c r="D71" s="229">
        <v>0.17466612886282851</v>
      </c>
      <c r="E71" s="229">
        <v>0.21820495893920139</v>
      </c>
      <c r="F71" s="229">
        <v>1.350727560773312E-2</v>
      </c>
      <c r="G71" s="229">
        <v>2.724604414912038E-2</v>
      </c>
      <c r="H71" s="229">
        <v>1.98720719224455E-2</v>
      </c>
      <c r="I71" s="229">
        <v>1.701483472596476E-2</v>
      </c>
      <c r="J71" s="229">
        <v>1.9018085907265381E-2</v>
      </c>
      <c r="K71" s="229">
        <v>2.659222006879506E-2</v>
      </c>
      <c r="L71" s="229">
        <v>2.4260796113028098E-2</v>
      </c>
      <c r="M71" s="229">
        <v>1.2110870611543119E-2</v>
      </c>
      <c r="N71" s="229">
        <v>7.5915362333093997E-2</v>
      </c>
      <c r="O71" s="229">
        <v>7.6366773465739821E-2</v>
      </c>
      <c r="P71" s="229">
        <v>7.839739456794835E-2</v>
      </c>
      <c r="Q71" s="229">
        <v>2.462280669606989E-2</v>
      </c>
      <c r="R71" s="229">
        <v>1.9267631359807899E-2</v>
      </c>
      <c r="S71" s="229">
        <v>2.207335546499933E-2</v>
      </c>
      <c r="T71" s="229">
        <v>5.0886708839714828E-2</v>
      </c>
      <c r="U71" s="229">
        <v>3.3412008003554233E-2</v>
      </c>
      <c r="V71" s="229">
        <v>2.94263679565029E-2</v>
      </c>
      <c r="W71" s="229">
        <v>2.581609847906649E-2</v>
      </c>
      <c r="X71" s="229">
        <v>1.9807499217928969E-2</v>
      </c>
      <c r="Y71" s="229">
        <v>9.9935984987629001E-3</v>
      </c>
      <c r="DA71" s="73" t="s">
        <v>1753</v>
      </c>
    </row>
    <row r="72" spans="1:105" ht="12" customHeight="1" x14ac:dyDescent="0.25">
      <c r="A72" s="147" t="s">
        <v>32</v>
      </c>
      <c r="B72" s="229">
        <v>0.33711151669374378</v>
      </c>
      <c r="C72" s="229">
        <v>0.3537773212823373</v>
      </c>
      <c r="D72" s="229">
        <v>0.35595999673529227</v>
      </c>
      <c r="E72" s="229">
        <v>0.35184147375683911</v>
      </c>
      <c r="F72" s="229">
        <v>0.59049787732017944</v>
      </c>
      <c r="G72" s="229">
        <v>0.93085410888898457</v>
      </c>
      <c r="H72" s="229">
        <v>0.77208435380058316</v>
      </c>
      <c r="I72" s="229">
        <v>0.6474280802831992</v>
      </c>
      <c r="J72" s="229">
        <v>0.61260336857961961</v>
      </c>
      <c r="K72" s="229">
        <v>0.60512991789589987</v>
      </c>
      <c r="L72" s="229">
        <v>0.65141286788207708</v>
      </c>
      <c r="M72" s="229">
        <v>0.93371165374281362</v>
      </c>
      <c r="N72" s="229">
        <v>3.7921302519323893E-2</v>
      </c>
      <c r="O72" s="229">
        <v>5.8558381199975439E-2</v>
      </c>
      <c r="P72" s="229">
        <v>9.7750246632339107E-3</v>
      </c>
      <c r="Q72" s="229">
        <v>1.3625346201551231E-2</v>
      </c>
      <c r="R72" s="229">
        <v>9.6260824750614357E-3</v>
      </c>
      <c r="S72" s="229">
        <v>1.538171807452266E-2</v>
      </c>
      <c r="T72" s="229">
        <v>3.6603195342131967E-2</v>
      </c>
      <c r="U72" s="229">
        <v>3.1699224850696817E-2</v>
      </c>
      <c r="V72" s="229">
        <v>2.588779634072021E-2</v>
      </c>
      <c r="W72" s="229">
        <v>3.9016241419794817E-2</v>
      </c>
      <c r="X72" s="229">
        <v>2.1747361765045711E-2</v>
      </c>
      <c r="Y72" s="229">
        <v>1.350477419950725E-2</v>
      </c>
      <c r="DA72" s="73" t="s">
        <v>1754</v>
      </c>
    </row>
    <row r="73" spans="1:105" ht="12" customHeight="1" x14ac:dyDescent="0.25">
      <c r="A73" s="147" t="s">
        <v>33</v>
      </c>
      <c r="B73" s="229">
        <v>1.270366374861992</v>
      </c>
      <c r="C73" s="229">
        <v>1.5877996215895751</v>
      </c>
      <c r="D73" s="229">
        <v>1.936635313406941</v>
      </c>
      <c r="E73" s="229">
        <v>2.0952549190974419</v>
      </c>
      <c r="F73" s="229">
        <v>2.6464566830916572</v>
      </c>
      <c r="G73" s="229">
        <v>4.1586634397864124</v>
      </c>
      <c r="H73" s="229">
        <v>2.8488776208452622</v>
      </c>
      <c r="I73" s="229">
        <v>3.9529986739129832</v>
      </c>
      <c r="J73" s="229">
        <v>3.127943531177805</v>
      </c>
      <c r="K73" s="229">
        <v>4.3409295783688968</v>
      </c>
      <c r="L73" s="229">
        <v>6.1813970344821918</v>
      </c>
      <c r="M73" s="229">
        <v>9.7958486130824696</v>
      </c>
      <c r="N73" s="229">
        <v>10.21635087745006</v>
      </c>
      <c r="O73" s="229">
        <v>7.9297517940913771</v>
      </c>
      <c r="P73" s="229">
        <v>6.4039317337180544</v>
      </c>
      <c r="Q73" s="229">
        <v>6.7386908654060056</v>
      </c>
      <c r="R73" s="229">
        <v>5.8446598200938764</v>
      </c>
      <c r="S73" s="229">
        <v>5.8037362907098506</v>
      </c>
      <c r="T73" s="229">
        <v>5.7148943347271599</v>
      </c>
      <c r="U73" s="229">
        <v>5.1131631456096516</v>
      </c>
      <c r="V73" s="229">
        <v>2.4558376415096959</v>
      </c>
      <c r="W73" s="229">
        <v>2.1578275699842151</v>
      </c>
      <c r="X73" s="229">
        <v>2.0635651255984908</v>
      </c>
      <c r="Y73" s="229">
        <v>1.235309275016903</v>
      </c>
      <c r="DA73" s="73" t="s">
        <v>1755</v>
      </c>
    </row>
    <row r="74" spans="1:105" ht="12" customHeight="1" x14ac:dyDescent="0.25">
      <c r="A74" s="147" t="s">
        <v>35</v>
      </c>
      <c r="B74" s="229">
        <v>0.1095296253081485</v>
      </c>
      <c r="C74" s="229">
        <v>0.1956338623854684</v>
      </c>
      <c r="D74" s="229">
        <v>0.20725319523067251</v>
      </c>
      <c r="E74" s="229">
        <v>0.19975249290562841</v>
      </c>
      <c r="F74" s="229">
        <v>0.21960393959002181</v>
      </c>
      <c r="G74" s="229">
        <v>0.34517831158995388</v>
      </c>
      <c r="H74" s="229">
        <v>0.33976990177959038</v>
      </c>
      <c r="I74" s="229">
        <v>0.2619969827525736</v>
      </c>
      <c r="J74" s="229">
        <v>0.29134016920879813</v>
      </c>
      <c r="K74" s="229">
        <v>0.37844325949683078</v>
      </c>
      <c r="L74" s="229">
        <v>0.36217162764947181</v>
      </c>
      <c r="M74" s="229">
        <v>0.46646932211791708</v>
      </c>
      <c r="N74" s="229">
        <v>0.19464297208766879</v>
      </c>
      <c r="O74" s="229">
        <v>0.1057049207480142</v>
      </c>
      <c r="P74" s="229">
        <v>9.5143712375657025E-2</v>
      </c>
      <c r="Q74" s="229">
        <v>1.3302895925359539E-2</v>
      </c>
      <c r="R74" s="229">
        <v>3.5402170335885982E-2</v>
      </c>
      <c r="S74" s="229">
        <v>3.7628614676334847E-2</v>
      </c>
      <c r="T74" s="229">
        <v>0.1055034592782487</v>
      </c>
      <c r="U74" s="229">
        <v>7.1994082468513673E-2</v>
      </c>
      <c r="V74" s="229">
        <v>0.13640301651749251</v>
      </c>
      <c r="W74" s="229">
        <v>0.1146285807519425</v>
      </c>
      <c r="X74" s="229">
        <v>8.1942989147715542E-2</v>
      </c>
      <c r="Y74" s="229">
        <v>4.8296095314936761E-2</v>
      </c>
      <c r="DA74" s="73" t="s">
        <v>1756</v>
      </c>
    </row>
    <row r="75" spans="1:105" ht="12" customHeight="1" x14ac:dyDescent="0.25">
      <c r="A75" s="147" t="s">
        <v>36</v>
      </c>
      <c r="B75" s="229">
        <v>0</v>
      </c>
      <c r="C75" s="229">
        <v>0</v>
      </c>
      <c r="D75" s="229">
        <v>0</v>
      </c>
      <c r="E75" s="229">
        <v>0</v>
      </c>
      <c r="F75" s="229">
        <v>0</v>
      </c>
      <c r="G75" s="229">
        <v>0</v>
      </c>
      <c r="H75" s="229">
        <v>0</v>
      </c>
      <c r="I75" s="229">
        <v>0</v>
      </c>
      <c r="J75" s="229">
        <v>0</v>
      </c>
      <c r="K75" s="229">
        <v>0</v>
      </c>
      <c r="L75" s="229">
        <v>0</v>
      </c>
      <c r="M75" s="229">
        <v>0</v>
      </c>
      <c r="N75" s="229">
        <v>0</v>
      </c>
      <c r="O75" s="229">
        <v>0</v>
      </c>
      <c r="P75" s="229">
        <v>0</v>
      </c>
      <c r="Q75" s="229">
        <v>0</v>
      </c>
      <c r="R75" s="229">
        <v>0</v>
      </c>
      <c r="S75" s="229">
        <v>0</v>
      </c>
      <c r="T75" s="229">
        <v>0</v>
      </c>
      <c r="U75" s="229">
        <v>0</v>
      </c>
      <c r="V75" s="229">
        <v>0</v>
      </c>
      <c r="W75" s="229">
        <v>0</v>
      </c>
      <c r="X75" s="229">
        <v>0</v>
      </c>
      <c r="Y75" s="229">
        <v>0</v>
      </c>
      <c r="DA75" s="73" t="s">
        <v>1757</v>
      </c>
    </row>
    <row r="76" spans="1:105" ht="12" customHeight="1" x14ac:dyDescent="0.25">
      <c r="A76" s="147" t="s">
        <v>38</v>
      </c>
      <c r="B76" s="229">
        <v>0</v>
      </c>
      <c r="C76" s="229">
        <v>0</v>
      </c>
      <c r="D76" s="229">
        <v>0</v>
      </c>
      <c r="E76" s="229">
        <v>0</v>
      </c>
      <c r="F76" s="229">
        <v>0</v>
      </c>
      <c r="G76" s="229">
        <v>0</v>
      </c>
      <c r="H76" s="229">
        <v>0</v>
      </c>
      <c r="I76" s="229">
        <v>0</v>
      </c>
      <c r="J76" s="229">
        <v>0</v>
      </c>
      <c r="K76" s="229">
        <v>0</v>
      </c>
      <c r="L76" s="229">
        <v>0</v>
      </c>
      <c r="M76" s="229">
        <v>0</v>
      </c>
      <c r="N76" s="229">
        <v>0</v>
      </c>
      <c r="O76" s="229">
        <v>0</v>
      </c>
      <c r="P76" s="229">
        <v>0</v>
      </c>
      <c r="Q76" s="229">
        <v>0</v>
      </c>
      <c r="R76" s="229">
        <v>0</v>
      </c>
      <c r="S76" s="229">
        <v>0</v>
      </c>
      <c r="T76" s="229">
        <v>0</v>
      </c>
      <c r="U76" s="229">
        <v>0</v>
      </c>
      <c r="V76" s="229">
        <v>0</v>
      </c>
      <c r="W76" s="229">
        <v>0</v>
      </c>
      <c r="X76" s="229">
        <v>0</v>
      </c>
      <c r="Y76" s="229">
        <v>0</v>
      </c>
      <c r="DA76" s="73" t="s">
        <v>1758</v>
      </c>
    </row>
    <row r="77" spans="1:105" ht="12" customHeight="1" x14ac:dyDescent="0.25">
      <c r="A77" s="147" t="s">
        <v>39</v>
      </c>
      <c r="B77" s="229">
        <v>0</v>
      </c>
      <c r="C77" s="229">
        <v>0</v>
      </c>
      <c r="D77" s="229">
        <v>0</v>
      </c>
      <c r="E77" s="229">
        <v>0</v>
      </c>
      <c r="F77" s="229">
        <v>0</v>
      </c>
      <c r="G77" s="229">
        <v>0</v>
      </c>
      <c r="H77" s="229">
        <v>0</v>
      </c>
      <c r="I77" s="229">
        <v>0</v>
      </c>
      <c r="J77" s="229">
        <v>0</v>
      </c>
      <c r="K77" s="229">
        <v>0</v>
      </c>
      <c r="L77" s="229">
        <v>0</v>
      </c>
      <c r="M77" s="229">
        <v>0</v>
      </c>
      <c r="N77" s="229">
        <v>0</v>
      </c>
      <c r="O77" s="229">
        <v>0</v>
      </c>
      <c r="P77" s="229">
        <v>0</v>
      </c>
      <c r="Q77" s="229">
        <v>0</v>
      </c>
      <c r="R77" s="229">
        <v>0</v>
      </c>
      <c r="S77" s="229">
        <v>0</v>
      </c>
      <c r="T77" s="229">
        <v>0</v>
      </c>
      <c r="U77" s="229">
        <v>0</v>
      </c>
      <c r="V77" s="229">
        <v>0</v>
      </c>
      <c r="W77" s="229">
        <v>0</v>
      </c>
      <c r="X77" s="229">
        <v>0</v>
      </c>
      <c r="Y77" s="229">
        <v>0</v>
      </c>
      <c r="DA77" s="73" t="s">
        <v>1759</v>
      </c>
    </row>
    <row r="78" spans="1:105" ht="12" customHeight="1" x14ac:dyDescent="0.25">
      <c r="A78" s="60" t="s">
        <v>1518</v>
      </c>
      <c r="B78" s="262">
        <v>0</v>
      </c>
      <c r="C78" s="262">
        <v>0</v>
      </c>
      <c r="D78" s="262">
        <v>0</v>
      </c>
      <c r="E78" s="262">
        <v>0</v>
      </c>
      <c r="F78" s="262">
        <v>0</v>
      </c>
      <c r="G78" s="262">
        <v>0</v>
      </c>
      <c r="H78" s="262">
        <v>0</v>
      </c>
      <c r="I78" s="262">
        <v>0</v>
      </c>
      <c r="J78" s="262">
        <v>0</v>
      </c>
      <c r="K78" s="262">
        <v>0</v>
      </c>
      <c r="L78" s="262">
        <v>0</v>
      </c>
      <c r="M78" s="262">
        <v>0</v>
      </c>
      <c r="N78" s="262">
        <v>0</v>
      </c>
      <c r="O78" s="262">
        <v>0</v>
      </c>
      <c r="P78" s="262">
        <v>0</v>
      </c>
      <c r="Q78" s="262">
        <v>0</v>
      </c>
      <c r="R78" s="262">
        <v>0</v>
      </c>
      <c r="S78" s="262">
        <v>0</v>
      </c>
      <c r="T78" s="262">
        <v>0</v>
      </c>
      <c r="U78" s="262">
        <v>0</v>
      </c>
      <c r="V78" s="262">
        <v>0</v>
      </c>
      <c r="W78" s="262">
        <v>0</v>
      </c>
      <c r="X78" s="262">
        <v>0</v>
      </c>
      <c r="Y78" s="262">
        <v>0</v>
      </c>
      <c r="DA78" s="72" t="s">
        <v>1760</v>
      </c>
    </row>
    <row r="79" spans="1:105" ht="12" customHeight="1" x14ac:dyDescent="0.25">
      <c r="A79" s="57" t="s">
        <v>1520</v>
      </c>
      <c r="B79" s="261">
        <f t="shared" ref="B79:Y79" si="4">B80+B88</f>
        <v>127.012537027183</v>
      </c>
      <c r="C79" s="261">
        <f t="shared" si="4"/>
        <v>147.6682948730728</v>
      </c>
      <c r="D79" s="261">
        <f t="shared" si="4"/>
        <v>131.84522311337551</v>
      </c>
      <c r="E79" s="261">
        <f t="shared" si="4"/>
        <v>128.04351797025609</v>
      </c>
      <c r="F79" s="261">
        <f t="shared" si="4"/>
        <v>138.7270846214702</v>
      </c>
      <c r="G79" s="261">
        <f t="shared" si="4"/>
        <v>189.62598798073461</v>
      </c>
      <c r="H79" s="261">
        <f t="shared" si="4"/>
        <v>133.075650447014</v>
      </c>
      <c r="I79" s="261">
        <f t="shared" si="4"/>
        <v>166.90203588007651</v>
      </c>
      <c r="J79" s="261">
        <f t="shared" si="4"/>
        <v>135.42814424673031</v>
      </c>
      <c r="K79" s="261">
        <f t="shared" si="4"/>
        <v>148.9953803599148</v>
      </c>
      <c r="L79" s="261">
        <f t="shared" si="4"/>
        <v>221.36139361598219</v>
      </c>
      <c r="M79" s="261">
        <f t="shared" si="4"/>
        <v>299.34397569764673</v>
      </c>
      <c r="N79" s="261">
        <f t="shared" si="4"/>
        <v>271.68862633006592</v>
      </c>
      <c r="O79" s="261">
        <f t="shared" si="4"/>
        <v>210.46011202070969</v>
      </c>
      <c r="P79" s="261">
        <f t="shared" si="4"/>
        <v>171.0009533688023</v>
      </c>
      <c r="Q79" s="261">
        <f t="shared" si="4"/>
        <v>169.5292161414651</v>
      </c>
      <c r="R79" s="261">
        <f t="shared" si="4"/>
        <v>146.3565987880169</v>
      </c>
      <c r="S79" s="261">
        <f t="shared" si="4"/>
        <v>146.68586158848279</v>
      </c>
      <c r="T79" s="261">
        <f t="shared" si="4"/>
        <v>172.75957749909441</v>
      </c>
      <c r="U79" s="261">
        <f t="shared" si="4"/>
        <v>139.8185215033501</v>
      </c>
      <c r="V79" s="261">
        <f t="shared" si="4"/>
        <v>79.893314103961416</v>
      </c>
      <c r="W79" s="261">
        <f t="shared" si="4"/>
        <v>73.921902952225409</v>
      </c>
      <c r="X79" s="261">
        <f t="shared" si="4"/>
        <v>58.12998852242788</v>
      </c>
      <c r="Y79" s="261">
        <f t="shared" si="4"/>
        <v>35.131844942767103</v>
      </c>
      <c r="DA79" s="70"/>
    </row>
    <row r="80" spans="1:105" ht="12" customHeight="1" x14ac:dyDescent="0.25">
      <c r="A80" s="60" t="s">
        <v>1521</v>
      </c>
      <c r="B80" s="262">
        <v>127.012537027183</v>
      </c>
      <c r="C80" s="262">
        <v>147.6682948730728</v>
      </c>
      <c r="D80" s="262">
        <v>131.84522311337551</v>
      </c>
      <c r="E80" s="262">
        <v>128.04351797025609</v>
      </c>
      <c r="F80" s="262">
        <v>138.7270846214702</v>
      </c>
      <c r="G80" s="262">
        <v>189.62598798073461</v>
      </c>
      <c r="H80" s="262">
        <v>133.075650447014</v>
      </c>
      <c r="I80" s="262">
        <v>166.90203588007651</v>
      </c>
      <c r="J80" s="262">
        <v>135.42814424673031</v>
      </c>
      <c r="K80" s="262">
        <v>148.9953803599148</v>
      </c>
      <c r="L80" s="262">
        <v>221.36139361598219</v>
      </c>
      <c r="M80" s="262">
        <v>299.34397569764673</v>
      </c>
      <c r="N80" s="262">
        <v>271.68862633006592</v>
      </c>
      <c r="O80" s="262">
        <v>210.46011202070969</v>
      </c>
      <c r="P80" s="262">
        <v>171.0009533688023</v>
      </c>
      <c r="Q80" s="262">
        <v>169.5292161414651</v>
      </c>
      <c r="R80" s="262">
        <v>146.3565987880169</v>
      </c>
      <c r="S80" s="262">
        <v>146.68586158848279</v>
      </c>
      <c r="T80" s="262">
        <v>172.75957749909441</v>
      </c>
      <c r="U80" s="262">
        <v>139.8185215033501</v>
      </c>
      <c r="V80" s="262">
        <v>79.893314103961416</v>
      </c>
      <c r="W80" s="262">
        <v>73.921902952225409</v>
      </c>
      <c r="X80" s="262">
        <v>58.12998852242788</v>
      </c>
      <c r="Y80" s="262">
        <v>35.131844942767103</v>
      </c>
      <c r="DA80" s="72" t="s">
        <v>1761</v>
      </c>
    </row>
    <row r="81" spans="1:105" ht="12" customHeight="1" x14ac:dyDescent="0.25">
      <c r="A81" s="59" t="s">
        <v>28</v>
      </c>
      <c r="B81" s="230">
        <v>79.395991934275983</v>
      </c>
      <c r="C81" s="230">
        <v>89.432702793220088</v>
      </c>
      <c r="D81" s="230">
        <v>65.628274212392029</v>
      </c>
      <c r="E81" s="230">
        <v>56.982953105919869</v>
      </c>
      <c r="F81" s="230">
        <v>52.751755571619377</v>
      </c>
      <c r="G81" s="230">
        <v>54.559097085281053</v>
      </c>
      <c r="H81" s="230">
        <v>34.639775488616081</v>
      </c>
      <c r="I81" s="230">
        <v>46.921280888598709</v>
      </c>
      <c r="J81" s="230">
        <v>35.458217260291853</v>
      </c>
      <c r="K81" s="230">
        <v>16.86763208165749</v>
      </c>
      <c r="L81" s="230">
        <v>44.269570345589941</v>
      </c>
      <c r="M81" s="230">
        <v>25.297683617606889</v>
      </c>
      <c r="N81" s="230">
        <v>15.302279294842229</v>
      </c>
      <c r="O81" s="230">
        <v>11.296362262443299</v>
      </c>
      <c r="P81" s="230">
        <v>10.41678290568009</v>
      </c>
      <c r="Q81" s="230">
        <v>4.2168667611224144</v>
      </c>
      <c r="R81" s="230">
        <v>2.4431810148102731</v>
      </c>
      <c r="S81" s="230">
        <v>3.510739076918735</v>
      </c>
      <c r="T81" s="230">
        <v>28.552038491361511</v>
      </c>
      <c r="U81" s="230">
        <v>11.702453020500419</v>
      </c>
      <c r="V81" s="230">
        <v>15.092255208786019</v>
      </c>
      <c r="W81" s="230">
        <v>16.67930083639866</v>
      </c>
      <c r="X81" s="230">
        <v>4.5042753059966572</v>
      </c>
      <c r="Y81" s="230">
        <v>2.9806759412473491</v>
      </c>
      <c r="DA81" s="71" t="s">
        <v>1762</v>
      </c>
    </row>
    <row r="82" spans="1:105" ht="12" customHeight="1" x14ac:dyDescent="0.25">
      <c r="A82" s="59" t="s">
        <v>31</v>
      </c>
      <c r="B82" s="295">
        <v>1.3192756528300169</v>
      </c>
      <c r="C82" s="295">
        <v>1.4327936542275841</v>
      </c>
      <c r="D82" s="295">
        <v>1.1533111585666229</v>
      </c>
      <c r="E82" s="295">
        <v>1.3616284375814851</v>
      </c>
      <c r="F82" s="295">
        <v>1.5581044527087751</v>
      </c>
      <c r="G82" s="295">
        <v>2.1927593091439812</v>
      </c>
      <c r="H82" s="295">
        <v>1.5986507473027991</v>
      </c>
      <c r="I82" s="295">
        <v>1.2773388463868529</v>
      </c>
      <c r="J82" s="295">
        <v>1.4224663923803971</v>
      </c>
      <c r="K82" s="295">
        <v>1.9502197742161409</v>
      </c>
      <c r="L82" s="295">
        <v>1.467371091592151</v>
      </c>
      <c r="M82" s="295">
        <v>1.3828408161125201</v>
      </c>
      <c r="N82" s="295">
        <v>0.34596081976448478</v>
      </c>
      <c r="O82" s="295">
        <v>0.40066976988619668</v>
      </c>
      <c r="P82" s="295">
        <v>0.3344177256573399</v>
      </c>
      <c r="Q82" s="295">
        <v>0.1243057497579757</v>
      </c>
      <c r="R82" s="295">
        <v>0.16466109903578621</v>
      </c>
      <c r="S82" s="295">
        <v>0.1594857431352304</v>
      </c>
      <c r="T82" s="295">
        <v>0.48476400501590422</v>
      </c>
      <c r="U82" s="295">
        <v>0.39137375888197667</v>
      </c>
      <c r="V82" s="295">
        <v>0.39327975728741971</v>
      </c>
      <c r="W82" s="295">
        <v>0.38275558234421803</v>
      </c>
      <c r="X82" s="295">
        <v>0.42044323915227838</v>
      </c>
      <c r="Y82" s="295">
        <v>0.35290424737287612</v>
      </c>
      <c r="DA82" s="122" t="s">
        <v>1763</v>
      </c>
    </row>
    <row r="83" spans="1:105" ht="12" customHeight="1" x14ac:dyDescent="0.25">
      <c r="A83" s="59" t="s">
        <v>159</v>
      </c>
      <c r="B83" s="295">
        <v>4.5271651945408831</v>
      </c>
      <c r="C83" s="295">
        <v>4.8102956243902399</v>
      </c>
      <c r="D83" s="295">
        <v>4.2491499536882733</v>
      </c>
      <c r="E83" s="295">
        <v>5.308330797777117</v>
      </c>
      <c r="F83" s="295">
        <v>0.32859513116093508</v>
      </c>
      <c r="G83" s="295">
        <v>0.66282185325893206</v>
      </c>
      <c r="H83" s="295">
        <v>0.48343324512139718</v>
      </c>
      <c r="I83" s="295">
        <v>0.41392446640084068</v>
      </c>
      <c r="J83" s="295">
        <v>0.46265809735532498</v>
      </c>
      <c r="K83" s="295">
        <v>0.64691609878482659</v>
      </c>
      <c r="L83" s="295">
        <v>0.59019892037037325</v>
      </c>
      <c r="M83" s="295">
        <v>0.29462441077272139</v>
      </c>
      <c r="N83" s="295">
        <v>1.846813463159906</v>
      </c>
      <c r="O83" s="295">
        <v>1.8577950633468689</v>
      </c>
      <c r="P83" s="295">
        <v>1.9071945297378841</v>
      </c>
      <c r="Q83" s="295">
        <v>0.59900564931193467</v>
      </c>
      <c r="R83" s="295">
        <v>0.46872885678085108</v>
      </c>
      <c r="S83" s="295">
        <v>0.53698446265735733</v>
      </c>
      <c r="T83" s="295">
        <v>1.237934669517019</v>
      </c>
      <c r="U83" s="295">
        <v>0.81282291641346649</v>
      </c>
      <c r="V83" s="295">
        <v>0.71586317767301311</v>
      </c>
      <c r="W83" s="295">
        <v>0.62803517986527135</v>
      </c>
      <c r="X83" s="295">
        <v>0.48186236754946993</v>
      </c>
      <c r="Y83" s="295">
        <v>0.2431169619127832</v>
      </c>
      <c r="DA83" s="122" t="s">
        <v>1764</v>
      </c>
    </row>
    <row r="84" spans="1:105" ht="12" customHeight="1" x14ac:dyDescent="0.25">
      <c r="A84" s="59" t="s">
        <v>32</v>
      </c>
      <c r="B84" s="295">
        <v>8.2010026492998502</v>
      </c>
      <c r="C84" s="295">
        <v>8.6064361655565289</v>
      </c>
      <c r="D84" s="295">
        <v>8.6595346990857394</v>
      </c>
      <c r="E84" s="295">
        <v>8.5593422814882665</v>
      </c>
      <c r="F84" s="295">
        <v>14.365200880123471</v>
      </c>
      <c r="G84" s="295">
        <v>22.645138581976781</v>
      </c>
      <c r="H84" s="295">
        <v>18.782703993924539</v>
      </c>
      <c r="I84" s="295">
        <v>15.75015725866527</v>
      </c>
      <c r="J84" s="295">
        <v>14.90296711890621</v>
      </c>
      <c r="K84" s="295">
        <v>14.721158471555031</v>
      </c>
      <c r="L84" s="295">
        <v>15.847096259669449</v>
      </c>
      <c r="M84" s="295">
        <v>22.714654845160499</v>
      </c>
      <c r="N84" s="295">
        <v>0.92252173843234209</v>
      </c>
      <c r="O84" s="295">
        <v>1.4245655089736691</v>
      </c>
      <c r="P84" s="295">
        <v>0.23779965735486941</v>
      </c>
      <c r="Q84" s="295">
        <v>0.33146746629265461</v>
      </c>
      <c r="R84" s="295">
        <v>0.23417630063370259</v>
      </c>
      <c r="S84" s="295">
        <v>0.37419519782987221</v>
      </c>
      <c r="T84" s="295">
        <v>0.89045579017216292</v>
      </c>
      <c r="U84" s="295">
        <v>0.77115557940871915</v>
      </c>
      <c r="V84" s="295">
        <v>0.6297793930536506</v>
      </c>
      <c r="W84" s="295">
        <v>0.94915861192646556</v>
      </c>
      <c r="X84" s="295">
        <v>0.5290539261298749</v>
      </c>
      <c r="Y84" s="295">
        <v>0.3285342787294056</v>
      </c>
      <c r="DA84" s="122" t="s">
        <v>1765</v>
      </c>
    </row>
    <row r="85" spans="1:105" ht="12" customHeight="1" x14ac:dyDescent="0.25">
      <c r="A85" s="59" t="s">
        <v>33</v>
      </c>
      <c r="B85" s="295">
        <v>30.9045449055048</v>
      </c>
      <c r="C85" s="295">
        <v>38.626828982063827</v>
      </c>
      <c r="D85" s="295">
        <v>47.113048796866288</v>
      </c>
      <c r="E85" s="295">
        <v>50.97183066008121</v>
      </c>
      <c r="F85" s="295">
        <v>64.38106440904852</v>
      </c>
      <c r="G85" s="295">
        <v>101.1689254099805</v>
      </c>
      <c r="H85" s="295">
        <v>69.305413072874174</v>
      </c>
      <c r="I85" s="295">
        <v>96.165663265934896</v>
      </c>
      <c r="J85" s="295">
        <v>76.094324624791284</v>
      </c>
      <c r="K85" s="295">
        <v>105.602962846769</v>
      </c>
      <c r="L85" s="295">
        <v>150.37651028165959</v>
      </c>
      <c r="M85" s="295">
        <v>238.30624719063599</v>
      </c>
      <c r="N85" s="295">
        <v>248.5359190153695</v>
      </c>
      <c r="O85" s="295">
        <v>192.9092073431392</v>
      </c>
      <c r="P85" s="295">
        <v>155.79017183761431</v>
      </c>
      <c r="Q85" s="295">
        <v>163.93394738339089</v>
      </c>
      <c r="R85" s="295">
        <v>142.18461338534189</v>
      </c>
      <c r="S85" s="295">
        <v>141.18905566548531</v>
      </c>
      <c r="T85" s="295">
        <v>139.02777347753511</v>
      </c>
      <c r="U85" s="295">
        <v>124.3892967962352</v>
      </c>
      <c r="V85" s="295">
        <v>59.743823651590724</v>
      </c>
      <c r="W85" s="295">
        <v>52.494052388751243</v>
      </c>
      <c r="X85" s="295">
        <v>50.200904519706249</v>
      </c>
      <c r="Y85" s="295">
        <v>30.051701396846099</v>
      </c>
      <c r="DA85" s="122" t="s">
        <v>1766</v>
      </c>
    </row>
    <row r="86" spans="1:105" ht="12" customHeight="1" x14ac:dyDescent="0.25">
      <c r="A86" s="59" t="s">
        <v>35</v>
      </c>
      <c r="B86" s="295">
        <v>2.6645566907314588</v>
      </c>
      <c r="C86" s="295">
        <v>4.7592376536145862</v>
      </c>
      <c r="D86" s="295">
        <v>5.0419042927765556</v>
      </c>
      <c r="E86" s="295">
        <v>4.8594326874081188</v>
      </c>
      <c r="F86" s="295">
        <v>5.3423641768091343</v>
      </c>
      <c r="G86" s="295">
        <v>8.397245741093343</v>
      </c>
      <c r="H86" s="295">
        <v>8.2656738991749794</v>
      </c>
      <c r="I86" s="295">
        <v>6.3736711540899327</v>
      </c>
      <c r="J86" s="295">
        <v>7.0875107530052501</v>
      </c>
      <c r="K86" s="295">
        <v>9.2064910869322887</v>
      </c>
      <c r="L86" s="295">
        <v>8.810646717100644</v>
      </c>
      <c r="M86" s="295">
        <v>11.347924817358029</v>
      </c>
      <c r="N86" s="295">
        <v>4.73513199849749</v>
      </c>
      <c r="O86" s="295">
        <v>2.5715120729204739</v>
      </c>
      <c r="P86" s="295">
        <v>2.3145867127578499</v>
      </c>
      <c r="Q86" s="295">
        <v>0.32362313158925782</v>
      </c>
      <c r="R86" s="295">
        <v>0.86123813141431371</v>
      </c>
      <c r="S86" s="295">
        <v>0.91540144245636246</v>
      </c>
      <c r="T86" s="295">
        <v>2.5666110654927761</v>
      </c>
      <c r="U86" s="295">
        <v>1.7514194319103471</v>
      </c>
      <c r="V86" s="295">
        <v>3.3183129155706079</v>
      </c>
      <c r="W86" s="295">
        <v>2.7886003529395502</v>
      </c>
      <c r="X86" s="295">
        <v>1.993449163893352</v>
      </c>
      <c r="Y86" s="295">
        <v>1.1749121166585901</v>
      </c>
      <c r="DA86" s="122" t="s">
        <v>1767</v>
      </c>
    </row>
    <row r="87" spans="1:105" ht="12" customHeight="1" x14ac:dyDescent="0.25">
      <c r="A87" s="59" t="s">
        <v>38</v>
      </c>
      <c r="B87" s="295">
        <v>0</v>
      </c>
      <c r="C87" s="295">
        <v>0</v>
      </c>
      <c r="D87" s="295">
        <v>0</v>
      </c>
      <c r="E87" s="295">
        <v>0</v>
      </c>
      <c r="F87" s="295">
        <v>0</v>
      </c>
      <c r="G87" s="295">
        <v>0</v>
      </c>
      <c r="H87" s="295">
        <v>0</v>
      </c>
      <c r="I87" s="295">
        <v>0</v>
      </c>
      <c r="J87" s="295">
        <v>0</v>
      </c>
      <c r="K87" s="295">
        <v>0</v>
      </c>
      <c r="L87" s="295">
        <v>0</v>
      </c>
      <c r="M87" s="295">
        <v>0</v>
      </c>
      <c r="N87" s="295">
        <v>0</v>
      </c>
      <c r="O87" s="295">
        <v>0</v>
      </c>
      <c r="P87" s="295">
        <v>0</v>
      </c>
      <c r="Q87" s="295">
        <v>0</v>
      </c>
      <c r="R87" s="295">
        <v>0</v>
      </c>
      <c r="S87" s="295">
        <v>0</v>
      </c>
      <c r="T87" s="295">
        <v>0</v>
      </c>
      <c r="U87" s="295">
        <v>0</v>
      </c>
      <c r="V87" s="295">
        <v>0</v>
      </c>
      <c r="W87" s="295">
        <v>0</v>
      </c>
      <c r="X87" s="295">
        <v>0</v>
      </c>
      <c r="Y87" s="295">
        <v>0</v>
      </c>
      <c r="DA87" s="122" t="s">
        <v>1768</v>
      </c>
    </row>
    <row r="88" spans="1:105" ht="12" customHeight="1" x14ac:dyDescent="0.25">
      <c r="A88" s="60" t="s">
        <v>1530</v>
      </c>
      <c r="B88" s="262">
        <v>0</v>
      </c>
      <c r="C88" s="262">
        <v>0</v>
      </c>
      <c r="D88" s="262">
        <v>0</v>
      </c>
      <c r="E88" s="262">
        <v>0</v>
      </c>
      <c r="F88" s="262">
        <v>0</v>
      </c>
      <c r="G88" s="262">
        <v>0</v>
      </c>
      <c r="H88" s="262">
        <v>0</v>
      </c>
      <c r="I88" s="262">
        <v>0</v>
      </c>
      <c r="J88" s="262">
        <v>0</v>
      </c>
      <c r="K88" s="262">
        <v>0</v>
      </c>
      <c r="L88" s="262">
        <v>0</v>
      </c>
      <c r="M88" s="262">
        <v>0</v>
      </c>
      <c r="N88" s="262">
        <v>0</v>
      </c>
      <c r="O88" s="262">
        <v>0</v>
      </c>
      <c r="P88" s="262">
        <v>0</v>
      </c>
      <c r="Q88" s="262">
        <v>0</v>
      </c>
      <c r="R88" s="262">
        <v>0</v>
      </c>
      <c r="S88" s="262">
        <v>0</v>
      </c>
      <c r="T88" s="262">
        <v>0</v>
      </c>
      <c r="U88" s="262">
        <v>0</v>
      </c>
      <c r="V88" s="262">
        <v>0</v>
      </c>
      <c r="W88" s="262">
        <v>0</v>
      </c>
      <c r="X88" s="262">
        <v>0</v>
      </c>
      <c r="Y88" s="262">
        <v>0</v>
      </c>
      <c r="DA88" s="72" t="s">
        <v>1769</v>
      </c>
    </row>
    <row r="89" spans="1:105" ht="12" customHeight="1" x14ac:dyDescent="0.25">
      <c r="A89" s="57" t="s">
        <v>1532</v>
      </c>
      <c r="B89" s="261">
        <f t="shared" ref="B89:Y89" si="5">B90+B96</f>
        <v>13.814364165067319</v>
      </c>
      <c r="C89" s="261">
        <f t="shared" si="5"/>
        <v>16.03704299251018</v>
      </c>
      <c r="D89" s="261">
        <f t="shared" si="5"/>
        <v>14.061982499648019</v>
      </c>
      <c r="E89" s="261">
        <f t="shared" si="5"/>
        <v>13.524293203427209</v>
      </c>
      <c r="F89" s="261">
        <f t="shared" si="5"/>
        <v>14.4480885724176</v>
      </c>
      <c r="G89" s="261">
        <f t="shared" si="5"/>
        <v>19.19142995446791</v>
      </c>
      <c r="H89" s="261">
        <f t="shared" si="5"/>
        <v>13.38117789160883</v>
      </c>
      <c r="I89" s="261">
        <f t="shared" si="5"/>
        <v>17.01591072103211</v>
      </c>
      <c r="J89" s="261">
        <f t="shared" si="5"/>
        <v>13.65319696234309</v>
      </c>
      <c r="K89" s="261">
        <f t="shared" si="5"/>
        <v>13.51387512136915</v>
      </c>
      <c r="L89" s="261">
        <f t="shared" si="5"/>
        <v>21.37370106473983</v>
      </c>
      <c r="M89" s="261">
        <f t="shared" si="5"/>
        <v>25.151454729538141</v>
      </c>
      <c r="N89" s="261">
        <f t="shared" si="5"/>
        <v>18.90521775424714</v>
      </c>
      <c r="O89" s="261">
        <f t="shared" si="5"/>
        <v>14.89493974792145</v>
      </c>
      <c r="P89" s="261">
        <f t="shared" si="5"/>
        <v>12.73085657341842</v>
      </c>
      <c r="Q89" s="261">
        <f t="shared" si="5"/>
        <v>9.7084606943990259</v>
      </c>
      <c r="R89" s="261">
        <f t="shared" si="5"/>
        <v>7.9209783585889619</v>
      </c>
      <c r="S89" s="261">
        <f t="shared" si="5"/>
        <v>8.6120877966446283</v>
      </c>
      <c r="T89" s="261">
        <f t="shared" si="5"/>
        <v>15.92200712118064</v>
      </c>
      <c r="U89" s="261">
        <f t="shared" si="5"/>
        <v>11.542066674801671</v>
      </c>
      <c r="V89" s="261">
        <f t="shared" si="5"/>
        <v>7.4545765620717246</v>
      </c>
      <c r="W89" s="261">
        <f t="shared" si="5"/>
        <v>7.2003382804746998</v>
      </c>
      <c r="X89" s="261">
        <f t="shared" si="5"/>
        <v>4.7790872179155048</v>
      </c>
      <c r="Y89" s="261">
        <f t="shared" si="5"/>
        <v>2.9572782669816311</v>
      </c>
      <c r="DA89" s="70"/>
    </row>
    <row r="90" spans="1:105" ht="12" customHeight="1" x14ac:dyDescent="0.25">
      <c r="A90" s="60" t="s">
        <v>1533</v>
      </c>
      <c r="B90" s="262">
        <v>13.814364165067319</v>
      </c>
      <c r="C90" s="262">
        <v>16.03704299251018</v>
      </c>
      <c r="D90" s="262">
        <v>14.061982499648019</v>
      </c>
      <c r="E90" s="262">
        <v>13.524293203427209</v>
      </c>
      <c r="F90" s="262">
        <v>14.4480885724176</v>
      </c>
      <c r="G90" s="262">
        <v>19.19142995446791</v>
      </c>
      <c r="H90" s="262">
        <v>13.38117789160883</v>
      </c>
      <c r="I90" s="262">
        <v>17.01591072103211</v>
      </c>
      <c r="J90" s="262">
        <v>13.65319696234309</v>
      </c>
      <c r="K90" s="262">
        <v>13.51387512136915</v>
      </c>
      <c r="L90" s="262">
        <v>21.37370106473983</v>
      </c>
      <c r="M90" s="262">
        <v>25.151454729538141</v>
      </c>
      <c r="N90" s="262">
        <v>18.90521775424714</v>
      </c>
      <c r="O90" s="262">
        <v>14.89493974792145</v>
      </c>
      <c r="P90" s="262">
        <v>12.73085657341842</v>
      </c>
      <c r="Q90" s="262">
        <v>9.7084606943990259</v>
      </c>
      <c r="R90" s="262">
        <v>7.9209783585889619</v>
      </c>
      <c r="S90" s="262">
        <v>8.6120877966446283</v>
      </c>
      <c r="T90" s="262">
        <v>15.92200712118064</v>
      </c>
      <c r="U90" s="262">
        <v>11.542066674801671</v>
      </c>
      <c r="V90" s="262">
        <v>7.4545765620717246</v>
      </c>
      <c r="W90" s="262">
        <v>7.2003382804746998</v>
      </c>
      <c r="X90" s="262">
        <v>4.7790872179155048</v>
      </c>
      <c r="Y90" s="262">
        <v>2.9572782669816311</v>
      </c>
      <c r="DA90" s="72" t="s">
        <v>1770</v>
      </c>
    </row>
    <row r="91" spans="1:105" ht="12" customHeight="1" x14ac:dyDescent="0.25">
      <c r="A91" s="59" t="s">
        <v>28</v>
      </c>
      <c r="B91" s="230">
        <v>11.41221579614543</v>
      </c>
      <c r="C91" s="230">
        <v>13.15312562896786</v>
      </c>
      <c r="D91" s="230">
        <v>10.891537375277149</v>
      </c>
      <c r="E91" s="230">
        <v>9.9991863717749876</v>
      </c>
      <c r="F91" s="230">
        <v>10.25155125548925</v>
      </c>
      <c r="G91" s="230">
        <v>11.83700950112004</v>
      </c>
      <c r="H91" s="230">
        <v>7.2686102016382126</v>
      </c>
      <c r="I91" s="230">
        <v>11.28709738725348</v>
      </c>
      <c r="J91" s="230">
        <v>8.1592256705029698</v>
      </c>
      <c r="K91" s="230">
        <v>5.2531545050621444</v>
      </c>
      <c r="L91" s="230">
        <v>13.32966285757918</v>
      </c>
      <c r="M91" s="230">
        <v>10.42426643051334</v>
      </c>
      <c r="N91" s="230">
        <v>12.494993275437279</v>
      </c>
      <c r="O91" s="230">
        <v>9.5868924343721016</v>
      </c>
      <c r="P91" s="230">
        <v>8.7184586049532307</v>
      </c>
      <c r="Q91" s="230">
        <v>7.3167683223075501</v>
      </c>
      <c r="R91" s="230">
        <v>4.6386509243343816</v>
      </c>
      <c r="S91" s="230">
        <v>5.5004294466789938</v>
      </c>
      <c r="T91" s="230">
        <v>13.477066328653059</v>
      </c>
      <c r="U91" s="230">
        <v>8.7541983207402883</v>
      </c>
      <c r="V91" s="230">
        <v>5.5835839727145116</v>
      </c>
      <c r="W91" s="230">
        <v>5.6046969315994399</v>
      </c>
      <c r="X91" s="230">
        <v>2.7148564113423732</v>
      </c>
      <c r="Y91" s="230">
        <v>1.7351258093963451</v>
      </c>
      <c r="DA91" s="71" t="s">
        <v>1771</v>
      </c>
    </row>
    <row r="92" spans="1:105" ht="12" customHeight="1" x14ac:dyDescent="0.25">
      <c r="A92" s="59" t="s">
        <v>31</v>
      </c>
      <c r="B92" s="295">
        <v>0.18962995584411901</v>
      </c>
      <c r="C92" s="295">
        <v>0.2107250965904168</v>
      </c>
      <c r="D92" s="295">
        <v>0.1914012175331698</v>
      </c>
      <c r="E92" s="295">
        <v>0.23893420355344119</v>
      </c>
      <c r="F92" s="295">
        <v>0.30279537591244771</v>
      </c>
      <c r="G92" s="295">
        <v>0.47573574642255312</v>
      </c>
      <c r="H92" s="295">
        <v>0.33545162942873102</v>
      </c>
      <c r="I92" s="295">
        <v>0.3072688486471748</v>
      </c>
      <c r="J92" s="295">
        <v>0.32732114586976713</v>
      </c>
      <c r="K92" s="295">
        <v>0.60736478856006093</v>
      </c>
      <c r="L92" s="295">
        <v>0.4418285920823215</v>
      </c>
      <c r="M92" s="295">
        <v>0.56981901252463552</v>
      </c>
      <c r="N92" s="295">
        <v>0.28249243352779718</v>
      </c>
      <c r="O92" s="295">
        <v>0.34003672123496298</v>
      </c>
      <c r="P92" s="295">
        <v>0.27989515806423271</v>
      </c>
      <c r="Q92" s="295">
        <v>0.21568534735201311</v>
      </c>
      <c r="R92" s="295">
        <v>0.31262741262893212</v>
      </c>
      <c r="S92" s="295">
        <v>0.2498733339751438</v>
      </c>
      <c r="T92" s="295">
        <v>0.22881717014074071</v>
      </c>
      <c r="U92" s="295">
        <v>0.29277310464604672</v>
      </c>
      <c r="V92" s="295">
        <v>0.14549916624155229</v>
      </c>
      <c r="W92" s="295">
        <v>0.12861624470707639</v>
      </c>
      <c r="X92" s="295">
        <v>0.25341324538899418</v>
      </c>
      <c r="Y92" s="295">
        <v>0.2054343645307585</v>
      </c>
      <c r="DA92" s="122" t="s">
        <v>1772</v>
      </c>
    </row>
    <row r="93" spans="1:105" ht="12" customHeight="1" x14ac:dyDescent="0.25">
      <c r="A93" s="59" t="s">
        <v>159</v>
      </c>
      <c r="B93" s="295">
        <v>0.65072536895398381</v>
      </c>
      <c r="C93" s="295">
        <v>0.70746405603293194</v>
      </c>
      <c r="D93" s="295">
        <v>0.70518044378217648</v>
      </c>
      <c r="E93" s="295">
        <v>0.93148891162841674</v>
      </c>
      <c r="F93" s="295">
        <v>6.3857776729858484E-2</v>
      </c>
      <c r="G93" s="295">
        <v>0.1438042231951199</v>
      </c>
      <c r="H93" s="295">
        <v>0.10144083694928251</v>
      </c>
      <c r="I93" s="295">
        <v>9.95711471373847E-2</v>
      </c>
      <c r="J93" s="295">
        <v>0.10646141053557751</v>
      </c>
      <c r="K93" s="295">
        <v>0.20147168270431021</v>
      </c>
      <c r="L93" s="295">
        <v>0.17771016447707649</v>
      </c>
      <c r="M93" s="295">
        <v>0.12140413332904131</v>
      </c>
      <c r="N93" s="295">
        <v>1.5080055303230551</v>
      </c>
      <c r="O93" s="295">
        <v>1.5766563627857391</v>
      </c>
      <c r="P93" s="295">
        <v>1.5962506572010959</v>
      </c>
      <c r="Q93" s="295">
        <v>1.0393464645779451</v>
      </c>
      <c r="R93" s="295">
        <v>0.88993387374432309</v>
      </c>
      <c r="S93" s="295">
        <v>0.84131719449852804</v>
      </c>
      <c r="T93" s="295">
        <v>0.58432702297833417</v>
      </c>
      <c r="U93" s="295">
        <v>0.60804456958390041</v>
      </c>
      <c r="V93" s="295">
        <v>0.26484326631215449</v>
      </c>
      <c r="W93" s="295">
        <v>0.21103683422064851</v>
      </c>
      <c r="X93" s="295">
        <v>0.29043232241703121</v>
      </c>
      <c r="Y93" s="295">
        <v>0.14152444735081399</v>
      </c>
      <c r="DA93" s="122" t="s">
        <v>1773</v>
      </c>
    </row>
    <row r="94" spans="1:105" ht="12" customHeight="1" x14ac:dyDescent="0.25">
      <c r="A94" s="59" t="s">
        <v>32</v>
      </c>
      <c r="B94" s="295">
        <v>1.1787951721296639</v>
      </c>
      <c r="C94" s="295">
        <v>1.26577339795929</v>
      </c>
      <c r="D94" s="295">
        <v>1.437119091725146</v>
      </c>
      <c r="E94" s="295">
        <v>1.501966009612153</v>
      </c>
      <c r="F94" s="295">
        <v>2.7916718888729162</v>
      </c>
      <c r="G94" s="295">
        <v>4.9130343951632884</v>
      </c>
      <c r="H94" s="295">
        <v>3.9412540046472788</v>
      </c>
      <c r="I94" s="295">
        <v>3.7887618470004059</v>
      </c>
      <c r="J94" s="295">
        <v>3.4292945691720451</v>
      </c>
      <c r="K94" s="295">
        <v>4.5846695950095713</v>
      </c>
      <c r="L94" s="295">
        <v>4.7715947718485312</v>
      </c>
      <c r="M94" s="295">
        <v>9.3598930859545284</v>
      </c>
      <c r="N94" s="295">
        <v>0.7532801288002936</v>
      </c>
      <c r="O94" s="295">
        <v>1.208987104251487</v>
      </c>
      <c r="P94" s="295">
        <v>0.19902944005773471</v>
      </c>
      <c r="Q94" s="295">
        <v>0.57513570967086969</v>
      </c>
      <c r="R94" s="295">
        <v>0.44460975539959519</v>
      </c>
      <c r="S94" s="295">
        <v>0.58626808767450378</v>
      </c>
      <c r="T94" s="295">
        <v>0.42031085628139159</v>
      </c>
      <c r="U94" s="295">
        <v>0.57687468315088675</v>
      </c>
      <c r="V94" s="295">
        <v>0.23299540570670529</v>
      </c>
      <c r="W94" s="295">
        <v>0.31894300678697191</v>
      </c>
      <c r="X94" s="295">
        <v>0.31887603348475491</v>
      </c>
      <c r="Y94" s="295">
        <v>0.19124799794782499</v>
      </c>
      <c r="DA94" s="122" t="s">
        <v>1774</v>
      </c>
    </row>
    <row r="95" spans="1:105" ht="12" customHeight="1" x14ac:dyDescent="0.25">
      <c r="A95" s="59" t="s">
        <v>35</v>
      </c>
      <c r="B95" s="295">
        <v>0.38299787199412672</v>
      </c>
      <c r="C95" s="295">
        <v>0.69995481295967876</v>
      </c>
      <c r="D95" s="295">
        <v>0.83674437133038604</v>
      </c>
      <c r="E95" s="295">
        <v>0.85271770685821457</v>
      </c>
      <c r="F95" s="295">
        <v>1.0382122754131351</v>
      </c>
      <c r="G95" s="295">
        <v>1.821846088566913</v>
      </c>
      <c r="H95" s="295">
        <v>1.734421218945327</v>
      </c>
      <c r="I95" s="295">
        <v>1.533211490993672</v>
      </c>
      <c r="J95" s="295">
        <v>1.6308941662627261</v>
      </c>
      <c r="K95" s="295">
        <v>2.8672145500330628</v>
      </c>
      <c r="L95" s="295">
        <v>2.6529046787527242</v>
      </c>
      <c r="M95" s="295">
        <v>4.6760720672165936</v>
      </c>
      <c r="N95" s="295">
        <v>3.8664463861587128</v>
      </c>
      <c r="O95" s="295">
        <v>2.1823671252771621</v>
      </c>
      <c r="P95" s="295">
        <v>1.9372227131421249</v>
      </c>
      <c r="Q95" s="295">
        <v>0.56152485049064849</v>
      </c>
      <c r="R95" s="295">
        <v>1.6351563924817301</v>
      </c>
      <c r="S95" s="295">
        <v>1.434199733817459</v>
      </c>
      <c r="T95" s="295">
        <v>1.2114857431271131</v>
      </c>
      <c r="U95" s="295">
        <v>1.310175996680552</v>
      </c>
      <c r="V95" s="295">
        <v>1.2276547510968021</v>
      </c>
      <c r="W95" s="295">
        <v>0.93704526316056391</v>
      </c>
      <c r="X95" s="295">
        <v>1.2015092052823511</v>
      </c>
      <c r="Y95" s="295">
        <v>0.68394564775588806</v>
      </c>
      <c r="DA95" s="122" t="s">
        <v>1775</v>
      </c>
    </row>
    <row r="96" spans="1:105" ht="12" customHeight="1" x14ac:dyDescent="0.25">
      <c r="A96" s="60" t="s">
        <v>1540</v>
      </c>
      <c r="B96" s="262">
        <v>0</v>
      </c>
      <c r="C96" s="262">
        <v>0</v>
      </c>
      <c r="D96" s="262">
        <v>0</v>
      </c>
      <c r="E96" s="262">
        <v>0</v>
      </c>
      <c r="F96" s="262">
        <v>0</v>
      </c>
      <c r="G96" s="262">
        <v>0</v>
      </c>
      <c r="H96" s="262">
        <v>0</v>
      </c>
      <c r="I96" s="262">
        <v>0</v>
      </c>
      <c r="J96" s="262">
        <v>0</v>
      </c>
      <c r="K96" s="262">
        <v>0</v>
      </c>
      <c r="L96" s="262">
        <v>0</v>
      </c>
      <c r="M96" s="262">
        <v>0</v>
      </c>
      <c r="N96" s="262">
        <v>0</v>
      </c>
      <c r="O96" s="262">
        <v>0</v>
      </c>
      <c r="P96" s="262">
        <v>0</v>
      </c>
      <c r="Q96" s="262">
        <v>0</v>
      </c>
      <c r="R96" s="262">
        <v>0</v>
      </c>
      <c r="S96" s="262">
        <v>0</v>
      </c>
      <c r="T96" s="262">
        <v>0</v>
      </c>
      <c r="U96" s="262">
        <v>0</v>
      </c>
      <c r="V96" s="262">
        <v>0</v>
      </c>
      <c r="W96" s="262">
        <v>0</v>
      </c>
      <c r="X96" s="262">
        <v>0</v>
      </c>
      <c r="Y96" s="262">
        <v>0</v>
      </c>
      <c r="DA96" s="72" t="s">
        <v>1776</v>
      </c>
    </row>
    <row r="97" spans="1:105" ht="12" customHeight="1" x14ac:dyDescent="0.25">
      <c r="A97" s="100" t="s">
        <v>105</v>
      </c>
      <c r="B97" s="279">
        <v>520.65717999999993</v>
      </c>
      <c r="C97" s="279">
        <v>563.43054000000052</v>
      </c>
      <c r="D97" s="279">
        <v>564.79628000000059</v>
      </c>
      <c r="E97" s="279">
        <v>599.19618999999989</v>
      </c>
      <c r="F97" s="279">
        <v>612.98149000000046</v>
      </c>
      <c r="G97" s="279">
        <v>714.33037999999999</v>
      </c>
      <c r="H97" s="279">
        <v>613.24827000000028</v>
      </c>
      <c r="I97" s="279">
        <v>578.58223000000044</v>
      </c>
      <c r="J97" s="279">
        <v>545.45691000000011</v>
      </c>
      <c r="K97" s="279">
        <v>437.48904000000039</v>
      </c>
      <c r="L97" s="279">
        <v>466.92561000000052</v>
      </c>
      <c r="M97" s="279">
        <v>473.73755999999992</v>
      </c>
      <c r="N97" s="279">
        <v>414.73865000000012</v>
      </c>
      <c r="O97" s="279">
        <v>333.43291000000022</v>
      </c>
      <c r="P97" s="279">
        <v>344.17522999999977</v>
      </c>
      <c r="Q97" s="279">
        <v>310.19907000000012</v>
      </c>
      <c r="R97" s="279">
        <v>308.97866999999991</v>
      </c>
      <c r="S97" s="279">
        <v>370.75864000000001</v>
      </c>
      <c r="T97" s="279">
        <v>360.73633999999998</v>
      </c>
      <c r="U97" s="279">
        <v>355.26110999999997</v>
      </c>
      <c r="V97" s="279">
        <v>207.5633099999998</v>
      </c>
      <c r="W97" s="279">
        <v>245.01550000000009</v>
      </c>
      <c r="X97" s="279">
        <v>243.29557000000031</v>
      </c>
      <c r="Y97" s="279">
        <v>216.2874700000003</v>
      </c>
      <c r="DA97" s="105" t="s">
        <v>1777</v>
      </c>
    </row>
    <row r="98" spans="1:105" ht="12" customHeight="1" x14ac:dyDescent="0.25">
      <c r="A98" s="172"/>
      <c r="B98" s="172"/>
      <c r="C98" s="172"/>
      <c r="D98" s="172"/>
      <c r="E98" s="172"/>
      <c r="F98" s="172"/>
      <c r="G98" s="172"/>
      <c r="H98" s="172"/>
      <c r="I98" s="172"/>
      <c r="J98" s="172"/>
      <c r="K98" s="172"/>
      <c r="L98" s="172"/>
      <c r="M98" s="172"/>
      <c r="N98" s="172"/>
      <c r="O98" s="172"/>
      <c r="P98" s="172"/>
      <c r="Q98" s="172"/>
      <c r="R98" s="172"/>
      <c r="S98" s="172"/>
      <c r="T98" s="172"/>
      <c r="U98" s="172"/>
      <c r="V98" s="172"/>
      <c r="W98" s="172"/>
      <c r="X98" s="172"/>
      <c r="Y98" s="172"/>
      <c r="DA98" s="176"/>
    </row>
    <row r="99" spans="1:105" ht="15" customHeight="1" x14ac:dyDescent="0.25">
      <c r="A99" s="34" t="s">
        <v>53</v>
      </c>
      <c r="B99" s="223">
        <f t="shared" ref="B99:Y99" si="6">SUM(B100:B104)+B110+B118+B119+B127+B128</f>
        <v>171.56738734912267</v>
      </c>
      <c r="C99" s="223">
        <f t="shared" si="6"/>
        <v>193.42469635347848</v>
      </c>
      <c r="D99" s="223">
        <f t="shared" si="6"/>
        <v>166.20820903515275</v>
      </c>
      <c r="E99" s="223">
        <f t="shared" si="6"/>
        <v>119.28165327344422</v>
      </c>
      <c r="F99" s="223">
        <f t="shared" si="6"/>
        <v>113.84167433807227</v>
      </c>
      <c r="G99" s="223">
        <f t="shared" si="6"/>
        <v>86.018439234177663</v>
      </c>
      <c r="H99" s="223">
        <f t="shared" si="6"/>
        <v>74.246515162984522</v>
      </c>
      <c r="I99" s="223">
        <f t="shared" si="6"/>
        <v>117.38939986843914</v>
      </c>
      <c r="J99" s="223">
        <f t="shared" si="6"/>
        <v>96.645075540213028</v>
      </c>
      <c r="K99" s="223">
        <f t="shared" si="6"/>
        <v>79.546873259579385</v>
      </c>
      <c r="L99" s="223">
        <f t="shared" si="6"/>
        <v>113.93922081928943</v>
      </c>
      <c r="M99" s="223">
        <f t="shared" si="6"/>
        <v>141.25017986109418</v>
      </c>
      <c r="N99" s="223">
        <f t="shared" si="6"/>
        <v>168.43094024076348</v>
      </c>
      <c r="O99" s="223">
        <f t="shared" si="6"/>
        <v>167.59703659807604</v>
      </c>
      <c r="P99" s="223">
        <f t="shared" si="6"/>
        <v>168.28677316939374</v>
      </c>
      <c r="Q99" s="223">
        <f t="shared" si="6"/>
        <v>171.69288326077429</v>
      </c>
      <c r="R99" s="223">
        <f t="shared" si="6"/>
        <v>140.53429987565903</v>
      </c>
      <c r="S99" s="223">
        <f t="shared" si="6"/>
        <v>138.93769475579322</v>
      </c>
      <c r="T99" s="223">
        <f t="shared" si="6"/>
        <v>116.95255235350623</v>
      </c>
      <c r="U99" s="223">
        <f t="shared" si="6"/>
        <v>109.95181324579845</v>
      </c>
      <c r="V99" s="223">
        <f t="shared" si="6"/>
        <v>76.184859415138249</v>
      </c>
      <c r="W99" s="223">
        <f t="shared" si="6"/>
        <v>106.15674521936313</v>
      </c>
      <c r="X99" s="223">
        <f t="shared" si="6"/>
        <v>90.227177126195784</v>
      </c>
      <c r="Y99" s="223">
        <f t="shared" si="6"/>
        <v>96.344727808096522</v>
      </c>
      <c r="DA99" s="89"/>
    </row>
    <row r="100" spans="1:105" ht="12" customHeight="1" x14ac:dyDescent="0.25">
      <c r="A100" s="55" t="s">
        <v>91</v>
      </c>
      <c r="B100" s="259">
        <v>0</v>
      </c>
      <c r="C100" s="259">
        <v>0</v>
      </c>
      <c r="D100" s="259">
        <v>0</v>
      </c>
      <c r="E100" s="259">
        <v>0</v>
      </c>
      <c r="F100" s="259">
        <v>0</v>
      </c>
      <c r="G100" s="259">
        <v>0</v>
      </c>
      <c r="H100" s="259">
        <v>0</v>
      </c>
      <c r="I100" s="259">
        <v>0</v>
      </c>
      <c r="J100" s="259">
        <v>0</v>
      </c>
      <c r="K100" s="259">
        <v>0</v>
      </c>
      <c r="L100" s="259">
        <v>0</v>
      </c>
      <c r="M100" s="259">
        <v>0</v>
      </c>
      <c r="N100" s="259">
        <v>0</v>
      </c>
      <c r="O100" s="259">
        <v>0</v>
      </c>
      <c r="P100" s="259">
        <v>0</v>
      </c>
      <c r="Q100" s="259">
        <v>0</v>
      </c>
      <c r="R100" s="259">
        <v>0</v>
      </c>
      <c r="S100" s="259">
        <v>0</v>
      </c>
      <c r="T100" s="259">
        <v>0</v>
      </c>
      <c r="U100" s="259">
        <v>0</v>
      </c>
      <c r="V100" s="259">
        <v>0</v>
      </c>
      <c r="W100" s="259">
        <v>0</v>
      </c>
      <c r="X100" s="259">
        <v>0</v>
      </c>
      <c r="Y100" s="259">
        <v>0</v>
      </c>
      <c r="DA100" s="67" t="s">
        <v>1778</v>
      </c>
    </row>
    <row r="101" spans="1:105" ht="12" customHeight="1" x14ac:dyDescent="0.25">
      <c r="A101" s="173" t="s">
        <v>92</v>
      </c>
      <c r="B101" s="224">
        <v>0</v>
      </c>
      <c r="C101" s="224">
        <v>0</v>
      </c>
      <c r="D101" s="224">
        <v>0</v>
      </c>
      <c r="E101" s="224">
        <v>0</v>
      </c>
      <c r="F101" s="224">
        <v>0</v>
      </c>
      <c r="G101" s="224">
        <v>0</v>
      </c>
      <c r="H101" s="224">
        <v>0</v>
      </c>
      <c r="I101" s="224">
        <v>0</v>
      </c>
      <c r="J101" s="224">
        <v>0</v>
      </c>
      <c r="K101" s="224">
        <v>0</v>
      </c>
      <c r="L101" s="224">
        <v>0</v>
      </c>
      <c r="M101" s="224">
        <v>0</v>
      </c>
      <c r="N101" s="224">
        <v>0</v>
      </c>
      <c r="O101" s="224">
        <v>0</v>
      </c>
      <c r="P101" s="224">
        <v>0</v>
      </c>
      <c r="Q101" s="224">
        <v>0</v>
      </c>
      <c r="R101" s="224">
        <v>0</v>
      </c>
      <c r="S101" s="224">
        <v>0</v>
      </c>
      <c r="T101" s="224">
        <v>0</v>
      </c>
      <c r="U101" s="224">
        <v>0</v>
      </c>
      <c r="V101" s="224">
        <v>0</v>
      </c>
      <c r="W101" s="224">
        <v>0</v>
      </c>
      <c r="X101" s="224">
        <v>0</v>
      </c>
      <c r="Y101" s="224">
        <v>0</v>
      </c>
      <c r="DA101" s="177" t="s">
        <v>1779</v>
      </c>
    </row>
    <row r="102" spans="1:105" ht="12" customHeight="1" x14ac:dyDescent="0.25">
      <c r="A102" s="173" t="s">
        <v>93</v>
      </c>
      <c r="B102" s="224">
        <v>0</v>
      </c>
      <c r="C102" s="224">
        <v>0</v>
      </c>
      <c r="D102" s="224">
        <v>0</v>
      </c>
      <c r="E102" s="224">
        <v>0</v>
      </c>
      <c r="F102" s="224">
        <v>0</v>
      </c>
      <c r="G102" s="224">
        <v>0</v>
      </c>
      <c r="H102" s="224">
        <v>0</v>
      </c>
      <c r="I102" s="224">
        <v>0</v>
      </c>
      <c r="J102" s="224">
        <v>0</v>
      </c>
      <c r="K102" s="224">
        <v>0</v>
      </c>
      <c r="L102" s="224">
        <v>0</v>
      </c>
      <c r="M102" s="224">
        <v>0</v>
      </c>
      <c r="N102" s="224">
        <v>0</v>
      </c>
      <c r="O102" s="224">
        <v>0</v>
      </c>
      <c r="P102" s="224">
        <v>0</v>
      </c>
      <c r="Q102" s="224">
        <v>0</v>
      </c>
      <c r="R102" s="224">
        <v>0</v>
      </c>
      <c r="S102" s="224">
        <v>0</v>
      </c>
      <c r="T102" s="224">
        <v>0</v>
      </c>
      <c r="U102" s="224">
        <v>0</v>
      </c>
      <c r="V102" s="224">
        <v>0</v>
      </c>
      <c r="W102" s="224">
        <v>0</v>
      </c>
      <c r="X102" s="224">
        <v>0</v>
      </c>
      <c r="Y102" s="224">
        <v>0</v>
      </c>
      <c r="DA102" s="177" t="s">
        <v>1780</v>
      </c>
    </row>
    <row r="103" spans="1:105" ht="12" customHeight="1" x14ac:dyDescent="0.25">
      <c r="A103" s="173" t="s">
        <v>94</v>
      </c>
      <c r="B103" s="224">
        <v>0</v>
      </c>
      <c r="C103" s="224">
        <v>0</v>
      </c>
      <c r="D103" s="224">
        <v>0</v>
      </c>
      <c r="E103" s="224">
        <v>0</v>
      </c>
      <c r="F103" s="224">
        <v>0</v>
      </c>
      <c r="G103" s="224">
        <v>0</v>
      </c>
      <c r="H103" s="224">
        <v>0</v>
      </c>
      <c r="I103" s="224">
        <v>0</v>
      </c>
      <c r="J103" s="224">
        <v>0</v>
      </c>
      <c r="K103" s="224">
        <v>0</v>
      </c>
      <c r="L103" s="224">
        <v>0</v>
      </c>
      <c r="M103" s="224">
        <v>0</v>
      </c>
      <c r="N103" s="224">
        <v>0</v>
      </c>
      <c r="O103" s="224">
        <v>0</v>
      </c>
      <c r="P103" s="224">
        <v>0</v>
      </c>
      <c r="Q103" s="224">
        <v>0</v>
      </c>
      <c r="R103" s="224">
        <v>0</v>
      </c>
      <c r="S103" s="224">
        <v>0</v>
      </c>
      <c r="T103" s="224">
        <v>0</v>
      </c>
      <c r="U103" s="224">
        <v>0</v>
      </c>
      <c r="V103" s="224">
        <v>0</v>
      </c>
      <c r="W103" s="224">
        <v>0</v>
      </c>
      <c r="X103" s="224">
        <v>0</v>
      </c>
      <c r="Y103" s="224">
        <v>0</v>
      </c>
      <c r="DA103" s="177" t="s">
        <v>1781</v>
      </c>
    </row>
    <row r="104" spans="1:105" ht="12" customHeight="1" x14ac:dyDescent="0.25">
      <c r="A104" s="56" t="s">
        <v>95</v>
      </c>
      <c r="B104" s="260">
        <v>0.31188374721191869</v>
      </c>
      <c r="C104" s="260">
        <v>0.43719425832052933</v>
      </c>
      <c r="D104" s="260">
        <v>0.3298314645281486</v>
      </c>
      <c r="E104" s="260">
        <v>0.20460599028516829</v>
      </c>
      <c r="F104" s="260">
        <v>0.1155670137973743</v>
      </c>
      <c r="G104" s="260">
        <v>7.3173407265680473E-2</v>
      </c>
      <c r="H104" s="260">
        <v>8.6507773107614483E-2</v>
      </c>
      <c r="I104" s="260">
        <v>0.14128246376325321</v>
      </c>
      <c r="J104" s="260">
        <v>0.1122484871087161</v>
      </c>
      <c r="K104" s="260">
        <v>0.1100014364684461</v>
      </c>
      <c r="L104" s="260">
        <v>0.155296613010934</v>
      </c>
      <c r="M104" s="260">
        <v>0.33954600900876092</v>
      </c>
      <c r="N104" s="260">
        <v>0.37683089857926899</v>
      </c>
      <c r="O104" s="260">
        <v>0.28181883673316271</v>
      </c>
      <c r="P104" s="260">
        <v>0.32059971411863181</v>
      </c>
      <c r="Q104" s="260">
        <v>0.14394563193509449</v>
      </c>
      <c r="R104" s="260">
        <v>0.2337599325171508</v>
      </c>
      <c r="S104" s="260">
        <v>0.14296358081954749</v>
      </c>
      <c r="T104" s="260">
        <v>9.7953947856607854E-2</v>
      </c>
      <c r="U104" s="260">
        <v>8.3899876446722227E-2</v>
      </c>
      <c r="V104" s="260">
        <v>8.7844447634907896E-2</v>
      </c>
      <c r="W104" s="260">
        <v>0.1307248108881596</v>
      </c>
      <c r="X104" s="260">
        <v>9.8332046284421562E-2</v>
      </c>
      <c r="Y104" s="260">
        <v>9.4302804650693753E-2</v>
      </c>
      <c r="DA104" s="68" t="s">
        <v>1782</v>
      </c>
    </row>
    <row r="105" spans="1:105" ht="12" customHeight="1" x14ac:dyDescent="0.25">
      <c r="A105" s="37" t="s">
        <v>159</v>
      </c>
      <c r="B105" s="226">
        <v>0.19632978967279921</v>
      </c>
      <c r="C105" s="226">
        <v>0.21976344788324351</v>
      </c>
      <c r="D105" s="226">
        <v>0.1508443837531116</v>
      </c>
      <c r="E105" s="226">
        <v>0.10681958537125209</v>
      </c>
      <c r="F105" s="226">
        <v>6.6963552362746389E-3</v>
      </c>
      <c r="G105" s="226">
        <v>5.353263969392754E-3</v>
      </c>
      <c r="H105" s="226">
        <v>4.7800001522330087E-3</v>
      </c>
      <c r="I105" s="226">
        <v>8.6157561078708256E-3</v>
      </c>
      <c r="J105" s="226">
        <v>6.8783457040503364E-3</v>
      </c>
      <c r="K105" s="226">
        <v>7.2220399299082767E-3</v>
      </c>
      <c r="L105" s="226">
        <v>9.7497498491939758E-3</v>
      </c>
      <c r="M105" s="226">
        <v>8.5924947255298732E-3</v>
      </c>
      <c r="N105" s="226">
        <v>0.1057341451528217</v>
      </c>
      <c r="O105" s="226">
        <v>0.1182039600176026</v>
      </c>
      <c r="P105" s="226">
        <v>0.1448312894206531</v>
      </c>
      <c r="Q105" s="226">
        <v>9.3454971823745958E-2</v>
      </c>
      <c r="R105" s="226">
        <v>8.238552302612058E-2</v>
      </c>
      <c r="S105" s="226">
        <v>5.2857316609627579E-2</v>
      </c>
      <c r="T105" s="226">
        <v>3.1872553653884507E-2</v>
      </c>
      <c r="U105" s="226">
        <v>2.6594889638544589E-2</v>
      </c>
      <c r="V105" s="226">
        <v>1.558796739938397E-2</v>
      </c>
      <c r="W105" s="226">
        <v>2.4029422901775149E-2</v>
      </c>
      <c r="X105" s="226">
        <v>1.9142040113624349E-2</v>
      </c>
      <c r="Y105" s="226">
        <v>1.6167941626154311E-2</v>
      </c>
      <c r="DA105" s="69" t="s">
        <v>1783</v>
      </c>
    </row>
    <row r="106" spans="1:105" ht="12" customHeight="1" x14ac:dyDescent="0.25">
      <c r="A106" s="37" t="s">
        <v>35</v>
      </c>
      <c r="B106" s="226">
        <v>0.11555395753911959</v>
      </c>
      <c r="C106" s="226">
        <v>0.21743081043728579</v>
      </c>
      <c r="D106" s="226">
        <v>0.178987080775037</v>
      </c>
      <c r="E106" s="226">
        <v>9.7786404913916172E-2</v>
      </c>
      <c r="F106" s="226">
        <v>0.10887065856109961</v>
      </c>
      <c r="G106" s="226">
        <v>6.7820143296287716E-2</v>
      </c>
      <c r="H106" s="226">
        <v>8.1727772955381472E-2</v>
      </c>
      <c r="I106" s="226">
        <v>0.1326667076553823</v>
      </c>
      <c r="J106" s="226">
        <v>0.1053701414046658</v>
      </c>
      <c r="K106" s="226">
        <v>0.1027793965385379</v>
      </c>
      <c r="L106" s="226">
        <v>0.14554686316174001</v>
      </c>
      <c r="M106" s="226">
        <v>0.33095351428323111</v>
      </c>
      <c r="N106" s="226">
        <v>0.27109675342644729</v>
      </c>
      <c r="O106" s="226">
        <v>0.1636148767155601</v>
      </c>
      <c r="P106" s="226">
        <v>0.1757684246979786</v>
      </c>
      <c r="Q106" s="226">
        <v>5.04906601113485E-2</v>
      </c>
      <c r="R106" s="226">
        <v>0.1513744094910302</v>
      </c>
      <c r="S106" s="226">
        <v>9.0106264209919962E-2</v>
      </c>
      <c r="T106" s="226">
        <v>6.608139420272334E-2</v>
      </c>
      <c r="U106" s="226">
        <v>5.7304986808177638E-2</v>
      </c>
      <c r="V106" s="226">
        <v>7.2256480235523918E-2</v>
      </c>
      <c r="W106" s="226">
        <v>0.10669538798638439</v>
      </c>
      <c r="X106" s="226">
        <v>7.9190006170797217E-2</v>
      </c>
      <c r="Y106" s="226">
        <v>7.8134863024539439E-2</v>
      </c>
      <c r="DA106" s="69" t="s">
        <v>1784</v>
      </c>
    </row>
    <row r="107" spans="1:105" ht="12" customHeight="1" x14ac:dyDescent="0.25">
      <c r="A107" s="37" t="s">
        <v>96</v>
      </c>
      <c r="B107" s="226">
        <v>0</v>
      </c>
      <c r="C107" s="226">
        <v>0</v>
      </c>
      <c r="D107" s="226">
        <v>0</v>
      </c>
      <c r="E107" s="226">
        <v>0</v>
      </c>
      <c r="F107" s="226">
        <v>0</v>
      </c>
      <c r="G107" s="226">
        <v>0</v>
      </c>
      <c r="H107" s="226">
        <v>0</v>
      </c>
      <c r="I107" s="226">
        <v>0</v>
      </c>
      <c r="J107" s="226">
        <v>0</v>
      </c>
      <c r="K107" s="226">
        <v>0</v>
      </c>
      <c r="L107" s="226">
        <v>0</v>
      </c>
      <c r="M107" s="226">
        <v>0</v>
      </c>
      <c r="N107" s="226">
        <v>0</v>
      </c>
      <c r="O107" s="226">
        <v>0</v>
      </c>
      <c r="P107" s="226">
        <v>0</v>
      </c>
      <c r="Q107" s="226">
        <v>0</v>
      </c>
      <c r="R107" s="226">
        <v>0</v>
      </c>
      <c r="S107" s="226">
        <v>0</v>
      </c>
      <c r="T107" s="226">
        <v>0</v>
      </c>
      <c r="U107" s="226">
        <v>0</v>
      </c>
      <c r="V107" s="226">
        <v>0</v>
      </c>
      <c r="W107" s="226">
        <v>0</v>
      </c>
      <c r="X107" s="226">
        <v>0</v>
      </c>
      <c r="Y107" s="226">
        <v>0</v>
      </c>
      <c r="DA107" s="69" t="s">
        <v>1785</v>
      </c>
    </row>
    <row r="108" spans="1:105" ht="12" customHeight="1" x14ac:dyDescent="0.25">
      <c r="A108" s="37" t="s">
        <v>78</v>
      </c>
      <c r="B108" s="226">
        <v>0</v>
      </c>
      <c r="C108" s="226">
        <v>0</v>
      </c>
      <c r="D108" s="226">
        <v>0</v>
      </c>
      <c r="E108" s="226">
        <v>0</v>
      </c>
      <c r="F108" s="226">
        <v>0</v>
      </c>
      <c r="G108" s="226">
        <v>0</v>
      </c>
      <c r="H108" s="226">
        <v>0</v>
      </c>
      <c r="I108" s="226">
        <v>0</v>
      </c>
      <c r="J108" s="226">
        <v>0</v>
      </c>
      <c r="K108" s="226">
        <v>0</v>
      </c>
      <c r="L108" s="226">
        <v>0</v>
      </c>
      <c r="M108" s="226">
        <v>0</v>
      </c>
      <c r="N108" s="226">
        <v>0</v>
      </c>
      <c r="O108" s="226">
        <v>0</v>
      </c>
      <c r="P108" s="226">
        <v>0</v>
      </c>
      <c r="Q108" s="226">
        <v>0</v>
      </c>
      <c r="R108" s="226">
        <v>0</v>
      </c>
      <c r="S108" s="226">
        <v>0</v>
      </c>
      <c r="T108" s="226">
        <v>0</v>
      </c>
      <c r="U108" s="226">
        <v>0</v>
      </c>
      <c r="V108" s="226">
        <v>0</v>
      </c>
      <c r="W108" s="226">
        <v>0</v>
      </c>
      <c r="X108" s="226">
        <v>0</v>
      </c>
      <c r="Y108" s="226">
        <v>0</v>
      </c>
      <c r="DA108" s="69" t="s">
        <v>1786</v>
      </c>
    </row>
    <row r="109" spans="1:105" ht="12" customHeight="1" x14ac:dyDescent="0.25">
      <c r="A109" s="37" t="s">
        <v>40</v>
      </c>
      <c r="B109" s="226">
        <v>0</v>
      </c>
      <c r="C109" s="226">
        <v>0</v>
      </c>
      <c r="D109" s="226">
        <v>0</v>
      </c>
      <c r="E109" s="226">
        <v>0</v>
      </c>
      <c r="F109" s="226">
        <v>0</v>
      </c>
      <c r="G109" s="226">
        <v>0</v>
      </c>
      <c r="H109" s="226">
        <v>0</v>
      </c>
      <c r="I109" s="226">
        <v>0</v>
      </c>
      <c r="J109" s="226">
        <v>0</v>
      </c>
      <c r="K109" s="226">
        <v>0</v>
      </c>
      <c r="L109" s="226">
        <v>0</v>
      </c>
      <c r="M109" s="226">
        <v>0</v>
      </c>
      <c r="N109" s="226">
        <v>0</v>
      </c>
      <c r="O109" s="226">
        <v>0</v>
      </c>
      <c r="P109" s="226">
        <v>0</v>
      </c>
      <c r="Q109" s="226">
        <v>0</v>
      </c>
      <c r="R109" s="226">
        <v>0</v>
      </c>
      <c r="S109" s="226">
        <v>0</v>
      </c>
      <c r="T109" s="226">
        <v>0</v>
      </c>
      <c r="U109" s="226">
        <v>0</v>
      </c>
      <c r="V109" s="226">
        <v>0</v>
      </c>
      <c r="W109" s="226">
        <v>0</v>
      </c>
      <c r="X109" s="226">
        <v>0</v>
      </c>
      <c r="Y109" s="226">
        <v>0</v>
      </c>
      <c r="DA109" s="69" t="s">
        <v>1787</v>
      </c>
    </row>
    <row r="110" spans="1:105" ht="12" customHeight="1" x14ac:dyDescent="0.25">
      <c r="A110" s="57" t="s">
        <v>1553</v>
      </c>
      <c r="B110" s="261">
        <f t="shared" ref="B110:Y110" si="7">B111+B117</f>
        <v>135.77209986128361</v>
      </c>
      <c r="C110" s="261">
        <f t="shared" si="7"/>
        <v>154.62357514108771</v>
      </c>
      <c r="D110" s="261">
        <f t="shared" si="7"/>
        <v>129.4908926465279</v>
      </c>
      <c r="E110" s="261">
        <f t="shared" si="7"/>
        <v>89.544433236256012</v>
      </c>
      <c r="F110" s="261">
        <f t="shared" si="7"/>
        <v>85.865496074512393</v>
      </c>
      <c r="G110" s="261">
        <f t="shared" si="7"/>
        <v>62.556398487938203</v>
      </c>
      <c r="H110" s="261">
        <f t="shared" si="7"/>
        <v>55.060322797493143</v>
      </c>
      <c r="I110" s="261">
        <f t="shared" si="7"/>
        <v>92.16536660970408</v>
      </c>
      <c r="J110" s="261">
        <f t="shared" si="7"/>
        <v>73.252503091033731</v>
      </c>
      <c r="K110" s="261">
        <f t="shared" si="7"/>
        <v>61.003422785181478</v>
      </c>
      <c r="L110" s="261">
        <f t="shared" si="7"/>
        <v>91.010582738894499</v>
      </c>
      <c r="M110" s="261">
        <f t="shared" si="7"/>
        <v>119.5187812861422</v>
      </c>
      <c r="N110" s="261">
        <f t="shared" si="7"/>
        <v>140.6972386272044</v>
      </c>
      <c r="O110" s="261">
        <f t="shared" si="7"/>
        <v>139.03904430262011</v>
      </c>
      <c r="P110" s="261">
        <f t="shared" si="7"/>
        <v>139.48445253046589</v>
      </c>
      <c r="Q110" s="261">
        <f t="shared" si="7"/>
        <v>143.254449028393</v>
      </c>
      <c r="R110" s="261">
        <f t="shared" si="7"/>
        <v>114.06507597023339</v>
      </c>
      <c r="S110" s="261">
        <f t="shared" si="7"/>
        <v>111.83934497140881</v>
      </c>
      <c r="T110" s="261">
        <f t="shared" si="7"/>
        <v>91.957509736452039</v>
      </c>
      <c r="U110" s="261">
        <f t="shared" si="7"/>
        <v>85.889569009433188</v>
      </c>
      <c r="V110" s="261">
        <f t="shared" si="7"/>
        <v>54.923686636376551</v>
      </c>
      <c r="W110" s="261">
        <f t="shared" si="7"/>
        <v>82.449281647410302</v>
      </c>
      <c r="X110" s="261">
        <f t="shared" si="7"/>
        <v>66.60958792654678</v>
      </c>
      <c r="Y110" s="261">
        <f t="shared" si="7"/>
        <v>74.194847094529194</v>
      </c>
      <c r="DA110" s="70"/>
    </row>
    <row r="111" spans="1:105" ht="12" customHeight="1" x14ac:dyDescent="0.25">
      <c r="A111" s="60" t="s">
        <v>1554</v>
      </c>
      <c r="B111" s="262">
        <v>135.77209986128361</v>
      </c>
      <c r="C111" s="262">
        <v>154.62357514108771</v>
      </c>
      <c r="D111" s="262">
        <v>129.4908926465279</v>
      </c>
      <c r="E111" s="262">
        <v>89.544433236256012</v>
      </c>
      <c r="F111" s="262">
        <v>85.865496074512393</v>
      </c>
      <c r="G111" s="262">
        <v>62.556398487938203</v>
      </c>
      <c r="H111" s="262">
        <v>55.060322797493143</v>
      </c>
      <c r="I111" s="262">
        <v>92.16536660970408</v>
      </c>
      <c r="J111" s="262">
        <v>73.252503091033731</v>
      </c>
      <c r="K111" s="262">
        <v>61.003422785181478</v>
      </c>
      <c r="L111" s="262">
        <v>91.010582738894499</v>
      </c>
      <c r="M111" s="262">
        <v>119.5187812861422</v>
      </c>
      <c r="N111" s="262">
        <v>140.6972386272044</v>
      </c>
      <c r="O111" s="262">
        <v>139.03904430262011</v>
      </c>
      <c r="P111" s="262">
        <v>139.48445253046589</v>
      </c>
      <c r="Q111" s="262">
        <v>143.254449028393</v>
      </c>
      <c r="R111" s="262">
        <v>114.06507597023339</v>
      </c>
      <c r="S111" s="262">
        <v>111.83934497140881</v>
      </c>
      <c r="T111" s="262">
        <v>91.957509736452039</v>
      </c>
      <c r="U111" s="262">
        <v>85.889569009433188</v>
      </c>
      <c r="V111" s="262">
        <v>54.923686636376551</v>
      </c>
      <c r="W111" s="262">
        <v>82.449281647410302</v>
      </c>
      <c r="X111" s="262">
        <v>66.60958792654678</v>
      </c>
      <c r="Y111" s="262">
        <v>74.194847094529194</v>
      </c>
      <c r="DA111" s="72" t="s">
        <v>1788</v>
      </c>
    </row>
    <row r="112" spans="1:105" ht="12" customHeight="1" x14ac:dyDescent="0.25">
      <c r="A112" s="59" t="s">
        <v>28</v>
      </c>
      <c r="B112" s="230">
        <v>112.1629981806133</v>
      </c>
      <c r="C112" s="230">
        <v>126.8178497732232</v>
      </c>
      <c r="D112" s="230">
        <v>100.2955946683166</v>
      </c>
      <c r="E112" s="230">
        <v>66.204677983274493</v>
      </c>
      <c r="F112" s="230">
        <v>60.925327919593528</v>
      </c>
      <c r="G112" s="230">
        <v>38.583924439939189</v>
      </c>
      <c r="H112" s="230">
        <v>29.90857959091327</v>
      </c>
      <c r="I112" s="230">
        <v>61.135691513110537</v>
      </c>
      <c r="J112" s="230">
        <v>43.776099128829188</v>
      </c>
      <c r="K112" s="230">
        <v>23.713435439509929</v>
      </c>
      <c r="L112" s="230">
        <v>56.758554857052552</v>
      </c>
      <c r="M112" s="230">
        <v>49.535727971782293</v>
      </c>
      <c r="N112" s="230">
        <v>92.9907855795297</v>
      </c>
      <c r="O112" s="230">
        <v>89.490282234483431</v>
      </c>
      <c r="P112" s="230">
        <v>95.522985308041456</v>
      </c>
      <c r="Q112" s="230">
        <v>107.96352250622679</v>
      </c>
      <c r="R112" s="230">
        <v>66.798322900335435</v>
      </c>
      <c r="S112" s="230">
        <v>71.430347774404083</v>
      </c>
      <c r="T112" s="230">
        <v>77.836760698799807</v>
      </c>
      <c r="U112" s="230">
        <v>65.143820597831265</v>
      </c>
      <c r="V112" s="230">
        <v>41.138623216452473</v>
      </c>
      <c r="W112" s="230">
        <v>64.177989680694992</v>
      </c>
      <c r="X112" s="230">
        <v>37.838913288997077</v>
      </c>
      <c r="Y112" s="230">
        <v>43.532391102758773</v>
      </c>
      <c r="DA112" s="71" t="s">
        <v>1789</v>
      </c>
    </row>
    <row r="113" spans="1:105" ht="12" customHeight="1" x14ac:dyDescent="0.25">
      <c r="A113" s="59" t="s">
        <v>31</v>
      </c>
      <c r="B113" s="295">
        <v>1.8637453735774641</v>
      </c>
      <c r="C113" s="295">
        <v>2.0317378847196852</v>
      </c>
      <c r="D113" s="295">
        <v>1.7625334487952029</v>
      </c>
      <c r="E113" s="295">
        <v>1.581984915302437</v>
      </c>
      <c r="F113" s="295">
        <v>1.7995235170018229</v>
      </c>
      <c r="G113" s="295">
        <v>1.5507085714182289</v>
      </c>
      <c r="H113" s="295">
        <v>1.3803026272353289</v>
      </c>
      <c r="I113" s="295">
        <v>1.6642979942475149</v>
      </c>
      <c r="J113" s="295">
        <v>1.7561523001328621</v>
      </c>
      <c r="K113" s="295">
        <v>2.741725126849325</v>
      </c>
      <c r="L113" s="295">
        <v>1.8813343329880079</v>
      </c>
      <c r="M113" s="295">
        <v>2.7077588419025038</v>
      </c>
      <c r="N113" s="295">
        <v>2.102377547146268</v>
      </c>
      <c r="O113" s="295">
        <v>3.174123665381277</v>
      </c>
      <c r="P113" s="295">
        <v>3.0666454109642531</v>
      </c>
      <c r="Q113" s="295">
        <v>3.1825730742501461</v>
      </c>
      <c r="R113" s="295">
        <v>4.5019526575564406</v>
      </c>
      <c r="S113" s="295">
        <v>3.244935567016642</v>
      </c>
      <c r="T113" s="295">
        <v>1.3215329569281291</v>
      </c>
      <c r="U113" s="295">
        <v>2.1786527910552649</v>
      </c>
      <c r="V113" s="295">
        <v>1.0720059745800199</v>
      </c>
      <c r="W113" s="295">
        <v>1.4727526084492339</v>
      </c>
      <c r="X113" s="295">
        <v>3.5320033054036282</v>
      </c>
      <c r="Y113" s="295">
        <v>5.1541214212074946</v>
      </c>
      <c r="DA113" s="122" t="s">
        <v>1790</v>
      </c>
    </row>
    <row r="114" spans="1:105" ht="12" customHeight="1" x14ac:dyDescent="0.25">
      <c r="A114" s="59" t="s">
        <v>159</v>
      </c>
      <c r="B114" s="295">
        <v>6.3955422573341689</v>
      </c>
      <c r="C114" s="295">
        <v>6.8211216792719016</v>
      </c>
      <c r="D114" s="295">
        <v>6.4937106232719568</v>
      </c>
      <c r="E114" s="295">
        <v>6.1673941405297654</v>
      </c>
      <c r="F114" s="295">
        <v>0.37950900215219607</v>
      </c>
      <c r="G114" s="295">
        <v>0.46874434639759699</v>
      </c>
      <c r="H114" s="295">
        <v>0.41740460163659238</v>
      </c>
      <c r="I114" s="295">
        <v>0.53931943050940068</v>
      </c>
      <c r="J114" s="295">
        <v>0.57118965073472827</v>
      </c>
      <c r="K114" s="295">
        <v>0.90946986921748108</v>
      </c>
      <c r="L114" s="295">
        <v>0.75670121794511924</v>
      </c>
      <c r="M114" s="295">
        <v>0.57690794487312713</v>
      </c>
      <c r="N114" s="295">
        <v>11.22294472928467</v>
      </c>
      <c r="O114" s="295">
        <v>14.71753478599774</v>
      </c>
      <c r="P114" s="295">
        <v>17.489172683476859</v>
      </c>
      <c r="Q114" s="295">
        <v>15.33621135414591</v>
      </c>
      <c r="R114" s="295">
        <v>12.81538344402361</v>
      </c>
      <c r="S114" s="295">
        <v>10.92561596765864</v>
      </c>
      <c r="T114" s="295">
        <v>3.3747791654559829</v>
      </c>
      <c r="U114" s="295">
        <v>4.5247257264682954</v>
      </c>
      <c r="V114" s="295">
        <v>1.9513071528023349</v>
      </c>
      <c r="W114" s="295">
        <v>2.416530266337563</v>
      </c>
      <c r="X114" s="295">
        <v>4.0479649009599763</v>
      </c>
      <c r="Y114" s="295">
        <v>3.5506921511477159</v>
      </c>
      <c r="DA114" s="122" t="s">
        <v>1791</v>
      </c>
    </row>
    <row r="115" spans="1:105" ht="12" customHeight="1" x14ac:dyDescent="0.25">
      <c r="A115" s="59" t="s">
        <v>32</v>
      </c>
      <c r="B115" s="295">
        <v>11.58558540327923</v>
      </c>
      <c r="C115" s="295">
        <v>12.204145627242809</v>
      </c>
      <c r="D115" s="295">
        <v>13.233826313716049</v>
      </c>
      <c r="E115" s="295">
        <v>9.9445267155816506</v>
      </c>
      <c r="F115" s="295">
        <v>16.591003745157231</v>
      </c>
      <c r="G115" s="295">
        <v>16.014530347032821</v>
      </c>
      <c r="H115" s="295">
        <v>16.217310574644841</v>
      </c>
      <c r="I115" s="295">
        <v>20.521536011236861</v>
      </c>
      <c r="J115" s="295">
        <v>18.3989443440381</v>
      </c>
      <c r="K115" s="295">
        <v>20.695805986284711</v>
      </c>
      <c r="L115" s="295">
        <v>20.317754958040691</v>
      </c>
      <c r="M115" s="295">
        <v>44.477865261927789</v>
      </c>
      <c r="N115" s="295">
        <v>5.6060943287012046</v>
      </c>
      <c r="O115" s="295">
        <v>11.28547106561987</v>
      </c>
      <c r="P115" s="295">
        <v>2.1806476511457489</v>
      </c>
      <c r="Q115" s="295">
        <v>8.4864894445096581</v>
      </c>
      <c r="R115" s="295">
        <v>6.4025481740864079</v>
      </c>
      <c r="S115" s="295">
        <v>7.6134661479766814</v>
      </c>
      <c r="T115" s="295">
        <v>2.4275042313865369</v>
      </c>
      <c r="U115" s="295">
        <v>4.2927769613784834</v>
      </c>
      <c r="V115" s="295">
        <v>1.716659094476328</v>
      </c>
      <c r="W115" s="295">
        <v>3.6521369929743459</v>
      </c>
      <c r="X115" s="295">
        <v>4.444405431741755</v>
      </c>
      <c r="Y115" s="295">
        <v>4.798201144377412</v>
      </c>
      <c r="DA115" s="122" t="s">
        <v>1792</v>
      </c>
    </row>
    <row r="116" spans="1:105" ht="12" customHeight="1" x14ac:dyDescent="0.25">
      <c r="A116" s="59" t="s">
        <v>35</v>
      </c>
      <c r="B116" s="295">
        <v>3.7642286464794572</v>
      </c>
      <c r="C116" s="295">
        <v>6.7487201766300409</v>
      </c>
      <c r="D116" s="295">
        <v>7.7052275924281348</v>
      </c>
      <c r="E116" s="295">
        <v>5.6458494815676721</v>
      </c>
      <c r="F116" s="295">
        <v>6.1701318906076024</v>
      </c>
      <c r="G116" s="295">
        <v>5.9384907831503559</v>
      </c>
      <c r="H116" s="295">
        <v>7.1367254030631129</v>
      </c>
      <c r="I116" s="295">
        <v>8.3045216605997556</v>
      </c>
      <c r="J116" s="295">
        <v>8.7501176672988468</v>
      </c>
      <c r="K116" s="295">
        <v>12.94298636332004</v>
      </c>
      <c r="L116" s="295">
        <v>11.29623737286812</v>
      </c>
      <c r="M116" s="295">
        <v>22.220521265656501</v>
      </c>
      <c r="N116" s="295">
        <v>28.775036442542589</v>
      </c>
      <c r="O116" s="295">
        <v>20.371632551137811</v>
      </c>
      <c r="P116" s="295">
        <v>21.225001476837559</v>
      </c>
      <c r="Q116" s="295">
        <v>8.2856526492604896</v>
      </c>
      <c r="R116" s="295">
        <v>23.546868794231479</v>
      </c>
      <c r="S116" s="295">
        <v>18.624979514352749</v>
      </c>
      <c r="T116" s="295">
        <v>6.9969326838815986</v>
      </c>
      <c r="U116" s="295">
        <v>9.7495929326998763</v>
      </c>
      <c r="V116" s="295">
        <v>9.0450911980653981</v>
      </c>
      <c r="W116" s="295">
        <v>10.729872098954161</v>
      </c>
      <c r="X116" s="295">
        <v>16.74630099944434</v>
      </c>
      <c r="Y116" s="295">
        <v>17.1594412750378</v>
      </c>
      <c r="DA116" s="122" t="s">
        <v>1793</v>
      </c>
    </row>
    <row r="117" spans="1:105" ht="12" customHeight="1" x14ac:dyDescent="0.25">
      <c r="A117" s="60" t="s">
        <v>1561</v>
      </c>
      <c r="B117" s="262">
        <v>0</v>
      </c>
      <c r="C117" s="262">
        <v>0</v>
      </c>
      <c r="D117" s="262">
        <v>0</v>
      </c>
      <c r="E117" s="262">
        <v>0</v>
      </c>
      <c r="F117" s="262">
        <v>0</v>
      </c>
      <c r="G117" s="262">
        <v>0</v>
      </c>
      <c r="H117" s="262">
        <v>0</v>
      </c>
      <c r="I117" s="262">
        <v>0</v>
      </c>
      <c r="J117" s="262">
        <v>0</v>
      </c>
      <c r="K117" s="262">
        <v>0</v>
      </c>
      <c r="L117" s="262">
        <v>0</v>
      </c>
      <c r="M117" s="262">
        <v>0</v>
      </c>
      <c r="N117" s="262">
        <v>0</v>
      </c>
      <c r="O117" s="262">
        <v>0</v>
      </c>
      <c r="P117" s="262">
        <v>0</v>
      </c>
      <c r="Q117" s="262">
        <v>0</v>
      </c>
      <c r="R117" s="262">
        <v>0</v>
      </c>
      <c r="S117" s="262">
        <v>0</v>
      </c>
      <c r="T117" s="262">
        <v>0</v>
      </c>
      <c r="U117" s="262">
        <v>0</v>
      </c>
      <c r="V117" s="262">
        <v>0</v>
      </c>
      <c r="W117" s="262">
        <v>0</v>
      </c>
      <c r="X117" s="262">
        <v>0</v>
      </c>
      <c r="Y117" s="262">
        <v>0</v>
      </c>
      <c r="DA117" s="72" t="s">
        <v>1794</v>
      </c>
    </row>
    <row r="118" spans="1:105" ht="12" customHeight="1" x14ac:dyDescent="0.25">
      <c r="A118" s="57" t="s">
        <v>1563</v>
      </c>
      <c r="B118" s="261">
        <v>0</v>
      </c>
      <c r="C118" s="261">
        <v>0</v>
      </c>
      <c r="D118" s="261">
        <v>0</v>
      </c>
      <c r="E118" s="261">
        <v>0</v>
      </c>
      <c r="F118" s="261">
        <v>0</v>
      </c>
      <c r="G118" s="261">
        <v>0</v>
      </c>
      <c r="H118" s="261">
        <v>0</v>
      </c>
      <c r="I118" s="261">
        <v>0</v>
      </c>
      <c r="J118" s="261">
        <v>0</v>
      </c>
      <c r="K118" s="261">
        <v>0</v>
      </c>
      <c r="L118" s="261">
        <v>0</v>
      </c>
      <c r="M118" s="261">
        <v>0</v>
      </c>
      <c r="N118" s="261">
        <v>0</v>
      </c>
      <c r="O118" s="261">
        <v>0</v>
      </c>
      <c r="P118" s="261">
        <v>0</v>
      </c>
      <c r="Q118" s="261">
        <v>0</v>
      </c>
      <c r="R118" s="261">
        <v>0</v>
      </c>
      <c r="S118" s="261">
        <v>0</v>
      </c>
      <c r="T118" s="261">
        <v>0</v>
      </c>
      <c r="U118" s="261">
        <v>0</v>
      </c>
      <c r="V118" s="261">
        <v>0</v>
      </c>
      <c r="W118" s="261">
        <v>0</v>
      </c>
      <c r="X118" s="261">
        <v>0</v>
      </c>
      <c r="Y118" s="261">
        <v>0</v>
      </c>
      <c r="DA118" s="70" t="s">
        <v>1795</v>
      </c>
    </row>
    <row r="119" spans="1:105" ht="12" customHeight="1" x14ac:dyDescent="0.25">
      <c r="A119" s="57" t="s">
        <v>1565</v>
      </c>
      <c r="B119" s="261">
        <f t="shared" ref="B119:Y119" si="8">B120+B126</f>
        <v>11.354003740627149</v>
      </c>
      <c r="C119" s="261">
        <f t="shared" si="8"/>
        <v>12.930466954070241</v>
      </c>
      <c r="D119" s="261">
        <f t="shared" si="8"/>
        <v>10.8287349240967</v>
      </c>
      <c r="E119" s="261">
        <f t="shared" si="8"/>
        <v>7.4881940469030397</v>
      </c>
      <c r="F119" s="261">
        <f t="shared" si="8"/>
        <v>7.1805412497624923</v>
      </c>
      <c r="G119" s="261">
        <f t="shared" si="8"/>
        <v>5.2313073389737754</v>
      </c>
      <c r="H119" s="261">
        <f t="shared" si="8"/>
        <v>4.6044445923837634</v>
      </c>
      <c r="I119" s="261">
        <f t="shared" si="8"/>
        <v>7.7073707949718058</v>
      </c>
      <c r="J119" s="261">
        <f t="shared" si="8"/>
        <v>6.1257739620705864</v>
      </c>
      <c r="K119" s="261">
        <f t="shared" si="8"/>
        <v>5.101439037929465</v>
      </c>
      <c r="L119" s="261">
        <f t="shared" si="8"/>
        <v>7.6108014673840021</v>
      </c>
      <c r="M119" s="261">
        <f t="shared" si="8"/>
        <v>9.9948125659432332</v>
      </c>
      <c r="N119" s="261">
        <f t="shared" si="8"/>
        <v>11.765870714979799</v>
      </c>
      <c r="O119" s="261">
        <f t="shared" si="8"/>
        <v>11.627203458722789</v>
      </c>
      <c r="P119" s="261">
        <f t="shared" si="8"/>
        <v>11.66445092480922</v>
      </c>
      <c r="Q119" s="261">
        <f t="shared" si="8"/>
        <v>11.979718600446191</v>
      </c>
      <c r="R119" s="261">
        <f t="shared" si="8"/>
        <v>9.5387439729085006</v>
      </c>
      <c r="S119" s="261">
        <f t="shared" si="8"/>
        <v>9.3526162035648479</v>
      </c>
      <c r="T119" s="261">
        <f t="shared" si="8"/>
        <v>7.6899886691975867</v>
      </c>
      <c r="U119" s="261">
        <f t="shared" si="8"/>
        <v>7.18255435991854</v>
      </c>
      <c r="V119" s="261">
        <f t="shared" si="8"/>
        <v>4.5930183311267898</v>
      </c>
      <c r="W119" s="261">
        <f t="shared" si="8"/>
        <v>6.8948587610646639</v>
      </c>
      <c r="X119" s="261">
        <f t="shared" si="8"/>
        <v>5.5702571533645822</v>
      </c>
      <c r="Y119" s="261">
        <f t="shared" si="8"/>
        <v>6.2045779089166384</v>
      </c>
      <c r="DA119" s="70"/>
    </row>
    <row r="120" spans="1:105" ht="12" customHeight="1" x14ac:dyDescent="0.25">
      <c r="A120" s="60" t="s">
        <v>1566</v>
      </c>
      <c r="B120" s="262">
        <v>11.354003740627149</v>
      </c>
      <c r="C120" s="262">
        <v>12.930466954070241</v>
      </c>
      <c r="D120" s="262">
        <v>10.8287349240967</v>
      </c>
      <c r="E120" s="262">
        <v>7.4881940469030397</v>
      </c>
      <c r="F120" s="262">
        <v>7.1805412497624923</v>
      </c>
      <c r="G120" s="262">
        <v>5.2313073389737754</v>
      </c>
      <c r="H120" s="262">
        <v>4.6044445923837634</v>
      </c>
      <c r="I120" s="262">
        <v>7.7073707949718058</v>
      </c>
      <c r="J120" s="262">
        <v>6.1257739620705864</v>
      </c>
      <c r="K120" s="262">
        <v>5.101439037929465</v>
      </c>
      <c r="L120" s="262">
        <v>7.6108014673840021</v>
      </c>
      <c r="M120" s="262">
        <v>9.9948125659432332</v>
      </c>
      <c r="N120" s="262">
        <v>11.765870714979799</v>
      </c>
      <c r="O120" s="262">
        <v>11.627203458722789</v>
      </c>
      <c r="P120" s="262">
        <v>11.66445092480922</v>
      </c>
      <c r="Q120" s="262">
        <v>11.979718600446191</v>
      </c>
      <c r="R120" s="262">
        <v>9.5387439729085006</v>
      </c>
      <c r="S120" s="262">
        <v>9.3526162035648479</v>
      </c>
      <c r="T120" s="262">
        <v>7.6899886691975867</v>
      </c>
      <c r="U120" s="262">
        <v>7.18255435991854</v>
      </c>
      <c r="V120" s="262">
        <v>4.5930183311267898</v>
      </c>
      <c r="W120" s="262">
        <v>6.8948587610646639</v>
      </c>
      <c r="X120" s="262">
        <v>5.5702571533645822</v>
      </c>
      <c r="Y120" s="262">
        <v>6.2045779089166384</v>
      </c>
      <c r="DA120" s="72" t="s">
        <v>1796</v>
      </c>
    </row>
    <row r="121" spans="1:105" ht="12" customHeight="1" x14ac:dyDescent="0.25">
      <c r="A121" s="59" t="s">
        <v>28</v>
      </c>
      <c r="B121" s="230">
        <v>9.3796818507171604</v>
      </c>
      <c r="C121" s="230">
        <v>10.60520049534907</v>
      </c>
      <c r="D121" s="230">
        <v>8.3872648224189028</v>
      </c>
      <c r="E121" s="230">
        <v>5.5363963747861558</v>
      </c>
      <c r="F121" s="230">
        <v>5.0949083191962696</v>
      </c>
      <c r="G121" s="230">
        <v>3.2265982692079378</v>
      </c>
      <c r="H121" s="230">
        <v>2.5011186016789919</v>
      </c>
      <c r="I121" s="230">
        <v>5.112500070595301</v>
      </c>
      <c r="J121" s="230">
        <v>3.6607962443433069</v>
      </c>
      <c r="K121" s="230">
        <v>1.983046848051973</v>
      </c>
      <c r="L121" s="230">
        <v>4.746460022478681</v>
      </c>
      <c r="M121" s="230">
        <v>4.1424478317778863</v>
      </c>
      <c r="N121" s="230">
        <v>7.776396832578647</v>
      </c>
      <c r="O121" s="230">
        <v>7.4836656446958649</v>
      </c>
      <c r="P121" s="230">
        <v>7.9881531891416753</v>
      </c>
      <c r="Q121" s="230">
        <v>9.0284987831769872</v>
      </c>
      <c r="R121" s="230">
        <v>5.5860402015797366</v>
      </c>
      <c r="S121" s="230">
        <v>5.9733953931145649</v>
      </c>
      <c r="T121" s="230">
        <v>6.509134594186853</v>
      </c>
      <c r="U121" s="230">
        <v>5.4476816923521314</v>
      </c>
      <c r="V121" s="230">
        <v>3.440236118915958</v>
      </c>
      <c r="W121" s="230">
        <v>5.3669136416467031</v>
      </c>
      <c r="X121" s="230">
        <v>3.1642963721079589</v>
      </c>
      <c r="Y121" s="230">
        <v>3.640416049572428</v>
      </c>
      <c r="DA121" s="71" t="s">
        <v>1797</v>
      </c>
    </row>
    <row r="122" spans="1:105" ht="12" customHeight="1" x14ac:dyDescent="0.25">
      <c r="A122" s="59" t="s">
        <v>31</v>
      </c>
      <c r="B122" s="295">
        <v>0.15585655642650401</v>
      </c>
      <c r="C122" s="295">
        <v>0.16990500674770301</v>
      </c>
      <c r="D122" s="295">
        <v>0.14739266308061069</v>
      </c>
      <c r="E122" s="295">
        <v>0.132294209666868</v>
      </c>
      <c r="F122" s="295">
        <v>0.15048597439577119</v>
      </c>
      <c r="G122" s="295">
        <v>0.12967871115268689</v>
      </c>
      <c r="H122" s="295">
        <v>0.1154284363933329</v>
      </c>
      <c r="I122" s="295">
        <v>0.13917767841486409</v>
      </c>
      <c r="J122" s="295">
        <v>0.1468590366149691</v>
      </c>
      <c r="K122" s="295">
        <v>0.22927801350810131</v>
      </c>
      <c r="L122" s="295">
        <v>0.15732744117488071</v>
      </c>
      <c r="M122" s="295">
        <v>0.22643756744638899</v>
      </c>
      <c r="N122" s="295">
        <v>0.17581228071818369</v>
      </c>
      <c r="O122" s="295">
        <v>0.26543753839538992</v>
      </c>
      <c r="P122" s="295">
        <v>0.25644962037737479</v>
      </c>
      <c r="Q122" s="295">
        <v>0.26614412406358873</v>
      </c>
      <c r="R122" s="295">
        <v>0.37647784313747701</v>
      </c>
      <c r="S122" s="295">
        <v>0.27135921594821782</v>
      </c>
      <c r="T122" s="295">
        <v>0.11051379592459799</v>
      </c>
      <c r="U122" s="295">
        <v>0.18219083275902859</v>
      </c>
      <c r="V122" s="295">
        <v>8.9646988282509457E-2</v>
      </c>
      <c r="W122" s="295">
        <v>0.1231596082143183</v>
      </c>
      <c r="X122" s="295">
        <v>0.29536538642646221</v>
      </c>
      <c r="Y122" s="295">
        <v>0.43101575327939529</v>
      </c>
      <c r="DA122" s="122" t="s">
        <v>1798</v>
      </c>
    </row>
    <row r="123" spans="1:105" ht="12" customHeight="1" x14ac:dyDescent="0.25">
      <c r="A123" s="59" t="s">
        <v>159</v>
      </c>
      <c r="B123" s="295">
        <v>0.53483013658403211</v>
      </c>
      <c r="C123" s="295">
        <v>0.57041940973773453</v>
      </c>
      <c r="D123" s="295">
        <v>0.54303951093419434</v>
      </c>
      <c r="E123" s="295">
        <v>0.51575114631827945</v>
      </c>
      <c r="F123" s="295">
        <v>3.1736613298609211E-2</v>
      </c>
      <c r="G123" s="295">
        <v>3.919895963775831E-2</v>
      </c>
      <c r="H123" s="295">
        <v>3.4905650079646987E-2</v>
      </c>
      <c r="I123" s="295">
        <v>4.5100833217228457E-2</v>
      </c>
      <c r="J123" s="295">
        <v>4.7765994911145561E-2</v>
      </c>
      <c r="K123" s="295">
        <v>7.6054832381859103E-2</v>
      </c>
      <c r="L123" s="295">
        <v>6.3279484281851026E-2</v>
      </c>
      <c r="M123" s="295">
        <v>4.8244189865069988E-2</v>
      </c>
      <c r="N123" s="295">
        <v>0.93852386880175342</v>
      </c>
      <c r="O123" s="295">
        <v>1.230760555252185</v>
      </c>
      <c r="P123" s="295">
        <v>1.4625400378395019</v>
      </c>
      <c r="Q123" s="295">
        <v>1.282497665278248</v>
      </c>
      <c r="R123" s="295">
        <v>1.071692282211711</v>
      </c>
      <c r="S123" s="295">
        <v>0.91365961557780684</v>
      </c>
      <c r="T123" s="295">
        <v>0.28221744605501409</v>
      </c>
      <c r="U123" s="295">
        <v>0.37838225140600129</v>
      </c>
      <c r="V123" s="295">
        <v>0.16317895012794101</v>
      </c>
      <c r="W123" s="295">
        <v>0.20208344506248119</v>
      </c>
      <c r="X123" s="295">
        <v>0.33851291004841411</v>
      </c>
      <c r="Y123" s="295">
        <v>0.2969282496708488</v>
      </c>
      <c r="DA123" s="122" t="s">
        <v>1799</v>
      </c>
    </row>
    <row r="124" spans="1:105" ht="12" customHeight="1" x14ac:dyDescent="0.25">
      <c r="A124" s="59" t="s">
        <v>32</v>
      </c>
      <c r="B124" s="295">
        <v>0.9688498604689999</v>
      </c>
      <c r="C124" s="295">
        <v>1.0205772411595919</v>
      </c>
      <c r="D124" s="295">
        <v>1.106684757930807</v>
      </c>
      <c r="E124" s="295">
        <v>0.83161557965767219</v>
      </c>
      <c r="F124" s="295">
        <v>1.3874302509553409</v>
      </c>
      <c r="G124" s="295">
        <v>1.339222400260214</v>
      </c>
      <c r="H124" s="295">
        <v>1.3561799892286719</v>
      </c>
      <c r="I124" s="295">
        <v>1.7161228033819349</v>
      </c>
      <c r="J124" s="295">
        <v>1.5386201076600501</v>
      </c>
      <c r="K124" s="295">
        <v>1.7306962094837319</v>
      </c>
      <c r="L124" s="295">
        <v>1.69908151991779</v>
      </c>
      <c r="M124" s="295">
        <v>3.7194817571135141</v>
      </c>
      <c r="N124" s="295">
        <v>0.46881219369380073</v>
      </c>
      <c r="O124" s="295">
        <v>0.94375266217950127</v>
      </c>
      <c r="P124" s="295">
        <v>0.18235765384342309</v>
      </c>
      <c r="Q124" s="295">
        <v>0.70968654823929722</v>
      </c>
      <c r="R124" s="295">
        <v>0.53541600956598279</v>
      </c>
      <c r="S124" s="295">
        <v>0.636679577111817</v>
      </c>
      <c r="T124" s="295">
        <v>0.2030011478920232</v>
      </c>
      <c r="U124" s="295">
        <v>0.3589854301949113</v>
      </c>
      <c r="V124" s="295">
        <v>0.14355639928954081</v>
      </c>
      <c r="W124" s="295">
        <v>0.30541162081074907</v>
      </c>
      <c r="X124" s="295">
        <v>0.37166543014666198</v>
      </c>
      <c r="Y124" s="295">
        <v>0.40125175788842338</v>
      </c>
      <c r="DA124" s="122" t="s">
        <v>1800</v>
      </c>
    </row>
    <row r="125" spans="1:105" ht="12" customHeight="1" x14ac:dyDescent="0.25">
      <c r="A125" s="59" t="s">
        <v>35</v>
      </c>
      <c r="B125" s="295">
        <v>0.31478533643045598</v>
      </c>
      <c r="C125" s="295">
        <v>0.56436480107614195</v>
      </c>
      <c r="D125" s="295">
        <v>0.64435316973218282</v>
      </c>
      <c r="E125" s="295">
        <v>0.4721367364740644</v>
      </c>
      <c r="F125" s="295">
        <v>0.51598009191650185</v>
      </c>
      <c r="G125" s="295">
        <v>0.49660899871517661</v>
      </c>
      <c r="H125" s="295">
        <v>0.59681191500311903</v>
      </c>
      <c r="I125" s="295">
        <v>0.69446940936247681</v>
      </c>
      <c r="J125" s="295">
        <v>0.73173257854111495</v>
      </c>
      <c r="K125" s="295">
        <v>1.0823631345038001</v>
      </c>
      <c r="L125" s="295">
        <v>0.94465299953079918</v>
      </c>
      <c r="M125" s="295">
        <v>1.8582012197403741</v>
      </c>
      <c r="N125" s="295">
        <v>2.406325539187419</v>
      </c>
      <c r="O125" s="295">
        <v>1.7035870581998509</v>
      </c>
      <c r="P125" s="295">
        <v>1.774950423607244</v>
      </c>
      <c r="Q125" s="295">
        <v>0.69289147968806775</v>
      </c>
      <c r="R125" s="295">
        <v>1.9691176364135921</v>
      </c>
      <c r="S125" s="295">
        <v>1.5575224018124421</v>
      </c>
      <c r="T125" s="295">
        <v>0.58512168513909713</v>
      </c>
      <c r="U125" s="295">
        <v>0.81531415320646783</v>
      </c>
      <c r="V125" s="295">
        <v>0.75639987451084079</v>
      </c>
      <c r="W125" s="295">
        <v>0.89729044533041236</v>
      </c>
      <c r="X125" s="295">
        <v>1.400417054635084</v>
      </c>
      <c r="Y125" s="295">
        <v>1.434966098505543</v>
      </c>
      <c r="DA125" s="122" t="s">
        <v>1801</v>
      </c>
    </row>
    <row r="126" spans="1:105" ht="12" customHeight="1" x14ac:dyDescent="0.25">
      <c r="A126" s="60" t="s">
        <v>1573</v>
      </c>
      <c r="B126" s="262">
        <v>0</v>
      </c>
      <c r="C126" s="262">
        <v>0</v>
      </c>
      <c r="D126" s="262">
        <v>0</v>
      </c>
      <c r="E126" s="262">
        <v>0</v>
      </c>
      <c r="F126" s="262">
        <v>0</v>
      </c>
      <c r="G126" s="262">
        <v>0</v>
      </c>
      <c r="H126" s="262">
        <v>0</v>
      </c>
      <c r="I126" s="262">
        <v>0</v>
      </c>
      <c r="J126" s="262">
        <v>0</v>
      </c>
      <c r="K126" s="262">
        <v>0</v>
      </c>
      <c r="L126" s="262">
        <v>0</v>
      </c>
      <c r="M126" s="262">
        <v>0</v>
      </c>
      <c r="N126" s="262">
        <v>0</v>
      </c>
      <c r="O126" s="262">
        <v>0</v>
      </c>
      <c r="P126" s="262">
        <v>0</v>
      </c>
      <c r="Q126" s="262">
        <v>0</v>
      </c>
      <c r="R126" s="262">
        <v>0</v>
      </c>
      <c r="S126" s="262">
        <v>0</v>
      </c>
      <c r="T126" s="262">
        <v>0</v>
      </c>
      <c r="U126" s="262">
        <v>0</v>
      </c>
      <c r="V126" s="262">
        <v>0</v>
      </c>
      <c r="W126" s="262">
        <v>0</v>
      </c>
      <c r="X126" s="262">
        <v>0</v>
      </c>
      <c r="Y126" s="262">
        <v>0</v>
      </c>
      <c r="DA126" s="72" t="s">
        <v>1802</v>
      </c>
    </row>
    <row r="127" spans="1:105" ht="12" customHeight="1" x14ac:dyDescent="0.25">
      <c r="A127" s="133" t="s">
        <v>1575</v>
      </c>
      <c r="B127" s="261">
        <v>0</v>
      </c>
      <c r="C127" s="261">
        <v>0</v>
      </c>
      <c r="D127" s="261">
        <v>0</v>
      </c>
      <c r="E127" s="261">
        <v>0</v>
      </c>
      <c r="F127" s="261">
        <v>0</v>
      </c>
      <c r="G127" s="261">
        <v>0</v>
      </c>
      <c r="H127" s="261">
        <v>0</v>
      </c>
      <c r="I127" s="261">
        <v>0</v>
      </c>
      <c r="J127" s="261">
        <v>0</v>
      </c>
      <c r="K127" s="261">
        <v>0</v>
      </c>
      <c r="L127" s="261">
        <v>0</v>
      </c>
      <c r="M127" s="261">
        <v>0</v>
      </c>
      <c r="N127" s="261">
        <v>0</v>
      </c>
      <c r="O127" s="261">
        <v>0</v>
      </c>
      <c r="P127" s="261">
        <v>0</v>
      </c>
      <c r="Q127" s="261">
        <v>0</v>
      </c>
      <c r="R127" s="261">
        <v>0</v>
      </c>
      <c r="S127" s="261">
        <v>0</v>
      </c>
      <c r="T127" s="261">
        <v>0</v>
      </c>
      <c r="U127" s="261">
        <v>0</v>
      </c>
      <c r="V127" s="261">
        <v>0</v>
      </c>
      <c r="W127" s="261">
        <v>0</v>
      </c>
      <c r="X127" s="261">
        <v>0</v>
      </c>
      <c r="Y127" s="261">
        <v>0</v>
      </c>
      <c r="DA127" s="70" t="s">
        <v>1803</v>
      </c>
    </row>
    <row r="128" spans="1:105" ht="12" customHeight="1" x14ac:dyDescent="0.25">
      <c r="A128" s="100" t="s">
        <v>105</v>
      </c>
      <c r="B128" s="279">
        <v>24.1294</v>
      </c>
      <c r="C128" s="279">
        <v>25.43346</v>
      </c>
      <c r="D128" s="279">
        <v>25.55875</v>
      </c>
      <c r="E128" s="279">
        <v>22.044419999999999</v>
      </c>
      <c r="F128" s="279">
        <v>20.680070000000001</v>
      </c>
      <c r="G128" s="279">
        <v>18.15756</v>
      </c>
      <c r="H128" s="279">
        <v>14.495240000000001</v>
      </c>
      <c r="I128" s="279">
        <v>17.37538</v>
      </c>
      <c r="J128" s="279">
        <v>17.15455</v>
      </c>
      <c r="K128" s="279">
        <v>13.33201</v>
      </c>
      <c r="L128" s="279">
        <v>15.16254</v>
      </c>
      <c r="M128" s="279">
        <v>11.397040000000001</v>
      </c>
      <c r="N128" s="279">
        <v>15.590999999999999</v>
      </c>
      <c r="O128" s="279">
        <v>16.648969999999998</v>
      </c>
      <c r="P128" s="279">
        <v>16.817270000000001</v>
      </c>
      <c r="Q128" s="279">
        <v>16.314769999999999</v>
      </c>
      <c r="R128" s="279">
        <v>16.696719999999999</v>
      </c>
      <c r="S128" s="279">
        <v>17.60277</v>
      </c>
      <c r="T128" s="279">
        <v>17.207100000000001</v>
      </c>
      <c r="U128" s="279">
        <v>16.79579</v>
      </c>
      <c r="V128" s="279">
        <v>16.580310000000001</v>
      </c>
      <c r="W128" s="279">
        <v>16.68188</v>
      </c>
      <c r="X128" s="279">
        <v>17.949000000000002</v>
      </c>
      <c r="Y128" s="279">
        <v>15.851000000000001</v>
      </c>
      <c r="DA128" s="105" t="s">
        <v>1804</v>
      </c>
    </row>
    <row r="129" spans="1:105" ht="12" customHeight="1" x14ac:dyDescent="0.25">
      <c r="A129" s="172"/>
      <c r="B129" s="172"/>
      <c r="C129" s="172"/>
      <c r="D129" s="172"/>
      <c r="E129" s="172"/>
      <c r="F129" s="172"/>
      <c r="G129" s="172"/>
      <c r="H129" s="172"/>
      <c r="I129" s="172"/>
      <c r="J129" s="172"/>
      <c r="K129" s="172"/>
      <c r="L129" s="172"/>
      <c r="M129" s="172"/>
      <c r="N129" s="172"/>
      <c r="O129" s="172"/>
      <c r="P129" s="172"/>
      <c r="Q129" s="172"/>
      <c r="R129" s="172"/>
      <c r="S129" s="172"/>
      <c r="T129" s="172"/>
      <c r="U129" s="172"/>
      <c r="V129" s="172"/>
      <c r="W129" s="172"/>
      <c r="X129" s="172"/>
      <c r="Y129" s="172"/>
      <c r="DA129" s="176"/>
    </row>
    <row r="130" spans="1:105" ht="15" customHeight="1" x14ac:dyDescent="0.25">
      <c r="A130" s="32" t="s">
        <v>429</v>
      </c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DA130" s="88"/>
    </row>
    <row r="131" spans="1:105" ht="12" customHeight="1" x14ac:dyDescent="0.25">
      <c r="A131" s="172"/>
      <c r="B131" s="172"/>
      <c r="C131" s="172"/>
      <c r="D131" s="172"/>
      <c r="E131" s="172"/>
      <c r="F131" s="172"/>
      <c r="G131" s="172"/>
      <c r="H131" s="172"/>
      <c r="I131" s="172"/>
      <c r="J131" s="172"/>
      <c r="K131" s="172"/>
      <c r="L131" s="172"/>
      <c r="M131" s="172"/>
      <c r="N131" s="172"/>
      <c r="O131" s="172"/>
      <c r="P131" s="172"/>
      <c r="Q131" s="172"/>
      <c r="R131" s="172"/>
      <c r="S131" s="172"/>
      <c r="T131" s="172"/>
      <c r="U131" s="172"/>
      <c r="V131" s="172"/>
      <c r="W131" s="172"/>
      <c r="X131" s="172"/>
      <c r="Y131" s="172"/>
      <c r="DA131" s="176"/>
    </row>
    <row r="132" spans="1:105" ht="12" customHeight="1" x14ac:dyDescent="0.25">
      <c r="A132" s="35" t="s">
        <v>51</v>
      </c>
      <c r="B132" s="232">
        <f t="shared" ref="B132:Y132" si="9">SUM(B133:B138,B140:B141,B139,B144)</f>
        <v>1</v>
      </c>
      <c r="C132" s="232">
        <f t="shared" si="9"/>
        <v>0.99999999999999989</v>
      </c>
      <c r="D132" s="232">
        <f t="shared" si="9"/>
        <v>1</v>
      </c>
      <c r="E132" s="232">
        <f t="shared" si="9"/>
        <v>0.99999999999999989</v>
      </c>
      <c r="F132" s="232">
        <f t="shared" si="9"/>
        <v>1</v>
      </c>
      <c r="G132" s="232">
        <f t="shared" si="9"/>
        <v>1</v>
      </c>
      <c r="H132" s="232">
        <f t="shared" si="9"/>
        <v>1</v>
      </c>
      <c r="I132" s="232">
        <f t="shared" si="9"/>
        <v>0.99999999999999989</v>
      </c>
      <c r="J132" s="232">
        <f t="shared" si="9"/>
        <v>1</v>
      </c>
      <c r="K132" s="232">
        <f t="shared" si="9"/>
        <v>0.99999999999999989</v>
      </c>
      <c r="L132" s="232">
        <f t="shared" si="9"/>
        <v>1</v>
      </c>
      <c r="M132" s="232">
        <f t="shared" si="9"/>
        <v>1</v>
      </c>
      <c r="N132" s="232">
        <f t="shared" si="9"/>
        <v>1</v>
      </c>
      <c r="O132" s="232">
        <f t="shared" si="9"/>
        <v>1</v>
      </c>
      <c r="P132" s="232">
        <f t="shared" si="9"/>
        <v>1</v>
      </c>
      <c r="Q132" s="232">
        <f t="shared" si="9"/>
        <v>1</v>
      </c>
      <c r="R132" s="232">
        <f t="shared" si="9"/>
        <v>1</v>
      </c>
      <c r="S132" s="232">
        <f t="shared" si="9"/>
        <v>0.99999999999999989</v>
      </c>
      <c r="T132" s="232">
        <f t="shared" si="9"/>
        <v>1</v>
      </c>
      <c r="U132" s="232">
        <f t="shared" si="9"/>
        <v>1</v>
      </c>
      <c r="V132" s="232">
        <f t="shared" si="9"/>
        <v>1</v>
      </c>
      <c r="W132" s="232">
        <f t="shared" si="9"/>
        <v>1</v>
      </c>
      <c r="X132" s="232">
        <f t="shared" si="9"/>
        <v>0.99999999999999989</v>
      </c>
      <c r="Y132" s="232">
        <f t="shared" si="9"/>
        <v>1</v>
      </c>
      <c r="DA132" s="95"/>
    </row>
    <row r="133" spans="1:105" ht="12" customHeight="1" x14ac:dyDescent="0.25">
      <c r="A133" s="55" t="s">
        <v>91</v>
      </c>
      <c r="B133" s="266">
        <f t="shared" ref="B133:Y133" si="10">IF(B$6=0,0,B$6/B$5)</f>
        <v>0</v>
      </c>
      <c r="C133" s="266">
        <f t="shared" si="10"/>
        <v>0</v>
      </c>
      <c r="D133" s="266">
        <f t="shared" si="10"/>
        <v>0</v>
      </c>
      <c r="E133" s="266">
        <f t="shared" si="10"/>
        <v>0</v>
      </c>
      <c r="F133" s="266">
        <f t="shared" si="10"/>
        <v>0</v>
      </c>
      <c r="G133" s="266">
        <f t="shared" si="10"/>
        <v>0</v>
      </c>
      <c r="H133" s="266">
        <f t="shared" si="10"/>
        <v>0</v>
      </c>
      <c r="I133" s="266">
        <f t="shared" si="10"/>
        <v>0</v>
      </c>
      <c r="J133" s="266">
        <f t="shared" si="10"/>
        <v>0</v>
      </c>
      <c r="K133" s="266">
        <f t="shared" si="10"/>
        <v>0</v>
      </c>
      <c r="L133" s="266">
        <f t="shared" si="10"/>
        <v>0</v>
      </c>
      <c r="M133" s="266">
        <f t="shared" si="10"/>
        <v>0</v>
      </c>
      <c r="N133" s="266">
        <f t="shared" si="10"/>
        <v>0</v>
      </c>
      <c r="O133" s="266">
        <f t="shared" si="10"/>
        <v>0</v>
      </c>
      <c r="P133" s="266">
        <f t="shared" si="10"/>
        <v>0</v>
      </c>
      <c r="Q133" s="266">
        <f t="shared" si="10"/>
        <v>0</v>
      </c>
      <c r="R133" s="266">
        <f t="shared" si="10"/>
        <v>0</v>
      </c>
      <c r="S133" s="266">
        <f t="shared" si="10"/>
        <v>0</v>
      </c>
      <c r="T133" s="266">
        <f t="shared" si="10"/>
        <v>0</v>
      </c>
      <c r="U133" s="266">
        <f t="shared" si="10"/>
        <v>0</v>
      </c>
      <c r="V133" s="266">
        <f t="shared" si="10"/>
        <v>0</v>
      </c>
      <c r="W133" s="266">
        <f t="shared" si="10"/>
        <v>0</v>
      </c>
      <c r="X133" s="266">
        <f t="shared" si="10"/>
        <v>0</v>
      </c>
      <c r="Y133" s="266">
        <f t="shared" si="10"/>
        <v>0</v>
      </c>
      <c r="DA133" s="76"/>
    </row>
    <row r="134" spans="1:105" ht="12" customHeight="1" x14ac:dyDescent="0.25">
      <c r="A134" s="173" t="s">
        <v>92</v>
      </c>
      <c r="B134" s="267">
        <f t="shared" ref="B134:Y134" si="11">IF(B$7=0,0,B$7/B$5)</f>
        <v>0</v>
      </c>
      <c r="C134" s="267">
        <f t="shared" si="11"/>
        <v>0</v>
      </c>
      <c r="D134" s="267">
        <f t="shared" si="11"/>
        <v>0</v>
      </c>
      <c r="E134" s="267">
        <f t="shared" si="11"/>
        <v>0</v>
      </c>
      <c r="F134" s="267">
        <f t="shared" si="11"/>
        <v>0</v>
      </c>
      <c r="G134" s="267">
        <f t="shared" si="11"/>
        <v>0</v>
      </c>
      <c r="H134" s="267">
        <f t="shared" si="11"/>
        <v>0</v>
      </c>
      <c r="I134" s="267">
        <f t="shared" si="11"/>
        <v>0</v>
      </c>
      <c r="J134" s="267">
        <f t="shared" si="11"/>
        <v>0</v>
      </c>
      <c r="K134" s="267">
        <f t="shared" si="11"/>
        <v>0</v>
      </c>
      <c r="L134" s="267">
        <f t="shared" si="11"/>
        <v>0</v>
      </c>
      <c r="M134" s="267">
        <f t="shared" si="11"/>
        <v>0</v>
      </c>
      <c r="N134" s="267">
        <f t="shared" si="11"/>
        <v>0</v>
      </c>
      <c r="O134" s="267">
        <f t="shared" si="11"/>
        <v>0</v>
      </c>
      <c r="P134" s="267">
        <f t="shared" si="11"/>
        <v>0</v>
      </c>
      <c r="Q134" s="267">
        <f t="shared" si="11"/>
        <v>0</v>
      </c>
      <c r="R134" s="267">
        <f t="shared" si="11"/>
        <v>0</v>
      </c>
      <c r="S134" s="267">
        <f t="shared" si="11"/>
        <v>0</v>
      </c>
      <c r="T134" s="267">
        <f t="shared" si="11"/>
        <v>0</v>
      </c>
      <c r="U134" s="267">
        <f t="shared" si="11"/>
        <v>0</v>
      </c>
      <c r="V134" s="267">
        <f t="shared" si="11"/>
        <v>0</v>
      </c>
      <c r="W134" s="267">
        <f t="shared" si="11"/>
        <v>0</v>
      </c>
      <c r="X134" s="267">
        <f t="shared" si="11"/>
        <v>0</v>
      </c>
      <c r="Y134" s="267">
        <f t="shared" si="11"/>
        <v>0</v>
      </c>
      <c r="DA134" s="77"/>
    </row>
    <row r="135" spans="1:105" ht="12" customHeight="1" x14ac:dyDescent="0.25">
      <c r="A135" s="173" t="s">
        <v>93</v>
      </c>
      <c r="B135" s="267">
        <f t="shared" ref="B135:Y135" si="12">IF(B$8=0,0,B$8/B$5)</f>
        <v>0</v>
      </c>
      <c r="C135" s="267">
        <f t="shared" si="12"/>
        <v>0</v>
      </c>
      <c r="D135" s="267">
        <f t="shared" si="12"/>
        <v>0</v>
      </c>
      <c r="E135" s="267">
        <f t="shared" si="12"/>
        <v>0</v>
      </c>
      <c r="F135" s="267">
        <f t="shared" si="12"/>
        <v>0</v>
      </c>
      <c r="G135" s="267">
        <f t="shared" si="12"/>
        <v>0</v>
      </c>
      <c r="H135" s="267">
        <f t="shared" si="12"/>
        <v>0</v>
      </c>
      <c r="I135" s="267">
        <f t="shared" si="12"/>
        <v>0</v>
      </c>
      <c r="J135" s="267">
        <f t="shared" si="12"/>
        <v>0</v>
      </c>
      <c r="K135" s="267">
        <f t="shared" si="12"/>
        <v>0</v>
      </c>
      <c r="L135" s="267">
        <f t="shared" si="12"/>
        <v>0</v>
      </c>
      <c r="M135" s="267">
        <f t="shared" si="12"/>
        <v>0</v>
      </c>
      <c r="N135" s="267">
        <f t="shared" si="12"/>
        <v>0</v>
      </c>
      <c r="O135" s="267">
        <f t="shared" si="12"/>
        <v>0</v>
      </c>
      <c r="P135" s="267">
        <f t="shared" si="12"/>
        <v>0</v>
      </c>
      <c r="Q135" s="267">
        <f t="shared" si="12"/>
        <v>0</v>
      </c>
      <c r="R135" s="267">
        <f t="shared" si="12"/>
        <v>0</v>
      </c>
      <c r="S135" s="267">
        <f t="shared" si="12"/>
        <v>0</v>
      </c>
      <c r="T135" s="267">
        <f t="shared" si="12"/>
        <v>0</v>
      </c>
      <c r="U135" s="267">
        <f t="shared" si="12"/>
        <v>0</v>
      </c>
      <c r="V135" s="267">
        <f t="shared" si="12"/>
        <v>0</v>
      </c>
      <c r="W135" s="267">
        <f t="shared" si="12"/>
        <v>0</v>
      </c>
      <c r="X135" s="267">
        <f t="shared" si="12"/>
        <v>0</v>
      </c>
      <c r="Y135" s="267">
        <f t="shared" si="12"/>
        <v>0</v>
      </c>
      <c r="DA135" s="77"/>
    </row>
    <row r="136" spans="1:105" ht="12" customHeight="1" x14ac:dyDescent="0.25">
      <c r="A136" s="173" t="s">
        <v>94</v>
      </c>
      <c r="B136" s="267">
        <f t="shared" ref="B136:Y136" si="13">IF(B$9=0,0,B$9/B$5)</f>
        <v>0</v>
      </c>
      <c r="C136" s="267">
        <f t="shared" si="13"/>
        <v>0</v>
      </c>
      <c r="D136" s="267">
        <f t="shared" si="13"/>
        <v>0</v>
      </c>
      <c r="E136" s="267">
        <f t="shared" si="13"/>
        <v>0</v>
      </c>
      <c r="F136" s="267">
        <f t="shared" si="13"/>
        <v>0</v>
      </c>
      <c r="G136" s="267">
        <f t="shared" si="13"/>
        <v>0</v>
      </c>
      <c r="H136" s="267">
        <f t="shared" si="13"/>
        <v>0</v>
      </c>
      <c r="I136" s="267">
        <f t="shared" si="13"/>
        <v>0</v>
      </c>
      <c r="J136" s="267">
        <f t="shared" si="13"/>
        <v>0</v>
      </c>
      <c r="K136" s="267">
        <f t="shared" si="13"/>
        <v>0</v>
      </c>
      <c r="L136" s="267">
        <f t="shared" si="13"/>
        <v>0</v>
      </c>
      <c r="M136" s="267">
        <f t="shared" si="13"/>
        <v>0</v>
      </c>
      <c r="N136" s="267">
        <f t="shared" si="13"/>
        <v>0</v>
      </c>
      <c r="O136" s="267">
        <f t="shared" si="13"/>
        <v>0</v>
      </c>
      <c r="P136" s="267">
        <f t="shared" si="13"/>
        <v>0</v>
      </c>
      <c r="Q136" s="267">
        <f t="shared" si="13"/>
        <v>0</v>
      </c>
      <c r="R136" s="267">
        <f t="shared" si="13"/>
        <v>0</v>
      </c>
      <c r="S136" s="267">
        <f t="shared" si="13"/>
        <v>0</v>
      </c>
      <c r="T136" s="267">
        <f t="shared" si="13"/>
        <v>0</v>
      </c>
      <c r="U136" s="267">
        <f t="shared" si="13"/>
        <v>0</v>
      </c>
      <c r="V136" s="267">
        <f t="shared" si="13"/>
        <v>0</v>
      </c>
      <c r="W136" s="267">
        <f t="shared" si="13"/>
        <v>0</v>
      </c>
      <c r="X136" s="267">
        <f t="shared" si="13"/>
        <v>0</v>
      </c>
      <c r="Y136" s="267">
        <f t="shared" si="13"/>
        <v>0</v>
      </c>
      <c r="DA136" s="77"/>
    </row>
    <row r="137" spans="1:105" ht="12" customHeight="1" x14ac:dyDescent="0.25">
      <c r="A137" s="56" t="s">
        <v>95</v>
      </c>
      <c r="B137" s="268">
        <f t="shared" ref="B137:Y137" si="14">IF(B$10=0,0,B$10/B$5)</f>
        <v>3.0723713010876174E-4</v>
      </c>
      <c r="C137" s="268">
        <f t="shared" si="14"/>
        <v>3.9153167599059079E-4</v>
      </c>
      <c r="D137" s="268">
        <f t="shared" si="14"/>
        <v>3.2683590949190723E-4</v>
      </c>
      <c r="E137" s="268">
        <f t="shared" si="14"/>
        <v>2.6973071688240043E-4</v>
      </c>
      <c r="F137" s="268">
        <f t="shared" si="14"/>
        <v>1.6609275708453358E-4</v>
      </c>
      <c r="G137" s="268">
        <f t="shared" si="14"/>
        <v>1.2277291968766378E-4</v>
      </c>
      <c r="H137" s="268">
        <f t="shared" si="14"/>
        <v>1.661970025177942E-4</v>
      </c>
      <c r="I137" s="268">
        <f t="shared" si="14"/>
        <v>2.1168337327682286E-4</v>
      </c>
      <c r="J137" s="268">
        <f t="shared" si="14"/>
        <v>1.7833494713172146E-4</v>
      </c>
      <c r="K137" s="268">
        <f t="shared" si="14"/>
        <v>1.8206968097432251E-4</v>
      </c>
      <c r="L137" s="268">
        <f t="shared" si="14"/>
        <v>2.1563724182091165E-4</v>
      </c>
      <c r="M137" s="268">
        <f t="shared" si="14"/>
        <v>3.3487273705257452E-4</v>
      </c>
      <c r="N137" s="268">
        <f t="shared" si="14"/>
        <v>2.2741658292315956E-4</v>
      </c>
      <c r="O137" s="268">
        <f t="shared" si="14"/>
        <v>1.6965982519304436E-4</v>
      </c>
      <c r="P137" s="268">
        <f t="shared" si="14"/>
        <v>2.0449819246511191E-4</v>
      </c>
      <c r="Q137" s="268">
        <f t="shared" si="14"/>
        <v>7.3729223820151416E-5</v>
      </c>
      <c r="R137" s="268">
        <f t="shared" si="14"/>
        <v>1.4467841531872781E-4</v>
      </c>
      <c r="S137" s="268">
        <f t="shared" si="14"/>
        <v>8.8928465968444195E-5</v>
      </c>
      <c r="T137" s="268">
        <f t="shared" si="14"/>
        <v>1.1246567159945366E-4</v>
      </c>
      <c r="U137" s="268">
        <f t="shared" si="14"/>
        <v>9.4012479363060782E-5</v>
      </c>
      <c r="V137" s="268">
        <f t="shared" si="14"/>
        <v>1.7053696202690011E-4</v>
      </c>
      <c r="W137" s="268">
        <f t="shared" si="14"/>
        <v>1.8384990027709482E-4</v>
      </c>
      <c r="X137" s="268">
        <f t="shared" si="14"/>
        <v>1.4530684147212925E-4</v>
      </c>
      <c r="Y137" s="268">
        <f t="shared" si="14"/>
        <v>1.2414989875553659E-4</v>
      </c>
      <c r="DA137" s="78"/>
    </row>
    <row r="138" spans="1:105" ht="12" customHeight="1" x14ac:dyDescent="0.25">
      <c r="A138" s="174" t="s">
        <v>1450</v>
      </c>
      <c r="B138" s="269">
        <f t="shared" ref="B138:Y138" si="15">IF(B$16=0,0,B$16/B$5)</f>
        <v>0</v>
      </c>
      <c r="C138" s="269">
        <f t="shared" si="15"/>
        <v>0</v>
      </c>
      <c r="D138" s="269">
        <f t="shared" si="15"/>
        <v>0</v>
      </c>
      <c r="E138" s="269">
        <f t="shared" si="15"/>
        <v>0</v>
      </c>
      <c r="F138" s="269">
        <f t="shared" si="15"/>
        <v>0</v>
      </c>
      <c r="G138" s="269">
        <f t="shared" si="15"/>
        <v>0</v>
      </c>
      <c r="H138" s="269">
        <f t="shared" si="15"/>
        <v>0</v>
      </c>
      <c r="I138" s="269">
        <f t="shared" si="15"/>
        <v>0</v>
      </c>
      <c r="J138" s="269">
        <f t="shared" si="15"/>
        <v>0</v>
      </c>
      <c r="K138" s="269">
        <f t="shared" si="15"/>
        <v>0</v>
      </c>
      <c r="L138" s="269">
        <f t="shared" si="15"/>
        <v>0</v>
      </c>
      <c r="M138" s="269">
        <f t="shared" si="15"/>
        <v>0</v>
      </c>
      <c r="N138" s="269">
        <f t="shared" si="15"/>
        <v>0</v>
      </c>
      <c r="O138" s="269">
        <f t="shared" si="15"/>
        <v>0</v>
      </c>
      <c r="P138" s="269">
        <f t="shared" si="15"/>
        <v>0</v>
      </c>
      <c r="Q138" s="269">
        <f t="shared" si="15"/>
        <v>0</v>
      </c>
      <c r="R138" s="269">
        <f t="shared" si="15"/>
        <v>0</v>
      </c>
      <c r="S138" s="269">
        <f t="shared" si="15"/>
        <v>0</v>
      </c>
      <c r="T138" s="269">
        <f t="shared" si="15"/>
        <v>0</v>
      </c>
      <c r="U138" s="269">
        <f t="shared" si="15"/>
        <v>0</v>
      </c>
      <c r="V138" s="269">
        <f t="shared" si="15"/>
        <v>0</v>
      </c>
      <c r="W138" s="269">
        <f t="shared" si="15"/>
        <v>0</v>
      </c>
      <c r="X138" s="269">
        <f t="shared" si="15"/>
        <v>0</v>
      </c>
      <c r="Y138" s="269">
        <f t="shared" si="15"/>
        <v>0</v>
      </c>
      <c r="DA138" s="79"/>
    </row>
    <row r="139" spans="1:105" ht="12" customHeight="1" x14ac:dyDescent="0.25">
      <c r="A139" s="174" t="s">
        <v>1452</v>
      </c>
      <c r="B139" s="269">
        <f t="shared" ref="B139:Y139" si="16">IF(B$17=0,0,B$17/B$5)</f>
        <v>0.18354950810525614</v>
      </c>
      <c r="C139" s="269">
        <f t="shared" si="16"/>
        <v>0.19031682079645748</v>
      </c>
      <c r="D139" s="269">
        <f t="shared" si="16"/>
        <v>0.17957290056837041</v>
      </c>
      <c r="E139" s="269">
        <f t="shared" si="16"/>
        <v>0.16681677374873918</v>
      </c>
      <c r="F139" s="269">
        <f t="shared" si="16"/>
        <v>0.17686112928455661</v>
      </c>
      <c r="G139" s="269">
        <f t="shared" si="16"/>
        <v>0.15479524217881932</v>
      </c>
      <c r="H139" s="269">
        <f t="shared" si="16"/>
        <v>0.15702077044339241</v>
      </c>
      <c r="I139" s="269">
        <f t="shared" si="16"/>
        <v>0.20217093614595502</v>
      </c>
      <c r="J139" s="269">
        <f t="shared" si="16"/>
        <v>0.17230546248900191</v>
      </c>
      <c r="K139" s="269">
        <f t="shared" si="16"/>
        <v>0.16616227244412668</v>
      </c>
      <c r="L139" s="269">
        <f t="shared" si="16"/>
        <v>0.19535380384301596</v>
      </c>
      <c r="M139" s="269">
        <f t="shared" si="16"/>
        <v>0.20939715376490567</v>
      </c>
      <c r="N139" s="269">
        <f t="shared" si="16"/>
        <v>0.18213651181579046</v>
      </c>
      <c r="O139" s="269">
        <f t="shared" si="16"/>
        <v>0.17653176401963686</v>
      </c>
      <c r="P139" s="269">
        <f t="shared" si="16"/>
        <v>0.17837709824095804</v>
      </c>
      <c r="Q139" s="269">
        <f t="shared" si="16"/>
        <v>0.19124474501546485</v>
      </c>
      <c r="R139" s="269">
        <f t="shared" si="16"/>
        <v>0.1946999719444811</v>
      </c>
      <c r="S139" s="269">
        <f t="shared" si="16"/>
        <v>0.17686253636172405</v>
      </c>
      <c r="T139" s="269">
        <f t="shared" si="16"/>
        <v>0.17099192495836274</v>
      </c>
      <c r="U139" s="269">
        <f t="shared" si="16"/>
        <v>0.17401704056619613</v>
      </c>
      <c r="V139" s="269">
        <f t="shared" si="16"/>
        <v>0.1705679331701597</v>
      </c>
      <c r="W139" s="269">
        <f t="shared" si="16"/>
        <v>0.17768817775166468</v>
      </c>
      <c r="X139" s="269">
        <f t="shared" si="16"/>
        <v>0.17870185339023609</v>
      </c>
      <c r="Y139" s="269">
        <f t="shared" si="16"/>
        <v>0.17320096746520233</v>
      </c>
      <c r="DA139" s="79"/>
    </row>
    <row r="140" spans="1:105" ht="12" customHeight="1" x14ac:dyDescent="0.25">
      <c r="A140" s="174" t="s">
        <v>1461</v>
      </c>
      <c r="B140" s="269">
        <f t="shared" ref="B140:Y140" si="17">IF(B$25=0,0,B$25/B$5)</f>
        <v>0.17727895955583148</v>
      </c>
      <c r="C140" s="269">
        <f t="shared" si="17"/>
        <v>0.1838150825085402</v>
      </c>
      <c r="D140" s="269">
        <f t="shared" si="17"/>
        <v>0.17343820370756899</v>
      </c>
      <c r="E140" s="269">
        <f t="shared" si="17"/>
        <v>0.16111786074457032</v>
      </c>
      <c r="F140" s="269">
        <f t="shared" si="17"/>
        <v>0.17081907387872619</v>
      </c>
      <c r="G140" s="269">
        <f t="shared" si="17"/>
        <v>0.14950701726706631</v>
      </c>
      <c r="H140" s="269">
        <f t="shared" si="17"/>
        <v>0.15165651545574768</v>
      </c>
      <c r="I140" s="269">
        <f t="shared" si="17"/>
        <v>0.19526422915734859</v>
      </c>
      <c r="J140" s="269">
        <f t="shared" si="17"/>
        <v>0.16641904100511107</v>
      </c>
      <c r="K140" s="269">
        <f t="shared" si="17"/>
        <v>0.1604857189779843</v>
      </c>
      <c r="L140" s="269">
        <f t="shared" si="17"/>
        <v>0.18867998856583221</v>
      </c>
      <c r="M140" s="269">
        <f t="shared" si="17"/>
        <v>0.20224357960200887</v>
      </c>
      <c r="N140" s="269">
        <f t="shared" si="17"/>
        <v>0.17591423504832102</v>
      </c>
      <c r="O140" s="269">
        <f t="shared" si="17"/>
        <v>0.17050096062371625</v>
      </c>
      <c r="P140" s="269">
        <f t="shared" si="17"/>
        <v>0.17228325322785124</v>
      </c>
      <c r="Q140" s="269">
        <f t="shared" si="17"/>
        <v>0.18471130632188826</v>
      </c>
      <c r="R140" s="269">
        <f t="shared" si="17"/>
        <v>0.18804849333659851</v>
      </c>
      <c r="S140" s="269">
        <f t="shared" si="17"/>
        <v>0.17082043288632473</v>
      </c>
      <c r="T140" s="269">
        <f t="shared" si="17"/>
        <v>0.16515037747572858</v>
      </c>
      <c r="U140" s="269">
        <f t="shared" si="17"/>
        <v>0.168072146937433</v>
      </c>
      <c r="V140" s="269">
        <f t="shared" si="17"/>
        <v>0.16474087039587443</v>
      </c>
      <c r="W140" s="269">
        <f t="shared" si="17"/>
        <v>0.17161786812919672</v>
      </c>
      <c r="X140" s="269">
        <f t="shared" si="17"/>
        <v>0.17259691386126144</v>
      </c>
      <c r="Y140" s="269">
        <f t="shared" si="17"/>
        <v>0.16728395310483113</v>
      </c>
      <c r="DA140" s="79"/>
    </row>
    <row r="141" spans="1:105" ht="12" customHeight="1" x14ac:dyDescent="0.25">
      <c r="A141" s="174" t="s">
        <v>1470</v>
      </c>
      <c r="B141" s="269">
        <f t="shared" ref="B141:Y141" si="18">IF(B$33=0,0,B$33/B$5)</f>
        <v>3.9838946439891464E-4</v>
      </c>
      <c r="C141" s="269">
        <f t="shared" si="18"/>
        <v>4.1307774172691337E-4</v>
      </c>
      <c r="D141" s="269">
        <f t="shared" si="18"/>
        <v>3.8975834049616862E-4</v>
      </c>
      <c r="E141" s="269">
        <f t="shared" si="18"/>
        <v>3.6207149685416176E-4</v>
      </c>
      <c r="F141" s="269">
        <f t="shared" si="18"/>
        <v>3.8387251099717898E-4</v>
      </c>
      <c r="G141" s="269">
        <f t="shared" si="18"/>
        <v>3.3597907321961481E-4</v>
      </c>
      <c r="H141" s="269">
        <f t="shared" si="18"/>
        <v>3.4080952480992628E-4</v>
      </c>
      <c r="I141" s="269">
        <f t="shared" si="18"/>
        <v>4.3880679278109064E-4</v>
      </c>
      <c r="J141" s="269">
        <f t="shared" si="18"/>
        <v>3.7398455393645931E-4</v>
      </c>
      <c r="K141" s="269">
        <f t="shared" si="18"/>
        <v>3.6065091868490046E-4</v>
      </c>
      <c r="L141" s="269">
        <f t="shared" si="18"/>
        <v>4.2401038327316071E-4</v>
      </c>
      <c r="M141" s="269">
        <f t="shared" si="18"/>
        <v>4.5449111139660468E-4</v>
      </c>
      <c r="N141" s="269">
        <f t="shared" si="18"/>
        <v>3.9532259246464037E-4</v>
      </c>
      <c r="O141" s="269">
        <f t="shared" si="18"/>
        <v>3.8315763220051239E-4</v>
      </c>
      <c r="P141" s="269">
        <f t="shared" si="18"/>
        <v>3.8716288244421007E-4</v>
      </c>
      <c r="Q141" s="269">
        <f t="shared" si="18"/>
        <v>4.1509177726658391E-4</v>
      </c>
      <c r="R141" s="269">
        <f t="shared" si="18"/>
        <v>4.2259125803249391E-4</v>
      </c>
      <c r="S141" s="269">
        <f t="shared" si="18"/>
        <v>3.8387556502181156E-4</v>
      </c>
      <c r="T141" s="269">
        <f t="shared" si="18"/>
        <v>3.7113355466819055E-4</v>
      </c>
      <c r="U141" s="269">
        <f t="shared" si="18"/>
        <v>3.7769948992560578E-4</v>
      </c>
      <c r="V141" s="269">
        <f t="shared" si="18"/>
        <v>3.7021329144789955E-4</v>
      </c>
      <c r="W141" s="269">
        <f t="shared" si="18"/>
        <v>3.8566759832399589E-4</v>
      </c>
      <c r="X141" s="269">
        <f t="shared" si="18"/>
        <v>3.8786775510400229E-4</v>
      </c>
      <c r="Y141" s="269">
        <f t="shared" si="18"/>
        <v>3.7592822434733572E-4</v>
      </c>
      <c r="DA141" s="79"/>
    </row>
    <row r="142" spans="1:105" ht="12" customHeight="1" x14ac:dyDescent="0.25">
      <c r="A142" s="62" t="s">
        <v>1577</v>
      </c>
      <c r="B142" s="318">
        <f t="shared" ref="B142:Y142" si="19">IF(B$34=0,0,B$34/B$5)</f>
        <v>0</v>
      </c>
      <c r="C142" s="318">
        <f t="shared" si="19"/>
        <v>0</v>
      </c>
      <c r="D142" s="318">
        <f t="shared" si="19"/>
        <v>0</v>
      </c>
      <c r="E142" s="318">
        <f t="shared" si="19"/>
        <v>0</v>
      </c>
      <c r="F142" s="318">
        <f t="shared" si="19"/>
        <v>0</v>
      </c>
      <c r="G142" s="318">
        <f t="shared" si="19"/>
        <v>0</v>
      </c>
      <c r="H142" s="318">
        <f t="shared" si="19"/>
        <v>0</v>
      </c>
      <c r="I142" s="318">
        <f t="shared" si="19"/>
        <v>0</v>
      </c>
      <c r="J142" s="318">
        <f t="shared" si="19"/>
        <v>0</v>
      </c>
      <c r="K142" s="318">
        <f t="shared" si="19"/>
        <v>0</v>
      </c>
      <c r="L142" s="318">
        <f t="shared" si="19"/>
        <v>0</v>
      </c>
      <c r="M142" s="318">
        <f t="shared" si="19"/>
        <v>0</v>
      </c>
      <c r="N142" s="318">
        <f t="shared" si="19"/>
        <v>0</v>
      </c>
      <c r="O142" s="318">
        <f t="shared" si="19"/>
        <v>0</v>
      </c>
      <c r="P142" s="318">
        <f t="shared" si="19"/>
        <v>0</v>
      </c>
      <c r="Q142" s="318">
        <f t="shared" si="19"/>
        <v>0</v>
      </c>
      <c r="R142" s="318">
        <f t="shared" si="19"/>
        <v>0</v>
      </c>
      <c r="S142" s="318">
        <f t="shared" si="19"/>
        <v>0</v>
      </c>
      <c r="T142" s="318">
        <f t="shared" si="19"/>
        <v>0</v>
      </c>
      <c r="U142" s="318">
        <f t="shared" si="19"/>
        <v>0</v>
      </c>
      <c r="V142" s="318">
        <f t="shared" si="19"/>
        <v>0</v>
      </c>
      <c r="W142" s="318">
        <f t="shared" si="19"/>
        <v>0</v>
      </c>
      <c r="X142" s="318">
        <f t="shared" si="19"/>
        <v>0</v>
      </c>
      <c r="Y142" s="318">
        <f t="shared" si="19"/>
        <v>0</v>
      </c>
      <c r="DA142" s="141"/>
    </row>
    <row r="143" spans="1:105" ht="12" customHeight="1" x14ac:dyDescent="0.25">
      <c r="A143" s="62" t="s">
        <v>1578</v>
      </c>
      <c r="B143" s="327">
        <f t="shared" ref="B143:Y143" si="20">IF(B$35=0,0,B$35/B$5)</f>
        <v>3.9838946439891464E-4</v>
      </c>
      <c r="C143" s="327">
        <f t="shared" si="20"/>
        <v>4.1307774172691337E-4</v>
      </c>
      <c r="D143" s="327">
        <f t="shared" si="20"/>
        <v>3.8975834049616862E-4</v>
      </c>
      <c r="E143" s="327">
        <f t="shared" si="20"/>
        <v>3.6207149685416176E-4</v>
      </c>
      <c r="F143" s="327">
        <f t="shared" si="20"/>
        <v>3.8387251099717898E-4</v>
      </c>
      <c r="G143" s="327">
        <f t="shared" si="20"/>
        <v>3.3597907321961481E-4</v>
      </c>
      <c r="H143" s="327">
        <f t="shared" si="20"/>
        <v>3.4080952480992628E-4</v>
      </c>
      <c r="I143" s="327">
        <f t="shared" si="20"/>
        <v>4.3880679278109064E-4</v>
      </c>
      <c r="J143" s="327">
        <f t="shared" si="20"/>
        <v>3.7398455393645931E-4</v>
      </c>
      <c r="K143" s="327">
        <f t="shared" si="20"/>
        <v>3.6065091868490046E-4</v>
      </c>
      <c r="L143" s="327">
        <f t="shared" si="20"/>
        <v>4.2401038327316071E-4</v>
      </c>
      <c r="M143" s="327">
        <f t="shared" si="20"/>
        <v>4.5449111139660468E-4</v>
      </c>
      <c r="N143" s="327">
        <f t="shared" si="20"/>
        <v>3.9532259246464037E-4</v>
      </c>
      <c r="O143" s="327">
        <f t="shared" si="20"/>
        <v>3.8315763220051239E-4</v>
      </c>
      <c r="P143" s="327">
        <f t="shared" si="20"/>
        <v>3.8716288244421007E-4</v>
      </c>
      <c r="Q143" s="327">
        <f t="shared" si="20"/>
        <v>4.1509177726658391E-4</v>
      </c>
      <c r="R143" s="327">
        <f t="shared" si="20"/>
        <v>4.2259125803249391E-4</v>
      </c>
      <c r="S143" s="327">
        <f t="shared" si="20"/>
        <v>3.8387556502181156E-4</v>
      </c>
      <c r="T143" s="327">
        <f t="shared" si="20"/>
        <v>3.7113355466819055E-4</v>
      </c>
      <c r="U143" s="327">
        <f t="shared" si="20"/>
        <v>3.7769948992560578E-4</v>
      </c>
      <c r="V143" s="327">
        <f t="shared" si="20"/>
        <v>3.7021329144789955E-4</v>
      </c>
      <c r="W143" s="327">
        <f t="shared" si="20"/>
        <v>3.8566759832399589E-4</v>
      </c>
      <c r="X143" s="327">
        <f t="shared" si="20"/>
        <v>3.8786775510400229E-4</v>
      </c>
      <c r="Y143" s="327">
        <f t="shared" si="20"/>
        <v>3.7592822434733572E-4</v>
      </c>
      <c r="DA143" s="151"/>
    </row>
    <row r="144" spans="1:105" ht="12" customHeight="1" x14ac:dyDescent="0.25">
      <c r="A144" s="100" t="s">
        <v>105</v>
      </c>
      <c r="B144" s="310">
        <f t="shared" ref="B144:Y144" si="21">IF(B$5=0,0,B$46/B$5)</f>
        <v>0.63846590574440465</v>
      </c>
      <c r="C144" s="310">
        <f t="shared" si="21"/>
        <v>0.62506348727728467</v>
      </c>
      <c r="D144" s="310">
        <f t="shared" si="21"/>
        <v>0.64627230147407255</v>
      </c>
      <c r="E144" s="310">
        <f t="shared" si="21"/>
        <v>0.67143356329295378</v>
      </c>
      <c r="F144" s="310">
        <f t="shared" si="21"/>
        <v>0.65176983156863555</v>
      </c>
      <c r="G144" s="310">
        <f t="shared" si="21"/>
        <v>0.69523898856120714</v>
      </c>
      <c r="H144" s="310">
        <f t="shared" si="21"/>
        <v>0.69081570757353228</v>
      </c>
      <c r="I144" s="310">
        <f t="shared" si="21"/>
        <v>0.60191434453063841</v>
      </c>
      <c r="J144" s="310">
        <f t="shared" si="21"/>
        <v>0.66072317700481886</v>
      </c>
      <c r="K144" s="310">
        <f t="shared" si="21"/>
        <v>0.6728092879782297</v>
      </c>
      <c r="L144" s="310">
        <f t="shared" si="21"/>
        <v>0.61532655996605778</v>
      </c>
      <c r="M144" s="310">
        <f t="shared" si="21"/>
        <v>0.58756990278463639</v>
      </c>
      <c r="N144" s="310">
        <f t="shared" si="21"/>
        <v>0.64132651396050078</v>
      </c>
      <c r="O144" s="310">
        <f t="shared" si="21"/>
        <v>0.65241445789925334</v>
      </c>
      <c r="P144" s="310">
        <f t="shared" si="21"/>
        <v>0.64874798745628137</v>
      </c>
      <c r="Q144" s="310">
        <f t="shared" si="21"/>
        <v>0.62355512766156018</v>
      </c>
      <c r="R144" s="310">
        <f t="shared" si="21"/>
        <v>0.61668426504556917</v>
      </c>
      <c r="S144" s="310">
        <f t="shared" si="21"/>
        <v>0.65184422672096087</v>
      </c>
      <c r="T144" s="310">
        <f t="shared" si="21"/>
        <v>0.66337409833964112</v>
      </c>
      <c r="U144" s="310">
        <f t="shared" si="21"/>
        <v>0.65743910052708221</v>
      </c>
      <c r="V144" s="310">
        <f t="shared" si="21"/>
        <v>0.66415044618049102</v>
      </c>
      <c r="W144" s="310">
        <f t="shared" si="21"/>
        <v>0.65012443662053754</v>
      </c>
      <c r="X144" s="310">
        <f t="shared" si="21"/>
        <v>0.64816805815192624</v>
      </c>
      <c r="Y144" s="310">
        <f t="shared" si="21"/>
        <v>0.65901500130686363</v>
      </c>
      <c r="DA144" s="127"/>
    </row>
    <row r="145" spans="1:105" ht="12" customHeight="1" x14ac:dyDescent="0.25">
      <c r="A145" s="172"/>
      <c r="B145" s="172"/>
      <c r="C145" s="172"/>
      <c r="D145" s="172"/>
      <c r="E145" s="172"/>
      <c r="F145" s="172"/>
      <c r="G145" s="172"/>
      <c r="H145" s="172"/>
      <c r="I145" s="172"/>
      <c r="J145" s="172"/>
      <c r="K145" s="172"/>
      <c r="L145" s="172"/>
      <c r="M145" s="172"/>
      <c r="N145" s="172"/>
      <c r="O145" s="172"/>
      <c r="P145" s="172"/>
      <c r="Q145" s="172"/>
      <c r="R145" s="172"/>
      <c r="S145" s="172"/>
      <c r="T145" s="172"/>
      <c r="U145" s="172"/>
      <c r="V145" s="172"/>
      <c r="W145" s="172"/>
      <c r="X145" s="172"/>
      <c r="Y145" s="172"/>
      <c r="DA145" s="176"/>
    </row>
    <row r="146" spans="1:105" ht="12" customHeight="1" x14ac:dyDescent="0.25">
      <c r="A146" s="35" t="s">
        <v>52</v>
      </c>
      <c r="B146" s="232">
        <f t="shared" ref="B146:Y146" si="22">SUM(B147:B152,B154:B156,B158:B159,B161:B162,B163)</f>
        <v>1</v>
      </c>
      <c r="C146" s="232">
        <f t="shared" si="22"/>
        <v>1</v>
      </c>
      <c r="D146" s="232">
        <f t="shared" si="22"/>
        <v>1</v>
      </c>
      <c r="E146" s="232">
        <f t="shared" si="22"/>
        <v>1</v>
      </c>
      <c r="F146" s="232">
        <f t="shared" si="22"/>
        <v>1</v>
      </c>
      <c r="G146" s="232">
        <f t="shared" si="22"/>
        <v>1</v>
      </c>
      <c r="H146" s="232">
        <f t="shared" si="22"/>
        <v>1</v>
      </c>
      <c r="I146" s="232">
        <f t="shared" si="22"/>
        <v>1</v>
      </c>
      <c r="J146" s="232">
        <f t="shared" si="22"/>
        <v>1</v>
      </c>
      <c r="K146" s="232">
        <f t="shared" si="22"/>
        <v>1</v>
      </c>
      <c r="L146" s="232">
        <f t="shared" si="22"/>
        <v>1</v>
      </c>
      <c r="M146" s="232">
        <f t="shared" si="22"/>
        <v>1</v>
      </c>
      <c r="N146" s="232">
        <f t="shared" si="22"/>
        <v>1</v>
      </c>
      <c r="O146" s="232">
        <f t="shared" si="22"/>
        <v>0.99999999999999989</v>
      </c>
      <c r="P146" s="232">
        <f t="shared" si="22"/>
        <v>1</v>
      </c>
      <c r="Q146" s="232">
        <f t="shared" si="22"/>
        <v>1</v>
      </c>
      <c r="R146" s="232">
        <f t="shared" si="22"/>
        <v>1</v>
      </c>
      <c r="S146" s="232">
        <f t="shared" si="22"/>
        <v>1</v>
      </c>
      <c r="T146" s="232">
        <f t="shared" si="22"/>
        <v>1</v>
      </c>
      <c r="U146" s="232">
        <f t="shared" si="22"/>
        <v>1</v>
      </c>
      <c r="V146" s="232">
        <f t="shared" si="22"/>
        <v>1</v>
      </c>
      <c r="W146" s="232">
        <f t="shared" si="22"/>
        <v>1</v>
      </c>
      <c r="X146" s="232">
        <f t="shared" si="22"/>
        <v>1</v>
      </c>
      <c r="Y146" s="232">
        <f t="shared" si="22"/>
        <v>1</v>
      </c>
      <c r="DA146" s="95"/>
    </row>
    <row r="147" spans="1:105" ht="12" customHeight="1" x14ac:dyDescent="0.25">
      <c r="A147" s="55" t="s">
        <v>91</v>
      </c>
      <c r="B147" s="266">
        <f t="shared" ref="B147:Y147" si="23">IF(B$49=0,0,B$49/B$48)</f>
        <v>0</v>
      </c>
      <c r="C147" s="266">
        <f t="shared" si="23"/>
        <v>0</v>
      </c>
      <c r="D147" s="266">
        <f t="shared" si="23"/>
        <v>0</v>
      </c>
      <c r="E147" s="266">
        <f t="shared" si="23"/>
        <v>0</v>
      </c>
      <c r="F147" s="266">
        <f t="shared" si="23"/>
        <v>0</v>
      </c>
      <c r="G147" s="266">
        <f t="shared" si="23"/>
        <v>0</v>
      </c>
      <c r="H147" s="266">
        <f t="shared" si="23"/>
        <v>0</v>
      </c>
      <c r="I147" s="266">
        <f t="shared" si="23"/>
        <v>0</v>
      </c>
      <c r="J147" s="266">
        <f t="shared" si="23"/>
        <v>0</v>
      </c>
      <c r="K147" s="266">
        <f t="shared" si="23"/>
        <v>0</v>
      </c>
      <c r="L147" s="266">
        <f t="shared" si="23"/>
        <v>0</v>
      </c>
      <c r="M147" s="266">
        <f t="shared" si="23"/>
        <v>0</v>
      </c>
      <c r="N147" s="266">
        <f t="shared" si="23"/>
        <v>0</v>
      </c>
      <c r="O147" s="266">
        <f t="shared" si="23"/>
        <v>0</v>
      </c>
      <c r="P147" s="266">
        <f t="shared" si="23"/>
        <v>0</v>
      </c>
      <c r="Q147" s="266">
        <f t="shared" si="23"/>
        <v>0</v>
      </c>
      <c r="R147" s="266">
        <f t="shared" si="23"/>
        <v>0</v>
      </c>
      <c r="S147" s="266">
        <f t="shared" si="23"/>
        <v>0</v>
      </c>
      <c r="T147" s="266">
        <f t="shared" si="23"/>
        <v>0</v>
      </c>
      <c r="U147" s="266">
        <f t="shared" si="23"/>
        <v>0</v>
      </c>
      <c r="V147" s="266">
        <f t="shared" si="23"/>
        <v>0</v>
      </c>
      <c r="W147" s="266">
        <f t="shared" si="23"/>
        <v>0</v>
      </c>
      <c r="X147" s="266">
        <f t="shared" si="23"/>
        <v>0</v>
      </c>
      <c r="Y147" s="266">
        <f t="shared" si="23"/>
        <v>0</v>
      </c>
      <c r="DA147" s="76"/>
    </row>
    <row r="148" spans="1:105" ht="12" customHeight="1" x14ac:dyDescent="0.25">
      <c r="A148" s="173" t="s">
        <v>92</v>
      </c>
      <c r="B148" s="267">
        <f t="shared" ref="B148:Y148" si="24">IF(B$50=0,0,B$50/B$48)</f>
        <v>0</v>
      </c>
      <c r="C148" s="267">
        <f t="shared" si="24"/>
        <v>0</v>
      </c>
      <c r="D148" s="267">
        <f t="shared" si="24"/>
        <v>0</v>
      </c>
      <c r="E148" s="267">
        <f t="shared" si="24"/>
        <v>0</v>
      </c>
      <c r="F148" s="267">
        <f t="shared" si="24"/>
        <v>0</v>
      </c>
      <c r="G148" s="267">
        <f t="shared" si="24"/>
        <v>0</v>
      </c>
      <c r="H148" s="267">
        <f t="shared" si="24"/>
        <v>0</v>
      </c>
      <c r="I148" s="267">
        <f t="shared" si="24"/>
        <v>0</v>
      </c>
      <c r="J148" s="267">
        <f t="shared" si="24"/>
        <v>0</v>
      </c>
      <c r="K148" s="267">
        <f t="shared" si="24"/>
        <v>0</v>
      </c>
      <c r="L148" s="267">
        <f t="shared" si="24"/>
        <v>0</v>
      </c>
      <c r="M148" s="267">
        <f t="shared" si="24"/>
        <v>0</v>
      </c>
      <c r="N148" s="267">
        <f t="shared" si="24"/>
        <v>0</v>
      </c>
      <c r="O148" s="267">
        <f t="shared" si="24"/>
        <v>0</v>
      </c>
      <c r="P148" s="267">
        <f t="shared" si="24"/>
        <v>0</v>
      </c>
      <c r="Q148" s="267">
        <f t="shared" si="24"/>
        <v>0</v>
      </c>
      <c r="R148" s="267">
        <f t="shared" si="24"/>
        <v>0</v>
      </c>
      <c r="S148" s="267">
        <f t="shared" si="24"/>
        <v>0</v>
      </c>
      <c r="T148" s="267">
        <f t="shared" si="24"/>
        <v>0</v>
      </c>
      <c r="U148" s="267">
        <f t="shared" si="24"/>
        <v>0</v>
      </c>
      <c r="V148" s="267">
        <f t="shared" si="24"/>
        <v>0</v>
      </c>
      <c r="W148" s="267">
        <f t="shared" si="24"/>
        <v>0</v>
      </c>
      <c r="X148" s="267">
        <f t="shared" si="24"/>
        <v>0</v>
      </c>
      <c r="Y148" s="267">
        <f t="shared" si="24"/>
        <v>0</v>
      </c>
      <c r="DA148" s="77"/>
    </row>
    <row r="149" spans="1:105" ht="12" customHeight="1" x14ac:dyDescent="0.25">
      <c r="A149" s="173" t="s">
        <v>93</v>
      </c>
      <c r="B149" s="267">
        <f t="shared" ref="B149:Y149" si="25">IF(B$51=0,0,B$51/B$48)</f>
        <v>0</v>
      </c>
      <c r="C149" s="267">
        <f t="shared" si="25"/>
        <v>0</v>
      </c>
      <c r="D149" s="267">
        <f t="shared" si="25"/>
        <v>0</v>
      </c>
      <c r="E149" s="267">
        <f t="shared" si="25"/>
        <v>0</v>
      </c>
      <c r="F149" s="267">
        <f t="shared" si="25"/>
        <v>0</v>
      </c>
      <c r="G149" s="267">
        <f t="shared" si="25"/>
        <v>0</v>
      </c>
      <c r="H149" s="267">
        <f t="shared" si="25"/>
        <v>0</v>
      </c>
      <c r="I149" s="267">
        <f t="shared" si="25"/>
        <v>0</v>
      </c>
      <c r="J149" s="267">
        <f t="shared" si="25"/>
        <v>0</v>
      </c>
      <c r="K149" s="267">
        <f t="shared" si="25"/>
        <v>0</v>
      </c>
      <c r="L149" s="267">
        <f t="shared" si="25"/>
        <v>0</v>
      </c>
      <c r="M149" s="267">
        <f t="shared" si="25"/>
        <v>0</v>
      </c>
      <c r="N149" s="267">
        <f t="shared" si="25"/>
        <v>0</v>
      </c>
      <c r="O149" s="267">
        <f t="shared" si="25"/>
        <v>0</v>
      </c>
      <c r="P149" s="267">
        <f t="shared" si="25"/>
        <v>0</v>
      </c>
      <c r="Q149" s="267">
        <f t="shared" si="25"/>
        <v>0</v>
      </c>
      <c r="R149" s="267">
        <f t="shared" si="25"/>
        <v>0</v>
      </c>
      <c r="S149" s="267">
        <f t="shared" si="25"/>
        <v>0</v>
      </c>
      <c r="T149" s="267">
        <f t="shared" si="25"/>
        <v>0</v>
      </c>
      <c r="U149" s="267">
        <f t="shared" si="25"/>
        <v>0</v>
      </c>
      <c r="V149" s="267">
        <f t="shared" si="25"/>
        <v>0</v>
      </c>
      <c r="W149" s="267">
        <f t="shared" si="25"/>
        <v>0</v>
      </c>
      <c r="X149" s="267">
        <f t="shared" si="25"/>
        <v>0</v>
      </c>
      <c r="Y149" s="267">
        <f t="shared" si="25"/>
        <v>0</v>
      </c>
      <c r="DA149" s="77"/>
    </row>
    <row r="150" spans="1:105" ht="12" customHeight="1" x14ac:dyDescent="0.25">
      <c r="A150" s="173" t="s">
        <v>94</v>
      </c>
      <c r="B150" s="267">
        <f t="shared" ref="B150:Y150" si="26">IF(B$52=0,0,B$52/B$48)</f>
        <v>0</v>
      </c>
      <c r="C150" s="267">
        <f t="shared" si="26"/>
        <v>0</v>
      </c>
      <c r="D150" s="267">
        <f t="shared" si="26"/>
        <v>0</v>
      </c>
      <c r="E150" s="267">
        <f t="shared" si="26"/>
        <v>0</v>
      </c>
      <c r="F150" s="267">
        <f t="shared" si="26"/>
        <v>0</v>
      </c>
      <c r="G150" s="267">
        <f t="shared" si="26"/>
        <v>0</v>
      </c>
      <c r="H150" s="267">
        <f t="shared" si="26"/>
        <v>0</v>
      </c>
      <c r="I150" s="267">
        <f t="shared" si="26"/>
        <v>0</v>
      </c>
      <c r="J150" s="267">
        <f t="shared" si="26"/>
        <v>0</v>
      </c>
      <c r="K150" s="267">
        <f t="shared" si="26"/>
        <v>0</v>
      </c>
      <c r="L150" s="267">
        <f t="shared" si="26"/>
        <v>0</v>
      </c>
      <c r="M150" s="267">
        <f t="shared" si="26"/>
        <v>0</v>
      </c>
      <c r="N150" s="267">
        <f t="shared" si="26"/>
        <v>0</v>
      </c>
      <c r="O150" s="267">
        <f t="shared" si="26"/>
        <v>0</v>
      </c>
      <c r="P150" s="267">
        <f t="shared" si="26"/>
        <v>0</v>
      </c>
      <c r="Q150" s="267">
        <f t="shared" si="26"/>
        <v>0</v>
      </c>
      <c r="R150" s="267">
        <f t="shared" si="26"/>
        <v>0</v>
      </c>
      <c r="S150" s="267">
        <f t="shared" si="26"/>
        <v>0</v>
      </c>
      <c r="T150" s="267">
        <f t="shared" si="26"/>
        <v>0</v>
      </c>
      <c r="U150" s="267">
        <f t="shared" si="26"/>
        <v>0</v>
      </c>
      <c r="V150" s="267">
        <f t="shared" si="26"/>
        <v>0</v>
      </c>
      <c r="W150" s="267">
        <f t="shared" si="26"/>
        <v>0</v>
      </c>
      <c r="X150" s="267">
        <f t="shared" si="26"/>
        <v>0</v>
      </c>
      <c r="Y150" s="267">
        <f t="shared" si="26"/>
        <v>0</v>
      </c>
      <c r="DA150" s="77"/>
    </row>
    <row r="151" spans="1:105" ht="12" customHeight="1" x14ac:dyDescent="0.25">
      <c r="A151" s="56" t="s">
        <v>95</v>
      </c>
      <c r="B151" s="268">
        <f t="shared" ref="B151:Y151" si="27">IF(B$53=0,0,B$53/B$48)</f>
        <v>4.5676187132878161E-4</v>
      </c>
      <c r="C151" s="268">
        <f t="shared" si="27"/>
        <v>5.9216895369803581E-4</v>
      </c>
      <c r="D151" s="268">
        <f t="shared" si="27"/>
        <v>4.8090928806347538E-4</v>
      </c>
      <c r="E151" s="268">
        <f t="shared" si="27"/>
        <v>3.994049975979512E-4</v>
      </c>
      <c r="F151" s="268">
        <f t="shared" si="27"/>
        <v>2.4269707996328374E-4</v>
      </c>
      <c r="G151" s="268">
        <f t="shared" si="27"/>
        <v>2.3150318247787267E-4</v>
      </c>
      <c r="H151" s="268">
        <f t="shared" si="27"/>
        <v>2.6526951071427967E-4</v>
      </c>
      <c r="I151" s="268">
        <f t="shared" si="27"/>
        <v>3.2457800948506145E-4</v>
      </c>
      <c r="J151" s="268">
        <f t="shared" si="27"/>
        <v>2.8745538591862203E-4</v>
      </c>
      <c r="K151" s="268">
        <f t="shared" si="27"/>
        <v>3.8474314306861511E-4</v>
      </c>
      <c r="L151" s="268">
        <f t="shared" si="27"/>
        <v>4.7912513543865563E-4</v>
      </c>
      <c r="M151" s="268">
        <f t="shared" si="27"/>
        <v>8.3020454465948469E-4</v>
      </c>
      <c r="N151" s="268">
        <f t="shared" si="27"/>
        <v>6.7115205247433515E-4</v>
      </c>
      <c r="O151" s="268">
        <f t="shared" si="27"/>
        <v>5.0550472786904871E-4</v>
      </c>
      <c r="P151" s="268">
        <f t="shared" si="27"/>
        <v>5.2199494059703214E-4</v>
      </c>
      <c r="Q151" s="268">
        <f t="shared" si="27"/>
        <v>1.8903594166764837E-4</v>
      </c>
      <c r="R151" s="268">
        <f t="shared" si="27"/>
        <v>3.3431760781438443E-4</v>
      </c>
      <c r="S151" s="268">
        <f t="shared" si="27"/>
        <v>2.0024053666846186E-4</v>
      </c>
      <c r="T151" s="268">
        <f t="shared" si="27"/>
        <v>2.8839590461918565E-4</v>
      </c>
      <c r="U151" s="268">
        <f t="shared" si="27"/>
        <v>2.1053478822912332E-4</v>
      </c>
      <c r="V151" s="268">
        <f t="shared" si="27"/>
        <v>3.8078168991421453E-4</v>
      </c>
      <c r="W151" s="268">
        <f t="shared" si="27"/>
        <v>3.3216655773161041E-4</v>
      </c>
      <c r="X151" s="268">
        <f t="shared" si="27"/>
        <v>2.2154114762988318E-4</v>
      </c>
      <c r="Y151" s="268">
        <f t="shared" si="27"/>
        <v>1.4341734778419393E-4</v>
      </c>
      <c r="DA151" s="78"/>
    </row>
    <row r="152" spans="1:105" ht="12" customHeight="1" x14ac:dyDescent="0.25">
      <c r="A152" s="174" t="s">
        <v>1496</v>
      </c>
      <c r="B152" s="269">
        <f t="shared" ref="B152:Y152" si="28">IF(B$59=0,0,B$59/B$48)</f>
        <v>0</v>
      </c>
      <c r="C152" s="269">
        <f t="shared" si="28"/>
        <v>0</v>
      </c>
      <c r="D152" s="269">
        <f t="shared" si="28"/>
        <v>0</v>
      </c>
      <c r="E152" s="269">
        <f t="shared" si="28"/>
        <v>0</v>
      </c>
      <c r="F152" s="269">
        <f t="shared" si="28"/>
        <v>0</v>
      </c>
      <c r="G152" s="269">
        <f t="shared" si="28"/>
        <v>0</v>
      </c>
      <c r="H152" s="269">
        <f t="shared" si="28"/>
        <v>0</v>
      </c>
      <c r="I152" s="269">
        <f t="shared" si="28"/>
        <v>0</v>
      </c>
      <c r="J152" s="269">
        <f t="shared" si="28"/>
        <v>0</v>
      </c>
      <c r="K152" s="269">
        <f t="shared" si="28"/>
        <v>0</v>
      </c>
      <c r="L152" s="269">
        <f t="shared" si="28"/>
        <v>0</v>
      </c>
      <c r="M152" s="269">
        <f t="shared" si="28"/>
        <v>0</v>
      </c>
      <c r="N152" s="269">
        <f t="shared" si="28"/>
        <v>0</v>
      </c>
      <c r="O152" s="269">
        <f t="shared" si="28"/>
        <v>0</v>
      </c>
      <c r="P152" s="269">
        <f t="shared" si="28"/>
        <v>0</v>
      </c>
      <c r="Q152" s="269">
        <f t="shared" si="28"/>
        <v>0</v>
      </c>
      <c r="R152" s="269">
        <f t="shared" si="28"/>
        <v>0</v>
      </c>
      <c r="S152" s="269">
        <f t="shared" si="28"/>
        <v>0</v>
      </c>
      <c r="T152" s="269">
        <f t="shared" si="28"/>
        <v>0</v>
      </c>
      <c r="U152" s="269">
        <f t="shared" si="28"/>
        <v>0</v>
      </c>
      <c r="V152" s="269">
        <f t="shared" si="28"/>
        <v>0</v>
      </c>
      <c r="W152" s="269">
        <f t="shared" si="28"/>
        <v>0</v>
      </c>
      <c r="X152" s="269">
        <f t="shared" si="28"/>
        <v>0</v>
      </c>
      <c r="Y152" s="269">
        <f t="shared" si="28"/>
        <v>0</v>
      </c>
      <c r="DA152" s="79"/>
    </row>
    <row r="153" spans="1:105" ht="12" customHeight="1" x14ac:dyDescent="0.25">
      <c r="A153" s="174" t="s">
        <v>1498</v>
      </c>
      <c r="B153" s="269">
        <f t="shared" ref="B153:Y153" si="29">IF(B$60=0,0,B$60/B$48)</f>
        <v>4.495275409338885E-2</v>
      </c>
      <c r="C153" s="269">
        <f t="shared" si="29"/>
        <v>4.7359174185131143E-2</v>
      </c>
      <c r="D153" s="269">
        <f t="shared" si="29"/>
        <v>4.2824831847673217E-2</v>
      </c>
      <c r="E153" s="269">
        <f t="shared" si="29"/>
        <v>3.9713832643013869E-2</v>
      </c>
      <c r="F153" s="269">
        <f t="shared" si="29"/>
        <v>4.1068843180094634E-2</v>
      </c>
      <c r="G153" s="269">
        <f t="shared" si="29"/>
        <v>4.5302861096707954E-2</v>
      </c>
      <c r="H153" s="269">
        <f t="shared" si="29"/>
        <v>3.8692166793747276E-2</v>
      </c>
      <c r="I153" s="269">
        <f t="shared" si="29"/>
        <v>4.840431287769343E-2</v>
      </c>
      <c r="J153" s="269">
        <f t="shared" si="29"/>
        <v>4.2969736854449603E-2</v>
      </c>
      <c r="K153" s="269">
        <f t="shared" si="29"/>
        <v>4.9846630700989381E-2</v>
      </c>
      <c r="L153" s="269">
        <f t="shared" si="29"/>
        <v>6.4823845639999447E-2</v>
      </c>
      <c r="M153" s="269">
        <f t="shared" si="29"/>
        <v>6.9325641315367711E-2</v>
      </c>
      <c r="N153" s="269">
        <f t="shared" si="29"/>
        <v>6.199744444828411E-2</v>
      </c>
      <c r="O153" s="269">
        <f t="shared" si="29"/>
        <v>6.1454755838234107E-2</v>
      </c>
      <c r="P153" s="269">
        <f t="shared" si="29"/>
        <v>5.53089502839543E-2</v>
      </c>
      <c r="Q153" s="269">
        <f t="shared" si="29"/>
        <v>4.894089231628642E-2</v>
      </c>
      <c r="R153" s="269">
        <f t="shared" si="29"/>
        <v>4.312091943001458E-2</v>
      </c>
      <c r="S153" s="269">
        <f t="shared" si="29"/>
        <v>4.0473829729274269E-2</v>
      </c>
      <c r="T153" s="269">
        <f t="shared" si="29"/>
        <v>6.3055159148435083E-2</v>
      </c>
      <c r="U153" s="269">
        <f t="shared" si="29"/>
        <v>5.1318268870628882E-2</v>
      </c>
      <c r="V153" s="269">
        <f t="shared" si="29"/>
        <v>5.5317721719377808E-2</v>
      </c>
      <c r="W153" s="269">
        <f t="shared" si="29"/>
        <v>4.8288118608270196E-2</v>
      </c>
      <c r="X153" s="269">
        <f t="shared" si="29"/>
        <v>3.5763308562024428E-2</v>
      </c>
      <c r="Y153" s="269">
        <f t="shared" si="29"/>
        <v>2.6758211265064179E-2</v>
      </c>
      <c r="DA153" s="79"/>
    </row>
    <row r="154" spans="1:105" ht="12" customHeight="1" x14ac:dyDescent="0.25">
      <c r="A154" s="62" t="s">
        <v>1499</v>
      </c>
      <c r="B154" s="318">
        <f t="shared" ref="B154:Y154" si="30">IF(B$61=0,0,B$61/B$48)</f>
        <v>3.741831490789628E-2</v>
      </c>
      <c r="C154" s="318">
        <f t="shared" si="30"/>
        <v>3.9411547336023652E-2</v>
      </c>
      <c r="D154" s="318">
        <f t="shared" si="30"/>
        <v>3.5529320133234052E-2</v>
      </c>
      <c r="E154" s="318">
        <f t="shared" si="30"/>
        <v>3.2893518656402179E-2</v>
      </c>
      <c r="F154" s="318">
        <f t="shared" si="30"/>
        <v>3.3933287267632908E-2</v>
      </c>
      <c r="G154" s="318">
        <f t="shared" si="30"/>
        <v>3.7243631051133173E-2</v>
      </c>
      <c r="H154" s="318">
        <f t="shared" si="30"/>
        <v>3.1772219022930419E-2</v>
      </c>
      <c r="I154" s="318">
        <f t="shared" si="30"/>
        <v>3.9845123608216543E-2</v>
      </c>
      <c r="J154" s="318">
        <f t="shared" si="30"/>
        <v>3.530116305022582E-2</v>
      </c>
      <c r="K154" s="318">
        <f t="shared" si="30"/>
        <v>4.0151643428141585E-2</v>
      </c>
      <c r="L154" s="318">
        <f t="shared" si="30"/>
        <v>5.2839105500089974E-2</v>
      </c>
      <c r="M154" s="318">
        <f t="shared" si="30"/>
        <v>5.4991963056881234E-2</v>
      </c>
      <c r="N154" s="318">
        <f t="shared" si="30"/>
        <v>4.7155958990229695E-2</v>
      </c>
      <c r="O154" s="318">
        <f t="shared" si="30"/>
        <v>4.6931946674249603E-2</v>
      </c>
      <c r="P154" s="318">
        <f t="shared" si="30"/>
        <v>4.2737149869406514E-2</v>
      </c>
      <c r="Q154" s="318">
        <f t="shared" si="30"/>
        <v>3.5402228736811085E-2</v>
      </c>
      <c r="R154" s="318">
        <f t="shared" si="30"/>
        <v>3.0698592371653437E-2</v>
      </c>
      <c r="S154" s="318">
        <f t="shared" si="30"/>
        <v>2.94779846681908E-2</v>
      </c>
      <c r="T154" s="318">
        <f t="shared" si="30"/>
        <v>5.0948445449401254E-2</v>
      </c>
      <c r="U154" s="318">
        <f t="shared" si="30"/>
        <v>4.0558282952265226E-2</v>
      </c>
      <c r="V154" s="318">
        <f t="shared" si="30"/>
        <v>4.4802062952698327E-2</v>
      </c>
      <c r="W154" s="318">
        <f t="shared" si="30"/>
        <v>3.9424060308340482E-2</v>
      </c>
      <c r="X154" s="318">
        <f t="shared" si="30"/>
        <v>2.8240518221379358E-2</v>
      </c>
      <c r="Y154" s="318">
        <f t="shared" si="30"/>
        <v>2.123378484374373E-2</v>
      </c>
      <c r="DA154" s="141"/>
    </row>
    <row r="155" spans="1:105" ht="12" customHeight="1" x14ac:dyDescent="0.25">
      <c r="A155" s="62" t="s">
        <v>1506</v>
      </c>
      <c r="B155" s="318">
        <f t="shared" ref="B155:Y155" si="31">IF(B$67=0,0,B$67/B$48)</f>
        <v>7.5344391854925679E-3</v>
      </c>
      <c r="C155" s="318">
        <f t="shared" si="31"/>
        <v>7.9476268491074902E-3</v>
      </c>
      <c r="D155" s="318">
        <f t="shared" si="31"/>
        <v>7.2955117144391695E-3</v>
      </c>
      <c r="E155" s="318">
        <f t="shared" si="31"/>
        <v>6.8203139866116922E-3</v>
      </c>
      <c r="F155" s="318">
        <f t="shared" si="31"/>
        <v>7.1355559124617277E-3</v>
      </c>
      <c r="G155" s="318">
        <f t="shared" si="31"/>
        <v>8.0592300455747876E-3</v>
      </c>
      <c r="H155" s="318">
        <f t="shared" si="31"/>
        <v>6.9199477708168566E-3</v>
      </c>
      <c r="I155" s="318">
        <f t="shared" si="31"/>
        <v>8.5591892694768801E-3</v>
      </c>
      <c r="J155" s="318">
        <f t="shared" si="31"/>
        <v>7.6685738042237784E-3</v>
      </c>
      <c r="K155" s="318">
        <f t="shared" si="31"/>
        <v>9.6949872728477986E-3</v>
      </c>
      <c r="L155" s="318">
        <f t="shared" si="31"/>
        <v>1.1984740139909482E-2</v>
      </c>
      <c r="M155" s="318">
        <f t="shared" si="31"/>
        <v>1.4333678258486481E-2</v>
      </c>
      <c r="N155" s="318">
        <f t="shared" si="31"/>
        <v>1.4841485458054408E-2</v>
      </c>
      <c r="O155" s="318">
        <f t="shared" si="31"/>
        <v>1.4522809163984504E-2</v>
      </c>
      <c r="P155" s="318">
        <f t="shared" si="31"/>
        <v>1.2571800414547786E-2</v>
      </c>
      <c r="Q155" s="318">
        <f t="shared" si="31"/>
        <v>1.3538663579475342E-2</v>
      </c>
      <c r="R155" s="318">
        <f t="shared" si="31"/>
        <v>1.2422327058361139E-2</v>
      </c>
      <c r="S155" s="318">
        <f t="shared" si="31"/>
        <v>1.0995845061083467E-2</v>
      </c>
      <c r="T155" s="318">
        <f t="shared" si="31"/>
        <v>1.2106713699033825E-2</v>
      </c>
      <c r="U155" s="318">
        <f t="shared" si="31"/>
        <v>1.0759985918363656E-2</v>
      </c>
      <c r="V155" s="318">
        <f t="shared" si="31"/>
        <v>1.0515658766679477E-2</v>
      </c>
      <c r="W155" s="318">
        <f t="shared" si="31"/>
        <v>8.8640582999297123E-3</v>
      </c>
      <c r="X155" s="318">
        <f t="shared" si="31"/>
        <v>7.5227903406450674E-3</v>
      </c>
      <c r="Y155" s="318">
        <f t="shared" si="31"/>
        <v>5.5244264213204488E-3</v>
      </c>
      <c r="DA155" s="141"/>
    </row>
    <row r="156" spans="1:105" ht="12" customHeight="1" x14ac:dyDescent="0.25">
      <c r="A156" s="62" t="s">
        <v>1518</v>
      </c>
      <c r="B156" s="318">
        <f t="shared" ref="B156:Y156" si="32">IF(B$78=0,0,B$78/B$48)</f>
        <v>0</v>
      </c>
      <c r="C156" s="318">
        <f t="shared" si="32"/>
        <v>0</v>
      </c>
      <c r="D156" s="318">
        <f t="shared" si="32"/>
        <v>0</v>
      </c>
      <c r="E156" s="318">
        <f t="shared" si="32"/>
        <v>0</v>
      </c>
      <c r="F156" s="318">
        <f t="shared" si="32"/>
        <v>0</v>
      </c>
      <c r="G156" s="318">
        <f t="shared" si="32"/>
        <v>0</v>
      </c>
      <c r="H156" s="318">
        <f t="shared" si="32"/>
        <v>0</v>
      </c>
      <c r="I156" s="318">
        <f t="shared" si="32"/>
        <v>0</v>
      </c>
      <c r="J156" s="318">
        <f t="shared" si="32"/>
        <v>0</v>
      </c>
      <c r="K156" s="318">
        <f t="shared" si="32"/>
        <v>0</v>
      </c>
      <c r="L156" s="318">
        <f t="shared" si="32"/>
        <v>0</v>
      </c>
      <c r="M156" s="318">
        <f t="shared" si="32"/>
        <v>0</v>
      </c>
      <c r="N156" s="318">
        <f t="shared" si="32"/>
        <v>0</v>
      </c>
      <c r="O156" s="318">
        <f t="shared" si="32"/>
        <v>0</v>
      </c>
      <c r="P156" s="318">
        <f t="shared" si="32"/>
        <v>0</v>
      </c>
      <c r="Q156" s="318">
        <f t="shared" si="32"/>
        <v>0</v>
      </c>
      <c r="R156" s="318">
        <f t="shared" si="32"/>
        <v>0</v>
      </c>
      <c r="S156" s="318">
        <f t="shared" si="32"/>
        <v>0</v>
      </c>
      <c r="T156" s="318">
        <f t="shared" si="32"/>
        <v>0</v>
      </c>
      <c r="U156" s="318">
        <f t="shared" si="32"/>
        <v>0</v>
      </c>
      <c r="V156" s="318">
        <f t="shared" si="32"/>
        <v>0</v>
      </c>
      <c r="W156" s="318">
        <f t="shared" si="32"/>
        <v>0</v>
      </c>
      <c r="X156" s="318">
        <f t="shared" si="32"/>
        <v>0</v>
      </c>
      <c r="Y156" s="318">
        <f t="shared" si="32"/>
        <v>0</v>
      </c>
      <c r="DA156" s="141"/>
    </row>
    <row r="157" spans="1:105" ht="12" customHeight="1" x14ac:dyDescent="0.25">
      <c r="A157" s="174" t="s">
        <v>1520</v>
      </c>
      <c r="B157" s="269">
        <f t="shared" ref="B157:Y157" si="33">IF(B$79=0,0,B$79/B$48)</f>
        <v>0.18329233105775958</v>
      </c>
      <c r="C157" s="269">
        <f t="shared" si="33"/>
        <v>0.19334405862019219</v>
      </c>
      <c r="D157" s="269">
        <f t="shared" si="33"/>
        <v>0.17747987812729635</v>
      </c>
      <c r="E157" s="269">
        <f t="shared" si="33"/>
        <v>0.16591961503371949</v>
      </c>
      <c r="F157" s="269">
        <f t="shared" si="33"/>
        <v>0.17358859025717704</v>
      </c>
      <c r="G157" s="269">
        <f t="shared" si="33"/>
        <v>0.19605905963491607</v>
      </c>
      <c r="H157" s="269">
        <f t="shared" si="33"/>
        <v>0.16834343293303092</v>
      </c>
      <c r="I157" s="269">
        <f t="shared" si="33"/>
        <v>0.20822170231166526</v>
      </c>
      <c r="J157" s="269">
        <f t="shared" si="33"/>
        <v>0.18655546004951337</v>
      </c>
      <c r="K157" s="269">
        <f t="shared" si="33"/>
        <v>0.23585256620521924</v>
      </c>
      <c r="L157" s="269">
        <f t="shared" si="33"/>
        <v>0.29155600082289285</v>
      </c>
      <c r="M157" s="269">
        <f t="shared" si="33"/>
        <v>0.3486992509925152</v>
      </c>
      <c r="N157" s="269">
        <f t="shared" si="33"/>
        <v>0.36105281348671309</v>
      </c>
      <c r="O157" s="269">
        <f t="shared" si="33"/>
        <v>0.35330028946271008</v>
      </c>
      <c r="P157" s="269">
        <f t="shared" si="33"/>
        <v>0.30583757421684277</v>
      </c>
      <c r="Q157" s="269">
        <f t="shared" si="33"/>
        <v>0.32935871480215456</v>
      </c>
      <c r="R157" s="269">
        <f t="shared" si="33"/>
        <v>0.30220129562835391</v>
      </c>
      <c r="S157" s="269">
        <f t="shared" si="33"/>
        <v>0.26749888393507287</v>
      </c>
      <c r="T157" s="269">
        <f t="shared" si="33"/>
        <v>0.29452328444266895</v>
      </c>
      <c r="U157" s="269">
        <f t="shared" si="33"/>
        <v>0.26176107505426854</v>
      </c>
      <c r="V157" s="269">
        <f t="shared" si="33"/>
        <v>0.25581726263898946</v>
      </c>
      <c r="W157" s="269">
        <f t="shared" si="33"/>
        <v>0.21563833331541848</v>
      </c>
      <c r="X157" s="269">
        <f t="shared" si="33"/>
        <v>0.18300894647217017</v>
      </c>
      <c r="Y157" s="269">
        <f t="shared" si="33"/>
        <v>0.13439420925589468</v>
      </c>
      <c r="DA157" s="79"/>
    </row>
    <row r="158" spans="1:105" ht="12" customHeight="1" x14ac:dyDescent="0.25">
      <c r="A158" s="62" t="s">
        <v>1521</v>
      </c>
      <c r="B158" s="318">
        <f t="shared" ref="B158:Y158" si="34">IF(B$80=0,0,B$80/B$48)</f>
        <v>0.18329233105775958</v>
      </c>
      <c r="C158" s="318">
        <f t="shared" si="34"/>
        <v>0.19334405862019219</v>
      </c>
      <c r="D158" s="318">
        <f t="shared" si="34"/>
        <v>0.17747987812729635</v>
      </c>
      <c r="E158" s="318">
        <f t="shared" si="34"/>
        <v>0.16591961503371949</v>
      </c>
      <c r="F158" s="318">
        <f t="shared" si="34"/>
        <v>0.17358859025717704</v>
      </c>
      <c r="G158" s="318">
        <f t="shared" si="34"/>
        <v>0.19605905963491607</v>
      </c>
      <c r="H158" s="318">
        <f t="shared" si="34"/>
        <v>0.16834343293303092</v>
      </c>
      <c r="I158" s="318">
        <f t="shared" si="34"/>
        <v>0.20822170231166526</v>
      </c>
      <c r="J158" s="318">
        <f t="shared" si="34"/>
        <v>0.18655546004951337</v>
      </c>
      <c r="K158" s="318">
        <f t="shared" si="34"/>
        <v>0.23585256620521924</v>
      </c>
      <c r="L158" s="318">
        <f t="shared" si="34"/>
        <v>0.29155600082289285</v>
      </c>
      <c r="M158" s="318">
        <f t="shared" si="34"/>
        <v>0.3486992509925152</v>
      </c>
      <c r="N158" s="318">
        <f t="shared" si="34"/>
        <v>0.36105281348671309</v>
      </c>
      <c r="O158" s="318">
        <f t="shared" si="34"/>
        <v>0.35330028946271008</v>
      </c>
      <c r="P158" s="318">
        <f t="shared" si="34"/>
        <v>0.30583757421684277</v>
      </c>
      <c r="Q158" s="318">
        <f t="shared" si="34"/>
        <v>0.32935871480215456</v>
      </c>
      <c r="R158" s="318">
        <f t="shared" si="34"/>
        <v>0.30220129562835391</v>
      </c>
      <c r="S158" s="318">
        <f t="shared" si="34"/>
        <v>0.26749888393507287</v>
      </c>
      <c r="T158" s="318">
        <f t="shared" si="34"/>
        <v>0.29452328444266895</v>
      </c>
      <c r="U158" s="318">
        <f t="shared" si="34"/>
        <v>0.26176107505426854</v>
      </c>
      <c r="V158" s="318">
        <f t="shared" si="34"/>
        <v>0.25581726263898946</v>
      </c>
      <c r="W158" s="318">
        <f t="shared" si="34"/>
        <v>0.21563833331541848</v>
      </c>
      <c r="X158" s="318">
        <f t="shared" si="34"/>
        <v>0.18300894647217017</v>
      </c>
      <c r="Y158" s="318">
        <f t="shared" si="34"/>
        <v>0.13439420925589468</v>
      </c>
      <c r="DA158" s="141"/>
    </row>
    <row r="159" spans="1:105" ht="12" customHeight="1" x14ac:dyDescent="0.25">
      <c r="A159" s="62" t="s">
        <v>1530</v>
      </c>
      <c r="B159" s="318">
        <f t="shared" ref="B159:Y159" si="35">IF(B$88=0,0,B$88/B$48)</f>
        <v>0</v>
      </c>
      <c r="C159" s="318">
        <f t="shared" si="35"/>
        <v>0</v>
      </c>
      <c r="D159" s="318">
        <f t="shared" si="35"/>
        <v>0</v>
      </c>
      <c r="E159" s="318">
        <f t="shared" si="35"/>
        <v>0</v>
      </c>
      <c r="F159" s="318">
        <f t="shared" si="35"/>
        <v>0</v>
      </c>
      <c r="G159" s="318">
        <f t="shared" si="35"/>
        <v>0</v>
      </c>
      <c r="H159" s="318">
        <f t="shared" si="35"/>
        <v>0</v>
      </c>
      <c r="I159" s="318">
        <f t="shared" si="35"/>
        <v>0</v>
      </c>
      <c r="J159" s="318">
        <f t="shared" si="35"/>
        <v>0</v>
      </c>
      <c r="K159" s="318">
        <f t="shared" si="35"/>
        <v>0</v>
      </c>
      <c r="L159" s="318">
        <f t="shared" si="35"/>
        <v>0</v>
      </c>
      <c r="M159" s="318">
        <f t="shared" si="35"/>
        <v>0</v>
      </c>
      <c r="N159" s="318">
        <f t="shared" si="35"/>
        <v>0</v>
      </c>
      <c r="O159" s="318">
        <f t="shared" si="35"/>
        <v>0</v>
      </c>
      <c r="P159" s="318">
        <f t="shared" si="35"/>
        <v>0</v>
      </c>
      <c r="Q159" s="318">
        <f t="shared" si="35"/>
        <v>0</v>
      </c>
      <c r="R159" s="318">
        <f t="shared" si="35"/>
        <v>0</v>
      </c>
      <c r="S159" s="318">
        <f t="shared" si="35"/>
        <v>0</v>
      </c>
      <c r="T159" s="318">
        <f t="shared" si="35"/>
        <v>0</v>
      </c>
      <c r="U159" s="318">
        <f t="shared" si="35"/>
        <v>0</v>
      </c>
      <c r="V159" s="318">
        <f t="shared" si="35"/>
        <v>0</v>
      </c>
      <c r="W159" s="318">
        <f t="shared" si="35"/>
        <v>0</v>
      </c>
      <c r="X159" s="318">
        <f t="shared" si="35"/>
        <v>0</v>
      </c>
      <c r="Y159" s="318">
        <f t="shared" si="35"/>
        <v>0</v>
      </c>
      <c r="DA159" s="141"/>
    </row>
    <row r="160" spans="1:105" ht="12" customHeight="1" x14ac:dyDescent="0.25">
      <c r="A160" s="174" t="s">
        <v>1532</v>
      </c>
      <c r="B160" s="269">
        <f t="shared" ref="B160:Y160" si="36">IF(B$89=0,0,B$89/B$48)</f>
        <v>1.9935567536565786E-2</v>
      </c>
      <c r="C160" s="269">
        <f t="shared" si="36"/>
        <v>2.0997513265143247E-2</v>
      </c>
      <c r="D160" s="269">
        <f t="shared" si="36"/>
        <v>1.8929157092931623E-2</v>
      </c>
      <c r="E160" s="269">
        <f t="shared" si="36"/>
        <v>1.7524866213352946E-2</v>
      </c>
      <c r="F160" s="269">
        <f t="shared" si="36"/>
        <v>1.807882962465604E-2</v>
      </c>
      <c r="G160" s="269">
        <f t="shared" si="36"/>
        <v>1.984250022894864E-2</v>
      </c>
      <c r="H160" s="269">
        <f t="shared" si="36"/>
        <v>1.692746505761342E-2</v>
      </c>
      <c r="I160" s="269">
        <f t="shared" si="36"/>
        <v>2.1228512151058594E-2</v>
      </c>
      <c r="J160" s="269">
        <f t="shared" si="36"/>
        <v>1.880760055174446E-2</v>
      </c>
      <c r="K160" s="269">
        <f t="shared" si="36"/>
        <v>2.1391818451367756E-2</v>
      </c>
      <c r="L160" s="269">
        <f t="shared" si="36"/>
        <v>2.8151389469611789E-2</v>
      </c>
      <c r="M160" s="269">
        <f t="shared" si="36"/>
        <v>2.929837958195813E-2</v>
      </c>
      <c r="N160" s="269">
        <f t="shared" si="36"/>
        <v>2.5123547319413596E-2</v>
      </c>
      <c r="O160" s="269">
        <f t="shared" si="36"/>
        <v>2.5004199009228147E-2</v>
      </c>
      <c r="P160" s="269">
        <f t="shared" si="36"/>
        <v>2.2769313360022393E-2</v>
      </c>
      <c r="Q160" s="269">
        <f t="shared" si="36"/>
        <v>1.8861445889930026E-2</v>
      </c>
      <c r="R160" s="269">
        <f t="shared" si="36"/>
        <v>1.6355462906573949E-2</v>
      </c>
      <c r="S160" s="269">
        <f t="shared" si="36"/>
        <v>1.5705152827995377E-2</v>
      </c>
      <c r="T160" s="269">
        <f t="shared" si="36"/>
        <v>2.7144091807438393E-2</v>
      </c>
      <c r="U160" s="269">
        <f t="shared" si="36"/>
        <v>2.1608466093469177E-2</v>
      </c>
      <c r="V160" s="269">
        <f t="shared" si="36"/>
        <v>2.3869448797185406E-2</v>
      </c>
      <c r="W160" s="269">
        <f t="shared" si="36"/>
        <v>2.10041798722665E-2</v>
      </c>
      <c r="X160" s="269">
        <f t="shared" si="36"/>
        <v>1.5045860821250369E-2</v>
      </c>
      <c r="Y160" s="269">
        <f t="shared" si="36"/>
        <v>1.1312843799922995E-2</v>
      </c>
      <c r="DA160" s="79"/>
    </row>
    <row r="161" spans="1:105" ht="12" customHeight="1" x14ac:dyDescent="0.25">
      <c r="A161" s="62" t="s">
        <v>1533</v>
      </c>
      <c r="B161" s="318">
        <f t="shared" ref="B161:Y161" si="37">IF(B$90=0,0,B$90/B$48)</f>
        <v>1.9935567536565786E-2</v>
      </c>
      <c r="C161" s="318">
        <f t="shared" si="37"/>
        <v>2.0997513265143247E-2</v>
      </c>
      <c r="D161" s="318">
        <f t="shared" si="37"/>
        <v>1.8929157092931623E-2</v>
      </c>
      <c r="E161" s="318">
        <f t="shared" si="37"/>
        <v>1.7524866213352946E-2</v>
      </c>
      <c r="F161" s="318">
        <f t="shared" si="37"/>
        <v>1.807882962465604E-2</v>
      </c>
      <c r="G161" s="318">
        <f t="shared" si="37"/>
        <v>1.984250022894864E-2</v>
      </c>
      <c r="H161" s="318">
        <f t="shared" si="37"/>
        <v>1.692746505761342E-2</v>
      </c>
      <c r="I161" s="318">
        <f t="shared" si="37"/>
        <v>2.1228512151058594E-2</v>
      </c>
      <c r="J161" s="318">
        <f t="shared" si="37"/>
        <v>1.880760055174446E-2</v>
      </c>
      <c r="K161" s="318">
        <f t="shared" si="37"/>
        <v>2.1391818451367756E-2</v>
      </c>
      <c r="L161" s="318">
        <f t="shared" si="37"/>
        <v>2.8151389469611789E-2</v>
      </c>
      <c r="M161" s="318">
        <f t="shared" si="37"/>
        <v>2.929837958195813E-2</v>
      </c>
      <c r="N161" s="318">
        <f t="shared" si="37"/>
        <v>2.5123547319413596E-2</v>
      </c>
      <c r="O161" s="318">
        <f t="shared" si="37"/>
        <v>2.5004199009228147E-2</v>
      </c>
      <c r="P161" s="318">
        <f t="shared" si="37"/>
        <v>2.2769313360022393E-2</v>
      </c>
      <c r="Q161" s="318">
        <f t="shared" si="37"/>
        <v>1.8861445889930026E-2</v>
      </c>
      <c r="R161" s="318">
        <f t="shared" si="37"/>
        <v>1.6355462906573949E-2</v>
      </c>
      <c r="S161" s="318">
        <f t="shared" si="37"/>
        <v>1.5705152827995377E-2</v>
      </c>
      <c r="T161" s="318">
        <f t="shared" si="37"/>
        <v>2.7144091807438393E-2</v>
      </c>
      <c r="U161" s="318">
        <f t="shared" si="37"/>
        <v>2.1608466093469177E-2</v>
      </c>
      <c r="V161" s="318">
        <f t="shared" si="37"/>
        <v>2.3869448797185406E-2</v>
      </c>
      <c r="W161" s="318">
        <f t="shared" si="37"/>
        <v>2.10041798722665E-2</v>
      </c>
      <c r="X161" s="318">
        <f t="shared" si="37"/>
        <v>1.5045860821250369E-2</v>
      </c>
      <c r="Y161" s="318">
        <f t="shared" si="37"/>
        <v>1.1312843799922995E-2</v>
      </c>
      <c r="DA161" s="141"/>
    </row>
    <row r="162" spans="1:105" ht="12" customHeight="1" x14ac:dyDescent="0.25">
      <c r="A162" s="62" t="s">
        <v>1540</v>
      </c>
      <c r="B162" s="327">
        <f t="shared" ref="B162:Y162" si="38">IF(B$96=0,0,B$96/B$48)</f>
        <v>0</v>
      </c>
      <c r="C162" s="327">
        <f t="shared" si="38"/>
        <v>0</v>
      </c>
      <c r="D162" s="327">
        <f t="shared" si="38"/>
        <v>0</v>
      </c>
      <c r="E162" s="327">
        <f t="shared" si="38"/>
        <v>0</v>
      </c>
      <c r="F162" s="327">
        <f t="shared" si="38"/>
        <v>0</v>
      </c>
      <c r="G162" s="327">
        <f t="shared" si="38"/>
        <v>0</v>
      </c>
      <c r="H162" s="327">
        <f t="shared" si="38"/>
        <v>0</v>
      </c>
      <c r="I162" s="327">
        <f t="shared" si="38"/>
        <v>0</v>
      </c>
      <c r="J162" s="327">
        <f t="shared" si="38"/>
        <v>0</v>
      </c>
      <c r="K162" s="327">
        <f t="shared" si="38"/>
        <v>0</v>
      </c>
      <c r="L162" s="327">
        <f t="shared" si="38"/>
        <v>0</v>
      </c>
      <c r="M162" s="327">
        <f t="shared" si="38"/>
        <v>0</v>
      </c>
      <c r="N162" s="327">
        <f t="shared" si="38"/>
        <v>0</v>
      </c>
      <c r="O162" s="327">
        <f t="shared" si="38"/>
        <v>0</v>
      </c>
      <c r="P162" s="327">
        <f t="shared" si="38"/>
        <v>0</v>
      </c>
      <c r="Q162" s="327">
        <f t="shared" si="38"/>
        <v>0</v>
      </c>
      <c r="R162" s="327">
        <f t="shared" si="38"/>
        <v>0</v>
      </c>
      <c r="S162" s="327">
        <f t="shared" si="38"/>
        <v>0</v>
      </c>
      <c r="T162" s="327">
        <f t="shared" si="38"/>
        <v>0</v>
      </c>
      <c r="U162" s="327">
        <f t="shared" si="38"/>
        <v>0</v>
      </c>
      <c r="V162" s="327">
        <f t="shared" si="38"/>
        <v>0</v>
      </c>
      <c r="W162" s="327">
        <f t="shared" si="38"/>
        <v>0</v>
      </c>
      <c r="X162" s="327">
        <f t="shared" si="38"/>
        <v>0</v>
      </c>
      <c r="Y162" s="327">
        <f t="shared" si="38"/>
        <v>0</v>
      </c>
      <c r="DA162" s="151"/>
    </row>
    <row r="163" spans="1:105" ht="12" customHeight="1" x14ac:dyDescent="0.25">
      <c r="A163" s="100" t="s">
        <v>105</v>
      </c>
      <c r="B163" s="310">
        <f t="shared" ref="B163:Y163" si="39">IF(B$48=0,0,B$97/B$48)</f>
        <v>0.75136258544095702</v>
      </c>
      <c r="C163" s="310">
        <f t="shared" si="39"/>
        <v>0.73770708497583537</v>
      </c>
      <c r="D163" s="310">
        <f t="shared" si="39"/>
        <v>0.76028522364403539</v>
      </c>
      <c r="E163" s="310">
        <f t="shared" si="39"/>
        <v>0.77644228111231572</v>
      </c>
      <c r="F163" s="310">
        <f t="shared" si="39"/>
        <v>0.76702103985810899</v>
      </c>
      <c r="G163" s="310">
        <f t="shared" si="39"/>
        <v>0.73856407585694939</v>
      </c>
      <c r="H163" s="310">
        <f t="shared" si="39"/>
        <v>0.77577166570489409</v>
      </c>
      <c r="I163" s="310">
        <f t="shared" si="39"/>
        <v>0.72182089465009769</v>
      </c>
      <c r="J163" s="310">
        <f t="shared" si="39"/>
        <v>0.75137974715837397</v>
      </c>
      <c r="K163" s="310">
        <f t="shared" si="39"/>
        <v>0.69252424149935499</v>
      </c>
      <c r="L163" s="310">
        <f t="shared" si="39"/>
        <v>0.61498963893205727</v>
      </c>
      <c r="M163" s="310">
        <f t="shared" si="39"/>
        <v>0.55184652356549946</v>
      </c>
      <c r="N163" s="310">
        <f t="shared" si="39"/>
        <v>0.55115504269311499</v>
      </c>
      <c r="O163" s="310">
        <f t="shared" si="39"/>
        <v>0.55973525096195853</v>
      </c>
      <c r="P163" s="310">
        <f t="shared" si="39"/>
        <v>0.61556216719858348</v>
      </c>
      <c r="Q163" s="310">
        <f t="shared" si="39"/>
        <v>0.60264991104996135</v>
      </c>
      <c r="R163" s="310">
        <f t="shared" si="39"/>
        <v>0.63798800442724313</v>
      </c>
      <c r="S163" s="310">
        <f t="shared" si="39"/>
        <v>0.67612189297098901</v>
      </c>
      <c r="T163" s="310">
        <f t="shared" si="39"/>
        <v>0.61498906869683834</v>
      </c>
      <c r="U163" s="310">
        <f t="shared" si="39"/>
        <v>0.66510165519340425</v>
      </c>
      <c r="V163" s="310">
        <f t="shared" si="39"/>
        <v>0.66461478515453309</v>
      </c>
      <c r="W163" s="310">
        <f t="shared" si="39"/>
        <v>0.71473720164631327</v>
      </c>
      <c r="X163" s="310">
        <f t="shared" si="39"/>
        <v>0.76596034299692517</v>
      </c>
      <c r="Y163" s="310">
        <f t="shared" si="39"/>
        <v>0.82739131833133395</v>
      </c>
      <c r="DA163" s="127"/>
    </row>
    <row r="164" spans="1:105" ht="12" customHeight="1" x14ac:dyDescent="0.25">
      <c r="A164" s="172"/>
      <c r="B164" s="172"/>
      <c r="C164" s="172"/>
      <c r="D164" s="172"/>
      <c r="E164" s="172"/>
      <c r="F164" s="172"/>
      <c r="G164" s="172"/>
      <c r="H164" s="172"/>
      <c r="I164" s="172"/>
      <c r="J164" s="172"/>
      <c r="K164" s="172"/>
      <c r="L164" s="172"/>
      <c r="M164" s="172"/>
      <c r="N164" s="172"/>
      <c r="O164" s="172"/>
      <c r="P164" s="172"/>
      <c r="Q164" s="172"/>
      <c r="R164" s="172"/>
      <c r="S164" s="172"/>
      <c r="T164" s="172"/>
      <c r="U164" s="172"/>
      <c r="V164" s="172"/>
      <c r="W164" s="172"/>
      <c r="X164" s="172"/>
      <c r="Y164" s="172"/>
      <c r="DA164" s="176"/>
    </row>
    <row r="165" spans="1:105" ht="12" customHeight="1" x14ac:dyDescent="0.25">
      <c r="A165" s="35" t="s">
        <v>53</v>
      </c>
      <c r="B165" s="232">
        <f t="shared" ref="B165:Y165" si="40">SUM(B166:B170,B172:B174,B176:B178,B179)</f>
        <v>1</v>
      </c>
      <c r="C165" s="232">
        <f t="shared" si="40"/>
        <v>1</v>
      </c>
      <c r="D165" s="232">
        <f t="shared" si="40"/>
        <v>1</v>
      </c>
      <c r="E165" s="232">
        <f t="shared" si="40"/>
        <v>1</v>
      </c>
      <c r="F165" s="232">
        <f t="shared" si="40"/>
        <v>1</v>
      </c>
      <c r="G165" s="232">
        <f t="shared" si="40"/>
        <v>1</v>
      </c>
      <c r="H165" s="232">
        <f t="shared" si="40"/>
        <v>0.99999999999999989</v>
      </c>
      <c r="I165" s="232">
        <f t="shared" si="40"/>
        <v>0.99999999999999978</v>
      </c>
      <c r="J165" s="232">
        <f t="shared" si="40"/>
        <v>1</v>
      </c>
      <c r="K165" s="232">
        <f t="shared" si="40"/>
        <v>1</v>
      </c>
      <c r="L165" s="232">
        <f t="shared" si="40"/>
        <v>1</v>
      </c>
      <c r="M165" s="232">
        <f t="shared" si="40"/>
        <v>1.0000000000000002</v>
      </c>
      <c r="N165" s="232">
        <f t="shared" si="40"/>
        <v>0.99999999999999989</v>
      </c>
      <c r="O165" s="232">
        <f t="shared" si="40"/>
        <v>1</v>
      </c>
      <c r="P165" s="232">
        <f t="shared" si="40"/>
        <v>1</v>
      </c>
      <c r="Q165" s="232">
        <f t="shared" si="40"/>
        <v>0.99999999999999989</v>
      </c>
      <c r="R165" s="232">
        <f t="shared" si="40"/>
        <v>1</v>
      </c>
      <c r="S165" s="232">
        <f t="shared" si="40"/>
        <v>0.99999999999999978</v>
      </c>
      <c r="T165" s="232">
        <f t="shared" si="40"/>
        <v>1</v>
      </c>
      <c r="U165" s="232">
        <f t="shared" si="40"/>
        <v>1</v>
      </c>
      <c r="V165" s="232">
        <f t="shared" si="40"/>
        <v>1</v>
      </c>
      <c r="W165" s="232">
        <f t="shared" si="40"/>
        <v>0.99999999999999989</v>
      </c>
      <c r="X165" s="232">
        <f t="shared" si="40"/>
        <v>1</v>
      </c>
      <c r="Y165" s="232">
        <f t="shared" si="40"/>
        <v>1</v>
      </c>
      <c r="DA165" s="95"/>
    </row>
    <row r="166" spans="1:105" ht="12" customHeight="1" x14ac:dyDescent="0.25">
      <c r="A166" s="55" t="s">
        <v>91</v>
      </c>
      <c r="B166" s="266">
        <f t="shared" ref="B166:Y166" si="41">IF(B$100=0,0,B$100/B$99)</f>
        <v>0</v>
      </c>
      <c r="C166" s="266">
        <f t="shared" si="41"/>
        <v>0</v>
      </c>
      <c r="D166" s="266">
        <f t="shared" si="41"/>
        <v>0</v>
      </c>
      <c r="E166" s="266">
        <f t="shared" si="41"/>
        <v>0</v>
      </c>
      <c r="F166" s="266">
        <f t="shared" si="41"/>
        <v>0</v>
      </c>
      <c r="G166" s="266">
        <f t="shared" si="41"/>
        <v>0</v>
      </c>
      <c r="H166" s="266">
        <f t="shared" si="41"/>
        <v>0</v>
      </c>
      <c r="I166" s="266">
        <f t="shared" si="41"/>
        <v>0</v>
      </c>
      <c r="J166" s="266">
        <f t="shared" si="41"/>
        <v>0</v>
      </c>
      <c r="K166" s="266">
        <f t="shared" si="41"/>
        <v>0</v>
      </c>
      <c r="L166" s="266">
        <f t="shared" si="41"/>
        <v>0</v>
      </c>
      <c r="M166" s="266">
        <f t="shared" si="41"/>
        <v>0</v>
      </c>
      <c r="N166" s="266">
        <f t="shared" si="41"/>
        <v>0</v>
      </c>
      <c r="O166" s="266">
        <f t="shared" si="41"/>
        <v>0</v>
      </c>
      <c r="P166" s="266">
        <f t="shared" si="41"/>
        <v>0</v>
      </c>
      <c r="Q166" s="266">
        <f t="shared" si="41"/>
        <v>0</v>
      </c>
      <c r="R166" s="266">
        <f t="shared" si="41"/>
        <v>0</v>
      </c>
      <c r="S166" s="266">
        <f t="shared" si="41"/>
        <v>0</v>
      </c>
      <c r="T166" s="266">
        <f t="shared" si="41"/>
        <v>0</v>
      </c>
      <c r="U166" s="266">
        <f t="shared" si="41"/>
        <v>0</v>
      </c>
      <c r="V166" s="266">
        <f t="shared" si="41"/>
        <v>0</v>
      </c>
      <c r="W166" s="266">
        <f t="shared" si="41"/>
        <v>0</v>
      </c>
      <c r="X166" s="266">
        <f t="shared" si="41"/>
        <v>0</v>
      </c>
      <c r="Y166" s="266">
        <f t="shared" si="41"/>
        <v>0</v>
      </c>
      <c r="DA166" s="76"/>
    </row>
    <row r="167" spans="1:105" ht="12" customHeight="1" x14ac:dyDescent="0.25">
      <c r="A167" s="173" t="s">
        <v>92</v>
      </c>
      <c r="B167" s="267">
        <f t="shared" ref="B167:Y167" si="42">IF(B$101=0,0,B$101/B$99)</f>
        <v>0</v>
      </c>
      <c r="C167" s="267">
        <f t="shared" si="42"/>
        <v>0</v>
      </c>
      <c r="D167" s="267">
        <f t="shared" si="42"/>
        <v>0</v>
      </c>
      <c r="E167" s="267">
        <f t="shared" si="42"/>
        <v>0</v>
      </c>
      <c r="F167" s="267">
        <f t="shared" si="42"/>
        <v>0</v>
      </c>
      <c r="G167" s="267">
        <f t="shared" si="42"/>
        <v>0</v>
      </c>
      <c r="H167" s="267">
        <f t="shared" si="42"/>
        <v>0</v>
      </c>
      <c r="I167" s="267">
        <f t="shared" si="42"/>
        <v>0</v>
      </c>
      <c r="J167" s="267">
        <f t="shared" si="42"/>
        <v>0</v>
      </c>
      <c r="K167" s="267">
        <f t="shared" si="42"/>
        <v>0</v>
      </c>
      <c r="L167" s="267">
        <f t="shared" si="42"/>
        <v>0</v>
      </c>
      <c r="M167" s="267">
        <f t="shared" si="42"/>
        <v>0</v>
      </c>
      <c r="N167" s="267">
        <f t="shared" si="42"/>
        <v>0</v>
      </c>
      <c r="O167" s="267">
        <f t="shared" si="42"/>
        <v>0</v>
      </c>
      <c r="P167" s="267">
        <f t="shared" si="42"/>
        <v>0</v>
      </c>
      <c r="Q167" s="267">
        <f t="shared" si="42"/>
        <v>0</v>
      </c>
      <c r="R167" s="267">
        <f t="shared" si="42"/>
        <v>0</v>
      </c>
      <c r="S167" s="267">
        <f t="shared" si="42"/>
        <v>0</v>
      </c>
      <c r="T167" s="267">
        <f t="shared" si="42"/>
        <v>0</v>
      </c>
      <c r="U167" s="267">
        <f t="shared" si="42"/>
        <v>0</v>
      </c>
      <c r="V167" s="267">
        <f t="shared" si="42"/>
        <v>0</v>
      </c>
      <c r="W167" s="267">
        <f t="shared" si="42"/>
        <v>0</v>
      </c>
      <c r="X167" s="267">
        <f t="shared" si="42"/>
        <v>0</v>
      </c>
      <c r="Y167" s="267">
        <f t="shared" si="42"/>
        <v>0</v>
      </c>
      <c r="DA167" s="77"/>
    </row>
    <row r="168" spans="1:105" ht="12" customHeight="1" x14ac:dyDescent="0.25">
      <c r="A168" s="173" t="s">
        <v>93</v>
      </c>
      <c r="B168" s="267">
        <f t="shared" ref="B168:Y168" si="43">IF(B$102=0,0,B$102/B$99)</f>
        <v>0</v>
      </c>
      <c r="C168" s="267">
        <f t="shared" si="43"/>
        <v>0</v>
      </c>
      <c r="D168" s="267">
        <f t="shared" si="43"/>
        <v>0</v>
      </c>
      <c r="E168" s="267">
        <f t="shared" si="43"/>
        <v>0</v>
      </c>
      <c r="F168" s="267">
        <f t="shared" si="43"/>
        <v>0</v>
      </c>
      <c r="G168" s="267">
        <f t="shared" si="43"/>
        <v>0</v>
      </c>
      <c r="H168" s="267">
        <f t="shared" si="43"/>
        <v>0</v>
      </c>
      <c r="I168" s="267">
        <f t="shared" si="43"/>
        <v>0</v>
      </c>
      <c r="J168" s="267">
        <f t="shared" si="43"/>
        <v>0</v>
      </c>
      <c r="K168" s="267">
        <f t="shared" si="43"/>
        <v>0</v>
      </c>
      <c r="L168" s="267">
        <f t="shared" si="43"/>
        <v>0</v>
      </c>
      <c r="M168" s="267">
        <f t="shared" si="43"/>
        <v>0</v>
      </c>
      <c r="N168" s="267">
        <f t="shared" si="43"/>
        <v>0</v>
      </c>
      <c r="O168" s="267">
        <f t="shared" si="43"/>
        <v>0</v>
      </c>
      <c r="P168" s="267">
        <f t="shared" si="43"/>
        <v>0</v>
      </c>
      <c r="Q168" s="267">
        <f t="shared" si="43"/>
        <v>0</v>
      </c>
      <c r="R168" s="267">
        <f t="shared" si="43"/>
        <v>0</v>
      </c>
      <c r="S168" s="267">
        <f t="shared" si="43"/>
        <v>0</v>
      </c>
      <c r="T168" s="267">
        <f t="shared" si="43"/>
        <v>0</v>
      </c>
      <c r="U168" s="267">
        <f t="shared" si="43"/>
        <v>0</v>
      </c>
      <c r="V168" s="267">
        <f t="shared" si="43"/>
        <v>0</v>
      </c>
      <c r="W168" s="267">
        <f t="shared" si="43"/>
        <v>0</v>
      </c>
      <c r="X168" s="267">
        <f t="shared" si="43"/>
        <v>0</v>
      </c>
      <c r="Y168" s="267">
        <f t="shared" si="43"/>
        <v>0</v>
      </c>
      <c r="DA168" s="77"/>
    </row>
    <row r="169" spans="1:105" ht="12" customHeight="1" x14ac:dyDescent="0.25">
      <c r="A169" s="173" t="s">
        <v>94</v>
      </c>
      <c r="B169" s="267">
        <f t="shared" ref="B169:Y169" si="44">IF(B$103=0,0,B$103/B$99)</f>
        <v>0</v>
      </c>
      <c r="C169" s="267">
        <f t="shared" si="44"/>
        <v>0</v>
      </c>
      <c r="D169" s="267">
        <f t="shared" si="44"/>
        <v>0</v>
      </c>
      <c r="E169" s="267">
        <f t="shared" si="44"/>
        <v>0</v>
      </c>
      <c r="F169" s="267">
        <f t="shared" si="44"/>
        <v>0</v>
      </c>
      <c r="G169" s="267">
        <f t="shared" si="44"/>
        <v>0</v>
      </c>
      <c r="H169" s="267">
        <f t="shared" si="44"/>
        <v>0</v>
      </c>
      <c r="I169" s="267">
        <f t="shared" si="44"/>
        <v>0</v>
      </c>
      <c r="J169" s="267">
        <f t="shared" si="44"/>
        <v>0</v>
      </c>
      <c r="K169" s="267">
        <f t="shared" si="44"/>
        <v>0</v>
      </c>
      <c r="L169" s="267">
        <f t="shared" si="44"/>
        <v>0</v>
      </c>
      <c r="M169" s="267">
        <f t="shared" si="44"/>
        <v>0</v>
      </c>
      <c r="N169" s="267">
        <f t="shared" si="44"/>
        <v>0</v>
      </c>
      <c r="O169" s="267">
        <f t="shared" si="44"/>
        <v>0</v>
      </c>
      <c r="P169" s="267">
        <f t="shared" si="44"/>
        <v>0</v>
      </c>
      <c r="Q169" s="267">
        <f t="shared" si="44"/>
        <v>0</v>
      </c>
      <c r="R169" s="267">
        <f t="shared" si="44"/>
        <v>0</v>
      </c>
      <c r="S169" s="267">
        <f t="shared" si="44"/>
        <v>0</v>
      </c>
      <c r="T169" s="267">
        <f t="shared" si="44"/>
        <v>0</v>
      </c>
      <c r="U169" s="267">
        <f t="shared" si="44"/>
        <v>0</v>
      </c>
      <c r="V169" s="267">
        <f t="shared" si="44"/>
        <v>0</v>
      </c>
      <c r="W169" s="267">
        <f t="shared" si="44"/>
        <v>0</v>
      </c>
      <c r="X169" s="267">
        <f t="shared" si="44"/>
        <v>0</v>
      </c>
      <c r="Y169" s="267">
        <f t="shared" si="44"/>
        <v>0</v>
      </c>
      <c r="DA169" s="77"/>
    </row>
    <row r="170" spans="1:105" ht="12" customHeight="1" x14ac:dyDescent="0.25">
      <c r="A170" s="56" t="s">
        <v>95</v>
      </c>
      <c r="B170" s="268">
        <f t="shared" ref="B170:Y170" si="45">IF(B$104=0,0,B$104/B$99)</f>
        <v>1.8178498374942676E-3</v>
      </c>
      <c r="C170" s="268">
        <f t="shared" si="45"/>
        <v>2.2602814767849937E-3</v>
      </c>
      <c r="D170" s="268">
        <f t="shared" si="45"/>
        <v>1.9844474977670314E-3</v>
      </c>
      <c r="E170" s="268">
        <f t="shared" si="45"/>
        <v>1.7153181958010294E-3</v>
      </c>
      <c r="F170" s="268">
        <f t="shared" si="45"/>
        <v>1.0151556050921945E-3</v>
      </c>
      <c r="G170" s="268">
        <f t="shared" si="45"/>
        <v>8.5067118070431718E-4</v>
      </c>
      <c r="H170" s="268">
        <f t="shared" si="45"/>
        <v>1.1651425379051701E-3</v>
      </c>
      <c r="I170" s="268">
        <f t="shared" si="45"/>
        <v>1.2035368092995751E-3</v>
      </c>
      <c r="J170" s="268">
        <f t="shared" si="45"/>
        <v>1.1614506634847696E-3</v>
      </c>
      <c r="K170" s="268">
        <f t="shared" si="45"/>
        <v>1.3828505378141842E-3</v>
      </c>
      <c r="L170" s="268">
        <f t="shared" si="45"/>
        <v>1.3629776638304247E-3</v>
      </c>
      <c r="M170" s="268">
        <f t="shared" si="45"/>
        <v>2.4038624895392799E-3</v>
      </c>
      <c r="N170" s="268">
        <f t="shared" si="45"/>
        <v>2.2373021134989117E-3</v>
      </c>
      <c r="O170" s="268">
        <f t="shared" si="45"/>
        <v>1.6815263709525393E-3</v>
      </c>
      <c r="P170" s="268">
        <f t="shared" si="45"/>
        <v>1.905079692721443E-3</v>
      </c>
      <c r="Q170" s="268">
        <f t="shared" si="45"/>
        <v>8.3839020698641233E-4</v>
      </c>
      <c r="R170" s="268">
        <f t="shared" si="45"/>
        <v>1.663365688831661E-3</v>
      </c>
      <c r="S170" s="268">
        <f t="shared" si="45"/>
        <v>1.0289761973583228E-3</v>
      </c>
      <c r="T170" s="268">
        <f t="shared" si="45"/>
        <v>8.375528869222767E-4</v>
      </c>
      <c r="U170" s="268">
        <f t="shared" si="45"/>
        <v>7.630604168315366E-4</v>
      </c>
      <c r="V170" s="268">
        <f t="shared" si="45"/>
        <v>1.1530433777692689E-3</v>
      </c>
      <c r="W170" s="268">
        <f t="shared" si="45"/>
        <v>1.2314319793624872E-3</v>
      </c>
      <c r="X170" s="268">
        <f t="shared" si="45"/>
        <v>1.0898273604070528E-3</v>
      </c>
      <c r="Y170" s="268">
        <f t="shared" si="45"/>
        <v>9.7880607269481353E-4</v>
      </c>
      <c r="DA170" s="78"/>
    </row>
    <row r="171" spans="1:105" ht="12" customHeight="1" x14ac:dyDescent="0.25">
      <c r="A171" s="174" t="s">
        <v>1553</v>
      </c>
      <c r="B171" s="269">
        <f t="shared" ref="B171:Y171" si="46">IF(B$110=0,0,B$110/B$99)</f>
        <v>0.79136310203873894</v>
      </c>
      <c r="C171" s="269">
        <f t="shared" si="46"/>
        <v>0.79939934277325808</v>
      </c>
      <c r="D171" s="269">
        <f t="shared" si="46"/>
        <v>0.779088430097582</v>
      </c>
      <c r="E171" s="269">
        <f t="shared" si="46"/>
        <v>0.75069745244880315</v>
      </c>
      <c r="F171" s="269">
        <f t="shared" si="46"/>
        <v>0.75425362964638198</v>
      </c>
      <c r="G171" s="269">
        <f t="shared" si="46"/>
        <v>0.72724405423857885</v>
      </c>
      <c r="H171" s="269">
        <f t="shared" si="46"/>
        <v>0.74158797455511249</v>
      </c>
      <c r="I171" s="269">
        <f t="shared" si="46"/>
        <v>0.78512511958486719</v>
      </c>
      <c r="J171" s="269">
        <f t="shared" si="46"/>
        <v>0.75795380862995043</v>
      </c>
      <c r="K171" s="269">
        <f t="shared" si="46"/>
        <v>0.76688649453402846</v>
      </c>
      <c r="L171" s="269">
        <f t="shared" si="46"/>
        <v>0.79876430683372546</v>
      </c>
      <c r="M171" s="269">
        <f t="shared" si="46"/>
        <v>0.84614958652567596</v>
      </c>
      <c r="N171" s="269">
        <f t="shared" si="46"/>
        <v>0.83534081342825039</v>
      </c>
      <c r="O171" s="269">
        <f t="shared" si="46"/>
        <v>0.82960323836785688</v>
      </c>
      <c r="P171" s="269">
        <f t="shared" si="46"/>
        <v>0.82884976581055436</v>
      </c>
      <c r="Q171" s="269">
        <f t="shared" si="46"/>
        <v>0.83436451358797548</v>
      </c>
      <c r="R171" s="269">
        <f t="shared" si="46"/>
        <v>0.81165292794111554</v>
      </c>
      <c r="S171" s="269">
        <f t="shared" si="46"/>
        <v>0.80496041889845371</v>
      </c>
      <c r="T171" s="269">
        <f t="shared" si="46"/>
        <v>0.78628048628213765</v>
      </c>
      <c r="U171" s="269">
        <f t="shared" si="46"/>
        <v>0.78115645821525603</v>
      </c>
      <c r="V171" s="269">
        <f t="shared" si="46"/>
        <v>0.72092653393363071</v>
      </c>
      <c r="W171" s="269">
        <f t="shared" si="46"/>
        <v>0.77667492043992548</v>
      </c>
      <c r="X171" s="269">
        <f t="shared" si="46"/>
        <v>0.73824306653619032</v>
      </c>
      <c r="Y171" s="269">
        <f t="shared" si="46"/>
        <v>0.77009763567253631</v>
      </c>
      <c r="DA171" s="79"/>
    </row>
    <row r="172" spans="1:105" ht="12" customHeight="1" x14ac:dyDescent="0.25">
      <c r="A172" s="62" t="s">
        <v>1554</v>
      </c>
      <c r="B172" s="318">
        <f t="shared" ref="B172:Y172" si="47">IF(B$111=0,0,B$111/B$99)</f>
        <v>0.79136310203873894</v>
      </c>
      <c r="C172" s="318">
        <f t="shared" si="47"/>
        <v>0.79939934277325808</v>
      </c>
      <c r="D172" s="318">
        <f t="shared" si="47"/>
        <v>0.779088430097582</v>
      </c>
      <c r="E172" s="318">
        <f t="shared" si="47"/>
        <v>0.75069745244880315</v>
      </c>
      <c r="F172" s="318">
        <f t="shared" si="47"/>
        <v>0.75425362964638198</v>
      </c>
      <c r="G172" s="318">
        <f t="shared" si="47"/>
        <v>0.72724405423857885</v>
      </c>
      <c r="H172" s="318">
        <f t="shared" si="47"/>
        <v>0.74158797455511249</v>
      </c>
      <c r="I172" s="318">
        <f t="shared" si="47"/>
        <v>0.78512511958486719</v>
      </c>
      <c r="J172" s="318">
        <f t="shared" si="47"/>
        <v>0.75795380862995043</v>
      </c>
      <c r="K172" s="318">
        <f t="shared" si="47"/>
        <v>0.76688649453402846</v>
      </c>
      <c r="L172" s="318">
        <f t="shared" si="47"/>
        <v>0.79876430683372546</v>
      </c>
      <c r="M172" s="318">
        <f t="shared" si="47"/>
        <v>0.84614958652567596</v>
      </c>
      <c r="N172" s="318">
        <f t="shared" si="47"/>
        <v>0.83534081342825039</v>
      </c>
      <c r="O172" s="318">
        <f t="shared" si="47"/>
        <v>0.82960323836785688</v>
      </c>
      <c r="P172" s="318">
        <f t="shared" si="47"/>
        <v>0.82884976581055436</v>
      </c>
      <c r="Q172" s="318">
        <f t="shared" si="47"/>
        <v>0.83436451358797548</v>
      </c>
      <c r="R172" s="318">
        <f t="shared" si="47"/>
        <v>0.81165292794111554</v>
      </c>
      <c r="S172" s="318">
        <f t="shared" si="47"/>
        <v>0.80496041889845371</v>
      </c>
      <c r="T172" s="318">
        <f t="shared" si="47"/>
        <v>0.78628048628213765</v>
      </c>
      <c r="U172" s="318">
        <f t="shared" si="47"/>
        <v>0.78115645821525603</v>
      </c>
      <c r="V172" s="318">
        <f t="shared" si="47"/>
        <v>0.72092653393363071</v>
      </c>
      <c r="W172" s="318">
        <f t="shared" si="47"/>
        <v>0.77667492043992548</v>
      </c>
      <c r="X172" s="318">
        <f t="shared" si="47"/>
        <v>0.73824306653619032</v>
      </c>
      <c r="Y172" s="318">
        <f t="shared" si="47"/>
        <v>0.77009763567253631</v>
      </c>
      <c r="DA172" s="141"/>
    </row>
    <row r="173" spans="1:105" ht="12" customHeight="1" x14ac:dyDescent="0.25">
      <c r="A173" s="62" t="s">
        <v>1561</v>
      </c>
      <c r="B173" s="318">
        <f t="shared" ref="B173:Y173" si="48">IF(B$117=0,0,B$117/B$99)</f>
        <v>0</v>
      </c>
      <c r="C173" s="318">
        <f t="shared" si="48"/>
        <v>0</v>
      </c>
      <c r="D173" s="318">
        <f t="shared" si="48"/>
        <v>0</v>
      </c>
      <c r="E173" s="318">
        <f t="shared" si="48"/>
        <v>0</v>
      </c>
      <c r="F173" s="318">
        <f t="shared" si="48"/>
        <v>0</v>
      </c>
      <c r="G173" s="318">
        <f t="shared" si="48"/>
        <v>0</v>
      </c>
      <c r="H173" s="318">
        <f t="shared" si="48"/>
        <v>0</v>
      </c>
      <c r="I173" s="318">
        <f t="shared" si="48"/>
        <v>0</v>
      </c>
      <c r="J173" s="318">
        <f t="shared" si="48"/>
        <v>0</v>
      </c>
      <c r="K173" s="318">
        <f t="shared" si="48"/>
        <v>0</v>
      </c>
      <c r="L173" s="318">
        <f t="shared" si="48"/>
        <v>0</v>
      </c>
      <c r="M173" s="318">
        <f t="shared" si="48"/>
        <v>0</v>
      </c>
      <c r="N173" s="318">
        <f t="shared" si="48"/>
        <v>0</v>
      </c>
      <c r="O173" s="318">
        <f t="shared" si="48"/>
        <v>0</v>
      </c>
      <c r="P173" s="318">
        <f t="shared" si="48"/>
        <v>0</v>
      </c>
      <c r="Q173" s="318">
        <f t="shared" si="48"/>
        <v>0</v>
      </c>
      <c r="R173" s="318">
        <f t="shared" si="48"/>
        <v>0</v>
      </c>
      <c r="S173" s="318">
        <f t="shared" si="48"/>
        <v>0</v>
      </c>
      <c r="T173" s="318">
        <f t="shared" si="48"/>
        <v>0</v>
      </c>
      <c r="U173" s="318">
        <f t="shared" si="48"/>
        <v>0</v>
      </c>
      <c r="V173" s="318">
        <f t="shared" si="48"/>
        <v>0</v>
      </c>
      <c r="W173" s="318">
        <f t="shared" si="48"/>
        <v>0</v>
      </c>
      <c r="X173" s="318">
        <f t="shared" si="48"/>
        <v>0</v>
      </c>
      <c r="Y173" s="318">
        <f t="shared" si="48"/>
        <v>0</v>
      </c>
      <c r="DA173" s="141"/>
    </row>
    <row r="174" spans="1:105" ht="12" customHeight="1" x14ac:dyDescent="0.25">
      <c r="A174" s="174" t="s">
        <v>1563</v>
      </c>
      <c r="B174" s="269">
        <f t="shared" ref="B174:Y174" si="49">IF(B$118=0,0,B$118/B$99)</f>
        <v>0</v>
      </c>
      <c r="C174" s="269">
        <f t="shared" si="49"/>
        <v>0</v>
      </c>
      <c r="D174" s="269">
        <f t="shared" si="49"/>
        <v>0</v>
      </c>
      <c r="E174" s="269">
        <f t="shared" si="49"/>
        <v>0</v>
      </c>
      <c r="F174" s="269">
        <f t="shared" si="49"/>
        <v>0</v>
      </c>
      <c r="G174" s="269">
        <f t="shared" si="49"/>
        <v>0</v>
      </c>
      <c r="H174" s="269">
        <f t="shared" si="49"/>
        <v>0</v>
      </c>
      <c r="I174" s="269">
        <f t="shared" si="49"/>
        <v>0</v>
      </c>
      <c r="J174" s="269">
        <f t="shared" si="49"/>
        <v>0</v>
      </c>
      <c r="K174" s="269">
        <f t="shared" si="49"/>
        <v>0</v>
      </c>
      <c r="L174" s="269">
        <f t="shared" si="49"/>
        <v>0</v>
      </c>
      <c r="M174" s="269">
        <f t="shared" si="49"/>
        <v>0</v>
      </c>
      <c r="N174" s="269">
        <f t="shared" si="49"/>
        <v>0</v>
      </c>
      <c r="O174" s="269">
        <f t="shared" si="49"/>
        <v>0</v>
      </c>
      <c r="P174" s="269">
        <f t="shared" si="49"/>
        <v>0</v>
      </c>
      <c r="Q174" s="269">
        <f t="shared" si="49"/>
        <v>0</v>
      </c>
      <c r="R174" s="269">
        <f t="shared" si="49"/>
        <v>0</v>
      </c>
      <c r="S174" s="269">
        <f t="shared" si="49"/>
        <v>0</v>
      </c>
      <c r="T174" s="269">
        <f t="shared" si="49"/>
        <v>0</v>
      </c>
      <c r="U174" s="269">
        <f t="shared" si="49"/>
        <v>0</v>
      </c>
      <c r="V174" s="269">
        <f t="shared" si="49"/>
        <v>0</v>
      </c>
      <c r="W174" s="269">
        <f t="shared" si="49"/>
        <v>0</v>
      </c>
      <c r="X174" s="269">
        <f t="shared" si="49"/>
        <v>0</v>
      </c>
      <c r="Y174" s="269">
        <f t="shared" si="49"/>
        <v>0</v>
      </c>
      <c r="DA174" s="79"/>
    </row>
    <row r="175" spans="1:105" ht="12" customHeight="1" x14ac:dyDescent="0.25">
      <c r="A175" s="174" t="s">
        <v>1565</v>
      </c>
      <c r="B175" s="269">
        <f t="shared" ref="B175:Y175" si="50">IF(B$119=0,0,B$119/B$99)</f>
        <v>6.6178100139293219E-2</v>
      </c>
      <c r="C175" s="269">
        <f t="shared" si="50"/>
        <v>6.6850134433920252E-2</v>
      </c>
      <c r="D175" s="269">
        <f t="shared" si="50"/>
        <v>6.5151625102984181E-2</v>
      </c>
      <c r="E175" s="269">
        <f t="shared" si="50"/>
        <v>6.2777416655492843E-2</v>
      </c>
      <c r="F175" s="269">
        <f t="shared" si="50"/>
        <v>6.3074803594671755E-2</v>
      </c>
      <c r="G175" s="269">
        <f t="shared" si="50"/>
        <v>6.0816115539274081E-2</v>
      </c>
      <c r="H175" s="269">
        <f t="shared" si="50"/>
        <v>6.2015632414210618E-2</v>
      </c>
      <c r="I175" s="269">
        <f t="shared" si="50"/>
        <v>6.5656446013095088E-2</v>
      </c>
      <c r="J175" s="269">
        <f t="shared" si="50"/>
        <v>6.3384232748845179E-2</v>
      </c>
      <c r="K175" s="269">
        <f t="shared" si="50"/>
        <v>6.4131232679408012E-2</v>
      </c>
      <c r="L175" s="269">
        <f t="shared" si="50"/>
        <v>6.6797029264004978E-2</v>
      </c>
      <c r="M175" s="269">
        <f t="shared" si="50"/>
        <v>7.075964487813155E-2</v>
      </c>
      <c r="N175" s="269">
        <f t="shared" si="50"/>
        <v>6.9855756300838109E-2</v>
      </c>
      <c r="O175" s="269">
        <f t="shared" si="50"/>
        <v>6.9375948971022949E-2</v>
      </c>
      <c r="P175" s="269">
        <f t="shared" si="50"/>
        <v>6.9312939484959063E-2</v>
      </c>
      <c r="Q175" s="269">
        <f t="shared" si="50"/>
        <v>6.977411278166315E-2</v>
      </c>
      <c r="R175" s="269">
        <f t="shared" si="50"/>
        <v>6.7874846079200052E-2</v>
      </c>
      <c r="S175" s="269">
        <f t="shared" si="50"/>
        <v>6.7315181959825027E-2</v>
      </c>
      <c r="T175" s="269">
        <f t="shared" si="50"/>
        <v>6.5753064079811352E-2</v>
      </c>
      <c r="U175" s="269">
        <f t="shared" si="50"/>
        <v>6.5324564897005041E-2</v>
      </c>
      <c r="V175" s="269">
        <f t="shared" si="50"/>
        <v>6.0287810024023461E-2</v>
      </c>
      <c r="W175" s="269">
        <f t="shared" si="50"/>
        <v>6.4949794257699534E-2</v>
      </c>
      <c r="X175" s="269">
        <f t="shared" si="50"/>
        <v>6.1735912956400824E-2</v>
      </c>
      <c r="Y175" s="269">
        <f t="shared" si="50"/>
        <v>6.4399765820867511E-2</v>
      </c>
      <c r="DA175" s="79"/>
    </row>
    <row r="176" spans="1:105" ht="12" customHeight="1" x14ac:dyDescent="0.25">
      <c r="A176" s="62" t="s">
        <v>1566</v>
      </c>
      <c r="B176" s="318">
        <f t="shared" ref="B176:Y176" si="51">IF(B$120=0,0,B$120/B$99)</f>
        <v>6.6178100139293219E-2</v>
      </c>
      <c r="C176" s="318">
        <f t="shared" si="51"/>
        <v>6.6850134433920252E-2</v>
      </c>
      <c r="D176" s="318">
        <f t="shared" si="51"/>
        <v>6.5151625102984181E-2</v>
      </c>
      <c r="E176" s="318">
        <f t="shared" si="51"/>
        <v>6.2777416655492843E-2</v>
      </c>
      <c r="F176" s="318">
        <f t="shared" si="51"/>
        <v>6.3074803594671755E-2</v>
      </c>
      <c r="G176" s="318">
        <f t="shared" si="51"/>
        <v>6.0816115539274081E-2</v>
      </c>
      <c r="H176" s="318">
        <f t="shared" si="51"/>
        <v>6.2015632414210618E-2</v>
      </c>
      <c r="I176" s="318">
        <f t="shared" si="51"/>
        <v>6.5656446013095088E-2</v>
      </c>
      <c r="J176" s="318">
        <f t="shared" si="51"/>
        <v>6.3384232748845179E-2</v>
      </c>
      <c r="K176" s="318">
        <f t="shared" si="51"/>
        <v>6.4131232679408012E-2</v>
      </c>
      <c r="L176" s="318">
        <f t="shared" si="51"/>
        <v>6.6797029264004978E-2</v>
      </c>
      <c r="M176" s="318">
        <f t="shared" si="51"/>
        <v>7.075964487813155E-2</v>
      </c>
      <c r="N176" s="318">
        <f t="shared" si="51"/>
        <v>6.9855756300838109E-2</v>
      </c>
      <c r="O176" s="318">
        <f t="shared" si="51"/>
        <v>6.9375948971022949E-2</v>
      </c>
      <c r="P176" s="318">
        <f t="shared" si="51"/>
        <v>6.9312939484959063E-2</v>
      </c>
      <c r="Q176" s="318">
        <f t="shared" si="51"/>
        <v>6.977411278166315E-2</v>
      </c>
      <c r="R176" s="318">
        <f t="shared" si="51"/>
        <v>6.7874846079200052E-2</v>
      </c>
      <c r="S176" s="318">
        <f t="shared" si="51"/>
        <v>6.7315181959825027E-2</v>
      </c>
      <c r="T176" s="318">
        <f t="shared" si="51"/>
        <v>6.5753064079811352E-2</v>
      </c>
      <c r="U176" s="318">
        <f t="shared" si="51"/>
        <v>6.5324564897005041E-2</v>
      </c>
      <c r="V176" s="318">
        <f t="shared" si="51"/>
        <v>6.0287810024023461E-2</v>
      </c>
      <c r="W176" s="318">
        <f t="shared" si="51"/>
        <v>6.4949794257699534E-2</v>
      </c>
      <c r="X176" s="318">
        <f t="shared" si="51"/>
        <v>6.1735912956400824E-2</v>
      </c>
      <c r="Y176" s="318">
        <f t="shared" si="51"/>
        <v>6.4399765820867511E-2</v>
      </c>
      <c r="DA176" s="141"/>
    </row>
    <row r="177" spans="1:105" ht="12" customHeight="1" x14ac:dyDescent="0.25">
      <c r="A177" s="62" t="s">
        <v>1573</v>
      </c>
      <c r="B177" s="318">
        <f t="shared" ref="B177:Y177" si="52">IF(B$126=0,0,B$126/B$99)</f>
        <v>0</v>
      </c>
      <c r="C177" s="318">
        <f t="shared" si="52"/>
        <v>0</v>
      </c>
      <c r="D177" s="318">
        <f t="shared" si="52"/>
        <v>0</v>
      </c>
      <c r="E177" s="318">
        <f t="shared" si="52"/>
        <v>0</v>
      </c>
      <c r="F177" s="318">
        <f t="shared" si="52"/>
        <v>0</v>
      </c>
      <c r="G177" s="318">
        <f t="shared" si="52"/>
        <v>0</v>
      </c>
      <c r="H177" s="318">
        <f t="shared" si="52"/>
        <v>0</v>
      </c>
      <c r="I177" s="318">
        <f t="shared" si="52"/>
        <v>0</v>
      </c>
      <c r="J177" s="318">
        <f t="shared" si="52"/>
        <v>0</v>
      </c>
      <c r="K177" s="318">
        <f t="shared" si="52"/>
        <v>0</v>
      </c>
      <c r="L177" s="318">
        <f t="shared" si="52"/>
        <v>0</v>
      </c>
      <c r="M177" s="318">
        <f t="shared" si="52"/>
        <v>0</v>
      </c>
      <c r="N177" s="318">
        <f t="shared" si="52"/>
        <v>0</v>
      </c>
      <c r="O177" s="318">
        <f t="shared" si="52"/>
        <v>0</v>
      </c>
      <c r="P177" s="318">
        <f t="shared" si="52"/>
        <v>0</v>
      </c>
      <c r="Q177" s="318">
        <f t="shared" si="52"/>
        <v>0</v>
      </c>
      <c r="R177" s="318">
        <f t="shared" si="52"/>
        <v>0</v>
      </c>
      <c r="S177" s="318">
        <f t="shared" si="52"/>
        <v>0</v>
      </c>
      <c r="T177" s="318">
        <f t="shared" si="52"/>
        <v>0</v>
      </c>
      <c r="U177" s="318">
        <f t="shared" si="52"/>
        <v>0</v>
      </c>
      <c r="V177" s="318">
        <f t="shared" si="52"/>
        <v>0</v>
      </c>
      <c r="W177" s="318">
        <f t="shared" si="52"/>
        <v>0</v>
      </c>
      <c r="X177" s="318">
        <f t="shared" si="52"/>
        <v>0</v>
      </c>
      <c r="Y177" s="318">
        <f t="shared" si="52"/>
        <v>0</v>
      </c>
      <c r="DA177" s="141"/>
    </row>
    <row r="178" spans="1:105" ht="12" customHeight="1" x14ac:dyDescent="0.25">
      <c r="A178" s="174" t="s">
        <v>1575</v>
      </c>
      <c r="B178" s="269">
        <f t="shared" ref="B178:Y178" si="53">IF(B$127=0,0,B$127/B$99)</f>
        <v>0</v>
      </c>
      <c r="C178" s="269">
        <f t="shared" si="53"/>
        <v>0</v>
      </c>
      <c r="D178" s="269">
        <f t="shared" si="53"/>
        <v>0</v>
      </c>
      <c r="E178" s="269">
        <f t="shared" si="53"/>
        <v>0</v>
      </c>
      <c r="F178" s="269">
        <f t="shared" si="53"/>
        <v>0</v>
      </c>
      <c r="G178" s="269">
        <f t="shared" si="53"/>
        <v>0</v>
      </c>
      <c r="H178" s="269">
        <f t="shared" si="53"/>
        <v>0</v>
      </c>
      <c r="I178" s="269">
        <f t="shared" si="53"/>
        <v>0</v>
      </c>
      <c r="J178" s="269">
        <f t="shared" si="53"/>
        <v>0</v>
      </c>
      <c r="K178" s="269">
        <f t="shared" si="53"/>
        <v>0</v>
      </c>
      <c r="L178" s="269">
        <f t="shared" si="53"/>
        <v>0</v>
      </c>
      <c r="M178" s="269">
        <f t="shared" si="53"/>
        <v>0</v>
      </c>
      <c r="N178" s="269">
        <f t="shared" si="53"/>
        <v>0</v>
      </c>
      <c r="O178" s="269">
        <f t="shared" si="53"/>
        <v>0</v>
      </c>
      <c r="P178" s="269">
        <f t="shared" si="53"/>
        <v>0</v>
      </c>
      <c r="Q178" s="269">
        <f t="shared" si="53"/>
        <v>0</v>
      </c>
      <c r="R178" s="269">
        <f t="shared" si="53"/>
        <v>0</v>
      </c>
      <c r="S178" s="269">
        <f t="shared" si="53"/>
        <v>0</v>
      </c>
      <c r="T178" s="269">
        <f t="shared" si="53"/>
        <v>0</v>
      </c>
      <c r="U178" s="269">
        <f t="shared" si="53"/>
        <v>0</v>
      </c>
      <c r="V178" s="269">
        <f t="shared" si="53"/>
        <v>0</v>
      </c>
      <c r="W178" s="269">
        <f t="shared" si="53"/>
        <v>0</v>
      </c>
      <c r="X178" s="269">
        <f t="shared" si="53"/>
        <v>0</v>
      </c>
      <c r="Y178" s="269">
        <f t="shared" si="53"/>
        <v>0</v>
      </c>
      <c r="DA178" s="79"/>
    </row>
    <row r="179" spans="1:105" ht="12" customHeight="1" x14ac:dyDescent="0.25">
      <c r="A179" s="100" t="s">
        <v>105</v>
      </c>
      <c r="B179" s="310">
        <f t="shared" ref="B179:Y179" si="54">IF(B$99=0,0,B$128/B$99)</f>
        <v>0.14064094798447363</v>
      </c>
      <c r="C179" s="310">
        <f t="shared" si="54"/>
        <v>0.13149024131603665</v>
      </c>
      <c r="D179" s="310">
        <f t="shared" si="54"/>
        <v>0.15377549730166679</v>
      </c>
      <c r="E179" s="310">
        <f t="shared" si="54"/>
        <v>0.18480981269990301</v>
      </c>
      <c r="F179" s="310">
        <f t="shared" si="54"/>
        <v>0.18165641115385395</v>
      </c>
      <c r="G179" s="310">
        <f t="shared" si="54"/>
        <v>0.21108915904144265</v>
      </c>
      <c r="H179" s="310">
        <f t="shared" si="54"/>
        <v>0.19523125049277165</v>
      </c>
      <c r="I179" s="310">
        <f t="shared" si="54"/>
        <v>0.14801489759273806</v>
      </c>
      <c r="J179" s="310">
        <f t="shared" si="54"/>
        <v>0.17750050795771966</v>
      </c>
      <c r="K179" s="310">
        <f t="shared" si="54"/>
        <v>0.16759942224874944</v>
      </c>
      <c r="L179" s="310">
        <f t="shared" si="54"/>
        <v>0.13307568623843921</v>
      </c>
      <c r="M179" s="310">
        <f t="shared" si="54"/>
        <v>8.0686906106653328E-2</v>
      </c>
      <c r="N179" s="310">
        <f t="shared" si="54"/>
        <v>9.2566128157412511E-2</v>
      </c>
      <c r="O179" s="310">
        <f t="shared" si="54"/>
        <v>9.933928629016775E-2</v>
      </c>
      <c r="P179" s="310">
        <f t="shared" si="54"/>
        <v>9.9932215011765121E-2</v>
      </c>
      <c r="Q179" s="310">
        <f t="shared" si="54"/>
        <v>9.502298342337491E-2</v>
      </c>
      <c r="R179" s="310">
        <f t="shared" si="54"/>
        <v>0.1188088602908529</v>
      </c>
      <c r="S179" s="310">
        <f t="shared" si="54"/>
        <v>0.12669542294436281</v>
      </c>
      <c r="T179" s="310">
        <f t="shared" si="54"/>
        <v>0.14712889675112878</v>
      </c>
      <c r="U179" s="310">
        <f t="shared" si="54"/>
        <v>0.15275591647090742</v>
      </c>
      <c r="V179" s="310">
        <f t="shared" si="54"/>
        <v>0.21763261266457656</v>
      </c>
      <c r="W179" s="310">
        <f t="shared" si="54"/>
        <v>0.15714385332301242</v>
      </c>
      <c r="X179" s="310">
        <f t="shared" si="54"/>
        <v>0.19893119314700186</v>
      </c>
      <c r="Y179" s="310">
        <f t="shared" si="54"/>
        <v>0.16452379243390142</v>
      </c>
      <c r="DA179" s="127"/>
    </row>
    <row r="180" spans="1:105" ht="12" customHeight="1" x14ac:dyDescent="0.25">
      <c r="A180" s="172"/>
      <c r="B180" s="172"/>
      <c r="C180" s="172"/>
      <c r="D180" s="172"/>
      <c r="E180" s="172"/>
      <c r="F180" s="172"/>
      <c r="G180" s="172"/>
      <c r="H180" s="172"/>
      <c r="I180" s="172"/>
      <c r="J180" s="172"/>
      <c r="K180" s="172"/>
      <c r="L180" s="172"/>
      <c r="M180" s="172"/>
      <c r="N180" s="172"/>
      <c r="O180" s="172"/>
      <c r="P180" s="172"/>
      <c r="Q180" s="172"/>
      <c r="R180" s="172"/>
      <c r="S180" s="172"/>
      <c r="T180" s="172"/>
      <c r="U180" s="172"/>
      <c r="V180" s="172"/>
      <c r="W180" s="172"/>
      <c r="X180" s="172"/>
      <c r="Y180" s="172"/>
      <c r="DA180" s="176"/>
    </row>
    <row r="181" spans="1:105" ht="15" customHeight="1" x14ac:dyDescent="0.25">
      <c r="A181" s="32" t="s">
        <v>430</v>
      </c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DA181" s="88"/>
    </row>
    <row r="182" spans="1:105" ht="12" customHeight="1" x14ac:dyDescent="0.25">
      <c r="A182" s="172"/>
      <c r="B182" s="172"/>
      <c r="C182" s="172"/>
      <c r="D182" s="172"/>
      <c r="E182" s="172"/>
      <c r="F182" s="172"/>
      <c r="G182" s="172"/>
      <c r="H182" s="172"/>
      <c r="I182" s="172"/>
      <c r="J182" s="172"/>
      <c r="K182" s="172"/>
      <c r="L182" s="172"/>
      <c r="M182" s="172"/>
      <c r="N182" s="172"/>
      <c r="O182" s="172"/>
      <c r="P182" s="172"/>
      <c r="Q182" s="172"/>
      <c r="R182" s="172"/>
      <c r="S182" s="172"/>
      <c r="T182" s="172"/>
      <c r="U182" s="172"/>
      <c r="V182" s="172"/>
      <c r="W182" s="172"/>
      <c r="X182" s="172"/>
      <c r="Y182" s="172"/>
      <c r="DA182" s="176"/>
    </row>
    <row r="183" spans="1:105" ht="12" customHeight="1" x14ac:dyDescent="0.25">
      <c r="A183" s="35" t="s">
        <v>1805</v>
      </c>
      <c r="B183" s="320">
        <f t="shared" ref="B183:Y183" si="55">SUM(B184:B190,B191:B192)</f>
        <v>254.43299248242838</v>
      </c>
      <c r="C183" s="320">
        <f t="shared" si="55"/>
        <v>281.75358360695452</v>
      </c>
      <c r="D183" s="320">
        <f t="shared" si="55"/>
        <v>257.61425299533062</v>
      </c>
      <c r="E183" s="320">
        <f t="shared" si="55"/>
        <v>224.90868495886212</v>
      </c>
      <c r="F183" s="320">
        <f t="shared" si="55"/>
        <v>238.85753657556384</v>
      </c>
      <c r="G183" s="320">
        <f t="shared" si="55"/>
        <v>207.94155139426584</v>
      </c>
      <c r="H183" s="320">
        <f t="shared" si="55"/>
        <v>200.11225884405201</v>
      </c>
      <c r="I183" s="320">
        <f t="shared" si="55"/>
        <v>272.83773179440328</v>
      </c>
      <c r="J183" s="320">
        <f t="shared" si="55"/>
        <v>234.34426631075388</v>
      </c>
      <c r="K183" s="320">
        <f t="shared" si="55"/>
        <v>235.23201277575464</v>
      </c>
      <c r="L183" s="320">
        <f t="shared" si="55"/>
        <v>299.39344453337702</v>
      </c>
      <c r="M183" s="320">
        <f t="shared" si="55"/>
        <v>331.61332277748693</v>
      </c>
      <c r="N183" s="320">
        <f t="shared" si="55"/>
        <v>369.62465432542933</v>
      </c>
      <c r="O183" s="320">
        <f t="shared" si="55"/>
        <v>385.24246319417244</v>
      </c>
      <c r="P183" s="320">
        <f t="shared" si="55"/>
        <v>389.12226514757003</v>
      </c>
      <c r="Q183" s="320">
        <f t="shared" si="55"/>
        <v>414.20233107460672</v>
      </c>
      <c r="R183" s="320">
        <f t="shared" si="55"/>
        <v>369.45113206324191</v>
      </c>
      <c r="S183" s="320">
        <f t="shared" si="55"/>
        <v>336.01141365205649</v>
      </c>
      <c r="T183" s="320">
        <f t="shared" si="55"/>
        <v>287.88528235038876</v>
      </c>
      <c r="U183" s="320">
        <f t="shared" si="55"/>
        <v>334.80340337158475</v>
      </c>
      <c r="V183" s="320">
        <f t="shared" si="55"/>
        <v>236.92467858640816</v>
      </c>
      <c r="W183" s="320">
        <f t="shared" si="55"/>
        <v>255.07187713261564</v>
      </c>
      <c r="X183" s="320">
        <f t="shared" si="55"/>
        <v>240.81833504064986</v>
      </c>
      <c r="Y183" s="320">
        <f t="shared" si="55"/>
        <v>232.75935526407125</v>
      </c>
      <c r="DA183" s="95"/>
    </row>
    <row r="184" spans="1:105" ht="12" customHeight="1" x14ac:dyDescent="0.25">
      <c r="A184" s="55" t="s">
        <v>91</v>
      </c>
      <c r="B184" s="273">
        <f>IF(B$6=0,0,B$6/NMM!B$9*1000)</f>
        <v>0</v>
      </c>
      <c r="C184" s="273">
        <f>IF(C$6=0,0,C$6/NMM!C$9*1000)</f>
        <v>0</v>
      </c>
      <c r="D184" s="273">
        <f>IF(D$6=0,0,D$6/NMM!D$9*1000)</f>
        <v>0</v>
      </c>
      <c r="E184" s="273">
        <f>IF(E$6=0,0,E$6/NMM!E$9*1000)</f>
        <v>0</v>
      </c>
      <c r="F184" s="273">
        <f>IF(F$6=0,0,F$6/NMM!F$9*1000)</f>
        <v>0</v>
      </c>
      <c r="G184" s="273">
        <f>IF(G$6=0,0,G$6/NMM!G$9*1000)</f>
        <v>0</v>
      </c>
      <c r="H184" s="273">
        <f>IF(H$6=0,0,H$6/NMM!H$9*1000)</f>
        <v>0</v>
      </c>
      <c r="I184" s="273">
        <f>IF(I$6=0,0,I$6/NMM!I$9*1000)</f>
        <v>0</v>
      </c>
      <c r="J184" s="273">
        <f>IF(J$6=0,0,J$6/NMM!J$9*1000)</f>
        <v>0</v>
      </c>
      <c r="K184" s="273">
        <f>IF(K$6=0,0,K$6/NMM!K$9*1000)</f>
        <v>0</v>
      </c>
      <c r="L184" s="273">
        <f>IF(L$6=0,0,L$6/NMM!L$9*1000)</f>
        <v>0</v>
      </c>
      <c r="M184" s="273">
        <f>IF(M$6=0,0,M$6/NMM!M$9*1000)</f>
        <v>0</v>
      </c>
      <c r="N184" s="273">
        <f>IF(N$6=0,0,N$6/NMM!N$9*1000)</f>
        <v>0</v>
      </c>
      <c r="O184" s="273">
        <f>IF(O$6=0,0,O$6/NMM!O$9*1000)</f>
        <v>0</v>
      </c>
      <c r="P184" s="273">
        <f>IF(P$6=0,0,P$6/NMM!P$9*1000)</f>
        <v>0</v>
      </c>
      <c r="Q184" s="273">
        <f>IF(Q$6=0,0,Q$6/NMM!Q$9*1000)</f>
        <v>0</v>
      </c>
      <c r="R184" s="273">
        <f>IF(R$6=0,0,R$6/NMM!R$9*1000)</f>
        <v>0</v>
      </c>
      <c r="S184" s="273">
        <f>IF(S$6=0,0,S$6/NMM!S$9*1000)</f>
        <v>0</v>
      </c>
      <c r="T184" s="273">
        <f>IF(T$6=0,0,T$6/NMM!T$9*1000)</f>
        <v>0</v>
      </c>
      <c r="U184" s="273">
        <f>IF(U$6=0,0,U$6/NMM!U$9*1000)</f>
        <v>0</v>
      </c>
      <c r="V184" s="273">
        <f>IF(V$6=0,0,V$6/NMM!V$9*1000)</f>
        <v>0</v>
      </c>
      <c r="W184" s="273">
        <f>IF(W$6=0,0,W$6/NMM!W$9*1000)</f>
        <v>0</v>
      </c>
      <c r="X184" s="273">
        <f>IF(X$6=0,0,X$6/NMM!X$9*1000)</f>
        <v>0</v>
      </c>
      <c r="Y184" s="273">
        <f>IF(Y$6=0,0,Y$6/NMM!Y$9*1000)</f>
        <v>0</v>
      </c>
      <c r="DA184" s="76"/>
    </row>
    <row r="185" spans="1:105" ht="12" customHeight="1" x14ac:dyDescent="0.25">
      <c r="A185" s="173" t="s">
        <v>92</v>
      </c>
      <c r="B185" s="274">
        <f>IF(B$7=0,0,B$7/NMM!B$9*1000)</f>
        <v>0</v>
      </c>
      <c r="C185" s="274">
        <f>IF(C$7=0,0,C$7/NMM!C$9*1000)</f>
        <v>0</v>
      </c>
      <c r="D185" s="274">
        <f>IF(D$7=0,0,D$7/NMM!D$9*1000)</f>
        <v>0</v>
      </c>
      <c r="E185" s="274">
        <f>IF(E$7=0,0,E$7/NMM!E$9*1000)</f>
        <v>0</v>
      </c>
      <c r="F185" s="274">
        <f>IF(F$7=0,0,F$7/NMM!F$9*1000)</f>
        <v>0</v>
      </c>
      <c r="G185" s="274">
        <f>IF(G$7=0,0,G$7/NMM!G$9*1000)</f>
        <v>0</v>
      </c>
      <c r="H185" s="274">
        <f>IF(H$7=0,0,H$7/NMM!H$9*1000)</f>
        <v>0</v>
      </c>
      <c r="I185" s="274">
        <f>IF(I$7=0,0,I$7/NMM!I$9*1000)</f>
        <v>0</v>
      </c>
      <c r="J185" s="274">
        <f>IF(J$7=0,0,J$7/NMM!J$9*1000)</f>
        <v>0</v>
      </c>
      <c r="K185" s="274">
        <f>IF(K$7=0,0,K$7/NMM!K$9*1000)</f>
        <v>0</v>
      </c>
      <c r="L185" s="274">
        <f>IF(L$7=0,0,L$7/NMM!L$9*1000)</f>
        <v>0</v>
      </c>
      <c r="M185" s="274">
        <f>IF(M$7=0,0,M$7/NMM!M$9*1000)</f>
        <v>0</v>
      </c>
      <c r="N185" s="274">
        <f>IF(N$7=0,0,N$7/NMM!N$9*1000)</f>
        <v>0</v>
      </c>
      <c r="O185" s="274">
        <f>IF(O$7=0,0,O$7/NMM!O$9*1000)</f>
        <v>0</v>
      </c>
      <c r="P185" s="274">
        <f>IF(P$7=0,0,P$7/NMM!P$9*1000)</f>
        <v>0</v>
      </c>
      <c r="Q185" s="274">
        <f>IF(Q$7=0,0,Q$7/NMM!Q$9*1000)</f>
        <v>0</v>
      </c>
      <c r="R185" s="274">
        <f>IF(R$7=0,0,R$7/NMM!R$9*1000)</f>
        <v>0</v>
      </c>
      <c r="S185" s="274">
        <f>IF(S$7=0,0,S$7/NMM!S$9*1000)</f>
        <v>0</v>
      </c>
      <c r="T185" s="274">
        <f>IF(T$7=0,0,T$7/NMM!T$9*1000)</f>
        <v>0</v>
      </c>
      <c r="U185" s="274">
        <f>IF(U$7=0,0,U$7/NMM!U$9*1000)</f>
        <v>0</v>
      </c>
      <c r="V185" s="274">
        <f>IF(V$7=0,0,V$7/NMM!V$9*1000)</f>
        <v>0</v>
      </c>
      <c r="W185" s="274">
        <f>IF(W$7=0,0,W$7/NMM!W$9*1000)</f>
        <v>0</v>
      </c>
      <c r="X185" s="274">
        <f>IF(X$7=0,0,X$7/NMM!X$9*1000)</f>
        <v>0</v>
      </c>
      <c r="Y185" s="274">
        <f>IF(Y$7=0,0,Y$7/NMM!Y$9*1000)</f>
        <v>0</v>
      </c>
      <c r="DA185" s="77"/>
    </row>
    <row r="186" spans="1:105" ht="12" customHeight="1" x14ac:dyDescent="0.25">
      <c r="A186" s="173" t="s">
        <v>93</v>
      </c>
      <c r="B186" s="274">
        <f>IF(B$8=0,0,B$8/NMM!B$9*1000)</f>
        <v>0</v>
      </c>
      <c r="C186" s="274">
        <f>IF(C$8=0,0,C$8/NMM!C$9*1000)</f>
        <v>0</v>
      </c>
      <c r="D186" s="274">
        <f>IF(D$8=0,0,D$8/NMM!D$9*1000)</f>
        <v>0</v>
      </c>
      <c r="E186" s="274">
        <f>IF(E$8=0,0,E$8/NMM!E$9*1000)</f>
        <v>0</v>
      </c>
      <c r="F186" s="274">
        <f>IF(F$8=0,0,F$8/NMM!F$9*1000)</f>
        <v>0</v>
      </c>
      <c r="G186" s="274">
        <f>IF(G$8=0,0,G$8/NMM!G$9*1000)</f>
        <v>0</v>
      </c>
      <c r="H186" s="274">
        <f>IF(H$8=0,0,H$8/NMM!H$9*1000)</f>
        <v>0</v>
      </c>
      <c r="I186" s="274">
        <f>IF(I$8=0,0,I$8/NMM!I$9*1000)</f>
        <v>0</v>
      </c>
      <c r="J186" s="274">
        <f>IF(J$8=0,0,J$8/NMM!J$9*1000)</f>
        <v>0</v>
      </c>
      <c r="K186" s="274">
        <f>IF(K$8=0,0,K$8/NMM!K$9*1000)</f>
        <v>0</v>
      </c>
      <c r="L186" s="274">
        <f>IF(L$8=0,0,L$8/NMM!L$9*1000)</f>
        <v>0</v>
      </c>
      <c r="M186" s="274">
        <f>IF(M$8=0,0,M$8/NMM!M$9*1000)</f>
        <v>0</v>
      </c>
      <c r="N186" s="274">
        <f>IF(N$8=0,0,N$8/NMM!N$9*1000)</f>
        <v>0</v>
      </c>
      <c r="O186" s="274">
        <f>IF(O$8=0,0,O$8/NMM!O$9*1000)</f>
        <v>0</v>
      </c>
      <c r="P186" s="274">
        <f>IF(P$8=0,0,P$8/NMM!P$9*1000)</f>
        <v>0</v>
      </c>
      <c r="Q186" s="274">
        <f>IF(Q$8=0,0,Q$8/NMM!Q$9*1000)</f>
        <v>0</v>
      </c>
      <c r="R186" s="274">
        <f>IF(R$8=0,0,R$8/NMM!R$9*1000)</f>
        <v>0</v>
      </c>
      <c r="S186" s="274">
        <f>IF(S$8=0,0,S$8/NMM!S$9*1000)</f>
        <v>0</v>
      </c>
      <c r="T186" s="274">
        <f>IF(T$8=0,0,T$8/NMM!T$9*1000)</f>
        <v>0</v>
      </c>
      <c r="U186" s="274">
        <f>IF(U$8=0,0,U$8/NMM!U$9*1000)</f>
        <v>0</v>
      </c>
      <c r="V186" s="274">
        <f>IF(V$8=0,0,V$8/NMM!V$9*1000)</f>
        <v>0</v>
      </c>
      <c r="W186" s="274">
        <f>IF(W$8=0,0,W$8/NMM!W$9*1000)</f>
        <v>0</v>
      </c>
      <c r="X186" s="274">
        <f>IF(X$8=0,0,X$8/NMM!X$9*1000)</f>
        <v>0</v>
      </c>
      <c r="Y186" s="274">
        <f>IF(Y$8=0,0,Y$8/NMM!Y$9*1000)</f>
        <v>0</v>
      </c>
      <c r="DA186" s="77"/>
    </row>
    <row r="187" spans="1:105" ht="12" customHeight="1" x14ac:dyDescent="0.25">
      <c r="A187" s="173" t="s">
        <v>94</v>
      </c>
      <c r="B187" s="274">
        <f>IF(B$9=0,0,B$9/NMM!B$9*1000)</f>
        <v>0</v>
      </c>
      <c r="C187" s="274">
        <f>IF(C$9=0,0,C$9/NMM!C$9*1000)</f>
        <v>0</v>
      </c>
      <c r="D187" s="274">
        <f>IF(D$9=0,0,D$9/NMM!D$9*1000)</f>
        <v>0</v>
      </c>
      <c r="E187" s="274">
        <f>IF(E$9=0,0,E$9/NMM!E$9*1000)</f>
        <v>0</v>
      </c>
      <c r="F187" s="274">
        <f>IF(F$9=0,0,F$9/NMM!F$9*1000)</f>
        <v>0</v>
      </c>
      <c r="G187" s="274">
        <f>IF(G$9=0,0,G$9/NMM!G$9*1000)</f>
        <v>0</v>
      </c>
      <c r="H187" s="274">
        <f>IF(H$9=0,0,H$9/NMM!H$9*1000)</f>
        <v>0</v>
      </c>
      <c r="I187" s="274">
        <f>IF(I$9=0,0,I$9/NMM!I$9*1000)</f>
        <v>0</v>
      </c>
      <c r="J187" s="274">
        <f>IF(J$9=0,0,J$9/NMM!J$9*1000)</f>
        <v>0</v>
      </c>
      <c r="K187" s="274">
        <f>IF(K$9=0,0,K$9/NMM!K$9*1000)</f>
        <v>0</v>
      </c>
      <c r="L187" s="274">
        <f>IF(L$9=0,0,L$9/NMM!L$9*1000)</f>
        <v>0</v>
      </c>
      <c r="M187" s="274">
        <f>IF(M$9=0,0,M$9/NMM!M$9*1000)</f>
        <v>0</v>
      </c>
      <c r="N187" s="274">
        <f>IF(N$9=0,0,N$9/NMM!N$9*1000)</f>
        <v>0</v>
      </c>
      <c r="O187" s="274">
        <f>IF(O$9=0,0,O$9/NMM!O$9*1000)</f>
        <v>0</v>
      </c>
      <c r="P187" s="274">
        <f>IF(P$9=0,0,P$9/NMM!P$9*1000)</f>
        <v>0</v>
      </c>
      <c r="Q187" s="274">
        <f>IF(Q$9=0,0,Q$9/NMM!Q$9*1000)</f>
        <v>0</v>
      </c>
      <c r="R187" s="274">
        <f>IF(R$9=0,0,R$9/NMM!R$9*1000)</f>
        <v>0</v>
      </c>
      <c r="S187" s="274">
        <f>IF(S$9=0,0,S$9/NMM!S$9*1000)</f>
        <v>0</v>
      </c>
      <c r="T187" s="274">
        <f>IF(T$9=0,0,T$9/NMM!T$9*1000)</f>
        <v>0</v>
      </c>
      <c r="U187" s="274">
        <f>IF(U$9=0,0,U$9/NMM!U$9*1000)</f>
        <v>0</v>
      </c>
      <c r="V187" s="274">
        <f>IF(V$9=0,0,V$9/NMM!V$9*1000)</f>
        <v>0</v>
      </c>
      <c r="W187" s="274">
        <f>IF(W$9=0,0,W$9/NMM!W$9*1000)</f>
        <v>0</v>
      </c>
      <c r="X187" s="274">
        <f>IF(X$9=0,0,X$9/NMM!X$9*1000)</f>
        <v>0</v>
      </c>
      <c r="Y187" s="274">
        <f>IF(Y$9=0,0,Y$9/NMM!Y$9*1000)</f>
        <v>0</v>
      </c>
      <c r="DA187" s="77"/>
    </row>
    <row r="188" spans="1:105" ht="12" customHeight="1" x14ac:dyDescent="0.25">
      <c r="A188" s="56" t="s">
        <v>95</v>
      </c>
      <c r="B188" s="275">
        <f>IF(B$10=0,0,B$10/NMM!B$9*1000)</f>
        <v>0.21622099729277641</v>
      </c>
      <c r="C188" s="275">
        <f>IF(C$10=0,0,C$10/NMM!C$9*1000)</f>
        <v>0.29422435282415377</v>
      </c>
      <c r="D188" s="275">
        <f>IF(D$10=0,0,D$10/NMM!D$9*1000)</f>
        <v>0.23802939104480578</v>
      </c>
      <c r="E188" s="275">
        <f>IF(E$10=0,0,E$10/NMM!E$9*1000)</f>
        <v>0.18463474673501518</v>
      </c>
      <c r="F188" s="275">
        <f>IF(F$10=0,0,F$10/NMM!F$9*1000)</f>
        <v>0.11392610519348095</v>
      </c>
      <c r="G188" s="275">
        <f>IF(G$10=0,0,G$10/NMM!G$9*1000)</f>
        <v>8.3769217291049983E-2</v>
      </c>
      <c r="H188" s="275">
        <f>IF(H$10=0,0,H$10/NMM!H$9*1000)</f>
        <v>0.10756709962831</v>
      </c>
      <c r="I188" s="275">
        <f>IF(I$10=0,0,I$10/NMM!I$9*1000)</f>
        <v>0.14508237267514767</v>
      </c>
      <c r="J188" s="275">
        <f>IF(J$10=0,0,J$10/NMM!J$9*1000)</f>
        <v>0.12317897808110495</v>
      </c>
      <c r="K188" s="275">
        <f>IF(K$10=0,0,K$10/NMM!K$9*1000)</f>
        <v>0.13089802353001917</v>
      </c>
      <c r="L188" s="275">
        <f>IF(L$10=0,0,L$10/NMM!L$9*1000)</f>
        <v>0.16783164596116368</v>
      </c>
      <c r="M188" s="275">
        <f>IF(M$10=0,0,M$10/NMM!M$9*1000)</f>
        <v>0.26925353360816551</v>
      </c>
      <c r="N188" s="275">
        <f>IF(N$10=0,0,N$10/NMM!N$9*1000)</f>
        <v>0.23436016076634705</v>
      </c>
      <c r="O188" s="275">
        <f>IF(O$10=0,0,O$10/NMM!O$9*1000)</f>
        <v>0.18804052828962797</v>
      </c>
      <c r="P188" s="275">
        <f>IF(P$10=0,0,P$10/NMM!P$9*1000)</f>
        <v>0.22654617490826137</v>
      </c>
      <c r="Q188" s="275">
        <f>IF(Q$10=0,0,Q$10/NMM!Q$9*1000)</f>
        <v>8.1124272419820495E-2</v>
      </c>
      <c r="R188" s="275">
        <f>IF(R$10=0,0,R$10/NMM!R$9*1000)</f>
        <v>0.13944536957496484</v>
      </c>
      <c r="S188" s="275">
        <f>IF(S$10=0,0,S$10/NMM!S$9*1000)</f>
        <v>8.5826465787246314E-2</v>
      </c>
      <c r="T188" s="275">
        <f>IF(T$10=0,0,T$10/NMM!T$9*1000)</f>
        <v>9.6181581581924802E-2</v>
      </c>
      <c r="U188" s="275">
        <f>IF(U$10=0,0,U$10/NMM!U$9*1000)</f>
        <v>9.1883510635871704E-2</v>
      </c>
      <c r="V188" s="275">
        <f>IF(V$10=0,0,V$10/NMM!V$9*1000)</f>
        <v>0.12030510225730359</v>
      </c>
      <c r="W188" s="275">
        <f>IF(W$10=0,0,W$10/NMM!W$9*1000)</f>
        <v>0.13403319374855052</v>
      </c>
      <c r="X188" s="275">
        <f>IF(X$10=0,0,X$10/NMM!X$9*1000)</f>
        <v>9.9458143139385932E-2</v>
      </c>
      <c r="Y188" s="275">
        <f>IF(Y$10=0,0,Y$10/NMM!Y$9*1000)</f>
        <v>8.4745811402817242E-2</v>
      </c>
      <c r="DA188" s="78"/>
    </row>
    <row r="189" spans="1:105" ht="12" customHeight="1" x14ac:dyDescent="0.25">
      <c r="A189" s="174" t="s">
        <v>1450</v>
      </c>
      <c r="B189" s="276">
        <f>IF(B$16=0,0,B$16/NMM!B$9*1000)</f>
        <v>0</v>
      </c>
      <c r="C189" s="276">
        <f>IF(C$16=0,0,C$16/NMM!C$9*1000)</f>
        <v>0</v>
      </c>
      <c r="D189" s="276">
        <f>IF(D$16=0,0,D$16/NMM!D$9*1000)</f>
        <v>0</v>
      </c>
      <c r="E189" s="276">
        <f>IF(E$16=0,0,E$16/NMM!E$9*1000)</f>
        <v>0</v>
      </c>
      <c r="F189" s="276">
        <f>IF(F$16=0,0,F$16/NMM!F$9*1000)</f>
        <v>0</v>
      </c>
      <c r="G189" s="276">
        <f>IF(G$16=0,0,G$16/NMM!G$9*1000)</f>
        <v>0</v>
      </c>
      <c r="H189" s="276">
        <f>IF(H$16=0,0,H$16/NMM!H$9*1000)</f>
        <v>0</v>
      </c>
      <c r="I189" s="276">
        <f>IF(I$16=0,0,I$16/NMM!I$9*1000)</f>
        <v>0</v>
      </c>
      <c r="J189" s="276">
        <f>IF(J$16=0,0,J$16/NMM!J$9*1000)</f>
        <v>0</v>
      </c>
      <c r="K189" s="276">
        <f>IF(K$16=0,0,K$16/NMM!K$9*1000)</f>
        <v>0</v>
      </c>
      <c r="L189" s="276">
        <f>IF(L$16=0,0,L$16/NMM!L$9*1000)</f>
        <v>0</v>
      </c>
      <c r="M189" s="276">
        <f>IF(M$16=0,0,M$16/NMM!M$9*1000)</f>
        <v>0</v>
      </c>
      <c r="N189" s="276">
        <f>IF(N$16=0,0,N$16/NMM!N$9*1000)</f>
        <v>0</v>
      </c>
      <c r="O189" s="276">
        <f>IF(O$16=0,0,O$16/NMM!O$9*1000)</f>
        <v>0</v>
      </c>
      <c r="P189" s="276">
        <f>IF(P$16=0,0,P$16/NMM!P$9*1000)</f>
        <v>0</v>
      </c>
      <c r="Q189" s="276">
        <f>IF(Q$16=0,0,Q$16/NMM!Q$9*1000)</f>
        <v>0</v>
      </c>
      <c r="R189" s="276">
        <f>IF(R$16=0,0,R$16/NMM!R$9*1000)</f>
        <v>0</v>
      </c>
      <c r="S189" s="276">
        <f>IF(S$16=0,0,S$16/NMM!S$9*1000)</f>
        <v>0</v>
      </c>
      <c r="T189" s="276">
        <f>IF(T$16=0,0,T$16/NMM!T$9*1000)</f>
        <v>0</v>
      </c>
      <c r="U189" s="276">
        <f>IF(U$16=0,0,U$16/NMM!U$9*1000)</f>
        <v>0</v>
      </c>
      <c r="V189" s="276">
        <f>IF(V$16=0,0,V$16/NMM!V$9*1000)</f>
        <v>0</v>
      </c>
      <c r="W189" s="276">
        <f>IF(W$16=0,0,W$16/NMM!W$9*1000)</f>
        <v>0</v>
      </c>
      <c r="X189" s="276">
        <f>IF(X$16=0,0,X$16/NMM!X$9*1000)</f>
        <v>0</v>
      </c>
      <c r="Y189" s="276">
        <f>IF(Y$16=0,0,Y$16/NMM!Y$9*1000)</f>
        <v>0</v>
      </c>
      <c r="DA189" s="79"/>
    </row>
    <row r="190" spans="1:105" ht="12" customHeight="1" x14ac:dyDescent="0.25">
      <c r="A190" s="174" t="s">
        <v>1452</v>
      </c>
      <c r="B190" s="276">
        <f>IF(B$17=0,0,B$17/NMM!B$9*1000)</f>
        <v>129.17467911859407</v>
      </c>
      <c r="C190" s="276">
        <f>IF(C$17=0,0,C$17/NMM!C$9*1000)</f>
        <v>143.01740284158728</v>
      </c>
      <c r="D190" s="276">
        <f>IF(D$17=0,0,D$17/NMM!D$9*1000)</f>
        <v>130.78008544681362</v>
      </c>
      <c r="E190" s="276">
        <f>IF(E$17=0,0,E$17/NMM!E$9*1000)</f>
        <v>114.18859938625127</v>
      </c>
      <c r="F190" s="276">
        <f>IF(F$17=0,0,F$17/NMM!F$9*1000)</f>
        <v>121.31233157418937</v>
      </c>
      <c r="G190" s="276">
        <f>IF(G$17=0,0,G$17/NMM!G$9*1000)</f>
        <v>105.6183750511649</v>
      </c>
      <c r="H190" s="276">
        <f>IF(H$17=0,0,H$17/NMM!H$9*1000)</f>
        <v>101.62799931478907</v>
      </c>
      <c r="I190" s="276">
        <f>IF(I$17=0,0,I$17/NMM!I$9*1000)</f>
        <v>138.56279143687675</v>
      </c>
      <c r="J190" s="276">
        <f>IF(J$17=0,0,J$17/NMM!J$9*1000)</f>
        <v>119.01431059112986</v>
      </c>
      <c r="K190" s="276">
        <f>IF(K$17=0,0,K$17/NMM!K$9*1000)</f>
        <v>119.4614772311279</v>
      </c>
      <c r="L190" s="276">
        <f>IF(L$17=0,0,L$17/NMM!L$9*1000)</f>
        <v>152.04493512756551</v>
      </c>
      <c r="M190" s="276">
        <f>IF(M$17=0,0,M$17/NMM!M$9*1000)</f>
        <v>168.36522457736385</v>
      </c>
      <c r="N190" s="276">
        <f>IF(N$17=0,0,N$17/NMM!N$9*1000)</f>
        <v>187.69757966591686</v>
      </c>
      <c r="O190" s="276">
        <f>IF(O$17=0,0,O$17/NMM!O$9*1000)</f>
        <v>195.65696315189516</v>
      </c>
      <c r="P190" s="276">
        <f>IF(P$17=0,0,P$17/NMM!P$9*1000)</f>
        <v>197.60883365567349</v>
      </c>
      <c r="Q190" s="276">
        <f>IF(Q$17=0,0,Q$17/NMM!Q$9*1000)</f>
        <v>210.42661226623792</v>
      </c>
      <c r="R190" s="276">
        <f>IF(R$17=0,0,R$17/NMM!R$9*1000)</f>
        <v>187.65763700287803</v>
      </c>
      <c r="S190" s="276">
        <f>IF(S$17=0,0,S$17/NMM!S$9*1000)</f>
        <v>170.6932224770579</v>
      </c>
      <c r="T190" s="276">
        <f>IF(T$17=0,0,T$17/NMM!T$9*1000)</f>
        <v>146.23372222242634</v>
      </c>
      <c r="U190" s="276">
        <f>IF(U$17=0,0,U$17/NMM!U$9*1000)</f>
        <v>170.07632078225444</v>
      </c>
      <c r="V190" s="276">
        <f>IF(V$17=0,0,V$17/NMM!V$9*1000)</f>
        <v>120.32695081442918</v>
      </c>
      <c r="W190" s="276">
        <f>IF(W$17=0,0,W$17/NMM!W$9*1000)</f>
        <v>129.54107627755357</v>
      </c>
      <c r="X190" s="276">
        <f>IF(X$17=0,0,X$17/NMM!X$9*1000)</f>
        <v>122.31601990446333</v>
      </c>
      <c r="Y190" s="276">
        <f>IF(Y$17=0,0,Y$17/NMM!Y$9*1000)</f>
        <v>118.22850176055373</v>
      </c>
      <c r="DA190" s="79"/>
    </row>
    <row r="191" spans="1:105" ht="12" customHeight="1" x14ac:dyDescent="0.25">
      <c r="A191" s="174" t="s">
        <v>1461</v>
      </c>
      <c r="B191" s="276">
        <f>IF(B$25=0,0,B$25/NMM!B$9*1000)</f>
        <v>124.76172206340541</v>
      </c>
      <c r="C191" s="276">
        <f>IF(C$25=0,0,C$25/NMM!C$9*1000)</f>
        <v>138.13154083526405</v>
      </c>
      <c r="D191" s="276">
        <f>IF(D$25=0,0,D$25/NMM!D$9*1000)</f>
        <v>126.31228336138456</v>
      </c>
      <c r="E191" s="276">
        <f>IF(E$25=0,0,E$25/NMM!E$9*1000)</f>
        <v>110.28760742155649</v>
      </c>
      <c r="F191" s="276">
        <f>IF(F$25=0,0,F$25/NMM!F$9*1000)</f>
        <v>117.16797361522588</v>
      </c>
      <c r="G191" s="276">
        <f>IF(G$25=0,0,G$25/NMM!G$9*1000)</f>
        <v>102.0101651719541</v>
      </c>
      <c r="H191" s="276">
        <f>IF(H$25=0,0,H$25/NMM!H$9*1000)</f>
        <v>98.156111483202821</v>
      </c>
      <c r="I191" s="276">
        <f>IF(I$25=0,0,I$25/NMM!I$9*1000)</f>
        <v>133.82911102651849</v>
      </c>
      <c r="J191" s="276">
        <f>IF(J$25=0,0,J$25/NMM!J$9*1000)</f>
        <v>114.94845925575038</v>
      </c>
      <c r="K191" s="276">
        <f>IF(K$25=0,0,K$25/NMM!K$9*1000)</f>
        <v>115.38034947166689</v>
      </c>
      <c r="L191" s="276">
        <f>IF(L$25=0,0,L$25/NMM!L$9*1000)</f>
        <v>146.85066815701717</v>
      </c>
      <c r="M191" s="276">
        <f>IF(M$25=0,0,M$25/NMM!M$9*1000)</f>
        <v>162.61341229714938</v>
      </c>
      <c r="N191" s="276">
        <f>IF(N$25=0,0,N$25/NMM!N$9*1000)</f>
        <v>181.28532175221153</v>
      </c>
      <c r="O191" s="276">
        <f>IF(O$25=0,0,O$25/NMM!O$9*1000)</f>
        <v>188.97279113126828</v>
      </c>
      <c r="P191" s="276">
        <f>IF(P$25=0,0,P$25/NMM!P$9*1000)</f>
        <v>190.85798044977705</v>
      </c>
      <c r="Q191" s="276">
        <f>IF(Q$25=0,0,Q$25/NMM!Q$9*1000)</f>
        <v>203.23786901147659</v>
      </c>
      <c r="R191" s="276">
        <f>IF(R$25=0,0,R$25/NMM!R$9*1000)</f>
        <v>181.24674363877233</v>
      </c>
      <c r="S191" s="276">
        <f>IF(S$25=0,0,S$25/NMM!S$9*1000)</f>
        <v>164.8618794805603</v>
      </c>
      <c r="T191" s="276">
        <f>IF(T$25=0,0,T$25/NMM!T$9*1000)</f>
        <v>141.2379820309954</v>
      </c>
      <c r="U191" s="276">
        <f>IF(U$25=0,0,U$25/NMM!U$9*1000)</f>
        <v>164.26605281923113</v>
      </c>
      <c r="V191" s="276">
        <f>IF(V$25=0,0,V$25/NMM!V$9*1000)</f>
        <v>116.21625613224329</v>
      </c>
      <c r="W191" s="276">
        <f>IF(W$25=0,0,W$25/NMM!W$9*1000)</f>
        <v>125.1156021026116</v>
      </c>
      <c r="X191" s="276">
        <f>IF(X$25=0,0,X$25/NMM!X$9*1000)</f>
        <v>118.13737323250662</v>
      </c>
      <c r="Y191" s="276">
        <f>IF(Y$25=0,0,Y$25/NMM!Y$9*1000)</f>
        <v>114.18949578408353</v>
      </c>
      <c r="DA191" s="79"/>
    </row>
    <row r="192" spans="1:105" ht="12" customHeight="1" x14ac:dyDescent="0.25">
      <c r="A192" s="41" t="s">
        <v>1806</v>
      </c>
      <c r="B192" s="277">
        <f>IF(B$33=0,0,B$33/NMM!B$9*1000)</f>
        <v>0.28037030313613076</v>
      </c>
      <c r="C192" s="277">
        <f>IF(C$33=0,0,C$33/NMM!C$9*1000)</f>
        <v>0.31041557727907765</v>
      </c>
      <c r="D192" s="277">
        <f>IF(D$33=0,0,D$33/NMM!D$9*1000)</f>
        <v>0.28385479608761977</v>
      </c>
      <c r="E192" s="277">
        <f>IF(E$33=0,0,E$33/NMM!E$9*1000)</f>
        <v>0.24784340431936144</v>
      </c>
      <c r="F192" s="277">
        <f>IF(F$33=0,0,F$33/NMM!F$9*1000)</f>
        <v>0.26330528095509992</v>
      </c>
      <c r="G192" s="277">
        <f>IF(G$33=0,0,G$33/NMM!G$9*1000)</f>
        <v>0.22924195385578572</v>
      </c>
      <c r="H192" s="277">
        <f>IF(H$33=0,0,H$33/NMM!H$9*1000)</f>
        <v>0.2205809464318183</v>
      </c>
      <c r="I192" s="277">
        <f>IF(I$33=0,0,I$33/NMM!I$9*1000)</f>
        <v>0.3007469583329006</v>
      </c>
      <c r="J192" s="277">
        <f>IF(J$33=0,0,J$33/NMM!J$9*1000)</f>
        <v>0.258317485792535</v>
      </c>
      <c r="K192" s="277">
        <f>IF(K$33=0,0,K$33/NMM!K$9*1000)</f>
        <v>0.25928804942980593</v>
      </c>
      <c r="L192" s="277">
        <f>IF(L$33=0,0,L$33/NMM!L$9*1000)</f>
        <v>0.33000960283316594</v>
      </c>
      <c r="M192" s="277">
        <f>IF(M$33=0,0,M$33/NMM!M$9*1000)</f>
        <v>0.36543236936551737</v>
      </c>
      <c r="N192" s="277">
        <f>IF(N$33=0,0,N$33/NMM!N$9*1000)</f>
        <v>0.40739274653461161</v>
      </c>
      <c r="O192" s="277">
        <f>IF(O$33=0,0,O$33/NMM!O$9*1000)</f>
        <v>0.42466838271940621</v>
      </c>
      <c r="P192" s="277">
        <f>IF(P$33=0,0,P$33/NMM!P$9*1000)</f>
        <v>0.42890486721126558</v>
      </c>
      <c r="Q192" s="277">
        <f>IF(Q$33=0,0,Q$33/NMM!Q$9*1000)</f>
        <v>0.45672552447240244</v>
      </c>
      <c r="R192" s="277">
        <f>IF(R$33=0,0,R$33/NMM!R$9*1000)</f>
        <v>0.40730605201660991</v>
      </c>
      <c r="S192" s="277">
        <f>IF(S$33=0,0,S$33/NMM!S$9*1000)</f>
        <v>0.37048522865102967</v>
      </c>
      <c r="T192" s="277">
        <f>IF(T$33=0,0,T$33/NMM!T$9*1000)</f>
        <v>0.31739651538507085</v>
      </c>
      <c r="U192" s="277">
        <f>IF(U$33=0,0,U$33/NMM!U$9*1000)</f>
        <v>0.36914625946328028</v>
      </c>
      <c r="V192" s="277">
        <f>IF(V$33=0,0,V$33/NMM!V$9*1000)</f>
        <v>0.2611665374784094</v>
      </c>
      <c r="W192" s="277">
        <f>IF(W$33=0,0,W$33/NMM!W$9*1000)</f>
        <v>0.2811655587019018</v>
      </c>
      <c r="X192" s="277">
        <f>IF(X$33=0,0,X$33/NMM!X$9*1000)</f>
        <v>0.26548376054052059</v>
      </c>
      <c r="Y192" s="277">
        <f>IF(Y$33=0,0,Y$33/NMM!Y$9*1000)</f>
        <v>0.25661190803117373</v>
      </c>
      <c r="DA192" s="82"/>
    </row>
    <row r="193" spans="1:105" ht="12" customHeight="1" x14ac:dyDescent="0.25">
      <c r="A193" s="172"/>
      <c r="B193" s="172"/>
      <c r="C193" s="172"/>
      <c r="D193" s="172"/>
      <c r="E193" s="172"/>
      <c r="F193" s="172"/>
      <c r="G193" s="172"/>
      <c r="H193" s="172"/>
      <c r="I193" s="172"/>
      <c r="J193" s="172"/>
      <c r="K193" s="172"/>
      <c r="L193" s="172"/>
      <c r="M193" s="172"/>
      <c r="N193" s="172"/>
      <c r="O193" s="172"/>
      <c r="P193" s="172"/>
      <c r="Q193" s="172"/>
      <c r="R193" s="172"/>
      <c r="S193" s="172"/>
      <c r="T193" s="172"/>
      <c r="U193" s="172"/>
      <c r="V193" s="172"/>
      <c r="W193" s="172"/>
      <c r="X193" s="172"/>
      <c r="Y193" s="172"/>
      <c r="DA193" s="176"/>
    </row>
    <row r="194" spans="1:105" ht="12" customHeight="1" x14ac:dyDescent="0.25">
      <c r="A194" s="35" t="s">
        <v>1807</v>
      </c>
      <c r="B194" s="320">
        <f t="shared" ref="B194:Y194" si="56">SUM(B195:B201,B202,B203)</f>
        <v>239.98976776374397</v>
      </c>
      <c r="C194" s="320">
        <f t="shared" si="56"/>
        <v>267.69732366517582</v>
      </c>
      <c r="D194" s="320">
        <f t="shared" si="56"/>
        <v>228.87428163536015</v>
      </c>
      <c r="E194" s="320">
        <f t="shared" si="56"/>
        <v>190.55845942035927</v>
      </c>
      <c r="F194" s="320">
        <f t="shared" si="56"/>
        <v>204.65407688047313</v>
      </c>
      <c r="G194" s="320">
        <f t="shared" si="56"/>
        <v>161.95539101444288</v>
      </c>
      <c r="H194" s="320">
        <f t="shared" si="56"/>
        <v>157.49637503334861</v>
      </c>
      <c r="I194" s="320">
        <f t="shared" si="56"/>
        <v>222.8032543115998</v>
      </c>
      <c r="J194" s="320">
        <f t="shared" si="56"/>
        <v>188.05456103204477</v>
      </c>
      <c r="K194" s="320">
        <f t="shared" si="56"/>
        <v>184.939514538672</v>
      </c>
      <c r="L194" s="320">
        <f t="shared" si="56"/>
        <v>244.14991922340033</v>
      </c>
      <c r="M194" s="320">
        <f t="shared" si="56"/>
        <v>275.73846846780549</v>
      </c>
      <c r="N194" s="320">
        <f t="shared" si="56"/>
        <v>309.93185228571264</v>
      </c>
      <c r="O194" s="320">
        <f t="shared" si="56"/>
        <v>319.52318023728901</v>
      </c>
      <c r="P194" s="320">
        <f t="shared" si="56"/>
        <v>324.26411946188625</v>
      </c>
      <c r="Q194" s="320">
        <f t="shared" si="56"/>
        <v>349.44998439245552</v>
      </c>
      <c r="R194" s="320">
        <f t="shared" si="56"/>
        <v>292.04927700049586</v>
      </c>
      <c r="S194" s="320">
        <f t="shared" si="56"/>
        <v>293.96518960484872</v>
      </c>
      <c r="T194" s="320">
        <f t="shared" si="56"/>
        <v>250.66289348026089</v>
      </c>
      <c r="U194" s="320">
        <f t="shared" si="56"/>
        <v>277.28867643826618</v>
      </c>
      <c r="V194" s="320">
        <f t="shared" si="56"/>
        <v>193.19551043923863</v>
      </c>
      <c r="W194" s="320">
        <f t="shared" si="56"/>
        <v>216.7320900121272</v>
      </c>
      <c r="X194" s="320">
        <f t="shared" si="56"/>
        <v>198.24291857378071</v>
      </c>
      <c r="Y194" s="320">
        <f t="shared" si="56"/>
        <v>191.50092887290768</v>
      </c>
      <c r="DA194" s="95"/>
    </row>
    <row r="195" spans="1:105" ht="12" customHeight="1" x14ac:dyDescent="0.25">
      <c r="A195" s="55" t="s">
        <v>91</v>
      </c>
      <c r="B195" s="273">
        <f>IF(B$49=0,0,B$49/NMM!B$10*1000)</f>
        <v>0</v>
      </c>
      <c r="C195" s="273">
        <f>IF(C$49=0,0,C$49/NMM!C$10*1000)</f>
        <v>0</v>
      </c>
      <c r="D195" s="273">
        <f>IF(D$49=0,0,D$49/NMM!D$10*1000)</f>
        <v>0</v>
      </c>
      <c r="E195" s="273">
        <f>IF(E$49=0,0,E$49/NMM!E$10*1000)</f>
        <v>0</v>
      </c>
      <c r="F195" s="273">
        <f>IF(F$49=0,0,F$49/NMM!F$10*1000)</f>
        <v>0</v>
      </c>
      <c r="G195" s="273">
        <f>IF(G$49=0,0,G$49/NMM!G$10*1000)</f>
        <v>0</v>
      </c>
      <c r="H195" s="273">
        <f>IF(H$49=0,0,H$49/NMM!H$10*1000)</f>
        <v>0</v>
      </c>
      <c r="I195" s="273">
        <f>IF(I$49=0,0,I$49/NMM!I$10*1000)</f>
        <v>0</v>
      </c>
      <c r="J195" s="273">
        <f>IF(J$49=0,0,J$49/NMM!J$10*1000)</f>
        <v>0</v>
      </c>
      <c r="K195" s="273">
        <f>IF(K$49=0,0,K$49/NMM!K$10*1000)</f>
        <v>0</v>
      </c>
      <c r="L195" s="273">
        <f>IF(L$49=0,0,L$49/NMM!L$10*1000)</f>
        <v>0</v>
      </c>
      <c r="M195" s="273">
        <f>IF(M$49=0,0,M$49/NMM!M$10*1000)</f>
        <v>0</v>
      </c>
      <c r="N195" s="273">
        <f>IF(N$49=0,0,N$49/NMM!N$10*1000)</f>
        <v>0</v>
      </c>
      <c r="O195" s="273">
        <f>IF(O$49=0,0,O$49/NMM!O$10*1000)</f>
        <v>0</v>
      </c>
      <c r="P195" s="273">
        <f>IF(P$49=0,0,P$49/NMM!P$10*1000)</f>
        <v>0</v>
      </c>
      <c r="Q195" s="273">
        <f>IF(Q$49=0,0,Q$49/NMM!Q$10*1000)</f>
        <v>0</v>
      </c>
      <c r="R195" s="273">
        <f>IF(R$49=0,0,R$49/NMM!R$10*1000)</f>
        <v>0</v>
      </c>
      <c r="S195" s="273">
        <f>IF(S$49=0,0,S$49/NMM!S$10*1000)</f>
        <v>0</v>
      </c>
      <c r="T195" s="273">
        <f>IF(T$49=0,0,T$49/NMM!T$10*1000)</f>
        <v>0</v>
      </c>
      <c r="U195" s="273">
        <f>IF(U$49=0,0,U$49/NMM!U$10*1000)</f>
        <v>0</v>
      </c>
      <c r="V195" s="273">
        <f>IF(V$49=0,0,V$49/NMM!V$10*1000)</f>
        <v>0</v>
      </c>
      <c r="W195" s="273">
        <f>IF(W$49=0,0,W$49/NMM!W$10*1000)</f>
        <v>0</v>
      </c>
      <c r="X195" s="273">
        <f>IF(X$49=0,0,X$49/NMM!X$10*1000)</f>
        <v>0</v>
      </c>
      <c r="Y195" s="273">
        <f>IF(Y$49=0,0,Y$49/NMM!Y$10*1000)</f>
        <v>0</v>
      </c>
      <c r="DA195" s="76"/>
    </row>
    <row r="196" spans="1:105" ht="12" customHeight="1" x14ac:dyDescent="0.25">
      <c r="A196" s="173" t="s">
        <v>92</v>
      </c>
      <c r="B196" s="274">
        <f>IF(B$50=0,0,B$50/NMM!B$10*1000)</f>
        <v>0</v>
      </c>
      <c r="C196" s="274">
        <f>IF(C$50=0,0,C$50/NMM!C$10*1000)</f>
        <v>0</v>
      </c>
      <c r="D196" s="274">
        <f>IF(D$50=0,0,D$50/NMM!D$10*1000)</f>
        <v>0</v>
      </c>
      <c r="E196" s="274">
        <f>IF(E$50=0,0,E$50/NMM!E$10*1000)</f>
        <v>0</v>
      </c>
      <c r="F196" s="274">
        <f>IF(F$50=0,0,F$50/NMM!F$10*1000)</f>
        <v>0</v>
      </c>
      <c r="G196" s="274">
        <f>IF(G$50=0,0,G$50/NMM!G$10*1000)</f>
        <v>0</v>
      </c>
      <c r="H196" s="274">
        <f>IF(H$50=0,0,H$50/NMM!H$10*1000)</f>
        <v>0</v>
      </c>
      <c r="I196" s="274">
        <f>IF(I$50=0,0,I$50/NMM!I$10*1000)</f>
        <v>0</v>
      </c>
      <c r="J196" s="274">
        <f>IF(J$50=0,0,J$50/NMM!J$10*1000)</f>
        <v>0</v>
      </c>
      <c r="K196" s="274">
        <f>IF(K$50=0,0,K$50/NMM!K$10*1000)</f>
        <v>0</v>
      </c>
      <c r="L196" s="274">
        <f>IF(L$50=0,0,L$50/NMM!L$10*1000)</f>
        <v>0</v>
      </c>
      <c r="M196" s="274">
        <f>IF(M$50=0,0,M$50/NMM!M$10*1000)</f>
        <v>0</v>
      </c>
      <c r="N196" s="274">
        <f>IF(N$50=0,0,N$50/NMM!N$10*1000)</f>
        <v>0</v>
      </c>
      <c r="O196" s="274">
        <f>IF(O$50=0,0,O$50/NMM!O$10*1000)</f>
        <v>0</v>
      </c>
      <c r="P196" s="274">
        <f>IF(P$50=0,0,P$50/NMM!P$10*1000)</f>
        <v>0</v>
      </c>
      <c r="Q196" s="274">
        <f>IF(Q$50=0,0,Q$50/NMM!Q$10*1000)</f>
        <v>0</v>
      </c>
      <c r="R196" s="274">
        <f>IF(R$50=0,0,R$50/NMM!R$10*1000)</f>
        <v>0</v>
      </c>
      <c r="S196" s="274">
        <f>IF(S$50=0,0,S$50/NMM!S$10*1000)</f>
        <v>0</v>
      </c>
      <c r="T196" s="274">
        <f>IF(T$50=0,0,T$50/NMM!T$10*1000)</f>
        <v>0</v>
      </c>
      <c r="U196" s="274">
        <f>IF(U$50=0,0,U$50/NMM!U$10*1000)</f>
        <v>0</v>
      </c>
      <c r="V196" s="274">
        <f>IF(V$50=0,0,V$50/NMM!V$10*1000)</f>
        <v>0</v>
      </c>
      <c r="W196" s="274">
        <f>IF(W$50=0,0,W$50/NMM!W$10*1000)</f>
        <v>0</v>
      </c>
      <c r="X196" s="274">
        <f>IF(X$50=0,0,X$50/NMM!X$10*1000)</f>
        <v>0</v>
      </c>
      <c r="Y196" s="274">
        <f>IF(Y$50=0,0,Y$50/NMM!Y$10*1000)</f>
        <v>0</v>
      </c>
      <c r="DA196" s="77"/>
    </row>
    <row r="197" spans="1:105" ht="12" customHeight="1" x14ac:dyDescent="0.25">
      <c r="A197" s="173" t="s">
        <v>93</v>
      </c>
      <c r="B197" s="274">
        <f>IF(B$51=0,0,B$51/NMM!B$10*1000)</f>
        <v>0</v>
      </c>
      <c r="C197" s="274">
        <f>IF(C$51=0,0,C$51/NMM!C$10*1000)</f>
        <v>0</v>
      </c>
      <c r="D197" s="274">
        <f>IF(D$51=0,0,D$51/NMM!D$10*1000)</f>
        <v>0</v>
      </c>
      <c r="E197" s="274">
        <f>IF(E$51=0,0,E$51/NMM!E$10*1000)</f>
        <v>0</v>
      </c>
      <c r="F197" s="274">
        <f>IF(F$51=0,0,F$51/NMM!F$10*1000)</f>
        <v>0</v>
      </c>
      <c r="G197" s="274">
        <f>IF(G$51=0,0,G$51/NMM!G$10*1000)</f>
        <v>0</v>
      </c>
      <c r="H197" s="274">
        <f>IF(H$51=0,0,H$51/NMM!H$10*1000)</f>
        <v>0</v>
      </c>
      <c r="I197" s="274">
        <f>IF(I$51=0,0,I$51/NMM!I$10*1000)</f>
        <v>0</v>
      </c>
      <c r="J197" s="274">
        <f>IF(J$51=0,0,J$51/NMM!J$10*1000)</f>
        <v>0</v>
      </c>
      <c r="K197" s="274">
        <f>IF(K$51=0,0,K$51/NMM!K$10*1000)</f>
        <v>0</v>
      </c>
      <c r="L197" s="274">
        <f>IF(L$51=0,0,L$51/NMM!L$10*1000)</f>
        <v>0</v>
      </c>
      <c r="M197" s="274">
        <f>IF(M$51=0,0,M$51/NMM!M$10*1000)</f>
        <v>0</v>
      </c>
      <c r="N197" s="274">
        <f>IF(N$51=0,0,N$51/NMM!N$10*1000)</f>
        <v>0</v>
      </c>
      <c r="O197" s="274">
        <f>IF(O$51=0,0,O$51/NMM!O$10*1000)</f>
        <v>0</v>
      </c>
      <c r="P197" s="274">
        <f>IF(P$51=0,0,P$51/NMM!P$10*1000)</f>
        <v>0</v>
      </c>
      <c r="Q197" s="274">
        <f>IF(Q$51=0,0,Q$51/NMM!Q$10*1000)</f>
        <v>0</v>
      </c>
      <c r="R197" s="274">
        <f>IF(R$51=0,0,R$51/NMM!R$10*1000)</f>
        <v>0</v>
      </c>
      <c r="S197" s="274">
        <f>IF(S$51=0,0,S$51/NMM!S$10*1000)</f>
        <v>0</v>
      </c>
      <c r="T197" s="274">
        <f>IF(T$51=0,0,T$51/NMM!T$10*1000)</f>
        <v>0</v>
      </c>
      <c r="U197" s="274">
        <f>IF(U$51=0,0,U$51/NMM!U$10*1000)</f>
        <v>0</v>
      </c>
      <c r="V197" s="274">
        <f>IF(V$51=0,0,V$51/NMM!V$10*1000)</f>
        <v>0</v>
      </c>
      <c r="W197" s="274">
        <f>IF(W$51=0,0,W$51/NMM!W$10*1000)</f>
        <v>0</v>
      </c>
      <c r="X197" s="274">
        <f>IF(X$51=0,0,X$51/NMM!X$10*1000)</f>
        <v>0</v>
      </c>
      <c r="Y197" s="274">
        <f>IF(Y$51=0,0,Y$51/NMM!Y$10*1000)</f>
        <v>0</v>
      </c>
      <c r="DA197" s="77"/>
    </row>
    <row r="198" spans="1:105" ht="12" customHeight="1" x14ac:dyDescent="0.25">
      <c r="A198" s="173" t="s">
        <v>94</v>
      </c>
      <c r="B198" s="274">
        <f>IF(B$52=0,0,B$52/NMM!B$10*1000)</f>
        <v>0</v>
      </c>
      <c r="C198" s="274">
        <f>IF(C$52=0,0,C$52/NMM!C$10*1000)</f>
        <v>0</v>
      </c>
      <c r="D198" s="274">
        <f>IF(D$52=0,0,D$52/NMM!D$10*1000)</f>
        <v>0</v>
      </c>
      <c r="E198" s="274">
        <f>IF(E$52=0,0,E$52/NMM!E$10*1000)</f>
        <v>0</v>
      </c>
      <c r="F198" s="274">
        <f>IF(F$52=0,0,F$52/NMM!F$10*1000)</f>
        <v>0</v>
      </c>
      <c r="G198" s="274">
        <f>IF(G$52=0,0,G$52/NMM!G$10*1000)</f>
        <v>0</v>
      </c>
      <c r="H198" s="274">
        <f>IF(H$52=0,0,H$52/NMM!H$10*1000)</f>
        <v>0</v>
      </c>
      <c r="I198" s="274">
        <f>IF(I$52=0,0,I$52/NMM!I$10*1000)</f>
        <v>0</v>
      </c>
      <c r="J198" s="274">
        <f>IF(J$52=0,0,J$52/NMM!J$10*1000)</f>
        <v>0</v>
      </c>
      <c r="K198" s="274">
        <f>IF(K$52=0,0,K$52/NMM!K$10*1000)</f>
        <v>0</v>
      </c>
      <c r="L198" s="274">
        <f>IF(L$52=0,0,L$52/NMM!L$10*1000)</f>
        <v>0</v>
      </c>
      <c r="M198" s="274">
        <f>IF(M$52=0,0,M$52/NMM!M$10*1000)</f>
        <v>0</v>
      </c>
      <c r="N198" s="274">
        <f>IF(N$52=0,0,N$52/NMM!N$10*1000)</f>
        <v>0</v>
      </c>
      <c r="O198" s="274">
        <f>IF(O$52=0,0,O$52/NMM!O$10*1000)</f>
        <v>0</v>
      </c>
      <c r="P198" s="274">
        <f>IF(P$52=0,0,P$52/NMM!P$10*1000)</f>
        <v>0</v>
      </c>
      <c r="Q198" s="274">
        <f>IF(Q$52=0,0,Q$52/NMM!Q$10*1000)</f>
        <v>0</v>
      </c>
      <c r="R198" s="274">
        <f>IF(R$52=0,0,R$52/NMM!R$10*1000)</f>
        <v>0</v>
      </c>
      <c r="S198" s="274">
        <f>IF(S$52=0,0,S$52/NMM!S$10*1000)</f>
        <v>0</v>
      </c>
      <c r="T198" s="274">
        <f>IF(T$52=0,0,T$52/NMM!T$10*1000)</f>
        <v>0</v>
      </c>
      <c r="U198" s="274">
        <f>IF(U$52=0,0,U$52/NMM!U$10*1000)</f>
        <v>0</v>
      </c>
      <c r="V198" s="274">
        <f>IF(V$52=0,0,V$52/NMM!V$10*1000)</f>
        <v>0</v>
      </c>
      <c r="W198" s="274">
        <f>IF(W$52=0,0,W$52/NMM!W$10*1000)</f>
        <v>0</v>
      </c>
      <c r="X198" s="274">
        <f>IF(X$52=0,0,X$52/NMM!X$10*1000)</f>
        <v>0</v>
      </c>
      <c r="Y198" s="274">
        <f>IF(Y$52=0,0,Y$52/NMM!Y$10*1000)</f>
        <v>0</v>
      </c>
      <c r="DA198" s="77"/>
    </row>
    <row r="199" spans="1:105" ht="12" customHeight="1" x14ac:dyDescent="0.25">
      <c r="A199" s="56" t="s">
        <v>95</v>
      </c>
      <c r="B199" s="275">
        <f>IF(B$53=0,0,B$53/NMM!B$10*1000)</f>
        <v>0.44087562452310164</v>
      </c>
      <c r="C199" s="275">
        <f>IF(C$53=0,0,C$53/NMM!C$10*1000)</f>
        <v>0.60437028597576581</v>
      </c>
      <c r="D199" s="275">
        <f>IF(D$53=0,0,D$53/NMM!D$10*1000)</f>
        <v>0.45916138133201767</v>
      </c>
      <c r="E199" s="275">
        <f>IF(E$53=0,0,E$53/NMM!E$10*1000)</f>
        <v>0.34044899637437998</v>
      </c>
      <c r="F199" s="275">
        <f>IF(F$53=0,0,F$53/NMM!F$10*1000)</f>
        <v>0.2131906968389865</v>
      </c>
      <c r="G199" s="275">
        <f>IF(G$53=0,0,G$53/NMM!G$10*1000)</f>
        <v>0.14341253430334444</v>
      </c>
      <c r="H199" s="275">
        <f>IF(H$53=0,0,H$53/NMM!H$10*1000)</f>
        <v>0.18632340322068283</v>
      </c>
      <c r="I199" s="275">
        <f>IF(I$53=0,0,I$53/NMM!I$10*1000)</f>
        <v>0.25996573934009304</v>
      </c>
      <c r="J199" s="275">
        <f>IF(J$53=0,0,J$53/NMM!J$10*1000)</f>
        <v>0.21742917480523444</v>
      </c>
      <c r="K199" s="275">
        <f>IF(K$53=0,0,K$53/NMM!K$10*1000)</f>
        <v>0.23141404853561243</v>
      </c>
      <c r="L199" s="275">
        <f>IF(L$53=0,0,L$53/NMM!L$10*1000)</f>
        <v>0.30383172751708198</v>
      </c>
      <c r="M199" s="275">
        <f>IF(M$53=0,0,M$53/NMM!M$10*1000)</f>
        <v>0.51080565408238143</v>
      </c>
      <c r="N199" s="275">
        <f>IF(N$53=0,0,N$53/NMM!N$10*1000)</f>
        <v>0.46343708535084766</v>
      </c>
      <c r="O199" s="275">
        <f>IF(O$53=0,0,O$53/NMM!O$10*1000)</f>
        <v>0.36687124878069111</v>
      </c>
      <c r="P199" s="275">
        <f>IF(P$53=0,0,P$53/NMM!P$10*1000)</f>
        <v>0.44029025068323752</v>
      </c>
      <c r="Q199" s="275">
        <f>IF(Q$53=0,0,Q$53/NMM!Q$10*1000)</f>
        <v>0.16624787234835331</v>
      </c>
      <c r="R199" s="275">
        <f>IF(R$53=0,0,R$53/NMM!R$10*1000)</f>
        <v>0.26970712806422253</v>
      </c>
      <c r="S199" s="275">
        <f>IF(S$53=0,0,S$53/NMM!S$10*1000)</f>
        <v>0.18174660790841415</v>
      </c>
      <c r="T199" s="275">
        <f>IF(T$53=0,0,T$53/NMM!T$10*1000)</f>
        <v>0.18776129725724691</v>
      </c>
      <c r="U199" s="275">
        <f>IF(U$53=0,0,U$53/NMM!U$10*1000)</f>
        <v>0.17431830786138455</v>
      </c>
      <c r="V199" s="275">
        <f>IF(V$53=0,0,V$53/NMM!V$10*1000)</f>
        <v>0.21934572453585566</v>
      </c>
      <c r="W199" s="275">
        <f>IF(W$53=0,0,W$53/NMM!W$10*1000)</f>
        <v>0.25236782610555009</v>
      </c>
      <c r="X199" s="275">
        <f>IF(X$53=0,0,X$53/NMM!X$10*1000)</f>
        <v>0.1876560761228421</v>
      </c>
      <c r="Y199" s="275">
        <f>IF(Y$53=0,0,Y$53/NMM!Y$10*1000)</f>
        <v>0.15911456510560715</v>
      </c>
      <c r="DA199" s="78"/>
    </row>
    <row r="200" spans="1:105" ht="12" customHeight="1" x14ac:dyDescent="0.25">
      <c r="A200" s="174" t="s">
        <v>1496</v>
      </c>
      <c r="B200" s="276">
        <f>IF(B$59=0,0,B$59/NMM!B$10*1000)</f>
        <v>0</v>
      </c>
      <c r="C200" s="276">
        <f>IF(C$59=0,0,C$59/NMM!C$10*1000)</f>
        <v>0</v>
      </c>
      <c r="D200" s="276">
        <f>IF(D$59=0,0,D$59/NMM!D$10*1000)</f>
        <v>0</v>
      </c>
      <c r="E200" s="276">
        <f>IF(E$59=0,0,E$59/NMM!E$10*1000)</f>
        <v>0</v>
      </c>
      <c r="F200" s="276">
        <f>IF(F$59=0,0,F$59/NMM!F$10*1000)</f>
        <v>0</v>
      </c>
      <c r="G200" s="276">
        <f>IF(G$59=0,0,G$59/NMM!G$10*1000)</f>
        <v>0</v>
      </c>
      <c r="H200" s="276">
        <f>IF(H$59=0,0,H$59/NMM!H$10*1000)</f>
        <v>0</v>
      </c>
      <c r="I200" s="276">
        <f>IF(I$59=0,0,I$59/NMM!I$10*1000)</f>
        <v>0</v>
      </c>
      <c r="J200" s="276">
        <f>IF(J$59=0,0,J$59/NMM!J$10*1000)</f>
        <v>0</v>
      </c>
      <c r="K200" s="276">
        <f>IF(K$59=0,0,K$59/NMM!K$10*1000)</f>
        <v>0</v>
      </c>
      <c r="L200" s="276">
        <f>IF(L$59=0,0,L$59/NMM!L$10*1000)</f>
        <v>0</v>
      </c>
      <c r="M200" s="276">
        <f>IF(M$59=0,0,M$59/NMM!M$10*1000)</f>
        <v>0</v>
      </c>
      <c r="N200" s="276">
        <f>IF(N$59=0,0,N$59/NMM!N$10*1000)</f>
        <v>0</v>
      </c>
      <c r="O200" s="276">
        <f>IF(O$59=0,0,O$59/NMM!O$10*1000)</f>
        <v>0</v>
      </c>
      <c r="P200" s="276">
        <f>IF(P$59=0,0,P$59/NMM!P$10*1000)</f>
        <v>0</v>
      </c>
      <c r="Q200" s="276">
        <f>IF(Q$59=0,0,Q$59/NMM!Q$10*1000)</f>
        <v>0</v>
      </c>
      <c r="R200" s="276">
        <f>IF(R$59=0,0,R$59/NMM!R$10*1000)</f>
        <v>0</v>
      </c>
      <c r="S200" s="276">
        <f>IF(S$59=0,0,S$59/NMM!S$10*1000)</f>
        <v>0</v>
      </c>
      <c r="T200" s="276">
        <f>IF(T$59=0,0,T$59/NMM!T$10*1000)</f>
        <v>0</v>
      </c>
      <c r="U200" s="276">
        <f>IF(U$59=0,0,U$59/NMM!U$10*1000)</f>
        <v>0</v>
      </c>
      <c r="V200" s="276">
        <f>IF(V$59=0,0,V$59/NMM!V$10*1000)</f>
        <v>0</v>
      </c>
      <c r="W200" s="276">
        <f>IF(W$59=0,0,W$59/NMM!W$10*1000)</f>
        <v>0</v>
      </c>
      <c r="X200" s="276">
        <f>IF(X$59=0,0,X$59/NMM!X$10*1000)</f>
        <v>0</v>
      </c>
      <c r="Y200" s="276">
        <f>IF(Y$59=0,0,Y$59/NMM!Y$10*1000)</f>
        <v>0</v>
      </c>
      <c r="DA200" s="79"/>
    </row>
    <row r="201" spans="1:105" ht="12" customHeight="1" x14ac:dyDescent="0.25">
      <c r="A201" s="174" t="s">
        <v>1498</v>
      </c>
      <c r="B201" s="276">
        <f>IF(B$60=0,0,B$60/NMM!B$10*1000)</f>
        <v>43.389290523093209</v>
      </c>
      <c r="C201" s="276">
        <f>IF(C$60=0,0,C$60/NMM!C$10*1000)</f>
        <v>48.334985255642508</v>
      </c>
      <c r="D201" s="276">
        <f>IF(D$60=0,0,D$60/NMM!D$10*1000)</f>
        <v>40.888187095886614</v>
      </c>
      <c r="E201" s="276">
        <f>IF(E$60=0,0,E$60/NMM!E$10*1000)</f>
        <v>33.851690757020009</v>
      </c>
      <c r="F201" s="276">
        <f>IF(F$60=0,0,F$60/NMM!F$10*1000)</f>
        <v>36.075816393258634</v>
      </c>
      <c r="G201" s="276">
        <f>IF(G$60=0,0,G$60/NMM!G$10*1000)</f>
        <v>28.064400893029919</v>
      </c>
      <c r="H201" s="276">
        <f>IF(H$60=0,0,H$60/NMM!H$10*1000)</f>
        <v>27.177100661064433</v>
      </c>
      <c r="I201" s="276">
        <f>IF(I$60=0,0,I$60/NMM!I$10*1000)</f>
        <v>38.768686161031823</v>
      </c>
      <c r="J201" s="276">
        <f>IF(J$60=0,0,J$60/NMM!J$10*1000)</f>
        <v>32.501998165746642</v>
      </c>
      <c r="K201" s="276">
        <f>IF(K$60=0,0,K$60/NMM!K$10*1000)</f>
        <v>29.98158855898912</v>
      </c>
      <c r="L201" s="276">
        <f>IF(L$60=0,0,L$60/NMM!L$10*1000)</f>
        <v>41.107300678495498</v>
      </c>
      <c r="M201" s="276">
        <f>IF(M$60=0,0,M$60/NMM!M$10*1000)</f>
        <v>42.654463631371073</v>
      </c>
      <c r="N201" s="276">
        <f>IF(N$60=0,0,N$60/NMM!N$10*1000)</f>
        <v>42.809844428528493</v>
      </c>
      <c r="O201" s="276">
        <f>IF(O$60=0,0,O$60/NMM!O$10*1000)</f>
        <v>44.600934026725788</v>
      </c>
      <c r="P201" s="276">
        <f>IF(P$60=0,0,P$60/NMM!P$10*1000)</f>
        <v>46.651777041548236</v>
      </c>
      <c r="Q201" s="276">
        <f>IF(Q$60=0,0,Q$60/NMM!Q$10*1000)</f>
        <v>43.041123008857639</v>
      </c>
      <c r="R201" s="276">
        <f>IF(R$60=0,0,R$60/NMM!R$10*1000)</f>
        <v>34.787337152205978</v>
      </c>
      <c r="S201" s="276">
        <f>IF(S$60=0,0,S$60/NMM!S$10*1000)</f>
        <v>36.73572486742593</v>
      </c>
      <c r="T201" s="276">
        <f>IF(T$60=0,0,T$60/NMM!T$10*1000)</f>
        <v>41.052311391542268</v>
      </c>
      <c r="U201" s="276">
        <f>IF(U$60=0,0,U$60/NMM!U$10*1000)</f>
        <v>42.490430522902678</v>
      </c>
      <c r="V201" s="276">
        <f>IF(V$60=0,0,V$60/NMM!V$10*1000)</f>
        <v>31.86525526724602</v>
      </c>
      <c r="W201" s="276">
        <f>IF(W$60=0,0,W$60/NMM!W$10*1000)</f>
        <v>36.687520872413231</v>
      </c>
      <c r="X201" s="276">
        <f>IF(X$60=0,0,X$60/NMM!X$10*1000)</f>
        <v>30.293253536503251</v>
      </c>
      <c r="Y201" s="276">
        <f>IF(Y$60=0,0,Y$60/NMM!Y$10*1000)</f>
        <v>29.686932677428018</v>
      </c>
      <c r="DA201" s="79"/>
    </row>
    <row r="202" spans="1:105" ht="12" customHeight="1" x14ac:dyDescent="0.25">
      <c r="A202" s="174" t="s">
        <v>1520</v>
      </c>
      <c r="B202" s="276">
        <f>IF(B$79=0,0,B$79/NMM!B$10*1000)</f>
        <v>176.91739612656431</v>
      </c>
      <c r="C202" s="276">
        <f>IF(C$79=0,0,C$79/NMM!C$10*1000)</f>
        <v>197.32781205477838</v>
      </c>
      <c r="D202" s="276">
        <f>IF(D$79=0,0,D$79/NMM!D$10*1000)</f>
        <v>169.45379933858001</v>
      </c>
      <c r="E202" s="276">
        <f>IF(E$79=0,0,E$79/NMM!E$10*1000)</f>
        <v>141.42829147549719</v>
      </c>
      <c r="F202" s="276">
        <f>IF(F$79=0,0,F$79/NMM!F$10*1000)</f>
        <v>152.48421005239754</v>
      </c>
      <c r="G202" s="276">
        <f>IF(G$79=0,0,G$79/NMM!G$10*1000)</f>
        <v>121.45546473453487</v>
      </c>
      <c r="H202" s="276">
        <f>IF(H$79=0,0,H$79/NMM!H$10*1000)</f>
        <v>118.24322082653362</v>
      </c>
      <c r="I202" s="276">
        <f>IF(I$79=0,0,I$79/NMM!I$10*1000)</f>
        <v>166.77195375614673</v>
      </c>
      <c r="J202" s="276">
        <f>IF(J$79=0,0,J$79/NMM!J$10*1000)</f>
        <v>141.10920066552433</v>
      </c>
      <c r="K202" s="276">
        <f>IF(K$79=0,0,K$79/NMM!K$10*1000)</f>
        <v>141.85983086729013</v>
      </c>
      <c r="L202" s="276">
        <f>IF(L$79=0,0,L$79/NMM!L$10*1000)</f>
        <v>184.88690499798057</v>
      </c>
      <c r="M202" s="276">
        <f>IF(M$79=0,0,M$79/NMM!M$10*1000)</f>
        <v>214.54658388352308</v>
      </c>
      <c r="N202" s="276">
        <f>IF(N$79=0,0,N$79/NMM!N$10*1000)</f>
        <v>249.31051454454735</v>
      </c>
      <c r="O202" s="276">
        <f>IF(O$79=0,0,O$79/NMM!O$10*1000)</f>
        <v>256.40851854374961</v>
      </c>
      <c r="P202" s="276">
        <f>IF(P$79=0,0,P$79/NMM!P$10*1000)</f>
        <v>257.96668080014831</v>
      </c>
      <c r="Q202" s="276">
        <f>IF(Q$79=0,0,Q$79/NMM!Q$10*1000)</f>
        <v>289.65489362606803</v>
      </c>
      <c r="R202" s="276">
        <f>IF(R$79=0,0,R$79/NMM!R$10*1000)</f>
        <v>243.79763923910062</v>
      </c>
      <c r="S202" s="276">
        <f>IF(S$79=0,0,S$79/NMM!S$10*1000)</f>
        <v>242.79307069068258</v>
      </c>
      <c r="T202" s="276">
        <f>IF(T$79=0,0,T$79/NMM!T$10*1000)</f>
        <v>191.75055218777126</v>
      </c>
      <c r="U202" s="276">
        <f>IF(U$79=0,0,U$79/NMM!U$10*1000)</f>
        <v>216.73257921526243</v>
      </c>
      <c r="V202" s="276">
        <f>IF(V$79=0,0,V$79/NMM!V$10*1000)</f>
        <v>147.36113712550065</v>
      </c>
      <c r="W202" s="276">
        <f>IF(W$79=0,0,W$79/NMM!W$10*1000)</f>
        <v>163.83400477000313</v>
      </c>
      <c r="X202" s="276">
        <f>IF(X$79=0,0,X$79/NMM!X$10*1000)</f>
        <v>155.01743652478166</v>
      </c>
      <c r="Y202" s="276">
        <f>IF(Y$79=0,0,Y$79/NMM!Y$10*1000)</f>
        <v>149.10383219916434</v>
      </c>
      <c r="DA202" s="79"/>
    </row>
    <row r="203" spans="1:105" ht="12" customHeight="1" x14ac:dyDescent="0.25">
      <c r="A203" s="41" t="s">
        <v>1532</v>
      </c>
      <c r="B203" s="277">
        <f>IF(B$89=0,0,B$89/NMM!B$10*1000)</f>
        <v>19.242205489563357</v>
      </c>
      <c r="C203" s="277">
        <f>IF(C$89=0,0,C$89/NMM!C$10*1000)</f>
        <v>21.430156068779144</v>
      </c>
      <c r="D203" s="277">
        <f>IF(D$89=0,0,D$89/NMM!D$10*1000)</f>
        <v>18.073133819561505</v>
      </c>
      <c r="E203" s="277">
        <f>IF(E$89=0,0,E$89/NMM!E$10*1000)</f>
        <v>14.938028191467717</v>
      </c>
      <c r="F203" s="277">
        <f>IF(F$89=0,0,F$89/NMM!F$10*1000)</f>
        <v>15.880859737977978</v>
      </c>
      <c r="G203" s="277">
        <f>IF(G$89=0,0,G$89/NMM!G$10*1000)</f>
        <v>12.292112852574753</v>
      </c>
      <c r="H203" s="277">
        <f>IF(H$89=0,0,H$89/NMM!H$10*1000)</f>
        <v>11.889730142529881</v>
      </c>
      <c r="I203" s="277">
        <f>IF(I$89=0,0,I$89/NMM!I$10*1000)</f>
        <v>17.002648655081149</v>
      </c>
      <c r="J203" s="277">
        <f>IF(J$89=0,0,J$89/NMM!J$10*1000)</f>
        <v>14.225933025968585</v>
      </c>
      <c r="K203" s="277">
        <f>IF(K$89=0,0,K$89/NMM!K$10*1000)</f>
        <v>12.866681063857136</v>
      </c>
      <c r="L203" s="277">
        <f>IF(L$89=0,0,L$89/NMM!L$10*1000)</f>
        <v>17.851881819407183</v>
      </c>
      <c r="M203" s="277">
        <f>IF(M$89=0,0,M$89/NMM!M$10*1000)</f>
        <v>18.026615298828975</v>
      </c>
      <c r="N203" s="277">
        <f>IF(N$89=0,0,N$89/NMM!N$10*1000)</f>
        <v>17.348056227285955</v>
      </c>
      <c r="O203" s="277">
        <f>IF(O$89=0,0,O$89/NMM!O$10*1000)</f>
        <v>18.146856418032957</v>
      </c>
      <c r="P203" s="277">
        <f>IF(P$89=0,0,P$89/NMM!P$10*1000)</f>
        <v>19.205371369506423</v>
      </c>
      <c r="Q203" s="277">
        <f>IF(Q$89=0,0,Q$89/NMM!Q$10*1000)</f>
        <v>16.5877198851815</v>
      </c>
      <c r="R203" s="277">
        <f>IF(R$89=0,0,R$89/NMM!R$10*1000)</f>
        <v>13.194593481125002</v>
      </c>
      <c r="S203" s="277">
        <f>IF(S$89=0,0,S$89/NMM!S$10*1000)</f>
        <v>14.254647438831814</v>
      </c>
      <c r="T203" s="277">
        <f>IF(T$89=0,0,T$89/NMM!T$10*1000)</f>
        <v>17.672268603690107</v>
      </c>
      <c r="U203" s="277">
        <f>IF(U$89=0,0,U$89/NMM!U$10*1000)</f>
        <v>17.891348392239692</v>
      </c>
      <c r="V203" s="277">
        <f>IF(V$89=0,0,V$89/NMM!V$10*1000)</f>
        <v>13.749772321956112</v>
      </c>
      <c r="W203" s="277">
        <f>IF(W$89=0,0,W$89/NMM!W$10*1000)</f>
        <v>15.958196543605276</v>
      </c>
      <c r="X203" s="277">
        <f>IF(X$89=0,0,X$89/NMM!X$10*1000)</f>
        <v>12.744572436372982</v>
      </c>
      <c r="Y203" s="277">
        <f>IF(Y$89=0,0,Y$89/NMM!Y$10*1000)</f>
        <v>12.551049431209707</v>
      </c>
      <c r="DA203" s="82"/>
    </row>
    <row r="204" spans="1:105" ht="12" customHeight="1" x14ac:dyDescent="0.25">
      <c r="A204" s="172"/>
      <c r="B204" s="172"/>
      <c r="C204" s="172"/>
      <c r="D204" s="172"/>
      <c r="E204" s="172"/>
      <c r="F204" s="172"/>
      <c r="G204" s="172"/>
      <c r="H204" s="172"/>
      <c r="I204" s="172"/>
      <c r="J204" s="172"/>
      <c r="K204" s="172"/>
      <c r="L204" s="172"/>
      <c r="M204" s="172"/>
      <c r="N204" s="172"/>
      <c r="O204" s="172"/>
      <c r="P204" s="172"/>
      <c r="Q204" s="172"/>
      <c r="R204" s="172"/>
      <c r="S204" s="172"/>
      <c r="T204" s="172"/>
      <c r="U204" s="172"/>
      <c r="V204" s="172"/>
      <c r="W204" s="172"/>
      <c r="X204" s="172"/>
      <c r="Y204" s="172"/>
      <c r="DA204" s="176"/>
    </row>
    <row r="205" spans="1:105" ht="12" customHeight="1" x14ac:dyDescent="0.25">
      <c r="A205" s="35" t="s">
        <v>1808</v>
      </c>
      <c r="B205" s="320">
        <f t="shared" ref="B205:Y205" si="57">SUM(B206:B211,B212:B213,B214)</f>
        <v>541.79724142079613</v>
      </c>
      <c r="C205" s="320">
        <f t="shared" si="57"/>
        <v>585.67273629704073</v>
      </c>
      <c r="D205" s="320">
        <f t="shared" si="57"/>
        <v>487.9466384374702</v>
      </c>
      <c r="E205" s="320">
        <f t="shared" si="57"/>
        <v>391.11798840843664</v>
      </c>
      <c r="F205" s="320">
        <f t="shared" si="57"/>
        <v>399.44671645843272</v>
      </c>
      <c r="G205" s="320">
        <f t="shared" si="57"/>
        <v>310.32769507445511</v>
      </c>
      <c r="H205" s="320">
        <f t="shared" si="57"/>
        <v>343.34493670507675</v>
      </c>
      <c r="I205" s="320">
        <f t="shared" si="57"/>
        <v>511.11799355799911</v>
      </c>
      <c r="J205" s="320">
        <f t="shared" si="57"/>
        <v>405.03488066715431</v>
      </c>
      <c r="K205" s="320">
        <f t="shared" si="57"/>
        <v>370.61940702775883</v>
      </c>
      <c r="L205" s="320">
        <f t="shared" si="57"/>
        <v>537.88216521068091</v>
      </c>
      <c r="M205" s="320">
        <f t="shared" si="57"/>
        <v>546.47394941963728</v>
      </c>
      <c r="N205" s="320">
        <f t="shared" si="57"/>
        <v>574.57112121396597</v>
      </c>
      <c r="O205" s="320">
        <f t="shared" si="57"/>
        <v>570.75029877554266</v>
      </c>
      <c r="P205" s="320">
        <f t="shared" si="57"/>
        <v>584.24848411145467</v>
      </c>
      <c r="Q205" s="320">
        <f t="shared" si="57"/>
        <v>606.30205634718618</v>
      </c>
      <c r="R205" s="320">
        <f t="shared" si="57"/>
        <v>487.03181608392282</v>
      </c>
      <c r="S205" s="320">
        <f t="shared" si="57"/>
        <v>486.55452836960603</v>
      </c>
      <c r="T205" s="320">
        <f t="shared" si="57"/>
        <v>460.39882904972688</v>
      </c>
      <c r="U205" s="320">
        <f t="shared" si="57"/>
        <v>482.48677569730347</v>
      </c>
      <c r="V205" s="320">
        <f t="shared" si="57"/>
        <v>339.17251304882717</v>
      </c>
      <c r="W205" s="320">
        <f t="shared" si="57"/>
        <v>406.67674647478515</v>
      </c>
      <c r="X205" s="320">
        <f t="shared" si="57"/>
        <v>329.01314010110548</v>
      </c>
      <c r="Y205" s="320">
        <f t="shared" si="57"/>
        <v>314.70522112786091</v>
      </c>
      <c r="DA205" s="95"/>
    </row>
    <row r="206" spans="1:105" ht="12" customHeight="1" x14ac:dyDescent="0.25">
      <c r="A206" s="55" t="s">
        <v>91</v>
      </c>
      <c r="B206" s="273">
        <f>IF(B$100=0,0,B$100/NMM!B$11*1000)</f>
        <v>0</v>
      </c>
      <c r="C206" s="273">
        <f>IF(C$100=0,0,C$100/NMM!C$11*1000)</f>
        <v>0</v>
      </c>
      <c r="D206" s="273">
        <f>IF(D$100=0,0,D$100/NMM!D$11*1000)</f>
        <v>0</v>
      </c>
      <c r="E206" s="273">
        <f>IF(E$100=0,0,E$100/NMM!E$11*1000)</f>
        <v>0</v>
      </c>
      <c r="F206" s="273">
        <f>IF(F$100=0,0,F$100/NMM!F$11*1000)</f>
        <v>0</v>
      </c>
      <c r="G206" s="273">
        <f>IF(G$100=0,0,G$100/NMM!G$11*1000)</f>
        <v>0</v>
      </c>
      <c r="H206" s="273">
        <f>IF(H$100=0,0,H$100/NMM!H$11*1000)</f>
        <v>0</v>
      </c>
      <c r="I206" s="273">
        <f>IF(I$100=0,0,I$100/NMM!I$11*1000)</f>
        <v>0</v>
      </c>
      <c r="J206" s="273">
        <f>IF(J$100=0,0,J$100/NMM!J$11*1000)</f>
        <v>0</v>
      </c>
      <c r="K206" s="273">
        <f>IF(K$100=0,0,K$100/NMM!K$11*1000)</f>
        <v>0</v>
      </c>
      <c r="L206" s="273">
        <f>IF(L$100=0,0,L$100/NMM!L$11*1000)</f>
        <v>0</v>
      </c>
      <c r="M206" s="273">
        <f>IF(M$100=0,0,M$100/NMM!M$11*1000)</f>
        <v>0</v>
      </c>
      <c r="N206" s="273">
        <f>IF(N$100=0,0,N$100/NMM!N$11*1000)</f>
        <v>0</v>
      </c>
      <c r="O206" s="273">
        <f>IF(O$100=0,0,O$100/NMM!O$11*1000)</f>
        <v>0</v>
      </c>
      <c r="P206" s="273">
        <f>IF(P$100=0,0,P$100/NMM!P$11*1000)</f>
        <v>0</v>
      </c>
      <c r="Q206" s="273">
        <f>IF(Q$100=0,0,Q$100/NMM!Q$11*1000)</f>
        <v>0</v>
      </c>
      <c r="R206" s="273">
        <f>IF(R$100=0,0,R$100/NMM!R$11*1000)</f>
        <v>0</v>
      </c>
      <c r="S206" s="273">
        <f>IF(S$100=0,0,S$100/NMM!S$11*1000)</f>
        <v>0</v>
      </c>
      <c r="T206" s="273">
        <f>IF(T$100=0,0,T$100/NMM!T$11*1000)</f>
        <v>0</v>
      </c>
      <c r="U206" s="273">
        <f>IF(U$100=0,0,U$100/NMM!U$11*1000)</f>
        <v>0</v>
      </c>
      <c r="V206" s="273">
        <f>IF(V$100=0,0,V$100/NMM!V$11*1000)</f>
        <v>0</v>
      </c>
      <c r="W206" s="273">
        <f>IF(W$100=0,0,W$100/NMM!W$11*1000)</f>
        <v>0</v>
      </c>
      <c r="X206" s="273">
        <f>IF(X$100=0,0,X$100/NMM!X$11*1000)</f>
        <v>0</v>
      </c>
      <c r="Y206" s="273">
        <f>IF(Y$100=0,0,Y$100/NMM!Y$11*1000)</f>
        <v>0</v>
      </c>
      <c r="DA206" s="76"/>
    </row>
    <row r="207" spans="1:105" ht="12" customHeight="1" x14ac:dyDescent="0.25">
      <c r="A207" s="173" t="s">
        <v>92</v>
      </c>
      <c r="B207" s="274">
        <f>IF(B$101=0,0,B$101/NMM!B$11*1000)</f>
        <v>0</v>
      </c>
      <c r="C207" s="274">
        <f>IF(C$101=0,0,C$101/NMM!C$11*1000)</f>
        <v>0</v>
      </c>
      <c r="D207" s="274">
        <f>IF(D$101=0,0,D$101/NMM!D$11*1000)</f>
        <v>0</v>
      </c>
      <c r="E207" s="274">
        <f>IF(E$101=0,0,E$101/NMM!E$11*1000)</f>
        <v>0</v>
      </c>
      <c r="F207" s="274">
        <f>IF(F$101=0,0,F$101/NMM!F$11*1000)</f>
        <v>0</v>
      </c>
      <c r="G207" s="274">
        <f>IF(G$101=0,0,G$101/NMM!G$11*1000)</f>
        <v>0</v>
      </c>
      <c r="H207" s="274">
        <f>IF(H$101=0,0,H$101/NMM!H$11*1000)</f>
        <v>0</v>
      </c>
      <c r="I207" s="274">
        <f>IF(I$101=0,0,I$101/NMM!I$11*1000)</f>
        <v>0</v>
      </c>
      <c r="J207" s="274">
        <f>IF(J$101=0,0,J$101/NMM!J$11*1000)</f>
        <v>0</v>
      </c>
      <c r="K207" s="274">
        <f>IF(K$101=0,0,K$101/NMM!K$11*1000)</f>
        <v>0</v>
      </c>
      <c r="L207" s="274">
        <f>IF(L$101=0,0,L$101/NMM!L$11*1000)</f>
        <v>0</v>
      </c>
      <c r="M207" s="274">
        <f>IF(M$101=0,0,M$101/NMM!M$11*1000)</f>
        <v>0</v>
      </c>
      <c r="N207" s="274">
        <f>IF(N$101=0,0,N$101/NMM!N$11*1000)</f>
        <v>0</v>
      </c>
      <c r="O207" s="274">
        <f>IF(O$101=0,0,O$101/NMM!O$11*1000)</f>
        <v>0</v>
      </c>
      <c r="P207" s="274">
        <f>IF(P$101=0,0,P$101/NMM!P$11*1000)</f>
        <v>0</v>
      </c>
      <c r="Q207" s="274">
        <f>IF(Q$101=0,0,Q$101/NMM!Q$11*1000)</f>
        <v>0</v>
      </c>
      <c r="R207" s="274">
        <f>IF(R$101=0,0,R$101/NMM!R$11*1000)</f>
        <v>0</v>
      </c>
      <c r="S207" s="274">
        <f>IF(S$101=0,0,S$101/NMM!S$11*1000)</f>
        <v>0</v>
      </c>
      <c r="T207" s="274">
        <f>IF(T$101=0,0,T$101/NMM!T$11*1000)</f>
        <v>0</v>
      </c>
      <c r="U207" s="274">
        <f>IF(U$101=0,0,U$101/NMM!U$11*1000)</f>
        <v>0</v>
      </c>
      <c r="V207" s="274">
        <f>IF(V$101=0,0,V$101/NMM!V$11*1000)</f>
        <v>0</v>
      </c>
      <c r="W207" s="274">
        <f>IF(W$101=0,0,W$101/NMM!W$11*1000)</f>
        <v>0</v>
      </c>
      <c r="X207" s="274">
        <f>IF(X$101=0,0,X$101/NMM!X$11*1000)</f>
        <v>0</v>
      </c>
      <c r="Y207" s="274">
        <f>IF(Y$101=0,0,Y$101/NMM!Y$11*1000)</f>
        <v>0</v>
      </c>
      <c r="DA207" s="77"/>
    </row>
    <row r="208" spans="1:105" ht="12" customHeight="1" x14ac:dyDescent="0.25">
      <c r="A208" s="173" t="s">
        <v>93</v>
      </c>
      <c r="B208" s="274">
        <f>IF(B$102=0,0,B$102/NMM!B$11*1000)</f>
        <v>0</v>
      </c>
      <c r="C208" s="274">
        <f>IF(C$102=0,0,C$102/NMM!C$11*1000)</f>
        <v>0</v>
      </c>
      <c r="D208" s="274">
        <f>IF(D$102=0,0,D$102/NMM!D$11*1000)</f>
        <v>0</v>
      </c>
      <c r="E208" s="274">
        <f>IF(E$102=0,0,E$102/NMM!E$11*1000)</f>
        <v>0</v>
      </c>
      <c r="F208" s="274">
        <f>IF(F$102=0,0,F$102/NMM!F$11*1000)</f>
        <v>0</v>
      </c>
      <c r="G208" s="274">
        <f>IF(G$102=0,0,G$102/NMM!G$11*1000)</f>
        <v>0</v>
      </c>
      <c r="H208" s="274">
        <f>IF(H$102=0,0,H$102/NMM!H$11*1000)</f>
        <v>0</v>
      </c>
      <c r="I208" s="274">
        <f>IF(I$102=0,0,I$102/NMM!I$11*1000)</f>
        <v>0</v>
      </c>
      <c r="J208" s="274">
        <f>IF(J$102=0,0,J$102/NMM!J$11*1000)</f>
        <v>0</v>
      </c>
      <c r="K208" s="274">
        <f>IF(K$102=0,0,K$102/NMM!K$11*1000)</f>
        <v>0</v>
      </c>
      <c r="L208" s="274">
        <f>IF(L$102=0,0,L$102/NMM!L$11*1000)</f>
        <v>0</v>
      </c>
      <c r="M208" s="274">
        <f>IF(M$102=0,0,M$102/NMM!M$11*1000)</f>
        <v>0</v>
      </c>
      <c r="N208" s="274">
        <f>IF(N$102=0,0,N$102/NMM!N$11*1000)</f>
        <v>0</v>
      </c>
      <c r="O208" s="274">
        <f>IF(O$102=0,0,O$102/NMM!O$11*1000)</f>
        <v>0</v>
      </c>
      <c r="P208" s="274">
        <f>IF(P$102=0,0,P$102/NMM!P$11*1000)</f>
        <v>0</v>
      </c>
      <c r="Q208" s="274">
        <f>IF(Q$102=0,0,Q$102/NMM!Q$11*1000)</f>
        <v>0</v>
      </c>
      <c r="R208" s="274">
        <f>IF(R$102=0,0,R$102/NMM!R$11*1000)</f>
        <v>0</v>
      </c>
      <c r="S208" s="274">
        <f>IF(S$102=0,0,S$102/NMM!S$11*1000)</f>
        <v>0</v>
      </c>
      <c r="T208" s="274">
        <f>IF(T$102=0,0,T$102/NMM!T$11*1000)</f>
        <v>0</v>
      </c>
      <c r="U208" s="274">
        <f>IF(U$102=0,0,U$102/NMM!U$11*1000)</f>
        <v>0</v>
      </c>
      <c r="V208" s="274">
        <f>IF(V$102=0,0,V$102/NMM!V$11*1000)</f>
        <v>0</v>
      </c>
      <c r="W208" s="274">
        <f>IF(W$102=0,0,W$102/NMM!W$11*1000)</f>
        <v>0</v>
      </c>
      <c r="X208" s="274">
        <f>IF(X$102=0,0,X$102/NMM!X$11*1000)</f>
        <v>0</v>
      </c>
      <c r="Y208" s="274">
        <f>IF(Y$102=0,0,Y$102/NMM!Y$11*1000)</f>
        <v>0</v>
      </c>
      <c r="DA208" s="77"/>
    </row>
    <row r="209" spans="1:105" ht="12" customHeight="1" x14ac:dyDescent="0.25">
      <c r="A209" s="173" t="s">
        <v>94</v>
      </c>
      <c r="B209" s="274">
        <f>IF(B$103=0,0,B$103/NMM!B$11*1000)</f>
        <v>0</v>
      </c>
      <c r="C209" s="274">
        <f>IF(C$103=0,0,C$103/NMM!C$11*1000)</f>
        <v>0</v>
      </c>
      <c r="D209" s="274">
        <f>IF(D$103=0,0,D$103/NMM!D$11*1000)</f>
        <v>0</v>
      </c>
      <c r="E209" s="274">
        <f>IF(E$103=0,0,E$103/NMM!E$11*1000)</f>
        <v>0</v>
      </c>
      <c r="F209" s="274">
        <f>IF(F$103=0,0,F$103/NMM!F$11*1000)</f>
        <v>0</v>
      </c>
      <c r="G209" s="274">
        <f>IF(G$103=0,0,G$103/NMM!G$11*1000)</f>
        <v>0</v>
      </c>
      <c r="H209" s="274">
        <f>IF(H$103=0,0,H$103/NMM!H$11*1000)</f>
        <v>0</v>
      </c>
      <c r="I209" s="274">
        <f>IF(I$103=0,0,I$103/NMM!I$11*1000)</f>
        <v>0</v>
      </c>
      <c r="J209" s="274">
        <f>IF(J$103=0,0,J$103/NMM!J$11*1000)</f>
        <v>0</v>
      </c>
      <c r="K209" s="274">
        <f>IF(K$103=0,0,K$103/NMM!K$11*1000)</f>
        <v>0</v>
      </c>
      <c r="L209" s="274">
        <f>IF(L$103=0,0,L$103/NMM!L$11*1000)</f>
        <v>0</v>
      </c>
      <c r="M209" s="274">
        <f>IF(M$103=0,0,M$103/NMM!M$11*1000)</f>
        <v>0</v>
      </c>
      <c r="N209" s="274">
        <f>IF(N$103=0,0,N$103/NMM!N$11*1000)</f>
        <v>0</v>
      </c>
      <c r="O209" s="274">
        <f>IF(O$103=0,0,O$103/NMM!O$11*1000)</f>
        <v>0</v>
      </c>
      <c r="P209" s="274">
        <f>IF(P$103=0,0,P$103/NMM!P$11*1000)</f>
        <v>0</v>
      </c>
      <c r="Q209" s="274">
        <f>IF(Q$103=0,0,Q$103/NMM!Q$11*1000)</f>
        <v>0</v>
      </c>
      <c r="R209" s="274">
        <f>IF(R$103=0,0,R$103/NMM!R$11*1000)</f>
        <v>0</v>
      </c>
      <c r="S209" s="274">
        <f>IF(S$103=0,0,S$103/NMM!S$11*1000)</f>
        <v>0</v>
      </c>
      <c r="T209" s="274">
        <f>IF(T$103=0,0,T$103/NMM!T$11*1000)</f>
        <v>0</v>
      </c>
      <c r="U209" s="274">
        <f>IF(U$103=0,0,U$103/NMM!U$11*1000)</f>
        <v>0</v>
      </c>
      <c r="V209" s="274">
        <f>IF(V$103=0,0,V$103/NMM!V$11*1000)</f>
        <v>0</v>
      </c>
      <c r="W209" s="274">
        <f>IF(W$103=0,0,W$103/NMM!W$11*1000)</f>
        <v>0</v>
      </c>
      <c r="X209" s="274">
        <f>IF(X$103=0,0,X$103/NMM!X$11*1000)</f>
        <v>0</v>
      </c>
      <c r="Y209" s="274">
        <f>IF(Y$103=0,0,Y$103/NMM!Y$11*1000)</f>
        <v>0</v>
      </c>
      <c r="DA209" s="77"/>
    </row>
    <row r="210" spans="1:105" ht="12" customHeight="1" x14ac:dyDescent="0.25">
      <c r="A210" s="56" t="s">
        <v>95</v>
      </c>
      <c r="B210" s="275">
        <f>IF(B$104=0,0,B$104/NMM!B$11*1000)</f>
        <v>1.1460937369096824</v>
      </c>
      <c r="C210" s="275">
        <f>IF(C$104=0,0,C$104/NMM!C$11*1000)</f>
        <v>1.5242030663145232</v>
      </c>
      <c r="D210" s="275">
        <f>IF(D$104=0,0,D$104/NMM!D$11*1000)</f>
        <v>1.144264297008023</v>
      </c>
      <c r="E210" s="275">
        <f>IF(E$104=0,0,E$104/NMM!E$11*1000)</f>
        <v>0.82298807403959984</v>
      </c>
      <c r="F210" s="275">
        <f>IF(F$104=0,0,F$104/NMM!F$11*1000)</f>
        <v>0.49551383877791622</v>
      </c>
      <c r="G210" s="275">
        <f>IF(G$104=0,0,G$104/NMM!G$11*1000)</f>
        <v>0.33462187749059424</v>
      </c>
      <c r="H210" s="275">
        <f>IF(H$104=0,0,H$104/NMM!H$11*1000)</f>
        <v>0.49709409215305267</v>
      </c>
      <c r="I210" s="275">
        <f>IF(I$104=0,0,I$104/NMM!I$11*1000)</f>
        <v>0.72201886794065595</v>
      </c>
      <c r="J210" s="275">
        <f>IF(J$104=0,0,J$104/NMM!J$11*1000)</f>
        <v>0.57194932694397171</v>
      </c>
      <c r="K210" s="275">
        <f>IF(K$104=0,0,K$104/NMM!K$11*1000)</f>
        <v>0.61570265570606797</v>
      </c>
      <c r="L210" s="275">
        <f>IF(L$104=0,0,L$104/NMM!L$11*1000)</f>
        <v>0.8456578796064802</v>
      </c>
      <c r="M210" s="275">
        <f>IF(M$104=0,0,M$104/NMM!M$11*1000)</f>
        <v>1.4289454128809063</v>
      </c>
      <c r="N210" s="275">
        <f>IF(N$104=0,0,N$104/NMM!N$11*1000)</f>
        <v>1.416620233976057</v>
      </c>
      <c r="O210" s="275">
        <f>IF(O$104=0,0,O$104/NMM!O$11*1000)</f>
        <v>1.0655862568568903</v>
      </c>
      <c r="P210" s="275">
        <f>IF(P$104=0,0,P$104/NMM!P$11*1000)</f>
        <v>1.2366178871723175</v>
      </c>
      <c r="Q210" s="275">
        <f>IF(Q$104=0,0,Q$104/NMM!Q$11*1000)</f>
        <v>0.56169128851480088</v>
      </c>
      <c r="R210" s="275">
        <f>IF(R$104=0,0,R$104/NMM!R$11*1000)</f>
        <v>0.9193374464826789</v>
      </c>
      <c r="S210" s="275">
        <f>IF(S$104=0,0,S$104/NMM!S$11*1000)</f>
        <v>0.57328570302149406</v>
      </c>
      <c r="T210" s="275">
        <f>IF(T$104=0,0,T$104/NMM!T$11*1000)</f>
        <v>0.45212971448712852</v>
      </c>
      <c r="U210" s="275">
        <f>IF(U$104=0,0,U$104/NMM!U$11*1000)</f>
        <v>0.43454603854621826</v>
      </c>
      <c r="V210" s="275">
        <f>IF(V$104=0,0,V$104/NMM!V$11*1000)</f>
        <v>0.49986825425360371</v>
      </c>
      <c r="W210" s="275">
        <f>IF(W$104=0,0,W$104/NMM!W$11*1000)</f>
        <v>0.59416396599414423</v>
      </c>
      <c r="X210" s="275">
        <f>IF(X$104=0,0,X$104/NMM!X$11*1000)</f>
        <v>0.44761138986831539</v>
      </c>
      <c r="Y210" s="275">
        <f>IF(Y$104=0,0,Y$104/NMM!Y$11*1000)</f>
        <v>0.36869437903693292</v>
      </c>
      <c r="DA210" s="78"/>
    </row>
    <row r="211" spans="1:105" ht="12" customHeight="1" x14ac:dyDescent="0.25">
      <c r="A211" s="174" t="s">
        <v>1553</v>
      </c>
      <c r="B211" s="276">
        <f>IF(B$110=0,0,B$110/NMM!B$11*1000)</f>
        <v>498.928061141836</v>
      </c>
      <c r="C211" s="276">
        <f>IF(C$110=0,0,C$110/NMM!C$11*1000)</f>
        <v>539.06866997730026</v>
      </c>
      <c r="D211" s="276">
        <f>IF(D$110=0,0,D$110/NMM!D$11*1000)</f>
        <v>449.23490078514112</v>
      </c>
      <c r="E211" s="276">
        <f>IF(E$110=0,0,E$110/NMM!E$11*1000)</f>
        <v>360.17518620722359</v>
      </c>
      <c r="F211" s="276">
        <f>IF(F$110=0,0,F$110/NMM!F$11*1000)</f>
        <v>368.16337275142445</v>
      </c>
      <c r="G211" s="276">
        <f>IF(G$110=0,0,G$110/NMM!G$11*1000)</f>
        <v>286.07031288129519</v>
      </c>
      <c r="H211" s="276">
        <f>IF(H$110=0,0,H$110/NMM!H$11*1000)</f>
        <v>316.38961669520467</v>
      </c>
      <c r="I211" s="276">
        <f>IF(I$110=0,0,I$110/NMM!I$11*1000)</f>
        <v>471.00773790570099</v>
      </c>
      <c r="J211" s="276">
        <f>IF(J$110=0,0,J$110/NMM!J$11*1000)</f>
        <v>373.24975078995664</v>
      </c>
      <c r="K211" s="276">
        <f>IF(K$110=0,0,K$110/NMM!K$11*1000)</f>
        <v>341.44980849200425</v>
      </c>
      <c r="L211" s="276">
        <f>IF(L$110=0,0,L$110/NMM!L$11*1000)</f>
        <v>495.59236952131619</v>
      </c>
      <c r="M211" s="276">
        <f>IF(M$110=0,0,M$110/NMM!M$11*1000)</f>
        <v>502.98283514073819</v>
      </c>
      <c r="N211" s="276">
        <f>IF(N$110=0,0,N$110/NMM!N$11*1000)</f>
        <v>528.92306829220433</v>
      </c>
      <c r="O211" s="276">
        <f>IF(O$110=0,0,O$110/NMM!O$11*1000)</f>
        <v>525.72105006476306</v>
      </c>
      <c r="P211" s="276">
        <f>IF(P$110=0,0,P$110/NMM!P$11*1000)</f>
        <v>538.01972174493551</v>
      </c>
      <c r="Q211" s="276">
        <f>IF(Q$110=0,0,Q$110/NMM!Q$11*1000)</f>
        <v>558.99421870972606</v>
      </c>
      <c r="R211" s="276">
        <f>IF(R$110=0,0,R$110/NMM!R$11*1000)</f>
        <v>448.59824584195303</v>
      </c>
      <c r="S211" s="276">
        <f>IF(S$110=0,0,S$110/NMM!S$11*1000)</f>
        <v>448.47713760280192</v>
      </c>
      <c r="T211" s="276">
        <f>IF(T$110=0,0,T$110/NMM!T$11*1000)</f>
        <v>424.45172993897552</v>
      </c>
      <c r="U211" s="276">
        <f>IF(U$110=0,0,U$110/NMM!U$11*1000)</f>
        <v>444.85133406831557</v>
      </c>
      <c r="V211" s="276">
        <f>IF(V$110=0,0,V$110/NMM!V$11*1000)</f>
        <v>312.53662690443662</v>
      </c>
      <c r="W211" s="276">
        <f>IF(W$110=0,0,W$110/NMM!W$11*1000)</f>
        <v>374.74441036985002</v>
      </c>
      <c r="X211" s="276">
        <f>IF(X$110=0,0,X$110/NMM!X$11*1000)</f>
        <v>303.20949636416645</v>
      </c>
      <c r="Y211" s="276">
        <f>IF(Y$110=0,0,Y$110/NMM!Y$11*1000)</f>
        <v>290.0785737877456</v>
      </c>
      <c r="DA211" s="79"/>
    </row>
    <row r="212" spans="1:105" ht="12" customHeight="1" x14ac:dyDescent="0.25">
      <c r="A212" s="174" t="s">
        <v>1563</v>
      </c>
      <c r="B212" s="276">
        <f>IF(B$118=0,0,B$118/NMM!B$11*1000)</f>
        <v>0</v>
      </c>
      <c r="C212" s="276">
        <f>IF(C$118=0,0,C$118/NMM!C$11*1000)</f>
        <v>0</v>
      </c>
      <c r="D212" s="276">
        <f>IF(D$118=0,0,D$118/NMM!D$11*1000)</f>
        <v>0</v>
      </c>
      <c r="E212" s="276">
        <f>IF(E$118=0,0,E$118/NMM!E$11*1000)</f>
        <v>0</v>
      </c>
      <c r="F212" s="276">
        <f>IF(F$118=0,0,F$118/NMM!F$11*1000)</f>
        <v>0</v>
      </c>
      <c r="G212" s="276">
        <f>IF(G$118=0,0,G$118/NMM!G$11*1000)</f>
        <v>0</v>
      </c>
      <c r="H212" s="276">
        <f>IF(H$118=0,0,H$118/NMM!H$11*1000)</f>
        <v>0</v>
      </c>
      <c r="I212" s="276">
        <f>IF(I$118=0,0,I$118/NMM!I$11*1000)</f>
        <v>0</v>
      </c>
      <c r="J212" s="276">
        <f>IF(J$118=0,0,J$118/NMM!J$11*1000)</f>
        <v>0</v>
      </c>
      <c r="K212" s="276">
        <f>IF(K$118=0,0,K$118/NMM!K$11*1000)</f>
        <v>0</v>
      </c>
      <c r="L212" s="276">
        <f>IF(L$118=0,0,L$118/NMM!L$11*1000)</f>
        <v>0</v>
      </c>
      <c r="M212" s="276">
        <f>IF(M$118=0,0,M$118/NMM!M$11*1000)</f>
        <v>0</v>
      </c>
      <c r="N212" s="276">
        <f>IF(N$118=0,0,N$118/NMM!N$11*1000)</f>
        <v>0</v>
      </c>
      <c r="O212" s="276">
        <f>IF(O$118=0,0,O$118/NMM!O$11*1000)</f>
        <v>0</v>
      </c>
      <c r="P212" s="276">
        <f>IF(P$118=0,0,P$118/NMM!P$11*1000)</f>
        <v>0</v>
      </c>
      <c r="Q212" s="276">
        <f>IF(Q$118=0,0,Q$118/NMM!Q$11*1000)</f>
        <v>0</v>
      </c>
      <c r="R212" s="276">
        <f>IF(R$118=0,0,R$118/NMM!R$11*1000)</f>
        <v>0</v>
      </c>
      <c r="S212" s="276">
        <f>IF(S$118=0,0,S$118/NMM!S$11*1000)</f>
        <v>0</v>
      </c>
      <c r="T212" s="276">
        <f>IF(T$118=0,0,T$118/NMM!T$11*1000)</f>
        <v>0</v>
      </c>
      <c r="U212" s="276">
        <f>IF(U$118=0,0,U$118/NMM!U$11*1000)</f>
        <v>0</v>
      </c>
      <c r="V212" s="276">
        <f>IF(V$118=0,0,V$118/NMM!V$11*1000)</f>
        <v>0</v>
      </c>
      <c r="W212" s="276">
        <f>IF(W$118=0,0,W$118/NMM!W$11*1000)</f>
        <v>0</v>
      </c>
      <c r="X212" s="276">
        <f>IF(X$118=0,0,X$118/NMM!X$11*1000)</f>
        <v>0</v>
      </c>
      <c r="Y212" s="276">
        <f>IF(Y$118=0,0,Y$118/NMM!Y$11*1000)</f>
        <v>0</v>
      </c>
      <c r="DA212" s="79"/>
    </row>
    <row r="213" spans="1:105" ht="12" customHeight="1" x14ac:dyDescent="0.25">
      <c r="A213" s="174" t="s">
        <v>1565</v>
      </c>
      <c r="B213" s="276">
        <f>IF(B$119=0,0,B$119/NMM!B$11*1000)</f>
        <v>41.723086542050495</v>
      </c>
      <c r="C213" s="276">
        <f>IF(C$119=0,0,C$119/NMM!C$11*1000)</f>
        <v>45.079863253426019</v>
      </c>
      <c r="D213" s="276">
        <f>IF(D$119=0,0,D$119/NMM!D$11*1000)</f>
        <v>37.567473355321042</v>
      </c>
      <c r="E213" s="276">
        <f>IF(E$119=0,0,E$119/NMM!E$11*1000)</f>
        <v>30.11981412717347</v>
      </c>
      <c r="F213" s="276">
        <f>IF(F$119=0,0,F$119/NMM!F$11*1000)</f>
        <v>30.78782986823034</v>
      </c>
      <c r="G213" s="276">
        <f>IF(G$119=0,0,G$119/NMM!G$11*1000)</f>
        <v>23.922760315669311</v>
      </c>
      <c r="H213" s="276">
        <f>IF(H$119=0,0,H$119/NMM!H$11*1000)</f>
        <v>26.458225917718991</v>
      </c>
      <c r="I213" s="276">
        <f>IF(I$119=0,0,I$119/NMM!I$11*1000)</f>
        <v>39.388236784357431</v>
      </c>
      <c r="J213" s="276">
        <f>IF(J$119=0,0,J$119/NMM!J$11*1000)</f>
        <v>31.213180550253679</v>
      </c>
      <c r="K213" s="276">
        <f>IF(K$119=0,0,K$119/NMM!K$11*1000)</f>
        <v>28.553895880048497</v>
      </c>
      <c r="L213" s="276">
        <f>IF(L$119=0,0,L$119/NMM!L$11*1000)</f>
        <v>41.444137809758239</v>
      </c>
      <c r="M213" s="276">
        <f>IF(M$119=0,0,M$119/NMM!M$11*1000)</f>
        <v>42.062168866018148</v>
      </c>
      <c r="N213" s="276">
        <f>IF(N$119=0,0,N$119/NMM!N$11*1000)</f>
        <v>44.231432687785656</v>
      </c>
      <c r="O213" s="276">
        <f>IF(O$119=0,0,O$119/NMM!O$11*1000)</f>
        <v>43.963662453922673</v>
      </c>
      <c r="P213" s="276">
        <f>IF(P$119=0,0,P$119/NMM!P$11*1000)</f>
        <v>44.992144479346805</v>
      </c>
      <c r="Q213" s="276">
        <f>IF(Q$119=0,0,Q$119/NMM!Q$11*1000)</f>
        <v>46.746146348945352</v>
      </c>
      <c r="R213" s="276">
        <f>IF(R$119=0,0,R$119/NMM!R$11*1000)</f>
        <v>37.514232795487082</v>
      </c>
      <c r="S213" s="276">
        <f>IF(S$119=0,0,S$119/NMM!S$11*1000)</f>
        <v>37.504105063782639</v>
      </c>
      <c r="T213" s="276">
        <f>IF(T$119=0,0,T$119/NMM!T$11*1000)</f>
        <v>35.494969396264239</v>
      </c>
      <c r="U213" s="276">
        <f>IF(U$119=0,0,U$119/NMM!U$11*1000)</f>
        <v>37.200895590441675</v>
      </c>
      <c r="V213" s="276">
        <f>IF(V$119=0,0,V$119/NMM!V$11*1000)</f>
        <v>26.136017890136923</v>
      </c>
      <c r="W213" s="276">
        <f>IF(W$119=0,0,W$119/NMM!W$11*1000)</f>
        <v>31.338172138940987</v>
      </c>
      <c r="X213" s="276">
        <f>IF(X$119=0,0,X$119/NMM!X$11*1000)</f>
        <v>25.356032347070702</v>
      </c>
      <c r="Y213" s="276">
        <f>IF(Y$119=0,0,Y$119/NMM!Y$11*1000)</f>
        <v>24.25795296107837</v>
      </c>
      <c r="DA213" s="79"/>
    </row>
    <row r="214" spans="1:105" ht="12" customHeight="1" x14ac:dyDescent="0.25">
      <c r="A214" s="41" t="s">
        <v>1575</v>
      </c>
      <c r="B214" s="277">
        <f>IF(B$127=0,0,B$127/NMM!B$11*1000)</f>
        <v>0</v>
      </c>
      <c r="C214" s="277">
        <f>IF(C$127=0,0,C$127/NMM!C$11*1000)</f>
        <v>0</v>
      </c>
      <c r="D214" s="277">
        <f>IF(D$127=0,0,D$127/NMM!D$11*1000)</f>
        <v>0</v>
      </c>
      <c r="E214" s="277">
        <f>IF(E$127=0,0,E$127/NMM!E$11*1000)</f>
        <v>0</v>
      </c>
      <c r="F214" s="277">
        <f>IF(F$127=0,0,F$127/NMM!F$11*1000)</f>
        <v>0</v>
      </c>
      <c r="G214" s="277">
        <f>IF(G$127=0,0,G$127/NMM!G$11*1000)</f>
        <v>0</v>
      </c>
      <c r="H214" s="277">
        <f>IF(H$127=0,0,H$127/NMM!H$11*1000)</f>
        <v>0</v>
      </c>
      <c r="I214" s="277">
        <f>IF(I$127=0,0,I$127/NMM!I$11*1000)</f>
        <v>0</v>
      </c>
      <c r="J214" s="277">
        <f>IF(J$127=0,0,J$127/NMM!J$11*1000)</f>
        <v>0</v>
      </c>
      <c r="K214" s="277">
        <f>IF(K$127=0,0,K$127/NMM!K$11*1000)</f>
        <v>0</v>
      </c>
      <c r="L214" s="277">
        <f>IF(L$127=0,0,L$127/NMM!L$11*1000)</f>
        <v>0</v>
      </c>
      <c r="M214" s="277">
        <f>IF(M$127=0,0,M$127/NMM!M$11*1000)</f>
        <v>0</v>
      </c>
      <c r="N214" s="277">
        <f>IF(N$127=0,0,N$127/NMM!N$11*1000)</f>
        <v>0</v>
      </c>
      <c r="O214" s="277">
        <f>IF(O$127=0,0,O$127/NMM!O$11*1000)</f>
        <v>0</v>
      </c>
      <c r="P214" s="277">
        <f>IF(P$127=0,0,P$127/NMM!P$11*1000)</f>
        <v>0</v>
      </c>
      <c r="Q214" s="277">
        <f>IF(Q$127=0,0,Q$127/NMM!Q$11*1000)</f>
        <v>0</v>
      </c>
      <c r="R214" s="277">
        <f>IF(R$127=0,0,R$127/NMM!R$11*1000)</f>
        <v>0</v>
      </c>
      <c r="S214" s="277">
        <f>IF(S$127=0,0,S$127/NMM!S$11*1000)</f>
        <v>0</v>
      </c>
      <c r="T214" s="277">
        <f>IF(T$127=0,0,T$127/NMM!T$11*1000)</f>
        <v>0</v>
      </c>
      <c r="U214" s="277">
        <f>IF(U$127=0,0,U$127/NMM!U$11*1000)</f>
        <v>0</v>
      </c>
      <c r="V214" s="277">
        <f>IF(V$127=0,0,V$127/NMM!V$11*1000)</f>
        <v>0</v>
      </c>
      <c r="W214" s="277">
        <f>IF(W$127=0,0,W$127/NMM!W$11*1000)</f>
        <v>0</v>
      </c>
      <c r="X214" s="277">
        <f>IF(X$127=0,0,X$127/NMM!X$11*1000)</f>
        <v>0</v>
      </c>
      <c r="Y214" s="277">
        <f>IF(Y$127=0,0,Y$127/NMM!Y$11*1000)</f>
        <v>0</v>
      </c>
      <c r="DA214" s="82"/>
    </row>
  </sheetData>
  <conditionalFormatting sqref="B156:B163">
    <cfRule type="cellIs" dxfId="46" priority="315" operator="lessThan">
      <formula>0</formula>
    </cfRule>
  </conditionalFormatting>
  <conditionalFormatting sqref="B16:V16">
    <cfRule type="cellIs" dxfId="45" priority="434" operator="lessThan">
      <formula>0</formula>
    </cfRule>
  </conditionalFormatting>
  <conditionalFormatting sqref="B49:V59 B100:V110 B147:V152 B166:V171 B195:V200 B206:V211 B214:Y214">
    <cfRule type="cellIs" dxfId="44" priority="349" operator="lessThan">
      <formula>0</formula>
    </cfRule>
  </conditionalFormatting>
  <conditionalFormatting sqref="B133:V139">
    <cfRule type="cellIs" dxfId="43" priority="319" operator="lessThan">
      <formula>0</formula>
    </cfRule>
  </conditionalFormatting>
  <conditionalFormatting sqref="B157:V163">
    <cfRule type="cellIs" dxfId="42" priority="403" operator="lessThan">
      <formula>0</formula>
    </cfRule>
  </conditionalFormatting>
  <conditionalFormatting sqref="B177:V179">
    <cfRule type="cellIs" dxfId="41" priority="314" operator="lessThan">
      <formula>0</formula>
    </cfRule>
  </conditionalFormatting>
  <conditionalFormatting sqref="B184:V190">
    <cfRule type="cellIs" dxfId="40" priority="312" operator="lessThan">
      <formula>0</formula>
    </cfRule>
  </conditionalFormatting>
  <conditionalFormatting sqref="B6:Y16">
    <cfRule type="cellIs" dxfId="39" priority="345" operator="lessThan">
      <formula>0</formula>
    </cfRule>
  </conditionalFormatting>
  <conditionalFormatting sqref="B20:Y25">
    <cfRule type="cellIs" dxfId="38" priority="347" operator="lessThan">
      <formula>0</formula>
    </cfRule>
  </conditionalFormatting>
  <conditionalFormatting sqref="B27:Y46">
    <cfRule type="cellIs" dxfId="37" priority="311" operator="lessThan">
      <formula>0</formula>
    </cfRule>
  </conditionalFormatting>
  <conditionalFormatting sqref="B49:Y58 B100:Y109 B133:Y138 B147:Y151 B156:Y156 B158:Y159 B161:Y162 B166:Y170 B177:Y178 B184:Y189 B195:Y199 B206:Y210">
    <cfRule type="cellIs" dxfId="36" priority="438" operator="lessThan">
      <formula>0</formula>
    </cfRule>
  </conditionalFormatting>
  <conditionalFormatting sqref="B63:Y97">
    <cfRule type="cellIs" dxfId="35" priority="308" operator="lessThan">
      <formula>0</formula>
    </cfRule>
  </conditionalFormatting>
  <conditionalFormatting sqref="B113:Y117">
    <cfRule type="cellIs" dxfId="34" priority="322" operator="lessThan">
      <formula>0</formula>
    </cfRule>
  </conditionalFormatting>
  <conditionalFormatting sqref="B122:Y126">
    <cfRule type="cellIs" dxfId="33" priority="321" operator="lessThan">
      <formula>0</formula>
    </cfRule>
  </conditionalFormatting>
  <conditionalFormatting sqref="B128:Y128">
    <cfRule type="cellIs" dxfId="32" priority="323" operator="lessThan">
      <formula>0</formula>
    </cfRule>
  </conditionalFormatting>
  <conditionalFormatting sqref="B142:Y144">
    <cfRule type="cellIs" dxfId="31" priority="306" operator="lessThan">
      <formula>0</formula>
    </cfRule>
  </conditionalFormatting>
  <conditionalFormatting sqref="B192:Y193">
    <cfRule type="cellIs" dxfId="30" priority="313" operator="lessThan">
      <formula>0</formula>
    </cfRule>
  </conditionalFormatting>
  <conditionalFormatting sqref="W50:Y59 W101:Y110">
    <cfRule type="cellIs" dxfId="29" priority="399" operator="lessThan">
      <formula>0</formula>
    </cfRule>
  </conditionalFormatting>
  <conditionalFormatting sqref="W134:Y139">
    <cfRule type="cellIs" dxfId="28" priority="378" operator="lessThan">
      <formula>0</formula>
    </cfRule>
  </conditionalFormatting>
  <conditionalFormatting sqref="W148:Y152">
    <cfRule type="cellIs" dxfId="27" priority="369" operator="lessThan">
      <formula>0</formula>
    </cfRule>
  </conditionalFormatting>
  <conditionalFormatting sqref="W157:Y157">
    <cfRule type="cellIs" dxfId="26" priority="373" operator="lessThan">
      <formula>0</formula>
    </cfRule>
  </conditionalFormatting>
  <conditionalFormatting sqref="W159:Y160">
    <cfRule type="cellIs" dxfId="25" priority="372" operator="lessThan">
      <formula>0</formula>
    </cfRule>
  </conditionalFormatting>
  <conditionalFormatting sqref="W162:Y163">
    <cfRule type="cellIs" dxfId="24" priority="370" operator="lessThan">
      <formula>0</formula>
    </cfRule>
  </conditionalFormatting>
  <conditionalFormatting sqref="W167:Y171">
    <cfRule type="cellIs" dxfId="23" priority="366" operator="lessThan">
      <formula>0</formula>
    </cfRule>
  </conditionalFormatting>
  <conditionalFormatting sqref="W178:Y179">
    <cfRule type="cellIs" dxfId="22" priority="367" operator="lessThan">
      <formula>0</formula>
    </cfRule>
  </conditionalFormatting>
  <conditionalFormatting sqref="W185:Y190">
    <cfRule type="cellIs" dxfId="21" priority="361" operator="lessThan">
      <formula>0</formula>
    </cfRule>
  </conditionalFormatting>
  <conditionalFormatting sqref="W196:Y200">
    <cfRule type="cellIs" dxfId="20" priority="360" operator="lessThan">
      <formula>0</formula>
    </cfRule>
  </conditionalFormatting>
  <conditionalFormatting sqref="W207:Y211">
    <cfRule type="cellIs" dxfId="19" priority="359" operator="lessThan">
      <formula>0</formula>
    </cfRule>
  </conditionalFormatting>
  <conditionalFormatting sqref="DA6:DA16">
    <cfRule type="cellIs" dxfId="18" priority="45" operator="lessThan">
      <formula>0</formula>
    </cfRule>
  </conditionalFormatting>
  <conditionalFormatting sqref="DA20:DA25">
    <cfRule type="cellIs" dxfId="17" priority="47" operator="lessThan">
      <formula>0</formula>
    </cfRule>
  </conditionalFormatting>
  <conditionalFormatting sqref="DA27:DA46">
    <cfRule type="cellIs" dxfId="16" priority="7" operator="lessThan">
      <formula>0</formula>
    </cfRule>
  </conditionalFormatting>
  <conditionalFormatting sqref="DA49:DA59 DA100:DA110">
    <cfRule type="cellIs" dxfId="15" priority="48" operator="lessThan">
      <formula>0</formula>
    </cfRule>
  </conditionalFormatting>
  <conditionalFormatting sqref="DA63:DA97">
    <cfRule type="cellIs" dxfId="14" priority="4" operator="lessThan">
      <formula>0</formula>
    </cfRule>
  </conditionalFormatting>
  <conditionalFormatting sqref="DA113:DA117">
    <cfRule type="cellIs" dxfId="13" priority="33" operator="lessThan">
      <formula>0</formula>
    </cfRule>
  </conditionalFormatting>
  <conditionalFormatting sqref="DA122:DA126">
    <cfRule type="cellIs" dxfId="12" priority="32" operator="lessThan">
      <formula>0</formula>
    </cfRule>
  </conditionalFormatting>
  <conditionalFormatting sqref="DA128">
    <cfRule type="cellIs" dxfId="11" priority="34" operator="lessThan">
      <formula>0</formula>
    </cfRule>
  </conditionalFormatting>
  <conditionalFormatting sqref="DA133:DA139">
    <cfRule type="cellIs" dxfId="10" priority="27" operator="lessThan">
      <formula>0</formula>
    </cfRule>
  </conditionalFormatting>
  <conditionalFormatting sqref="DA142:DA144">
    <cfRule type="cellIs" dxfId="9" priority="1" operator="lessThan">
      <formula>0</formula>
    </cfRule>
  </conditionalFormatting>
  <conditionalFormatting sqref="DA147:DA152">
    <cfRule type="cellIs" dxfId="8" priority="18" operator="lessThan">
      <formula>0</formula>
    </cfRule>
  </conditionalFormatting>
  <conditionalFormatting sqref="DA156:DA163">
    <cfRule type="cellIs" dxfId="7" priority="19" operator="lessThan">
      <formula>0</formula>
    </cfRule>
  </conditionalFormatting>
  <conditionalFormatting sqref="DA166:DA171">
    <cfRule type="cellIs" dxfId="6" priority="15" operator="lessThan">
      <formula>0</formula>
    </cfRule>
  </conditionalFormatting>
  <conditionalFormatting sqref="DA177:DA179">
    <cfRule type="cellIs" dxfId="5" priority="16" operator="lessThan">
      <formula>0</formula>
    </cfRule>
  </conditionalFormatting>
  <conditionalFormatting sqref="DA184:DA190">
    <cfRule type="cellIs" dxfId="4" priority="10" operator="lessThan">
      <formula>0</formula>
    </cfRule>
  </conditionalFormatting>
  <conditionalFormatting sqref="DA192:DA193">
    <cfRule type="cellIs" dxfId="3" priority="12" operator="lessThan">
      <formula>0</formula>
    </cfRule>
  </conditionalFormatting>
  <conditionalFormatting sqref="DA195:DA200">
    <cfRule type="cellIs" dxfId="2" priority="9" operator="lessThan">
      <formula>0</formula>
    </cfRule>
  </conditionalFormatting>
  <conditionalFormatting sqref="DA206:DA211">
    <cfRule type="cellIs" dxfId="1" priority="8" operator="lessThan">
      <formula>0</formula>
    </cfRule>
  </conditionalFormatting>
  <conditionalFormatting sqref="DA214">
    <cfRule type="cellIs" dxfId="0" priority="61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34" orientation="portrait"/>
  <ignoredErrors>
    <ignoredError sqref="B99:Y99" formulaRange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theme="4" tint="0.39997558519241921"/>
    <pageSetUpPr fitToPage="1"/>
  </sheetPr>
  <dimension ref="A1:DA77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Pulp, paper and printing"</f>
        <v>EL: Pulp, paper and printing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f t="shared" ref="B3:Y3" si="0">SUM(B4,B7)</f>
        <v>1707.2681161032024</v>
      </c>
      <c r="C3" s="203">
        <f t="shared" si="0"/>
        <v>2014.55785759021</v>
      </c>
      <c r="D3" s="203">
        <f t="shared" si="0"/>
        <v>2147.1510866520384</v>
      </c>
      <c r="E3" s="203">
        <f t="shared" si="0"/>
        <v>1943.4960718861691</v>
      </c>
      <c r="F3" s="203">
        <f t="shared" si="0"/>
        <v>1958.3617315809042</v>
      </c>
      <c r="G3" s="203">
        <f t="shared" si="0"/>
        <v>1933.8507664960944</v>
      </c>
      <c r="H3" s="203">
        <f t="shared" si="0"/>
        <v>2031.0964561055762</v>
      </c>
      <c r="I3" s="203">
        <f t="shared" si="0"/>
        <v>2199.5315180786056</v>
      </c>
      <c r="J3" s="203">
        <f t="shared" si="0"/>
        <v>1375.3776557380229</v>
      </c>
      <c r="K3" s="203">
        <f t="shared" si="0"/>
        <v>1220.5162083089526</v>
      </c>
      <c r="L3" s="203">
        <f t="shared" si="0"/>
        <v>930.5773028517558</v>
      </c>
      <c r="M3" s="203">
        <f t="shared" si="0"/>
        <v>799.24448518237079</v>
      </c>
      <c r="N3" s="203">
        <f t="shared" si="0"/>
        <v>728.00478444096723</v>
      </c>
      <c r="O3" s="203">
        <f t="shared" si="0"/>
        <v>674.73636710981361</v>
      </c>
      <c r="P3" s="203">
        <f t="shared" si="0"/>
        <v>782.49666460778258</v>
      </c>
      <c r="Q3" s="203">
        <f t="shared" si="0"/>
        <v>752.90741600000001</v>
      </c>
      <c r="R3" s="203">
        <f t="shared" si="0"/>
        <v>751.36026279742282</v>
      </c>
      <c r="S3" s="203">
        <f t="shared" si="0"/>
        <v>755.07882418870065</v>
      </c>
      <c r="T3" s="203">
        <f t="shared" si="0"/>
        <v>792.36659155622033</v>
      </c>
      <c r="U3" s="203">
        <f t="shared" si="0"/>
        <v>787.34977347527547</v>
      </c>
      <c r="V3" s="203">
        <f t="shared" si="0"/>
        <v>791.87160094351032</v>
      </c>
      <c r="W3" s="203">
        <f t="shared" si="0"/>
        <v>910.761870116409</v>
      </c>
      <c r="X3" s="203">
        <f t="shared" si="0"/>
        <v>896.1113181994067</v>
      </c>
      <c r="Y3" s="203">
        <f t="shared" si="0"/>
        <v>881.3</v>
      </c>
      <c r="DA3" s="112"/>
    </row>
    <row r="4" spans="1:105" ht="12" customHeight="1" x14ac:dyDescent="0.25">
      <c r="A4" s="50" t="s">
        <v>1809</v>
      </c>
      <c r="B4" s="241">
        <f t="shared" ref="B4:Y4" si="1">SUM(B5:B6)</f>
        <v>513.82568950177927</v>
      </c>
      <c r="C4" s="241">
        <f t="shared" si="1"/>
        <v>469.99039962422307</v>
      </c>
      <c r="D4" s="241">
        <f t="shared" si="1"/>
        <v>554.28775036182822</v>
      </c>
      <c r="E4" s="241">
        <f t="shared" si="1"/>
        <v>494.09182794973822</v>
      </c>
      <c r="F4" s="241">
        <f t="shared" si="1"/>
        <v>474.84485752400121</v>
      </c>
      <c r="G4" s="241">
        <f t="shared" si="1"/>
        <v>455.6943894424993</v>
      </c>
      <c r="H4" s="241">
        <f t="shared" si="1"/>
        <v>448.65054405091018</v>
      </c>
      <c r="I4" s="241">
        <f t="shared" si="1"/>
        <v>537.92079695093673</v>
      </c>
      <c r="J4" s="241">
        <f t="shared" si="1"/>
        <v>507.36839967427341</v>
      </c>
      <c r="K4" s="241">
        <f t="shared" si="1"/>
        <v>399.75020479812753</v>
      </c>
      <c r="L4" s="241">
        <f t="shared" si="1"/>
        <v>355.32303747348573</v>
      </c>
      <c r="M4" s="241">
        <f t="shared" si="1"/>
        <v>331.09086531155009</v>
      </c>
      <c r="N4" s="241">
        <f t="shared" si="1"/>
        <v>310.69111748951241</v>
      </c>
      <c r="O4" s="241">
        <f t="shared" si="1"/>
        <v>313.28638327471521</v>
      </c>
      <c r="P4" s="241">
        <f t="shared" si="1"/>
        <v>403.15243977764061</v>
      </c>
      <c r="Q4" s="241">
        <f t="shared" si="1"/>
        <v>409.911202</v>
      </c>
      <c r="R4" s="241">
        <f t="shared" si="1"/>
        <v>405.18259753437172</v>
      </c>
      <c r="S4" s="241">
        <f t="shared" si="1"/>
        <v>406.52738906719662</v>
      </c>
      <c r="T4" s="241">
        <f t="shared" si="1"/>
        <v>435.11392854948082</v>
      </c>
      <c r="U4" s="241">
        <f t="shared" si="1"/>
        <v>429.68420320182042</v>
      </c>
      <c r="V4" s="241">
        <f t="shared" si="1"/>
        <v>461.83906495705821</v>
      </c>
      <c r="W4" s="241">
        <f t="shared" si="1"/>
        <v>544.75582343326425</v>
      </c>
      <c r="X4" s="241">
        <f t="shared" si="1"/>
        <v>533.76655211807417</v>
      </c>
      <c r="Y4" s="241">
        <f t="shared" si="1"/>
        <v>550.79999999999995</v>
      </c>
      <c r="DA4" s="83"/>
    </row>
    <row r="5" spans="1:105" ht="12" customHeight="1" x14ac:dyDescent="0.25">
      <c r="A5" s="99" t="s">
        <v>54</v>
      </c>
      <c r="B5" s="282">
        <v>0</v>
      </c>
      <c r="C5" s="282">
        <v>0</v>
      </c>
      <c r="D5" s="282">
        <v>0</v>
      </c>
      <c r="E5" s="282">
        <v>0</v>
      </c>
      <c r="F5" s="282">
        <v>0</v>
      </c>
      <c r="G5" s="282">
        <v>0</v>
      </c>
      <c r="H5" s="282">
        <v>0</v>
      </c>
      <c r="I5" s="282">
        <v>0</v>
      </c>
      <c r="J5" s="282">
        <v>0</v>
      </c>
      <c r="K5" s="282">
        <v>0</v>
      </c>
      <c r="L5" s="282">
        <v>0</v>
      </c>
      <c r="M5" s="282">
        <v>0</v>
      </c>
      <c r="N5" s="282">
        <v>0</v>
      </c>
      <c r="O5" s="282">
        <v>0</v>
      </c>
      <c r="P5" s="282">
        <v>0</v>
      </c>
      <c r="Q5" s="282">
        <v>0</v>
      </c>
      <c r="R5" s="282">
        <v>0</v>
      </c>
      <c r="S5" s="282">
        <v>0</v>
      </c>
      <c r="T5" s="282">
        <v>0</v>
      </c>
      <c r="U5" s="282">
        <v>0</v>
      </c>
      <c r="V5" s="282">
        <v>0</v>
      </c>
      <c r="W5" s="282">
        <v>0</v>
      </c>
      <c r="X5" s="282">
        <v>0</v>
      </c>
      <c r="Y5" s="282">
        <v>0</v>
      </c>
      <c r="DA5" s="94" t="s">
        <v>1810</v>
      </c>
    </row>
    <row r="6" spans="1:105" ht="12" customHeight="1" x14ac:dyDescent="0.25">
      <c r="A6" s="99" t="s">
        <v>61</v>
      </c>
      <c r="B6" s="282">
        <v>513.82568950177927</v>
      </c>
      <c r="C6" s="282">
        <v>469.99039962422307</v>
      </c>
      <c r="D6" s="282">
        <v>554.28775036182822</v>
      </c>
      <c r="E6" s="282">
        <v>494.09182794973822</v>
      </c>
      <c r="F6" s="282">
        <v>474.84485752400121</v>
      </c>
      <c r="G6" s="282">
        <v>455.6943894424993</v>
      </c>
      <c r="H6" s="282">
        <v>448.65054405091018</v>
      </c>
      <c r="I6" s="282">
        <v>537.92079695093673</v>
      </c>
      <c r="J6" s="282">
        <v>507.36839967427341</v>
      </c>
      <c r="K6" s="282">
        <v>399.75020479812753</v>
      </c>
      <c r="L6" s="282">
        <v>355.32303747348573</v>
      </c>
      <c r="M6" s="282">
        <v>331.09086531155009</v>
      </c>
      <c r="N6" s="282">
        <v>310.69111748951241</v>
      </c>
      <c r="O6" s="282">
        <v>313.28638327471521</v>
      </c>
      <c r="P6" s="282">
        <v>403.15243977764061</v>
      </c>
      <c r="Q6" s="282">
        <v>409.911202</v>
      </c>
      <c r="R6" s="282">
        <v>405.18259753437172</v>
      </c>
      <c r="S6" s="282">
        <v>406.52738906719662</v>
      </c>
      <c r="T6" s="282">
        <v>435.11392854948082</v>
      </c>
      <c r="U6" s="282">
        <v>429.68420320182042</v>
      </c>
      <c r="V6" s="282">
        <v>461.83906495705821</v>
      </c>
      <c r="W6" s="282">
        <v>544.75582343326425</v>
      </c>
      <c r="X6" s="282">
        <v>533.76655211807417</v>
      </c>
      <c r="Y6" s="282">
        <v>550.79999999999995</v>
      </c>
      <c r="DA6" s="94" t="s">
        <v>1811</v>
      </c>
    </row>
    <row r="7" spans="1:105" ht="12" customHeight="1" x14ac:dyDescent="0.25">
      <c r="A7" s="49" t="s">
        <v>62</v>
      </c>
      <c r="B7" s="242">
        <v>1193.442426601423</v>
      </c>
      <c r="C7" s="242">
        <v>1544.5674579659869</v>
      </c>
      <c r="D7" s="242">
        <v>1592.8633362902101</v>
      </c>
      <c r="E7" s="242">
        <v>1449.4042439364309</v>
      </c>
      <c r="F7" s="242">
        <v>1483.5168740569029</v>
      </c>
      <c r="G7" s="242">
        <v>1478.156377053595</v>
      </c>
      <c r="H7" s="242">
        <v>1582.445912054666</v>
      </c>
      <c r="I7" s="242">
        <v>1661.610721127669</v>
      </c>
      <c r="J7" s="242">
        <v>868.00925606374938</v>
      </c>
      <c r="K7" s="242">
        <v>820.76600351082504</v>
      </c>
      <c r="L7" s="242">
        <v>575.25426537827013</v>
      </c>
      <c r="M7" s="242">
        <v>468.15361987082071</v>
      </c>
      <c r="N7" s="242">
        <v>417.31366695145482</v>
      </c>
      <c r="O7" s="242">
        <v>361.44998383509841</v>
      </c>
      <c r="P7" s="242">
        <v>379.34422483014202</v>
      </c>
      <c r="Q7" s="242">
        <v>342.99621400000001</v>
      </c>
      <c r="R7" s="242">
        <v>346.1776652630511</v>
      </c>
      <c r="S7" s="242">
        <v>348.55143512150403</v>
      </c>
      <c r="T7" s="242">
        <v>357.25266300673951</v>
      </c>
      <c r="U7" s="242">
        <v>357.6655702734551</v>
      </c>
      <c r="V7" s="242">
        <v>330.0325359864521</v>
      </c>
      <c r="W7" s="242">
        <v>366.00604668314469</v>
      </c>
      <c r="X7" s="242">
        <v>362.34476608133258</v>
      </c>
      <c r="Y7" s="242">
        <v>330.5</v>
      </c>
      <c r="DA7" s="84" t="s">
        <v>1812</v>
      </c>
    </row>
    <row r="8" spans="1:105" ht="12" customHeight="1" x14ac:dyDescent="0.25">
      <c r="A8" s="152"/>
      <c r="B8" s="328"/>
      <c r="C8" s="328"/>
      <c r="D8" s="328"/>
      <c r="E8" s="328"/>
      <c r="F8" s="328"/>
      <c r="G8" s="328"/>
      <c r="H8" s="328"/>
      <c r="I8" s="328"/>
      <c r="J8" s="328"/>
      <c r="K8" s="328"/>
      <c r="L8" s="328"/>
      <c r="M8" s="328"/>
      <c r="N8" s="328"/>
      <c r="O8" s="328"/>
      <c r="P8" s="328"/>
      <c r="Q8" s="328"/>
      <c r="R8" s="328"/>
      <c r="S8" s="328"/>
      <c r="T8" s="328"/>
      <c r="U8" s="328"/>
      <c r="V8" s="328"/>
      <c r="W8" s="328"/>
      <c r="X8" s="328"/>
      <c r="Y8" s="328"/>
      <c r="DA8" s="153"/>
    </row>
    <row r="9" spans="1:105" ht="12" customHeight="1" x14ac:dyDescent="0.25">
      <c r="A9" s="30" t="s">
        <v>437</v>
      </c>
      <c r="B9" s="203"/>
      <c r="C9" s="203"/>
      <c r="D9" s="203"/>
      <c r="E9" s="203"/>
      <c r="F9" s="203"/>
      <c r="G9" s="203"/>
      <c r="H9" s="203"/>
      <c r="I9" s="203"/>
      <c r="J9" s="203"/>
      <c r="K9" s="203"/>
      <c r="L9" s="203"/>
      <c r="M9" s="203"/>
      <c r="N9" s="203"/>
      <c r="O9" s="203"/>
      <c r="P9" s="203"/>
      <c r="Q9" s="203"/>
      <c r="R9" s="203"/>
      <c r="S9" s="203"/>
      <c r="T9" s="203"/>
      <c r="U9" s="203"/>
      <c r="V9" s="203"/>
      <c r="W9" s="203"/>
      <c r="X9" s="203"/>
      <c r="Y9" s="203"/>
      <c r="DA9" s="112"/>
    </row>
    <row r="10" spans="1:105" ht="12" customHeight="1" x14ac:dyDescent="0.25">
      <c r="A10" s="50" t="s">
        <v>1813</v>
      </c>
      <c r="B10" s="241">
        <v>0</v>
      </c>
      <c r="C10" s="241">
        <v>0</v>
      </c>
      <c r="D10" s="241">
        <v>0</v>
      </c>
      <c r="E10" s="241">
        <v>0</v>
      </c>
      <c r="F10" s="241">
        <v>0</v>
      </c>
      <c r="G10" s="241">
        <v>0</v>
      </c>
      <c r="H10" s="241">
        <v>0</v>
      </c>
      <c r="I10" s="241">
        <v>0</v>
      </c>
      <c r="J10" s="241">
        <v>0</v>
      </c>
      <c r="K10" s="241">
        <v>0</v>
      </c>
      <c r="L10" s="241">
        <v>0</v>
      </c>
      <c r="M10" s="241">
        <v>0</v>
      </c>
      <c r="N10" s="241">
        <v>0</v>
      </c>
      <c r="O10" s="241">
        <v>0</v>
      </c>
      <c r="P10" s="241">
        <v>0</v>
      </c>
      <c r="Q10" s="241">
        <v>0</v>
      </c>
      <c r="R10" s="241">
        <v>0</v>
      </c>
      <c r="S10" s="241">
        <v>0</v>
      </c>
      <c r="T10" s="241">
        <v>0</v>
      </c>
      <c r="U10" s="241">
        <v>0</v>
      </c>
      <c r="V10" s="241">
        <v>0</v>
      </c>
      <c r="W10" s="241">
        <v>0</v>
      </c>
      <c r="X10" s="241">
        <v>0</v>
      </c>
      <c r="Y10" s="241">
        <v>0</v>
      </c>
      <c r="DA10" s="83" t="s">
        <v>1814</v>
      </c>
    </row>
    <row r="11" spans="1:105" ht="12" customHeight="1" x14ac:dyDescent="0.25">
      <c r="A11" s="107" t="s">
        <v>1815</v>
      </c>
      <c r="B11" s="282">
        <v>496</v>
      </c>
      <c r="C11" s="282">
        <v>495</v>
      </c>
      <c r="D11" s="282">
        <v>493</v>
      </c>
      <c r="E11" s="282">
        <v>493</v>
      </c>
      <c r="F11" s="282">
        <v>510</v>
      </c>
      <c r="G11" s="282">
        <v>510</v>
      </c>
      <c r="H11" s="282">
        <v>412</v>
      </c>
      <c r="I11" s="282">
        <v>409</v>
      </c>
      <c r="J11" s="282">
        <v>461.52</v>
      </c>
      <c r="K11" s="282">
        <v>521.73</v>
      </c>
      <c r="L11" s="282">
        <v>607.77</v>
      </c>
      <c r="M11" s="282">
        <v>507.9</v>
      </c>
      <c r="N11" s="282">
        <v>464.85</v>
      </c>
      <c r="O11" s="282">
        <v>533.79999999999995</v>
      </c>
      <c r="P11" s="282">
        <v>498.64</v>
      </c>
      <c r="Q11" s="282">
        <v>499.76</v>
      </c>
      <c r="R11" s="282">
        <v>286.3</v>
      </c>
      <c r="S11" s="282">
        <v>295.846</v>
      </c>
      <c r="T11" s="282">
        <v>320.541</v>
      </c>
      <c r="U11" s="282">
        <v>320.541</v>
      </c>
      <c r="V11" s="282">
        <v>320.541</v>
      </c>
      <c r="W11" s="282">
        <v>320.541</v>
      </c>
      <c r="X11" s="282">
        <v>320.541</v>
      </c>
      <c r="Y11" s="282">
        <v>320.541</v>
      </c>
      <c r="DA11" s="94" t="s">
        <v>1816</v>
      </c>
    </row>
    <row r="12" spans="1:105" ht="12" customHeight="1" x14ac:dyDescent="0.25">
      <c r="A12" s="49" t="s">
        <v>1817</v>
      </c>
      <c r="B12" s="242">
        <v>261.25190839694648</v>
      </c>
      <c r="C12" s="242">
        <v>258.42465753424648</v>
      </c>
      <c r="D12" s="242">
        <v>259.67175572519079</v>
      </c>
      <c r="E12" s="242">
        <v>277.3125</v>
      </c>
      <c r="F12" s="242">
        <v>229.1304347826086</v>
      </c>
      <c r="G12" s="242">
        <v>208.3098591549296</v>
      </c>
      <c r="H12" s="242">
        <v>231.75</v>
      </c>
      <c r="I12" s="242">
        <v>240.20634920634919</v>
      </c>
      <c r="J12" s="242">
        <v>217.18588235294109</v>
      </c>
      <c r="K12" s="242">
        <v>173.91</v>
      </c>
      <c r="L12" s="242">
        <v>171.42230769230761</v>
      </c>
      <c r="M12" s="242">
        <v>119.137037037037</v>
      </c>
      <c r="N12" s="242">
        <v>146.79473684210521</v>
      </c>
      <c r="O12" s="242">
        <v>121.1693251533743</v>
      </c>
      <c r="P12" s="242">
        <v>124.6599999999999</v>
      </c>
      <c r="Q12" s="242">
        <v>124.94</v>
      </c>
      <c r="R12" s="242">
        <v>58.639759036144589</v>
      </c>
      <c r="S12" s="242">
        <v>52.208117647058828</v>
      </c>
      <c r="T12" s="242">
        <v>61.0554285714286</v>
      </c>
      <c r="U12" s="242">
        <v>80.135249999999985</v>
      </c>
      <c r="V12" s="242">
        <v>80.135249999999971</v>
      </c>
      <c r="W12" s="242">
        <v>80.135249999999985</v>
      </c>
      <c r="X12" s="242">
        <v>80.135249999999985</v>
      </c>
      <c r="Y12" s="242">
        <v>80.135249999999971</v>
      </c>
      <c r="DA12" s="84" t="s">
        <v>1818</v>
      </c>
    </row>
    <row r="13" spans="1:105" ht="12" customHeight="1" x14ac:dyDescent="0.25">
      <c r="A13" s="142"/>
      <c r="B13" s="244"/>
      <c r="C13" s="244"/>
      <c r="D13" s="244"/>
      <c r="E13" s="244"/>
      <c r="F13" s="244"/>
      <c r="G13" s="244"/>
      <c r="H13" s="244"/>
      <c r="I13" s="244"/>
      <c r="J13" s="244"/>
      <c r="K13" s="244"/>
      <c r="L13" s="244"/>
      <c r="M13" s="244"/>
      <c r="N13" s="244"/>
      <c r="O13" s="244"/>
      <c r="P13" s="244"/>
      <c r="Q13" s="244"/>
      <c r="R13" s="244"/>
      <c r="S13" s="244"/>
      <c r="T13" s="244"/>
      <c r="U13" s="244"/>
      <c r="V13" s="244"/>
      <c r="W13" s="244"/>
      <c r="X13" s="244"/>
      <c r="Y13" s="244"/>
      <c r="DA13" s="176"/>
    </row>
    <row r="14" spans="1:105" ht="12" customHeight="1" x14ac:dyDescent="0.25">
      <c r="A14" s="30" t="s">
        <v>445</v>
      </c>
      <c r="B14" s="203"/>
      <c r="C14" s="203"/>
      <c r="D14" s="203"/>
      <c r="E14" s="203"/>
      <c r="F14" s="203"/>
      <c r="G14" s="203"/>
      <c r="H14" s="203"/>
      <c r="I14" s="203"/>
      <c r="J14" s="203"/>
      <c r="K14" s="203"/>
      <c r="L14" s="203"/>
      <c r="M14" s="203"/>
      <c r="N14" s="203"/>
      <c r="O14" s="203"/>
      <c r="P14" s="203"/>
      <c r="Q14" s="203"/>
      <c r="R14" s="203"/>
      <c r="S14" s="203"/>
      <c r="T14" s="203"/>
      <c r="U14" s="203"/>
      <c r="V14" s="203"/>
      <c r="W14" s="203"/>
      <c r="X14" s="203"/>
      <c r="Y14" s="203"/>
      <c r="DA14" s="112"/>
    </row>
    <row r="15" spans="1:105" ht="12" customHeight="1" x14ac:dyDescent="0.25">
      <c r="A15" s="50" t="s">
        <v>1813</v>
      </c>
      <c r="B15" s="241">
        <v>0</v>
      </c>
      <c r="C15" s="241">
        <v>0</v>
      </c>
      <c r="D15" s="241">
        <v>0</v>
      </c>
      <c r="E15" s="241">
        <v>0</v>
      </c>
      <c r="F15" s="241">
        <v>0</v>
      </c>
      <c r="G15" s="241">
        <v>0</v>
      </c>
      <c r="H15" s="241">
        <v>0</v>
      </c>
      <c r="I15" s="241">
        <v>0</v>
      </c>
      <c r="J15" s="241">
        <v>0</v>
      </c>
      <c r="K15" s="241">
        <v>0</v>
      </c>
      <c r="L15" s="241">
        <v>0</v>
      </c>
      <c r="M15" s="241">
        <v>0</v>
      </c>
      <c r="N15" s="241">
        <v>0</v>
      </c>
      <c r="O15" s="241">
        <v>0</v>
      </c>
      <c r="P15" s="241">
        <v>0</v>
      </c>
      <c r="Q15" s="241">
        <v>0</v>
      </c>
      <c r="R15" s="241">
        <v>0</v>
      </c>
      <c r="S15" s="241">
        <v>0</v>
      </c>
      <c r="T15" s="241">
        <v>0</v>
      </c>
      <c r="U15" s="241">
        <v>0</v>
      </c>
      <c r="V15" s="241">
        <v>0</v>
      </c>
      <c r="W15" s="241">
        <v>0</v>
      </c>
      <c r="X15" s="241">
        <v>0</v>
      </c>
      <c r="Y15" s="241">
        <v>0</v>
      </c>
      <c r="DA15" s="83" t="s">
        <v>1819</v>
      </c>
    </row>
    <row r="16" spans="1:105" ht="12" customHeight="1" x14ac:dyDescent="0.25">
      <c r="A16" s="107" t="s">
        <v>1815</v>
      </c>
      <c r="B16" s="282">
        <v>522.1052631578948</v>
      </c>
      <c r="C16" s="282">
        <v>522.1052631578948</v>
      </c>
      <c r="D16" s="282">
        <v>522.1052631578948</v>
      </c>
      <c r="E16" s="282">
        <v>522.1052631578948</v>
      </c>
      <c r="F16" s="282">
        <v>581.29809581830409</v>
      </c>
      <c r="G16" s="282">
        <v>581.29809581830409</v>
      </c>
      <c r="H16" s="282">
        <v>581.29809581830409</v>
      </c>
      <c r="I16" s="282">
        <v>522.1052631578948</v>
      </c>
      <c r="J16" s="282">
        <v>522.1052631578948</v>
      </c>
      <c r="K16" s="282">
        <v>581.29809581830409</v>
      </c>
      <c r="L16" s="282">
        <v>640.49092847871339</v>
      </c>
      <c r="M16" s="282">
        <v>640.49092847871339</v>
      </c>
      <c r="N16" s="282">
        <v>581.29809581830409</v>
      </c>
      <c r="O16" s="282">
        <v>581.29809581830409</v>
      </c>
      <c r="P16" s="282">
        <v>581.29809581830409</v>
      </c>
      <c r="Q16" s="282">
        <v>581.29809581830409</v>
      </c>
      <c r="R16" s="282">
        <v>581.29809581830409</v>
      </c>
      <c r="S16" s="282">
        <v>581.29809581830409</v>
      </c>
      <c r="T16" s="282">
        <v>522.1052631578948</v>
      </c>
      <c r="U16" s="282">
        <v>522.1052631578948</v>
      </c>
      <c r="V16" s="282">
        <v>522.1052631578948</v>
      </c>
      <c r="W16" s="282">
        <v>462.9124304974855</v>
      </c>
      <c r="X16" s="282">
        <v>462.9124304974855</v>
      </c>
      <c r="Y16" s="282">
        <v>462.9124304974855</v>
      </c>
      <c r="DA16" s="94" t="s">
        <v>1820</v>
      </c>
    </row>
    <row r="17" spans="1:105" ht="12" customHeight="1" x14ac:dyDescent="0.25">
      <c r="A17" s="49" t="s">
        <v>1817</v>
      </c>
      <c r="B17" s="242">
        <v>290.27989821882949</v>
      </c>
      <c r="C17" s="242">
        <v>290.27989821882949</v>
      </c>
      <c r="D17" s="242">
        <v>290.27989821882949</v>
      </c>
      <c r="E17" s="242">
        <v>317.74640519886219</v>
      </c>
      <c r="F17" s="242">
        <v>317.74640519886219</v>
      </c>
      <c r="G17" s="242">
        <v>290.27989821882949</v>
      </c>
      <c r="H17" s="242">
        <v>262.81339123879678</v>
      </c>
      <c r="I17" s="242">
        <v>262.81339123879678</v>
      </c>
      <c r="J17" s="242">
        <v>235.34688425876411</v>
      </c>
      <c r="K17" s="242">
        <v>235.34688425876411</v>
      </c>
      <c r="L17" s="242">
        <v>207.8803772787314</v>
      </c>
      <c r="M17" s="242">
        <v>207.8803772787314</v>
      </c>
      <c r="N17" s="242">
        <v>180.4138702986987</v>
      </c>
      <c r="O17" s="242">
        <v>180.4138702986987</v>
      </c>
      <c r="P17" s="242">
        <v>152.94736331866599</v>
      </c>
      <c r="Q17" s="242">
        <v>152.94736331866599</v>
      </c>
      <c r="R17" s="242">
        <v>125.4808563386333</v>
      </c>
      <c r="S17" s="242">
        <v>125.4808563386333</v>
      </c>
      <c r="T17" s="242">
        <v>98.014349358600555</v>
      </c>
      <c r="U17" s="242">
        <v>98.014349358600555</v>
      </c>
      <c r="V17" s="242">
        <v>98.014349358600555</v>
      </c>
      <c r="W17" s="242">
        <v>98.014349358600555</v>
      </c>
      <c r="X17" s="242">
        <v>98.014349358600555</v>
      </c>
      <c r="Y17" s="242">
        <v>98.014349358600555</v>
      </c>
      <c r="DA17" s="84" t="s">
        <v>1821</v>
      </c>
    </row>
    <row r="18" spans="1:105" ht="12" customHeight="1" x14ac:dyDescent="0.25">
      <c r="A18" s="108" t="s">
        <v>450</v>
      </c>
      <c r="B18" s="210"/>
      <c r="C18" s="210"/>
      <c r="D18" s="210"/>
      <c r="E18" s="210"/>
      <c r="F18" s="210"/>
      <c r="G18" s="210"/>
      <c r="H18" s="210"/>
      <c r="I18" s="210"/>
      <c r="J18" s="210"/>
      <c r="K18" s="210"/>
      <c r="L18" s="210"/>
      <c r="M18" s="210"/>
      <c r="N18" s="210"/>
      <c r="O18" s="210"/>
      <c r="P18" s="210"/>
      <c r="Q18" s="210"/>
      <c r="R18" s="210"/>
      <c r="S18" s="210"/>
      <c r="T18" s="210"/>
      <c r="U18" s="210"/>
      <c r="V18" s="210"/>
      <c r="W18" s="210"/>
      <c r="X18" s="210"/>
      <c r="Y18" s="210"/>
      <c r="DA18" s="109"/>
    </row>
    <row r="19" spans="1:105" ht="12" customHeight="1" x14ac:dyDescent="0.25">
      <c r="A19" s="51" t="s">
        <v>1813</v>
      </c>
      <c r="B19" s="246">
        <v>0</v>
      </c>
      <c r="C19" s="241">
        <v>0</v>
      </c>
      <c r="D19" s="241">
        <v>0</v>
      </c>
      <c r="E19" s="241">
        <v>0</v>
      </c>
      <c r="F19" s="241">
        <v>0</v>
      </c>
      <c r="G19" s="241">
        <v>0</v>
      </c>
      <c r="H19" s="241">
        <v>0</v>
      </c>
      <c r="I19" s="241">
        <v>0</v>
      </c>
      <c r="J19" s="241">
        <v>0</v>
      </c>
      <c r="K19" s="241">
        <v>0</v>
      </c>
      <c r="L19" s="241">
        <v>0</v>
      </c>
      <c r="M19" s="241">
        <v>0</v>
      </c>
      <c r="N19" s="241">
        <v>0</v>
      </c>
      <c r="O19" s="241">
        <v>0</v>
      </c>
      <c r="P19" s="241">
        <v>0</v>
      </c>
      <c r="Q19" s="241">
        <v>0</v>
      </c>
      <c r="R19" s="241">
        <v>0</v>
      </c>
      <c r="S19" s="241">
        <v>0</v>
      </c>
      <c r="T19" s="241">
        <v>0</v>
      </c>
      <c r="U19" s="241">
        <v>0</v>
      </c>
      <c r="V19" s="241">
        <v>0</v>
      </c>
      <c r="W19" s="241">
        <v>0</v>
      </c>
      <c r="X19" s="241">
        <v>0</v>
      </c>
      <c r="Y19" s="241">
        <v>0</v>
      </c>
      <c r="DA19" s="83" t="s">
        <v>1822</v>
      </c>
    </row>
    <row r="20" spans="1:105" ht="12" customHeight="1" x14ac:dyDescent="0.25">
      <c r="A20" s="99" t="s">
        <v>1815</v>
      </c>
      <c r="B20" s="283">
        <v>0</v>
      </c>
      <c r="C20" s="282">
        <v>59.192832660409309</v>
      </c>
      <c r="D20" s="282">
        <v>0</v>
      </c>
      <c r="E20" s="282">
        <v>0</v>
      </c>
      <c r="F20" s="282">
        <v>118.3856653208186</v>
      </c>
      <c r="G20" s="282">
        <v>0</v>
      </c>
      <c r="H20" s="282">
        <v>0</v>
      </c>
      <c r="I20" s="282">
        <v>0</v>
      </c>
      <c r="J20" s="282">
        <v>0</v>
      </c>
      <c r="K20" s="282">
        <v>118.3856653208186</v>
      </c>
      <c r="L20" s="282">
        <v>59.192832660409309</v>
      </c>
      <c r="M20" s="282">
        <v>0</v>
      </c>
      <c r="N20" s="282">
        <v>0</v>
      </c>
      <c r="O20" s="282">
        <v>0</v>
      </c>
      <c r="P20" s="282">
        <v>0</v>
      </c>
      <c r="Q20" s="282">
        <v>59.192832660409309</v>
      </c>
      <c r="R20" s="282">
        <v>0</v>
      </c>
      <c r="S20" s="282">
        <v>0</v>
      </c>
      <c r="T20" s="282">
        <v>0</v>
      </c>
      <c r="U20" s="282">
        <v>0</v>
      </c>
      <c r="V20" s="282">
        <v>0</v>
      </c>
      <c r="W20" s="282">
        <v>0</v>
      </c>
      <c r="X20" s="282">
        <v>0</v>
      </c>
      <c r="Y20" s="282">
        <v>0</v>
      </c>
      <c r="DA20" s="94" t="s">
        <v>1823</v>
      </c>
    </row>
    <row r="21" spans="1:105" ht="12" customHeight="1" x14ac:dyDescent="0.25">
      <c r="A21" s="52" t="s">
        <v>1817</v>
      </c>
      <c r="B21" s="247">
        <v>0</v>
      </c>
      <c r="C21" s="242">
        <v>27.466506980032701</v>
      </c>
      <c r="D21" s="242">
        <v>0</v>
      </c>
      <c r="E21" s="242">
        <v>54.933013960065409</v>
      </c>
      <c r="F21" s="242">
        <v>0</v>
      </c>
      <c r="G21" s="242">
        <v>0</v>
      </c>
      <c r="H21" s="242">
        <v>0</v>
      </c>
      <c r="I21" s="242">
        <v>0</v>
      </c>
      <c r="J21" s="242">
        <v>0</v>
      </c>
      <c r="K21" s="242">
        <v>0</v>
      </c>
      <c r="L21" s="242">
        <v>0</v>
      </c>
      <c r="M21" s="242">
        <v>0</v>
      </c>
      <c r="N21" s="242">
        <v>0</v>
      </c>
      <c r="O21" s="242">
        <v>0</v>
      </c>
      <c r="P21" s="242">
        <v>0</v>
      </c>
      <c r="Q21" s="242">
        <v>0</v>
      </c>
      <c r="R21" s="242">
        <v>0</v>
      </c>
      <c r="S21" s="242">
        <v>0</v>
      </c>
      <c r="T21" s="242">
        <v>0</v>
      </c>
      <c r="U21" s="242">
        <v>0</v>
      </c>
      <c r="V21" s="242">
        <v>27.466506980032701</v>
      </c>
      <c r="W21" s="242">
        <v>0</v>
      </c>
      <c r="X21" s="242">
        <v>27.466506980032701</v>
      </c>
      <c r="Y21" s="242">
        <v>27.466506980032701</v>
      </c>
      <c r="DA21" s="84" t="s">
        <v>1824</v>
      </c>
    </row>
    <row r="22" spans="1:105" ht="12" customHeight="1" x14ac:dyDescent="0.25">
      <c r="A22" s="108" t="s">
        <v>455</v>
      </c>
      <c r="B22" s="245"/>
      <c r="C22" s="210"/>
      <c r="D22" s="210"/>
      <c r="E22" s="210"/>
      <c r="F22" s="210"/>
      <c r="G22" s="210"/>
      <c r="H22" s="210"/>
      <c r="I22" s="210"/>
      <c r="J22" s="210"/>
      <c r="K22" s="210"/>
      <c r="L22" s="210"/>
      <c r="M22" s="210"/>
      <c r="N22" s="210"/>
      <c r="O22" s="210"/>
      <c r="P22" s="210"/>
      <c r="Q22" s="210"/>
      <c r="R22" s="210"/>
      <c r="S22" s="210"/>
      <c r="T22" s="210"/>
      <c r="U22" s="210"/>
      <c r="V22" s="210"/>
      <c r="W22" s="210"/>
      <c r="X22" s="210"/>
      <c r="Y22" s="210"/>
      <c r="DA22" s="109"/>
    </row>
    <row r="23" spans="1:105" ht="12" customHeight="1" x14ac:dyDescent="0.25">
      <c r="A23" s="51" t="s">
        <v>1813</v>
      </c>
      <c r="B23" s="246"/>
      <c r="C23" s="241">
        <f t="shared" ref="C23:Y23" si="2">B15+C19-C15</f>
        <v>0</v>
      </c>
      <c r="D23" s="241">
        <f t="shared" si="2"/>
        <v>0</v>
      </c>
      <c r="E23" s="241">
        <f t="shared" si="2"/>
        <v>0</v>
      </c>
      <c r="F23" s="241">
        <f t="shared" si="2"/>
        <v>0</v>
      </c>
      <c r="G23" s="241">
        <f t="shared" si="2"/>
        <v>0</v>
      </c>
      <c r="H23" s="241">
        <f t="shared" si="2"/>
        <v>0</v>
      </c>
      <c r="I23" s="241">
        <f t="shared" si="2"/>
        <v>0</v>
      </c>
      <c r="J23" s="241">
        <f t="shared" si="2"/>
        <v>0</v>
      </c>
      <c r="K23" s="241">
        <f t="shared" si="2"/>
        <v>0</v>
      </c>
      <c r="L23" s="241">
        <f t="shared" si="2"/>
        <v>0</v>
      </c>
      <c r="M23" s="241">
        <f t="shared" si="2"/>
        <v>0</v>
      </c>
      <c r="N23" s="241">
        <f t="shared" si="2"/>
        <v>0</v>
      </c>
      <c r="O23" s="241">
        <f t="shared" si="2"/>
        <v>0</v>
      </c>
      <c r="P23" s="241">
        <f t="shared" si="2"/>
        <v>0</v>
      </c>
      <c r="Q23" s="241">
        <f t="shared" si="2"/>
        <v>0</v>
      </c>
      <c r="R23" s="241">
        <f t="shared" si="2"/>
        <v>0</v>
      </c>
      <c r="S23" s="241">
        <f t="shared" si="2"/>
        <v>0</v>
      </c>
      <c r="T23" s="241">
        <f t="shared" si="2"/>
        <v>0</v>
      </c>
      <c r="U23" s="241">
        <f t="shared" si="2"/>
        <v>0</v>
      </c>
      <c r="V23" s="241">
        <f t="shared" si="2"/>
        <v>0</v>
      </c>
      <c r="W23" s="241">
        <f t="shared" si="2"/>
        <v>0</v>
      </c>
      <c r="X23" s="241">
        <f t="shared" si="2"/>
        <v>0</v>
      </c>
      <c r="Y23" s="241">
        <f t="shared" si="2"/>
        <v>0</v>
      </c>
      <c r="DA23" s="83"/>
    </row>
    <row r="24" spans="1:105" ht="12" customHeight="1" x14ac:dyDescent="0.25">
      <c r="A24" s="99" t="s">
        <v>1815</v>
      </c>
      <c r="B24" s="283"/>
      <c r="C24" s="282">
        <f t="shared" ref="C24:Y24" si="3">B16+C20-C16</f>
        <v>59.192832660409294</v>
      </c>
      <c r="D24" s="282">
        <f t="shared" si="3"/>
        <v>0</v>
      </c>
      <c r="E24" s="282">
        <f t="shared" si="3"/>
        <v>0</v>
      </c>
      <c r="F24" s="282">
        <f t="shared" si="3"/>
        <v>59.192832660409294</v>
      </c>
      <c r="G24" s="282">
        <f t="shared" si="3"/>
        <v>0</v>
      </c>
      <c r="H24" s="282">
        <f t="shared" si="3"/>
        <v>0</v>
      </c>
      <c r="I24" s="282">
        <f t="shared" si="3"/>
        <v>59.192832660409294</v>
      </c>
      <c r="J24" s="282">
        <f t="shared" si="3"/>
        <v>0</v>
      </c>
      <c r="K24" s="282">
        <f t="shared" si="3"/>
        <v>59.192832660409294</v>
      </c>
      <c r="L24" s="282">
        <f t="shared" si="3"/>
        <v>0</v>
      </c>
      <c r="M24" s="282">
        <f t="shared" si="3"/>
        <v>0</v>
      </c>
      <c r="N24" s="282">
        <f t="shared" si="3"/>
        <v>59.192832660409294</v>
      </c>
      <c r="O24" s="282">
        <f t="shared" si="3"/>
        <v>0</v>
      </c>
      <c r="P24" s="282">
        <f t="shared" si="3"/>
        <v>0</v>
      </c>
      <c r="Q24" s="282">
        <f t="shared" si="3"/>
        <v>59.192832660409294</v>
      </c>
      <c r="R24" s="282">
        <f t="shared" si="3"/>
        <v>0</v>
      </c>
      <c r="S24" s="282">
        <f t="shared" si="3"/>
        <v>0</v>
      </c>
      <c r="T24" s="282">
        <f t="shared" si="3"/>
        <v>59.192832660409294</v>
      </c>
      <c r="U24" s="282">
        <f t="shared" si="3"/>
        <v>0</v>
      </c>
      <c r="V24" s="282">
        <f t="shared" si="3"/>
        <v>0</v>
      </c>
      <c r="W24" s="282">
        <f t="shared" si="3"/>
        <v>59.192832660409294</v>
      </c>
      <c r="X24" s="282">
        <f t="shared" si="3"/>
        <v>0</v>
      </c>
      <c r="Y24" s="282">
        <f t="shared" si="3"/>
        <v>0</v>
      </c>
      <c r="DA24" s="94"/>
    </row>
    <row r="25" spans="1:105" ht="12" customHeight="1" x14ac:dyDescent="0.25">
      <c r="A25" s="52" t="s">
        <v>1817</v>
      </c>
      <c r="B25" s="247"/>
      <c r="C25" s="242">
        <f t="shared" ref="C25:Y25" si="4">B17+C21-C17</f>
        <v>27.466506980032705</v>
      </c>
      <c r="D25" s="242">
        <f t="shared" si="4"/>
        <v>0</v>
      </c>
      <c r="E25" s="242">
        <f t="shared" si="4"/>
        <v>27.466506980032705</v>
      </c>
      <c r="F25" s="242">
        <f t="shared" si="4"/>
        <v>0</v>
      </c>
      <c r="G25" s="242">
        <f t="shared" si="4"/>
        <v>27.466506980032705</v>
      </c>
      <c r="H25" s="242">
        <f t="shared" si="4"/>
        <v>27.466506980032705</v>
      </c>
      <c r="I25" s="242">
        <f t="shared" si="4"/>
        <v>0</v>
      </c>
      <c r="J25" s="242">
        <f t="shared" si="4"/>
        <v>27.466506980032676</v>
      </c>
      <c r="K25" s="242">
        <f t="shared" si="4"/>
        <v>0</v>
      </c>
      <c r="L25" s="242">
        <f t="shared" si="4"/>
        <v>27.466506980032705</v>
      </c>
      <c r="M25" s="242">
        <f t="shared" si="4"/>
        <v>0</v>
      </c>
      <c r="N25" s="242">
        <f t="shared" si="4"/>
        <v>27.466506980032705</v>
      </c>
      <c r="O25" s="242">
        <f t="shared" si="4"/>
        <v>0</v>
      </c>
      <c r="P25" s="242">
        <f t="shared" si="4"/>
        <v>27.466506980032705</v>
      </c>
      <c r="Q25" s="242">
        <f t="shared" si="4"/>
        <v>0</v>
      </c>
      <c r="R25" s="242">
        <f t="shared" si="4"/>
        <v>27.46650698003269</v>
      </c>
      <c r="S25" s="242">
        <f t="shared" si="4"/>
        <v>0</v>
      </c>
      <c r="T25" s="242">
        <f t="shared" si="4"/>
        <v>27.466506980032747</v>
      </c>
      <c r="U25" s="242">
        <f t="shared" si="4"/>
        <v>0</v>
      </c>
      <c r="V25" s="242">
        <f t="shared" si="4"/>
        <v>27.466506980032705</v>
      </c>
      <c r="W25" s="242">
        <f t="shared" si="4"/>
        <v>0</v>
      </c>
      <c r="X25" s="242">
        <f t="shared" si="4"/>
        <v>27.466506980032705</v>
      </c>
      <c r="Y25" s="242">
        <f t="shared" si="4"/>
        <v>27.466506980032705</v>
      </c>
      <c r="DA25" s="84"/>
    </row>
    <row r="26" spans="1:105" ht="12" customHeight="1" x14ac:dyDescent="0.25">
      <c r="A26" s="30" t="s">
        <v>456</v>
      </c>
      <c r="B26" s="203"/>
      <c r="C26" s="203"/>
      <c r="D26" s="203"/>
      <c r="E26" s="203"/>
      <c r="F26" s="203"/>
      <c r="G26" s="203"/>
      <c r="H26" s="203"/>
      <c r="I26" s="203"/>
      <c r="J26" s="203"/>
      <c r="K26" s="203"/>
      <c r="L26" s="203"/>
      <c r="M26" s="203"/>
      <c r="N26" s="203"/>
      <c r="O26" s="203"/>
      <c r="P26" s="203"/>
      <c r="Q26" s="203"/>
      <c r="R26" s="203"/>
      <c r="S26" s="203"/>
      <c r="T26" s="203"/>
      <c r="U26" s="203"/>
      <c r="V26" s="203"/>
      <c r="W26" s="203"/>
      <c r="X26" s="203"/>
      <c r="Y26" s="203"/>
      <c r="DA26" s="112"/>
    </row>
    <row r="27" spans="1:105" ht="12" customHeight="1" x14ac:dyDescent="0.25">
      <c r="A27" s="50" t="s">
        <v>1813</v>
      </c>
      <c r="B27" s="241">
        <f t="shared" ref="B27:Y27" si="5">B15-B10</f>
        <v>0</v>
      </c>
      <c r="C27" s="241">
        <f t="shared" si="5"/>
        <v>0</v>
      </c>
      <c r="D27" s="241">
        <f t="shared" si="5"/>
        <v>0</v>
      </c>
      <c r="E27" s="241">
        <f t="shared" si="5"/>
        <v>0</v>
      </c>
      <c r="F27" s="241">
        <f t="shared" si="5"/>
        <v>0</v>
      </c>
      <c r="G27" s="241">
        <f t="shared" si="5"/>
        <v>0</v>
      </c>
      <c r="H27" s="241">
        <f t="shared" si="5"/>
        <v>0</v>
      </c>
      <c r="I27" s="241">
        <f t="shared" si="5"/>
        <v>0</v>
      </c>
      <c r="J27" s="241">
        <f t="shared" si="5"/>
        <v>0</v>
      </c>
      <c r="K27" s="241">
        <f t="shared" si="5"/>
        <v>0</v>
      </c>
      <c r="L27" s="241">
        <f t="shared" si="5"/>
        <v>0</v>
      </c>
      <c r="M27" s="241">
        <f t="shared" si="5"/>
        <v>0</v>
      </c>
      <c r="N27" s="241">
        <f t="shared" si="5"/>
        <v>0</v>
      </c>
      <c r="O27" s="241">
        <f t="shared" si="5"/>
        <v>0</v>
      </c>
      <c r="P27" s="241">
        <f t="shared" si="5"/>
        <v>0</v>
      </c>
      <c r="Q27" s="241">
        <f t="shared" si="5"/>
        <v>0</v>
      </c>
      <c r="R27" s="241">
        <f t="shared" si="5"/>
        <v>0</v>
      </c>
      <c r="S27" s="241">
        <f t="shared" si="5"/>
        <v>0</v>
      </c>
      <c r="T27" s="241">
        <f t="shared" si="5"/>
        <v>0</v>
      </c>
      <c r="U27" s="241">
        <f t="shared" si="5"/>
        <v>0</v>
      </c>
      <c r="V27" s="241">
        <f t="shared" si="5"/>
        <v>0</v>
      </c>
      <c r="W27" s="241">
        <f t="shared" si="5"/>
        <v>0</v>
      </c>
      <c r="X27" s="241">
        <f t="shared" si="5"/>
        <v>0</v>
      </c>
      <c r="Y27" s="241">
        <f t="shared" si="5"/>
        <v>0</v>
      </c>
      <c r="DA27" s="83"/>
    </row>
    <row r="28" spans="1:105" ht="12" customHeight="1" x14ac:dyDescent="0.25">
      <c r="A28" s="107" t="s">
        <v>1815</v>
      </c>
      <c r="B28" s="282">
        <f t="shared" ref="B28:Y28" si="6">B16-B11</f>
        <v>26.105263157894797</v>
      </c>
      <c r="C28" s="282">
        <f t="shared" si="6"/>
        <v>27.105263157894797</v>
      </c>
      <c r="D28" s="282">
        <f t="shared" si="6"/>
        <v>29.105263157894797</v>
      </c>
      <c r="E28" s="282">
        <f t="shared" si="6"/>
        <v>29.105263157894797</v>
      </c>
      <c r="F28" s="282">
        <f t="shared" si="6"/>
        <v>71.298095818304091</v>
      </c>
      <c r="G28" s="282">
        <f t="shared" si="6"/>
        <v>71.298095818304091</v>
      </c>
      <c r="H28" s="282">
        <f t="shared" si="6"/>
        <v>169.29809581830409</v>
      </c>
      <c r="I28" s="282">
        <f t="shared" si="6"/>
        <v>113.1052631578948</v>
      </c>
      <c r="J28" s="282">
        <f t="shared" si="6"/>
        <v>60.585263157894815</v>
      </c>
      <c r="K28" s="282">
        <f t="shared" si="6"/>
        <v>59.568095818304073</v>
      </c>
      <c r="L28" s="282">
        <f t="shared" si="6"/>
        <v>32.720928478713404</v>
      </c>
      <c r="M28" s="282">
        <f t="shared" si="6"/>
        <v>132.59092847871341</v>
      </c>
      <c r="N28" s="282">
        <f t="shared" si="6"/>
        <v>116.44809581830407</v>
      </c>
      <c r="O28" s="282">
        <f t="shared" si="6"/>
        <v>47.498095818304137</v>
      </c>
      <c r="P28" s="282">
        <f t="shared" si="6"/>
        <v>82.658095818304105</v>
      </c>
      <c r="Q28" s="282">
        <f t="shared" si="6"/>
        <v>81.5380958183041</v>
      </c>
      <c r="R28" s="282">
        <f t="shared" si="6"/>
        <v>294.99809581830408</v>
      </c>
      <c r="S28" s="282">
        <f t="shared" si="6"/>
        <v>285.45209581830409</v>
      </c>
      <c r="T28" s="282">
        <f t="shared" si="6"/>
        <v>201.5642631578948</v>
      </c>
      <c r="U28" s="282">
        <f t="shared" si="6"/>
        <v>201.5642631578948</v>
      </c>
      <c r="V28" s="282">
        <f t="shared" si="6"/>
        <v>201.5642631578948</v>
      </c>
      <c r="W28" s="282">
        <f t="shared" si="6"/>
        <v>142.37143049748551</v>
      </c>
      <c r="X28" s="282">
        <f t="shared" si="6"/>
        <v>142.37143049748551</v>
      </c>
      <c r="Y28" s="282">
        <f t="shared" si="6"/>
        <v>142.37143049748551</v>
      </c>
      <c r="DA28" s="94"/>
    </row>
    <row r="29" spans="1:105" ht="12" customHeight="1" x14ac:dyDescent="0.25">
      <c r="A29" s="49" t="s">
        <v>1817</v>
      </c>
      <c r="B29" s="242">
        <f t="shared" ref="B29:Y29" si="7">B17-B12</f>
        <v>29.027989821883011</v>
      </c>
      <c r="C29" s="242">
        <f t="shared" si="7"/>
        <v>31.855240684583009</v>
      </c>
      <c r="D29" s="242">
        <f t="shared" si="7"/>
        <v>30.608142493638695</v>
      </c>
      <c r="E29" s="242">
        <f t="shared" si="7"/>
        <v>40.433905198862192</v>
      </c>
      <c r="F29" s="242">
        <f t="shared" si="7"/>
        <v>88.615970416253589</v>
      </c>
      <c r="G29" s="242">
        <f t="shared" si="7"/>
        <v>81.97003906389989</v>
      </c>
      <c r="H29" s="242">
        <f t="shared" si="7"/>
        <v>31.063391238796783</v>
      </c>
      <c r="I29" s="242">
        <f t="shared" si="7"/>
        <v>22.607042032447595</v>
      </c>
      <c r="J29" s="242">
        <f t="shared" si="7"/>
        <v>18.161001905823014</v>
      </c>
      <c r="K29" s="242">
        <f t="shared" si="7"/>
        <v>61.43688425876411</v>
      </c>
      <c r="L29" s="242">
        <f t="shared" si="7"/>
        <v>36.45806958642379</v>
      </c>
      <c r="M29" s="242">
        <f t="shared" si="7"/>
        <v>88.743340241694398</v>
      </c>
      <c r="N29" s="242">
        <f t="shared" si="7"/>
        <v>33.619133456593488</v>
      </c>
      <c r="O29" s="242">
        <f t="shared" si="7"/>
        <v>59.244545145324395</v>
      </c>
      <c r="P29" s="242">
        <f t="shared" si="7"/>
        <v>28.287363318666095</v>
      </c>
      <c r="Q29" s="242">
        <f t="shared" si="7"/>
        <v>28.007363318665995</v>
      </c>
      <c r="R29" s="242">
        <f t="shared" si="7"/>
        <v>66.84109730248872</v>
      </c>
      <c r="S29" s="242">
        <f t="shared" si="7"/>
        <v>73.272738691574475</v>
      </c>
      <c r="T29" s="242">
        <f t="shared" si="7"/>
        <v>36.958920787171955</v>
      </c>
      <c r="U29" s="242">
        <f t="shared" si="7"/>
        <v>17.87909935860057</v>
      </c>
      <c r="V29" s="242">
        <f t="shared" si="7"/>
        <v>17.879099358600584</v>
      </c>
      <c r="W29" s="242">
        <f t="shared" si="7"/>
        <v>17.87909935860057</v>
      </c>
      <c r="X29" s="242">
        <f t="shared" si="7"/>
        <v>17.87909935860057</v>
      </c>
      <c r="Y29" s="242">
        <f t="shared" si="7"/>
        <v>17.879099358600584</v>
      </c>
      <c r="DA29" s="84"/>
    </row>
    <row r="30" spans="1:105" ht="12" customHeight="1" x14ac:dyDescent="0.25">
      <c r="A30" s="142"/>
      <c r="B30" s="244"/>
      <c r="C30" s="244"/>
      <c r="D30" s="244"/>
      <c r="E30" s="244"/>
      <c r="F30" s="244"/>
      <c r="G30" s="244"/>
      <c r="H30" s="244"/>
      <c r="I30" s="244"/>
      <c r="J30" s="244"/>
      <c r="K30" s="244"/>
      <c r="L30" s="244"/>
      <c r="M30" s="244"/>
      <c r="N30" s="244"/>
      <c r="O30" s="244"/>
      <c r="P30" s="244"/>
      <c r="Q30" s="244"/>
      <c r="R30" s="244"/>
      <c r="S30" s="244"/>
      <c r="T30" s="244"/>
      <c r="U30" s="244"/>
      <c r="V30" s="244"/>
      <c r="W30" s="244"/>
      <c r="X30" s="244"/>
      <c r="Y30" s="244"/>
      <c r="DA30" s="176"/>
    </row>
    <row r="31" spans="1:105" ht="12" customHeight="1" x14ac:dyDescent="0.25">
      <c r="A31" s="30" t="s">
        <v>69</v>
      </c>
      <c r="B31" s="113"/>
      <c r="C31" s="113"/>
      <c r="D31" s="113"/>
      <c r="E31" s="113"/>
      <c r="F31" s="113"/>
      <c r="G31" s="113"/>
      <c r="H31" s="113"/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DA31" s="112"/>
    </row>
    <row r="32" spans="1:105" ht="12" customHeight="1" x14ac:dyDescent="0.25">
      <c r="A32" s="31" t="s">
        <v>70</v>
      </c>
      <c r="B32" s="210">
        <v>170.3474634565778</v>
      </c>
      <c r="C32" s="210">
        <v>160.6836629406707</v>
      </c>
      <c r="D32" s="210">
        <v>163.19165950128971</v>
      </c>
      <c r="E32" s="210">
        <v>175.96491831470331</v>
      </c>
      <c r="F32" s="210">
        <v>139.98056749785039</v>
      </c>
      <c r="G32" s="210">
        <v>128.35846947549439</v>
      </c>
      <c r="H32" s="210">
        <v>146.718486672399</v>
      </c>
      <c r="I32" s="210">
        <v>147.0309544282029</v>
      </c>
      <c r="J32" s="210">
        <v>139.8061908856406</v>
      </c>
      <c r="K32" s="210">
        <v>123.0221840068787</v>
      </c>
      <c r="L32" s="210">
        <v>121.4647463456578</v>
      </c>
      <c r="M32" s="210">
        <v>91.867325881341358</v>
      </c>
      <c r="N32" s="210">
        <v>95.767497850386917</v>
      </c>
      <c r="O32" s="210">
        <v>97.907824591573501</v>
      </c>
      <c r="P32" s="210">
        <v>98.636285468615654</v>
      </c>
      <c r="Q32" s="210">
        <v>83.27592433361994</v>
      </c>
      <c r="R32" s="210">
        <v>47.907738607050732</v>
      </c>
      <c r="S32" s="210">
        <v>48.429750644883917</v>
      </c>
      <c r="T32" s="210">
        <v>54.111349957007732</v>
      </c>
      <c r="U32" s="210">
        <v>76.66569217540841</v>
      </c>
      <c r="V32" s="210">
        <v>70.382631126397243</v>
      </c>
      <c r="W32" s="210">
        <v>71.296216680997418</v>
      </c>
      <c r="X32" s="210">
        <v>71.56448839208943</v>
      </c>
      <c r="Y32" s="210">
        <v>77.043336199484088</v>
      </c>
      <c r="DA32" s="109" t="s">
        <v>1825</v>
      </c>
    </row>
    <row r="33" spans="1:105" ht="12" customHeight="1" x14ac:dyDescent="0.25">
      <c r="A33" s="24" t="s">
        <v>28</v>
      </c>
      <c r="B33" s="213">
        <v>0</v>
      </c>
      <c r="C33" s="213">
        <v>0</v>
      </c>
      <c r="D33" s="213">
        <v>0</v>
      </c>
      <c r="E33" s="213">
        <v>0</v>
      </c>
      <c r="F33" s="213">
        <v>0</v>
      </c>
      <c r="G33" s="213">
        <v>0</v>
      </c>
      <c r="H33" s="213">
        <v>0</v>
      </c>
      <c r="I33" s="213">
        <v>0</v>
      </c>
      <c r="J33" s="213">
        <v>0</v>
      </c>
      <c r="K33" s="213">
        <v>0</v>
      </c>
      <c r="L33" s="213">
        <v>0</v>
      </c>
      <c r="M33" s="213">
        <v>0</v>
      </c>
      <c r="N33" s="213">
        <v>0</v>
      </c>
      <c r="O33" s="213">
        <v>0</v>
      </c>
      <c r="P33" s="213">
        <v>0</v>
      </c>
      <c r="Q33" s="213">
        <v>0</v>
      </c>
      <c r="R33" s="213">
        <v>0</v>
      </c>
      <c r="S33" s="213">
        <v>0</v>
      </c>
      <c r="T33" s="213">
        <v>0</v>
      </c>
      <c r="U33" s="213">
        <v>0</v>
      </c>
      <c r="V33" s="213">
        <v>0</v>
      </c>
      <c r="W33" s="213">
        <v>0</v>
      </c>
      <c r="X33" s="213">
        <v>0</v>
      </c>
      <c r="Y33" s="213">
        <v>0</v>
      </c>
      <c r="DA33" s="85" t="s">
        <v>1826</v>
      </c>
    </row>
    <row r="34" spans="1:105" ht="12" customHeight="1" x14ac:dyDescent="0.25">
      <c r="A34" s="14" t="s">
        <v>29</v>
      </c>
      <c r="B34" s="204">
        <f t="shared" ref="B34:Y34" si="8">B35+B36+B37+B38+B39</f>
        <v>113.28460877042131</v>
      </c>
      <c r="C34" s="204">
        <f t="shared" si="8"/>
        <v>98.810576096302668</v>
      </c>
      <c r="D34" s="204">
        <f t="shared" si="8"/>
        <v>97.515993121238154</v>
      </c>
      <c r="E34" s="204">
        <f t="shared" si="8"/>
        <v>98.729320722269989</v>
      </c>
      <c r="F34" s="204">
        <f t="shared" si="8"/>
        <v>58.70352536543421</v>
      </c>
      <c r="G34" s="204">
        <f t="shared" si="8"/>
        <v>54.905846947549435</v>
      </c>
      <c r="H34" s="204">
        <f t="shared" si="8"/>
        <v>63.119776440240756</v>
      </c>
      <c r="I34" s="204">
        <f t="shared" si="8"/>
        <v>61.025107480653475</v>
      </c>
      <c r="J34" s="204">
        <f t="shared" si="8"/>
        <v>53.305588993981075</v>
      </c>
      <c r="K34" s="204">
        <f t="shared" si="8"/>
        <v>39.165950128976782</v>
      </c>
      <c r="L34" s="204">
        <f t="shared" si="8"/>
        <v>35.201117798796204</v>
      </c>
      <c r="M34" s="204">
        <f t="shared" si="8"/>
        <v>24.949785038693037</v>
      </c>
      <c r="N34" s="204">
        <f t="shared" si="8"/>
        <v>24.744453998280314</v>
      </c>
      <c r="O34" s="204">
        <f t="shared" si="8"/>
        <v>25.618572656921749</v>
      </c>
      <c r="P34" s="204">
        <f t="shared" si="8"/>
        <v>20.636285468615647</v>
      </c>
      <c r="Q34" s="204">
        <f t="shared" si="8"/>
        <v>18.72553740326741</v>
      </c>
      <c r="R34" s="204">
        <f t="shared" si="8"/>
        <v>18.787618228718827</v>
      </c>
      <c r="S34" s="204">
        <f t="shared" si="8"/>
        <v>15.799054170249352</v>
      </c>
      <c r="T34" s="204">
        <f t="shared" si="8"/>
        <v>15.333018056749786</v>
      </c>
      <c r="U34" s="204">
        <f t="shared" si="8"/>
        <v>15.567755803955281</v>
      </c>
      <c r="V34" s="204">
        <f t="shared" si="8"/>
        <v>16.004213241616505</v>
      </c>
      <c r="W34" s="204">
        <f t="shared" si="8"/>
        <v>15.662596732588135</v>
      </c>
      <c r="X34" s="204">
        <f t="shared" si="8"/>
        <v>11.291831470335339</v>
      </c>
      <c r="Y34" s="204">
        <f t="shared" si="8"/>
        <v>13.284952708512467</v>
      </c>
      <c r="DA34" s="71"/>
    </row>
    <row r="35" spans="1:105" ht="12" customHeight="1" x14ac:dyDescent="0.25">
      <c r="A35" s="18" t="s">
        <v>30</v>
      </c>
      <c r="B35" s="204">
        <v>0</v>
      </c>
      <c r="C35" s="204">
        <v>0</v>
      </c>
      <c r="D35" s="204">
        <v>0</v>
      </c>
      <c r="E35" s="204">
        <v>0</v>
      </c>
      <c r="F35" s="204">
        <v>0</v>
      </c>
      <c r="G35" s="204">
        <v>0</v>
      </c>
      <c r="H35" s="204">
        <v>0</v>
      </c>
      <c r="I35" s="204">
        <v>0</v>
      </c>
      <c r="J35" s="204">
        <v>0</v>
      </c>
      <c r="K35" s="204">
        <v>0</v>
      </c>
      <c r="L35" s="204">
        <v>0</v>
      </c>
      <c r="M35" s="204">
        <v>0</v>
      </c>
      <c r="N35" s="204">
        <v>0</v>
      </c>
      <c r="O35" s="204">
        <v>0</v>
      </c>
      <c r="P35" s="204">
        <v>0</v>
      </c>
      <c r="Q35" s="204">
        <v>0</v>
      </c>
      <c r="R35" s="204">
        <v>0</v>
      </c>
      <c r="S35" s="204">
        <v>0</v>
      </c>
      <c r="T35" s="204">
        <v>0</v>
      </c>
      <c r="U35" s="204">
        <v>0</v>
      </c>
      <c r="V35" s="204">
        <v>0</v>
      </c>
      <c r="W35" s="204">
        <v>0</v>
      </c>
      <c r="X35" s="204">
        <v>0</v>
      </c>
      <c r="Y35" s="204">
        <v>0</v>
      </c>
      <c r="DA35" s="71" t="s">
        <v>1827</v>
      </c>
    </row>
    <row r="36" spans="1:105" ht="12" customHeight="1" x14ac:dyDescent="0.25">
      <c r="A36" s="18" t="s">
        <v>31</v>
      </c>
      <c r="B36" s="204">
        <v>24.854342218400689</v>
      </c>
      <c r="C36" s="204">
        <v>24.854342218400689</v>
      </c>
      <c r="D36" s="204">
        <v>22.594840928632841</v>
      </c>
      <c r="E36" s="204">
        <v>22.594840928632841</v>
      </c>
      <c r="F36" s="204">
        <v>11.297420464316421</v>
      </c>
      <c r="G36" s="204">
        <v>11.297420464316421</v>
      </c>
      <c r="H36" s="204">
        <v>14.68667239896819</v>
      </c>
      <c r="I36" s="204">
        <v>13.556921754084261</v>
      </c>
      <c r="J36" s="204">
        <v>13.556921754084261</v>
      </c>
      <c r="K36" s="204">
        <v>13.184264832330181</v>
      </c>
      <c r="L36" s="204">
        <v>12.085640584694749</v>
      </c>
      <c r="M36" s="204">
        <v>7.690799656061909</v>
      </c>
      <c r="N36" s="204">
        <v>6.592175408426483</v>
      </c>
      <c r="O36" s="204">
        <v>5.4934651762682716</v>
      </c>
      <c r="P36" s="204">
        <v>4.3947549441100593</v>
      </c>
      <c r="Q36" s="204">
        <v>4.3947549441100593</v>
      </c>
      <c r="R36" s="204">
        <v>4.3947549441100593</v>
      </c>
      <c r="S36" s="204">
        <v>4.4057609630266548</v>
      </c>
      <c r="T36" s="204">
        <v>4.4925193465176267</v>
      </c>
      <c r="U36" s="204">
        <v>4.3848667239896821</v>
      </c>
      <c r="V36" s="204">
        <v>4.2937231298366294</v>
      </c>
      <c r="W36" s="204">
        <v>3.4905417024935508</v>
      </c>
      <c r="X36" s="204">
        <v>4.4607050730868441</v>
      </c>
      <c r="Y36" s="204">
        <v>4.2013757523645738</v>
      </c>
      <c r="DA36" s="71" t="s">
        <v>1828</v>
      </c>
    </row>
    <row r="37" spans="1:105" ht="12" customHeight="1" x14ac:dyDescent="0.25">
      <c r="A37" s="18" t="s">
        <v>71</v>
      </c>
      <c r="B37" s="204">
        <v>10.27033533963886</v>
      </c>
      <c r="C37" s="204">
        <v>10.27033533963886</v>
      </c>
      <c r="D37" s="204">
        <v>10.27033533963886</v>
      </c>
      <c r="E37" s="204">
        <v>14.378503869303531</v>
      </c>
      <c r="F37" s="204">
        <v>2.0540842648323299</v>
      </c>
      <c r="G37" s="204">
        <v>3.0810834049871021</v>
      </c>
      <c r="H37" s="204">
        <v>3.0810834049871021</v>
      </c>
      <c r="I37" s="204">
        <v>3.0810834049871021</v>
      </c>
      <c r="J37" s="204">
        <v>3.0810834049871021</v>
      </c>
      <c r="K37" s="204">
        <v>3.0524505588993982</v>
      </c>
      <c r="L37" s="204">
        <v>3.0524505588993982</v>
      </c>
      <c r="M37" s="204">
        <v>1.0174548581255369</v>
      </c>
      <c r="N37" s="204">
        <v>0</v>
      </c>
      <c r="O37" s="204">
        <v>1.0174548581255369</v>
      </c>
      <c r="P37" s="204">
        <v>0</v>
      </c>
      <c r="Q37" s="204">
        <v>0</v>
      </c>
      <c r="R37" s="204">
        <v>1.0174548581255369</v>
      </c>
      <c r="S37" s="204">
        <v>0.6308684436801375</v>
      </c>
      <c r="T37" s="204">
        <v>0.6532244196044712</v>
      </c>
      <c r="U37" s="204">
        <v>0.3612209802235597</v>
      </c>
      <c r="V37" s="204">
        <v>0.27265692175408418</v>
      </c>
      <c r="W37" s="204">
        <v>0.32149613069647459</v>
      </c>
      <c r="X37" s="204">
        <v>0.28486672398968182</v>
      </c>
      <c r="Y37" s="204">
        <v>0.27368873602751498</v>
      </c>
      <c r="DA37" s="71" t="s">
        <v>1829</v>
      </c>
    </row>
    <row r="38" spans="1:105" ht="12" customHeight="1" x14ac:dyDescent="0.25">
      <c r="A38" s="18" t="s">
        <v>32</v>
      </c>
      <c r="B38" s="204">
        <v>78.159931212381764</v>
      </c>
      <c r="C38" s="204">
        <v>63.68589853826311</v>
      </c>
      <c r="D38" s="204">
        <v>64.650816852966457</v>
      </c>
      <c r="E38" s="204">
        <v>61.755975924333612</v>
      </c>
      <c r="F38" s="204">
        <v>45.352020636285459</v>
      </c>
      <c r="G38" s="204">
        <v>40.527343078245913</v>
      </c>
      <c r="H38" s="204">
        <v>45.352020636285459</v>
      </c>
      <c r="I38" s="204">
        <v>44.387102321582113</v>
      </c>
      <c r="J38" s="204">
        <v>36.667583834909713</v>
      </c>
      <c r="K38" s="204">
        <v>22.929234737747201</v>
      </c>
      <c r="L38" s="204">
        <v>20.063026655202059</v>
      </c>
      <c r="M38" s="204">
        <v>16.241530524505588</v>
      </c>
      <c r="N38" s="204">
        <v>18.152278589853829</v>
      </c>
      <c r="O38" s="204">
        <v>19.10765262252794</v>
      </c>
      <c r="P38" s="204">
        <v>16.241530524505588</v>
      </c>
      <c r="Q38" s="204">
        <v>14.33078245915735</v>
      </c>
      <c r="R38" s="204">
        <v>13.375408426483229</v>
      </c>
      <c r="S38" s="204">
        <v>10.76242476354256</v>
      </c>
      <c r="T38" s="204">
        <v>10.187274290627689</v>
      </c>
      <c r="U38" s="204">
        <v>10.821668099742039</v>
      </c>
      <c r="V38" s="204">
        <v>11.43783319002579</v>
      </c>
      <c r="W38" s="204">
        <v>11.850558899398109</v>
      </c>
      <c r="X38" s="204">
        <v>6.5462596732588123</v>
      </c>
      <c r="Y38" s="204">
        <v>8.8098882201203779</v>
      </c>
      <c r="DA38" s="71" t="s">
        <v>1830</v>
      </c>
    </row>
    <row r="39" spans="1:105" ht="12" customHeight="1" x14ac:dyDescent="0.25">
      <c r="A39" s="18" t="s">
        <v>33</v>
      </c>
      <c r="B39" s="204">
        <v>0</v>
      </c>
      <c r="C39" s="204">
        <v>0</v>
      </c>
      <c r="D39" s="204">
        <v>0</v>
      </c>
      <c r="E39" s="204">
        <v>0</v>
      </c>
      <c r="F39" s="204">
        <v>0</v>
      </c>
      <c r="G39" s="204">
        <v>0</v>
      </c>
      <c r="H39" s="204">
        <v>0</v>
      </c>
      <c r="I39" s="204">
        <v>0</v>
      </c>
      <c r="J39" s="204">
        <v>0</v>
      </c>
      <c r="K39" s="204">
        <v>0</v>
      </c>
      <c r="L39" s="204">
        <v>0</v>
      </c>
      <c r="M39" s="204">
        <v>0</v>
      </c>
      <c r="N39" s="204">
        <v>0</v>
      </c>
      <c r="O39" s="204">
        <v>0</v>
      </c>
      <c r="P39" s="204">
        <v>0</v>
      </c>
      <c r="Q39" s="204">
        <v>0</v>
      </c>
      <c r="R39" s="204">
        <v>0</v>
      </c>
      <c r="S39" s="204">
        <v>0</v>
      </c>
      <c r="T39" s="204">
        <v>0</v>
      </c>
      <c r="U39" s="204">
        <v>0</v>
      </c>
      <c r="V39" s="204">
        <v>0</v>
      </c>
      <c r="W39" s="204">
        <v>0</v>
      </c>
      <c r="X39" s="204">
        <v>0</v>
      </c>
      <c r="Y39" s="204">
        <v>0</v>
      </c>
      <c r="DA39" s="71" t="s">
        <v>1831</v>
      </c>
    </row>
    <row r="40" spans="1:105" ht="12" customHeight="1" x14ac:dyDescent="0.25">
      <c r="A40" s="14" t="s">
        <v>34</v>
      </c>
      <c r="B40" s="204">
        <f t="shared" ref="B40:Y40" si="9">B41+B42</f>
        <v>12.059501289767841</v>
      </c>
      <c r="C40" s="204">
        <f t="shared" si="9"/>
        <v>19.153138435081679</v>
      </c>
      <c r="D40" s="204">
        <f t="shared" si="9"/>
        <v>24.742218400687879</v>
      </c>
      <c r="E40" s="204">
        <f t="shared" si="9"/>
        <v>27.708512467755799</v>
      </c>
      <c r="F40" s="204">
        <f t="shared" si="9"/>
        <v>31.062080825451421</v>
      </c>
      <c r="G40" s="204">
        <f t="shared" si="9"/>
        <v>26.763026655202069</v>
      </c>
      <c r="H40" s="204">
        <f t="shared" si="9"/>
        <v>33.469733447979358</v>
      </c>
      <c r="I40" s="204">
        <f t="shared" si="9"/>
        <v>29.94393809114359</v>
      </c>
      <c r="J40" s="204">
        <f t="shared" si="9"/>
        <v>33.792089423903697</v>
      </c>
      <c r="K40" s="204">
        <f t="shared" si="9"/>
        <v>33.985210662080817</v>
      </c>
      <c r="L40" s="204">
        <f t="shared" si="9"/>
        <v>31.147549441100601</v>
      </c>
      <c r="M40" s="204">
        <f t="shared" si="9"/>
        <v>32.351762682717109</v>
      </c>
      <c r="N40" s="204">
        <f t="shared" si="9"/>
        <v>24.849355116079099</v>
      </c>
      <c r="O40" s="204">
        <f t="shared" si="9"/>
        <v>24.075838349097161</v>
      </c>
      <c r="P40" s="204">
        <f t="shared" si="9"/>
        <v>28.61143594153052</v>
      </c>
      <c r="Q40" s="204">
        <f t="shared" si="9"/>
        <v>18.959501289767839</v>
      </c>
      <c r="R40" s="204">
        <f t="shared" si="9"/>
        <v>8.3834909716251076</v>
      </c>
      <c r="S40" s="204">
        <f t="shared" si="9"/>
        <v>11.476612209802241</v>
      </c>
      <c r="T40" s="204">
        <f t="shared" si="9"/>
        <v>18.34359415305245</v>
      </c>
      <c r="U40" s="204">
        <f t="shared" si="9"/>
        <v>18.652020636285471</v>
      </c>
      <c r="V40" s="204">
        <f t="shared" si="9"/>
        <v>14.44419604471195</v>
      </c>
      <c r="W40" s="204">
        <f t="shared" si="9"/>
        <v>15.61074806534824</v>
      </c>
      <c r="X40" s="204">
        <f t="shared" si="9"/>
        <v>21.07893379191745</v>
      </c>
      <c r="Y40" s="204">
        <f t="shared" si="9"/>
        <v>24.714875322441959</v>
      </c>
      <c r="DA40" s="71"/>
    </row>
    <row r="41" spans="1:105" ht="12" customHeight="1" x14ac:dyDescent="0.25">
      <c r="A41" s="18" t="s">
        <v>73</v>
      </c>
      <c r="B41" s="204">
        <v>12.059501289767841</v>
      </c>
      <c r="C41" s="204">
        <v>19.153138435081679</v>
      </c>
      <c r="D41" s="204">
        <v>24.742218400687879</v>
      </c>
      <c r="E41" s="204">
        <v>27.708512467755799</v>
      </c>
      <c r="F41" s="204">
        <v>31.062080825451421</v>
      </c>
      <c r="G41" s="204">
        <v>26.763026655202069</v>
      </c>
      <c r="H41" s="204">
        <v>33.469733447979358</v>
      </c>
      <c r="I41" s="204">
        <v>29.94393809114359</v>
      </c>
      <c r="J41" s="204">
        <v>33.792089423903697</v>
      </c>
      <c r="K41" s="204">
        <v>33.985210662080817</v>
      </c>
      <c r="L41" s="204">
        <v>31.147549441100601</v>
      </c>
      <c r="M41" s="204">
        <v>32.351762682717109</v>
      </c>
      <c r="N41" s="204">
        <v>24.849355116079099</v>
      </c>
      <c r="O41" s="204">
        <v>24.075838349097161</v>
      </c>
      <c r="P41" s="204">
        <v>28.61143594153052</v>
      </c>
      <c r="Q41" s="204">
        <v>18.959501289767839</v>
      </c>
      <c r="R41" s="204">
        <v>8.3834909716251076</v>
      </c>
      <c r="S41" s="204">
        <v>11.476612209802241</v>
      </c>
      <c r="T41" s="204">
        <v>18.34359415305245</v>
      </c>
      <c r="U41" s="204">
        <v>18.652020636285471</v>
      </c>
      <c r="V41" s="204">
        <v>14.44419604471195</v>
      </c>
      <c r="W41" s="204">
        <v>15.61074806534824</v>
      </c>
      <c r="X41" s="204">
        <v>21.07893379191745</v>
      </c>
      <c r="Y41" s="204">
        <v>24.714875322441959</v>
      </c>
      <c r="DA41" s="71" t="s">
        <v>1832</v>
      </c>
    </row>
    <row r="42" spans="1:105" ht="12" customHeight="1" x14ac:dyDescent="0.25">
      <c r="A42" s="18" t="s">
        <v>36</v>
      </c>
      <c r="B42" s="204">
        <v>0</v>
      </c>
      <c r="C42" s="204">
        <v>0</v>
      </c>
      <c r="D42" s="204">
        <v>0</v>
      </c>
      <c r="E42" s="204">
        <v>0</v>
      </c>
      <c r="F42" s="204">
        <v>0</v>
      </c>
      <c r="G42" s="204">
        <v>0</v>
      </c>
      <c r="H42" s="204">
        <v>0</v>
      </c>
      <c r="I42" s="204">
        <v>0</v>
      </c>
      <c r="J42" s="204">
        <v>0</v>
      </c>
      <c r="K42" s="204">
        <v>0</v>
      </c>
      <c r="L42" s="204">
        <v>0</v>
      </c>
      <c r="M42" s="204">
        <v>0</v>
      </c>
      <c r="N42" s="204">
        <v>0</v>
      </c>
      <c r="O42" s="204">
        <v>0</v>
      </c>
      <c r="P42" s="204">
        <v>0</v>
      </c>
      <c r="Q42" s="204">
        <v>0</v>
      </c>
      <c r="R42" s="204">
        <v>0</v>
      </c>
      <c r="S42" s="204">
        <v>0</v>
      </c>
      <c r="T42" s="204">
        <v>0</v>
      </c>
      <c r="U42" s="204">
        <v>0</v>
      </c>
      <c r="V42" s="204">
        <v>0</v>
      </c>
      <c r="W42" s="204">
        <v>0</v>
      </c>
      <c r="X42" s="204">
        <v>0</v>
      </c>
      <c r="Y42" s="204">
        <v>0</v>
      </c>
      <c r="DA42" s="71" t="s">
        <v>1833</v>
      </c>
    </row>
    <row r="43" spans="1:105" ht="12" customHeight="1" x14ac:dyDescent="0.25">
      <c r="A43" s="14" t="s">
        <v>37</v>
      </c>
      <c r="B43" s="204">
        <f t="shared" ref="B43:Y43" si="10">B44+B45+B46+B47+B48+B49</f>
        <v>0.9792777300085983</v>
      </c>
      <c r="C43" s="204">
        <f t="shared" si="10"/>
        <v>0.50154772141014614</v>
      </c>
      <c r="D43" s="204">
        <f t="shared" si="10"/>
        <v>0.26276870163370591</v>
      </c>
      <c r="E43" s="204">
        <f t="shared" si="10"/>
        <v>0</v>
      </c>
      <c r="F43" s="204">
        <f t="shared" si="10"/>
        <v>0</v>
      </c>
      <c r="G43" s="204">
        <f t="shared" si="10"/>
        <v>0</v>
      </c>
      <c r="H43" s="204">
        <f t="shared" si="10"/>
        <v>0</v>
      </c>
      <c r="I43" s="204">
        <f t="shared" si="10"/>
        <v>0</v>
      </c>
      <c r="J43" s="204">
        <f t="shared" si="10"/>
        <v>0</v>
      </c>
      <c r="K43" s="204">
        <f t="shared" si="10"/>
        <v>0</v>
      </c>
      <c r="L43" s="204">
        <f t="shared" si="10"/>
        <v>0</v>
      </c>
      <c r="M43" s="204">
        <f t="shared" si="10"/>
        <v>0</v>
      </c>
      <c r="N43" s="204">
        <f t="shared" si="10"/>
        <v>0</v>
      </c>
      <c r="O43" s="204">
        <f t="shared" si="10"/>
        <v>2.9855546001719691</v>
      </c>
      <c r="P43" s="204">
        <f t="shared" si="10"/>
        <v>2.2690455717970761</v>
      </c>
      <c r="Q43" s="204">
        <f t="shared" si="10"/>
        <v>2.7705932932072228</v>
      </c>
      <c r="R43" s="204">
        <f t="shared" si="10"/>
        <v>2.937833190025795</v>
      </c>
      <c r="S43" s="204">
        <f t="shared" si="10"/>
        <v>2.9616509028374889</v>
      </c>
      <c r="T43" s="204">
        <f t="shared" si="10"/>
        <v>2.9145313843508167</v>
      </c>
      <c r="U43" s="204">
        <f t="shared" si="10"/>
        <v>2.518142734307824</v>
      </c>
      <c r="V43" s="204">
        <f t="shared" si="10"/>
        <v>2.8666380051590714</v>
      </c>
      <c r="W43" s="204">
        <f t="shared" si="10"/>
        <v>3.0601891659501281</v>
      </c>
      <c r="X43" s="204">
        <f t="shared" si="10"/>
        <v>3.0399828030954419</v>
      </c>
      <c r="Y43" s="204">
        <f t="shared" si="10"/>
        <v>3.0399828030954419</v>
      </c>
      <c r="DA43" s="71"/>
    </row>
    <row r="44" spans="1:105" ht="12" customHeight="1" x14ac:dyDescent="0.25">
      <c r="A44" s="18" t="s">
        <v>38</v>
      </c>
      <c r="B44" s="204">
        <v>0.9792777300085983</v>
      </c>
      <c r="C44" s="204">
        <v>0.50154772141014614</v>
      </c>
      <c r="D44" s="204">
        <v>0.26276870163370591</v>
      </c>
      <c r="E44" s="204">
        <v>0</v>
      </c>
      <c r="F44" s="204">
        <v>0</v>
      </c>
      <c r="G44" s="204">
        <v>0</v>
      </c>
      <c r="H44" s="204">
        <v>0</v>
      </c>
      <c r="I44" s="204">
        <v>0</v>
      </c>
      <c r="J44" s="204">
        <v>0</v>
      </c>
      <c r="K44" s="204">
        <v>0</v>
      </c>
      <c r="L44" s="204">
        <v>0</v>
      </c>
      <c r="M44" s="204">
        <v>0</v>
      </c>
      <c r="N44" s="204">
        <v>0</v>
      </c>
      <c r="O44" s="204">
        <v>2.9855546001719691</v>
      </c>
      <c r="P44" s="204">
        <v>2.2690455717970761</v>
      </c>
      <c r="Q44" s="204">
        <v>2.7705932932072228</v>
      </c>
      <c r="R44" s="204">
        <v>2.937833190025795</v>
      </c>
      <c r="S44" s="204">
        <v>2.9616509028374889</v>
      </c>
      <c r="T44" s="204">
        <v>2.8828890799656062</v>
      </c>
      <c r="U44" s="204">
        <v>2.493551160791057</v>
      </c>
      <c r="V44" s="204">
        <v>2.8499570077386069</v>
      </c>
      <c r="W44" s="204">
        <v>3.0399828030954419</v>
      </c>
      <c r="X44" s="204">
        <v>3.0399828030954419</v>
      </c>
      <c r="Y44" s="204">
        <v>3.0399828030954419</v>
      </c>
      <c r="DA44" s="71" t="s">
        <v>1834</v>
      </c>
    </row>
    <row r="45" spans="1:105" ht="12" customHeight="1" x14ac:dyDescent="0.25">
      <c r="A45" s="18" t="s">
        <v>74</v>
      </c>
      <c r="B45" s="204">
        <v>0</v>
      </c>
      <c r="C45" s="204">
        <v>0</v>
      </c>
      <c r="D45" s="204">
        <v>0</v>
      </c>
      <c r="E45" s="204">
        <v>0</v>
      </c>
      <c r="F45" s="204">
        <v>0</v>
      </c>
      <c r="G45" s="204">
        <v>0</v>
      </c>
      <c r="H45" s="204">
        <v>0</v>
      </c>
      <c r="I45" s="204">
        <v>0</v>
      </c>
      <c r="J45" s="204">
        <v>0</v>
      </c>
      <c r="K45" s="204">
        <v>0</v>
      </c>
      <c r="L45" s="204">
        <v>0</v>
      </c>
      <c r="M45" s="204">
        <v>0</v>
      </c>
      <c r="N45" s="204">
        <v>0</v>
      </c>
      <c r="O45" s="204">
        <v>0</v>
      </c>
      <c r="P45" s="204">
        <v>0</v>
      </c>
      <c r="Q45" s="204">
        <v>0</v>
      </c>
      <c r="R45" s="204">
        <v>0</v>
      </c>
      <c r="S45" s="204">
        <v>0</v>
      </c>
      <c r="T45" s="204">
        <v>0</v>
      </c>
      <c r="U45" s="204">
        <v>0</v>
      </c>
      <c r="V45" s="204">
        <v>0</v>
      </c>
      <c r="W45" s="204">
        <v>0</v>
      </c>
      <c r="X45" s="204">
        <v>0</v>
      </c>
      <c r="Y45" s="204">
        <v>0</v>
      </c>
      <c r="DA45" s="71" t="s">
        <v>1835</v>
      </c>
    </row>
    <row r="46" spans="1:105" ht="12" customHeight="1" x14ac:dyDescent="0.25">
      <c r="A46" s="18" t="s">
        <v>75</v>
      </c>
      <c r="B46" s="204">
        <v>0</v>
      </c>
      <c r="C46" s="204">
        <v>0</v>
      </c>
      <c r="D46" s="204">
        <v>0</v>
      </c>
      <c r="E46" s="204">
        <v>0</v>
      </c>
      <c r="F46" s="204">
        <v>0</v>
      </c>
      <c r="G46" s="204">
        <v>0</v>
      </c>
      <c r="H46" s="204">
        <v>0</v>
      </c>
      <c r="I46" s="204">
        <v>0</v>
      </c>
      <c r="J46" s="204">
        <v>0</v>
      </c>
      <c r="K46" s="204">
        <v>0</v>
      </c>
      <c r="L46" s="204">
        <v>0</v>
      </c>
      <c r="M46" s="204">
        <v>0</v>
      </c>
      <c r="N46" s="204">
        <v>0</v>
      </c>
      <c r="O46" s="204">
        <v>0</v>
      </c>
      <c r="P46" s="204">
        <v>0</v>
      </c>
      <c r="Q46" s="204">
        <v>0</v>
      </c>
      <c r="R46" s="204">
        <v>0</v>
      </c>
      <c r="S46" s="204">
        <v>0</v>
      </c>
      <c r="T46" s="204">
        <v>3.1642304385210658E-2</v>
      </c>
      <c r="U46" s="204">
        <v>2.4591573516766978E-2</v>
      </c>
      <c r="V46" s="204">
        <v>1.6680997420464319E-2</v>
      </c>
      <c r="W46" s="204">
        <v>2.020636285468615E-2</v>
      </c>
      <c r="X46" s="204">
        <v>0</v>
      </c>
      <c r="Y46" s="204">
        <v>0</v>
      </c>
      <c r="DA46" s="71" t="s">
        <v>1836</v>
      </c>
    </row>
    <row r="47" spans="1:105" ht="12" customHeight="1" x14ac:dyDescent="0.25">
      <c r="A47" s="18" t="s">
        <v>76</v>
      </c>
      <c r="B47" s="204">
        <v>0</v>
      </c>
      <c r="C47" s="204">
        <v>0</v>
      </c>
      <c r="D47" s="204">
        <v>0</v>
      </c>
      <c r="E47" s="204">
        <v>0</v>
      </c>
      <c r="F47" s="204">
        <v>0</v>
      </c>
      <c r="G47" s="204">
        <v>0</v>
      </c>
      <c r="H47" s="204">
        <v>0</v>
      </c>
      <c r="I47" s="204">
        <v>0</v>
      </c>
      <c r="J47" s="204">
        <v>0</v>
      </c>
      <c r="K47" s="204">
        <v>0</v>
      </c>
      <c r="L47" s="204">
        <v>0</v>
      </c>
      <c r="M47" s="204">
        <v>0</v>
      </c>
      <c r="N47" s="204">
        <v>0</v>
      </c>
      <c r="O47" s="204">
        <v>0</v>
      </c>
      <c r="P47" s="204">
        <v>0</v>
      </c>
      <c r="Q47" s="204">
        <v>0</v>
      </c>
      <c r="R47" s="204">
        <v>0</v>
      </c>
      <c r="S47" s="204">
        <v>0</v>
      </c>
      <c r="T47" s="204">
        <v>0</v>
      </c>
      <c r="U47" s="204">
        <v>0</v>
      </c>
      <c r="V47" s="204">
        <v>0</v>
      </c>
      <c r="W47" s="204">
        <v>0</v>
      </c>
      <c r="X47" s="204">
        <v>0</v>
      </c>
      <c r="Y47" s="204">
        <v>0</v>
      </c>
      <c r="DA47" s="71" t="s">
        <v>1837</v>
      </c>
    </row>
    <row r="48" spans="1:105" ht="12" customHeight="1" x14ac:dyDescent="0.25">
      <c r="A48" s="18" t="s">
        <v>77</v>
      </c>
      <c r="B48" s="204">
        <v>0</v>
      </c>
      <c r="C48" s="204">
        <v>0</v>
      </c>
      <c r="D48" s="204">
        <v>0</v>
      </c>
      <c r="E48" s="204">
        <v>0</v>
      </c>
      <c r="F48" s="204">
        <v>0</v>
      </c>
      <c r="G48" s="204">
        <v>0</v>
      </c>
      <c r="H48" s="204">
        <v>0</v>
      </c>
      <c r="I48" s="204">
        <v>0</v>
      </c>
      <c r="J48" s="204">
        <v>0</v>
      </c>
      <c r="K48" s="204">
        <v>0</v>
      </c>
      <c r="L48" s="204">
        <v>0</v>
      </c>
      <c r="M48" s="204">
        <v>0</v>
      </c>
      <c r="N48" s="204">
        <v>0</v>
      </c>
      <c r="O48" s="204">
        <v>0</v>
      </c>
      <c r="P48" s="204">
        <v>0</v>
      </c>
      <c r="Q48" s="204">
        <v>0</v>
      </c>
      <c r="R48" s="204">
        <v>0</v>
      </c>
      <c r="S48" s="204">
        <v>0</v>
      </c>
      <c r="T48" s="204">
        <v>0</v>
      </c>
      <c r="U48" s="204">
        <v>0</v>
      </c>
      <c r="V48" s="204">
        <v>0</v>
      </c>
      <c r="W48" s="204">
        <v>0</v>
      </c>
      <c r="X48" s="204">
        <v>0</v>
      </c>
      <c r="Y48" s="204">
        <v>0</v>
      </c>
      <c r="DA48" s="71" t="s">
        <v>1838</v>
      </c>
    </row>
    <row r="49" spans="1:105" ht="12" customHeight="1" x14ac:dyDescent="0.25">
      <c r="A49" s="18" t="s">
        <v>78</v>
      </c>
      <c r="B49" s="204">
        <v>0</v>
      </c>
      <c r="C49" s="204">
        <v>0</v>
      </c>
      <c r="D49" s="204">
        <v>0</v>
      </c>
      <c r="E49" s="204">
        <v>0</v>
      </c>
      <c r="F49" s="204">
        <v>0</v>
      </c>
      <c r="G49" s="204">
        <v>0</v>
      </c>
      <c r="H49" s="204">
        <v>0</v>
      </c>
      <c r="I49" s="204">
        <v>0</v>
      </c>
      <c r="J49" s="204">
        <v>0</v>
      </c>
      <c r="K49" s="204">
        <v>0</v>
      </c>
      <c r="L49" s="204">
        <v>0</v>
      </c>
      <c r="M49" s="204">
        <v>0</v>
      </c>
      <c r="N49" s="204">
        <v>0</v>
      </c>
      <c r="O49" s="204">
        <v>0</v>
      </c>
      <c r="P49" s="204">
        <v>0</v>
      </c>
      <c r="Q49" s="204">
        <v>0</v>
      </c>
      <c r="R49" s="204">
        <v>0</v>
      </c>
      <c r="S49" s="204">
        <v>0</v>
      </c>
      <c r="T49" s="204">
        <v>0</v>
      </c>
      <c r="U49" s="204">
        <v>0</v>
      </c>
      <c r="V49" s="204">
        <v>0</v>
      </c>
      <c r="W49" s="204">
        <v>0</v>
      </c>
      <c r="X49" s="204">
        <v>0</v>
      </c>
      <c r="Y49" s="204">
        <v>0</v>
      </c>
      <c r="DA49" s="71" t="s">
        <v>1839</v>
      </c>
    </row>
    <row r="50" spans="1:105" ht="12" customHeight="1" x14ac:dyDescent="0.25">
      <c r="A50" s="14" t="s">
        <v>39</v>
      </c>
      <c r="B50" s="204">
        <v>0</v>
      </c>
      <c r="C50" s="204">
        <v>0</v>
      </c>
      <c r="D50" s="204">
        <v>0</v>
      </c>
      <c r="E50" s="204">
        <v>0</v>
      </c>
      <c r="F50" s="204">
        <v>0</v>
      </c>
      <c r="G50" s="204">
        <v>0</v>
      </c>
      <c r="H50" s="204">
        <v>0</v>
      </c>
      <c r="I50" s="204">
        <v>0</v>
      </c>
      <c r="J50" s="204">
        <v>0</v>
      </c>
      <c r="K50" s="204">
        <v>0</v>
      </c>
      <c r="L50" s="204">
        <v>0</v>
      </c>
      <c r="M50" s="204">
        <v>0</v>
      </c>
      <c r="N50" s="204">
        <v>0</v>
      </c>
      <c r="O50" s="204">
        <v>0</v>
      </c>
      <c r="P50" s="204">
        <v>0</v>
      </c>
      <c r="Q50" s="204">
        <v>0</v>
      </c>
      <c r="R50" s="204">
        <v>0</v>
      </c>
      <c r="S50" s="204">
        <v>0</v>
      </c>
      <c r="T50" s="204">
        <v>0</v>
      </c>
      <c r="U50" s="204">
        <v>0</v>
      </c>
      <c r="V50" s="204">
        <v>0</v>
      </c>
      <c r="W50" s="204">
        <v>0</v>
      </c>
      <c r="X50" s="204">
        <v>0</v>
      </c>
      <c r="Y50" s="204">
        <v>0</v>
      </c>
      <c r="DA50" s="71" t="s">
        <v>1840</v>
      </c>
    </row>
    <row r="51" spans="1:105" ht="12" customHeight="1" x14ac:dyDescent="0.25">
      <c r="A51" s="21" t="s">
        <v>40</v>
      </c>
      <c r="B51" s="207">
        <v>44.02407566638005</v>
      </c>
      <c r="C51" s="207">
        <v>42.218400687876183</v>
      </c>
      <c r="D51" s="207">
        <v>40.670679277730002</v>
      </c>
      <c r="E51" s="207">
        <v>49.527085124677548</v>
      </c>
      <c r="F51" s="207">
        <v>50.214961306964753</v>
      </c>
      <c r="G51" s="207">
        <v>46.689595872742913</v>
      </c>
      <c r="H51" s="207">
        <v>50.128976784178853</v>
      </c>
      <c r="I51" s="207">
        <v>56.061908856405843</v>
      </c>
      <c r="J51" s="207">
        <v>52.708512467755803</v>
      </c>
      <c r="K51" s="207">
        <v>49.871023215821147</v>
      </c>
      <c r="L51" s="207">
        <v>55.11607910576096</v>
      </c>
      <c r="M51" s="207">
        <v>34.565778159931213</v>
      </c>
      <c r="N51" s="207">
        <v>46.173688736027508</v>
      </c>
      <c r="O51" s="207">
        <v>45.227858985382618</v>
      </c>
      <c r="P51" s="207">
        <v>47.119518486672398</v>
      </c>
      <c r="Q51" s="207">
        <v>42.820292347377467</v>
      </c>
      <c r="R51" s="207">
        <v>17.798796216681001</v>
      </c>
      <c r="S51" s="207">
        <v>18.192433361994841</v>
      </c>
      <c r="T51" s="207">
        <v>17.52020636285468</v>
      </c>
      <c r="U51" s="207">
        <v>39.927773000859837</v>
      </c>
      <c r="V51" s="207">
        <v>37.067583834909712</v>
      </c>
      <c r="W51" s="207">
        <v>36.962682717110923</v>
      </c>
      <c r="X51" s="207">
        <v>36.153740326741193</v>
      </c>
      <c r="Y51" s="207">
        <v>36.003525365434221</v>
      </c>
      <c r="DA51" s="86" t="s">
        <v>1841</v>
      </c>
    </row>
    <row r="52" spans="1:105" ht="12" customHeight="1" x14ac:dyDescent="0.25">
      <c r="A52" s="114" t="s">
        <v>144</v>
      </c>
      <c r="B52" s="284">
        <f t="shared" ref="B52:Y52" si="11">SUM(B53:B55)</f>
        <v>170.34746345657786</v>
      </c>
      <c r="C52" s="284">
        <f t="shared" si="11"/>
        <v>160.68366294067064</v>
      </c>
      <c r="D52" s="284">
        <f t="shared" si="11"/>
        <v>163.19165950128973</v>
      </c>
      <c r="E52" s="284">
        <f t="shared" si="11"/>
        <v>175.9649183147034</v>
      </c>
      <c r="F52" s="284">
        <f t="shared" si="11"/>
        <v>139.9805674978505</v>
      </c>
      <c r="G52" s="284">
        <f t="shared" si="11"/>
        <v>128.35846947549442</v>
      </c>
      <c r="H52" s="284">
        <f t="shared" si="11"/>
        <v>146.71848667239897</v>
      </c>
      <c r="I52" s="284">
        <f t="shared" si="11"/>
        <v>147.03095442820285</v>
      </c>
      <c r="J52" s="284">
        <f t="shared" si="11"/>
        <v>139.80619088564058</v>
      </c>
      <c r="K52" s="284">
        <f t="shared" si="11"/>
        <v>123.0221840068787</v>
      </c>
      <c r="L52" s="284">
        <f t="shared" si="11"/>
        <v>121.46474634565774</v>
      </c>
      <c r="M52" s="284">
        <f t="shared" si="11"/>
        <v>91.867325881341372</v>
      </c>
      <c r="N52" s="284">
        <f t="shared" si="11"/>
        <v>95.767497850386931</v>
      </c>
      <c r="O52" s="284">
        <f t="shared" si="11"/>
        <v>97.907824591573501</v>
      </c>
      <c r="P52" s="284">
        <f t="shared" si="11"/>
        <v>98.636285468615654</v>
      </c>
      <c r="Q52" s="284">
        <f t="shared" si="11"/>
        <v>83.27592433361994</v>
      </c>
      <c r="R52" s="284">
        <f t="shared" si="11"/>
        <v>47.907738607050746</v>
      </c>
      <c r="S52" s="284">
        <f t="shared" si="11"/>
        <v>48.429750644883924</v>
      </c>
      <c r="T52" s="284">
        <f t="shared" si="11"/>
        <v>54.111349957007718</v>
      </c>
      <c r="U52" s="284">
        <f t="shared" si="11"/>
        <v>76.665692175408395</v>
      </c>
      <c r="V52" s="284">
        <f t="shared" si="11"/>
        <v>70.382631126397229</v>
      </c>
      <c r="W52" s="284">
        <f t="shared" si="11"/>
        <v>71.296216680997432</v>
      </c>
      <c r="X52" s="284">
        <f t="shared" si="11"/>
        <v>71.564488392089444</v>
      </c>
      <c r="Y52" s="284">
        <f t="shared" si="11"/>
        <v>77.043336199484045</v>
      </c>
      <c r="DA52" s="118"/>
    </row>
    <row r="53" spans="1:105" ht="12" customHeight="1" x14ac:dyDescent="0.25">
      <c r="A53" s="51" t="s">
        <v>54</v>
      </c>
      <c r="B53" s="241">
        <f>PPA_fec!B5</f>
        <v>0</v>
      </c>
      <c r="C53" s="241">
        <f>PPA_fec!C5</f>
        <v>0</v>
      </c>
      <c r="D53" s="241">
        <f>PPA_fec!D5</f>
        <v>0</v>
      </c>
      <c r="E53" s="241">
        <f>PPA_fec!E5</f>
        <v>0</v>
      </c>
      <c r="F53" s="241">
        <f>PPA_fec!F5</f>
        <v>0</v>
      </c>
      <c r="G53" s="241">
        <f>PPA_fec!G5</f>
        <v>0</v>
      </c>
      <c r="H53" s="241">
        <f>PPA_fec!H5</f>
        <v>0</v>
      </c>
      <c r="I53" s="241">
        <f>PPA_fec!I5</f>
        <v>0</v>
      </c>
      <c r="J53" s="241">
        <f>PPA_fec!J5</f>
        <v>0</v>
      </c>
      <c r="K53" s="241">
        <f>PPA_fec!K5</f>
        <v>0</v>
      </c>
      <c r="L53" s="241">
        <f>PPA_fec!L5</f>
        <v>0</v>
      </c>
      <c r="M53" s="241">
        <f>PPA_fec!M5</f>
        <v>0</v>
      </c>
      <c r="N53" s="241">
        <f>PPA_fec!N5</f>
        <v>0</v>
      </c>
      <c r="O53" s="241">
        <f>PPA_fec!O5</f>
        <v>0</v>
      </c>
      <c r="P53" s="241">
        <f>PPA_fec!P5</f>
        <v>0</v>
      </c>
      <c r="Q53" s="241">
        <f>PPA_fec!Q5</f>
        <v>0</v>
      </c>
      <c r="R53" s="241">
        <f>PPA_fec!R5</f>
        <v>0</v>
      </c>
      <c r="S53" s="241">
        <f>PPA_fec!S5</f>
        <v>0</v>
      </c>
      <c r="T53" s="241">
        <f>PPA_fec!T5</f>
        <v>0</v>
      </c>
      <c r="U53" s="241">
        <f>PPA_fec!U5</f>
        <v>0</v>
      </c>
      <c r="V53" s="241">
        <f>PPA_fec!V5</f>
        <v>0</v>
      </c>
      <c r="W53" s="241">
        <f>PPA_fec!W5</f>
        <v>0</v>
      </c>
      <c r="X53" s="241">
        <f>PPA_fec!X5</f>
        <v>0</v>
      </c>
      <c r="Y53" s="241">
        <f>PPA_fec!Y5</f>
        <v>0</v>
      </c>
      <c r="DA53" s="83"/>
    </row>
    <row r="54" spans="1:105" ht="12" customHeight="1" x14ac:dyDescent="0.25">
      <c r="A54" s="99" t="s">
        <v>61</v>
      </c>
      <c r="B54" s="282">
        <f>PPA_fec!B32</f>
        <v>139.79327043655601</v>
      </c>
      <c r="C54" s="282">
        <f>PPA_fec!C32</f>
        <v>131.86280730224871</v>
      </c>
      <c r="D54" s="282">
        <f>PPA_fec!D32</f>
        <v>133.92095970639031</v>
      </c>
      <c r="E54" s="282">
        <f>PPA_fec!E32</f>
        <v>144.40315643199531</v>
      </c>
      <c r="F54" s="282">
        <f>PPA_fec!F32</f>
        <v>114.87310072613811</v>
      </c>
      <c r="G54" s="282">
        <f>PPA_fec!G32</f>
        <v>105.3355880510901</v>
      </c>
      <c r="H54" s="282">
        <f>PPA_fec!H32</f>
        <v>120.4024801382795</v>
      </c>
      <c r="I54" s="282">
        <f>PPA_fec!I32</f>
        <v>120.658902444802</v>
      </c>
      <c r="J54" s="282">
        <f>PPA_fec!J32</f>
        <v>114.73000099096249</v>
      </c>
      <c r="K54" s="282">
        <f>PPA_fec!K32</f>
        <v>100.9564397943213</v>
      </c>
      <c r="L54" s="282">
        <f>PPA_fec!L32</f>
        <v>99.678350295685249</v>
      </c>
      <c r="M54" s="282">
        <f>PPA_fec!M32</f>
        <v>77.449350664843109</v>
      </c>
      <c r="N54" s="282">
        <f>PPA_fec!N32</f>
        <v>79.663838921138023</v>
      </c>
      <c r="O54" s="282">
        <f>PPA_fec!O32</f>
        <v>82.541832657881272</v>
      </c>
      <c r="P54" s="282">
        <f>PPA_fec!P32</f>
        <v>85.367440527371741</v>
      </c>
      <c r="Q54" s="282">
        <f>PPA_fec!Q32</f>
        <v>71.823144167383191</v>
      </c>
      <c r="R54" s="282">
        <f>PPA_fec!R32</f>
        <v>41.110900926722088</v>
      </c>
      <c r="S54" s="282">
        <f>PPA_fec!S32</f>
        <v>42.168524887742429</v>
      </c>
      <c r="T54" s="282">
        <f>PPA_fec!T32</f>
        <v>46.112400878952883</v>
      </c>
      <c r="U54" s="282">
        <f>PPA_fec!U32</f>
        <v>64.677538931881116</v>
      </c>
      <c r="V54" s="282">
        <f>PPA_fec!V32</f>
        <v>59.903983949555723</v>
      </c>
      <c r="W54" s="282">
        <f>PPA_fec!W32</f>
        <v>57.433600840737562</v>
      </c>
      <c r="X54" s="282">
        <f>PPA_fec!X32</f>
        <v>60.824066112544202</v>
      </c>
      <c r="Y54" s="282">
        <f>PPA_fec!Y32</f>
        <v>65.480646614199443</v>
      </c>
      <c r="DA54" s="94"/>
    </row>
    <row r="55" spans="1:105" ht="12" customHeight="1" x14ac:dyDescent="0.25">
      <c r="A55" s="52" t="s">
        <v>62</v>
      </c>
      <c r="B55" s="242">
        <f>PPA_fec!B83</f>
        <v>30.554193020021849</v>
      </c>
      <c r="C55" s="242">
        <f>PPA_fec!C83</f>
        <v>28.820855638421921</v>
      </c>
      <c r="D55" s="242">
        <f>PPA_fec!D83</f>
        <v>29.270699794899429</v>
      </c>
      <c r="E55" s="242">
        <f>PPA_fec!E83</f>
        <v>31.56176188270808</v>
      </c>
      <c r="F55" s="242">
        <f>PPA_fec!F83</f>
        <v>25.107466771712399</v>
      </c>
      <c r="G55" s="242">
        <f>PPA_fec!G83</f>
        <v>23.022881424404321</v>
      </c>
      <c r="H55" s="242">
        <f>PPA_fec!H83</f>
        <v>26.316006534119481</v>
      </c>
      <c r="I55" s="242">
        <f>PPA_fec!I83</f>
        <v>26.372051983400851</v>
      </c>
      <c r="J55" s="242">
        <f>PPA_fec!J83</f>
        <v>25.076189894678091</v>
      </c>
      <c r="K55" s="242">
        <f>PPA_fec!K83</f>
        <v>22.065744212557409</v>
      </c>
      <c r="L55" s="242">
        <f>PPA_fec!L83</f>
        <v>21.786396049972499</v>
      </c>
      <c r="M55" s="242">
        <f>PPA_fec!M83</f>
        <v>14.41797521649827</v>
      </c>
      <c r="N55" s="242">
        <f>PPA_fec!N83</f>
        <v>16.103658929248908</v>
      </c>
      <c r="O55" s="242">
        <f>PPA_fec!O83</f>
        <v>15.36599193369223</v>
      </c>
      <c r="P55" s="242">
        <f>PPA_fec!P83</f>
        <v>13.268844941243909</v>
      </c>
      <c r="Q55" s="242">
        <f>PPA_fec!Q83</f>
        <v>11.452780166236749</v>
      </c>
      <c r="R55" s="242">
        <f>PPA_fec!R83</f>
        <v>6.7968376803286539</v>
      </c>
      <c r="S55" s="242">
        <f>PPA_fec!S83</f>
        <v>6.2612257571414931</v>
      </c>
      <c r="T55" s="242">
        <f>PPA_fec!T83</f>
        <v>7.9989490780548351</v>
      </c>
      <c r="U55" s="242">
        <f>PPA_fec!U83</f>
        <v>11.988153243527281</v>
      </c>
      <c r="V55" s="242">
        <f>PPA_fec!V83</f>
        <v>10.4786471768415</v>
      </c>
      <c r="W55" s="242">
        <f>PPA_fec!W83</f>
        <v>13.86261584025987</v>
      </c>
      <c r="X55" s="242">
        <f>PPA_fec!X83</f>
        <v>10.740422279545241</v>
      </c>
      <c r="Y55" s="242">
        <f>PPA_fec!Y83</f>
        <v>11.5626895852846</v>
      </c>
      <c r="DA55" s="84"/>
    </row>
    <row r="56" spans="1:105" ht="12" customHeight="1" x14ac:dyDescent="0.25">
      <c r="A56" s="172"/>
      <c r="B56" s="172"/>
      <c r="C56" s="172"/>
      <c r="D56" s="172"/>
      <c r="E56" s="172"/>
      <c r="F56" s="172"/>
      <c r="G56" s="172"/>
      <c r="H56" s="172"/>
      <c r="I56" s="172"/>
      <c r="J56" s="172"/>
      <c r="K56" s="172"/>
      <c r="L56" s="172"/>
      <c r="M56" s="172"/>
      <c r="N56" s="172"/>
      <c r="O56" s="172"/>
      <c r="P56" s="172"/>
      <c r="Q56" s="172"/>
      <c r="R56" s="172"/>
      <c r="S56" s="172"/>
      <c r="T56" s="172"/>
      <c r="U56" s="172"/>
      <c r="V56" s="172"/>
      <c r="W56" s="172"/>
      <c r="X56" s="172"/>
      <c r="Y56" s="172"/>
      <c r="DA56" s="176"/>
    </row>
    <row r="57" spans="1:105" ht="12" customHeight="1" x14ac:dyDescent="0.25">
      <c r="A57" s="30" t="s">
        <v>84</v>
      </c>
      <c r="B57" s="203">
        <f t="shared" ref="B57:Y57" si="12">SUM(B58:B60)</f>
        <v>379.13389631749237</v>
      </c>
      <c r="C57" s="203">
        <f t="shared" si="12"/>
        <v>348.89108723741373</v>
      </c>
      <c r="D57" s="203">
        <f t="shared" si="12"/>
        <v>359.17627679716048</v>
      </c>
      <c r="E57" s="203">
        <f t="shared" si="12"/>
        <v>369.507779277672</v>
      </c>
      <c r="F57" s="203">
        <f t="shared" si="12"/>
        <v>256.14440496257612</v>
      </c>
      <c r="G57" s="203">
        <f t="shared" si="12"/>
        <v>233.59822128239048</v>
      </c>
      <c r="H57" s="203">
        <f t="shared" si="12"/>
        <v>273.93963407764687</v>
      </c>
      <c r="I57" s="203">
        <f t="shared" si="12"/>
        <v>259.54671096226457</v>
      </c>
      <c r="J57" s="203">
        <f t="shared" si="12"/>
        <v>243.56948688224671</v>
      </c>
      <c r="K57" s="203">
        <f t="shared" si="12"/>
        <v>198.42948324225492</v>
      </c>
      <c r="L57" s="203">
        <f t="shared" si="12"/>
        <v>179.57379024197789</v>
      </c>
      <c r="M57" s="203">
        <f t="shared" si="12"/>
        <v>152.09435304216228</v>
      </c>
      <c r="N57" s="203">
        <f t="shared" si="12"/>
        <v>134.605680842173</v>
      </c>
      <c r="O57" s="203">
        <f t="shared" si="12"/>
        <v>136.13873832231647</v>
      </c>
      <c r="P57" s="203">
        <f t="shared" si="12"/>
        <v>131.44479768196749</v>
      </c>
      <c r="Q57" s="203">
        <f t="shared" si="12"/>
        <v>102.58244568174617</v>
      </c>
      <c r="R57" s="203">
        <f t="shared" si="12"/>
        <v>77.802169681895933</v>
      </c>
      <c r="S57" s="203">
        <f t="shared" si="12"/>
        <v>75.429409322442922</v>
      </c>
      <c r="T57" s="203">
        <f t="shared" si="12"/>
        <v>89.993279877974288</v>
      </c>
      <c r="U57" s="203">
        <f t="shared" si="12"/>
        <v>91.583195042005755</v>
      </c>
      <c r="V57" s="203">
        <f t="shared" si="12"/>
        <v>83.181060361783878</v>
      </c>
      <c r="W57" s="203">
        <f t="shared" si="12"/>
        <v>85.288141801783112</v>
      </c>
      <c r="X57" s="203">
        <f t="shared" si="12"/>
        <v>83.392171561952296</v>
      </c>
      <c r="Y57" s="203">
        <f t="shared" si="12"/>
        <v>98.547935401842039</v>
      </c>
      <c r="DA57" s="112"/>
    </row>
    <row r="58" spans="1:105" ht="12" customHeight="1" x14ac:dyDescent="0.25">
      <c r="A58" s="51" t="s">
        <v>54</v>
      </c>
      <c r="B58" s="241">
        <f>PPA_emi!B5</f>
        <v>0</v>
      </c>
      <c r="C58" s="241">
        <f>PPA_emi!C5</f>
        <v>0</v>
      </c>
      <c r="D58" s="241">
        <f>PPA_emi!D5</f>
        <v>0</v>
      </c>
      <c r="E58" s="241">
        <f>PPA_emi!E5</f>
        <v>0</v>
      </c>
      <c r="F58" s="241">
        <f>PPA_emi!F5</f>
        <v>0</v>
      </c>
      <c r="G58" s="241">
        <f>PPA_emi!G5</f>
        <v>0</v>
      </c>
      <c r="H58" s="241">
        <f>PPA_emi!H5</f>
        <v>0</v>
      </c>
      <c r="I58" s="241">
        <f>PPA_emi!I5</f>
        <v>0</v>
      </c>
      <c r="J58" s="241">
        <f>PPA_emi!J5</f>
        <v>0</v>
      </c>
      <c r="K58" s="241">
        <f>PPA_emi!K5</f>
        <v>0</v>
      </c>
      <c r="L58" s="241">
        <f>PPA_emi!L5</f>
        <v>0</v>
      </c>
      <c r="M58" s="241">
        <f>PPA_emi!M5</f>
        <v>0</v>
      </c>
      <c r="N58" s="241">
        <f>PPA_emi!N5</f>
        <v>0</v>
      </c>
      <c r="O58" s="241">
        <f>PPA_emi!O5</f>
        <v>0</v>
      </c>
      <c r="P58" s="241">
        <f>PPA_emi!P5</f>
        <v>0</v>
      </c>
      <c r="Q58" s="241">
        <f>PPA_emi!Q5</f>
        <v>0</v>
      </c>
      <c r="R58" s="241">
        <f>PPA_emi!R5</f>
        <v>0</v>
      </c>
      <c r="S58" s="241">
        <f>PPA_emi!S5</f>
        <v>0</v>
      </c>
      <c r="T58" s="241">
        <f>PPA_emi!T5</f>
        <v>0</v>
      </c>
      <c r="U58" s="241">
        <f>PPA_emi!U5</f>
        <v>0</v>
      </c>
      <c r="V58" s="241">
        <f>PPA_emi!V5</f>
        <v>0</v>
      </c>
      <c r="W58" s="241">
        <f>PPA_emi!W5</f>
        <v>0</v>
      </c>
      <c r="X58" s="241">
        <f>PPA_emi!X5</f>
        <v>0</v>
      </c>
      <c r="Y58" s="241">
        <f>PPA_emi!Y5</f>
        <v>0</v>
      </c>
      <c r="DA58" s="83"/>
    </row>
    <row r="59" spans="1:105" ht="12" customHeight="1" x14ac:dyDescent="0.25">
      <c r="A59" s="99" t="s">
        <v>61</v>
      </c>
      <c r="B59" s="282">
        <f>PPA_emi!B32</f>
        <v>363.7684906915307</v>
      </c>
      <c r="C59" s="282">
        <f>PPA_emi!C32</f>
        <v>334.24025516532748</v>
      </c>
      <c r="D59" s="282">
        <f>PPA_emi!D32</f>
        <v>341.50144396031328</v>
      </c>
      <c r="E59" s="282">
        <f>PPA_emi!E32</f>
        <v>355.67107875285461</v>
      </c>
      <c r="F59" s="282">
        <f>PPA_emi!F32</f>
        <v>252.43204078365241</v>
      </c>
      <c r="G59" s="282">
        <f>PPA_emi!G32</f>
        <v>230.41276810666631</v>
      </c>
      <c r="H59" s="282">
        <f>PPA_emi!H32</f>
        <v>268.86347904740887</v>
      </c>
      <c r="I59" s="282">
        <f>PPA_emi!I32</f>
        <v>256.76082828480929</v>
      </c>
      <c r="J59" s="282">
        <f>PPA_emi!J32</f>
        <v>240.4820416589894</v>
      </c>
      <c r="K59" s="282">
        <f>PPA_emi!K32</f>
        <v>196.4230537672465</v>
      </c>
      <c r="L59" s="282">
        <f>PPA_emi!L32</f>
        <v>178.57350659712671</v>
      </c>
      <c r="M59" s="282">
        <f>PPA_emi!M32</f>
        <v>150.32947275799171</v>
      </c>
      <c r="N59" s="282">
        <f>PPA_emi!N32</f>
        <v>134.17173132143751</v>
      </c>
      <c r="O59" s="282">
        <f>PPA_emi!O32</f>
        <v>135.64171428069281</v>
      </c>
      <c r="P59" s="282">
        <f>PPA_emi!P32</f>
        <v>131.11276805592621</v>
      </c>
      <c r="Q59" s="282">
        <f>PPA_emi!Q32</f>
        <v>102.42689112398681</v>
      </c>
      <c r="R59" s="282">
        <f>PPA_emi!R32</f>
        <v>77.253349718452156</v>
      </c>
      <c r="S59" s="282">
        <f>PPA_emi!S32</f>
        <v>74.929531546660556</v>
      </c>
      <c r="T59" s="282">
        <f>PPA_emi!T32</f>
        <v>88.261469129191369</v>
      </c>
      <c r="U59" s="282">
        <f>PPA_emi!U32</f>
        <v>91.402119981548168</v>
      </c>
      <c r="V59" s="282">
        <f>PPA_emi!V32</f>
        <v>83.058420049109657</v>
      </c>
      <c r="W59" s="282">
        <f>PPA_emi!W32</f>
        <v>85.037484445243734</v>
      </c>
      <c r="X59" s="282">
        <f>PPA_emi!X32</f>
        <v>83.173859330756244</v>
      </c>
      <c r="Y59" s="282">
        <f>PPA_emi!Y32</f>
        <v>98.152557694863972</v>
      </c>
      <c r="DA59" s="94"/>
    </row>
    <row r="60" spans="1:105" ht="12" customHeight="1" x14ac:dyDescent="0.25">
      <c r="A60" s="52" t="s">
        <v>62</v>
      </c>
      <c r="B60" s="242">
        <f>PPA_emi!B83</f>
        <v>15.365405625961669</v>
      </c>
      <c r="C60" s="242">
        <f>PPA_emi!C83</f>
        <v>14.650832072086271</v>
      </c>
      <c r="D60" s="242">
        <f>PPA_emi!D83</f>
        <v>17.67483283684718</v>
      </c>
      <c r="E60" s="242">
        <f>PPA_emi!E83</f>
        <v>13.836700524817379</v>
      </c>
      <c r="F60" s="242">
        <f>PPA_emi!F83</f>
        <v>3.712364178923679</v>
      </c>
      <c r="G60" s="242">
        <f>PPA_emi!G83</f>
        <v>3.185453175724176</v>
      </c>
      <c r="H60" s="242">
        <f>PPA_emi!H83</f>
        <v>5.0761550302380263</v>
      </c>
      <c r="I60" s="242">
        <f>PPA_emi!I83</f>
        <v>2.7858826774552612</v>
      </c>
      <c r="J60" s="242">
        <f>PPA_emi!J83</f>
        <v>3.0874452232573129</v>
      </c>
      <c r="K60" s="242">
        <f>PPA_emi!K83</f>
        <v>2.0064294750084049</v>
      </c>
      <c r="L60" s="242">
        <f>PPA_emi!L83</f>
        <v>1.000283644851194</v>
      </c>
      <c r="M60" s="242">
        <f>PPA_emi!M83</f>
        <v>1.7648802841705871</v>
      </c>
      <c r="N60" s="242">
        <f>PPA_emi!N83</f>
        <v>0.43394952073550019</v>
      </c>
      <c r="O60" s="242">
        <f>PPA_emi!O83</f>
        <v>0.49702404162367142</v>
      </c>
      <c r="P60" s="242">
        <f>PPA_emi!P83</f>
        <v>0.332029626041288</v>
      </c>
      <c r="Q60" s="242">
        <f>PPA_emi!Q83</f>
        <v>0.155554557759356</v>
      </c>
      <c r="R60" s="242">
        <f>PPA_emi!R83</f>
        <v>0.54881996344377626</v>
      </c>
      <c r="S60" s="242">
        <f>PPA_emi!S83</f>
        <v>0.49987777578237003</v>
      </c>
      <c r="T60" s="242">
        <f>PPA_emi!T83</f>
        <v>1.7318107487829211</v>
      </c>
      <c r="U60" s="242">
        <f>PPA_emi!U83</f>
        <v>0.18107506045759239</v>
      </c>
      <c r="V60" s="242">
        <f>PPA_emi!V83</f>
        <v>0.12264031267422119</v>
      </c>
      <c r="W60" s="242">
        <f>PPA_emi!W83</f>
        <v>0.25065735653937748</v>
      </c>
      <c r="X60" s="242">
        <f>PPA_emi!X83</f>
        <v>0.218312231196056</v>
      </c>
      <c r="Y60" s="242">
        <f>PPA_emi!Y83</f>
        <v>0.39537770697806662</v>
      </c>
      <c r="DA60" s="84"/>
    </row>
    <row r="61" spans="1:105" ht="12" customHeight="1" x14ac:dyDescent="0.25">
      <c r="A61" s="143"/>
      <c r="B61" s="249"/>
      <c r="C61" s="249"/>
      <c r="D61" s="249"/>
      <c r="E61" s="249"/>
      <c r="F61" s="249"/>
      <c r="G61" s="249"/>
      <c r="H61" s="249"/>
      <c r="I61" s="249"/>
      <c r="J61" s="249"/>
      <c r="K61" s="249"/>
      <c r="L61" s="249"/>
      <c r="M61" s="249"/>
      <c r="N61" s="249"/>
      <c r="O61" s="249"/>
      <c r="P61" s="249"/>
      <c r="Q61" s="249"/>
      <c r="R61" s="249"/>
      <c r="S61" s="249"/>
      <c r="T61" s="249"/>
      <c r="U61" s="249"/>
      <c r="V61" s="249"/>
      <c r="W61" s="249"/>
      <c r="X61" s="249"/>
      <c r="Y61" s="249"/>
      <c r="DA61" s="145"/>
    </row>
    <row r="62" spans="1:105" ht="12" customHeight="1" x14ac:dyDescent="0.25">
      <c r="A62" s="115" t="s">
        <v>147</v>
      </c>
      <c r="B62" s="312"/>
      <c r="C62" s="312"/>
      <c r="D62" s="312"/>
      <c r="E62" s="312"/>
      <c r="F62" s="312"/>
      <c r="G62" s="312"/>
      <c r="H62" s="312"/>
      <c r="I62" s="312"/>
      <c r="J62" s="312"/>
      <c r="K62" s="312"/>
      <c r="L62" s="312"/>
      <c r="M62" s="312"/>
      <c r="N62" s="312"/>
      <c r="O62" s="312"/>
      <c r="P62" s="312"/>
      <c r="Q62" s="312"/>
      <c r="R62" s="312"/>
      <c r="S62" s="312"/>
      <c r="T62" s="312"/>
      <c r="U62" s="312"/>
      <c r="V62" s="312"/>
      <c r="W62" s="312"/>
      <c r="X62" s="312"/>
      <c r="Y62" s="312"/>
      <c r="DA62" s="118"/>
    </row>
    <row r="63" spans="1:105" ht="12" customHeight="1" x14ac:dyDescent="0.25">
      <c r="A63" s="50" t="s">
        <v>54</v>
      </c>
      <c r="B63" s="287" t="str">
        <f t="shared" ref="B63:Y63" si="13">IF(B$10=0,"",B$5/B$10*1000)</f>
        <v/>
      </c>
      <c r="C63" s="287" t="str">
        <f t="shared" si="13"/>
        <v/>
      </c>
      <c r="D63" s="287" t="str">
        <f t="shared" si="13"/>
        <v/>
      </c>
      <c r="E63" s="287" t="str">
        <f t="shared" si="13"/>
        <v/>
      </c>
      <c r="F63" s="287" t="str">
        <f t="shared" si="13"/>
        <v/>
      </c>
      <c r="G63" s="287" t="str">
        <f t="shared" si="13"/>
        <v/>
      </c>
      <c r="H63" s="287" t="str">
        <f t="shared" si="13"/>
        <v/>
      </c>
      <c r="I63" s="287" t="str">
        <f t="shared" si="13"/>
        <v/>
      </c>
      <c r="J63" s="287" t="str">
        <f t="shared" si="13"/>
        <v/>
      </c>
      <c r="K63" s="287" t="str">
        <f t="shared" si="13"/>
        <v/>
      </c>
      <c r="L63" s="287" t="str">
        <f t="shared" si="13"/>
        <v/>
      </c>
      <c r="M63" s="287" t="str">
        <f t="shared" si="13"/>
        <v/>
      </c>
      <c r="N63" s="287" t="str">
        <f t="shared" si="13"/>
        <v/>
      </c>
      <c r="O63" s="287" t="str">
        <f t="shared" si="13"/>
        <v/>
      </c>
      <c r="P63" s="287" t="str">
        <f t="shared" si="13"/>
        <v/>
      </c>
      <c r="Q63" s="287" t="str">
        <f t="shared" si="13"/>
        <v/>
      </c>
      <c r="R63" s="287" t="str">
        <f t="shared" si="13"/>
        <v/>
      </c>
      <c r="S63" s="287" t="str">
        <f t="shared" si="13"/>
        <v/>
      </c>
      <c r="T63" s="287" t="str">
        <f t="shared" si="13"/>
        <v/>
      </c>
      <c r="U63" s="287" t="str">
        <f t="shared" si="13"/>
        <v/>
      </c>
      <c r="V63" s="287" t="str">
        <f t="shared" si="13"/>
        <v/>
      </c>
      <c r="W63" s="287" t="str">
        <f t="shared" si="13"/>
        <v/>
      </c>
      <c r="X63" s="287" t="str">
        <f t="shared" si="13"/>
        <v/>
      </c>
      <c r="Y63" s="287" t="str">
        <f t="shared" si="13"/>
        <v/>
      </c>
      <c r="DA63" s="83"/>
    </row>
    <row r="64" spans="1:105" ht="12" customHeight="1" x14ac:dyDescent="0.25">
      <c r="A64" s="107" t="s">
        <v>61</v>
      </c>
      <c r="B64" s="288">
        <f t="shared" ref="B64:Y64" si="14">IF(B$11=0,"",B$6/B$11*1000)</f>
        <v>1035.938890124555</v>
      </c>
      <c r="C64" s="288">
        <f t="shared" si="14"/>
        <v>949.47555479641017</v>
      </c>
      <c r="D64" s="288">
        <f t="shared" si="14"/>
        <v>1124.315923654824</v>
      </c>
      <c r="E64" s="288">
        <f t="shared" si="14"/>
        <v>1002.2146611556557</v>
      </c>
      <c r="F64" s="288">
        <f t="shared" si="14"/>
        <v>931.06834808627696</v>
      </c>
      <c r="G64" s="288">
        <f t="shared" si="14"/>
        <v>893.51841067156727</v>
      </c>
      <c r="H64" s="288">
        <f t="shared" si="14"/>
        <v>1088.9576311915296</v>
      </c>
      <c r="I64" s="288">
        <f t="shared" si="14"/>
        <v>1315.2097724961777</v>
      </c>
      <c r="J64" s="288">
        <f t="shared" si="14"/>
        <v>1099.3421729811782</v>
      </c>
      <c r="K64" s="288">
        <f t="shared" si="14"/>
        <v>766.2013010525128</v>
      </c>
      <c r="L64" s="288">
        <f t="shared" si="14"/>
        <v>584.63405148902666</v>
      </c>
      <c r="M64" s="288">
        <f t="shared" si="14"/>
        <v>651.8819951005122</v>
      </c>
      <c r="N64" s="288">
        <f t="shared" si="14"/>
        <v>668.36854359365907</v>
      </c>
      <c r="O64" s="288">
        <f t="shared" si="14"/>
        <v>586.89843251164336</v>
      </c>
      <c r="P64" s="288">
        <f t="shared" si="14"/>
        <v>808.5040104637427</v>
      </c>
      <c r="Q64" s="288">
        <f t="shared" si="14"/>
        <v>820.2161077317113</v>
      </c>
      <c r="R64" s="288">
        <f t="shared" si="14"/>
        <v>1415.2378537700722</v>
      </c>
      <c r="S64" s="288">
        <f t="shared" si="14"/>
        <v>1374.1182543187895</v>
      </c>
      <c r="T64" s="288">
        <f t="shared" si="14"/>
        <v>1357.4361112914755</v>
      </c>
      <c r="U64" s="288">
        <f t="shared" si="14"/>
        <v>1340.4968575059679</v>
      </c>
      <c r="V64" s="288">
        <f t="shared" si="14"/>
        <v>1440.8112065447422</v>
      </c>
      <c r="W64" s="288">
        <f t="shared" si="14"/>
        <v>1699.4887500608791</v>
      </c>
      <c r="X64" s="288">
        <f t="shared" si="14"/>
        <v>1665.2052377638872</v>
      </c>
      <c r="Y64" s="288">
        <f t="shared" si="14"/>
        <v>1718.3449231143597</v>
      </c>
      <c r="DA64" s="94"/>
    </row>
    <row r="65" spans="1:105" ht="12" customHeight="1" x14ac:dyDescent="0.25">
      <c r="A65" s="49" t="s">
        <v>62</v>
      </c>
      <c r="B65" s="289">
        <f t="shared" ref="B65:Y65" si="15">IF(B$12=0,"",B$7/B$12*1000)</f>
        <v>4568.1673061239617</v>
      </c>
      <c r="C65" s="289">
        <f t="shared" si="15"/>
        <v>5976.8579078461216</v>
      </c>
      <c r="D65" s="289">
        <f t="shared" si="15"/>
        <v>6134.1416660498444</v>
      </c>
      <c r="E65" s="289">
        <f t="shared" si="15"/>
        <v>5226.6098496693476</v>
      </c>
      <c r="F65" s="289">
        <f t="shared" si="15"/>
        <v>6474.5518222597302</v>
      </c>
      <c r="G65" s="289">
        <f t="shared" si="15"/>
        <v>7095.9501535365271</v>
      </c>
      <c r="H65" s="289">
        <f t="shared" si="15"/>
        <v>6828.2455752089154</v>
      </c>
      <c r="I65" s="289">
        <f t="shared" si="15"/>
        <v>6917.4304784935666</v>
      </c>
      <c r="J65" s="289">
        <f t="shared" si="15"/>
        <v>3996.6191478927631</v>
      </c>
      <c r="K65" s="289">
        <f t="shared" si="15"/>
        <v>4719.4871112116907</v>
      </c>
      <c r="L65" s="289">
        <f t="shared" si="15"/>
        <v>3355.7724961375261</v>
      </c>
      <c r="M65" s="289">
        <f t="shared" si="15"/>
        <v>3929.5388865956297</v>
      </c>
      <c r="N65" s="289">
        <f t="shared" si="15"/>
        <v>2842.8380739584973</v>
      </c>
      <c r="O65" s="289">
        <f t="shared" si="15"/>
        <v>2983.0155724444321</v>
      </c>
      <c r="P65" s="289">
        <f t="shared" si="15"/>
        <v>3043.030842532828</v>
      </c>
      <c r="Q65" s="289">
        <f t="shared" si="15"/>
        <v>2745.2874499759887</v>
      </c>
      <c r="R65" s="289">
        <f t="shared" si="15"/>
        <v>5903.4632978227764</v>
      </c>
      <c r="S65" s="289">
        <f t="shared" si="15"/>
        <v>6676.1923400074902</v>
      </c>
      <c r="T65" s="289">
        <f t="shared" si="15"/>
        <v>5851.2841751457117</v>
      </c>
      <c r="U65" s="289">
        <f t="shared" si="15"/>
        <v>4463.2739059709074</v>
      </c>
      <c r="V65" s="289">
        <f t="shared" si="15"/>
        <v>4118.4439555183544</v>
      </c>
      <c r="W65" s="289">
        <f t="shared" si="15"/>
        <v>4567.3539008506832</v>
      </c>
      <c r="X65" s="289">
        <f t="shared" si="15"/>
        <v>4521.6651358962836</v>
      </c>
      <c r="Y65" s="289">
        <f t="shared" si="15"/>
        <v>4124.2773935315618</v>
      </c>
      <c r="DA65" s="84"/>
    </row>
    <row r="66" spans="1:105" ht="12" customHeight="1" x14ac:dyDescent="0.25">
      <c r="A66" s="115" t="s">
        <v>148</v>
      </c>
      <c r="B66" s="286"/>
      <c r="C66" s="286"/>
      <c r="D66" s="286"/>
      <c r="E66" s="286"/>
      <c r="F66" s="286"/>
      <c r="G66" s="286"/>
      <c r="H66" s="286"/>
      <c r="I66" s="286"/>
      <c r="J66" s="286"/>
      <c r="K66" s="286"/>
      <c r="L66" s="286"/>
      <c r="M66" s="286"/>
      <c r="N66" s="286"/>
      <c r="O66" s="286"/>
      <c r="P66" s="286"/>
      <c r="Q66" s="286"/>
      <c r="R66" s="286"/>
      <c r="S66" s="286"/>
      <c r="T66" s="286"/>
      <c r="U66" s="286"/>
      <c r="V66" s="286"/>
      <c r="W66" s="286"/>
      <c r="X66" s="286"/>
      <c r="Y66" s="286"/>
      <c r="DA66" s="118"/>
    </row>
    <row r="67" spans="1:105" ht="12" customHeight="1" x14ac:dyDescent="0.25">
      <c r="A67" s="50" t="s">
        <v>54</v>
      </c>
      <c r="B67" s="252" t="str">
        <f t="shared" ref="B67:Y67" si="16">IF(B$53=0,"",B$53/B$10)</f>
        <v/>
      </c>
      <c r="C67" s="252" t="str">
        <f t="shared" si="16"/>
        <v/>
      </c>
      <c r="D67" s="252" t="str">
        <f t="shared" si="16"/>
        <v/>
      </c>
      <c r="E67" s="252" t="str">
        <f t="shared" si="16"/>
        <v/>
      </c>
      <c r="F67" s="252" t="str">
        <f t="shared" si="16"/>
        <v/>
      </c>
      <c r="G67" s="252" t="str">
        <f t="shared" si="16"/>
        <v/>
      </c>
      <c r="H67" s="252" t="str">
        <f t="shared" si="16"/>
        <v/>
      </c>
      <c r="I67" s="252" t="str">
        <f t="shared" si="16"/>
        <v/>
      </c>
      <c r="J67" s="252" t="str">
        <f t="shared" si="16"/>
        <v/>
      </c>
      <c r="K67" s="252" t="str">
        <f t="shared" si="16"/>
        <v/>
      </c>
      <c r="L67" s="252" t="str">
        <f t="shared" si="16"/>
        <v/>
      </c>
      <c r="M67" s="252" t="str">
        <f t="shared" si="16"/>
        <v/>
      </c>
      <c r="N67" s="252" t="str">
        <f t="shared" si="16"/>
        <v/>
      </c>
      <c r="O67" s="252" t="str">
        <f t="shared" si="16"/>
        <v/>
      </c>
      <c r="P67" s="252" t="str">
        <f t="shared" si="16"/>
        <v/>
      </c>
      <c r="Q67" s="252" t="str">
        <f t="shared" si="16"/>
        <v/>
      </c>
      <c r="R67" s="252" t="str">
        <f t="shared" si="16"/>
        <v/>
      </c>
      <c r="S67" s="252" t="str">
        <f t="shared" si="16"/>
        <v/>
      </c>
      <c r="T67" s="252" t="str">
        <f t="shared" si="16"/>
        <v/>
      </c>
      <c r="U67" s="252" t="str">
        <f t="shared" si="16"/>
        <v/>
      </c>
      <c r="V67" s="252" t="str">
        <f t="shared" si="16"/>
        <v/>
      </c>
      <c r="W67" s="252" t="str">
        <f t="shared" si="16"/>
        <v/>
      </c>
      <c r="X67" s="252" t="str">
        <f t="shared" si="16"/>
        <v/>
      </c>
      <c r="Y67" s="252" t="str">
        <f t="shared" si="16"/>
        <v/>
      </c>
      <c r="DA67" s="83"/>
    </row>
    <row r="68" spans="1:105" ht="12" customHeight="1" x14ac:dyDescent="0.25">
      <c r="A68" s="107" t="s">
        <v>61</v>
      </c>
      <c r="B68" s="291">
        <f t="shared" ref="B68:Y68" si="17">IF(B$54=0,"",B$54/B$11)</f>
        <v>0.28184127104144358</v>
      </c>
      <c r="C68" s="291">
        <f t="shared" si="17"/>
        <v>0.26638950970151254</v>
      </c>
      <c r="D68" s="291">
        <f t="shared" si="17"/>
        <v>0.27164494869450367</v>
      </c>
      <c r="E68" s="291">
        <f t="shared" si="17"/>
        <v>0.29290701101824607</v>
      </c>
      <c r="F68" s="291">
        <f t="shared" si="17"/>
        <v>0.22524137397281982</v>
      </c>
      <c r="G68" s="291">
        <f t="shared" si="17"/>
        <v>0.20654036872762765</v>
      </c>
      <c r="H68" s="291">
        <f t="shared" si="17"/>
        <v>0.29223902946184344</v>
      </c>
      <c r="I68" s="291">
        <f t="shared" si="17"/>
        <v>0.29500954142983371</v>
      </c>
      <c r="J68" s="291">
        <f t="shared" si="17"/>
        <v>0.24859161247825121</v>
      </c>
      <c r="K68" s="291">
        <f t="shared" si="17"/>
        <v>0.1935032292456276</v>
      </c>
      <c r="L68" s="291">
        <f t="shared" si="17"/>
        <v>0.16400669709871374</v>
      </c>
      <c r="M68" s="291">
        <f t="shared" si="17"/>
        <v>0.15248936929482795</v>
      </c>
      <c r="N68" s="291">
        <f t="shared" si="17"/>
        <v>0.17137536607752613</v>
      </c>
      <c r="O68" s="291">
        <f t="shared" si="17"/>
        <v>0.15463063442840255</v>
      </c>
      <c r="P68" s="291">
        <f t="shared" si="17"/>
        <v>0.17120054654133593</v>
      </c>
      <c r="Q68" s="291">
        <f t="shared" si="17"/>
        <v>0.14371527166516565</v>
      </c>
      <c r="R68" s="291">
        <f t="shared" si="17"/>
        <v>0.14359378598226366</v>
      </c>
      <c r="S68" s="291">
        <f t="shared" si="17"/>
        <v>0.1425353896545582</v>
      </c>
      <c r="T68" s="291">
        <f t="shared" si="17"/>
        <v>0.14385804274321501</v>
      </c>
      <c r="U68" s="291">
        <f t="shared" si="17"/>
        <v>0.2017761813056087</v>
      </c>
      <c r="V68" s="291">
        <f t="shared" si="17"/>
        <v>0.18688399908141462</v>
      </c>
      <c r="W68" s="291">
        <f t="shared" si="17"/>
        <v>0.17917708137410679</v>
      </c>
      <c r="X68" s="291">
        <f t="shared" si="17"/>
        <v>0.18975440306402053</v>
      </c>
      <c r="Y68" s="291">
        <f t="shared" si="17"/>
        <v>0.20428165699301945</v>
      </c>
      <c r="DA68" s="94"/>
    </row>
    <row r="69" spans="1:105" ht="12" customHeight="1" x14ac:dyDescent="0.25">
      <c r="A69" s="49" t="s">
        <v>62</v>
      </c>
      <c r="B69" s="253">
        <f t="shared" ref="B69:Y69" si="18">IF(B$55=0,"",B$55/B$12)</f>
        <v>0.11695299455419775</v>
      </c>
      <c r="C69" s="253">
        <f t="shared" si="18"/>
        <v>0.11152517686746892</v>
      </c>
      <c r="D69" s="253">
        <f t="shared" si="18"/>
        <v>0.11272192354210618</v>
      </c>
      <c r="E69" s="253">
        <f t="shared" si="18"/>
        <v>0.11381297951844248</v>
      </c>
      <c r="F69" s="253">
        <f t="shared" si="18"/>
        <v>0.10957717945908642</v>
      </c>
      <c r="G69" s="253">
        <f t="shared" si="18"/>
        <v>0.11052228405224521</v>
      </c>
      <c r="H69" s="253">
        <f t="shared" si="18"/>
        <v>0.11355342625294275</v>
      </c>
      <c r="I69" s="253">
        <f t="shared" si="18"/>
        <v>0.10978915449377213</v>
      </c>
      <c r="J69" s="253">
        <f t="shared" si="18"/>
        <v>0.11545957602312135</v>
      </c>
      <c r="K69" s="253">
        <f t="shared" si="18"/>
        <v>0.12688024962657357</v>
      </c>
      <c r="L69" s="253">
        <f t="shared" si="18"/>
        <v>0.1270919540359807</v>
      </c>
      <c r="M69" s="253">
        <f t="shared" si="18"/>
        <v>0.12102009228260435</v>
      </c>
      <c r="N69" s="253">
        <f t="shared" si="18"/>
        <v>0.10970188220419826</v>
      </c>
      <c r="O69" s="253">
        <f t="shared" si="18"/>
        <v>0.12681420742619628</v>
      </c>
      <c r="P69" s="253">
        <f t="shared" si="18"/>
        <v>0.10644027708361881</v>
      </c>
      <c r="Q69" s="253">
        <f t="shared" si="18"/>
        <v>9.1666241125634304E-2</v>
      </c>
      <c r="R69" s="253">
        <f t="shared" si="18"/>
        <v>0.11590834942106761</v>
      </c>
      <c r="S69" s="253">
        <f t="shared" si="18"/>
        <v>0.11992820349258891</v>
      </c>
      <c r="T69" s="253">
        <f t="shared" si="18"/>
        <v>0.13101126738790939</v>
      </c>
      <c r="U69" s="253">
        <f t="shared" si="18"/>
        <v>0.14959899973516377</v>
      </c>
      <c r="V69" s="253">
        <f t="shared" si="18"/>
        <v>0.13076202017016861</v>
      </c>
      <c r="W69" s="253">
        <f t="shared" si="18"/>
        <v>0.17299023638486025</v>
      </c>
      <c r="X69" s="253">
        <f t="shared" si="18"/>
        <v>0.13402868624662984</v>
      </c>
      <c r="Y69" s="253">
        <f t="shared" si="18"/>
        <v>0.1442896800756796</v>
      </c>
      <c r="DA69" s="84"/>
    </row>
    <row r="70" spans="1:105" ht="12" customHeight="1" x14ac:dyDescent="0.25">
      <c r="A70" s="115" t="s">
        <v>149</v>
      </c>
      <c r="B70" s="286"/>
      <c r="C70" s="286"/>
      <c r="D70" s="286"/>
      <c r="E70" s="286"/>
      <c r="F70" s="286"/>
      <c r="G70" s="286"/>
      <c r="H70" s="286"/>
      <c r="I70" s="286"/>
      <c r="J70" s="286"/>
      <c r="K70" s="286"/>
      <c r="L70" s="286"/>
      <c r="M70" s="286"/>
      <c r="N70" s="286"/>
      <c r="O70" s="286"/>
      <c r="P70" s="286"/>
      <c r="Q70" s="286"/>
      <c r="R70" s="286"/>
      <c r="S70" s="286"/>
      <c r="T70" s="286"/>
      <c r="U70" s="286"/>
      <c r="V70" s="286"/>
      <c r="W70" s="286"/>
      <c r="X70" s="286"/>
      <c r="Y70" s="286"/>
      <c r="DA70" s="118"/>
    </row>
    <row r="71" spans="1:105" ht="12" customHeight="1" x14ac:dyDescent="0.25">
      <c r="A71" s="50" t="s">
        <v>54</v>
      </c>
      <c r="B71" s="252" t="str">
        <f>IF(PPA_ued!B$5=0,"",PPA_ued!B$5/B$10)</f>
        <v/>
      </c>
      <c r="C71" s="252" t="str">
        <f>IF(PPA_ued!C$5=0,"",PPA_ued!C$5/C$10)</f>
        <v/>
      </c>
      <c r="D71" s="252" t="str">
        <f>IF(PPA_ued!D$5=0,"",PPA_ued!D$5/D$10)</f>
        <v/>
      </c>
      <c r="E71" s="252" t="str">
        <f>IF(PPA_ued!E$5=0,"",PPA_ued!E$5/E$10)</f>
        <v/>
      </c>
      <c r="F71" s="252" t="str">
        <f>IF(PPA_ued!F$5=0,"",PPA_ued!F$5/F$10)</f>
        <v/>
      </c>
      <c r="G71" s="252" t="str">
        <f>IF(PPA_ued!G$5=0,"",PPA_ued!G$5/G$10)</f>
        <v/>
      </c>
      <c r="H71" s="252" t="str">
        <f>IF(PPA_ued!H$5=0,"",PPA_ued!H$5/H$10)</f>
        <v/>
      </c>
      <c r="I71" s="252" t="str">
        <f>IF(PPA_ued!I$5=0,"",PPA_ued!I$5/I$10)</f>
        <v/>
      </c>
      <c r="J71" s="252" t="str">
        <f>IF(PPA_ued!J$5=0,"",PPA_ued!J$5/J$10)</f>
        <v/>
      </c>
      <c r="K71" s="252" t="str">
        <f>IF(PPA_ued!K$5=0,"",PPA_ued!K$5/K$10)</f>
        <v/>
      </c>
      <c r="L71" s="252" t="str">
        <f>IF(PPA_ued!L$5=0,"",PPA_ued!L$5/L$10)</f>
        <v/>
      </c>
      <c r="M71" s="252" t="str">
        <f>IF(PPA_ued!M$5=0,"",PPA_ued!M$5/M$10)</f>
        <v/>
      </c>
      <c r="N71" s="252" t="str">
        <f>IF(PPA_ued!N$5=0,"",PPA_ued!N$5/N$10)</f>
        <v/>
      </c>
      <c r="O71" s="252" t="str">
        <f>IF(PPA_ued!O$5=0,"",PPA_ued!O$5/O$10)</f>
        <v/>
      </c>
      <c r="P71" s="252" t="str">
        <f>IF(PPA_ued!P$5=0,"",PPA_ued!P$5/P$10)</f>
        <v/>
      </c>
      <c r="Q71" s="252" t="str">
        <f>IF(PPA_ued!Q$5=0,"",PPA_ued!Q$5/Q$10)</f>
        <v/>
      </c>
      <c r="R71" s="252" t="str">
        <f>IF(PPA_ued!R$5=0,"",PPA_ued!R$5/R$10)</f>
        <v/>
      </c>
      <c r="S71" s="252" t="str">
        <f>IF(PPA_ued!S$5=0,"",PPA_ued!S$5/S$10)</f>
        <v/>
      </c>
      <c r="T71" s="252" t="str">
        <f>IF(PPA_ued!T$5=0,"",PPA_ued!T$5/T$10)</f>
        <v/>
      </c>
      <c r="U71" s="252" t="str">
        <f>IF(PPA_ued!U$5=0,"",PPA_ued!U$5/U$10)</f>
        <v/>
      </c>
      <c r="V71" s="252" t="str">
        <f>IF(PPA_ued!V$5=0,"",PPA_ued!V$5/V$10)</f>
        <v/>
      </c>
      <c r="W71" s="252" t="str">
        <f>IF(PPA_ued!W$5=0,"",PPA_ued!W$5/W$10)</f>
        <v/>
      </c>
      <c r="X71" s="252" t="str">
        <f>IF(PPA_ued!X$5=0,"",PPA_ued!X$5/X$10)</f>
        <v/>
      </c>
      <c r="Y71" s="252" t="str">
        <f>IF(PPA_ued!Y$5=0,"",PPA_ued!Y$5/Y$10)</f>
        <v/>
      </c>
      <c r="DA71" s="83"/>
    </row>
    <row r="72" spans="1:105" ht="12" customHeight="1" x14ac:dyDescent="0.25">
      <c r="A72" s="107" t="s">
        <v>61</v>
      </c>
      <c r="B72" s="291">
        <f>IF(PPA_ued!B$32=0,"",PPA_ued!B$32/B$11)</f>
        <v>0.15816534336814683</v>
      </c>
      <c r="C72" s="291">
        <f>IF(PPA_ued!C$32=0,"",PPA_ued!C$32/C$11)</f>
        <v>0.15136201481574887</v>
      </c>
      <c r="D72" s="291">
        <f>IF(PPA_ued!D$32=0,"",PPA_ued!D$32/D$11)</f>
        <v>0.15474187107192636</v>
      </c>
      <c r="E72" s="291">
        <f>IF(PPA_ued!E$32=0,"",PPA_ued!E$32/E$11)</f>
        <v>0.16739954155243922</v>
      </c>
      <c r="F72" s="291">
        <f>IF(PPA_ued!F$32=0,"",PPA_ued!F$32/F$11)</f>
        <v>0.13008243352601354</v>
      </c>
      <c r="G72" s="291">
        <f>IF(PPA_ued!G$32=0,"",PPA_ued!G$32/G$11)</f>
        <v>0.11924424035124173</v>
      </c>
      <c r="H72" s="291">
        <f>IF(PPA_ued!H$32=0,"",PPA_ued!H$32/H$11)</f>
        <v>0.16960881237954381</v>
      </c>
      <c r="I72" s="291">
        <f>IF(PPA_ued!I$32=0,"",PPA_ued!I$32/I$11)</f>
        <v>0.17019621351217459</v>
      </c>
      <c r="J72" s="291">
        <f>IF(PPA_ued!J$32=0,"",PPA_ued!J$32/J$11)</f>
        <v>0.1446017996415066</v>
      </c>
      <c r="K72" s="291">
        <f>IF(PPA_ued!K$32=0,"",PPA_ued!K$32/K$11)</f>
        <v>0.11648819407310416</v>
      </c>
      <c r="L72" s="291">
        <f>IF(PPA_ued!L$32=0,"",PPA_ued!L$32/L$11)</f>
        <v>9.9193005513629348E-2</v>
      </c>
      <c r="M72" s="291">
        <f>IF(PPA_ued!M$32=0,"",PPA_ued!M$32/M$11)</f>
        <v>9.3480182437522027E-2</v>
      </c>
      <c r="N72" s="291">
        <f>IF(PPA_ued!N$32=0,"",PPA_ued!N$32/N$11)</f>
        <v>0.10269558891908305</v>
      </c>
      <c r="O72" s="291">
        <f>IF(PPA_ued!O$32=0,"",PPA_ued!O$32/O$11)</f>
        <v>9.2274093114669303E-2</v>
      </c>
      <c r="P72" s="291">
        <f>IF(PPA_ued!P$32=0,"",PPA_ued!P$32/P$11)</f>
        <v>0.10246061351547558</v>
      </c>
      <c r="Q72" s="291">
        <f>IF(PPA_ued!Q$32=0,"",PPA_ued!Q$32/Q$11)</f>
        <v>8.6671210683186173E-2</v>
      </c>
      <c r="R72" s="291">
        <f>IF(PPA_ued!R$32=0,"",PPA_ued!R$32/R$11)</f>
        <v>8.6863720870933595E-2</v>
      </c>
      <c r="S72" s="291">
        <f>IF(PPA_ued!S$32=0,"",PPA_ued!S$32/S$11)</f>
        <v>8.7036969581532217E-2</v>
      </c>
      <c r="T72" s="291">
        <f>IF(PPA_ued!T$32=0,"",PPA_ued!T$32/T$11)</f>
        <v>8.958661835069158E-2</v>
      </c>
      <c r="U72" s="291">
        <f>IF(PPA_ued!U$32=0,"",PPA_ued!U$32/U$11)</f>
        <v>0.12237433638239184</v>
      </c>
      <c r="V72" s="291">
        <f>IF(PPA_ued!V$32=0,"",PPA_ued!V$32/V$11)</f>
        <v>0.112457512839473</v>
      </c>
      <c r="W72" s="291">
        <f>IF(PPA_ued!W$32=0,"",PPA_ued!W$32/W$11)</f>
        <v>0.10836416599973021</v>
      </c>
      <c r="X72" s="291">
        <f>IF(PPA_ued!X$32=0,"",PPA_ued!X$32/X$11)</f>
        <v>0.11628066772815873</v>
      </c>
      <c r="Y72" s="291">
        <f>IF(PPA_ued!Y$32=0,"",PPA_ued!Y$32/Y$11)</f>
        <v>0.12582394322335888</v>
      </c>
      <c r="DA72" s="94"/>
    </row>
    <row r="73" spans="1:105" ht="12" customHeight="1" x14ac:dyDescent="0.25">
      <c r="A73" s="49" t="s">
        <v>62</v>
      </c>
      <c r="B73" s="253">
        <f>IF(PPA_ued!B$83=0,"",PPA_ued!B$83/B$12)</f>
        <v>7.77105707606634E-2</v>
      </c>
      <c r="C73" s="253">
        <f>IF(PPA_ued!C$83=0,"",PPA_ued!C$83/C$12)</f>
        <v>7.4189050896566078E-2</v>
      </c>
      <c r="D73" s="253">
        <f>IF(PPA_ued!D$83=0,"",PPA_ued!D$83/D$12)</f>
        <v>7.4807572317488191E-2</v>
      </c>
      <c r="E73" s="253">
        <f>IF(PPA_ued!E$83=0,"",PPA_ued!E$83/E$12)</f>
        <v>7.6360746197914595E-2</v>
      </c>
      <c r="F73" s="253">
        <f>IF(PPA_ued!F$83=0,"",PPA_ued!F$83/F$12)</f>
        <v>7.464424721388753E-2</v>
      </c>
      <c r="G73" s="253">
        <f>IF(PPA_ued!G$83=0,"",PPA_ued!G$83/G$12)</f>
        <v>7.5325807917726459E-2</v>
      </c>
      <c r="H73" s="253">
        <f>IF(PPA_ued!H$83=0,"",PPA_ued!H$83/H$12)</f>
        <v>7.7135036140240726E-2</v>
      </c>
      <c r="I73" s="253">
        <f>IF(PPA_ued!I$83=0,"",PPA_ued!I$83/I$12)</f>
        <v>7.4992051064838292E-2</v>
      </c>
      <c r="J73" s="253">
        <f>IF(PPA_ued!J$83=0,"",PPA_ued!J$83/J$12)</f>
        <v>7.8693344670699425E-2</v>
      </c>
      <c r="K73" s="253">
        <f>IF(PPA_ued!K$83=0,"",PPA_ued!K$83/K$12)</f>
        <v>8.6564144397286533E-2</v>
      </c>
      <c r="L73" s="253">
        <f>IF(PPA_ued!L$83=0,"",PPA_ued!L$83/L$12)</f>
        <v>8.7036083785454452E-2</v>
      </c>
      <c r="M73" s="253">
        <f>IF(PPA_ued!M$83=0,"",PPA_ued!M$83/M$12)</f>
        <v>8.2262463198725211E-2</v>
      </c>
      <c r="N73" s="253">
        <f>IF(PPA_ued!N$83=0,"",PPA_ued!N$83/N$12)</f>
        <v>7.5291820776587415E-2</v>
      </c>
      <c r="O73" s="253">
        <f>IF(PPA_ued!O$83=0,"",PPA_ued!O$83/O$12)</f>
        <v>8.6989069190360285E-2</v>
      </c>
      <c r="P73" s="253">
        <f>IF(PPA_ued!P$83=0,"",PPA_ued!P$83/P$12)</f>
        <v>7.2991230784108019E-2</v>
      </c>
      <c r="Q73" s="253">
        <f>IF(PPA_ued!Q$83=0,"",PPA_ued!Q$83/Q$12)</f>
        <v>6.3045711705886007E-2</v>
      </c>
      <c r="R73" s="253">
        <f>IF(PPA_ued!R$83=0,"",PPA_ued!R$83/R$12)</f>
        <v>7.9331929112779254E-2</v>
      </c>
      <c r="S73" s="253">
        <f>IF(PPA_ued!S$83=0,"",PPA_ued!S$83/S$12)</f>
        <v>8.1947847816279576E-2</v>
      </c>
      <c r="T73" s="253">
        <f>IF(PPA_ued!T$83=0,"",PPA_ued!T$83/T$12)</f>
        <v>8.8629192703103876E-2</v>
      </c>
      <c r="U73" s="253">
        <f>IF(PPA_ued!U$83=0,"",PPA_ued!U$83/U$12)</f>
        <v>0.10282816887441402</v>
      </c>
      <c r="V73" s="253">
        <f>IF(PPA_ued!V$83=0,"",PPA_ued!V$83/V$12)</f>
        <v>9.2617574892847471E-2</v>
      </c>
      <c r="W73" s="253">
        <f>IF(PPA_ued!W$83=0,"",PPA_ued!W$83/W$12)</f>
        <v>0.12322468123498521</v>
      </c>
      <c r="X73" s="253">
        <f>IF(PPA_ued!X$83=0,"",PPA_ued!X$83/X$12)</f>
        <v>9.7340773798650165E-2</v>
      </c>
      <c r="Y73" s="253">
        <f>IF(PPA_ued!Y$83=0,"",PPA_ued!Y$83/Y$12)</f>
        <v>0.10642010999340468</v>
      </c>
      <c r="DA73" s="84"/>
    </row>
    <row r="74" spans="1:105" ht="12" customHeight="1" x14ac:dyDescent="0.25">
      <c r="A74" s="110" t="s">
        <v>87</v>
      </c>
      <c r="B74" s="254">
        <f t="shared" ref="B74:Y74" si="19">IF(B$52=0,"",B$57/B$52)</f>
        <v>2.2256503773191487</v>
      </c>
      <c r="C74" s="254">
        <f t="shared" si="19"/>
        <v>2.1712915977415519</v>
      </c>
      <c r="D74" s="254">
        <f t="shared" si="19"/>
        <v>2.2009475110112589</v>
      </c>
      <c r="E74" s="254">
        <f t="shared" si="19"/>
        <v>2.0998945859016516</v>
      </c>
      <c r="F74" s="254">
        <f t="shared" si="19"/>
        <v>1.8298568832885278</v>
      </c>
      <c r="G74" s="254">
        <f t="shared" si="19"/>
        <v>1.8198894255823761</v>
      </c>
      <c r="H74" s="254">
        <f t="shared" si="19"/>
        <v>1.8671105481704853</v>
      </c>
      <c r="I74" s="254">
        <f t="shared" si="19"/>
        <v>1.7652521672843025</v>
      </c>
      <c r="J74" s="254">
        <f t="shared" si="19"/>
        <v>1.7421938566474713</v>
      </c>
      <c r="K74" s="254">
        <f t="shared" si="19"/>
        <v>1.6129569219089774</v>
      </c>
      <c r="L74" s="254">
        <f t="shared" si="19"/>
        <v>1.478402545961415</v>
      </c>
      <c r="M74" s="254">
        <f t="shared" si="19"/>
        <v>1.6555870281737814</v>
      </c>
      <c r="N74" s="254">
        <f t="shared" si="19"/>
        <v>1.4055465984133901</v>
      </c>
      <c r="O74" s="254">
        <f t="shared" si="19"/>
        <v>1.3904786352901293</v>
      </c>
      <c r="P74" s="254">
        <f t="shared" si="19"/>
        <v>1.3326211247461355</v>
      </c>
      <c r="Q74" s="254">
        <f t="shared" si="19"/>
        <v>1.2318379712097876</v>
      </c>
      <c r="R74" s="254">
        <f t="shared" si="19"/>
        <v>1.6240000455885748</v>
      </c>
      <c r="S74" s="254">
        <f t="shared" si="19"/>
        <v>1.5575015009995972</v>
      </c>
      <c r="T74" s="254">
        <f t="shared" si="19"/>
        <v>1.6631128210527977</v>
      </c>
      <c r="U74" s="254">
        <f t="shared" si="19"/>
        <v>1.19457859758791</v>
      </c>
      <c r="V74" s="254">
        <f t="shared" si="19"/>
        <v>1.1818407330127014</v>
      </c>
      <c r="W74" s="254">
        <f t="shared" si="19"/>
        <v>1.1962505974670454</v>
      </c>
      <c r="X74" s="254">
        <f t="shared" si="19"/>
        <v>1.1652730765720147</v>
      </c>
      <c r="Y74" s="254">
        <f t="shared" si="19"/>
        <v>1.2791234162897271</v>
      </c>
      <c r="DA74" s="109"/>
    </row>
    <row r="75" spans="1:105" ht="12" customHeight="1" x14ac:dyDescent="0.25">
      <c r="A75" s="50" t="s">
        <v>54</v>
      </c>
      <c r="B75" s="255" t="str">
        <f t="shared" ref="B75:Y75" si="20">IF(B$53=0,"",B$58/B$53)</f>
        <v/>
      </c>
      <c r="C75" s="255" t="str">
        <f t="shared" si="20"/>
        <v/>
      </c>
      <c r="D75" s="255" t="str">
        <f t="shared" si="20"/>
        <v/>
      </c>
      <c r="E75" s="255" t="str">
        <f t="shared" si="20"/>
        <v/>
      </c>
      <c r="F75" s="255" t="str">
        <f t="shared" si="20"/>
        <v/>
      </c>
      <c r="G75" s="255" t="str">
        <f t="shared" si="20"/>
        <v/>
      </c>
      <c r="H75" s="255" t="str">
        <f t="shared" si="20"/>
        <v/>
      </c>
      <c r="I75" s="255" t="str">
        <f t="shared" si="20"/>
        <v/>
      </c>
      <c r="J75" s="255" t="str">
        <f t="shared" si="20"/>
        <v/>
      </c>
      <c r="K75" s="255" t="str">
        <f t="shared" si="20"/>
        <v/>
      </c>
      <c r="L75" s="255" t="str">
        <f t="shared" si="20"/>
        <v/>
      </c>
      <c r="M75" s="255" t="str">
        <f t="shared" si="20"/>
        <v/>
      </c>
      <c r="N75" s="255" t="str">
        <f t="shared" si="20"/>
        <v/>
      </c>
      <c r="O75" s="255" t="str">
        <f t="shared" si="20"/>
        <v/>
      </c>
      <c r="P75" s="255" t="str">
        <f t="shared" si="20"/>
        <v/>
      </c>
      <c r="Q75" s="255" t="str">
        <f t="shared" si="20"/>
        <v/>
      </c>
      <c r="R75" s="255" t="str">
        <f t="shared" si="20"/>
        <v/>
      </c>
      <c r="S75" s="255" t="str">
        <f t="shared" si="20"/>
        <v/>
      </c>
      <c r="T75" s="255" t="str">
        <f t="shared" si="20"/>
        <v/>
      </c>
      <c r="U75" s="255" t="str">
        <f t="shared" si="20"/>
        <v/>
      </c>
      <c r="V75" s="255" t="str">
        <f t="shared" si="20"/>
        <v/>
      </c>
      <c r="W75" s="255" t="str">
        <f t="shared" si="20"/>
        <v/>
      </c>
      <c r="X75" s="255" t="str">
        <f t="shared" si="20"/>
        <v/>
      </c>
      <c r="Y75" s="255" t="str">
        <f t="shared" si="20"/>
        <v/>
      </c>
      <c r="DA75" s="83"/>
    </row>
    <row r="76" spans="1:105" ht="12" customHeight="1" x14ac:dyDescent="0.25">
      <c r="A76" s="107" t="s">
        <v>61</v>
      </c>
      <c r="B76" s="293">
        <f t="shared" ref="B76:Y76" si="21">IF(B$54=0,"",B$59/B$54)</f>
        <v>2.6021888575575169</v>
      </c>
      <c r="C76" s="293">
        <f t="shared" si="21"/>
        <v>2.5347576166735193</v>
      </c>
      <c r="D76" s="293">
        <f t="shared" si="21"/>
        <v>2.5500223766990961</v>
      </c>
      <c r="E76" s="293">
        <f t="shared" si="21"/>
        <v>2.4630422737355677</v>
      </c>
      <c r="F76" s="293">
        <f t="shared" si="21"/>
        <v>2.197486088457385</v>
      </c>
      <c r="G76" s="293">
        <f t="shared" si="21"/>
        <v>2.1874161655119919</v>
      </c>
      <c r="H76" s="293">
        <f t="shared" si="21"/>
        <v>2.2330393754233744</v>
      </c>
      <c r="I76" s="293">
        <f t="shared" si="21"/>
        <v>2.1279890922451417</v>
      </c>
      <c r="J76" s="293">
        <f t="shared" si="21"/>
        <v>2.0960693766396172</v>
      </c>
      <c r="K76" s="293">
        <f t="shared" si="21"/>
        <v>1.9456218361841946</v>
      </c>
      <c r="L76" s="293">
        <f t="shared" si="21"/>
        <v>1.7914974121000935</v>
      </c>
      <c r="M76" s="293">
        <f t="shared" si="21"/>
        <v>1.9410036555184622</v>
      </c>
      <c r="N76" s="293">
        <f t="shared" si="21"/>
        <v>1.6842237725231735</v>
      </c>
      <c r="O76" s="293">
        <f t="shared" si="21"/>
        <v>1.6433087310152115</v>
      </c>
      <c r="P76" s="293">
        <f t="shared" si="21"/>
        <v>1.5358638755707681</v>
      </c>
      <c r="Q76" s="293">
        <f t="shared" si="21"/>
        <v>1.4260986804654758</v>
      </c>
      <c r="R76" s="293">
        <f t="shared" si="21"/>
        <v>1.8791451409968365</v>
      </c>
      <c r="S76" s="293">
        <f t="shared" si="21"/>
        <v>1.7769066322839553</v>
      </c>
      <c r="T76" s="293">
        <f t="shared" si="21"/>
        <v>1.9140506121310334</v>
      </c>
      <c r="U76" s="293">
        <f t="shared" si="21"/>
        <v>1.4131972473135317</v>
      </c>
      <c r="V76" s="293">
        <f t="shared" si="21"/>
        <v>1.3865258130252565</v>
      </c>
      <c r="W76" s="293">
        <f t="shared" si="21"/>
        <v>1.4806225484808326</v>
      </c>
      <c r="X76" s="293">
        <f t="shared" si="21"/>
        <v>1.3674498376490927</v>
      </c>
      <c r="Y76" s="293">
        <f t="shared" si="21"/>
        <v>1.4989552298278563</v>
      </c>
      <c r="DA76" s="94"/>
    </row>
    <row r="77" spans="1:105" ht="12" customHeight="1" x14ac:dyDescent="0.25">
      <c r="A77" s="49" t="s">
        <v>62</v>
      </c>
      <c r="B77" s="256">
        <f t="shared" ref="B77:Y77" si="22">IF(B$55=0,"",B$60/B$55)</f>
        <v>0.50289024540405558</v>
      </c>
      <c r="C77" s="256">
        <f t="shared" si="22"/>
        <v>0.50834132948345989</v>
      </c>
      <c r="D77" s="256">
        <f t="shared" si="22"/>
        <v>0.60384046027922811</v>
      </c>
      <c r="E77" s="256">
        <f t="shared" si="22"/>
        <v>0.43840076407135464</v>
      </c>
      <c r="F77" s="256">
        <f t="shared" si="22"/>
        <v>0.14785897010949167</v>
      </c>
      <c r="G77" s="256">
        <f t="shared" si="22"/>
        <v>0.13836031715593974</v>
      </c>
      <c r="H77" s="256">
        <f t="shared" si="22"/>
        <v>0.1928923001161533</v>
      </c>
      <c r="I77" s="256">
        <f t="shared" si="22"/>
        <v>0.10563769096196067</v>
      </c>
      <c r="J77" s="256">
        <f t="shared" si="22"/>
        <v>0.12312258107092099</v>
      </c>
      <c r="K77" s="256">
        <f t="shared" si="22"/>
        <v>9.0929608160080305E-2</v>
      </c>
      <c r="L77" s="256">
        <f t="shared" si="22"/>
        <v>4.5913222295087062E-2</v>
      </c>
      <c r="M77" s="256">
        <f t="shared" si="22"/>
        <v>0.12240833110540109</v>
      </c>
      <c r="N77" s="256">
        <f t="shared" si="22"/>
        <v>2.6947262273875051E-2</v>
      </c>
      <c r="O77" s="256">
        <f t="shared" si="22"/>
        <v>3.2345717983482215E-2</v>
      </c>
      <c r="P77" s="256">
        <f t="shared" si="22"/>
        <v>2.50232501405779E-2</v>
      </c>
      <c r="Q77" s="256">
        <f t="shared" si="22"/>
        <v>1.3582252998965004E-2</v>
      </c>
      <c r="R77" s="256">
        <f t="shared" si="22"/>
        <v>8.0746369011013175E-2</v>
      </c>
      <c r="S77" s="256">
        <f t="shared" si="22"/>
        <v>7.9837047116886703E-2</v>
      </c>
      <c r="T77" s="256">
        <f t="shared" si="22"/>
        <v>0.21650478480156277</v>
      </c>
      <c r="U77" s="256">
        <f t="shared" si="22"/>
        <v>1.5104499982543982E-2</v>
      </c>
      <c r="V77" s="256">
        <f t="shared" si="22"/>
        <v>1.17038307144518E-2</v>
      </c>
      <c r="W77" s="256">
        <f t="shared" si="22"/>
        <v>1.8081533776000434E-2</v>
      </c>
      <c r="X77" s="256">
        <f t="shared" si="22"/>
        <v>2.0326224194352583E-2</v>
      </c>
      <c r="Y77" s="256">
        <f t="shared" si="22"/>
        <v>3.4194268043072691E-2</v>
      </c>
      <c r="DA77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  <ignoredErrors>
    <ignoredError sqref="B4:Y4" formulaRange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tabColor theme="4" tint="0.39997558519241921"/>
    <pageSetUpPr fitToPage="1"/>
  </sheetPr>
  <dimension ref="A1:DA162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Pulp, paper and printing / final energy consumption"</f>
        <v>EL: Pulp, paper and printing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152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54</v>
      </c>
      <c r="B5" s="223">
        <v>0</v>
      </c>
      <c r="C5" s="223">
        <v>0</v>
      </c>
      <c r="D5" s="223">
        <v>0</v>
      </c>
      <c r="E5" s="223">
        <v>0</v>
      </c>
      <c r="F5" s="223">
        <v>0</v>
      </c>
      <c r="G5" s="223">
        <v>0</v>
      </c>
      <c r="H5" s="223">
        <v>0</v>
      </c>
      <c r="I5" s="223">
        <v>0</v>
      </c>
      <c r="J5" s="223">
        <v>0</v>
      </c>
      <c r="K5" s="223">
        <v>0</v>
      </c>
      <c r="L5" s="223">
        <v>0</v>
      </c>
      <c r="M5" s="223">
        <v>0</v>
      </c>
      <c r="N5" s="223">
        <v>0</v>
      </c>
      <c r="O5" s="223">
        <v>0</v>
      </c>
      <c r="P5" s="223">
        <v>0</v>
      </c>
      <c r="Q5" s="223">
        <v>0</v>
      </c>
      <c r="R5" s="223">
        <v>0</v>
      </c>
      <c r="S5" s="223">
        <v>0</v>
      </c>
      <c r="T5" s="223">
        <v>0</v>
      </c>
      <c r="U5" s="223">
        <v>0</v>
      </c>
      <c r="V5" s="223">
        <v>0</v>
      </c>
      <c r="W5" s="223">
        <v>0</v>
      </c>
      <c r="X5" s="223">
        <v>0</v>
      </c>
      <c r="Y5" s="223">
        <v>0</v>
      </c>
      <c r="DA5" s="89" t="s">
        <v>1842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1843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1844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1845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1846</v>
      </c>
    </row>
    <row r="10" spans="1:105" ht="12" customHeight="1" x14ac:dyDescent="0.25">
      <c r="A10" s="56" t="s">
        <v>95</v>
      </c>
      <c r="B10" s="260">
        <v>0</v>
      </c>
      <c r="C10" s="260">
        <v>0</v>
      </c>
      <c r="D10" s="260">
        <v>0</v>
      </c>
      <c r="E10" s="260">
        <v>0</v>
      </c>
      <c r="F10" s="260">
        <v>0</v>
      </c>
      <c r="G10" s="260">
        <v>0</v>
      </c>
      <c r="H10" s="260">
        <v>0</v>
      </c>
      <c r="I10" s="260">
        <v>0</v>
      </c>
      <c r="J10" s="260">
        <v>0</v>
      </c>
      <c r="K10" s="260">
        <v>0</v>
      </c>
      <c r="L10" s="260">
        <v>0</v>
      </c>
      <c r="M10" s="260">
        <v>0</v>
      </c>
      <c r="N10" s="260">
        <v>0</v>
      </c>
      <c r="O10" s="260">
        <v>0</v>
      </c>
      <c r="P10" s="260">
        <v>0</v>
      </c>
      <c r="Q10" s="260">
        <v>0</v>
      </c>
      <c r="R10" s="260">
        <v>0</v>
      </c>
      <c r="S10" s="260">
        <v>0</v>
      </c>
      <c r="T10" s="260">
        <v>0</v>
      </c>
      <c r="U10" s="260">
        <v>0</v>
      </c>
      <c r="V10" s="260">
        <v>0</v>
      </c>
      <c r="W10" s="260">
        <v>0</v>
      </c>
      <c r="X10" s="260">
        <v>0</v>
      </c>
      <c r="Y10" s="260">
        <v>0</v>
      </c>
      <c r="DA10" s="68" t="s">
        <v>1847</v>
      </c>
    </row>
    <row r="11" spans="1:105" ht="12" customHeight="1" x14ac:dyDescent="0.25">
      <c r="A11" s="37" t="s">
        <v>159</v>
      </c>
      <c r="B11" s="226">
        <v>0</v>
      </c>
      <c r="C11" s="226">
        <v>0</v>
      </c>
      <c r="D11" s="226">
        <v>0</v>
      </c>
      <c r="E11" s="226">
        <v>0</v>
      </c>
      <c r="F11" s="226">
        <v>0</v>
      </c>
      <c r="G11" s="226">
        <v>0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0</v>
      </c>
      <c r="T11" s="226">
        <v>0</v>
      </c>
      <c r="U11" s="226">
        <v>0</v>
      </c>
      <c r="V11" s="226">
        <v>0</v>
      </c>
      <c r="W11" s="226">
        <v>0</v>
      </c>
      <c r="X11" s="226">
        <v>0</v>
      </c>
      <c r="Y11" s="226">
        <v>0</v>
      </c>
      <c r="DA11" s="69" t="s">
        <v>1848</v>
      </c>
    </row>
    <row r="12" spans="1:105" ht="12" customHeight="1" x14ac:dyDescent="0.25">
      <c r="A12" s="37" t="s">
        <v>35</v>
      </c>
      <c r="B12" s="226">
        <v>0</v>
      </c>
      <c r="C12" s="226">
        <v>0</v>
      </c>
      <c r="D12" s="226">
        <v>0</v>
      </c>
      <c r="E12" s="226">
        <v>0</v>
      </c>
      <c r="F12" s="226">
        <v>0</v>
      </c>
      <c r="G12" s="226">
        <v>0</v>
      </c>
      <c r="H12" s="226">
        <v>0</v>
      </c>
      <c r="I12" s="226">
        <v>0</v>
      </c>
      <c r="J12" s="226">
        <v>0</v>
      </c>
      <c r="K12" s="226">
        <v>0</v>
      </c>
      <c r="L12" s="226">
        <v>0</v>
      </c>
      <c r="M12" s="226">
        <v>0</v>
      </c>
      <c r="N12" s="226">
        <v>0</v>
      </c>
      <c r="O12" s="226">
        <v>0</v>
      </c>
      <c r="P12" s="226">
        <v>0</v>
      </c>
      <c r="Q12" s="226">
        <v>0</v>
      </c>
      <c r="R12" s="226">
        <v>0</v>
      </c>
      <c r="S12" s="226">
        <v>0</v>
      </c>
      <c r="T12" s="226">
        <v>0</v>
      </c>
      <c r="U12" s="226">
        <v>0</v>
      </c>
      <c r="V12" s="226">
        <v>0</v>
      </c>
      <c r="W12" s="226">
        <v>0</v>
      </c>
      <c r="X12" s="226">
        <v>0</v>
      </c>
      <c r="Y12" s="226">
        <v>0</v>
      </c>
      <c r="DA12" s="69" t="s">
        <v>1849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1850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1851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1852</v>
      </c>
    </row>
    <row r="16" spans="1:105" ht="12" customHeight="1" x14ac:dyDescent="0.25">
      <c r="A16" s="57" t="s">
        <v>1853</v>
      </c>
      <c r="B16" s="261">
        <v>0</v>
      </c>
      <c r="C16" s="261">
        <v>0</v>
      </c>
      <c r="D16" s="261">
        <v>0</v>
      </c>
      <c r="E16" s="261">
        <v>0</v>
      </c>
      <c r="F16" s="261">
        <v>0</v>
      </c>
      <c r="G16" s="261">
        <v>0</v>
      </c>
      <c r="H16" s="261">
        <v>0</v>
      </c>
      <c r="I16" s="261">
        <v>0</v>
      </c>
      <c r="J16" s="261">
        <v>0</v>
      </c>
      <c r="K16" s="261">
        <v>0</v>
      </c>
      <c r="L16" s="261">
        <v>0</v>
      </c>
      <c r="M16" s="261">
        <v>0</v>
      </c>
      <c r="N16" s="261">
        <v>0</v>
      </c>
      <c r="O16" s="261">
        <v>0</v>
      </c>
      <c r="P16" s="261">
        <v>0</v>
      </c>
      <c r="Q16" s="261">
        <v>0</v>
      </c>
      <c r="R16" s="261">
        <v>0</v>
      </c>
      <c r="S16" s="261">
        <v>0</v>
      </c>
      <c r="T16" s="261">
        <v>0</v>
      </c>
      <c r="U16" s="261">
        <v>0</v>
      </c>
      <c r="V16" s="261">
        <v>0</v>
      </c>
      <c r="W16" s="261">
        <v>0</v>
      </c>
      <c r="X16" s="261">
        <v>0</v>
      </c>
      <c r="Y16" s="261">
        <v>0</v>
      </c>
      <c r="DA16" s="70" t="s">
        <v>1854</v>
      </c>
    </row>
    <row r="17" spans="1:105" ht="12" customHeight="1" x14ac:dyDescent="0.25">
      <c r="A17" s="57" t="s">
        <v>1855</v>
      </c>
      <c r="B17" s="294">
        <f t="shared" ref="B17:Y17" si="0">B18+B29</f>
        <v>0</v>
      </c>
      <c r="C17" s="294">
        <f t="shared" si="0"/>
        <v>0</v>
      </c>
      <c r="D17" s="294">
        <f t="shared" si="0"/>
        <v>0</v>
      </c>
      <c r="E17" s="294">
        <f t="shared" si="0"/>
        <v>0</v>
      </c>
      <c r="F17" s="294">
        <f t="shared" si="0"/>
        <v>0</v>
      </c>
      <c r="G17" s="294">
        <f t="shared" si="0"/>
        <v>0</v>
      </c>
      <c r="H17" s="294">
        <f t="shared" si="0"/>
        <v>0</v>
      </c>
      <c r="I17" s="294">
        <f t="shared" si="0"/>
        <v>0</v>
      </c>
      <c r="J17" s="294">
        <f t="shared" si="0"/>
        <v>0</v>
      </c>
      <c r="K17" s="294">
        <f t="shared" si="0"/>
        <v>0</v>
      </c>
      <c r="L17" s="294">
        <f t="shared" si="0"/>
        <v>0</v>
      </c>
      <c r="M17" s="294">
        <f t="shared" si="0"/>
        <v>0</v>
      </c>
      <c r="N17" s="294">
        <f t="shared" si="0"/>
        <v>0</v>
      </c>
      <c r="O17" s="294">
        <f t="shared" si="0"/>
        <v>0</v>
      </c>
      <c r="P17" s="294">
        <f t="shared" si="0"/>
        <v>0</v>
      </c>
      <c r="Q17" s="294">
        <f t="shared" si="0"/>
        <v>0</v>
      </c>
      <c r="R17" s="294">
        <f t="shared" si="0"/>
        <v>0</v>
      </c>
      <c r="S17" s="294">
        <f t="shared" si="0"/>
        <v>0</v>
      </c>
      <c r="T17" s="294">
        <f t="shared" si="0"/>
        <v>0</v>
      </c>
      <c r="U17" s="294">
        <f t="shared" si="0"/>
        <v>0</v>
      </c>
      <c r="V17" s="294">
        <f t="shared" si="0"/>
        <v>0</v>
      </c>
      <c r="W17" s="294">
        <f t="shared" si="0"/>
        <v>0</v>
      </c>
      <c r="X17" s="294">
        <f t="shared" si="0"/>
        <v>0</v>
      </c>
      <c r="Y17" s="294">
        <f t="shared" si="0"/>
        <v>0</v>
      </c>
      <c r="DA17" s="70"/>
    </row>
    <row r="18" spans="1:105" ht="12" customHeight="1" x14ac:dyDescent="0.25">
      <c r="A18" s="60" t="s">
        <v>1856</v>
      </c>
      <c r="B18" s="329">
        <v>0</v>
      </c>
      <c r="C18" s="329">
        <v>0</v>
      </c>
      <c r="D18" s="329">
        <v>0</v>
      </c>
      <c r="E18" s="329">
        <v>0</v>
      </c>
      <c r="F18" s="329">
        <v>0</v>
      </c>
      <c r="G18" s="329">
        <v>0</v>
      </c>
      <c r="H18" s="329">
        <v>0</v>
      </c>
      <c r="I18" s="329">
        <v>0</v>
      </c>
      <c r="J18" s="329">
        <v>0</v>
      </c>
      <c r="K18" s="329">
        <v>0</v>
      </c>
      <c r="L18" s="329">
        <v>0</v>
      </c>
      <c r="M18" s="329">
        <v>0</v>
      </c>
      <c r="N18" s="329">
        <v>0</v>
      </c>
      <c r="O18" s="329">
        <v>0</v>
      </c>
      <c r="P18" s="329">
        <v>0</v>
      </c>
      <c r="Q18" s="329">
        <v>0</v>
      </c>
      <c r="R18" s="329">
        <v>0</v>
      </c>
      <c r="S18" s="329">
        <v>0</v>
      </c>
      <c r="T18" s="329">
        <v>0</v>
      </c>
      <c r="U18" s="329">
        <v>0</v>
      </c>
      <c r="V18" s="329">
        <v>0</v>
      </c>
      <c r="W18" s="329">
        <v>0</v>
      </c>
      <c r="X18" s="329">
        <v>0</v>
      </c>
      <c r="Y18" s="329">
        <v>0</v>
      </c>
      <c r="DA18" s="72" t="s">
        <v>1857</v>
      </c>
    </row>
    <row r="19" spans="1:105" ht="12" customHeight="1" x14ac:dyDescent="0.25">
      <c r="A19" s="64" t="s">
        <v>28</v>
      </c>
      <c r="B19" s="229">
        <v>0</v>
      </c>
      <c r="C19" s="229">
        <v>0</v>
      </c>
      <c r="D19" s="229">
        <v>0</v>
      </c>
      <c r="E19" s="229">
        <v>0</v>
      </c>
      <c r="F19" s="229">
        <v>0</v>
      </c>
      <c r="G19" s="229">
        <v>0</v>
      </c>
      <c r="H19" s="229">
        <v>0</v>
      </c>
      <c r="I19" s="229">
        <v>0</v>
      </c>
      <c r="J19" s="229">
        <v>0</v>
      </c>
      <c r="K19" s="229">
        <v>0</v>
      </c>
      <c r="L19" s="229">
        <v>0</v>
      </c>
      <c r="M19" s="229">
        <v>0</v>
      </c>
      <c r="N19" s="229">
        <v>0</v>
      </c>
      <c r="O19" s="229">
        <v>0</v>
      </c>
      <c r="P19" s="229">
        <v>0</v>
      </c>
      <c r="Q19" s="229">
        <v>0</v>
      </c>
      <c r="R19" s="229">
        <v>0</v>
      </c>
      <c r="S19" s="229">
        <v>0</v>
      </c>
      <c r="T19" s="229">
        <v>0</v>
      </c>
      <c r="U19" s="229">
        <v>0</v>
      </c>
      <c r="V19" s="229">
        <v>0</v>
      </c>
      <c r="W19" s="229">
        <v>0</v>
      </c>
      <c r="X19" s="229">
        <v>0</v>
      </c>
      <c r="Y19" s="229">
        <v>0</v>
      </c>
      <c r="DA19" s="73" t="s">
        <v>1858</v>
      </c>
    </row>
    <row r="20" spans="1:105" ht="12" customHeight="1" x14ac:dyDescent="0.25">
      <c r="A20" s="64" t="s">
        <v>30</v>
      </c>
      <c r="B20" s="229">
        <v>0</v>
      </c>
      <c r="C20" s="229">
        <v>0</v>
      </c>
      <c r="D20" s="229">
        <v>0</v>
      </c>
      <c r="E20" s="229">
        <v>0</v>
      </c>
      <c r="F20" s="229">
        <v>0</v>
      </c>
      <c r="G20" s="229">
        <v>0</v>
      </c>
      <c r="H20" s="229">
        <v>0</v>
      </c>
      <c r="I20" s="229">
        <v>0</v>
      </c>
      <c r="J20" s="229">
        <v>0</v>
      </c>
      <c r="K20" s="229">
        <v>0</v>
      </c>
      <c r="L20" s="229">
        <v>0</v>
      </c>
      <c r="M20" s="229">
        <v>0</v>
      </c>
      <c r="N20" s="229">
        <v>0</v>
      </c>
      <c r="O20" s="229">
        <v>0</v>
      </c>
      <c r="P20" s="229">
        <v>0</v>
      </c>
      <c r="Q20" s="229">
        <v>0</v>
      </c>
      <c r="R20" s="229">
        <v>0</v>
      </c>
      <c r="S20" s="229">
        <v>0</v>
      </c>
      <c r="T20" s="229">
        <v>0</v>
      </c>
      <c r="U20" s="229">
        <v>0</v>
      </c>
      <c r="V20" s="229">
        <v>0</v>
      </c>
      <c r="W20" s="229">
        <v>0</v>
      </c>
      <c r="X20" s="229">
        <v>0</v>
      </c>
      <c r="Y20" s="229">
        <v>0</v>
      </c>
      <c r="DA20" s="73" t="s">
        <v>1859</v>
      </c>
    </row>
    <row r="21" spans="1:105" ht="12" customHeight="1" x14ac:dyDescent="0.25">
      <c r="A21" s="64" t="s">
        <v>31</v>
      </c>
      <c r="B21" s="229">
        <v>0</v>
      </c>
      <c r="C21" s="229">
        <v>0</v>
      </c>
      <c r="D21" s="229">
        <v>0</v>
      </c>
      <c r="E21" s="229">
        <v>0</v>
      </c>
      <c r="F21" s="229">
        <v>0</v>
      </c>
      <c r="G21" s="229">
        <v>0</v>
      </c>
      <c r="H21" s="229">
        <v>0</v>
      </c>
      <c r="I21" s="229">
        <v>0</v>
      </c>
      <c r="J21" s="229">
        <v>0</v>
      </c>
      <c r="K21" s="229">
        <v>0</v>
      </c>
      <c r="L21" s="229">
        <v>0</v>
      </c>
      <c r="M21" s="229">
        <v>0</v>
      </c>
      <c r="N21" s="229">
        <v>0</v>
      </c>
      <c r="O21" s="229">
        <v>0</v>
      </c>
      <c r="P21" s="229">
        <v>0</v>
      </c>
      <c r="Q21" s="229">
        <v>0</v>
      </c>
      <c r="R21" s="229">
        <v>0</v>
      </c>
      <c r="S21" s="229">
        <v>0</v>
      </c>
      <c r="T21" s="229">
        <v>0</v>
      </c>
      <c r="U21" s="229">
        <v>0</v>
      </c>
      <c r="V21" s="229">
        <v>0</v>
      </c>
      <c r="W21" s="229">
        <v>0</v>
      </c>
      <c r="X21" s="229">
        <v>0</v>
      </c>
      <c r="Y21" s="229">
        <v>0</v>
      </c>
      <c r="DA21" s="73" t="s">
        <v>1860</v>
      </c>
    </row>
    <row r="22" spans="1:105" ht="12" customHeight="1" x14ac:dyDescent="0.25">
      <c r="A22" s="64" t="s">
        <v>159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0</v>
      </c>
      <c r="Y22" s="229">
        <v>0</v>
      </c>
      <c r="DA22" s="73" t="s">
        <v>1861</v>
      </c>
    </row>
    <row r="23" spans="1:105" ht="12" customHeight="1" x14ac:dyDescent="0.25">
      <c r="A23" s="64" t="s">
        <v>32</v>
      </c>
      <c r="B23" s="229">
        <v>0</v>
      </c>
      <c r="C23" s="229">
        <v>0</v>
      </c>
      <c r="D23" s="229">
        <v>0</v>
      </c>
      <c r="E23" s="229">
        <v>0</v>
      </c>
      <c r="F23" s="229">
        <v>0</v>
      </c>
      <c r="G23" s="229">
        <v>0</v>
      </c>
      <c r="H23" s="229">
        <v>0</v>
      </c>
      <c r="I23" s="229">
        <v>0</v>
      </c>
      <c r="J23" s="229">
        <v>0</v>
      </c>
      <c r="K23" s="229">
        <v>0</v>
      </c>
      <c r="L23" s="229">
        <v>0</v>
      </c>
      <c r="M23" s="229">
        <v>0</v>
      </c>
      <c r="N23" s="229">
        <v>0</v>
      </c>
      <c r="O23" s="229">
        <v>0</v>
      </c>
      <c r="P23" s="229">
        <v>0</v>
      </c>
      <c r="Q23" s="229">
        <v>0</v>
      </c>
      <c r="R23" s="229">
        <v>0</v>
      </c>
      <c r="S23" s="229">
        <v>0</v>
      </c>
      <c r="T23" s="229">
        <v>0</v>
      </c>
      <c r="U23" s="229">
        <v>0</v>
      </c>
      <c r="V23" s="229">
        <v>0</v>
      </c>
      <c r="W23" s="229">
        <v>0</v>
      </c>
      <c r="X23" s="229">
        <v>0</v>
      </c>
      <c r="Y23" s="229">
        <v>0</v>
      </c>
      <c r="DA23" s="73" t="s">
        <v>1862</v>
      </c>
    </row>
    <row r="24" spans="1:105" ht="12" customHeight="1" x14ac:dyDescent="0.25">
      <c r="A24" s="64" t="s">
        <v>33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1863</v>
      </c>
    </row>
    <row r="25" spans="1:105" ht="12" customHeight="1" x14ac:dyDescent="0.25">
      <c r="A25" s="64" t="s">
        <v>35</v>
      </c>
      <c r="B25" s="229">
        <v>0</v>
      </c>
      <c r="C25" s="229">
        <v>0</v>
      </c>
      <c r="D25" s="229">
        <v>0</v>
      </c>
      <c r="E25" s="229">
        <v>0</v>
      </c>
      <c r="F25" s="229">
        <v>0</v>
      </c>
      <c r="G25" s="229">
        <v>0</v>
      </c>
      <c r="H25" s="229">
        <v>0</v>
      </c>
      <c r="I25" s="229">
        <v>0</v>
      </c>
      <c r="J25" s="229">
        <v>0</v>
      </c>
      <c r="K25" s="229">
        <v>0</v>
      </c>
      <c r="L25" s="229">
        <v>0</v>
      </c>
      <c r="M25" s="229">
        <v>0</v>
      </c>
      <c r="N25" s="229">
        <v>0</v>
      </c>
      <c r="O25" s="229">
        <v>0</v>
      </c>
      <c r="P25" s="229">
        <v>0</v>
      </c>
      <c r="Q25" s="229">
        <v>0</v>
      </c>
      <c r="R25" s="229">
        <v>0</v>
      </c>
      <c r="S25" s="229">
        <v>0</v>
      </c>
      <c r="T25" s="229">
        <v>0</v>
      </c>
      <c r="U25" s="229">
        <v>0</v>
      </c>
      <c r="V25" s="229">
        <v>0</v>
      </c>
      <c r="W25" s="229">
        <v>0</v>
      </c>
      <c r="X25" s="229">
        <v>0</v>
      </c>
      <c r="Y25" s="229">
        <v>0</v>
      </c>
      <c r="DA25" s="73" t="s">
        <v>1864</v>
      </c>
    </row>
    <row r="26" spans="1:105" ht="12" customHeight="1" x14ac:dyDescent="0.25">
      <c r="A26" s="64" t="s">
        <v>36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1865</v>
      </c>
    </row>
    <row r="27" spans="1:105" ht="12" customHeight="1" x14ac:dyDescent="0.25">
      <c r="A27" s="64" t="s">
        <v>38</v>
      </c>
      <c r="B27" s="229">
        <v>0</v>
      </c>
      <c r="C27" s="229">
        <v>0</v>
      </c>
      <c r="D27" s="229">
        <v>0</v>
      </c>
      <c r="E27" s="229">
        <v>0</v>
      </c>
      <c r="F27" s="229">
        <v>0</v>
      </c>
      <c r="G27" s="229">
        <v>0</v>
      </c>
      <c r="H27" s="229">
        <v>0</v>
      </c>
      <c r="I27" s="229">
        <v>0</v>
      </c>
      <c r="J27" s="229">
        <v>0</v>
      </c>
      <c r="K27" s="229">
        <v>0</v>
      </c>
      <c r="L27" s="229">
        <v>0</v>
      </c>
      <c r="M27" s="229">
        <v>0</v>
      </c>
      <c r="N27" s="229">
        <v>0</v>
      </c>
      <c r="O27" s="229">
        <v>0</v>
      </c>
      <c r="P27" s="229">
        <v>0</v>
      </c>
      <c r="Q27" s="229">
        <v>0</v>
      </c>
      <c r="R27" s="229">
        <v>0</v>
      </c>
      <c r="S27" s="229">
        <v>0</v>
      </c>
      <c r="T27" s="229">
        <v>0</v>
      </c>
      <c r="U27" s="229">
        <v>0</v>
      </c>
      <c r="V27" s="229">
        <v>0</v>
      </c>
      <c r="W27" s="229">
        <v>0</v>
      </c>
      <c r="X27" s="229">
        <v>0</v>
      </c>
      <c r="Y27" s="229">
        <v>0</v>
      </c>
      <c r="DA27" s="73" t="s">
        <v>1866</v>
      </c>
    </row>
    <row r="28" spans="1:105" ht="12" customHeight="1" x14ac:dyDescent="0.25">
      <c r="A28" s="64" t="s">
        <v>39</v>
      </c>
      <c r="B28" s="229">
        <v>0</v>
      </c>
      <c r="C28" s="229">
        <v>0</v>
      </c>
      <c r="D28" s="229">
        <v>0</v>
      </c>
      <c r="E28" s="229">
        <v>0</v>
      </c>
      <c r="F28" s="229">
        <v>0</v>
      </c>
      <c r="G28" s="229">
        <v>0</v>
      </c>
      <c r="H28" s="229">
        <v>0</v>
      </c>
      <c r="I28" s="229">
        <v>0</v>
      </c>
      <c r="J28" s="229">
        <v>0</v>
      </c>
      <c r="K28" s="229">
        <v>0</v>
      </c>
      <c r="L28" s="229">
        <v>0</v>
      </c>
      <c r="M28" s="229">
        <v>0</v>
      </c>
      <c r="N28" s="229">
        <v>0</v>
      </c>
      <c r="O28" s="229">
        <v>0</v>
      </c>
      <c r="P28" s="229">
        <v>0</v>
      </c>
      <c r="Q28" s="229">
        <v>0</v>
      </c>
      <c r="R28" s="229">
        <v>0</v>
      </c>
      <c r="S28" s="229">
        <v>0</v>
      </c>
      <c r="T28" s="229">
        <v>0</v>
      </c>
      <c r="U28" s="229">
        <v>0</v>
      </c>
      <c r="V28" s="229">
        <v>0</v>
      </c>
      <c r="W28" s="229">
        <v>0</v>
      </c>
      <c r="X28" s="229">
        <v>0</v>
      </c>
      <c r="Y28" s="229">
        <v>0</v>
      </c>
      <c r="DA28" s="73" t="s">
        <v>1867</v>
      </c>
    </row>
    <row r="29" spans="1:105" ht="12" customHeight="1" x14ac:dyDescent="0.25">
      <c r="A29" s="60" t="s">
        <v>1868</v>
      </c>
      <c r="B29" s="262">
        <v>0</v>
      </c>
      <c r="C29" s="262">
        <v>0</v>
      </c>
      <c r="D29" s="262">
        <v>0</v>
      </c>
      <c r="E29" s="262">
        <v>0</v>
      </c>
      <c r="F29" s="262">
        <v>0</v>
      </c>
      <c r="G29" s="262">
        <v>0</v>
      </c>
      <c r="H29" s="262">
        <v>0</v>
      </c>
      <c r="I29" s="262">
        <v>0</v>
      </c>
      <c r="J29" s="262">
        <v>0</v>
      </c>
      <c r="K29" s="262">
        <v>0</v>
      </c>
      <c r="L29" s="262">
        <v>0</v>
      </c>
      <c r="M29" s="262">
        <v>0</v>
      </c>
      <c r="N29" s="262">
        <v>0</v>
      </c>
      <c r="O29" s="262">
        <v>0</v>
      </c>
      <c r="P29" s="262">
        <v>0</v>
      </c>
      <c r="Q29" s="262">
        <v>0</v>
      </c>
      <c r="R29" s="262">
        <v>0</v>
      </c>
      <c r="S29" s="262">
        <v>0</v>
      </c>
      <c r="T29" s="262">
        <v>0</v>
      </c>
      <c r="U29" s="262">
        <v>0</v>
      </c>
      <c r="V29" s="262">
        <v>0</v>
      </c>
      <c r="W29" s="262">
        <v>0</v>
      </c>
      <c r="X29" s="262">
        <v>0</v>
      </c>
      <c r="Y29" s="262">
        <v>0</v>
      </c>
      <c r="DA29" s="72" t="s">
        <v>1869</v>
      </c>
    </row>
    <row r="30" spans="1:105" ht="12" customHeight="1" x14ac:dyDescent="0.25">
      <c r="A30" s="132" t="s">
        <v>1870</v>
      </c>
      <c r="B30" s="316">
        <v>0</v>
      </c>
      <c r="C30" s="316">
        <v>0</v>
      </c>
      <c r="D30" s="316">
        <v>0</v>
      </c>
      <c r="E30" s="316">
        <v>0</v>
      </c>
      <c r="F30" s="316">
        <v>0</v>
      </c>
      <c r="G30" s="316">
        <v>0</v>
      </c>
      <c r="H30" s="316">
        <v>0</v>
      </c>
      <c r="I30" s="316">
        <v>0</v>
      </c>
      <c r="J30" s="316">
        <v>0</v>
      </c>
      <c r="K30" s="316">
        <v>0</v>
      </c>
      <c r="L30" s="316">
        <v>0</v>
      </c>
      <c r="M30" s="316">
        <v>0</v>
      </c>
      <c r="N30" s="316">
        <v>0</v>
      </c>
      <c r="O30" s="316">
        <v>0</v>
      </c>
      <c r="P30" s="316">
        <v>0</v>
      </c>
      <c r="Q30" s="316">
        <v>0</v>
      </c>
      <c r="R30" s="316">
        <v>0</v>
      </c>
      <c r="S30" s="316">
        <v>0</v>
      </c>
      <c r="T30" s="316">
        <v>0</v>
      </c>
      <c r="U30" s="316">
        <v>0</v>
      </c>
      <c r="V30" s="316">
        <v>0</v>
      </c>
      <c r="W30" s="316">
        <v>0</v>
      </c>
      <c r="X30" s="316">
        <v>0</v>
      </c>
      <c r="Y30" s="316">
        <v>0</v>
      </c>
      <c r="DA30" s="139" t="s">
        <v>1871</v>
      </c>
    </row>
    <row r="31" spans="1:105" ht="12" customHeight="1" x14ac:dyDescent="0.25">
      <c r="J31" s="131"/>
    </row>
    <row r="32" spans="1:105" ht="15" customHeight="1" x14ac:dyDescent="0.25">
      <c r="A32" s="34" t="s">
        <v>55</v>
      </c>
      <c r="B32" s="223">
        <v>139.79327043655601</v>
      </c>
      <c r="C32" s="223">
        <v>131.86280730224871</v>
      </c>
      <c r="D32" s="223">
        <v>133.92095970639031</v>
      </c>
      <c r="E32" s="223">
        <v>144.40315643199531</v>
      </c>
      <c r="F32" s="223">
        <v>114.87310072613811</v>
      </c>
      <c r="G32" s="223">
        <v>105.3355880510901</v>
      </c>
      <c r="H32" s="223">
        <v>120.4024801382795</v>
      </c>
      <c r="I32" s="223">
        <v>120.658902444802</v>
      </c>
      <c r="J32" s="223">
        <v>114.73000099096249</v>
      </c>
      <c r="K32" s="223">
        <v>100.9564397943213</v>
      </c>
      <c r="L32" s="223">
        <v>99.678350295685249</v>
      </c>
      <c r="M32" s="223">
        <v>77.449350664843109</v>
      </c>
      <c r="N32" s="223">
        <v>79.663838921138023</v>
      </c>
      <c r="O32" s="223">
        <v>82.541832657881272</v>
      </c>
      <c r="P32" s="223">
        <v>85.367440527371741</v>
      </c>
      <c r="Q32" s="223">
        <v>71.823144167383191</v>
      </c>
      <c r="R32" s="223">
        <v>41.110900926722088</v>
      </c>
      <c r="S32" s="223">
        <v>42.168524887742429</v>
      </c>
      <c r="T32" s="223">
        <v>46.112400878952883</v>
      </c>
      <c r="U32" s="223">
        <v>64.677538931881116</v>
      </c>
      <c r="V32" s="223">
        <v>59.903983949555723</v>
      </c>
      <c r="W32" s="223">
        <v>57.433600840737562</v>
      </c>
      <c r="X32" s="223">
        <v>60.824066112544202</v>
      </c>
      <c r="Y32" s="223">
        <v>65.480646614199443</v>
      </c>
      <c r="DA32" s="89" t="s">
        <v>1872</v>
      </c>
    </row>
    <row r="33" spans="1:105" ht="12" customHeight="1" x14ac:dyDescent="0.25">
      <c r="A33" s="55" t="s">
        <v>91</v>
      </c>
      <c r="B33" s="259">
        <v>0.73784595288166688</v>
      </c>
      <c r="C33" s="259">
        <v>0.69598799999251582</v>
      </c>
      <c r="D33" s="259">
        <v>0.70685117972239075</v>
      </c>
      <c r="E33" s="259">
        <v>0.76217749412393954</v>
      </c>
      <c r="F33" s="259">
        <v>0.6063142539095</v>
      </c>
      <c r="G33" s="259">
        <v>0.55597409729172687</v>
      </c>
      <c r="H33" s="259">
        <v>0.63549899368907348</v>
      </c>
      <c r="I33" s="259">
        <v>0.63685242194098568</v>
      </c>
      <c r="J33" s="259">
        <v>0.6055589560316651</v>
      </c>
      <c r="K33" s="259">
        <v>0.53286041801189565</v>
      </c>
      <c r="L33" s="259">
        <v>0.52611450555780903</v>
      </c>
      <c r="M33" s="259">
        <v>0.40878713090649887</v>
      </c>
      <c r="N33" s="259">
        <v>0.42047547035579852</v>
      </c>
      <c r="O33" s="259">
        <v>0.43566587275839719</v>
      </c>
      <c r="P33" s="259">
        <v>0.45057977615572781</v>
      </c>
      <c r="Q33" s="259">
        <v>0.37909132594137712</v>
      </c>
      <c r="R33" s="259">
        <v>0.21698835554593129</v>
      </c>
      <c r="S33" s="259">
        <v>0.2225706239694219</v>
      </c>
      <c r="T33" s="259">
        <v>0.24338688307224199</v>
      </c>
      <c r="U33" s="259">
        <v>0.3413759488891287</v>
      </c>
      <c r="V33" s="259">
        <v>0.31618054274684698</v>
      </c>
      <c r="W33" s="259">
        <v>0.30314155901611772</v>
      </c>
      <c r="X33" s="259">
        <v>0.32103684876355948</v>
      </c>
      <c r="Y33" s="259">
        <v>0.34561484931170572</v>
      </c>
      <c r="DA33" s="67" t="s">
        <v>1873</v>
      </c>
    </row>
    <row r="34" spans="1:105" ht="12" customHeight="1" x14ac:dyDescent="0.25">
      <c r="A34" s="173" t="s">
        <v>92</v>
      </c>
      <c r="B34" s="224">
        <v>1.047058851797759</v>
      </c>
      <c r="C34" s="224">
        <v>0.98765927127617525</v>
      </c>
      <c r="D34" s="224">
        <v>1.003074939615092</v>
      </c>
      <c r="E34" s="224">
        <v>1.0815871371886381</v>
      </c>
      <c r="F34" s="224">
        <v>0.86040548714497078</v>
      </c>
      <c r="G34" s="224">
        <v>0.78896902214618758</v>
      </c>
      <c r="H34" s="224">
        <v>0.9018208259487841</v>
      </c>
      <c r="I34" s="224">
        <v>0.90374144234019094</v>
      </c>
      <c r="J34" s="224">
        <v>0.85933366270025779</v>
      </c>
      <c r="K34" s="224">
        <v>0.75616897439496977</v>
      </c>
      <c r="L34" s="224">
        <v>0.74659601770811879</v>
      </c>
      <c r="M34" s="224">
        <v>0.58009965663564977</v>
      </c>
      <c r="N34" s="224">
        <v>0.59668628862218964</v>
      </c>
      <c r="O34" s="224">
        <v>0.61824261109830136</v>
      </c>
      <c r="P34" s="224">
        <v>0.63940656070870994</v>
      </c>
      <c r="Q34" s="224">
        <v>0.53795907793008735</v>
      </c>
      <c r="R34" s="224">
        <v>0.30792278188160532</v>
      </c>
      <c r="S34" s="224">
        <v>0.31584444024823233</v>
      </c>
      <c r="T34" s="224">
        <v>0.34538427613104689</v>
      </c>
      <c r="U34" s="224">
        <v>0.4844381238105761</v>
      </c>
      <c r="V34" s="224">
        <v>0.44868394921236349</v>
      </c>
      <c r="W34" s="224">
        <v>0.4301806514977296</v>
      </c>
      <c r="X34" s="224">
        <v>0.45557541237209032</v>
      </c>
      <c r="Y34" s="224">
        <v>0.49045344203793018</v>
      </c>
      <c r="DA34" s="177" t="s">
        <v>1874</v>
      </c>
    </row>
    <row r="35" spans="1:105" ht="12" customHeight="1" x14ac:dyDescent="0.25">
      <c r="A35" s="173" t="s">
        <v>93</v>
      </c>
      <c r="B35" s="224">
        <v>3.7258514208003408</v>
      </c>
      <c r="C35" s="224">
        <v>3.5144841121707469</v>
      </c>
      <c r="D35" s="224">
        <v>3.569339185201764</v>
      </c>
      <c r="E35" s="224">
        <v>3.8487167792857089</v>
      </c>
      <c r="F35" s="224">
        <v>3.06166458670338</v>
      </c>
      <c r="G35" s="224">
        <v>2.8074652605091721</v>
      </c>
      <c r="H35" s="224">
        <v>3.2090368176531259</v>
      </c>
      <c r="I35" s="224">
        <v>3.2158711338889798</v>
      </c>
      <c r="J35" s="224">
        <v>3.057850609462915</v>
      </c>
      <c r="K35" s="224">
        <v>2.6907496582234298</v>
      </c>
      <c r="L35" s="224">
        <v>2.656685274725096</v>
      </c>
      <c r="M35" s="224">
        <v>2.0642250683146872</v>
      </c>
      <c r="N35" s="224">
        <v>2.1232468952609329</v>
      </c>
      <c r="O35" s="224">
        <v>2.1999528555677021</v>
      </c>
      <c r="P35" s="224">
        <v>2.2752625973174609</v>
      </c>
      <c r="Q35" s="224">
        <v>1.9142721456361871</v>
      </c>
      <c r="R35" s="224">
        <v>1.095711604367364</v>
      </c>
      <c r="S35" s="224">
        <v>1.123900012334802</v>
      </c>
      <c r="T35" s="224">
        <v>1.2290144854183569</v>
      </c>
      <c r="U35" s="224">
        <v>1.723823325489745</v>
      </c>
      <c r="V35" s="224">
        <v>1.596595766124224</v>
      </c>
      <c r="W35" s="224">
        <v>1.530753680971902</v>
      </c>
      <c r="X35" s="224">
        <v>1.62111833021981</v>
      </c>
      <c r="Y35" s="224">
        <v>1.745228217798781</v>
      </c>
      <c r="DA35" s="177" t="s">
        <v>1875</v>
      </c>
    </row>
    <row r="36" spans="1:105" ht="12" customHeight="1" x14ac:dyDescent="0.25">
      <c r="A36" s="173" t="s">
        <v>94</v>
      </c>
      <c r="B36" s="224">
        <v>2.9513838115266671</v>
      </c>
      <c r="C36" s="224">
        <v>2.7839519999700642</v>
      </c>
      <c r="D36" s="224">
        <v>2.827404718889563</v>
      </c>
      <c r="E36" s="224">
        <v>3.0487099764957559</v>
      </c>
      <c r="F36" s="224">
        <v>2.4252570156379991</v>
      </c>
      <c r="G36" s="224">
        <v>2.223896389166907</v>
      </c>
      <c r="H36" s="224">
        <v>2.541995974756293</v>
      </c>
      <c r="I36" s="224">
        <v>2.5474096877639432</v>
      </c>
      <c r="J36" s="224">
        <v>2.4222358241266599</v>
      </c>
      <c r="K36" s="224">
        <v>2.1314416720475822</v>
      </c>
      <c r="L36" s="224">
        <v>2.1044580222312348</v>
      </c>
      <c r="M36" s="224">
        <v>1.6351485236259951</v>
      </c>
      <c r="N36" s="224">
        <v>1.6819018814231941</v>
      </c>
      <c r="O36" s="224">
        <v>1.742663491033589</v>
      </c>
      <c r="P36" s="224">
        <v>1.802319104622911</v>
      </c>
      <c r="Q36" s="224">
        <v>1.516365303765508</v>
      </c>
      <c r="R36" s="224">
        <v>0.86795342218372529</v>
      </c>
      <c r="S36" s="224">
        <v>0.89028249587768771</v>
      </c>
      <c r="T36" s="224">
        <v>0.97354753228896751</v>
      </c>
      <c r="U36" s="224">
        <v>1.365503795556515</v>
      </c>
      <c r="V36" s="224">
        <v>1.2647221709873879</v>
      </c>
      <c r="W36" s="224">
        <v>1.21256623606447</v>
      </c>
      <c r="X36" s="224">
        <v>1.2841473950542379</v>
      </c>
      <c r="Y36" s="224">
        <v>1.382459397246822</v>
      </c>
      <c r="DA36" s="177" t="s">
        <v>1876</v>
      </c>
    </row>
    <row r="37" spans="1:105" ht="12" customHeight="1" x14ac:dyDescent="0.25">
      <c r="A37" s="56" t="s">
        <v>95</v>
      </c>
      <c r="B37" s="260">
        <v>1.1553765123352</v>
      </c>
      <c r="C37" s="260">
        <v>1.22635633175294</v>
      </c>
      <c r="D37" s="260">
        <v>1.270476876802574</v>
      </c>
      <c r="E37" s="260">
        <v>1.4951237255194201</v>
      </c>
      <c r="F37" s="260">
        <v>1.531710605547461</v>
      </c>
      <c r="G37" s="260">
        <v>1.434045732225335</v>
      </c>
      <c r="H37" s="260">
        <v>1.503348464049401</v>
      </c>
      <c r="I37" s="260">
        <v>1.773045595738953</v>
      </c>
      <c r="J37" s="260">
        <v>1.649298394014723</v>
      </c>
      <c r="K37" s="260">
        <v>1.620980209470652</v>
      </c>
      <c r="L37" s="260">
        <v>1.962610006472135</v>
      </c>
      <c r="M37" s="260">
        <v>1.1610447249493969</v>
      </c>
      <c r="N37" s="260">
        <v>1.8145454354564321</v>
      </c>
      <c r="O37" s="260">
        <v>1.7872250635795459</v>
      </c>
      <c r="P37" s="260">
        <v>2.017635799076249</v>
      </c>
      <c r="Q37" s="260">
        <v>1.971587092817624</v>
      </c>
      <c r="R37" s="260">
        <v>0.65132836936480643</v>
      </c>
      <c r="S37" s="260">
        <v>0.69385938318644935</v>
      </c>
      <c r="T37" s="260">
        <v>0.59223733297234205</v>
      </c>
      <c r="U37" s="260">
        <v>1.738145444907552</v>
      </c>
      <c r="V37" s="260">
        <v>1.696954699796392</v>
      </c>
      <c r="W37" s="260">
        <v>1.442464554422902</v>
      </c>
      <c r="X37" s="260">
        <v>1.5295549389972829</v>
      </c>
      <c r="Y37" s="260">
        <v>1.4239346247105089</v>
      </c>
      <c r="DA37" s="68" t="s">
        <v>1877</v>
      </c>
    </row>
    <row r="38" spans="1:105" ht="12" customHeight="1" x14ac:dyDescent="0.25">
      <c r="A38" s="37" t="s">
        <v>159</v>
      </c>
      <c r="B38" s="226">
        <v>0.38006556043415912</v>
      </c>
      <c r="C38" s="226">
        <v>0.31957793952998481</v>
      </c>
      <c r="D38" s="226">
        <v>0.30733952438768319</v>
      </c>
      <c r="E38" s="226">
        <v>0.35840726820771279</v>
      </c>
      <c r="F38" s="226">
        <v>3.1478689580513329E-2</v>
      </c>
      <c r="G38" s="226">
        <v>4.5679997338159063E-2</v>
      </c>
      <c r="H38" s="226">
        <v>5.2546882169553222E-2</v>
      </c>
      <c r="I38" s="226">
        <v>4.0006672197470727E-2</v>
      </c>
      <c r="J38" s="226">
        <v>3.9118323992795967E-2</v>
      </c>
      <c r="K38" s="226">
        <v>2.9246989944029571E-2</v>
      </c>
      <c r="L38" s="226">
        <v>1.9738512475657138E-2</v>
      </c>
      <c r="M38" s="226">
        <v>1.064527682129201E-2</v>
      </c>
      <c r="N38" s="226">
        <v>0</v>
      </c>
      <c r="O38" s="226">
        <v>5.8285660564736238E-3</v>
      </c>
      <c r="P38" s="226">
        <v>0</v>
      </c>
      <c r="Q38" s="226">
        <v>0</v>
      </c>
      <c r="R38" s="226">
        <v>1.312954085474868E-2</v>
      </c>
      <c r="S38" s="226">
        <v>6.9814420515610072E-3</v>
      </c>
      <c r="T38" s="226">
        <v>1.0326755427734679E-2</v>
      </c>
      <c r="U38" s="226">
        <v>1.3306323325103209E-3</v>
      </c>
      <c r="V38" s="226">
        <v>9.5822037813768737E-4</v>
      </c>
      <c r="W38" s="226">
        <v>1.3761291112977839E-3</v>
      </c>
      <c r="X38" s="226">
        <v>1.0616951174593459E-3</v>
      </c>
      <c r="Y38" s="226">
        <v>1.37954066854689E-3</v>
      </c>
      <c r="DA38" s="69" t="s">
        <v>1878</v>
      </c>
    </row>
    <row r="39" spans="1:105" ht="12" customHeight="1" x14ac:dyDescent="0.25">
      <c r="A39" s="37" t="s">
        <v>35</v>
      </c>
      <c r="B39" s="226">
        <v>0.44627570227061791</v>
      </c>
      <c r="C39" s="226">
        <v>0.59598059013632876</v>
      </c>
      <c r="D39" s="226">
        <v>0.74041025770741664</v>
      </c>
      <c r="E39" s="226">
        <v>0.6906791102841453</v>
      </c>
      <c r="F39" s="226">
        <v>0.47602409344633939</v>
      </c>
      <c r="G39" s="226">
        <v>0.39678737173810058</v>
      </c>
      <c r="H39" s="226">
        <v>0.57081549200862558</v>
      </c>
      <c r="I39" s="226">
        <v>0.38881041440640718</v>
      </c>
      <c r="J39" s="226">
        <v>0.42903411843319872</v>
      </c>
      <c r="K39" s="226">
        <v>0.32562857130698031</v>
      </c>
      <c r="L39" s="226">
        <v>0.2014140053593492</v>
      </c>
      <c r="M39" s="226">
        <v>0.33848525727101669</v>
      </c>
      <c r="N39" s="226">
        <v>0.12330014490617409</v>
      </c>
      <c r="O39" s="226">
        <v>0.13792023603014689</v>
      </c>
      <c r="P39" s="226">
        <v>0.1297117824928776</v>
      </c>
      <c r="Q39" s="226">
        <v>6.6791114727517004E-2</v>
      </c>
      <c r="R39" s="226">
        <v>0.1081830671290456</v>
      </c>
      <c r="S39" s="226">
        <v>0.1270047723794471</v>
      </c>
      <c r="T39" s="226">
        <v>0.27659368436047788</v>
      </c>
      <c r="U39" s="226">
        <v>6.43291191141378E-2</v>
      </c>
      <c r="V39" s="226">
        <v>4.7835842033235543E-2</v>
      </c>
      <c r="W39" s="226">
        <v>6.2868738938964927E-2</v>
      </c>
      <c r="X39" s="226">
        <v>7.856095220492712E-2</v>
      </c>
      <c r="Y39" s="226">
        <v>0.12457646639117401</v>
      </c>
      <c r="DA39" s="69" t="s">
        <v>1879</v>
      </c>
    </row>
    <row r="40" spans="1:105" ht="12" customHeight="1" x14ac:dyDescent="0.25">
      <c r="A40" s="37" t="s">
        <v>96</v>
      </c>
      <c r="B40" s="226">
        <v>0</v>
      </c>
      <c r="C40" s="226">
        <v>0</v>
      </c>
      <c r="D40" s="226">
        <v>0</v>
      </c>
      <c r="E40" s="226">
        <v>0</v>
      </c>
      <c r="F40" s="226">
        <v>0</v>
      </c>
      <c r="G40" s="226">
        <v>0</v>
      </c>
      <c r="H40" s="226">
        <v>0</v>
      </c>
      <c r="I40" s="226">
        <v>0</v>
      </c>
      <c r="J40" s="226">
        <v>0</v>
      </c>
      <c r="K40" s="226">
        <v>0</v>
      </c>
      <c r="L40" s="226">
        <v>0</v>
      </c>
      <c r="M40" s="226">
        <v>0</v>
      </c>
      <c r="N40" s="226">
        <v>0</v>
      </c>
      <c r="O40" s="226">
        <v>0</v>
      </c>
      <c r="P40" s="226">
        <v>0</v>
      </c>
      <c r="Q40" s="226">
        <v>0</v>
      </c>
      <c r="R40" s="226">
        <v>0</v>
      </c>
      <c r="S40" s="226">
        <v>0</v>
      </c>
      <c r="T40" s="226">
        <v>0</v>
      </c>
      <c r="U40" s="226">
        <v>0</v>
      </c>
      <c r="V40" s="226">
        <v>0</v>
      </c>
      <c r="W40" s="226">
        <v>0</v>
      </c>
      <c r="X40" s="226">
        <v>0</v>
      </c>
      <c r="Y40" s="226">
        <v>0</v>
      </c>
      <c r="DA40" s="69" t="s">
        <v>1880</v>
      </c>
    </row>
    <row r="41" spans="1:105" ht="12" customHeight="1" x14ac:dyDescent="0.25">
      <c r="A41" s="37" t="s">
        <v>78</v>
      </c>
      <c r="B41" s="226">
        <v>0</v>
      </c>
      <c r="C41" s="226">
        <v>0</v>
      </c>
      <c r="D41" s="226">
        <v>0</v>
      </c>
      <c r="E41" s="226">
        <v>0</v>
      </c>
      <c r="F41" s="226">
        <v>0</v>
      </c>
      <c r="G41" s="226">
        <v>0</v>
      </c>
      <c r="H41" s="226">
        <v>0</v>
      </c>
      <c r="I41" s="226">
        <v>0</v>
      </c>
      <c r="J41" s="226">
        <v>0</v>
      </c>
      <c r="K41" s="226">
        <v>0</v>
      </c>
      <c r="L41" s="226">
        <v>0</v>
      </c>
      <c r="M41" s="226">
        <v>0</v>
      </c>
      <c r="N41" s="226">
        <v>0</v>
      </c>
      <c r="O41" s="226">
        <v>0</v>
      </c>
      <c r="P41" s="226">
        <v>0</v>
      </c>
      <c r="Q41" s="226">
        <v>0</v>
      </c>
      <c r="R41" s="226">
        <v>0</v>
      </c>
      <c r="S41" s="226">
        <v>0</v>
      </c>
      <c r="T41" s="226">
        <v>0</v>
      </c>
      <c r="U41" s="226">
        <v>0</v>
      </c>
      <c r="V41" s="226">
        <v>0</v>
      </c>
      <c r="W41" s="226">
        <v>0</v>
      </c>
      <c r="X41" s="226">
        <v>0</v>
      </c>
      <c r="Y41" s="226">
        <v>0</v>
      </c>
      <c r="DA41" s="69" t="s">
        <v>1881</v>
      </c>
    </row>
    <row r="42" spans="1:105" ht="12" customHeight="1" x14ac:dyDescent="0.25">
      <c r="A42" s="37" t="s">
        <v>40</v>
      </c>
      <c r="B42" s="226">
        <v>0.32903524963042302</v>
      </c>
      <c r="C42" s="226">
        <v>0.31079780208662677</v>
      </c>
      <c r="D42" s="226">
        <v>0.22272709470747379</v>
      </c>
      <c r="E42" s="226">
        <v>0.44603734702756159</v>
      </c>
      <c r="F42" s="226">
        <v>1.0242078225206079</v>
      </c>
      <c r="G42" s="226">
        <v>0.99157836314907499</v>
      </c>
      <c r="H42" s="226">
        <v>0.87998608987122262</v>
      </c>
      <c r="I42" s="226">
        <v>1.344228509135075</v>
      </c>
      <c r="J42" s="226">
        <v>1.1811459515887279</v>
      </c>
      <c r="K42" s="226">
        <v>1.2661046482196421</v>
      </c>
      <c r="L42" s="226">
        <v>1.7414574886371279</v>
      </c>
      <c r="M42" s="226">
        <v>0.8119141908570886</v>
      </c>
      <c r="N42" s="226">
        <v>1.691245290550258</v>
      </c>
      <c r="O42" s="226">
        <v>1.6434762614929259</v>
      </c>
      <c r="P42" s="226">
        <v>1.8879240165833711</v>
      </c>
      <c r="Q42" s="226">
        <v>1.904795978090106</v>
      </c>
      <c r="R42" s="226">
        <v>0.53001576138101225</v>
      </c>
      <c r="S42" s="226">
        <v>0.55987316875544124</v>
      </c>
      <c r="T42" s="226">
        <v>0.30531689318412941</v>
      </c>
      <c r="U42" s="226">
        <v>1.672485693460904</v>
      </c>
      <c r="V42" s="226">
        <v>1.6481606373850191</v>
      </c>
      <c r="W42" s="226">
        <v>1.378219686372639</v>
      </c>
      <c r="X42" s="226">
        <v>1.4499322916748969</v>
      </c>
      <c r="Y42" s="226">
        <v>1.2979786176507879</v>
      </c>
      <c r="DA42" s="69" t="s">
        <v>1882</v>
      </c>
    </row>
    <row r="43" spans="1:105" ht="12" customHeight="1" x14ac:dyDescent="0.25">
      <c r="A43" s="57" t="s">
        <v>1883</v>
      </c>
      <c r="B43" s="261">
        <f t="shared" ref="B43:Y43" si="1">B44+B55</f>
        <v>6.0954594412638681</v>
      </c>
      <c r="C43" s="261">
        <f t="shared" si="1"/>
        <v>6.0315593118141066</v>
      </c>
      <c r="D43" s="261">
        <f t="shared" si="1"/>
        <v>5.8362283831886916</v>
      </c>
      <c r="E43" s="261">
        <f t="shared" si="1"/>
        <v>7.3293892423824225</v>
      </c>
      <c r="F43" s="261">
        <f t="shared" si="1"/>
        <v>8.1335730594271975</v>
      </c>
      <c r="G43" s="261">
        <f t="shared" si="1"/>
        <v>7.6069358764200325</v>
      </c>
      <c r="H43" s="261">
        <f t="shared" si="1"/>
        <v>7.9617726201809704</v>
      </c>
      <c r="I43" s="261">
        <f t="shared" si="1"/>
        <v>9.3349022543676359</v>
      </c>
      <c r="J43" s="261">
        <f t="shared" si="1"/>
        <v>8.7793144255865805</v>
      </c>
      <c r="K43" s="261">
        <f t="shared" si="1"/>
        <v>8.6394322553619993</v>
      </c>
      <c r="L43" s="261">
        <f t="shared" si="1"/>
        <v>10.060086735257991</v>
      </c>
      <c r="M43" s="261">
        <f t="shared" si="1"/>
        <v>6.3460157585549339</v>
      </c>
      <c r="N43" s="261">
        <f t="shared" si="1"/>
        <v>8.9574971562811569</v>
      </c>
      <c r="O43" s="261">
        <f t="shared" si="1"/>
        <v>8.9222391276731763</v>
      </c>
      <c r="P43" s="261">
        <f t="shared" si="1"/>
        <v>10.05957636094398</v>
      </c>
      <c r="Q43" s="261">
        <f t="shared" si="1"/>
        <v>9.2350644333430498</v>
      </c>
      <c r="R43" s="261">
        <f t="shared" si="1"/>
        <v>3.379612617022516</v>
      </c>
      <c r="S43" s="261">
        <f t="shared" si="1"/>
        <v>3.6538925389550108</v>
      </c>
      <c r="T43" s="261">
        <f t="shared" si="1"/>
        <v>3.1594227341038561</v>
      </c>
      <c r="U43" s="261">
        <f t="shared" si="1"/>
        <v>8.2408232115275801</v>
      </c>
      <c r="V43" s="261">
        <f t="shared" si="1"/>
        <v>7.8136812445157657</v>
      </c>
      <c r="W43" s="261">
        <f t="shared" si="1"/>
        <v>6.8362968483816671</v>
      </c>
      <c r="X43" s="261">
        <f t="shared" si="1"/>
        <v>7.5305433632921117</v>
      </c>
      <c r="Y43" s="261">
        <f t="shared" si="1"/>
        <v>7.312824439740722</v>
      </c>
      <c r="DA43" s="70"/>
    </row>
    <row r="44" spans="1:105" ht="12" customHeight="1" x14ac:dyDescent="0.25">
      <c r="A44" s="60" t="s">
        <v>1884</v>
      </c>
      <c r="B44" s="262">
        <v>3.4723615948419941</v>
      </c>
      <c r="C44" s="262">
        <v>3.244647308717064</v>
      </c>
      <c r="D44" s="262">
        <v>3.321608183814869</v>
      </c>
      <c r="E44" s="262">
        <v>3.4805716963084419</v>
      </c>
      <c r="F44" s="262">
        <v>2.5422726046521071</v>
      </c>
      <c r="G44" s="262">
        <v>2.3163386244164892</v>
      </c>
      <c r="H44" s="262">
        <v>2.7206343976570571</v>
      </c>
      <c r="I44" s="262">
        <v>2.590974235860843</v>
      </c>
      <c r="J44" s="262">
        <v>2.4738946923801932</v>
      </c>
      <c r="K44" s="262">
        <v>2.0859146157685702</v>
      </c>
      <c r="L44" s="262">
        <v>1.90473912948502</v>
      </c>
      <c r="M44" s="262">
        <v>1.6292260512737711</v>
      </c>
      <c r="N44" s="262">
        <v>1.4285726043008331</v>
      </c>
      <c r="O44" s="262">
        <v>1.516734095401495</v>
      </c>
      <c r="P44" s="262">
        <v>1.485382420294254</v>
      </c>
      <c r="Q44" s="262">
        <v>1.168771405176239</v>
      </c>
      <c r="R44" s="262">
        <v>0.86266119669478891</v>
      </c>
      <c r="S44" s="262">
        <v>0.86649297188475571</v>
      </c>
      <c r="T44" s="262">
        <v>1.0311227702552781</v>
      </c>
      <c r="U44" s="262">
        <v>1.060740134861099</v>
      </c>
      <c r="V44" s="262">
        <v>0.96273300873832068</v>
      </c>
      <c r="W44" s="262">
        <v>0.99023546917601113</v>
      </c>
      <c r="X44" s="262">
        <v>1.0214079678192911</v>
      </c>
      <c r="Y44" s="262">
        <v>1.1810467288512421</v>
      </c>
      <c r="DA44" s="72" t="s">
        <v>1885</v>
      </c>
    </row>
    <row r="45" spans="1:105" ht="12" customHeight="1" x14ac:dyDescent="0.25">
      <c r="A45" s="64" t="s">
        <v>28</v>
      </c>
      <c r="B45" s="229">
        <v>0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0</v>
      </c>
      <c r="Y45" s="229">
        <v>0</v>
      </c>
      <c r="DA45" s="73" t="s">
        <v>1886</v>
      </c>
    </row>
    <row r="46" spans="1:105" ht="12" customHeight="1" x14ac:dyDescent="0.25">
      <c r="A46" s="64" t="s">
        <v>30</v>
      </c>
      <c r="B46" s="229">
        <v>0</v>
      </c>
      <c r="C46" s="229">
        <v>0</v>
      </c>
      <c r="D46" s="229">
        <v>0</v>
      </c>
      <c r="E46" s="229">
        <v>0</v>
      </c>
      <c r="F46" s="229">
        <v>0</v>
      </c>
      <c r="G46" s="229">
        <v>0</v>
      </c>
      <c r="H46" s="229">
        <v>0</v>
      </c>
      <c r="I46" s="229">
        <v>0</v>
      </c>
      <c r="J46" s="229">
        <v>0</v>
      </c>
      <c r="K46" s="229">
        <v>0</v>
      </c>
      <c r="L46" s="229">
        <v>0</v>
      </c>
      <c r="M46" s="229">
        <v>0</v>
      </c>
      <c r="N46" s="229">
        <v>0</v>
      </c>
      <c r="O46" s="229">
        <v>0</v>
      </c>
      <c r="P46" s="229">
        <v>0</v>
      </c>
      <c r="Q46" s="229">
        <v>0</v>
      </c>
      <c r="R46" s="229">
        <v>0</v>
      </c>
      <c r="S46" s="229">
        <v>0</v>
      </c>
      <c r="T46" s="229">
        <v>0</v>
      </c>
      <c r="U46" s="229">
        <v>0</v>
      </c>
      <c r="V46" s="229">
        <v>0</v>
      </c>
      <c r="W46" s="229">
        <v>0</v>
      </c>
      <c r="X46" s="229">
        <v>0</v>
      </c>
      <c r="Y46" s="229">
        <v>0</v>
      </c>
      <c r="DA46" s="73" t="s">
        <v>1887</v>
      </c>
    </row>
    <row r="47" spans="1:105" ht="12" customHeight="1" x14ac:dyDescent="0.25">
      <c r="A47" s="64" t="s">
        <v>31</v>
      </c>
      <c r="B47" s="229">
        <v>0.72041571647004876</v>
      </c>
      <c r="C47" s="229">
        <v>0.72041571646943758</v>
      </c>
      <c r="D47" s="229">
        <v>0.65492292546181285</v>
      </c>
      <c r="E47" s="229">
        <v>0.65492292546308295</v>
      </c>
      <c r="F47" s="229">
        <v>0.32746146273725668</v>
      </c>
      <c r="G47" s="229">
        <v>0.32746146273730953</v>
      </c>
      <c r="H47" s="229">
        <v>0.42570064924158812</v>
      </c>
      <c r="I47" s="229">
        <v>0.39295425374512472</v>
      </c>
      <c r="J47" s="229">
        <v>0.39295425374534781</v>
      </c>
      <c r="K47" s="229">
        <v>0.38215260384014632</v>
      </c>
      <c r="L47" s="229">
        <v>0.35030842274870783</v>
      </c>
      <c r="M47" s="229">
        <v>0.22292172916451111</v>
      </c>
      <c r="N47" s="229">
        <v>0.1910775480734534</v>
      </c>
      <c r="O47" s="229">
        <v>0.1592308746771893</v>
      </c>
      <c r="P47" s="229">
        <v>0.12738420128047909</v>
      </c>
      <c r="Q47" s="229">
        <v>0.12738420128073441</v>
      </c>
      <c r="R47" s="229">
        <v>0.12738420128174369</v>
      </c>
      <c r="S47" s="229">
        <v>0.12770321632386269</v>
      </c>
      <c r="T47" s="229">
        <v>0.1302179520698602</v>
      </c>
      <c r="U47" s="229">
        <v>0.12709758620540379</v>
      </c>
      <c r="V47" s="229">
        <v>0.1244557428964998</v>
      </c>
      <c r="W47" s="229">
        <v>0.10117512181354291</v>
      </c>
      <c r="X47" s="229">
        <v>0.12929579922296611</v>
      </c>
      <c r="Y47" s="229">
        <v>0.1217790073172265</v>
      </c>
      <c r="DA47" s="73" t="s">
        <v>1888</v>
      </c>
    </row>
    <row r="48" spans="1:105" ht="12" customHeight="1" x14ac:dyDescent="0.25">
      <c r="A48" s="64" t="s">
        <v>159</v>
      </c>
      <c r="B48" s="229">
        <v>0.21067714823932709</v>
      </c>
      <c r="C48" s="229">
        <v>0.2316751467053198</v>
      </c>
      <c r="D48" s="229">
        <v>0.2303050939711257</v>
      </c>
      <c r="E48" s="229">
        <v>0.35380681313943768</v>
      </c>
      <c r="F48" s="229">
        <v>5.5840086666238728E-2</v>
      </c>
      <c r="G48" s="229">
        <v>8.4054458091655682E-2</v>
      </c>
      <c r="H48" s="229">
        <v>8.2642202890317804E-2</v>
      </c>
      <c r="I48" s="229">
        <v>8.5032930527836184E-2</v>
      </c>
      <c r="J48" s="229">
        <v>8.5072357641580665E-2</v>
      </c>
      <c r="K48" s="229">
        <v>8.5641027203352899E-2</v>
      </c>
      <c r="L48" s="229">
        <v>8.6833623541673968E-2</v>
      </c>
      <c r="M48" s="229">
        <v>2.8525240561402779E-2</v>
      </c>
      <c r="N48" s="229">
        <v>0</v>
      </c>
      <c r="O48" s="229">
        <v>2.9076998045892189E-2</v>
      </c>
      <c r="P48" s="229">
        <v>0</v>
      </c>
      <c r="Q48" s="229">
        <v>0</v>
      </c>
      <c r="R48" s="229">
        <v>2.8402469848182552E-2</v>
      </c>
      <c r="S48" s="229">
        <v>1.7767537897897819E-2</v>
      </c>
      <c r="T48" s="229">
        <v>1.878981090112505E-2</v>
      </c>
      <c r="U48" s="229">
        <v>1.1099334786784079E-2</v>
      </c>
      <c r="V48" s="229">
        <v>8.3292527133646734E-3</v>
      </c>
      <c r="W48" s="229">
        <v>9.7986172374735381E-3</v>
      </c>
      <c r="X48" s="229">
        <v>8.1904623852720702E-3</v>
      </c>
      <c r="Y48" s="229">
        <v>7.8397676418945055E-3</v>
      </c>
      <c r="DA48" s="73" t="s">
        <v>1889</v>
      </c>
    </row>
    <row r="49" spans="1:105" ht="12" customHeight="1" x14ac:dyDescent="0.25">
      <c r="A49" s="64" t="s">
        <v>32</v>
      </c>
      <c r="B49" s="229">
        <v>2.2655052525160322</v>
      </c>
      <c r="C49" s="229">
        <v>1.8459680735576121</v>
      </c>
      <c r="D49" s="229">
        <v>1.8739367203592281</v>
      </c>
      <c r="E49" s="229">
        <v>1.7900282876494471</v>
      </c>
      <c r="F49" s="229">
        <v>1.3145513228047221</v>
      </c>
      <c r="G49" s="229">
        <v>1.1747055964834521</v>
      </c>
      <c r="H49" s="229">
        <v>1.3145513227789429</v>
      </c>
      <c r="I49" s="229">
        <v>1.2865826759995169</v>
      </c>
      <c r="J49" s="229">
        <v>1.062828516964115</v>
      </c>
      <c r="K49" s="229">
        <v>0.66461549965265354</v>
      </c>
      <c r="L49" s="229">
        <v>0.58153700450513857</v>
      </c>
      <c r="M49" s="229">
        <v>0.47076900071726813</v>
      </c>
      <c r="N49" s="229">
        <v>0.52615300261305142</v>
      </c>
      <c r="O49" s="229">
        <v>0.55384500356108801</v>
      </c>
      <c r="P49" s="229">
        <v>0.47076900071742728</v>
      </c>
      <c r="Q49" s="229">
        <v>0.41538499882327001</v>
      </c>
      <c r="R49" s="229">
        <v>0.38769299787879152</v>
      </c>
      <c r="S49" s="229">
        <v>0.31195434098262881</v>
      </c>
      <c r="T49" s="229">
        <v>0.29528331276475439</v>
      </c>
      <c r="U49" s="229">
        <v>0.31367153912987861</v>
      </c>
      <c r="V49" s="229">
        <v>0.33153139681949262</v>
      </c>
      <c r="W49" s="229">
        <v>0.34349446085936991</v>
      </c>
      <c r="X49" s="229">
        <v>0.1897466572003946</v>
      </c>
      <c r="Y49" s="229">
        <v>0.25535907884891562</v>
      </c>
      <c r="DA49" s="73" t="s">
        <v>1890</v>
      </c>
    </row>
    <row r="50" spans="1:105" ht="12" customHeight="1" x14ac:dyDescent="0.25">
      <c r="A50" s="64" t="s">
        <v>33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0</v>
      </c>
      <c r="T50" s="229">
        <v>0</v>
      </c>
      <c r="U50" s="229">
        <v>0</v>
      </c>
      <c r="V50" s="229">
        <v>0</v>
      </c>
      <c r="W50" s="229">
        <v>0</v>
      </c>
      <c r="X50" s="229">
        <v>0</v>
      </c>
      <c r="Y50" s="229">
        <v>0</v>
      </c>
      <c r="DA50" s="73" t="s">
        <v>1891</v>
      </c>
    </row>
    <row r="51" spans="1:105" ht="12" customHeight="1" x14ac:dyDescent="0.25">
      <c r="A51" s="64" t="s">
        <v>35</v>
      </c>
      <c r="B51" s="229">
        <v>0.24737861587741641</v>
      </c>
      <c r="C51" s="229">
        <v>0.43205075687147698</v>
      </c>
      <c r="D51" s="229">
        <v>0.55482695991744591</v>
      </c>
      <c r="E51" s="229">
        <v>0.68181367005647464</v>
      </c>
      <c r="F51" s="229">
        <v>0.84441973244388968</v>
      </c>
      <c r="G51" s="229">
        <v>0.73011710710407174</v>
      </c>
      <c r="H51" s="229">
        <v>0.89774022274620802</v>
      </c>
      <c r="I51" s="229">
        <v>0.82640437558836521</v>
      </c>
      <c r="J51" s="229">
        <v>0.93303956402914912</v>
      </c>
      <c r="K51" s="229">
        <v>0.95350548507241761</v>
      </c>
      <c r="L51" s="229">
        <v>0.88606007868949921</v>
      </c>
      <c r="M51" s="229">
        <v>0.9070100808305892</v>
      </c>
      <c r="N51" s="229">
        <v>0.71134205361432767</v>
      </c>
      <c r="O51" s="229">
        <v>0.6880434046180941</v>
      </c>
      <c r="P51" s="229">
        <v>0.82145978143166931</v>
      </c>
      <c r="Q51" s="229">
        <v>0.54569515309383776</v>
      </c>
      <c r="R51" s="229">
        <v>0.23402694246579889</v>
      </c>
      <c r="S51" s="229">
        <v>0.32322292297207539</v>
      </c>
      <c r="T51" s="229">
        <v>0.503269692203693</v>
      </c>
      <c r="U51" s="229">
        <v>0.53659482949711701</v>
      </c>
      <c r="V51" s="229">
        <v>0.41580916680751212</v>
      </c>
      <c r="W51" s="229">
        <v>0.44765182569578099</v>
      </c>
      <c r="X51" s="229">
        <v>0.60605960544059068</v>
      </c>
      <c r="Y51" s="229">
        <v>0.70795343147354906</v>
      </c>
      <c r="DA51" s="73" t="s">
        <v>1892</v>
      </c>
    </row>
    <row r="52" spans="1:105" ht="12" customHeight="1" x14ac:dyDescent="0.25">
      <c r="A52" s="64" t="s">
        <v>36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J52" s="229">
        <v>0</v>
      </c>
      <c r="K52" s="229">
        <v>0</v>
      </c>
      <c r="L52" s="229">
        <v>0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</v>
      </c>
      <c r="S52" s="229">
        <v>0</v>
      </c>
      <c r="T52" s="229">
        <v>0</v>
      </c>
      <c r="U52" s="229">
        <v>0</v>
      </c>
      <c r="V52" s="229">
        <v>0</v>
      </c>
      <c r="W52" s="229">
        <v>0</v>
      </c>
      <c r="X52" s="229">
        <v>0</v>
      </c>
      <c r="Y52" s="229">
        <v>0</v>
      </c>
      <c r="DA52" s="73" t="s">
        <v>1893</v>
      </c>
    </row>
    <row r="53" spans="1:105" ht="12" customHeight="1" x14ac:dyDescent="0.25">
      <c r="A53" s="64" t="s">
        <v>38</v>
      </c>
      <c r="B53" s="229">
        <v>2.8384861739169522E-2</v>
      </c>
      <c r="C53" s="229">
        <v>1.4537615113217609E-2</v>
      </c>
      <c r="D53" s="229">
        <v>7.6164841052572914E-3</v>
      </c>
      <c r="E53" s="229">
        <v>0</v>
      </c>
      <c r="F53" s="229">
        <v>0</v>
      </c>
      <c r="G53" s="229">
        <v>0</v>
      </c>
      <c r="H53" s="229">
        <v>0</v>
      </c>
      <c r="I53" s="229">
        <v>0</v>
      </c>
      <c r="J53" s="229">
        <v>0</v>
      </c>
      <c r="K53" s="229">
        <v>0</v>
      </c>
      <c r="L53" s="229">
        <v>0</v>
      </c>
      <c r="M53" s="229">
        <v>0</v>
      </c>
      <c r="N53" s="229">
        <v>0</v>
      </c>
      <c r="O53" s="229">
        <v>8.6537814499230939E-2</v>
      </c>
      <c r="P53" s="229">
        <v>6.5769436864678121E-2</v>
      </c>
      <c r="Q53" s="229">
        <v>8.0307051978396507E-2</v>
      </c>
      <c r="R53" s="229">
        <v>8.5154585220272264E-2</v>
      </c>
      <c r="S53" s="229">
        <v>8.5844953708291066E-2</v>
      </c>
      <c r="T53" s="229">
        <v>8.3562002315845027E-2</v>
      </c>
      <c r="U53" s="229">
        <v>7.2276845241915216E-2</v>
      </c>
      <c r="V53" s="229">
        <v>8.2607449501451533E-2</v>
      </c>
      <c r="W53" s="229">
        <v>8.8115443569843827E-2</v>
      </c>
      <c r="X53" s="229">
        <v>8.8115443570067536E-2</v>
      </c>
      <c r="Y53" s="229">
        <v>8.8115443569656254E-2</v>
      </c>
      <c r="DA53" s="73" t="s">
        <v>1894</v>
      </c>
    </row>
    <row r="54" spans="1:105" ht="12" customHeight="1" x14ac:dyDescent="0.25">
      <c r="A54" s="64" t="s">
        <v>39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1895</v>
      </c>
    </row>
    <row r="55" spans="1:105" ht="12" customHeight="1" x14ac:dyDescent="0.25">
      <c r="A55" s="60" t="s">
        <v>1896</v>
      </c>
      <c r="B55" s="262">
        <v>2.6230978464218739</v>
      </c>
      <c r="C55" s="262">
        <v>2.7869120030970431</v>
      </c>
      <c r="D55" s="262">
        <v>2.5146201993738231</v>
      </c>
      <c r="E55" s="262">
        <v>3.8488175460739802</v>
      </c>
      <c r="F55" s="262">
        <v>5.5913004547750909</v>
      </c>
      <c r="G55" s="262">
        <v>5.2905972520035434</v>
      </c>
      <c r="H55" s="262">
        <v>5.2411382225239134</v>
      </c>
      <c r="I55" s="262">
        <v>6.7439280185067929</v>
      </c>
      <c r="J55" s="262">
        <v>6.3054197332063877</v>
      </c>
      <c r="K55" s="262">
        <v>6.5535176395934283</v>
      </c>
      <c r="L55" s="262">
        <v>8.1553476057729721</v>
      </c>
      <c r="M55" s="262">
        <v>4.7167897072811629</v>
      </c>
      <c r="N55" s="262">
        <v>7.5289245519803236</v>
      </c>
      <c r="O55" s="262">
        <v>7.405505032271682</v>
      </c>
      <c r="P55" s="262">
        <v>8.5741939406497263</v>
      </c>
      <c r="Q55" s="262">
        <v>8.066293028166811</v>
      </c>
      <c r="R55" s="262">
        <v>2.516951420327727</v>
      </c>
      <c r="S55" s="262">
        <v>2.7873995670702549</v>
      </c>
      <c r="T55" s="262">
        <v>2.128299963848578</v>
      </c>
      <c r="U55" s="262">
        <v>7.1800830766664818</v>
      </c>
      <c r="V55" s="262">
        <v>6.8509482357774454</v>
      </c>
      <c r="W55" s="262">
        <v>5.8460613792056559</v>
      </c>
      <c r="X55" s="262">
        <v>6.5091353954728204</v>
      </c>
      <c r="Y55" s="262">
        <v>6.1317777108894802</v>
      </c>
      <c r="DA55" s="72" t="s">
        <v>1897</v>
      </c>
    </row>
    <row r="56" spans="1:105" ht="12" customHeight="1" x14ac:dyDescent="0.25">
      <c r="A56" s="57" t="s">
        <v>1898</v>
      </c>
      <c r="B56" s="261">
        <f t="shared" ref="B56:Y56" si="2">B57+B68</f>
        <v>109.29710290293269</v>
      </c>
      <c r="C56" s="261">
        <f t="shared" si="2"/>
        <v>102.78581226231186</v>
      </c>
      <c r="D56" s="261">
        <f t="shared" si="2"/>
        <v>104.56250539718371</v>
      </c>
      <c r="E56" s="261">
        <f t="shared" si="2"/>
        <v>111.93879955307852</v>
      </c>
      <c r="F56" s="261">
        <f t="shared" si="2"/>
        <v>87.195117931137332</v>
      </c>
      <c r="G56" s="261">
        <f t="shared" si="2"/>
        <v>79.8294417135656</v>
      </c>
      <c r="H56" s="261">
        <f t="shared" si="2"/>
        <v>91.861658356257465</v>
      </c>
      <c r="I56" s="261">
        <f t="shared" si="2"/>
        <v>90.908718325307362</v>
      </c>
      <c r="J56" s="261">
        <f t="shared" si="2"/>
        <v>86.539366155730008</v>
      </c>
      <c r="K56" s="261">
        <f t="shared" si="2"/>
        <v>75.384815441987485</v>
      </c>
      <c r="L56" s="261">
        <f t="shared" si="2"/>
        <v>73.079967424430023</v>
      </c>
      <c r="M56" s="261">
        <f t="shared" si="2"/>
        <v>58.094686667414585</v>
      </c>
      <c r="N56" s="261">
        <f t="shared" si="2"/>
        <v>57.570768632739444</v>
      </c>
      <c r="O56" s="261">
        <f t="shared" si="2"/>
        <v>59.974417659703207</v>
      </c>
      <c r="P56" s="261">
        <f t="shared" si="2"/>
        <v>61.317807151849053</v>
      </c>
      <c r="Q56" s="261">
        <f t="shared" si="2"/>
        <v>50.826898543069802</v>
      </c>
      <c r="R56" s="261">
        <f t="shared" si="2"/>
        <v>30.798651630867663</v>
      </c>
      <c r="S56" s="261">
        <f t="shared" si="2"/>
        <v>31.442134991521876</v>
      </c>
      <c r="T56" s="261">
        <f t="shared" si="2"/>
        <v>35.092966936435921</v>
      </c>
      <c r="U56" s="261">
        <f t="shared" si="2"/>
        <v>45.854062307041488</v>
      </c>
      <c r="V56" s="261">
        <f t="shared" si="2"/>
        <v>42.270628467703233</v>
      </c>
      <c r="W56" s="261">
        <f t="shared" si="2"/>
        <v>41.131876822352879</v>
      </c>
      <c r="X56" s="261">
        <f t="shared" si="2"/>
        <v>43.362880884685936</v>
      </c>
      <c r="Y56" s="261">
        <f t="shared" si="2"/>
        <v>47.414582952682146</v>
      </c>
      <c r="DA56" s="70"/>
    </row>
    <row r="57" spans="1:105" ht="12" customHeight="1" x14ac:dyDescent="0.25">
      <c r="A57" s="60" t="s">
        <v>1899</v>
      </c>
      <c r="B57" s="262">
        <v>104.1708478452598</v>
      </c>
      <c r="C57" s="262">
        <v>97.339419261511921</v>
      </c>
      <c r="D57" s="262">
        <v>99.648245514446089</v>
      </c>
      <c r="E57" s="262">
        <v>104.41715088925331</v>
      </c>
      <c r="F57" s="262">
        <v>76.268178139563204</v>
      </c>
      <c r="G57" s="262">
        <v>69.490158732494677</v>
      </c>
      <c r="H57" s="262">
        <v>81.61903192971171</v>
      </c>
      <c r="I57" s="262">
        <v>77.729227075825293</v>
      </c>
      <c r="J57" s="262">
        <v>74.216840771405799</v>
      </c>
      <c r="K57" s="262">
        <v>62.577438473057128</v>
      </c>
      <c r="L57" s="262">
        <v>57.142173884550587</v>
      </c>
      <c r="M57" s="262">
        <v>48.876781538213123</v>
      </c>
      <c r="N57" s="262">
        <v>42.85717812902498</v>
      </c>
      <c r="O57" s="262">
        <v>45.502022862044853</v>
      </c>
      <c r="P57" s="262">
        <v>44.561472608827629</v>
      </c>
      <c r="Q57" s="262">
        <v>35.06314215528716</v>
      </c>
      <c r="R57" s="262">
        <v>25.87983590084367</v>
      </c>
      <c r="S57" s="262">
        <v>25.994789156542669</v>
      </c>
      <c r="T57" s="262">
        <v>30.933683107658339</v>
      </c>
      <c r="U57" s="262">
        <v>31.822204045832951</v>
      </c>
      <c r="V57" s="262">
        <v>28.881990262149621</v>
      </c>
      <c r="W57" s="262">
        <v>29.707064075280339</v>
      </c>
      <c r="X57" s="262">
        <v>30.642239034578729</v>
      </c>
      <c r="Y57" s="262">
        <v>35.431401865537246</v>
      </c>
      <c r="DA57" s="72" t="s">
        <v>1900</v>
      </c>
    </row>
    <row r="58" spans="1:105" ht="12" customHeight="1" x14ac:dyDescent="0.25">
      <c r="A58" s="64" t="s">
        <v>28</v>
      </c>
      <c r="B58" s="229">
        <v>0</v>
      </c>
      <c r="C58" s="229">
        <v>0</v>
      </c>
      <c r="D58" s="229">
        <v>0</v>
      </c>
      <c r="E58" s="229">
        <v>0</v>
      </c>
      <c r="F58" s="229">
        <v>0</v>
      </c>
      <c r="G58" s="229">
        <v>0</v>
      </c>
      <c r="H58" s="229">
        <v>0</v>
      </c>
      <c r="I58" s="229">
        <v>0</v>
      </c>
      <c r="J58" s="229">
        <v>0</v>
      </c>
      <c r="K58" s="229">
        <v>0</v>
      </c>
      <c r="L58" s="229">
        <v>0</v>
      </c>
      <c r="M58" s="229">
        <v>0</v>
      </c>
      <c r="N58" s="229">
        <v>0</v>
      </c>
      <c r="O58" s="229">
        <v>0</v>
      </c>
      <c r="P58" s="229">
        <v>0</v>
      </c>
      <c r="Q58" s="229">
        <v>0</v>
      </c>
      <c r="R58" s="229">
        <v>0</v>
      </c>
      <c r="S58" s="229">
        <v>0</v>
      </c>
      <c r="T58" s="229">
        <v>0</v>
      </c>
      <c r="U58" s="229">
        <v>0</v>
      </c>
      <c r="V58" s="229">
        <v>0</v>
      </c>
      <c r="W58" s="229">
        <v>0</v>
      </c>
      <c r="X58" s="229">
        <v>0</v>
      </c>
      <c r="Y58" s="229">
        <v>0</v>
      </c>
      <c r="DA58" s="73" t="s">
        <v>1901</v>
      </c>
    </row>
    <row r="59" spans="1:105" ht="12" customHeight="1" x14ac:dyDescent="0.25">
      <c r="A59" s="64" t="s">
        <v>30</v>
      </c>
      <c r="B59" s="229">
        <v>0</v>
      </c>
      <c r="C59" s="229">
        <v>0</v>
      </c>
      <c r="D59" s="229">
        <v>0</v>
      </c>
      <c r="E59" s="229">
        <v>0</v>
      </c>
      <c r="F59" s="229">
        <v>0</v>
      </c>
      <c r="G59" s="229">
        <v>0</v>
      </c>
      <c r="H59" s="229">
        <v>0</v>
      </c>
      <c r="I59" s="229">
        <v>0</v>
      </c>
      <c r="J59" s="229">
        <v>0</v>
      </c>
      <c r="K59" s="229">
        <v>0</v>
      </c>
      <c r="L59" s="229">
        <v>0</v>
      </c>
      <c r="M59" s="229">
        <v>0</v>
      </c>
      <c r="N59" s="229">
        <v>0</v>
      </c>
      <c r="O59" s="229">
        <v>0</v>
      </c>
      <c r="P59" s="229">
        <v>0</v>
      </c>
      <c r="Q59" s="229">
        <v>0</v>
      </c>
      <c r="R59" s="229">
        <v>0</v>
      </c>
      <c r="S59" s="229">
        <v>0</v>
      </c>
      <c r="T59" s="229">
        <v>0</v>
      </c>
      <c r="U59" s="229">
        <v>0</v>
      </c>
      <c r="V59" s="229">
        <v>0</v>
      </c>
      <c r="W59" s="229">
        <v>0</v>
      </c>
      <c r="X59" s="229">
        <v>0</v>
      </c>
      <c r="Y59" s="229">
        <v>0</v>
      </c>
      <c r="DA59" s="73" t="s">
        <v>1902</v>
      </c>
    </row>
    <row r="60" spans="1:105" ht="12" customHeight="1" x14ac:dyDescent="0.25">
      <c r="A60" s="64" t="s">
        <v>31</v>
      </c>
      <c r="B60" s="229">
        <v>21.61247149410146</v>
      </c>
      <c r="C60" s="229">
        <v>21.612471494083131</v>
      </c>
      <c r="D60" s="229">
        <v>19.647687763854389</v>
      </c>
      <c r="E60" s="229">
        <v>19.647687763892488</v>
      </c>
      <c r="F60" s="229">
        <v>9.8238438821177017</v>
      </c>
      <c r="G60" s="229">
        <v>9.8238438821192844</v>
      </c>
      <c r="H60" s="229">
        <v>12.77101947724765</v>
      </c>
      <c r="I60" s="229">
        <v>11.788627612353739</v>
      </c>
      <c r="J60" s="229">
        <v>11.78862761236044</v>
      </c>
      <c r="K60" s="229">
        <v>11.46457811520439</v>
      </c>
      <c r="L60" s="229">
        <v>10.509252682461231</v>
      </c>
      <c r="M60" s="229">
        <v>6.6876518749353293</v>
      </c>
      <c r="N60" s="229">
        <v>5.7323264422036022</v>
      </c>
      <c r="O60" s="229">
        <v>4.7769262403156798</v>
      </c>
      <c r="P60" s="229">
        <v>3.8215260384143739</v>
      </c>
      <c r="Q60" s="229">
        <v>3.8215260384220309</v>
      </c>
      <c r="R60" s="229">
        <v>3.8215260384523089</v>
      </c>
      <c r="S60" s="229">
        <v>3.8310964897158808</v>
      </c>
      <c r="T60" s="229">
        <v>3.9065385620958062</v>
      </c>
      <c r="U60" s="229">
        <v>3.8129275861621119</v>
      </c>
      <c r="V60" s="229">
        <v>3.733672286894993</v>
      </c>
      <c r="W60" s="229">
        <v>3.0352536544062878</v>
      </c>
      <c r="X60" s="229">
        <v>3.8788739766889822</v>
      </c>
      <c r="Y60" s="229">
        <v>3.6533702195167961</v>
      </c>
      <c r="DA60" s="73" t="s">
        <v>1903</v>
      </c>
    </row>
    <row r="61" spans="1:105" ht="12" customHeight="1" x14ac:dyDescent="0.25">
      <c r="A61" s="64" t="s">
        <v>159</v>
      </c>
      <c r="B61" s="229">
        <v>6.3203144471798138</v>
      </c>
      <c r="C61" s="229">
        <v>6.9502544011595937</v>
      </c>
      <c r="D61" s="229">
        <v>6.9091528191337712</v>
      </c>
      <c r="E61" s="229">
        <v>10.61420439418313</v>
      </c>
      <c r="F61" s="229">
        <v>1.675202599987162</v>
      </c>
      <c r="G61" s="229">
        <v>2.5216337427496698</v>
      </c>
      <c r="H61" s="229">
        <v>2.4792660867095351</v>
      </c>
      <c r="I61" s="229">
        <v>2.5509879158350861</v>
      </c>
      <c r="J61" s="229">
        <v>2.5521707292474209</v>
      </c>
      <c r="K61" s="229">
        <v>2.5692308161005881</v>
      </c>
      <c r="L61" s="229">
        <v>2.605008706250219</v>
      </c>
      <c r="M61" s="229">
        <v>0.85575721684208295</v>
      </c>
      <c r="N61" s="229">
        <v>0</v>
      </c>
      <c r="O61" s="229">
        <v>0.8723099413767661</v>
      </c>
      <c r="P61" s="229">
        <v>0</v>
      </c>
      <c r="Q61" s="229">
        <v>0</v>
      </c>
      <c r="R61" s="229">
        <v>0.85207409544547652</v>
      </c>
      <c r="S61" s="229">
        <v>0.53302613693693468</v>
      </c>
      <c r="T61" s="229">
        <v>0.56369432703375177</v>
      </c>
      <c r="U61" s="229">
        <v>0.33298004360352251</v>
      </c>
      <c r="V61" s="229">
        <v>0.24987758140094021</v>
      </c>
      <c r="W61" s="229">
        <v>0.29395851712420612</v>
      </c>
      <c r="X61" s="229">
        <v>0.2457138715581621</v>
      </c>
      <c r="Y61" s="229">
        <v>0.23519302925683519</v>
      </c>
      <c r="DA61" s="73" t="s">
        <v>1904</v>
      </c>
    </row>
    <row r="62" spans="1:105" ht="12" customHeight="1" x14ac:dyDescent="0.25">
      <c r="A62" s="64" t="s">
        <v>32</v>
      </c>
      <c r="B62" s="229">
        <v>67.965157575480944</v>
      </c>
      <c r="C62" s="229">
        <v>55.379042206728357</v>
      </c>
      <c r="D62" s="229">
        <v>56.218101610776827</v>
      </c>
      <c r="E62" s="229">
        <v>53.70084862948341</v>
      </c>
      <c r="F62" s="229">
        <v>39.436539684141657</v>
      </c>
      <c r="G62" s="229">
        <v>35.241167894503569</v>
      </c>
      <c r="H62" s="229">
        <v>39.436539683368281</v>
      </c>
      <c r="I62" s="229">
        <v>38.597480279985497</v>
      </c>
      <c r="J62" s="229">
        <v>31.884855508923451</v>
      </c>
      <c r="K62" s="229">
        <v>19.938464989579611</v>
      </c>
      <c r="L62" s="229">
        <v>17.446110135154161</v>
      </c>
      <c r="M62" s="229">
        <v>14.123070021518039</v>
      </c>
      <c r="N62" s="229">
        <v>15.78459007839154</v>
      </c>
      <c r="O62" s="229">
        <v>16.615350106832651</v>
      </c>
      <c r="P62" s="229">
        <v>14.123070021522819</v>
      </c>
      <c r="Q62" s="229">
        <v>12.461549964698101</v>
      </c>
      <c r="R62" s="229">
        <v>11.63078993636374</v>
      </c>
      <c r="S62" s="229">
        <v>9.3586302294788641</v>
      </c>
      <c r="T62" s="229">
        <v>8.8584993829426377</v>
      </c>
      <c r="U62" s="229">
        <v>9.4101461738963561</v>
      </c>
      <c r="V62" s="229">
        <v>9.9459419045847781</v>
      </c>
      <c r="W62" s="229">
        <v>10.304833825781101</v>
      </c>
      <c r="X62" s="229">
        <v>5.6923997160118391</v>
      </c>
      <c r="Y62" s="229">
        <v>7.6607723654674684</v>
      </c>
      <c r="DA62" s="73" t="s">
        <v>1905</v>
      </c>
    </row>
    <row r="63" spans="1:105" ht="12" customHeight="1" x14ac:dyDescent="0.25">
      <c r="A63" s="64" t="s">
        <v>33</v>
      </c>
      <c r="B63" s="229">
        <v>0</v>
      </c>
      <c r="C63" s="229">
        <v>0</v>
      </c>
      <c r="D63" s="229">
        <v>0</v>
      </c>
      <c r="E63" s="229">
        <v>0</v>
      </c>
      <c r="F63" s="229">
        <v>0</v>
      </c>
      <c r="G63" s="229">
        <v>0</v>
      </c>
      <c r="H63" s="229">
        <v>0</v>
      </c>
      <c r="I63" s="229">
        <v>0</v>
      </c>
      <c r="J63" s="229">
        <v>0</v>
      </c>
      <c r="K63" s="229">
        <v>0</v>
      </c>
      <c r="L63" s="229">
        <v>0</v>
      </c>
      <c r="M63" s="229">
        <v>0</v>
      </c>
      <c r="N63" s="229">
        <v>0</v>
      </c>
      <c r="O63" s="229">
        <v>0</v>
      </c>
      <c r="P63" s="229">
        <v>0</v>
      </c>
      <c r="Q63" s="229">
        <v>0</v>
      </c>
      <c r="R63" s="229">
        <v>0</v>
      </c>
      <c r="S63" s="229">
        <v>0</v>
      </c>
      <c r="T63" s="229">
        <v>0</v>
      </c>
      <c r="U63" s="229">
        <v>0</v>
      </c>
      <c r="V63" s="229">
        <v>0</v>
      </c>
      <c r="W63" s="229">
        <v>0</v>
      </c>
      <c r="X63" s="229">
        <v>0</v>
      </c>
      <c r="Y63" s="229">
        <v>0</v>
      </c>
      <c r="DA63" s="73" t="s">
        <v>1906</v>
      </c>
    </row>
    <row r="64" spans="1:105" ht="12" customHeight="1" x14ac:dyDescent="0.25">
      <c r="A64" s="64" t="s">
        <v>35</v>
      </c>
      <c r="B64" s="229">
        <v>7.4213584763224896</v>
      </c>
      <c r="C64" s="229">
        <v>12.96152270614431</v>
      </c>
      <c r="D64" s="229">
        <v>16.644808797523371</v>
      </c>
      <c r="E64" s="229">
        <v>20.45441010169424</v>
      </c>
      <c r="F64" s="229">
        <v>25.332591973316681</v>
      </c>
      <c r="G64" s="229">
        <v>21.903513213122149</v>
      </c>
      <c r="H64" s="229">
        <v>26.932206682386241</v>
      </c>
      <c r="I64" s="229">
        <v>24.792131267650959</v>
      </c>
      <c r="J64" s="229">
        <v>27.99118692087448</v>
      </c>
      <c r="K64" s="229">
        <v>28.605164552172539</v>
      </c>
      <c r="L64" s="229">
        <v>26.581802360684971</v>
      </c>
      <c r="M64" s="229">
        <v>27.210302424917671</v>
      </c>
      <c r="N64" s="229">
        <v>21.340261608429842</v>
      </c>
      <c r="O64" s="229">
        <v>20.64130213854283</v>
      </c>
      <c r="P64" s="229">
        <v>24.643793442950081</v>
      </c>
      <c r="Q64" s="229">
        <v>16.370854592815139</v>
      </c>
      <c r="R64" s="229">
        <v>7.0208082739739686</v>
      </c>
      <c r="S64" s="229">
        <v>9.6966876891622622</v>
      </c>
      <c r="T64" s="229">
        <v>15.09809076611079</v>
      </c>
      <c r="U64" s="229">
        <v>16.09784488491351</v>
      </c>
      <c r="V64" s="229">
        <v>12.474275004225371</v>
      </c>
      <c r="W64" s="229">
        <v>13.42955477087343</v>
      </c>
      <c r="X64" s="229">
        <v>18.181788163217721</v>
      </c>
      <c r="Y64" s="229">
        <v>21.23860294420647</v>
      </c>
      <c r="DA64" s="73" t="s">
        <v>1907</v>
      </c>
    </row>
    <row r="65" spans="1:105" ht="12" customHeight="1" x14ac:dyDescent="0.25">
      <c r="A65" s="64" t="s">
        <v>36</v>
      </c>
      <c r="B65" s="229">
        <v>0</v>
      </c>
      <c r="C65" s="229">
        <v>0</v>
      </c>
      <c r="D65" s="229">
        <v>0</v>
      </c>
      <c r="E65" s="229">
        <v>0</v>
      </c>
      <c r="F65" s="229">
        <v>0</v>
      </c>
      <c r="G65" s="229">
        <v>0</v>
      </c>
      <c r="H65" s="229">
        <v>0</v>
      </c>
      <c r="I65" s="229">
        <v>0</v>
      </c>
      <c r="J65" s="229">
        <v>0</v>
      </c>
      <c r="K65" s="229">
        <v>0</v>
      </c>
      <c r="L65" s="229">
        <v>0</v>
      </c>
      <c r="M65" s="229">
        <v>0</v>
      </c>
      <c r="N65" s="229">
        <v>0</v>
      </c>
      <c r="O65" s="229">
        <v>0</v>
      </c>
      <c r="P65" s="229">
        <v>0</v>
      </c>
      <c r="Q65" s="229">
        <v>0</v>
      </c>
      <c r="R65" s="229">
        <v>0</v>
      </c>
      <c r="S65" s="229">
        <v>0</v>
      </c>
      <c r="T65" s="229">
        <v>0</v>
      </c>
      <c r="U65" s="229">
        <v>0</v>
      </c>
      <c r="V65" s="229">
        <v>0</v>
      </c>
      <c r="W65" s="229">
        <v>0</v>
      </c>
      <c r="X65" s="229">
        <v>0</v>
      </c>
      <c r="Y65" s="229">
        <v>0</v>
      </c>
      <c r="DA65" s="73" t="s">
        <v>1908</v>
      </c>
    </row>
    <row r="66" spans="1:105" ht="12" customHeight="1" x14ac:dyDescent="0.25">
      <c r="A66" s="64" t="s">
        <v>38</v>
      </c>
      <c r="B66" s="229">
        <v>0.85154585217508549</v>
      </c>
      <c r="C66" s="229">
        <v>0.43612845339652828</v>
      </c>
      <c r="D66" s="229">
        <v>0.2284945231577187</v>
      </c>
      <c r="E66" s="229">
        <v>0</v>
      </c>
      <c r="F66" s="229">
        <v>0</v>
      </c>
      <c r="G66" s="229">
        <v>0</v>
      </c>
      <c r="H66" s="229">
        <v>0</v>
      </c>
      <c r="I66" s="229">
        <v>0</v>
      </c>
      <c r="J66" s="229">
        <v>0</v>
      </c>
      <c r="K66" s="229">
        <v>0</v>
      </c>
      <c r="L66" s="229">
        <v>0</v>
      </c>
      <c r="M66" s="229">
        <v>0</v>
      </c>
      <c r="N66" s="229">
        <v>0</v>
      </c>
      <c r="O66" s="229">
        <v>2.5961344349769289</v>
      </c>
      <c r="P66" s="229">
        <v>1.973083105940344</v>
      </c>
      <c r="Q66" s="229">
        <v>2.409211559351895</v>
      </c>
      <c r="R66" s="229">
        <v>2.554637556608168</v>
      </c>
      <c r="S66" s="229">
        <v>2.575348611248732</v>
      </c>
      <c r="T66" s="229">
        <v>2.5068600694753509</v>
      </c>
      <c r="U66" s="229">
        <v>2.1683053572574562</v>
      </c>
      <c r="V66" s="229">
        <v>2.4782234850435469</v>
      </c>
      <c r="W66" s="229">
        <v>2.6434633070953151</v>
      </c>
      <c r="X66" s="229">
        <v>2.643463307102027</v>
      </c>
      <c r="Y66" s="229">
        <v>2.643463307089688</v>
      </c>
      <c r="DA66" s="73" t="s">
        <v>1909</v>
      </c>
    </row>
    <row r="67" spans="1:105" ht="12" customHeight="1" x14ac:dyDescent="0.25">
      <c r="A67" s="64" t="s">
        <v>39</v>
      </c>
      <c r="B67" s="229">
        <v>0</v>
      </c>
      <c r="C67" s="229">
        <v>0</v>
      </c>
      <c r="D67" s="229">
        <v>0</v>
      </c>
      <c r="E67" s="229">
        <v>0</v>
      </c>
      <c r="F67" s="229">
        <v>0</v>
      </c>
      <c r="G67" s="229">
        <v>0</v>
      </c>
      <c r="H67" s="229">
        <v>0</v>
      </c>
      <c r="I67" s="229">
        <v>0</v>
      </c>
      <c r="J67" s="229">
        <v>0</v>
      </c>
      <c r="K67" s="229">
        <v>0</v>
      </c>
      <c r="L67" s="229">
        <v>0</v>
      </c>
      <c r="M67" s="229">
        <v>0</v>
      </c>
      <c r="N67" s="229">
        <v>0</v>
      </c>
      <c r="O67" s="229">
        <v>0</v>
      </c>
      <c r="P67" s="229">
        <v>0</v>
      </c>
      <c r="Q67" s="229">
        <v>0</v>
      </c>
      <c r="R67" s="229">
        <v>0</v>
      </c>
      <c r="S67" s="229">
        <v>0</v>
      </c>
      <c r="T67" s="229">
        <v>0</v>
      </c>
      <c r="U67" s="229">
        <v>0</v>
      </c>
      <c r="V67" s="229">
        <v>0</v>
      </c>
      <c r="W67" s="229">
        <v>0</v>
      </c>
      <c r="X67" s="229">
        <v>0</v>
      </c>
      <c r="Y67" s="229">
        <v>0</v>
      </c>
      <c r="DA67" s="73" t="s">
        <v>1910</v>
      </c>
    </row>
    <row r="68" spans="1:105" ht="12" customHeight="1" x14ac:dyDescent="0.25">
      <c r="A68" s="60" t="s">
        <v>1911</v>
      </c>
      <c r="B68" s="262">
        <v>5.1262550576728909</v>
      </c>
      <c r="C68" s="262">
        <v>5.4463930007999446</v>
      </c>
      <c r="D68" s="262">
        <v>4.9142598827376256</v>
      </c>
      <c r="E68" s="262">
        <v>7.5216486638252249</v>
      </c>
      <c r="F68" s="262">
        <v>10.926939791574121</v>
      </c>
      <c r="G68" s="262">
        <v>10.339282981070919</v>
      </c>
      <c r="H68" s="262">
        <v>10.242626426545749</v>
      </c>
      <c r="I68" s="262">
        <v>13.179491249482069</v>
      </c>
      <c r="J68" s="262">
        <v>12.32252538432421</v>
      </c>
      <c r="K68" s="262">
        <v>12.80737696893036</v>
      </c>
      <c r="L68" s="262">
        <v>15.93779353987944</v>
      </c>
      <c r="M68" s="262">
        <v>9.2179051292014602</v>
      </c>
      <c r="N68" s="262">
        <v>14.71359050371446</v>
      </c>
      <c r="O68" s="262">
        <v>14.47239479765835</v>
      </c>
      <c r="P68" s="262">
        <v>16.756334543021421</v>
      </c>
      <c r="Q68" s="262">
        <v>15.763756387782641</v>
      </c>
      <c r="R68" s="262">
        <v>4.9188157300239936</v>
      </c>
      <c r="S68" s="262">
        <v>5.4473458349792079</v>
      </c>
      <c r="T68" s="262">
        <v>4.1592838287775828</v>
      </c>
      <c r="U68" s="262">
        <v>14.031858261208541</v>
      </c>
      <c r="V68" s="262">
        <v>13.38863820555361</v>
      </c>
      <c r="W68" s="262">
        <v>11.42481274707254</v>
      </c>
      <c r="X68" s="262">
        <v>12.72064185010721</v>
      </c>
      <c r="Y68" s="262">
        <v>11.983181087144899</v>
      </c>
      <c r="DA68" s="72" t="s">
        <v>1912</v>
      </c>
    </row>
    <row r="69" spans="1:105" ht="12" customHeight="1" x14ac:dyDescent="0.25">
      <c r="A69" s="57" t="s">
        <v>1913</v>
      </c>
      <c r="B69" s="261">
        <f t="shared" ref="B69:Y69" si="3">B70+B81</f>
        <v>14.783191543017777</v>
      </c>
      <c r="C69" s="261">
        <f t="shared" si="3"/>
        <v>13.836996012960324</v>
      </c>
      <c r="D69" s="261">
        <f t="shared" si="3"/>
        <v>14.14507902578651</v>
      </c>
      <c r="E69" s="261">
        <f t="shared" si="3"/>
        <v>14.89865252392087</v>
      </c>
      <c r="F69" s="261">
        <f t="shared" si="3"/>
        <v>11.059057786630211</v>
      </c>
      <c r="G69" s="261">
        <f t="shared" si="3"/>
        <v>10.088859959765122</v>
      </c>
      <c r="H69" s="261">
        <f t="shared" si="3"/>
        <v>11.787348085744375</v>
      </c>
      <c r="I69" s="261">
        <f t="shared" si="3"/>
        <v>11.338361583453977</v>
      </c>
      <c r="J69" s="261">
        <f t="shared" si="3"/>
        <v>10.817042963309692</v>
      </c>
      <c r="K69" s="261">
        <f t="shared" si="3"/>
        <v>9.1999911648233148</v>
      </c>
      <c r="L69" s="261">
        <f t="shared" si="3"/>
        <v>8.5418323093028352</v>
      </c>
      <c r="M69" s="261">
        <f t="shared" si="3"/>
        <v>7.1593431344413627</v>
      </c>
      <c r="N69" s="261">
        <f t="shared" si="3"/>
        <v>6.4987171609988597</v>
      </c>
      <c r="O69" s="261">
        <f t="shared" si="3"/>
        <v>6.8614259764673564</v>
      </c>
      <c r="P69" s="261">
        <f t="shared" si="3"/>
        <v>6.804853176697681</v>
      </c>
      <c r="Q69" s="261">
        <f t="shared" si="3"/>
        <v>5.4419062448795632</v>
      </c>
      <c r="R69" s="261">
        <f t="shared" si="3"/>
        <v>3.7927321454884781</v>
      </c>
      <c r="S69" s="261">
        <f t="shared" si="3"/>
        <v>3.8260404016489469</v>
      </c>
      <c r="T69" s="261">
        <f t="shared" si="3"/>
        <v>4.4764406985301539</v>
      </c>
      <c r="U69" s="261">
        <f t="shared" si="3"/>
        <v>4.9293667746585328</v>
      </c>
      <c r="V69" s="261">
        <f t="shared" si="3"/>
        <v>4.4965371084694992</v>
      </c>
      <c r="W69" s="261">
        <f t="shared" si="3"/>
        <v>4.5463204880298917</v>
      </c>
      <c r="X69" s="261">
        <f t="shared" si="3"/>
        <v>4.7192089391591701</v>
      </c>
      <c r="Y69" s="261">
        <f t="shared" si="3"/>
        <v>5.3655486906708321</v>
      </c>
      <c r="DA69" s="70"/>
    </row>
    <row r="70" spans="1:105" ht="12" customHeight="1" x14ac:dyDescent="0.25">
      <c r="A70" s="60" t="s">
        <v>1914</v>
      </c>
      <c r="B70" s="262">
        <v>12.15326558194695</v>
      </c>
      <c r="C70" s="262">
        <v>11.356265580509699</v>
      </c>
      <c r="D70" s="262">
        <v>11.62562864335202</v>
      </c>
      <c r="E70" s="262">
        <v>12.182000937079509</v>
      </c>
      <c r="F70" s="262">
        <v>8.897954116282353</v>
      </c>
      <c r="G70" s="262">
        <v>8.1071851854576895</v>
      </c>
      <c r="H70" s="262">
        <v>9.5222203917996744</v>
      </c>
      <c r="I70" s="262">
        <v>9.0684098255129264</v>
      </c>
      <c r="J70" s="262">
        <v>8.6586314233306503</v>
      </c>
      <c r="K70" s="262">
        <v>7.3007011551899819</v>
      </c>
      <c r="L70" s="262">
        <v>6.6665869531975526</v>
      </c>
      <c r="M70" s="262">
        <v>5.7022911794581832</v>
      </c>
      <c r="N70" s="262">
        <v>5.000004115052902</v>
      </c>
      <c r="O70" s="262">
        <v>5.3085693339052167</v>
      </c>
      <c r="P70" s="262">
        <v>5.1988384710298767</v>
      </c>
      <c r="Q70" s="262">
        <v>4.0906999181168242</v>
      </c>
      <c r="R70" s="262">
        <v>3.0193141884317529</v>
      </c>
      <c r="S70" s="262">
        <v>3.0327254015966378</v>
      </c>
      <c r="T70" s="262">
        <v>3.608929695893464</v>
      </c>
      <c r="U70" s="262">
        <v>3.712590472013837</v>
      </c>
      <c r="V70" s="262">
        <v>3.369565530584115</v>
      </c>
      <c r="W70" s="262">
        <v>3.465824142116031</v>
      </c>
      <c r="X70" s="262">
        <v>3.5749278873675099</v>
      </c>
      <c r="Y70" s="262">
        <v>4.1336635509793371</v>
      </c>
      <c r="DA70" s="72" t="s">
        <v>1915</v>
      </c>
    </row>
    <row r="71" spans="1:105" ht="12" customHeight="1" x14ac:dyDescent="0.25">
      <c r="A71" s="64" t="s">
        <v>28</v>
      </c>
      <c r="B71" s="229">
        <v>0</v>
      </c>
      <c r="C71" s="229">
        <v>0</v>
      </c>
      <c r="D71" s="229">
        <v>0</v>
      </c>
      <c r="E71" s="229">
        <v>0</v>
      </c>
      <c r="F71" s="229">
        <v>0</v>
      </c>
      <c r="G71" s="229">
        <v>0</v>
      </c>
      <c r="H71" s="229">
        <v>0</v>
      </c>
      <c r="I71" s="229">
        <v>0</v>
      </c>
      <c r="J71" s="229">
        <v>0</v>
      </c>
      <c r="K71" s="229">
        <v>0</v>
      </c>
      <c r="L71" s="229">
        <v>0</v>
      </c>
      <c r="M71" s="229">
        <v>0</v>
      </c>
      <c r="N71" s="229">
        <v>0</v>
      </c>
      <c r="O71" s="229">
        <v>0</v>
      </c>
      <c r="P71" s="229">
        <v>0</v>
      </c>
      <c r="Q71" s="229">
        <v>0</v>
      </c>
      <c r="R71" s="229">
        <v>0</v>
      </c>
      <c r="S71" s="229">
        <v>0</v>
      </c>
      <c r="T71" s="229">
        <v>0</v>
      </c>
      <c r="U71" s="229">
        <v>0</v>
      </c>
      <c r="V71" s="229">
        <v>0</v>
      </c>
      <c r="W71" s="229">
        <v>0</v>
      </c>
      <c r="X71" s="229">
        <v>0</v>
      </c>
      <c r="Y71" s="229">
        <v>0</v>
      </c>
      <c r="DA71" s="73" t="s">
        <v>1916</v>
      </c>
    </row>
    <row r="72" spans="1:105" ht="12" customHeight="1" x14ac:dyDescent="0.25">
      <c r="A72" s="64" t="s">
        <v>30</v>
      </c>
      <c r="B72" s="229">
        <v>0</v>
      </c>
      <c r="C72" s="229">
        <v>0</v>
      </c>
      <c r="D72" s="229">
        <v>0</v>
      </c>
      <c r="E72" s="229">
        <v>0</v>
      </c>
      <c r="F72" s="229">
        <v>0</v>
      </c>
      <c r="G72" s="229">
        <v>0</v>
      </c>
      <c r="H72" s="229">
        <v>0</v>
      </c>
      <c r="I72" s="229">
        <v>0</v>
      </c>
      <c r="J72" s="229">
        <v>0</v>
      </c>
      <c r="K72" s="229">
        <v>0</v>
      </c>
      <c r="L72" s="229">
        <v>0</v>
      </c>
      <c r="M72" s="229">
        <v>0</v>
      </c>
      <c r="N72" s="229">
        <v>0</v>
      </c>
      <c r="O72" s="229">
        <v>0</v>
      </c>
      <c r="P72" s="229">
        <v>0</v>
      </c>
      <c r="Q72" s="229">
        <v>0</v>
      </c>
      <c r="R72" s="229">
        <v>0</v>
      </c>
      <c r="S72" s="229">
        <v>0</v>
      </c>
      <c r="T72" s="229">
        <v>0</v>
      </c>
      <c r="U72" s="229">
        <v>0</v>
      </c>
      <c r="V72" s="229">
        <v>0</v>
      </c>
      <c r="W72" s="229">
        <v>0</v>
      </c>
      <c r="X72" s="229">
        <v>0</v>
      </c>
      <c r="Y72" s="229">
        <v>0</v>
      </c>
      <c r="DA72" s="73" t="s">
        <v>1917</v>
      </c>
    </row>
    <row r="73" spans="1:105" ht="12" customHeight="1" x14ac:dyDescent="0.25">
      <c r="A73" s="64" t="s">
        <v>31</v>
      </c>
      <c r="B73" s="229">
        <v>2.5214550076451641</v>
      </c>
      <c r="C73" s="229">
        <v>2.5214550076430249</v>
      </c>
      <c r="D73" s="229">
        <v>2.2922302391163401</v>
      </c>
      <c r="E73" s="229">
        <v>2.2922302391207841</v>
      </c>
      <c r="F73" s="229">
        <v>1.146115119580396</v>
      </c>
      <c r="G73" s="229">
        <v>1.146115119580581</v>
      </c>
      <c r="H73" s="229">
        <v>1.4899522723455549</v>
      </c>
      <c r="I73" s="229">
        <v>1.375339888107932</v>
      </c>
      <c r="J73" s="229">
        <v>1.375339888108714</v>
      </c>
      <c r="K73" s="229">
        <v>1.337534113440509</v>
      </c>
      <c r="L73" s="229">
        <v>1.2260794796204739</v>
      </c>
      <c r="M73" s="229">
        <v>0.78022605207578644</v>
      </c>
      <c r="N73" s="229">
        <v>0.66877141825708508</v>
      </c>
      <c r="O73" s="229">
        <v>0.55730806137016098</v>
      </c>
      <c r="P73" s="229">
        <v>0.4458447044816759</v>
      </c>
      <c r="Q73" s="229">
        <v>0.44584470448256902</v>
      </c>
      <c r="R73" s="229">
        <v>0.44584470448610158</v>
      </c>
      <c r="S73" s="229">
        <v>0.44696125713351831</v>
      </c>
      <c r="T73" s="229">
        <v>0.45576283224450947</v>
      </c>
      <c r="U73" s="229">
        <v>0.44484155171891199</v>
      </c>
      <c r="V73" s="229">
        <v>0.43559510013774821</v>
      </c>
      <c r="W73" s="229">
        <v>0.35411292634739949</v>
      </c>
      <c r="X73" s="229">
        <v>0.45253529728038022</v>
      </c>
      <c r="Y73" s="229">
        <v>0.42622652561029178</v>
      </c>
      <c r="DA73" s="73" t="s">
        <v>1918</v>
      </c>
    </row>
    <row r="74" spans="1:105" ht="12" customHeight="1" x14ac:dyDescent="0.25">
      <c r="A74" s="64" t="s">
        <v>159</v>
      </c>
      <c r="B74" s="229">
        <v>0.73737001883764308</v>
      </c>
      <c r="C74" s="229">
        <v>0.81086301346861744</v>
      </c>
      <c r="D74" s="229">
        <v>0.80606782889893813</v>
      </c>
      <c r="E74" s="229">
        <v>1.238323845988029</v>
      </c>
      <c r="F74" s="229">
        <v>0.1954403033318351</v>
      </c>
      <c r="G74" s="229">
        <v>0.29419060332079411</v>
      </c>
      <c r="H74" s="229">
        <v>0.28924771011611161</v>
      </c>
      <c r="I74" s="229">
        <v>0.29761525684742579</v>
      </c>
      <c r="J74" s="229">
        <v>0.29775325174553152</v>
      </c>
      <c r="K74" s="229">
        <v>0.29974359521173438</v>
      </c>
      <c r="L74" s="229">
        <v>0.3039176823958582</v>
      </c>
      <c r="M74" s="229">
        <v>9.9838341964909427E-2</v>
      </c>
      <c r="N74" s="229">
        <v>0</v>
      </c>
      <c r="O74" s="229">
        <v>0.10176949316062241</v>
      </c>
      <c r="P74" s="229">
        <v>0</v>
      </c>
      <c r="Q74" s="229">
        <v>0</v>
      </c>
      <c r="R74" s="229">
        <v>9.9408644468638688E-2</v>
      </c>
      <c r="S74" s="229">
        <v>6.2186382642642223E-2</v>
      </c>
      <c r="T74" s="229">
        <v>6.5764338153937521E-2</v>
      </c>
      <c r="U74" s="229">
        <v>3.8847671753744199E-2</v>
      </c>
      <c r="V74" s="229">
        <v>2.915238449677629E-2</v>
      </c>
      <c r="W74" s="229">
        <v>3.4295160331157308E-2</v>
      </c>
      <c r="X74" s="229">
        <v>2.8666618348452189E-2</v>
      </c>
      <c r="Y74" s="229">
        <v>2.7439186746630709E-2</v>
      </c>
      <c r="DA74" s="73" t="s">
        <v>1919</v>
      </c>
    </row>
    <row r="75" spans="1:105" ht="12" customHeight="1" x14ac:dyDescent="0.25">
      <c r="A75" s="64" t="s">
        <v>32</v>
      </c>
      <c r="B75" s="229">
        <v>7.9292683838060913</v>
      </c>
      <c r="C75" s="229">
        <v>6.460888257451626</v>
      </c>
      <c r="D75" s="229">
        <v>6.5587785212572829</v>
      </c>
      <c r="E75" s="229">
        <v>6.2650990067730472</v>
      </c>
      <c r="F75" s="229">
        <v>4.6009296298165161</v>
      </c>
      <c r="G75" s="229">
        <v>4.1114695876920706</v>
      </c>
      <c r="H75" s="229">
        <v>4.6009296297262869</v>
      </c>
      <c r="I75" s="229">
        <v>4.5030393659982968</v>
      </c>
      <c r="J75" s="229">
        <v>3.7198998093743918</v>
      </c>
      <c r="K75" s="229">
        <v>2.3261542487842819</v>
      </c>
      <c r="L75" s="229">
        <v>2.0353795157679802</v>
      </c>
      <c r="M75" s="229">
        <v>1.6476915025104339</v>
      </c>
      <c r="N75" s="229">
        <v>1.8415355091456751</v>
      </c>
      <c r="O75" s="229">
        <v>1.938457512463803</v>
      </c>
      <c r="P75" s="229">
        <v>1.6476915025109919</v>
      </c>
      <c r="Q75" s="229">
        <v>1.4538474958814409</v>
      </c>
      <c r="R75" s="229">
        <v>1.356925492575767</v>
      </c>
      <c r="S75" s="229">
        <v>1.0918401934391979</v>
      </c>
      <c r="T75" s="229">
        <v>1.0334915946766381</v>
      </c>
      <c r="U75" s="229">
        <v>1.0978503869545719</v>
      </c>
      <c r="V75" s="229">
        <v>1.1603598888682221</v>
      </c>
      <c r="W75" s="229">
        <v>1.202230613007792</v>
      </c>
      <c r="X75" s="229">
        <v>0.66411330020137971</v>
      </c>
      <c r="Y75" s="229">
        <v>0.89375677597120251</v>
      </c>
      <c r="DA75" s="73" t="s">
        <v>1920</v>
      </c>
    </row>
    <row r="76" spans="1:105" ht="12" customHeight="1" x14ac:dyDescent="0.25">
      <c r="A76" s="64" t="s">
        <v>33</v>
      </c>
      <c r="B76" s="229">
        <v>0</v>
      </c>
      <c r="C76" s="229">
        <v>0</v>
      </c>
      <c r="D76" s="229">
        <v>0</v>
      </c>
      <c r="E76" s="229">
        <v>0</v>
      </c>
      <c r="F76" s="229">
        <v>0</v>
      </c>
      <c r="G76" s="229">
        <v>0</v>
      </c>
      <c r="H76" s="229">
        <v>0</v>
      </c>
      <c r="I76" s="229">
        <v>0</v>
      </c>
      <c r="J76" s="229">
        <v>0</v>
      </c>
      <c r="K76" s="229">
        <v>0</v>
      </c>
      <c r="L76" s="229">
        <v>0</v>
      </c>
      <c r="M76" s="229">
        <v>0</v>
      </c>
      <c r="N76" s="229">
        <v>0</v>
      </c>
      <c r="O76" s="229">
        <v>0</v>
      </c>
      <c r="P76" s="229">
        <v>0</v>
      </c>
      <c r="Q76" s="229">
        <v>0</v>
      </c>
      <c r="R76" s="229">
        <v>0</v>
      </c>
      <c r="S76" s="229">
        <v>0</v>
      </c>
      <c r="T76" s="229">
        <v>0</v>
      </c>
      <c r="U76" s="229">
        <v>0</v>
      </c>
      <c r="V76" s="229">
        <v>0</v>
      </c>
      <c r="W76" s="229">
        <v>0</v>
      </c>
      <c r="X76" s="229">
        <v>0</v>
      </c>
      <c r="Y76" s="229">
        <v>0</v>
      </c>
      <c r="DA76" s="73" t="s">
        <v>1921</v>
      </c>
    </row>
    <row r="77" spans="1:105" ht="12" customHeight="1" x14ac:dyDescent="0.25">
      <c r="A77" s="64" t="s">
        <v>35</v>
      </c>
      <c r="B77" s="229">
        <v>0.86582515557095507</v>
      </c>
      <c r="C77" s="229">
        <v>1.5121776490501659</v>
      </c>
      <c r="D77" s="229">
        <v>1.9418943597110561</v>
      </c>
      <c r="E77" s="229">
        <v>2.3863478451976552</v>
      </c>
      <c r="F77" s="229">
        <v>2.9554690635536072</v>
      </c>
      <c r="G77" s="229">
        <v>2.5554098748642442</v>
      </c>
      <c r="H77" s="229">
        <v>3.142090779611721</v>
      </c>
      <c r="I77" s="229">
        <v>2.8924153145592708</v>
      </c>
      <c r="J77" s="229">
        <v>3.2656384741020128</v>
      </c>
      <c r="K77" s="229">
        <v>3.337269197753455</v>
      </c>
      <c r="L77" s="229">
        <v>3.1012102754132398</v>
      </c>
      <c r="M77" s="229">
        <v>3.174535282907053</v>
      </c>
      <c r="N77" s="229">
        <v>2.4896971876501408</v>
      </c>
      <c r="O77" s="229">
        <v>2.4081519161633231</v>
      </c>
      <c r="P77" s="229">
        <v>2.8751092350108358</v>
      </c>
      <c r="Q77" s="229">
        <v>1.909933035828427</v>
      </c>
      <c r="R77" s="229">
        <v>0.81909429863029448</v>
      </c>
      <c r="S77" s="229">
        <v>1.1312802304022609</v>
      </c>
      <c r="T77" s="229">
        <v>1.7614439227129211</v>
      </c>
      <c r="U77" s="229">
        <v>1.878081903239905</v>
      </c>
      <c r="V77" s="229">
        <v>1.4553320838262891</v>
      </c>
      <c r="W77" s="229">
        <v>1.5667813899352301</v>
      </c>
      <c r="X77" s="229">
        <v>2.1212086190420618</v>
      </c>
      <c r="Y77" s="229">
        <v>2.4778370101574159</v>
      </c>
      <c r="DA77" s="73" t="s">
        <v>1922</v>
      </c>
    </row>
    <row r="78" spans="1:105" ht="12" customHeight="1" x14ac:dyDescent="0.25">
      <c r="A78" s="64" t="s">
        <v>36</v>
      </c>
      <c r="B78" s="229">
        <v>0</v>
      </c>
      <c r="C78" s="229">
        <v>0</v>
      </c>
      <c r="D78" s="229">
        <v>0</v>
      </c>
      <c r="E78" s="229">
        <v>0</v>
      </c>
      <c r="F78" s="229">
        <v>0</v>
      </c>
      <c r="G78" s="229">
        <v>0</v>
      </c>
      <c r="H78" s="229">
        <v>0</v>
      </c>
      <c r="I78" s="229">
        <v>0</v>
      </c>
      <c r="J78" s="229">
        <v>0</v>
      </c>
      <c r="K78" s="229">
        <v>0</v>
      </c>
      <c r="L78" s="229">
        <v>0</v>
      </c>
      <c r="M78" s="229">
        <v>0</v>
      </c>
      <c r="N78" s="229">
        <v>0</v>
      </c>
      <c r="O78" s="229">
        <v>0</v>
      </c>
      <c r="P78" s="229">
        <v>0</v>
      </c>
      <c r="Q78" s="229">
        <v>0</v>
      </c>
      <c r="R78" s="229">
        <v>0</v>
      </c>
      <c r="S78" s="229">
        <v>0</v>
      </c>
      <c r="T78" s="229">
        <v>0</v>
      </c>
      <c r="U78" s="229">
        <v>0</v>
      </c>
      <c r="V78" s="229">
        <v>0</v>
      </c>
      <c r="W78" s="229">
        <v>0</v>
      </c>
      <c r="X78" s="229">
        <v>0</v>
      </c>
      <c r="Y78" s="229">
        <v>0</v>
      </c>
      <c r="DA78" s="73" t="s">
        <v>1923</v>
      </c>
    </row>
    <row r="79" spans="1:105" ht="12" customHeight="1" x14ac:dyDescent="0.25">
      <c r="A79" s="64" t="s">
        <v>38</v>
      </c>
      <c r="B79" s="229">
        <v>9.9347016087093051E-2</v>
      </c>
      <c r="C79" s="229">
        <v>5.0881652896261523E-2</v>
      </c>
      <c r="D79" s="229">
        <v>2.6657694368400452E-2</v>
      </c>
      <c r="E79" s="229">
        <v>0</v>
      </c>
      <c r="F79" s="229">
        <v>0</v>
      </c>
      <c r="G79" s="229">
        <v>0</v>
      </c>
      <c r="H79" s="229">
        <v>0</v>
      </c>
      <c r="I79" s="229">
        <v>0</v>
      </c>
      <c r="J79" s="229">
        <v>0</v>
      </c>
      <c r="K79" s="229">
        <v>0</v>
      </c>
      <c r="L79" s="229">
        <v>0</v>
      </c>
      <c r="M79" s="229">
        <v>0</v>
      </c>
      <c r="N79" s="229">
        <v>0</v>
      </c>
      <c r="O79" s="229">
        <v>0.30288235074730752</v>
      </c>
      <c r="P79" s="229">
        <v>0.23019302902637279</v>
      </c>
      <c r="Q79" s="229">
        <v>0.281074681924387</v>
      </c>
      <c r="R79" s="229">
        <v>0.29804104827095218</v>
      </c>
      <c r="S79" s="229">
        <v>0.30045733797901802</v>
      </c>
      <c r="T79" s="229">
        <v>0.29246700810545689</v>
      </c>
      <c r="U79" s="229">
        <v>0.25296895834670258</v>
      </c>
      <c r="V79" s="229">
        <v>0.28912607325507972</v>
      </c>
      <c r="W79" s="229">
        <v>0.30840405249445269</v>
      </c>
      <c r="X79" s="229">
        <v>0.30840405249523573</v>
      </c>
      <c r="Y79" s="229">
        <v>0.30840405249379621</v>
      </c>
      <c r="DA79" s="73" t="s">
        <v>1924</v>
      </c>
    </row>
    <row r="80" spans="1:105" ht="12" customHeight="1" x14ac:dyDescent="0.25">
      <c r="A80" s="64" t="s">
        <v>39</v>
      </c>
      <c r="B80" s="229">
        <v>0</v>
      </c>
      <c r="C80" s="229">
        <v>0</v>
      </c>
      <c r="D80" s="229">
        <v>0</v>
      </c>
      <c r="E80" s="229">
        <v>0</v>
      </c>
      <c r="F80" s="229">
        <v>0</v>
      </c>
      <c r="G80" s="229">
        <v>0</v>
      </c>
      <c r="H80" s="229">
        <v>0</v>
      </c>
      <c r="I80" s="229">
        <v>0</v>
      </c>
      <c r="J80" s="229">
        <v>0</v>
      </c>
      <c r="K80" s="229">
        <v>0</v>
      </c>
      <c r="L80" s="229">
        <v>0</v>
      </c>
      <c r="M80" s="229">
        <v>0</v>
      </c>
      <c r="N80" s="229">
        <v>0</v>
      </c>
      <c r="O80" s="229">
        <v>0</v>
      </c>
      <c r="P80" s="229">
        <v>0</v>
      </c>
      <c r="Q80" s="229">
        <v>0</v>
      </c>
      <c r="R80" s="229">
        <v>0</v>
      </c>
      <c r="S80" s="229">
        <v>0</v>
      </c>
      <c r="T80" s="229">
        <v>0</v>
      </c>
      <c r="U80" s="229">
        <v>0</v>
      </c>
      <c r="V80" s="229">
        <v>0</v>
      </c>
      <c r="W80" s="229">
        <v>0</v>
      </c>
      <c r="X80" s="229">
        <v>0</v>
      </c>
      <c r="Y80" s="229">
        <v>0</v>
      </c>
      <c r="DA80" s="73" t="s">
        <v>1925</v>
      </c>
    </row>
    <row r="81" spans="1:105" ht="12" customHeight="1" x14ac:dyDescent="0.25">
      <c r="A81" s="61" t="s">
        <v>1926</v>
      </c>
      <c r="B81" s="263">
        <v>2.6299259610708261</v>
      </c>
      <c r="C81" s="263">
        <v>2.4807304324506241</v>
      </c>
      <c r="D81" s="263">
        <v>2.5194503824344898</v>
      </c>
      <c r="E81" s="263">
        <v>2.7166515868413601</v>
      </c>
      <c r="F81" s="263">
        <v>2.1611036703478579</v>
      </c>
      <c r="G81" s="263">
        <v>1.9816747743074321</v>
      </c>
      <c r="H81" s="263">
        <v>2.2651276939447</v>
      </c>
      <c r="I81" s="263">
        <v>2.269951757941052</v>
      </c>
      <c r="J81" s="263">
        <v>2.1584115399790429</v>
      </c>
      <c r="K81" s="263">
        <v>1.8992900096333329</v>
      </c>
      <c r="L81" s="263">
        <v>1.8752453561052831</v>
      </c>
      <c r="M81" s="263">
        <v>1.45705195498318</v>
      </c>
      <c r="N81" s="263">
        <v>1.4987130459459579</v>
      </c>
      <c r="O81" s="263">
        <v>1.55285664256214</v>
      </c>
      <c r="P81" s="263">
        <v>1.606014705667804</v>
      </c>
      <c r="Q81" s="263">
        <v>1.351206326762739</v>
      </c>
      <c r="R81" s="263">
        <v>0.77341795705672534</v>
      </c>
      <c r="S81" s="263">
        <v>0.79331500005230893</v>
      </c>
      <c r="T81" s="263">
        <v>0.86751100263669023</v>
      </c>
      <c r="U81" s="263">
        <v>1.2167763026446961</v>
      </c>
      <c r="V81" s="263">
        <v>1.1269715778853839</v>
      </c>
      <c r="W81" s="263">
        <v>1.080496345913861</v>
      </c>
      <c r="X81" s="263">
        <v>1.14428105179166</v>
      </c>
      <c r="Y81" s="263">
        <v>1.2318851396914949</v>
      </c>
      <c r="DA81" s="74" t="s">
        <v>1927</v>
      </c>
    </row>
    <row r="82" spans="1:105" ht="12" customHeight="1" x14ac:dyDescent="0.25">
      <c r="J82" s="131"/>
    </row>
    <row r="83" spans="1:105" ht="15" customHeight="1" x14ac:dyDescent="0.25">
      <c r="A83" s="34" t="s">
        <v>62</v>
      </c>
      <c r="B83" s="223">
        <v>30.554193020021849</v>
      </c>
      <c r="C83" s="223">
        <v>28.820855638421921</v>
      </c>
      <c r="D83" s="223">
        <v>29.270699794899429</v>
      </c>
      <c r="E83" s="223">
        <v>31.56176188270808</v>
      </c>
      <c r="F83" s="223">
        <v>25.107466771712399</v>
      </c>
      <c r="G83" s="223">
        <v>23.022881424404321</v>
      </c>
      <c r="H83" s="223">
        <v>26.316006534119481</v>
      </c>
      <c r="I83" s="223">
        <v>26.372051983400851</v>
      </c>
      <c r="J83" s="223">
        <v>25.076189894678091</v>
      </c>
      <c r="K83" s="223">
        <v>22.065744212557409</v>
      </c>
      <c r="L83" s="223">
        <v>21.786396049972499</v>
      </c>
      <c r="M83" s="223">
        <v>14.41797521649827</v>
      </c>
      <c r="N83" s="223">
        <v>16.103658929248908</v>
      </c>
      <c r="O83" s="223">
        <v>15.36599193369223</v>
      </c>
      <c r="P83" s="223">
        <v>13.268844941243909</v>
      </c>
      <c r="Q83" s="223">
        <v>11.452780166236749</v>
      </c>
      <c r="R83" s="223">
        <v>6.7968376803286539</v>
      </c>
      <c r="S83" s="223">
        <v>6.2612257571414931</v>
      </c>
      <c r="T83" s="223">
        <v>7.9989490780548351</v>
      </c>
      <c r="U83" s="223">
        <v>11.988153243527281</v>
      </c>
      <c r="V83" s="223">
        <v>10.4786471768415</v>
      </c>
      <c r="W83" s="223">
        <v>13.86261584025987</v>
      </c>
      <c r="X83" s="223">
        <v>10.740422279545241</v>
      </c>
      <c r="Y83" s="223">
        <v>11.5626895852846</v>
      </c>
      <c r="DA83" s="89" t="s">
        <v>1928</v>
      </c>
    </row>
    <row r="84" spans="1:105" ht="12" customHeight="1" x14ac:dyDescent="0.25">
      <c r="A84" s="55" t="s">
        <v>91</v>
      </c>
      <c r="B84" s="259">
        <v>1.131353265274639</v>
      </c>
      <c r="C84" s="259">
        <v>1.0671716681631109</v>
      </c>
      <c r="D84" s="259">
        <v>1.083828388730766</v>
      </c>
      <c r="E84" s="259">
        <v>1.168661281297511</v>
      </c>
      <c r="F84" s="259">
        <v>0.92967320380054574</v>
      </c>
      <c r="G84" s="259">
        <v>0.85248568201467723</v>
      </c>
      <c r="H84" s="259">
        <v>0.97442272168287514</v>
      </c>
      <c r="I84" s="259">
        <v>0.97649795900020153</v>
      </c>
      <c r="J84" s="259">
        <v>0.92851509116753872</v>
      </c>
      <c r="K84" s="259">
        <v>0.81704503695447894</v>
      </c>
      <c r="L84" s="259">
        <v>0.80670140079156027</v>
      </c>
      <c r="M84" s="259">
        <v>0.53386529727030696</v>
      </c>
      <c r="N84" s="259">
        <v>0.5962823858638181</v>
      </c>
      <c r="O84" s="259">
        <v>0.56896823086149384</v>
      </c>
      <c r="P84" s="259">
        <v>0.49131557952041599</v>
      </c>
      <c r="Q84" s="259">
        <v>0.42407077250581471</v>
      </c>
      <c r="R84" s="259">
        <v>0.25167166083858128</v>
      </c>
      <c r="S84" s="259">
        <v>0.2318391521592649</v>
      </c>
      <c r="T84" s="259">
        <v>0.296183150785441</v>
      </c>
      <c r="U84" s="259">
        <v>0.44389443725411759</v>
      </c>
      <c r="V84" s="259">
        <v>0.38800081190668467</v>
      </c>
      <c r="W84" s="259">
        <v>0.51330158468007858</v>
      </c>
      <c r="X84" s="259">
        <v>0.39769375706100119</v>
      </c>
      <c r="Y84" s="259">
        <v>0.42814047187586718</v>
      </c>
      <c r="DA84" s="67" t="s">
        <v>1929</v>
      </c>
    </row>
    <row r="85" spans="1:105" ht="12" customHeight="1" x14ac:dyDescent="0.25">
      <c r="A85" s="173" t="s">
        <v>92</v>
      </c>
      <c r="B85" s="224">
        <v>0.49885558443985401</v>
      </c>
      <c r="C85" s="224">
        <v>0.47055553959967578</v>
      </c>
      <c r="D85" s="224">
        <v>0.47790010502293628</v>
      </c>
      <c r="E85" s="224">
        <v>0.51530607139970164</v>
      </c>
      <c r="F85" s="224">
        <v>0.4099273707469353</v>
      </c>
      <c r="G85" s="224">
        <v>0.37589253169725428</v>
      </c>
      <c r="H85" s="224">
        <v>0.42965909167070182</v>
      </c>
      <c r="I85" s="224">
        <v>0.43057414071555961</v>
      </c>
      <c r="J85" s="224">
        <v>0.40941671596551688</v>
      </c>
      <c r="K85" s="224">
        <v>0.3602654378026352</v>
      </c>
      <c r="L85" s="224">
        <v>0.355704545266533</v>
      </c>
      <c r="M85" s="224">
        <v>0.23540099547711571</v>
      </c>
      <c r="N85" s="224">
        <v>0.26292300311616351</v>
      </c>
      <c r="O85" s="224">
        <v>0.25087917986891478</v>
      </c>
      <c r="P85" s="224">
        <v>0.2166392479598892</v>
      </c>
      <c r="Q85" s="224">
        <v>0.1869885203459366</v>
      </c>
      <c r="R85" s="224">
        <v>0.1109713626221798</v>
      </c>
      <c r="S85" s="224">
        <v>0.10222647452064849</v>
      </c>
      <c r="T85" s="224">
        <v>0.1305981282074978</v>
      </c>
      <c r="U85" s="224">
        <v>0.19572950883051379</v>
      </c>
      <c r="V85" s="224">
        <v>0.17108393790675169</v>
      </c>
      <c r="W85" s="224">
        <v>0.22633369247166471</v>
      </c>
      <c r="X85" s="224">
        <v>0.1753579166615008</v>
      </c>
      <c r="Y85" s="224">
        <v>0.18878300162782799</v>
      </c>
      <c r="DA85" s="177" t="s">
        <v>1930</v>
      </c>
    </row>
    <row r="86" spans="1:105" ht="12" customHeight="1" x14ac:dyDescent="0.25">
      <c r="A86" s="173" t="s">
        <v>93</v>
      </c>
      <c r="B86" s="224">
        <v>3.8694431536749709</v>
      </c>
      <c r="C86" s="224">
        <v>3.649929895387038</v>
      </c>
      <c r="D86" s="224">
        <v>3.7068990449369319</v>
      </c>
      <c r="E86" s="224">
        <v>3.997043657962954</v>
      </c>
      <c r="F86" s="224">
        <v>3.1796590189960159</v>
      </c>
      <c r="G86" s="224">
        <v>2.915663026859145</v>
      </c>
      <c r="H86" s="224">
        <v>3.3327108737215161</v>
      </c>
      <c r="I86" s="224">
        <v>3.339808579695636</v>
      </c>
      <c r="J86" s="224">
        <v>3.175698053719723</v>
      </c>
      <c r="K86" s="224">
        <v>2.7944492861123771</v>
      </c>
      <c r="L86" s="224">
        <v>2.7590720848763031</v>
      </c>
      <c r="M86" s="224">
        <v>1.8259207649042959</v>
      </c>
      <c r="N86" s="224">
        <v>2.0393990687582719</v>
      </c>
      <c r="O86" s="224">
        <v>1.9459794682531151</v>
      </c>
      <c r="P86" s="224">
        <v>1.6803926446507611</v>
      </c>
      <c r="Q86" s="224">
        <v>1.4504026264050629</v>
      </c>
      <c r="R86" s="224">
        <v>0.8607649042047516</v>
      </c>
      <c r="S86" s="224">
        <v>0.79293395583094617</v>
      </c>
      <c r="T86" s="224">
        <v>1.0130026581594711</v>
      </c>
      <c r="U86" s="224">
        <v>1.518203326854227</v>
      </c>
      <c r="V86" s="224">
        <v>1.3270365069288901</v>
      </c>
      <c r="W86" s="224">
        <v>1.7555889602074819</v>
      </c>
      <c r="X86" s="224">
        <v>1.360188221267393</v>
      </c>
      <c r="Y86" s="224">
        <v>1.464321771598976</v>
      </c>
      <c r="DA86" s="177" t="s">
        <v>1931</v>
      </c>
    </row>
    <row r="87" spans="1:105" ht="12" customHeight="1" x14ac:dyDescent="0.25">
      <c r="A87" s="173" t="s">
        <v>94</v>
      </c>
      <c r="B87" s="224">
        <v>1.7085757367400201</v>
      </c>
      <c r="C87" s="224">
        <v>1.611648346387405</v>
      </c>
      <c r="D87" s="224">
        <v>1.636803414648641</v>
      </c>
      <c r="E87" s="224">
        <v>1.764918501567869</v>
      </c>
      <c r="F87" s="224">
        <v>1.403997431982821</v>
      </c>
      <c r="G87" s="224">
        <v>1.287428424803253</v>
      </c>
      <c r="H87" s="224">
        <v>1.471578392617606</v>
      </c>
      <c r="I87" s="224">
        <v>1.4747124270851699</v>
      </c>
      <c r="J87" s="224">
        <v>1.402248444106176</v>
      </c>
      <c r="K87" s="224">
        <v>1.2339057735652501</v>
      </c>
      <c r="L87" s="224">
        <v>1.218284759050974</v>
      </c>
      <c r="M87" s="224">
        <v>0.80624621999223012</v>
      </c>
      <c r="N87" s="224">
        <v>0.90050884016766908</v>
      </c>
      <c r="O87" s="224">
        <v>0.85925885756811482</v>
      </c>
      <c r="P87" s="224">
        <v>0.74198740925290585</v>
      </c>
      <c r="Q87" s="224">
        <v>0.64043394296311473</v>
      </c>
      <c r="R87" s="224">
        <v>0.38007588481169918</v>
      </c>
      <c r="S87" s="224">
        <v>0.35012472440209902</v>
      </c>
      <c r="T87" s="224">
        <v>0.44729737438851158</v>
      </c>
      <c r="U87" s="224">
        <v>0.67037174722091841</v>
      </c>
      <c r="V87" s="224">
        <v>0.58596089604095702</v>
      </c>
      <c r="W87" s="224">
        <v>0.77519079153555759</v>
      </c>
      <c r="X87" s="224">
        <v>0.60059923352274824</v>
      </c>
      <c r="Y87" s="224">
        <v>0.64658002466272435</v>
      </c>
      <c r="DA87" s="177" t="s">
        <v>1932</v>
      </c>
    </row>
    <row r="88" spans="1:105" ht="12" customHeight="1" x14ac:dyDescent="0.25">
      <c r="A88" s="56" t="s">
        <v>95</v>
      </c>
      <c r="B88" s="260">
        <v>7.9704435934459683</v>
      </c>
      <c r="C88" s="260">
        <v>7.5135429587451723</v>
      </c>
      <c r="D88" s="260">
        <v>8.3397964604221304</v>
      </c>
      <c r="E88" s="260">
        <v>7.5662470127511252</v>
      </c>
      <c r="F88" s="260">
        <v>4.6771954384323644</v>
      </c>
      <c r="G88" s="260">
        <v>4.2545641551558484</v>
      </c>
      <c r="H88" s="260">
        <v>5.0747965609382568</v>
      </c>
      <c r="I88" s="260">
        <v>4.7616341139920966</v>
      </c>
      <c r="J88" s="260">
        <v>4.5099931955093613</v>
      </c>
      <c r="K88" s="260">
        <v>3.8014169086806842</v>
      </c>
      <c r="L88" s="260">
        <v>3.6741589471344209</v>
      </c>
      <c r="M88" s="260">
        <v>2.4745895330434799</v>
      </c>
      <c r="N88" s="260">
        <v>2.7189323157955751</v>
      </c>
      <c r="O88" s="260">
        <v>2.5971302446801472</v>
      </c>
      <c r="P88" s="260">
        <v>2.1988474847549591</v>
      </c>
      <c r="Q88" s="260">
        <v>1.954946776840498</v>
      </c>
      <c r="R88" s="260">
        <v>1.2124213300200319</v>
      </c>
      <c r="S88" s="260">
        <v>1.0840003395846931</v>
      </c>
      <c r="T88" s="260">
        <v>1.507811769393733</v>
      </c>
      <c r="U88" s="260">
        <v>2.031058732810624</v>
      </c>
      <c r="V88" s="260">
        <v>1.8072133472628791</v>
      </c>
      <c r="W88" s="260">
        <v>2.3836898642859361</v>
      </c>
      <c r="X88" s="260">
        <v>1.7779001783529811</v>
      </c>
      <c r="Y88" s="260">
        <v>1.896333641177933</v>
      </c>
      <c r="DA88" s="68" t="s">
        <v>1933</v>
      </c>
    </row>
    <row r="89" spans="1:105" ht="12" customHeight="1" x14ac:dyDescent="0.25">
      <c r="A89" s="37" t="s">
        <v>159</v>
      </c>
      <c r="B89" s="226">
        <v>2.6219081649229778</v>
      </c>
      <c r="C89" s="226">
        <v>1.9579648387297131</v>
      </c>
      <c r="D89" s="226">
        <v>2.017470073195613</v>
      </c>
      <c r="E89" s="226">
        <v>1.813761547715923</v>
      </c>
      <c r="F89" s="226">
        <v>9.6122585285085202E-2</v>
      </c>
      <c r="G89" s="226">
        <v>0.13552460351522999</v>
      </c>
      <c r="H89" s="226">
        <v>0.17738052307832311</v>
      </c>
      <c r="I89" s="226">
        <v>0.1074406296039907</v>
      </c>
      <c r="J89" s="226">
        <v>0.1069687423861431</v>
      </c>
      <c r="K89" s="226">
        <v>6.8588130472953118E-2</v>
      </c>
      <c r="L89" s="226">
        <v>3.6952034268857063E-2</v>
      </c>
      <c r="M89" s="226">
        <v>2.268878194978035E-2</v>
      </c>
      <c r="N89" s="226">
        <v>0</v>
      </c>
      <c r="O89" s="226">
        <v>8.4698595027900316E-3</v>
      </c>
      <c r="P89" s="226">
        <v>0</v>
      </c>
      <c r="Q89" s="226">
        <v>0</v>
      </c>
      <c r="R89" s="226">
        <v>2.4440107531614109E-2</v>
      </c>
      <c r="S89" s="226">
        <v>1.0906944170630879E-2</v>
      </c>
      <c r="T89" s="226">
        <v>2.6291492458676419E-2</v>
      </c>
      <c r="U89" s="226">
        <v>1.5548712721500709E-3</v>
      </c>
      <c r="V89" s="226">
        <v>1.0204801914850689E-3</v>
      </c>
      <c r="W89" s="226">
        <v>2.274069754082589E-3</v>
      </c>
      <c r="X89" s="226">
        <v>1.23407658696123E-3</v>
      </c>
      <c r="Y89" s="226">
        <v>1.8372117186703149E-3</v>
      </c>
      <c r="DA89" s="69" t="s">
        <v>1934</v>
      </c>
    </row>
    <row r="90" spans="1:105" ht="12" customHeight="1" x14ac:dyDescent="0.25">
      <c r="A90" s="37" t="s">
        <v>35</v>
      </c>
      <c r="B90" s="226">
        <v>3.078663339697076</v>
      </c>
      <c r="C90" s="226">
        <v>3.6514067327942992</v>
      </c>
      <c r="D90" s="226">
        <v>4.8602780257039644</v>
      </c>
      <c r="E90" s="226">
        <v>3.4952617403897541</v>
      </c>
      <c r="F90" s="226">
        <v>1.453575962970723</v>
      </c>
      <c r="G90" s="226">
        <v>1.177199088620249</v>
      </c>
      <c r="H90" s="226">
        <v>1.9268802709738631</v>
      </c>
      <c r="I90" s="226">
        <v>1.044176719178705</v>
      </c>
      <c r="J90" s="226">
        <v>1.1731903467540821</v>
      </c>
      <c r="K90" s="226">
        <v>0.76364285614574001</v>
      </c>
      <c r="L90" s="226">
        <v>0.37706272128891261</v>
      </c>
      <c r="M90" s="226">
        <v>0.72142963723373688</v>
      </c>
      <c r="N90" s="226">
        <v>0.18475412187369461</v>
      </c>
      <c r="O90" s="226">
        <v>0.20042065414520541</v>
      </c>
      <c r="P90" s="226">
        <v>0.14136170006902599</v>
      </c>
      <c r="Q90" s="226">
        <v>6.6227393623042752E-2</v>
      </c>
      <c r="R90" s="226">
        <v>0.20137838961652799</v>
      </c>
      <c r="S90" s="226">
        <v>0.19841659524146349</v>
      </c>
      <c r="T90" s="226">
        <v>0.70419608727736249</v>
      </c>
      <c r="U90" s="226">
        <v>7.5169899926144382E-2</v>
      </c>
      <c r="V90" s="226">
        <v>5.094394812683832E-2</v>
      </c>
      <c r="W90" s="226">
        <v>0.10389134022721599</v>
      </c>
      <c r="X90" s="226">
        <v>9.1316452502375953E-2</v>
      </c>
      <c r="Y90" s="226">
        <v>0.1659054706705258</v>
      </c>
      <c r="DA90" s="69" t="s">
        <v>1935</v>
      </c>
    </row>
    <row r="91" spans="1:105" ht="12" customHeight="1" x14ac:dyDescent="0.25">
      <c r="A91" s="37" t="s">
        <v>96</v>
      </c>
      <c r="B91" s="226">
        <v>0</v>
      </c>
      <c r="C91" s="226">
        <v>0</v>
      </c>
      <c r="D91" s="226">
        <v>0</v>
      </c>
      <c r="E91" s="226">
        <v>0</v>
      </c>
      <c r="F91" s="226">
        <v>0</v>
      </c>
      <c r="G91" s="226">
        <v>0</v>
      </c>
      <c r="H91" s="226">
        <v>0</v>
      </c>
      <c r="I91" s="226">
        <v>0</v>
      </c>
      <c r="J91" s="226">
        <v>0</v>
      </c>
      <c r="K91" s="226">
        <v>0</v>
      </c>
      <c r="L91" s="226">
        <v>0</v>
      </c>
      <c r="M91" s="226">
        <v>0</v>
      </c>
      <c r="N91" s="226">
        <v>0</v>
      </c>
      <c r="O91" s="226">
        <v>0</v>
      </c>
      <c r="P91" s="226">
        <v>0</v>
      </c>
      <c r="Q91" s="226">
        <v>0</v>
      </c>
      <c r="R91" s="226">
        <v>0</v>
      </c>
      <c r="S91" s="226">
        <v>0</v>
      </c>
      <c r="T91" s="226">
        <v>0</v>
      </c>
      <c r="U91" s="226">
        <v>0</v>
      </c>
      <c r="V91" s="226">
        <v>0</v>
      </c>
      <c r="W91" s="226">
        <v>0</v>
      </c>
      <c r="X91" s="226">
        <v>0</v>
      </c>
      <c r="Y91" s="226">
        <v>0</v>
      </c>
      <c r="DA91" s="69" t="s">
        <v>1936</v>
      </c>
    </row>
    <row r="92" spans="1:105" ht="12" customHeight="1" x14ac:dyDescent="0.25">
      <c r="A92" s="37" t="s">
        <v>78</v>
      </c>
      <c r="B92" s="226">
        <v>0</v>
      </c>
      <c r="C92" s="226">
        <v>0</v>
      </c>
      <c r="D92" s="226">
        <v>0</v>
      </c>
      <c r="E92" s="226">
        <v>0</v>
      </c>
      <c r="F92" s="226">
        <v>0</v>
      </c>
      <c r="G92" s="226">
        <v>0</v>
      </c>
      <c r="H92" s="226">
        <v>0</v>
      </c>
      <c r="I92" s="226">
        <v>0</v>
      </c>
      <c r="J92" s="226">
        <v>0</v>
      </c>
      <c r="K92" s="226">
        <v>0</v>
      </c>
      <c r="L92" s="226">
        <v>0</v>
      </c>
      <c r="M92" s="226">
        <v>0</v>
      </c>
      <c r="N92" s="226">
        <v>0</v>
      </c>
      <c r="O92" s="226">
        <v>0</v>
      </c>
      <c r="P92" s="226">
        <v>0</v>
      </c>
      <c r="Q92" s="226">
        <v>0</v>
      </c>
      <c r="R92" s="226">
        <v>0</v>
      </c>
      <c r="S92" s="226">
        <v>0</v>
      </c>
      <c r="T92" s="226">
        <v>0</v>
      </c>
      <c r="U92" s="226">
        <v>0</v>
      </c>
      <c r="V92" s="226">
        <v>0</v>
      </c>
      <c r="W92" s="226">
        <v>0</v>
      </c>
      <c r="X92" s="226">
        <v>0</v>
      </c>
      <c r="Y92" s="226">
        <v>0</v>
      </c>
      <c r="DA92" s="69" t="s">
        <v>1937</v>
      </c>
    </row>
    <row r="93" spans="1:105" ht="12" customHeight="1" x14ac:dyDescent="0.25">
      <c r="A93" s="37" t="s">
        <v>40</v>
      </c>
      <c r="B93" s="226">
        <v>2.2698720888259141</v>
      </c>
      <c r="C93" s="226">
        <v>1.904171387221161</v>
      </c>
      <c r="D93" s="226">
        <v>1.4620483615225539</v>
      </c>
      <c r="E93" s="226">
        <v>2.2572237246454501</v>
      </c>
      <c r="F93" s="226">
        <v>3.1274968901765559</v>
      </c>
      <c r="G93" s="226">
        <v>2.9418404630203692</v>
      </c>
      <c r="H93" s="226">
        <v>2.9705357668860701</v>
      </c>
      <c r="I93" s="226">
        <v>3.610016765209402</v>
      </c>
      <c r="J93" s="226">
        <v>3.229834106369136</v>
      </c>
      <c r="K93" s="226">
        <v>2.9691859220619912</v>
      </c>
      <c r="L93" s="226">
        <v>3.2601441915766509</v>
      </c>
      <c r="M93" s="226">
        <v>1.7304711138599631</v>
      </c>
      <c r="N93" s="226">
        <v>2.534178193921881</v>
      </c>
      <c r="O93" s="226">
        <v>2.3882397310321521</v>
      </c>
      <c r="P93" s="226">
        <v>2.0574857846859329</v>
      </c>
      <c r="Q93" s="226">
        <v>1.8887193832174549</v>
      </c>
      <c r="R93" s="226">
        <v>0.98660283287189032</v>
      </c>
      <c r="S93" s="226">
        <v>0.87467680017259852</v>
      </c>
      <c r="T93" s="226">
        <v>0.77732418965769345</v>
      </c>
      <c r="U93" s="226">
        <v>1.954333961612329</v>
      </c>
      <c r="V93" s="226">
        <v>1.755248918944555</v>
      </c>
      <c r="W93" s="226">
        <v>2.2775244543046371</v>
      </c>
      <c r="X93" s="226">
        <v>1.6853496492636439</v>
      </c>
      <c r="Y93" s="226">
        <v>1.7285909587887369</v>
      </c>
      <c r="DA93" s="69" t="s">
        <v>1938</v>
      </c>
    </row>
    <row r="94" spans="1:105" ht="12" customHeight="1" x14ac:dyDescent="0.25">
      <c r="A94" s="132" t="s">
        <v>1939</v>
      </c>
      <c r="B94" s="316">
        <v>15.375521686446399</v>
      </c>
      <c r="C94" s="316">
        <v>14.508007230139521</v>
      </c>
      <c r="D94" s="316">
        <v>14.02547238113802</v>
      </c>
      <c r="E94" s="316">
        <v>16.549585357728919</v>
      </c>
      <c r="F94" s="316">
        <v>14.50701430775371</v>
      </c>
      <c r="G94" s="316">
        <v>13.336847603874149</v>
      </c>
      <c r="H94" s="316">
        <v>15.03283889348852</v>
      </c>
      <c r="I94" s="316">
        <v>15.388824762912179</v>
      </c>
      <c r="J94" s="316">
        <v>14.650318394209769</v>
      </c>
      <c r="K94" s="316">
        <v>13.05866176944199</v>
      </c>
      <c r="L94" s="316">
        <v>12.972474312852709</v>
      </c>
      <c r="M94" s="316">
        <v>8.5419524058108394</v>
      </c>
      <c r="N94" s="316">
        <v>9.5856133155474108</v>
      </c>
      <c r="O94" s="316">
        <v>9.1437759524604427</v>
      </c>
      <c r="P94" s="316">
        <v>7.939662575104979</v>
      </c>
      <c r="Q94" s="316">
        <v>6.795937527176318</v>
      </c>
      <c r="R94" s="316">
        <v>3.9809325378314089</v>
      </c>
      <c r="S94" s="316">
        <v>3.7001011106438422</v>
      </c>
      <c r="T94" s="316">
        <v>4.6040559971201818</v>
      </c>
      <c r="U94" s="316">
        <v>7.128895490556876</v>
      </c>
      <c r="V94" s="316">
        <v>6.1993516767953416</v>
      </c>
      <c r="W94" s="316">
        <v>8.2085109470791462</v>
      </c>
      <c r="X94" s="316">
        <v>6.4286829726796144</v>
      </c>
      <c r="Y94" s="316">
        <v>6.9385306743412674</v>
      </c>
      <c r="DA94" s="139" t="s">
        <v>1940</v>
      </c>
    </row>
    <row r="95" spans="1:105" ht="12" customHeight="1" x14ac:dyDescent="0.25">
      <c r="J95" s="131"/>
    </row>
    <row r="96" spans="1:105" ht="15" customHeight="1" x14ac:dyDescent="0.25">
      <c r="A96" s="32" t="s">
        <v>251</v>
      </c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DA96" s="88"/>
    </row>
    <row r="97" spans="1:105" ht="12" customHeight="1" x14ac:dyDescent="0.25">
      <c r="J97" s="131"/>
    </row>
    <row r="98" spans="1:105" ht="12" customHeight="1" x14ac:dyDescent="0.25">
      <c r="A98" s="35" t="s">
        <v>54</v>
      </c>
      <c r="B98" s="232">
        <f t="shared" ref="B98:Y98" si="4">SUM(B$99:B$104,B$106:B$108)</f>
        <v>0</v>
      </c>
      <c r="C98" s="232">
        <f t="shared" si="4"/>
        <v>0</v>
      </c>
      <c r="D98" s="232">
        <f t="shared" si="4"/>
        <v>0</v>
      </c>
      <c r="E98" s="232">
        <f t="shared" si="4"/>
        <v>0</v>
      </c>
      <c r="F98" s="232">
        <f t="shared" si="4"/>
        <v>0</v>
      </c>
      <c r="G98" s="232">
        <f t="shared" si="4"/>
        <v>0</v>
      </c>
      <c r="H98" s="232">
        <f t="shared" si="4"/>
        <v>0</v>
      </c>
      <c r="I98" s="232">
        <f t="shared" si="4"/>
        <v>0</v>
      </c>
      <c r="J98" s="232">
        <f t="shared" si="4"/>
        <v>0</v>
      </c>
      <c r="K98" s="232">
        <f t="shared" si="4"/>
        <v>0</v>
      </c>
      <c r="L98" s="232">
        <f t="shared" si="4"/>
        <v>0</v>
      </c>
      <c r="M98" s="232">
        <f t="shared" si="4"/>
        <v>0</v>
      </c>
      <c r="N98" s="232">
        <f t="shared" si="4"/>
        <v>0</v>
      </c>
      <c r="O98" s="232">
        <f t="shared" si="4"/>
        <v>0</v>
      </c>
      <c r="P98" s="232">
        <f t="shared" si="4"/>
        <v>0</v>
      </c>
      <c r="Q98" s="232">
        <f t="shared" si="4"/>
        <v>0</v>
      </c>
      <c r="R98" s="232">
        <f t="shared" si="4"/>
        <v>0</v>
      </c>
      <c r="S98" s="232">
        <f t="shared" si="4"/>
        <v>0</v>
      </c>
      <c r="T98" s="232">
        <f t="shared" si="4"/>
        <v>0</v>
      </c>
      <c r="U98" s="232">
        <f t="shared" si="4"/>
        <v>0</v>
      </c>
      <c r="V98" s="232">
        <f t="shared" si="4"/>
        <v>0</v>
      </c>
      <c r="W98" s="232">
        <f t="shared" si="4"/>
        <v>0</v>
      </c>
      <c r="X98" s="232">
        <f t="shared" si="4"/>
        <v>0</v>
      </c>
      <c r="Y98" s="232">
        <f t="shared" si="4"/>
        <v>0</v>
      </c>
      <c r="DA98" s="95"/>
    </row>
    <row r="99" spans="1:105" ht="12" customHeight="1" x14ac:dyDescent="0.25">
      <c r="A99" s="55" t="s">
        <v>91</v>
      </c>
      <c r="B99" s="266">
        <f t="shared" ref="B99:Y99" si="5">IF(B$6=0,0,B$6/B$5)</f>
        <v>0</v>
      </c>
      <c r="C99" s="266">
        <f t="shared" si="5"/>
        <v>0</v>
      </c>
      <c r="D99" s="266">
        <f t="shared" si="5"/>
        <v>0</v>
      </c>
      <c r="E99" s="266">
        <f t="shared" si="5"/>
        <v>0</v>
      </c>
      <c r="F99" s="266">
        <f t="shared" si="5"/>
        <v>0</v>
      </c>
      <c r="G99" s="266">
        <f t="shared" si="5"/>
        <v>0</v>
      </c>
      <c r="H99" s="266">
        <f t="shared" si="5"/>
        <v>0</v>
      </c>
      <c r="I99" s="266">
        <f t="shared" si="5"/>
        <v>0</v>
      </c>
      <c r="J99" s="266">
        <f t="shared" si="5"/>
        <v>0</v>
      </c>
      <c r="K99" s="266">
        <f t="shared" si="5"/>
        <v>0</v>
      </c>
      <c r="L99" s="266">
        <f t="shared" si="5"/>
        <v>0</v>
      </c>
      <c r="M99" s="266">
        <f t="shared" si="5"/>
        <v>0</v>
      </c>
      <c r="N99" s="266">
        <f t="shared" si="5"/>
        <v>0</v>
      </c>
      <c r="O99" s="266">
        <f t="shared" si="5"/>
        <v>0</v>
      </c>
      <c r="P99" s="266">
        <f t="shared" si="5"/>
        <v>0</v>
      </c>
      <c r="Q99" s="266">
        <f t="shared" si="5"/>
        <v>0</v>
      </c>
      <c r="R99" s="266">
        <f t="shared" si="5"/>
        <v>0</v>
      </c>
      <c r="S99" s="266">
        <f t="shared" si="5"/>
        <v>0</v>
      </c>
      <c r="T99" s="266">
        <f t="shared" si="5"/>
        <v>0</v>
      </c>
      <c r="U99" s="266">
        <f t="shared" si="5"/>
        <v>0</v>
      </c>
      <c r="V99" s="266">
        <f t="shared" si="5"/>
        <v>0</v>
      </c>
      <c r="W99" s="266">
        <f t="shared" si="5"/>
        <v>0</v>
      </c>
      <c r="X99" s="266">
        <f t="shared" si="5"/>
        <v>0</v>
      </c>
      <c r="Y99" s="266">
        <f t="shared" si="5"/>
        <v>0</v>
      </c>
      <c r="DA99" s="76"/>
    </row>
    <row r="100" spans="1:105" ht="12" customHeight="1" x14ac:dyDescent="0.25">
      <c r="A100" s="173" t="s">
        <v>92</v>
      </c>
      <c r="B100" s="267">
        <f t="shared" ref="B100:Y100" si="6">IF(B$7=0,0,B$7/B$5)</f>
        <v>0</v>
      </c>
      <c r="C100" s="267">
        <f t="shared" si="6"/>
        <v>0</v>
      </c>
      <c r="D100" s="267">
        <f t="shared" si="6"/>
        <v>0</v>
      </c>
      <c r="E100" s="267">
        <f t="shared" si="6"/>
        <v>0</v>
      </c>
      <c r="F100" s="267">
        <f t="shared" si="6"/>
        <v>0</v>
      </c>
      <c r="G100" s="267">
        <f t="shared" si="6"/>
        <v>0</v>
      </c>
      <c r="H100" s="267">
        <f t="shared" si="6"/>
        <v>0</v>
      </c>
      <c r="I100" s="267">
        <f t="shared" si="6"/>
        <v>0</v>
      </c>
      <c r="J100" s="267">
        <f t="shared" si="6"/>
        <v>0</v>
      </c>
      <c r="K100" s="267">
        <f t="shared" si="6"/>
        <v>0</v>
      </c>
      <c r="L100" s="267">
        <f t="shared" si="6"/>
        <v>0</v>
      </c>
      <c r="M100" s="267">
        <f t="shared" si="6"/>
        <v>0</v>
      </c>
      <c r="N100" s="267">
        <f t="shared" si="6"/>
        <v>0</v>
      </c>
      <c r="O100" s="267">
        <f t="shared" si="6"/>
        <v>0</v>
      </c>
      <c r="P100" s="267">
        <f t="shared" si="6"/>
        <v>0</v>
      </c>
      <c r="Q100" s="267">
        <f t="shared" si="6"/>
        <v>0</v>
      </c>
      <c r="R100" s="267">
        <f t="shared" si="6"/>
        <v>0</v>
      </c>
      <c r="S100" s="267">
        <f t="shared" si="6"/>
        <v>0</v>
      </c>
      <c r="T100" s="267">
        <f t="shared" si="6"/>
        <v>0</v>
      </c>
      <c r="U100" s="267">
        <f t="shared" si="6"/>
        <v>0</v>
      </c>
      <c r="V100" s="267">
        <f t="shared" si="6"/>
        <v>0</v>
      </c>
      <c r="W100" s="267">
        <f t="shared" si="6"/>
        <v>0</v>
      </c>
      <c r="X100" s="267">
        <f t="shared" si="6"/>
        <v>0</v>
      </c>
      <c r="Y100" s="267">
        <f t="shared" si="6"/>
        <v>0</v>
      </c>
      <c r="DA100" s="77"/>
    </row>
    <row r="101" spans="1:105" ht="12" customHeight="1" x14ac:dyDescent="0.25">
      <c r="A101" s="173" t="s">
        <v>93</v>
      </c>
      <c r="B101" s="267">
        <f t="shared" ref="B101:Y101" si="7">IF(B$8=0,0,B$8/B$5)</f>
        <v>0</v>
      </c>
      <c r="C101" s="267">
        <f t="shared" si="7"/>
        <v>0</v>
      </c>
      <c r="D101" s="267">
        <f t="shared" si="7"/>
        <v>0</v>
      </c>
      <c r="E101" s="267">
        <f t="shared" si="7"/>
        <v>0</v>
      </c>
      <c r="F101" s="267">
        <f t="shared" si="7"/>
        <v>0</v>
      </c>
      <c r="G101" s="267">
        <f t="shared" si="7"/>
        <v>0</v>
      </c>
      <c r="H101" s="267">
        <f t="shared" si="7"/>
        <v>0</v>
      </c>
      <c r="I101" s="267">
        <f t="shared" si="7"/>
        <v>0</v>
      </c>
      <c r="J101" s="267">
        <f t="shared" si="7"/>
        <v>0</v>
      </c>
      <c r="K101" s="267">
        <f t="shared" si="7"/>
        <v>0</v>
      </c>
      <c r="L101" s="267">
        <f t="shared" si="7"/>
        <v>0</v>
      </c>
      <c r="M101" s="267">
        <f t="shared" si="7"/>
        <v>0</v>
      </c>
      <c r="N101" s="267">
        <f t="shared" si="7"/>
        <v>0</v>
      </c>
      <c r="O101" s="267">
        <f t="shared" si="7"/>
        <v>0</v>
      </c>
      <c r="P101" s="267">
        <f t="shared" si="7"/>
        <v>0</v>
      </c>
      <c r="Q101" s="267">
        <f t="shared" si="7"/>
        <v>0</v>
      </c>
      <c r="R101" s="267">
        <f t="shared" si="7"/>
        <v>0</v>
      </c>
      <c r="S101" s="267">
        <f t="shared" si="7"/>
        <v>0</v>
      </c>
      <c r="T101" s="267">
        <f t="shared" si="7"/>
        <v>0</v>
      </c>
      <c r="U101" s="267">
        <f t="shared" si="7"/>
        <v>0</v>
      </c>
      <c r="V101" s="267">
        <f t="shared" si="7"/>
        <v>0</v>
      </c>
      <c r="W101" s="267">
        <f t="shared" si="7"/>
        <v>0</v>
      </c>
      <c r="X101" s="267">
        <f t="shared" si="7"/>
        <v>0</v>
      </c>
      <c r="Y101" s="267">
        <f t="shared" si="7"/>
        <v>0</v>
      </c>
      <c r="DA101" s="77"/>
    </row>
    <row r="102" spans="1:105" ht="12" customHeight="1" x14ac:dyDescent="0.25">
      <c r="A102" s="173" t="s">
        <v>94</v>
      </c>
      <c r="B102" s="267">
        <f t="shared" ref="B102:Y102" si="8">IF(B$9=0,0,B$9/B$5)</f>
        <v>0</v>
      </c>
      <c r="C102" s="267">
        <f t="shared" si="8"/>
        <v>0</v>
      </c>
      <c r="D102" s="267">
        <f t="shared" si="8"/>
        <v>0</v>
      </c>
      <c r="E102" s="267">
        <f t="shared" si="8"/>
        <v>0</v>
      </c>
      <c r="F102" s="267">
        <f t="shared" si="8"/>
        <v>0</v>
      </c>
      <c r="G102" s="267">
        <f t="shared" si="8"/>
        <v>0</v>
      </c>
      <c r="H102" s="267">
        <f t="shared" si="8"/>
        <v>0</v>
      </c>
      <c r="I102" s="267">
        <f t="shared" si="8"/>
        <v>0</v>
      </c>
      <c r="J102" s="267">
        <f t="shared" si="8"/>
        <v>0</v>
      </c>
      <c r="K102" s="267">
        <f t="shared" si="8"/>
        <v>0</v>
      </c>
      <c r="L102" s="267">
        <f t="shared" si="8"/>
        <v>0</v>
      </c>
      <c r="M102" s="267">
        <f t="shared" si="8"/>
        <v>0</v>
      </c>
      <c r="N102" s="267">
        <f t="shared" si="8"/>
        <v>0</v>
      </c>
      <c r="O102" s="267">
        <f t="shared" si="8"/>
        <v>0</v>
      </c>
      <c r="P102" s="267">
        <f t="shared" si="8"/>
        <v>0</v>
      </c>
      <c r="Q102" s="267">
        <f t="shared" si="8"/>
        <v>0</v>
      </c>
      <c r="R102" s="267">
        <f t="shared" si="8"/>
        <v>0</v>
      </c>
      <c r="S102" s="267">
        <f t="shared" si="8"/>
        <v>0</v>
      </c>
      <c r="T102" s="267">
        <f t="shared" si="8"/>
        <v>0</v>
      </c>
      <c r="U102" s="267">
        <f t="shared" si="8"/>
        <v>0</v>
      </c>
      <c r="V102" s="267">
        <f t="shared" si="8"/>
        <v>0</v>
      </c>
      <c r="W102" s="267">
        <f t="shared" si="8"/>
        <v>0</v>
      </c>
      <c r="X102" s="267">
        <f t="shared" si="8"/>
        <v>0</v>
      </c>
      <c r="Y102" s="267">
        <f t="shared" si="8"/>
        <v>0</v>
      </c>
      <c r="DA102" s="77"/>
    </row>
    <row r="103" spans="1:105" ht="12" customHeight="1" x14ac:dyDescent="0.25">
      <c r="A103" s="56" t="s">
        <v>95</v>
      </c>
      <c r="B103" s="268">
        <f t="shared" ref="B103:Y103" si="9">IF(B$10=0,0,B$10/B$5)</f>
        <v>0</v>
      </c>
      <c r="C103" s="268">
        <f t="shared" si="9"/>
        <v>0</v>
      </c>
      <c r="D103" s="268">
        <f t="shared" si="9"/>
        <v>0</v>
      </c>
      <c r="E103" s="268">
        <f t="shared" si="9"/>
        <v>0</v>
      </c>
      <c r="F103" s="268">
        <f t="shared" si="9"/>
        <v>0</v>
      </c>
      <c r="G103" s="268">
        <f t="shared" si="9"/>
        <v>0</v>
      </c>
      <c r="H103" s="268">
        <f t="shared" si="9"/>
        <v>0</v>
      </c>
      <c r="I103" s="268">
        <f t="shared" si="9"/>
        <v>0</v>
      </c>
      <c r="J103" s="268">
        <f t="shared" si="9"/>
        <v>0</v>
      </c>
      <c r="K103" s="268">
        <f t="shared" si="9"/>
        <v>0</v>
      </c>
      <c r="L103" s="268">
        <f t="shared" si="9"/>
        <v>0</v>
      </c>
      <c r="M103" s="268">
        <f t="shared" si="9"/>
        <v>0</v>
      </c>
      <c r="N103" s="268">
        <f t="shared" si="9"/>
        <v>0</v>
      </c>
      <c r="O103" s="268">
        <f t="shared" si="9"/>
        <v>0</v>
      </c>
      <c r="P103" s="268">
        <f t="shared" si="9"/>
        <v>0</v>
      </c>
      <c r="Q103" s="268">
        <f t="shared" si="9"/>
        <v>0</v>
      </c>
      <c r="R103" s="268">
        <f t="shared" si="9"/>
        <v>0</v>
      </c>
      <c r="S103" s="268">
        <f t="shared" si="9"/>
        <v>0</v>
      </c>
      <c r="T103" s="268">
        <f t="shared" si="9"/>
        <v>0</v>
      </c>
      <c r="U103" s="268">
        <f t="shared" si="9"/>
        <v>0</v>
      </c>
      <c r="V103" s="268">
        <f t="shared" si="9"/>
        <v>0</v>
      </c>
      <c r="W103" s="268">
        <f t="shared" si="9"/>
        <v>0</v>
      </c>
      <c r="X103" s="268">
        <f t="shared" si="9"/>
        <v>0</v>
      </c>
      <c r="Y103" s="268">
        <f t="shared" si="9"/>
        <v>0</v>
      </c>
      <c r="DA103" s="78"/>
    </row>
    <row r="104" spans="1:105" ht="12" customHeight="1" x14ac:dyDescent="0.25">
      <c r="A104" s="174" t="s">
        <v>1853</v>
      </c>
      <c r="B104" s="269">
        <f t="shared" ref="B104:Y104" si="10">IF(B$16=0,0,B$16/B$5)</f>
        <v>0</v>
      </c>
      <c r="C104" s="269">
        <f t="shared" si="10"/>
        <v>0</v>
      </c>
      <c r="D104" s="269">
        <f t="shared" si="10"/>
        <v>0</v>
      </c>
      <c r="E104" s="269">
        <f t="shared" si="10"/>
        <v>0</v>
      </c>
      <c r="F104" s="269">
        <f t="shared" si="10"/>
        <v>0</v>
      </c>
      <c r="G104" s="269">
        <f t="shared" si="10"/>
        <v>0</v>
      </c>
      <c r="H104" s="269">
        <f t="shared" si="10"/>
        <v>0</v>
      </c>
      <c r="I104" s="269">
        <f t="shared" si="10"/>
        <v>0</v>
      </c>
      <c r="J104" s="269">
        <f t="shared" si="10"/>
        <v>0</v>
      </c>
      <c r="K104" s="269">
        <f t="shared" si="10"/>
        <v>0</v>
      </c>
      <c r="L104" s="269">
        <f t="shared" si="10"/>
        <v>0</v>
      </c>
      <c r="M104" s="269">
        <f t="shared" si="10"/>
        <v>0</v>
      </c>
      <c r="N104" s="269">
        <f t="shared" si="10"/>
        <v>0</v>
      </c>
      <c r="O104" s="269">
        <f t="shared" si="10"/>
        <v>0</v>
      </c>
      <c r="P104" s="269">
        <f t="shared" si="10"/>
        <v>0</v>
      </c>
      <c r="Q104" s="269">
        <f t="shared" si="10"/>
        <v>0</v>
      </c>
      <c r="R104" s="269">
        <f t="shared" si="10"/>
        <v>0</v>
      </c>
      <c r="S104" s="269">
        <f t="shared" si="10"/>
        <v>0</v>
      </c>
      <c r="T104" s="269">
        <f t="shared" si="10"/>
        <v>0</v>
      </c>
      <c r="U104" s="269">
        <f t="shared" si="10"/>
        <v>0</v>
      </c>
      <c r="V104" s="269">
        <f t="shared" si="10"/>
        <v>0</v>
      </c>
      <c r="W104" s="269">
        <f t="shared" si="10"/>
        <v>0</v>
      </c>
      <c r="X104" s="269">
        <f t="shared" si="10"/>
        <v>0</v>
      </c>
      <c r="Y104" s="269">
        <f t="shared" si="10"/>
        <v>0</v>
      </c>
      <c r="DA104" s="79"/>
    </row>
    <row r="105" spans="1:105" ht="12" customHeight="1" x14ac:dyDescent="0.25">
      <c r="A105" s="174" t="s">
        <v>1855</v>
      </c>
      <c r="B105" s="269">
        <f t="shared" ref="B105:Y105" si="11">IF(B$17=0,0,B$17/B$5)</f>
        <v>0</v>
      </c>
      <c r="C105" s="269">
        <f t="shared" si="11"/>
        <v>0</v>
      </c>
      <c r="D105" s="269">
        <f t="shared" si="11"/>
        <v>0</v>
      </c>
      <c r="E105" s="269">
        <f t="shared" si="11"/>
        <v>0</v>
      </c>
      <c r="F105" s="269">
        <f t="shared" si="11"/>
        <v>0</v>
      </c>
      <c r="G105" s="269">
        <f t="shared" si="11"/>
        <v>0</v>
      </c>
      <c r="H105" s="269">
        <f t="shared" si="11"/>
        <v>0</v>
      </c>
      <c r="I105" s="269">
        <f t="shared" si="11"/>
        <v>0</v>
      </c>
      <c r="J105" s="269">
        <f t="shared" si="11"/>
        <v>0</v>
      </c>
      <c r="K105" s="269">
        <f t="shared" si="11"/>
        <v>0</v>
      </c>
      <c r="L105" s="269">
        <f t="shared" si="11"/>
        <v>0</v>
      </c>
      <c r="M105" s="269">
        <f t="shared" si="11"/>
        <v>0</v>
      </c>
      <c r="N105" s="269">
        <f t="shared" si="11"/>
        <v>0</v>
      </c>
      <c r="O105" s="269">
        <f t="shared" si="11"/>
        <v>0</v>
      </c>
      <c r="P105" s="269">
        <f t="shared" si="11"/>
        <v>0</v>
      </c>
      <c r="Q105" s="269">
        <f t="shared" si="11"/>
        <v>0</v>
      </c>
      <c r="R105" s="269">
        <f t="shared" si="11"/>
        <v>0</v>
      </c>
      <c r="S105" s="269">
        <f t="shared" si="11"/>
        <v>0</v>
      </c>
      <c r="T105" s="269">
        <f t="shared" si="11"/>
        <v>0</v>
      </c>
      <c r="U105" s="269">
        <f t="shared" si="11"/>
        <v>0</v>
      </c>
      <c r="V105" s="269">
        <f t="shared" si="11"/>
        <v>0</v>
      </c>
      <c r="W105" s="269">
        <f t="shared" si="11"/>
        <v>0</v>
      </c>
      <c r="X105" s="269">
        <f t="shared" si="11"/>
        <v>0</v>
      </c>
      <c r="Y105" s="269">
        <f t="shared" si="11"/>
        <v>0</v>
      </c>
      <c r="DA105" s="79"/>
    </row>
    <row r="106" spans="1:105" ht="12" customHeight="1" x14ac:dyDescent="0.25">
      <c r="A106" s="62" t="s">
        <v>1856</v>
      </c>
      <c r="B106" s="318">
        <f t="shared" ref="B106:Y106" si="12">IF(B$18=0,0,B$18/B$5)</f>
        <v>0</v>
      </c>
      <c r="C106" s="318">
        <f t="shared" si="12"/>
        <v>0</v>
      </c>
      <c r="D106" s="318">
        <f t="shared" si="12"/>
        <v>0</v>
      </c>
      <c r="E106" s="318">
        <f t="shared" si="12"/>
        <v>0</v>
      </c>
      <c r="F106" s="318">
        <f t="shared" si="12"/>
        <v>0</v>
      </c>
      <c r="G106" s="318">
        <f t="shared" si="12"/>
        <v>0</v>
      </c>
      <c r="H106" s="318">
        <f t="shared" si="12"/>
        <v>0</v>
      </c>
      <c r="I106" s="318">
        <f t="shared" si="12"/>
        <v>0</v>
      </c>
      <c r="J106" s="318">
        <f t="shared" si="12"/>
        <v>0</v>
      </c>
      <c r="K106" s="318">
        <f t="shared" si="12"/>
        <v>0</v>
      </c>
      <c r="L106" s="318">
        <f t="shared" si="12"/>
        <v>0</v>
      </c>
      <c r="M106" s="318">
        <f t="shared" si="12"/>
        <v>0</v>
      </c>
      <c r="N106" s="318">
        <f t="shared" si="12"/>
        <v>0</v>
      </c>
      <c r="O106" s="318">
        <f t="shared" si="12"/>
        <v>0</v>
      </c>
      <c r="P106" s="318">
        <f t="shared" si="12"/>
        <v>0</v>
      </c>
      <c r="Q106" s="318">
        <f t="shared" si="12"/>
        <v>0</v>
      </c>
      <c r="R106" s="318">
        <f t="shared" si="12"/>
        <v>0</v>
      </c>
      <c r="S106" s="318">
        <f t="shared" si="12"/>
        <v>0</v>
      </c>
      <c r="T106" s="318">
        <f t="shared" si="12"/>
        <v>0</v>
      </c>
      <c r="U106" s="318">
        <f t="shared" si="12"/>
        <v>0</v>
      </c>
      <c r="V106" s="318">
        <f t="shared" si="12"/>
        <v>0</v>
      </c>
      <c r="W106" s="318">
        <f t="shared" si="12"/>
        <v>0</v>
      </c>
      <c r="X106" s="318">
        <f t="shared" si="12"/>
        <v>0</v>
      </c>
      <c r="Y106" s="318">
        <f t="shared" si="12"/>
        <v>0</v>
      </c>
      <c r="DA106" s="141"/>
    </row>
    <row r="107" spans="1:105" ht="12" customHeight="1" x14ac:dyDescent="0.25">
      <c r="A107" s="62" t="s">
        <v>1868</v>
      </c>
      <c r="B107" s="318">
        <f t="shared" ref="B107:Y107" si="13">IF(B$29=0,0,B$29/B$5)</f>
        <v>0</v>
      </c>
      <c r="C107" s="318">
        <f t="shared" si="13"/>
        <v>0</v>
      </c>
      <c r="D107" s="318">
        <f t="shared" si="13"/>
        <v>0</v>
      </c>
      <c r="E107" s="318">
        <f t="shared" si="13"/>
        <v>0</v>
      </c>
      <c r="F107" s="318">
        <f t="shared" si="13"/>
        <v>0</v>
      </c>
      <c r="G107" s="318">
        <f t="shared" si="13"/>
        <v>0</v>
      </c>
      <c r="H107" s="318">
        <f t="shared" si="13"/>
        <v>0</v>
      </c>
      <c r="I107" s="318">
        <f t="shared" si="13"/>
        <v>0</v>
      </c>
      <c r="J107" s="318">
        <f t="shared" si="13"/>
        <v>0</v>
      </c>
      <c r="K107" s="318">
        <f t="shared" si="13"/>
        <v>0</v>
      </c>
      <c r="L107" s="318">
        <f t="shared" si="13"/>
        <v>0</v>
      </c>
      <c r="M107" s="318">
        <f t="shared" si="13"/>
        <v>0</v>
      </c>
      <c r="N107" s="318">
        <f t="shared" si="13"/>
        <v>0</v>
      </c>
      <c r="O107" s="318">
        <f t="shared" si="13"/>
        <v>0</v>
      </c>
      <c r="P107" s="318">
        <f t="shared" si="13"/>
        <v>0</v>
      </c>
      <c r="Q107" s="318">
        <f t="shared" si="13"/>
        <v>0</v>
      </c>
      <c r="R107" s="318">
        <f t="shared" si="13"/>
        <v>0</v>
      </c>
      <c r="S107" s="318">
        <f t="shared" si="13"/>
        <v>0</v>
      </c>
      <c r="T107" s="318">
        <f t="shared" si="13"/>
        <v>0</v>
      </c>
      <c r="U107" s="318">
        <f t="shared" si="13"/>
        <v>0</v>
      </c>
      <c r="V107" s="318">
        <f t="shared" si="13"/>
        <v>0</v>
      </c>
      <c r="W107" s="318">
        <f t="shared" si="13"/>
        <v>0</v>
      </c>
      <c r="X107" s="318">
        <f t="shared" si="13"/>
        <v>0</v>
      </c>
      <c r="Y107" s="318">
        <f t="shared" si="13"/>
        <v>0</v>
      </c>
      <c r="DA107" s="141"/>
    </row>
    <row r="108" spans="1:105" ht="12" customHeight="1" x14ac:dyDescent="0.25">
      <c r="A108" s="41" t="s">
        <v>1870</v>
      </c>
      <c r="B108" s="319">
        <f t="shared" ref="B108:Y108" si="14">IF(B$30=0,0,B$30/B$5)</f>
        <v>0</v>
      </c>
      <c r="C108" s="319">
        <f t="shared" si="14"/>
        <v>0</v>
      </c>
      <c r="D108" s="319">
        <f t="shared" si="14"/>
        <v>0</v>
      </c>
      <c r="E108" s="319">
        <f t="shared" si="14"/>
        <v>0</v>
      </c>
      <c r="F108" s="319">
        <f t="shared" si="14"/>
        <v>0</v>
      </c>
      <c r="G108" s="319">
        <f t="shared" si="14"/>
        <v>0</v>
      </c>
      <c r="H108" s="319">
        <f t="shared" si="14"/>
        <v>0</v>
      </c>
      <c r="I108" s="319">
        <f t="shared" si="14"/>
        <v>0</v>
      </c>
      <c r="J108" s="319">
        <f t="shared" si="14"/>
        <v>0</v>
      </c>
      <c r="K108" s="319">
        <f t="shared" si="14"/>
        <v>0</v>
      </c>
      <c r="L108" s="319">
        <f t="shared" si="14"/>
        <v>0</v>
      </c>
      <c r="M108" s="319">
        <f t="shared" si="14"/>
        <v>0</v>
      </c>
      <c r="N108" s="319">
        <f t="shared" si="14"/>
        <v>0</v>
      </c>
      <c r="O108" s="319">
        <f t="shared" si="14"/>
        <v>0</v>
      </c>
      <c r="P108" s="319">
        <f t="shared" si="14"/>
        <v>0</v>
      </c>
      <c r="Q108" s="319">
        <f t="shared" si="14"/>
        <v>0</v>
      </c>
      <c r="R108" s="319">
        <f t="shared" si="14"/>
        <v>0</v>
      </c>
      <c r="S108" s="319">
        <f t="shared" si="14"/>
        <v>0</v>
      </c>
      <c r="T108" s="319">
        <f t="shared" si="14"/>
        <v>0</v>
      </c>
      <c r="U108" s="319">
        <f t="shared" si="14"/>
        <v>0</v>
      </c>
      <c r="V108" s="319">
        <f t="shared" si="14"/>
        <v>0</v>
      </c>
      <c r="W108" s="319">
        <f t="shared" si="14"/>
        <v>0</v>
      </c>
      <c r="X108" s="319">
        <f t="shared" si="14"/>
        <v>0</v>
      </c>
      <c r="Y108" s="319">
        <f t="shared" si="14"/>
        <v>0</v>
      </c>
      <c r="DA108" s="82"/>
    </row>
    <row r="109" spans="1:105" ht="12" customHeight="1" x14ac:dyDescent="0.25">
      <c r="J109" s="131"/>
    </row>
    <row r="110" spans="1:105" ht="12" customHeight="1" x14ac:dyDescent="0.25">
      <c r="A110" s="35" t="s">
        <v>55</v>
      </c>
      <c r="B110" s="232">
        <f t="shared" ref="B110:Y110" si="15">SUM(B$111:B$115,B$117:B$118,B$120:B$121,B$123:B$124)</f>
        <v>0.99999999999999956</v>
      </c>
      <c r="C110" s="232">
        <f t="shared" si="15"/>
        <v>1.0000000000000002</v>
      </c>
      <c r="D110" s="232">
        <f t="shared" si="15"/>
        <v>1</v>
      </c>
      <c r="E110" s="232">
        <f t="shared" si="15"/>
        <v>0.99999999999999967</v>
      </c>
      <c r="F110" s="232">
        <f t="shared" si="15"/>
        <v>0.99999999999999944</v>
      </c>
      <c r="G110" s="232">
        <f t="shared" si="15"/>
        <v>0.99999999999999989</v>
      </c>
      <c r="H110" s="232">
        <f t="shared" si="15"/>
        <v>0.99999999999999989</v>
      </c>
      <c r="I110" s="232">
        <f t="shared" si="15"/>
        <v>1.0000000000000002</v>
      </c>
      <c r="J110" s="232">
        <f t="shared" si="15"/>
        <v>1</v>
      </c>
      <c r="K110" s="232">
        <f t="shared" si="15"/>
        <v>1.0000000000000004</v>
      </c>
      <c r="L110" s="232">
        <f t="shared" si="15"/>
        <v>1</v>
      </c>
      <c r="M110" s="232">
        <f t="shared" si="15"/>
        <v>1</v>
      </c>
      <c r="N110" s="232">
        <f t="shared" si="15"/>
        <v>0.99999999999999989</v>
      </c>
      <c r="O110" s="232">
        <f t="shared" si="15"/>
        <v>1</v>
      </c>
      <c r="P110" s="232">
        <f t="shared" si="15"/>
        <v>1.0000000000000004</v>
      </c>
      <c r="Q110" s="232">
        <f t="shared" si="15"/>
        <v>1.0000000000000002</v>
      </c>
      <c r="R110" s="232">
        <f t="shared" si="15"/>
        <v>0.99999999999999989</v>
      </c>
      <c r="S110" s="232">
        <f t="shared" si="15"/>
        <v>1</v>
      </c>
      <c r="T110" s="232">
        <f t="shared" si="15"/>
        <v>1.0000000000000002</v>
      </c>
      <c r="U110" s="232">
        <f t="shared" si="15"/>
        <v>1.0000000000000002</v>
      </c>
      <c r="V110" s="232">
        <f t="shared" si="15"/>
        <v>0.99999999999999978</v>
      </c>
      <c r="W110" s="232">
        <f t="shared" si="15"/>
        <v>0.99999999999999989</v>
      </c>
      <c r="X110" s="232">
        <f t="shared" si="15"/>
        <v>1</v>
      </c>
      <c r="Y110" s="232">
        <f t="shared" si="15"/>
        <v>1</v>
      </c>
      <c r="DA110" s="95"/>
    </row>
    <row r="111" spans="1:105" ht="12" customHeight="1" x14ac:dyDescent="0.25">
      <c r="A111" s="55" t="s">
        <v>91</v>
      </c>
      <c r="B111" s="299">
        <f t="shared" ref="B111:Y111" si="16">IF(B$33=0,0,B$33/B$32)</f>
        <v>5.2781221197377454E-3</v>
      </c>
      <c r="C111" s="299">
        <f t="shared" si="16"/>
        <v>5.2781221197362362E-3</v>
      </c>
      <c r="D111" s="299">
        <f t="shared" si="16"/>
        <v>5.2781221197346446E-3</v>
      </c>
      <c r="E111" s="299">
        <f t="shared" si="16"/>
        <v>5.278122119739651E-3</v>
      </c>
      <c r="F111" s="299">
        <f t="shared" si="16"/>
        <v>5.2781221197726394E-3</v>
      </c>
      <c r="G111" s="299">
        <f t="shared" si="16"/>
        <v>5.2781221197727313E-3</v>
      </c>
      <c r="H111" s="299">
        <f t="shared" si="16"/>
        <v>5.2781221197372129E-3</v>
      </c>
      <c r="I111" s="299">
        <f t="shared" si="16"/>
        <v>5.2781221197692185E-3</v>
      </c>
      <c r="J111" s="299">
        <f t="shared" si="16"/>
        <v>5.2781221197702784E-3</v>
      </c>
      <c r="K111" s="299">
        <f t="shared" si="16"/>
        <v>5.2781221197725769E-3</v>
      </c>
      <c r="L111" s="299">
        <f t="shared" si="16"/>
        <v>5.2781221197697008E-3</v>
      </c>
      <c r="M111" s="299">
        <f t="shared" si="16"/>
        <v>5.2781221197773223E-3</v>
      </c>
      <c r="N111" s="299">
        <f t="shared" si="16"/>
        <v>5.2781221197743394E-3</v>
      </c>
      <c r="O111" s="299">
        <f t="shared" si="16"/>
        <v>5.2781221197758183E-3</v>
      </c>
      <c r="P111" s="299">
        <f t="shared" si="16"/>
        <v>5.2781221197706688E-3</v>
      </c>
      <c r="Q111" s="299">
        <f t="shared" si="16"/>
        <v>5.2781221197711449E-3</v>
      </c>
      <c r="R111" s="299">
        <f t="shared" si="16"/>
        <v>5.2781221197925349E-3</v>
      </c>
      <c r="S111" s="299">
        <f t="shared" si="16"/>
        <v>5.2781221198021765E-3</v>
      </c>
      <c r="T111" s="299">
        <f t="shared" si="16"/>
        <v>5.278122119712297E-3</v>
      </c>
      <c r="U111" s="299">
        <f t="shared" si="16"/>
        <v>5.2781221197774472E-3</v>
      </c>
      <c r="V111" s="299">
        <f t="shared" si="16"/>
        <v>5.2781221197758408E-3</v>
      </c>
      <c r="W111" s="299">
        <f t="shared" si="16"/>
        <v>5.2781221197800978E-3</v>
      </c>
      <c r="X111" s="299">
        <f t="shared" si="16"/>
        <v>5.278122119779652E-3</v>
      </c>
      <c r="Y111" s="299">
        <f t="shared" si="16"/>
        <v>5.2781221197769805E-3</v>
      </c>
      <c r="DA111" s="67"/>
    </row>
    <row r="112" spans="1:105" ht="12" customHeight="1" x14ac:dyDescent="0.25">
      <c r="A112" s="173" t="s">
        <v>92</v>
      </c>
      <c r="B112" s="233">
        <f t="shared" ref="B112:Y112" si="17">IF(B$34=0,0,B$34/B$32)</f>
        <v>7.4900519068473882E-3</v>
      </c>
      <c r="C112" s="233">
        <f t="shared" si="17"/>
        <v>7.4900519068452466E-3</v>
      </c>
      <c r="D112" s="233">
        <f t="shared" si="17"/>
        <v>7.4900519068429906E-3</v>
      </c>
      <c r="E112" s="233">
        <f t="shared" si="17"/>
        <v>7.4900519068500883E-3</v>
      </c>
      <c r="F112" s="233">
        <f t="shared" si="17"/>
        <v>7.4900519068969032E-3</v>
      </c>
      <c r="G112" s="233">
        <f t="shared" si="17"/>
        <v>7.4900519068970316E-3</v>
      </c>
      <c r="H112" s="233">
        <f t="shared" si="17"/>
        <v>7.4900519068466318E-3</v>
      </c>
      <c r="I112" s="233">
        <f t="shared" si="17"/>
        <v>7.4900519068920495E-3</v>
      </c>
      <c r="J112" s="233">
        <f t="shared" si="17"/>
        <v>7.4900519068935526E-3</v>
      </c>
      <c r="K112" s="233">
        <f t="shared" si="17"/>
        <v>7.4900519068968156E-3</v>
      </c>
      <c r="L112" s="233">
        <f t="shared" si="17"/>
        <v>7.4900519068927295E-3</v>
      </c>
      <c r="M112" s="233">
        <f t="shared" si="17"/>
        <v>7.490051906903549E-3</v>
      </c>
      <c r="N112" s="233">
        <f t="shared" si="17"/>
        <v>7.4900519068993136E-3</v>
      </c>
      <c r="O112" s="233">
        <f t="shared" si="17"/>
        <v>7.4900519069014179E-3</v>
      </c>
      <c r="P112" s="233">
        <f t="shared" si="17"/>
        <v>7.4900519068941069E-3</v>
      </c>
      <c r="Q112" s="233">
        <f t="shared" si="17"/>
        <v>7.4900519068947825E-3</v>
      </c>
      <c r="R112" s="233">
        <f t="shared" si="17"/>
        <v>7.4900519069251411E-3</v>
      </c>
      <c r="S112" s="233">
        <f t="shared" si="17"/>
        <v>7.4900519069388211E-3</v>
      </c>
      <c r="T112" s="233">
        <f t="shared" si="17"/>
        <v>7.4900519068112738E-3</v>
      </c>
      <c r="U112" s="233">
        <f t="shared" si="17"/>
        <v>7.4900519069037259E-3</v>
      </c>
      <c r="V112" s="233">
        <f t="shared" si="17"/>
        <v>7.4900519069014465E-3</v>
      </c>
      <c r="W112" s="233">
        <f t="shared" si="17"/>
        <v>7.4900519069074833E-3</v>
      </c>
      <c r="X112" s="233">
        <f t="shared" si="17"/>
        <v>7.4900519069068553E-3</v>
      </c>
      <c r="Y112" s="233">
        <f t="shared" si="17"/>
        <v>7.4900519069030632E-3</v>
      </c>
      <c r="DA112" s="177"/>
    </row>
    <row r="113" spans="1:105" ht="12" customHeight="1" x14ac:dyDescent="0.25">
      <c r="A113" s="173" t="s">
        <v>93</v>
      </c>
      <c r="B113" s="233">
        <f t="shared" ref="B113:Y113" si="18">IF(B$35=0,0,B$35/B$32)</f>
        <v>2.6652580694084889E-2</v>
      </c>
      <c r="C113" s="233">
        <f t="shared" si="18"/>
        <v>2.665258069407728E-2</v>
      </c>
      <c r="D113" s="233">
        <f t="shared" si="18"/>
        <v>2.6652580694069249E-2</v>
      </c>
      <c r="E113" s="233">
        <f t="shared" si="18"/>
        <v>2.6652580694094517E-2</v>
      </c>
      <c r="F113" s="233">
        <f t="shared" si="18"/>
        <v>2.6652580694261106E-2</v>
      </c>
      <c r="G113" s="233">
        <f t="shared" si="18"/>
        <v>2.6652580694261557E-2</v>
      </c>
      <c r="H113" s="233">
        <f t="shared" si="18"/>
        <v>2.6652580694082217E-2</v>
      </c>
      <c r="I113" s="233">
        <f t="shared" si="18"/>
        <v>2.6652580694243835E-2</v>
      </c>
      <c r="J113" s="233">
        <f t="shared" si="18"/>
        <v>2.6652580694249167E-2</v>
      </c>
      <c r="K113" s="233">
        <f t="shared" si="18"/>
        <v>2.6652580694260793E-2</v>
      </c>
      <c r="L113" s="233">
        <f t="shared" si="18"/>
        <v>2.6652580694246253E-2</v>
      </c>
      <c r="M113" s="233">
        <f t="shared" si="18"/>
        <v>2.665258069428475E-2</v>
      </c>
      <c r="N113" s="233">
        <f t="shared" si="18"/>
        <v>2.6652580694269682E-2</v>
      </c>
      <c r="O113" s="233">
        <f t="shared" si="18"/>
        <v>2.6652580694277155E-2</v>
      </c>
      <c r="P113" s="233">
        <f t="shared" si="18"/>
        <v>2.6652580694251145E-2</v>
      </c>
      <c r="Q113" s="233">
        <f t="shared" si="18"/>
        <v>2.6652580694253556E-2</v>
      </c>
      <c r="R113" s="233">
        <f t="shared" si="18"/>
        <v>2.6652580694361563E-2</v>
      </c>
      <c r="S113" s="233">
        <f t="shared" si="18"/>
        <v>2.665258069441025E-2</v>
      </c>
      <c r="T113" s="233">
        <f t="shared" si="18"/>
        <v>2.6652580693956381E-2</v>
      </c>
      <c r="U113" s="233">
        <f t="shared" si="18"/>
        <v>2.6652580694285371E-2</v>
      </c>
      <c r="V113" s="233">
        <f t="shared" si="18"/>
        <v>2.6652580694277266E-2</v>
      </c>
      <c r="W113" s="233">
        <f t="shared" si="18"/>
        <v>2.6652580694298742E-2</v>
      </c>
      <c r="X113" s="233">
        <f t="shared" si="18"/>
        <v>2.6652580694296508E-2</v>
      </c>
      <c r="Y113" s="233">
        <f t="shared" si="18"/>
        <v>2.6652580694283022E-2</v>
      </c>
      <c r="DA113" s="177"/>
    </row>
    <row r="114" spans="1:105" ht="12" customHeight="1" x14ac:dyDescent="0.25">
      <c r="A114" s="173" t="s">
        <v>94</v>
      </c>
      <c r="B114" s="233">
        <f t="shared" ref="B114:Y114" si="19">IF(B$36=0,0,B$36/B$32)</f>
        <v>2.1112488478950978E-2</v>
      </c>
      <c r="C114" s="233">
        <f t="shared" si="19"/>
        <v>2.1112488478944952E-2</v>
      </c>
      <c r="D114" s="233">
        <f t="shared" si="19"/>
        <v>2.1112488478938578E-2</v>
      </c>
      <c r="E114" s="233">
        <f t="shared" si="19"/>
        <v>2.111248847895859E-2</v>
      </c>
      <c r="F114" s="233">
        <f t="shared" si="19"/>
        <v>2.1112488479090551E-2</v>
      </c>
      <c r="G114" s="233">
        <f t="shared" si="19"/>
        <v>2.1112488479090922E-2</v>
      </c>
      <c r="H114" s="233">
        <f t="shared" si="19"/>
        <v>2.1112488478948845E-2</v>
      </c>
      <c r="I114" s="233">
        <f t="shared" si="19"/>
        <v>2.1112488479076878E-2</v>
      </c>
      <c r="J114" s="233">
        <f t="shared" si="19"/>
        <v>2.111248847908111E-2</v>
      </c>
      <c r="K114" s="233">
        <f t="shared" si="19"/>
        <v>2.1112488479090304E-2</v>
      </c>
      <c r="L114" s="233">
        <f t="shared" si="19"/>
        <v>2.1112488479078789E-2</v>
      </c>
      <c r="M114" s="233">
        <f t="shared" si="19"/>
        <v>2.1112488479109282E-2</v>
      </c>
      <c r="N114" s="233">
        <f t="shared" si="19"/>
        <v>2.1112488479097358E-2</v>
      </c>
      <c r="O114" s="233">
        <f t="shared" si="19"/>
        <v>2.1112488479103277E-2</v>
      </c>
      <c r="P114" s="233">
        <f t="shared" si="19"/>
        <v>2.1112488479082672E-2</v>
      </c>
      <c r="Q114" s="233">
        <f t="shared" si="19"/>
        <v>2.1112488479084573E-2</v>
      </c>
      <c r="R114" s="233">
        <f t="shared" si="19"/>
        <v>2.1112488479170143E-2</v>
      </c>
      <c r="S114" s="233">
        <f t="shared" si="19"/>
        <v>2.111248847920871E-2</v>
      </c>
      <c r="T114" s="233">
        <f t="shared" si="19"/>
        <v>2.1112488478849178E-2</v>
      </c>
      <c r="U114" s="233">
        <f t="shared" si="19"/>
        <v>2.1112488479109792E-2</v>
      </c>
      <c r="V114" s="233">
        <f t="shared" si="19"/>
        <v>2.1112488479103363E-2</v>
      </c>
      <c r="W114" s="233">
        <f t="shared" si="19"/>
        <v>2.1112488479120374E-2</v>
      </c>
      <c r="X114" s="233">
        <f t="shared" si="19"/>
        <v>2.1112488479118608E-2</v>
      </c>
      <c r="Y114" s="233">
        <f t="shared" si="19"/>
        <v>2.1112488479107908E-2</v>
      </c>
      <c r="DA114" s="177"/>
    </row>
    <row r="115" spans="1:105" ht="12" customHeight="1" x14ac:dyDescent="0.25">
      <c r="A115" s="56" t="s">
        <v>95</v>
      </c>
      <c r="B115" s="300">
        <f t="shared" ref="B115:Y115" si="20">IF(B$37=0,0,B$37/B$32)</f>
        <v>8.2648936442155686E-3</v>
      </c>
      <c r="C115" s="300">
        <f t="shared" si="20"/>
        <v>9.3002443740026943E-3</v>
      </c>
      <c r="D115" s="300">
        <f t="shared" si="20"/>
        <v>9.4867665195050924E-3</v>
      </c>
      <c r="E115" s="300">
        <f t="shared" si="20"/>
        <v>1.0353816096973809E-2</v>
      </c>
      <c r="F115" s="300">
        <f t="shared" si="20"/>
        <v>1.3333936281559232E-2</v>
      </c>
      <c r="G115" s="300">
        <f t="shared" si="20"/>
        <v>1.3614066800764345E-2</v>
      </c>
      <c r="H115" s="300">
        <f t="shared" si="20"/>
        <v>1.2486025722417343E-2</v>
      </c>
      <c r="I115" s="300">
        <f t="shared" si="20"/>
        <v>1.4694693551933069E-2</v>
      </c>
      <c r="J115" s="300">
        <f t="shared" si="20"/>
        <v>1.4375476159410488E-2</v>
      </c>
      <c r="K115" s="300">
        <f t="shared" si="20"/>
        <v>1.6056233884367131E-2</v>
      </c>
      <c r="L115" s="300">
        <f t="shared" si="20"/>
        <v>1.9689431061511959E-2</v>
      </c>
      <c r="M115" s="300">
        <f t="shared" si="20"/>
        <v>1.4991019485414932E-2</v>
      </c>
      <c r="N115" s="300">
        <f t="shared" si="20"/>
        <v>2.2777529429038854E-2</v>
      </c>
      <c r="O115" s="300">
        <f t="shared" si="20"/>
        <v>2.1652355006305978E-2</v>
      </c>
      <c r="P115" s="300">
        <f t="shared" si="20"/>
        <v>2.3634722871061428E-2</v>
      </c>
      <c r="Q115" s="300">
        <f t="shared" si="20"/>
        <v>2.7450581782146127E-2</v>
      </c>
      <c r="R115" s="300">
        <f t="shared" si="20"/>
        <v>1.5843203497918065E-2</v>
      </c>
      <c r="S115" s="300">
        <f t="shared" si="20"/>
        <v>1.6454438115480318E-2</v>
      </c>
      <c r="T115" s="300">
        <f t="shared" si="20"/>
        <v>1.284334195755696E-2</v>
      </c>
      <c r="U115" s="300">
        <f t="shared" si="20"/>
        <v>2.6874019537728239E-2</v>
      </c>
      <c r="V115" s="300">
        <f t="shared" si="20"/>
        <v>2.832791056476933E-2</v>
      </c>
      <c r="W115" s="300">
        <f t="shared" si="20"/>
        <v>2.5115342470391724E-2</v>
      </c>
      <c r="X115" s="300">
        <f t="shared" si="20"/>
        <v>2.5147199731223351E-2</v>
      </c>
      <c r="Y115" s="300">
        <f t="shared" si="20"/>
        <v>2.1745885209412844E-2</v>
      </c>
      <c r="DA115" s="68"/>
    </row>
    <row r="116" spans="1:105" ht="12" customHeight="1" x14ac:dyDescent="0.25">
      <c r="A116" s="174" t="s">
        <v>1883</v>
      </c>
      <c r="B116" s="301">
        <f t="shared" ref="B116:Y116" si="21">IF(B$43=0,0,B$43/B$32)</f>
        <v>4.36033824963716E-2</v>
      </c>
      <c r="C116" s="301">
        <f t="shared" si="21"/>
        <v>4.5741171716364999E-2</v>
      </c>
      <c r="D116" s="301">
        <f t="shared" si="21"/>
        <v>4.357964874194524E-2</v>
      </c>
      <c r="E116" s="301">
        <f t="shared" si="21"/>
        <v>5.0756433747582923E-2</v>
      </c>
      <c r="F116" s="301">
        <f t="shared" si="21"/>
        <v>7.0804853425328426E-2</v>
      </c>
      <c r="G116" s="301">
        <f t="shared" si="21"/>
        <v>7.2216199834860176E-2</v>
      </c>
      <c r="H116" s="301">
        <f t="shared" si="21"/>
        <v>6.6126317423337591E-2</v>
      </c>
      <c r="I116" s="301">
        <f t="shared" si="21"/>
        <v>7.7366046476662481E-2</v>
      </c>
      <c r="J116" s="301">
        <f t="shared" si="21"/>
        <v>7.6521523139166922E-2</v>
      </c>
      <c r="K116" s="301">
        <f t="shared" si="21"/>
        <v>8.5575841154493237E-2</v>
      </c>
      <c r="L116" s="301">
        <f t="shared" si="21"/>
        <v>0.10092549390530453</v>
      </c>
      <c r="M116" s="301">
        <f t="shared" si="21"/>
        <v>8.193762380290176E-2</v>
      </c>
      <c r="N116" s="301">
        <f t="shared" si="21"/>
        <v>0.11244119386649809</v>
      </c>
      <c r="O116" s="301">
        <f t="shared" si="21"/>
        <v>0.10809354287848201</v>
      </c>
      <c r="P116" s="301">
        <f t="shared" si="21"/>
        <v>0.11783856115164346</v>
      </c>
      <c r="Q116" s="301">
        <f t="shared" si="21"/>
        <v>0.12858062036132553</v>
      </c>
      <c r="R116" s="301">
        <f t="shared" si="21"/>
        <v>8.2207213679079641E-2</v>
      </c>
      <c r="S116" s="301">
        <f t="shared" si="21"/>
        <v>8.6649759475393134E-2</v>
      </c>
      <c r="T116" s="301">
        <f t="shared" si="21"/>
        <v>6.8515685019252898E-2</v>
      </c>
      <c r="U116" s="301">
        <f t="shared" si="21"/>
        <v>0.12741398865233383</v>
      </c>
      <c r="V116" s="301">
        <f t="shared" si="21"/>
        <v>0.130436754441834</v>
      </c>
      <c r="W116" s="301">
        <f t="shared" si="21"/>
        <v>0.11902957063999185</v>
      </c>
      <c r="X116" s="301">
        <f t="shared" si="21"/>
        <v>0.12380861465851642</v>
      </c>
      <c r="Y116" s="301">
        <f t="shared" si="21"/>
        <v>0.1116791726695463</v>
      </c>
      <c r="DA116" s="178"/>
    </row>
    <row r="117" spans="1:105" ht="12" customHeight="1" x14ac:dyDescent="0.25">
      <c r="A117" s="62" t="s">
        <v>1884</v>
      </c>
      <c r="B117" s="302">
        <f t="shared" ref="B117:Y117" si="22">IF(B$44=0,0,B$44/B$32)</f>
        <v>2.4839261460857631E-2</v>
      </c>
      <c r="C117" s="302">
        <f t="shared" si="22"/>
        <v>2.4606235640652341E-2</v>
      </c>
      <c r="D117" s="302">
        <f t="shared" si="22"/>
        <v>2.4802750750123035E-2</v>
      </c>
      <c r="E117" s="302">
        <f t="shared" si="22"/>
        <v>2.4103155237798209E-2</v>
      </c>
      <c r="F117" s="302">
        <f t="shared" si="22"/>
        <v>2.2131139392789465E-2</v>
      </c>
      <c r="G117" s="302">
        <f t="shared" si="22"/>
        <v>2.199008585107071E-2</v>
      </c>
      <c r="H117" s="302">
        <f t="shared" si="22"/>
        <v>2.2596165747852292E-2</v>
      </c>
      <c r="I117" s="302">
        <f t="shared" si="22"/>
        <v>2.1473543877511565E-2</v>
      </c>
      <c r="J117" s="302">
        <f t="shared" si="22"/>
        <v>2.1562753168415529E-2</v>
      </c>
      <c r="K117" s="302">
        <f t="shared" si="22"/>
        <v>2.0661531052582748E-2</v>
      </c>
      <c r="L117" s="302">
        <f t="shared" si="22"/>
        <v>1.9108854870037609E-2</v>
      </c>
      <c r="M117" s="302">
        <f t="shared" si="22"/>
        <v>2.1036019505497702E-2</v>
      </c>
      <c r="N117" s="302">
        <f t="shared" si="22"/>
        <v>1.7932510203469185E-2</v>
      </c>
      <c r="O117" s="302">
        <f t="shared" si="22"/>
        <v>1.837533825651827E-2</v>
      </c>
      <c r="P117" s="302">
        <f t="shared" si="22"/>
        <v>1.7399870619501462E-2</v>
      </c>
      <c r="Q117" s="302">
        <f t="shared" si="22"/>
        <v>1.6272907831108421E-2</v>
      </c>
      <c r="R117" s="302">
        <f t="shared" si="22"/>
        <v>2.0983758011833283E-2</v>
      </c>
      <c r="S117" s="302">
        <f t="shared" si="22"/>
        <v>2.054833490598644E-2</v>
      </c>
      <c r="T117" s="302">
        <f t="shared" si="22"/>
        <v>2.2361073173396924E-2</v>
      </c>
      <c r="U117" s="302">
        <f t="shared" si="22"/>
        <v>1.6400440591567325E-2</v>
      </c>
      <c r="V117" s="302">
        <f t="shared" si="22"/>
        <v>1.6071268474381006E-2</v>
      </c>
      <c r="W117" s="302">
        <f t="shared" si="22"/>
        <v>1.7241396232876256E-2</v>
      </c>
      <c r="X117" s="302">
        <f t="shared" si="22"/>
        <v>1.6792826147619858E-2</v>
      </c>
      <c r="Y117" s="302">
        <f t="shared" si="22"/>
        <v>1.803657706390353E-2</v>
      </c>
      <c r="DA117" s="72"/>
    </row>
    <row r="118" spans="1:105" ht="12" customHeight="1" x14ac:dyDescent="0.25">
      <c r="A118" s="62" t="s">
        <v>1896</v>
      </c>
      <c r="B118" s="302">
        <f t="shared" ref="B118:Y118" si="23">IF(B$55=0,0,B$55/B$32)</f>
        <v>1.8764121035513972E-2</v>
      </c>
      <c r="C118" s="302">
        <f t="shared" si="23"/>
        <v>2.1134936075712662E-2</v>
      </c>
      <c r="D118" s="302">
        <f t="shared" si="23"/>
        <v>1.8776897991822208E-2</v>
      </c>
      <c r="E118" s="302">
        <f t="shared" si="23"/>
        <v>2.665327850978471E-2</v>
      </c>
      <c r="F118" s="302">
        <f t="shared" si="23"/>
        <v>4.8673714032538971E-2</v>
      </c>
      <c r="G118" s="302">
        <f t="shared" si="23"/>
        <v>5.0226113983789469E-2</v>
      </c>
      <c r="H118" s="302">
        <f t="shared" si="23"/>
        <v>4.3530151675485303E-2</v>
      </c>
      <c r="I118" s="302">
        <f t="shared" si="23"/>
        <v>5.589250259915092E-2</v>
      </c>
      <c r="J118" s="302">
        <f t="shared" si="23"/>
        <v>5.49587699707514E-2</v>
      </c>
      <c r="K118" s="302">
        <f t="shared" si="23"/>
        <v>6.4914310101910483E-2</v>
      </c>
      <c r="L118" s="302">
        <f t="shared" si="23"/>
        <v>8.1816639035266925E-2</v>
      </c>
      <c r="M118" s="302">
        <f t="shared" si="23"/>
        <v>6.0901604297404058E-2</v>
      </c>
      <c r="N118" s="302">
        <f t="shared" si="23"/>
        <v>9.4508683663028906E-2</v>
      </c>
      <c r="O118" s="302">
        <f t="shared" si="23"/>
        <v>8.9718204621963754E-2</v>
      </c>
      <c r="P118" s="302">
        <f t="shared" si="23"/>
        <v>0.10043869053214199</v>
      </c>
      <c r="Q118" s="302">
        <f t="shared" si="23"/>
        <v>0.11230771253021711</v>
      </c>
      <c r="R118" s="302">
        <f t="shared" si="23"/>
        <v>6.1223455667246358E-2</v>
      </c>
      <c r="S118" s="302">
        <f t="shared" si="23"/>
        <v>6.6101424569406694E-2</v>
      </c>
      <c r="T118" s="302">
        <f t="shared" si="23"/>
        <v>4.6154611845855974E-2</v>
      </c>
      <c r="U118" s="302">
        <f t="shared" si="23"/>
        <v>0.11101354806076652</v>
      </c>
      <c r="V118" s="302">
        <f t="shared" si="23"/>
        <v>0.11436548596745301</v>
      </c>
      <c r="W118" s="302">
        <f t="shared" si="23"/>
        <v>0.1017881744071156</v>
      </c>
      <c r="X118" s="302">
        <f t="shared" si="23"/>
        <v>0.10701578851089656</v>
      </c>
      <c r="Y118" s="302">
        <f t="shared" si="23"/>
        <v>9.3642595605642781E-2</v>
      </c>
      <c r="DA118" s="72"/>
    </row>
    <row r="119" spans="1:105" ht="12" customHeight="1" x14ac:dyDescent="0.25">
      <c r="A119" s="174" t="s">
        <v>1898</v>
      </c>
      <c r="B119" s="301">
        <f t="shared" ref="B119:Y119" si="24">IF(B$56=0,0,B$56/B$32)</f>
        <v>0.78184810013824124</v>
      </c>
      <c r="C119" s="301">
        <f t="shared" si="24"/>
        <v>0.77949055055920247</v>
      </c>
      <c r="D119" s="301">
        <f t="shared" si="24"/>
        <v>0.78077774850499604</v>
      </c>
      <c r="E119" s="301">
        <f t="shared" si="24"/>
        <v>0.77518249821495122</v>
      </c>
      <c r="F119" s="301">
        <f t="shared" si="24"/>
        <v>0.7590560138096546</v>
      </c>
      <c r="G119" s="301">
        <f t="shared" si="24"/>
        <v>0.75785822427693239</v>
      </c>
      <c r="H119" s="301">
        <f t="shared" si="24"/>
        <v>0.76295486812860036</v>
      </c>
      <c r="I119" s="301">
        <f t="shared" si="24"/>
        <v>0.75343564779147154</v>
      </c>
      <c r="J119" s="301">
        <f t="shared" si="24"/>
        <v>0.75428715600330976</v>
      </c>
      <c r="K119" s="301">
        <f t="shared" si="24"/>
        <v>0.74670635766840709</v>
      </c>
      <c r="L119" s="301">
        <f t="shared" si="24"/>
        <v>0.73315787437940194</v>
      </c>
      <c r="M119" s="301">
        <f t="shared" si="24"/>
        <v>0.75009907983367685</v>
      </c>
      <c r="N119" s="301">
        <f t="shared" si="24"/>
        <v>0.72267128238360101</v>
      </c>
      <c r="O119" s="301">
        <f t="shared" si="24"/>
        <v>0.72659420960865617</v>
      </c>
      <c r="P119" s="301">
        <f t="shared" si="24"/>
        <v>0.7182809602003758</v>
      </c>
      <c r="Q119" s="301">
        <f t="shared" si="24"/>
        <v>0.7076674118389773</v>
      </c>
      <c r="R119" s="301">
        <f t="shared" si="24"/>
        <v>0.74916022117259262</v>
      </c>
      <c r="S119" s="301">
        <f t="shared" si="24"/>
        <v>0.74563042162903581</v>
      </c>
      <c r="T119" s="301">
        <f t="shared" si="24"/>
        <v>0.761031008308514</v>
      </c>
      <c r="U119" s="301">
        <f t="shared" si="24"/>
        <v>0.7089642411306859</v>
      </c>
      <c r="V119" s="301">
        <f t="shared" si="24"/>
        <v>0.70563968672432065</v>
      </c>
      <c r="W119" s="301">
        <f t="shared" si="24"/>
        <v>0.71616399146574328</v>
      </c>
      <c r="X119" s="301">
        <f t="shared" si="24"/>
        <v>0.71292308548479111</v>
      </c>
      <c r="Y119" s="301">
        <f t="shared" si="24"/>
        <v>0.72410071378861918</v>
      </c>
      <c r="DA119" s="178"/>
    </row>
    <row r="120" spans="1:105" ht="12" customHeight="1" x14ac:dyDescent="0.25">
      <c r="A120" s="62" t="s">
        <v>1899</v>
      </c>
      <c r="B120" s="302">
        <f t="shared" ref="B120:Y120" si="25">IF(B$57=0,0,B$57/B$32)</f>
        <v>0.74517784382572871</v>
      </c>
      <c r="C120" s="302">
        <f t="shared" si="25"/>
        <v>0.73818706921957022</v>
      </c>
      <c r="D120" s="302">
        <f t="shared" si="25"/>
        <v>0.74408252250369122</v>
      </c>
      <c r="E120" s="302">
        <f t="shared" si="25"/>
        <v>0.72309465713394661</v>
      </c>
      <c r="F120" s="302">
        <f t="shared" si="25"/>
        <v>0.66393418178368391</v>
      </c>
      <c r="G120" s="302">
        <f t="shared" si="25"/>
        <v>0.6597025755321213</v>
      </c>
      <c r="H120" s="302">
        <f t="shared" si="25"/>
        <v>0.67788497243556878</v>
      </c>
      <c r="I120" s="302">
        <f t="shared" si="25"/>
        <v>0.64420631632534697</v>
      </c>
      <c r="J120" s="302">
        <f t="shared" si="25"/>
        <v>0.64688259505246581</v>
      </c>
      <c r="K120" s="302">
        <f t="shared" si="25"/>
        <v>0.61984593157748269</v>
      </c>
      <c r="L120" s="302">
        <f t="shared" si="25"/>
        <v>0.57326564610112818</v>
      </c>
      <c r="M120" s="302">
        <f t="shared" si="25"/>
        <v>0.63108058516493093</v>
      </c>
      <c r="N120" s="302">
        <f t="shared" si="25"/>
        <v>0.5379753061040754</v>
      </c>
      <c r="O120" s="302">
        <f t="shared" si="25"/>
        <v>0.55126014769554821</v>
      </c>
      <c r="P120" s="302">
        <f t="shared" si="25"/>
        <v>0.52199611858504402</v>
      </c>
      <c r="Q120" s="302">
        <f t="shared" si="25"/>
        <v>0.4881872349332525</v>
      </c>
      <c r="R120" s="302">
        <f t="shared" si="25"/>
        <v>0.62951274035499849</v>
      </c>
      <c r="S120" s="302">
        <f t="shared" si="25"/>
        <v>0.61645004717959317</v>
      </c>
      <c r="T120" s="302">
        <f t="shared" si="25"/>
        <v>0.67083219520190762</v>
      </c>
      <c r="U120" s="302">
        <f t="shared" si="25"/>
        <v>0.49201321774701945</v>
      </c>
      <c r="V120" s="302">
        <f t="shared" si="25"/>
        <v>0.48213805423143019</v>
      </c>
      <c r="W120" s="302">
        <f t="shared" si="25"/>
        <v>0.5172418869862877</v>
      </c>
      <c r="X120" s="302">
        <f t="shared" si="25"/>
        <v>0.50378478442859564</v>
      </c>
      <c r="Y120" s="302">
        <f t="shared" si="25"/>
        <v>0.54109731191710564</v>
      </c>
      <c r="DA120" s="72"/>
    </row>
    <row r="121" spans="1:105" ht="12" customHeight="1" x14ac:dyDescent="0.25">
      <c r="A121" s="62" t="s">
        <v>1911</v>
      </c>
      <c r="B121" s="302">
        <f t="shared" ref="B121:Y121" si="26">IF(B$68=0,0,B$68/B$32)</f>
        <v>3.6670256312512542E-2</v>
      </c>
      <c r="C121" s="302">
        <f t="shared" si="26"/>
        <v>4.1303481339632186E-2</v>
      </c>
      <c r="D121" s="302">
        <f t="shared" si="26"/>
        <v>3.6695226001304794E-2</v>
      </c>
      <c r="E121" s="302">
        <f t="shared" si="26"/>
        <v>5.2087841081004643E-2</v>
      </c>
      <c r="F121" s="302">
        <f t="shared" si="26"/>
        <v>9.5121832025970687E-2</v>
      </c>
      <c r="G121" s="302">
        <f t="shared" si="26"/>
        <v>9.8155648744811086E-2</v>
      </c>
      <c r="H121" s="302">
        <f t="shared" si="26"/>
        <v>8.5069895693031625E-2</v>
      </c>
      <c r="I121" s="302">
        <f t="shared" si="26"/>
        <v>0.1092293314661246</v>
      </c>
      <c r="J121" s="302">
        <f t="shared" si="26"/>
        <v>0.10740456095084389</v>
      </c>
      <c r="K121" s="302">
        <f t="shared" si="26"/>
        <v>0.12686042609092443</v>
      </c>
      <c r="L121" s="302">
        <f t="shared" si="26"/>
        <v>0.15989222827827373</v>
      </c>
      <c r="M121" s="302">
        <f t="shared" si="26"/>
        <v>0.11901849466874588</v>
      </c>
      <c r="N121" s="302">
        <f t="shared" si="26"/>
        <v>0.18469597627952564</v>
      </c>
      <c r="O121" s="302">
        <f t="shared" si="26"/>
        <v>0.17533406191310794</v>
      </c>
      <c r="P121" s="302">
        <f t="shared" si="26"/>
        <v>0.19628484161533183</v>
      </c>
      <c r="Q121" s="302">
        <f t="shared" si="26"/>
        <v>0.21948017690572483</v>
      </c>
      <c r="R121" s="302">
        <f t="shared" si="26"/>
        <v>0.11964748081759413</v>
      </c>
      <c r="S121" s="302">
        <f t="shared" si="26"/>
        <v>0.12918037444944264</v>
      </c>
      <c r="T121" s="302">
        <f t="shared" si="26"/>
        <v>9.0198813106606379E-2</v>
      </c>
      <c r="U121" s="302">
        <f t="shared" si="26"/>
        <v>0.21695102338366651</v>
      </c>
      <c r="V121" s="302">
        <f t="shared" si="26"/>
        <v>0.22350163249289043</v>
      </c>
      <c r="W121" s="302">
        <f t="shared" si="26"/>
        <v>0.19892210447945549</v>
      </c>
      <c r="X121" s="302">
        <f t="shared" si="26"/>
        <v>0.20913830105619555</v>
      </c>
      <c r="Y121" s="302">
        <f t="shared" si="26"/>
        <v>0.18300340187151348</v>
      </c>
      <c r="DA121" s="72"/>
    </row>
    <row r="122" spans="1:105" ht="12" customHeight="1" x14ac:dyDescent="0.25">
      <c r="A122" s="174" t="s">
        <v>1913</v>
      </c>
      <c r="B122" s="301">
        <f t="shared" ref="B122:Y122" si="27">IF(B$69=0,0,B$69/B$32)</f>
        <v>0.10575038052155022</v>
      </c>
      <c r="C122" s="301">
        <f t="shared" si="27"/>
        <v>0.10493479015082637</v>
      </c>
      <c r="D122" s="301">
        <f t="shared" si="27"/>
        <v>0.10562259303396815</v>
      </c>
      <c r="E122" s="301">
        <f t="shared" si="27"/>
        <v>0.10317400874084899</v>
      </c>
      <c r="F122" s="301">
        <f t="shared" si="27"/>
        <v>9.6271953283436046E-2</v>
      </c>
      <c r="G122" s="301">
        <f t="shared" si="27"/>
        <v>9.5778265887420694E-2</v>
      </c>
      <c r="H122" s="301">
        <f t="shared" si="27"/>
        <v>9.7899545526029655E-2</v>
      </c>
      <c r="I122" s="301">
        <f t="shared" si="27"/>
        <v>9.3970368979951188E-2</v>
      </c>
      <c r="J122" s="301">
        <f t="shared" si="27"/>
        <v>9.4282601498118804E-2</v>
      </c>
      <c r="K122" s="301">
        <f t="shared" si="27"/>
        <v>9.1128324092712362E-2</v>
      </c>
      <c r="L122" s="301">
        <f t="shared" si="27"/>
        <v>8.5693957453794087E-2</v>
      </c>
      <c r="M122" s="301">
        <f t="shared" si="27"/>
        <v>9.2439033677931548E-2</v>
      </c>
      <c r="N122" s="301">
        <f t="shared" si="27"/>
        <v>8.157675112082112E-2</v>
      </c>
      <c r="O122" s="301">
        <f t="shared" si="27"/>
        <v>8.3126649306498199E-2</v>
      </c>
      <c r="P122" s="301">
        <f t="shared" si="27"/>
        <v>7.9712512576921066E-2</v>
      </c>
      <c r="Q122" s="301">
        <f t="shared" si="27"/>
        <v>7.5768142817547082E-2</v>
      </c>
      <c r="R122" s="301">
        <f t="shared" si="27"/>
        <v>9.225611845016031E-2</v>
      </c>
      <c r="S122" s="301">
        <f t="shared" si="27"/>
        <v>9.0732137579730768E-2</v>
      </c>
      <c r="T122" s="301">
        <f t="shared" si="27"/>
        <v>9.7076721515347061E-2</v>
      </c>
      <c r="U122" s="301">
        <f t="shared" si="27"/>
        <v>7.6214507479175728E-2</v>
      </c>
      <c r="V122" s="301">
        <f t="shared" si="27"/>
        <v>7.5062405069017915E-2</v>
      </c>
      <c r="W122" s="301">
        <f t="shared" si="27"/>
        <v>7.9157852223766437E-2</v>
      </c>
      <c r="X122" s="301">
        <f t="shared" si="27"/>
        <v>7.7587856925367446E-2</v>
      </c>
      <c r="Y122" s="301">
        <f t="shared" si="27"/>
        <v>8.1940985132350777E-2</v>
      </c>
      <c r="DA122" s="178"/>
    </row>
    <row r="123" spans="1:105" ht="12" customHeight="1" x14ac:dyDescent="0.25">
      <c r="A123" s="62" t="s">
        <v>1914</v>
      </c>
      <c r="B123" s="302">
        <f t="shared" ref="B123:Y123" si="28">IF(B$70=0,0,B$70/B$32)</f>
        <v>8.6937415113001501E-2</v>
      </c>
      <c r="C123" s="302">
        <f t="shared" si="28"/>
        <v>8.6121824742283012E-2</v>
      </c>
      <c r="D123" s="302">
        <f t="shared" si="28"/>
        <v>8.6809627625430458E-2</v>
      </c>
      <c r="E123" s="302">
        <f t="shared" si="28"/>
        <v>8.4361043332293467E-2</v>
      </c>
      <c r="F123" s="302">
        <f t="shared" si="28"/>
        <v>7.7458987874762936E-2</v>
      </c>
      <c r="G123" s="302">
        <f t="shared" si="28"/>
        <v>7.6965300478747264E-2</v>
      </c>
      <c r="H123" s="302">
        <f t="shared" si="28"/>
        <v>7.9086580117482805E-2</v>
      </c>
      <c r="I123" s="302">
        <f t="shared" si="28"/>
        <v>7.5157403571290277E-2</v>
      </c>
      <c r="J123" s="302">
        <f t="shared" si="28"/>
        <v>7.5469636089454117E-2</v>
      </c>
      <c r="K123" s="302">
        <f t="shared" si="28"/>
        <v>7.2315358684039488E-2</v>
      </c>
      <c r="L123" s="302">
        <f t="shared" si="28"/>
        <v>6.6880992045131468E-2</v>
      </c>
      <c r="M123" s="302">
        <f t="shared" si="28"/>
        <v>7.3626068269241757E-2</v>
      </c>
      <c r="N123" s="302">
        <f t="shared" si="28"/>
        <v>6.2763785712141973E-2</v>
      </c>
      <c r="O123" s="302">
        <f t="shared" si="28"/>
        <v>6.4313683897813764E-2</v>
      </c>
      <c r="P123" s="302">
        <f t="shared" si="28"/>
        <v>6.0899547168254978E-2</v>
      </c>
      <c r="Q123" s="302">
        <f t="shared" si="28"/>
        <v>5.6955177408879301E-2</v>
      </c>
      <c r="R123" s="302">
        <f t="shared" si="28"/>
        <v>7.3443153041416284E-2</v>
      </c>
      <c r="S123" s="302">
        <f t="shared" si="28"/>
        <v>7.1919172170952367E-2</v>
      </c>
      <c r="T123" s="302">
        <f t="shared" si="28"/>
        <v>7.8263756106889029E-2</v>
      </c>
      <c r="U123" s="302">
        <f t="shared" si="28"/>
        <v>5.7401542070485485E-2</v>
      </c>
      <c r="V123" s="302">
        <f t="shared" si="28"/>
        <v>5.6249439660333397E-2</v>
      </c>
      <c r="W123" s="302">
        <f t="shared" si="28"/>
        <v>6.0344886815066758E-2</v>
      </c>
      <c r="X123" s="302">
        <f t="shared" si="28"/>
        <v>5.8774891516669349E-2</v>
      </c>
      <c r="Y123" s="302">
        <f t="shared" si="28"/>
        <v>6.3128019723662207E-2</v>
      </c>
      <c r="DA123" s="72"/>
    </row>
    <row r="124" spans="1:105" ht="12" customHeight="1" x14ac:dyDescent="0.25">
      <c r="A124" s="63" t="s">
        <v>1926</v>
      </c>
      <c r="B124" s="303">
        <f t="shared" ref="B124:Y124" si="29">IF(B$81=0,0,B$81/B$32)</f>
        <v>1.8812965408548731E-2</v>
      </c>
      <c r="C124" s="303">
        <f t="shared" si="29"/>
        <v>1.8812965408543363E-2</v>
      </c>
      <c r="D124" s="303">
        <f t="shared" si="29"/>
        <v>1.8812965408537684E-2</v>
      </c>
      <c r="E124" s="303">
        <f t="shared" si="29"/>
        <v>1.8812965408555524E-2</v>
      </c>
      <c r="F124" s="303">
        <f t="shared" si="29"/>
        <v>1.8812965408673107E-2</v>
      </c>
      <c r="G124" s="303">
        <f t="shared" si="29"/>
        <v>1.8812965408673429E-2</v>
      </c>
      <c r="H124" s="303">
        <f t="shared" si="29"/>
        <v>1.881296540854684E-2</v>
      </c>
      <c r="I124" s="303">
        <f t="shared" si="29"/>
        <v>1.8812965408660915E-2</v>
      </c>
      <c r="J124" s="303">
        <f t="shared" si="29"/>
        <v>1.881296540866469E-2</v>
      </c>
      <c r="K124" s="303">
        <f t="shared" si="29"/>
        <v>1.8812965408672881E-2</v>
      </c>
      <c r="L124" s="303">
        <f t="shared" si="29"/>
        <v>1.8812965408662629E-2</v>
      </c>
      <c r="M124" s="303">
        <f t="shared" si="29"/>
        <v>1.8812965408689802E-2</v>
      </c>
      <c r="N124" s="303">
        <f t="shared" si="29"/>
        <v>1.8812965408679157E-2</v>
      </c>
      <c r="O124" s="303">
        <f t="shared" si="29"/>
        <v>1.8812965408684438E-2</v>
      </c>
      <c r="P124" s="303">
        <f t="shared" si="29"/>
        <v>1.8812965408666088E-2</v>
      </c>
      <c r="Q124" s="303">
        <f t="shared" si="29"/>
        <v>1.8812965408667781E-2</v>
      </c>
      <c r="R124" s="303">
        <f t="shared" si="29"/>
        <v>1.8812965408744026E-2</v>
      </c>
      <c r="S124" s="303">
        <f t="shared" si="29"/>
        <v>1.8812965408778391E-2</v>
      </c>
      <c r="T124" s="303">
        <f t="shared" si="29"/>
        <v>1.8812965408458029E-2</v>
      </c>
      <c r="U124" s="303">
        <f t="shared" si="29"/>
        <v>1.8812965408690246E-2</v>
      </c>
      <c r="V124" s="303">
        <f t="shared" si="29"/>
        <v>1.8812965408684511E-2</v>
      </c>
      <c r="W124" s="303">
        <f t="shared" si="29"/>
        <v>1.8812965408699686E-2</v>
      </c>
      <c r="X124" s="303">
        <f t="shared" si="29"/>
        <v>1.8812965408698094E-2</v>
      </c>
      <c r="Y124" s="303">
        <f t="shared" si="29"/>
        <v>1.8812965408688577E-2</v>
      </c>
      <c r="DA124" s="74"/>
    </row>
    <row r="125" spans="1:105" ht="12" customHeight="1" x14ac:dyDescent="0.25">
      <c r="J125" s="131"/>
    </row>
    <row r="126" spans="1:105" ht="12" customHeight="1" x14ac:dyDescent="0.25">
      <c r="A126" s="35" t="s">
        <v>62</v>
      </c>
      <c r="B126" s="232">
        <f t="shared" ref="B126:Y126" si="30">SUM(B$127:B$132)</f>
        <v>1</v>
      </c>
      <c r="C126" s="232">
        <f t="shared" si="30"/>
        <v>1</v>
      </c>
      <c r="D126" s="232">
        <f t="shared" si="30"/>
        <v>0.99999999999999989</v>
      </c>
      <c r="E126" s="232">
        <f t="shared" si="30"/>
        <v>1</v>
      </c>
      <c r="F126" s="232">
        <f t="shared" si="30"/>
        <v>0.99999999999999978</v>
      </c>
      <c r="G126" s="232">
        <f t="shared" si="30"/>
        <v>1.0000000000000002</v>
      </c>
      <c r="H126" s="232">
        <f t="shared" si="30"/>
        <v>0.99999999999999978</v>
      </c>
      <c r="I126" s="232">
        <f t="shared" si="30"/>
        <v>0.99999999999999978</v>
      </c>
      <c r="J126" s="232">
        <f t="shared" si="30"/>
        <v>0.99999999999999978</v>
      </c>
      <c r="K126" s="232">
        <f t="shared" si="30"/>
        <v>1.0000000000000004</v>
      </c>
      <c r="L126" s="232">
        <f t="shared" si="30"/>
        <v>1</v>
      </c>
      <c r="M126" s="232">
        <f t="shared" si="30"/>
        <v>0.99999999999999978</v>
      </c>
      <c r="N126" s="232">
        <f t="shared" si="30"/>
        <v>1</v>
      </c>
      <c r="O126" s="232">
        <f t="shared" si="30"/>
        <v>0.99999999999999989</v>
      </c>
      <c r="P126" s="232">
        <f t="shared" si="30"/>
        <v>1</v>
      </c>
      <c r="Q126" s="232">
        <f t="shared" si="30"/>
        <v>0.99999999999999956</v>
      </c>
      <c r="R126" s="232">
        <f t="shared" si="30"/>
        <v>0.99999999999999989</v>
      </c>
      <c r="S126" s="232">
        <f t="shared" si="30"/>
        <v>1.0000000000000002</v>
      </c>
      <c r="T126" s="232">
        <f t="shared" si="30"/>
        <v>1</v>
      </c>
      <c r="U126" s="232">
        <f t="shared" si="30"/>
        <v>0.99999999999999967</v>
      </c>
      <c r="V126" s="232">
        <f t="shared" si="30"/>
        <v>1.0000000000000004</v>
      </c>
      <c r="W126" s="232">
        <f t="shared" si="30"/>
        <v>0.99999999999999956</v>
      </c>
      <c r="X126" s="232">
        <f t="shared" si="30"/>
        <v>0.99999999999999989</v>
      </c>
      <c r="Y126" s="232">
        <f t="shared" si="30"/>
        <v>0.99999999999999956</v>
      </c>
      <c r="DA126" s="95"/>
    </row>
    <row r="127" spans="1:105" ht="12" customHeight="1" x14ac:dyDescent="0.25">
      <c r="A127" s="55" t="s">
        <v>91</v>
      </c>
      <c r="B127" s="299">
        <f t="shared" ref="B127:Y127" si="31">IF(B$84=0,0,B$84/B$83)</f>
        <v>3.7027758007985183E-2</v>
      </c>
      <c r="C127" s="299">
        <f t="shared" si="31"/>
        <v>3.7027758008004223E-2</v>
      </c>
      <c r="D127" s="299">
        <f t="shared" si="31"/>
        <v>3.7027758008014167E-2</v>
      </c>
      <c r="E127" s="299">
        <f t="shared" si="31"/>
        <v>3.7027758007951772E-2</v>
      </c>
      <c r="F127" s="299">
        <f t="shared" si="31"/>
        <v>3.7027758007349913E-2</v>
      </c>
      <c r="G127" s="299">
        <f t="shared" si="31"/>
        <v>3.7027758007346548E-2</v>
      </c>
      <c r="H127" s="299">
        <f t="shared" si="31"/>
        <v>3.7027758008020981E-2</v>
      </c>
      <c r="I127" s="299">
        <f t="shared" si="31"/>
        <v>3.7027758007409921E-2</v>
      </c>
      <c r="J127" s="299">
        <f t="shared" si="31"/>
        <v>3.7027758007391588E-2</v>
      </c>
      <c r="K127" s="299">
        <f t="shared" si="31"/>
        <v>3.7027758007341816E-2</v>
      </c>
      <c r="L127" s="299">
        <f t="shared" si="31"/>
        <v>3.7027758007390971E-2</v>
      </c>
      <c r="M127" s="299">
        <f t="shared" si="31"/>
        <v>3.7027758007200137E-2</v>
      </c>
      <c r="N127" s="299">
        <f t="shared" si="31"/>
        <v>3.7027758007268562E-2</v>
      </c>
      <c r="O127" s="299">
        <f t="shared" si="31"/>
        <v>3.702775800720981E-2</v>
      </c>
      <c r="P127" s="299">
        <f t="shared" si="31"/>
        <v>3.7027758007273599E-2</v>
      </c>
      <c r="Q127" s="299">
        <f t="shared" si="31"/>
        <v>3.7027758007264662E-2</v>
      </c>
      <c r="R127" s="299">
        <f t="shared" si="31"/>
        <v>3.7027758006781174E-2</v>
      </c>
      <c r="S127" s="299">
        <f t="shared" si="31"/>
        <v>3.7027758006462463E-2</v>
      </c>
      <c r="T127" s="299">
        <f t="shared" si="31"/>
        <v>3.7027758008614062E-2</v>
      </c>
      <c r="U127" s="299">
        <f t="shared" si="31"/>
        <v>3.7027758007163271E-2</v>
      </c>
      <c r="V127" s="299">
        <f t="shared" si="31"/>
        <v>3.702775800717787E-2</v>
      </c>
      <c r="W127" s="299">
        <f t="shared" si="31"/>
        <v>3.7027758007211441E-2</v>
      </c>
      <c r="X127" s="299">
        <f t="shared" si="31"/>
        <v>3.7027758007093917E-2</v>
      </c>
      <c r="Y127" s="299">
        <f t="shared" si="31"/>
        <v>3.7027758007163444E-2</v>
      </c>
      <c r="DA127" s="67"/>
    </row>
    <row r="128" spans="1:105" ht="12" customHeight="1" x14ac:dyDescent="0.25">
      <c r="A128" s="173" t="s">
        <v>92</v>
      </c>
      <c r="B128" s="233">
        <f t="shared" ref="B128:Y128" si="32">IF(B$85=0,0,B$85/B$83)</f>
        <v>1.6326910814268899E-2</v>
      </c>
      <c r="C128" s="233">
        <f t="shared" si="32"/>
        <v>1.6326910814277302E-2</v>
      </c>
      <c r="D128" s="233">
        <f t="shared" si="32"/>
        <v>1.6326910814281687E-2</v>
      </c>
      <c r="E128" s="233">
        <f t="shared" si="32"/>
        <v>1.6326910814254171E-2</v>
      </c>
      <c r="F128" s="233">
        <f t="shared" si="32"/>
        <v>1.6326910813988786E-2</v>
      </c>
      <c r="G128" s="233">
        <f t="shared" si="32"/>
        <v>1.6326910813987301E-2</v>
      </c>
      <c r="H128" s="233">
        <f t="shared" si="32"/>
        <v>1.6326910814284685E-2</v>
      </c>
      <c r="I128" s="233">
        <f t="shared" si="32"/>
        <v>1.6326910814015248E-2</v>
      </c>
      <c r="J128" s="233">
        <f t="shared" si="32"/>
        <v>1.6326910814007164E-2</v>
      </c>
      <c r="K128" s="233">
        <f t="shared" si="32"/>
        <v>1.6326910813985213E-2</v>
      </c>
      <c r="L128" s="233">
        <f t="shared" si="32"/>
        <v>1.632691081400689E-2</v>
      </c>
      <c r="M128" s="233">
        <f t="shared" si="32"/>
        <v>1.6326910813922742E-2</v>
      </c>
      <c r="N128" s="233">
        <f t="shared" si="32"/>
        <v>1.6326910813952919E-2</v>
      </c>
      <c r="O128" s="233">
        <f t="shared" si="32"/>
        <v>1.6326910813927002E-2</v>
      </c>
      <c r="P128" s="233">
        <f t="shared" si="32"/>
        <v>1.6326910813955146E-2</v>
      </c>
      <c r="Q128" s="233">
        <f t="shared" si="32"/>
        <v>1.6326910813951198E-2</v>
      </c>
      <c r="R128" s="233">
        <f t="shared" si="32"/>
        <v>1.6326910813738001E-2</v>
      </c>
      <c r="S128" s="233">
        <f t="shared" si="32"/>
        <v>1.6326910813597478E-2</v>
      </c>
      <c r="T128" s="233">
        <f t="shared" si="32"/>
        <v>1.6326910814546194E-2</v>
      </c>
      <c r="U128" s="233">
        <f t="shared" si="32"/>
        <v>1.6326910813906494E-2</v>
      </c>
      <c r="V128" s="233">
        <f t="shared" si="32"/>
        <v>1.632691081391293E-2</v>
      </c>
      <c r="W128" s="233">
        <f t="shared" si="32"/>
        <v>1.6326910813927727E-2</v>
      </c>
      <c r="X128" s="233">
        <f t="shared" si="32"/>
        <v>1.6326910813875897E-2</v>
      </c>
      <c r="Y128" s="233">
        <f t="shared" si="32"/>
        <v>1.6326910813906567E-2</v>
      </c>
      <c r="DA128" s="177"/>
    </row>
    <row r="129" spans="1:105" ht="12" customHeight="1" x14ac:dyDescent="0.25">
      <c r="A129" s="173" t="s">
        <v>93</v>
      </c>
      <c r="B129" s="233">
        <f t="shared" ref="B129:Y129" si="33">IF(B$86=0,0,B$86/B$83)</f>
        <v>0.12664196862078356</v>
      </c>
      <c r="C129" s="233">
        <f t="shared" si="33"/>
        <v>0.12664196862084864</v>
      </c>
      <c r="D129" s="233">
        <f t="shared" si="33"/>
        <v>0.12664196862088273</v>
      </c>
      <c r="E129" s="233">
        <f t="shared" si="33"/>
        <v>0.12664196862066934</v>
      </c>
      <c r="F129" s="233">
        <f t="shared" si="33"/>
        <v>0.12664196861861082</v>
      </c>
      <c r="G129" s="233">
        <f t="shared" si="33"/>
        <v>0.1266419686185993</v>
      </c>
      <c r="H129" s="233">
        <f t="shared" si="33"/>
        <v>0.12664196862090599</v>
      </c>
      <c r="I129" s="233">
        <f t="shared" si="33"/>
        <v>0.12664196861881605</v>
      </c>
      <c r="J129" s="233">
        <f t="shared" si="33"/>
        <v>0.12664196861875338</v>
      </c>
      <c r="K129" s="233">
        <f t="shared" si="33"/>
        <v>0.1266419686185831</v>
      </c>
      <c r="L129" s="233">
        <f t="shared" si="33"/>
        <v>0.12664196861875124</v>
      </c>
      <c r="M129" s="233">
        <f t="shared" si="33"/>
        <v>0.12664196861809851</v>
      </c>
      <c r="N129" s="233">
        <f t="shared" si="33"/>
        <v>0.1266419686183326</v>
      </c>
      <c r="O129" s="233">
        <f t="shared" si="33"/>
        <v>0.12664196861813162</v>
      </c>
      <c r="P129" s="233">
        <f t="shared" si="33"/>
        <v>0.12664196861834984</v>
      </c>
      <c r="Q129" s="233">
        <f t="shared" si="33"/>
        <v>0.1266419686183192</v>
      </c>
      <c r="R129" s="233">
        <f t="shared" si="33"/>
        <v>0.1266419686166656</v>
      </c>
      <c r="S129" s="233">
        <f t="shared" si="33"/>
        <v>0.12664196861557553</v>
      </c>
      <c r="T129" s="233">
        <f t="shared" si="33"/>
        <v>0.12664196862293448</v>
      </c>
      <c r="U129" s="233">
        <f t="shared" si="33"/>
        <v>0.1266419686179725</v>
      </c>
      <c r="V129" s="233">
        <f t="shared" si="33"/>
        <v>0.12664196861802238</v>
      </c>
      <c r="W129" s="233">
        <f t="shared" si="33"/>
        <v>0.12664196861813717</v>
      </c>
      <c r="X129" s="233">
        <f t="shared" si="33"/>
        <v>0.12664196861773527</v>
      </c>
      <c r="Y129" s="233">
        <f t="shared" si="33"/>
        <v>0.12664196861797303</v>
      </c>
      <c r="DA129" s="177"/>
    </row>
    <row r="130" spans="1:105" ht="12" customHeight="1" x14ac:dyDescent="0.25">
      <c r="A130" s="173" t="s">
        <v>94</v>
      </c>
      <c r="B130" s="233">
        <f t="shared" ref="B130:Y130" si="34">IF(B$87=0,0,B$87/B$83)</f>
        <v>5.5919517678650783E-2</v>
      </c>
      <c r="C130" s="233">
        <f t="shared" si="34"/>
        <v>5.5919517678679517E-2</v>
      </c>
      <c r="D130" s="233">
        <f t="shared" si="34"/>
        <v>5.5919517678694602E-2</v>
      </c>
      <c r="E130" s="233">
        <f t="shared" si="34"/>
        <v>5.5919517678600345E-2</v>
      </c>
      <c r="F130" s="233">
        <f t="shared" si="34"/>
        <v>5.5919517677691405E-2</v>
      </c>
      <c r="G130" s="233">
        <f t="shared" si="34"/>
        <v>5.5919517677686305E-2</v>
      </c>
      <c r="H130" s="233">
        <f t="shared" si="34"/>
        <v>5.5919517678704823E-2</v>
      </c>
      <c r="I130" s="233">
        <f t="shared" si="34"/>
        <v>5.5919517677782006E-2</v>
      </c>
      <c r="J130" s="233">
        <f t="shared" si="34"/>
        <v>5.5919517677754327E-2</v>
      </c>
      <c r="K130" s="233">
        <f t="shared" si="34"/>
        <v>5.5919517677679137E-2</v>
      </c>
      <c r="L130" s="233">
        <f t="shared" si="34"/>
        <v>5.5919517677753397E-2</v>
      </c>
      <c r="M130" s="233">
        <f t="shared" si="34"/>
        <v>5.5919517677465197E-2</v>
      </c>
      <c r="N130" s="233">
        <f t="shared" si="34"/>
        <v>5.5919517677568559E-2</v>
      </c>
      <c r="O130" s="233">
        <f t="shared" si="34"/>
        <v>5.591951767747981E-2</v>
      </c>
      <c r="P130" s="233">
        <f t="shared" si="34"/>
        <v>5.5919517677576164E-2</v>
      </c>
      <c r="Q130" s="233">
        <f t="shared" si="34"/>
        <v>5.591951767756264E-2</v>
      </c>
      <c r="R130" s="233">
        <f t="shared" si="34"/>
        <v>5.5919517676832474E-2</v>
      </c>
      <c r="S130" s="233">
        <f t="shared" si="34"/>
        <v>5.5919517676351178E-2</v>
      </c>
      <c r="T130" s="233">
        <f t="shared" si="34"/>
        <v>5.5919517679600517E-2</v>
      </c>
      <c r="U130" s="233">
        <f t="shared" si="34"/>
        <v>5.5919517677409554E-2</v>
      </c>
      <c r="V130" s="233">
        <f t="shared" si="34"/>
        <v>5.5919517677431606E-2</v>
      </c>
      <c r="W130" s="233">
        <f t="shared" si="34"/>
        <v>5.5919517677482274E-2</v>
      </c>
      <c r="X130" s="233">
        <f t="shared" si="34"/>
        <v>5.5919517677304784E-2</v>
      </c>
      <c r="Y130" s="233">
        <f t="shared" si="34"/>
        <v>5.5919517677409797E-2</v>
      </c>
      <c r="DA130" s="177"/>
    </row>
    <row r="131" spans="1:105" ht="12" customHeight="1" x14ac:dyDescent="0.25">
      <c r="A131" s="56" t="s">
        <v>95</v>
      </c>
      <c r="B131" s="300">
        <f t="shared" ref="B131:Y131" si="35">IF(B$88=0,0,B$88/B$83)</f>
        <v>0.26086251364004343</v>
      </c>
      <c r="C131" s="300">
        <f t="shared" si="35"/>
        <v>0.26069812267227244</v>
      </c>
      <c r="D131" s="300">
        <f t="shared" si="35"/>
        <v>0.28491961308951635</v>
      </c>
      <c r="E131" s="300">
        <f t="shared" si="35"/>
        <v>0.23972828389205</v>
      </c>
      <c r="F131" s="300">
        <f t="shared" si="35"/>
        <v>0.18628703090436735</v>
      </c>
      <c r="G131" s="300">
        <f t="shared" si="35"/>
        <v>0.18479720573316241</v>
      </c>
      <c r="H131" s="300">
        <f t="shared" si="35"/>
        <v>0.19284067870855073</v>
      </c>
      <c r="I131" s="300">
        <f t="shared" si="35"/>
        <v>0.18055607189721806</v>
      </c>
      <c r="J131" s="300">
        <f t="shared" si="35"/>
        <v>0.17985161280288897</v>
      </c>
      <c r="K131" s="300">
        <f t="shared" si="35"/>
        <v>0.17227685012850522</v>
      </c>
      <c r="L131" s="300">
        <f t="shared" si="35"/>
        <v>0.16864464130307863</v>
      </c>
      <c r="M131" s="300">
        <f t="shared" si="35"/>
        <v>0.17163225042943928</v>
      </c>
      <c r="N131" s="300">
        <f t="shared" si="35"/>
        <v>0.1688394126913112</v>
      </c>
      <c r="O131" s="300">
        <f t="shared" si="35"/>
        <v>0.1690180663823955</v>
      </c>
      <c r="P131" s="300">
        <f t="shared" si="35"/>
        <v>0.16571506370688091</v>
      </c>
      <c r="Q131" s="300">
        <f t="shared" si="35"/>
        <v>0.17069626313126648</v>
      </c>
      <c r="R131" s="300">
        <f t="shared" si="35"/>
        <v>0.17838020959791503</v>
      </c>
      <c r="S131" s="300">
        <f t="shared" si="35"/>
        <v>0.17312909350829475</v>
      </c>
      <c r="T131" s="300">
        <f t="shared" si="35"/>
        <v>0.18850123368461286</v>
      </c>
      <c r="U131" s="300">
        <f t="shared" si="35"/>
        <v>0.16942215298317495</v>
      </c>
      <c r="V131" s="300">
        <f t="shared" si="35"/>
        <v>0.17246628469912981</v>
      </c>
      <c r="W131" s="300">
        <f t="shared" si="35"/>
        <v>0.17195094286341062</v>
      </c>
      <c r="X131" s="300">
        <f t="shared" si="35"/>
        <v>0.16553354533731229</v>
      </c>
      <c r="Y131" s="300">
        <f t="shared" si="35"/>
        <v>0.16400454472040185</v>
      </c>
      <c r="DA131" s="68"/>
    </row>
    <row r="132" spans="1:105" ht="12" customHeight="1" x14ac:dyDescent="0.25">
      <c r="A132" s="41" t="s">
        <v>1939</v>
      </c>
      <c r="B132" s="235">
        <f t="shared" ref="B132:Y132" si="36">IF(B$94=0,0,B$94/B$83)</f>
        <v>0.50322133123826829</v>
      </c>
      <c r="C132" s="235">
        <f t="shared" si="36"/>
        <v>0.50338572220591793</v>
      </c>
      <c r="D132" s="235">
        <f t="shared" si="36"/>
        <v>0.47916423178861034</v>
      </c>
      <c r="E132" s="235">
        <f t="shared" si="36"/>
        <v>0.5243555609864744</v>
      </c>
      <c r="F132" s="235">
        <f t="shared" si="36"/>
        <v>0.57779681397799143</v>
      </c>
      <c r="G132" s="235">
        <f t="shared" si="36"/>
        <v>0.57928663914921841</v>
      </c>
      <c r="H132" s="235">
        <f t="shared" si="36"/>
        <v>0.57124316616953263</v>
      </c>
      <c r="I132" s="235">
        <f t="shared" si="36"/>
        <v>0.58352777298475844</v>
      </c>
      <c r="J132" s="235">
        <f t="shared" si="36"/>
        <v>0.58423223207920438</v>
      </c>
      <c r="K132" s="235">
        <f t="shared" si="36"/>
        <v>0.59180699475390586</v>
      </c>
      <c r="L132" s="235">
        <f t="shared" si="36"/>
        <v>0.59543920357901892</v>
      </c>
      <c r="M132" s="235">
        <f t="shared" si="36"/>
        <v>0.59245159445387396</v>
      </c>
      <c r="N132" s="235">
        <f t="shared" si="36"/>
        <v>0.5952444321915662</v>
      </c>
      <c r="O132" s="235">
        <f t="shared" si="36"/>
        <v>0.59506577850085618</v>
      </c>
      <c r="P132" s="235">
        <f t="shared" si="36"/>
        <v>0.59836878117596437</v>
      </c>
      <c r="Q132" s="235">
        <f t="shared" si="36"/>
        <v>0.59338758175163542</v>
      </c>
      <c r="R132" s="235">
        <f t="shared" si="36"/>
        <v>0.58570363528806757</v>
      </c>
      <c r="S132" s="235">
        <f t="shared" si="36"/>
        <v>0.59095475137971876</v>
      </c>
      <c r="T132" s="235">
        <f t="shared" si="36"/>
        <v>0.57558261118969201</v>
      </c>
      <c r="U132" s="235">
        <f t="shared" si="36"/>
        <v>0.59466169190037288</v>
      </c>
      <c r="V132" s="235">
        <f t="shared" si="36"/>
        <v>0.59161756018432576</v>
      </c>
      <c r="W132" s="235">
        <f t="shared" si="36"/>
        <v>0.59213290201983038</v>
      </c>
      <c r="X132" s="235">
        <f t="shared" si="36"/>
        <v>0.59855029954667771</v>
      </c>
      <c r="Y132" s="235">
        <f t="shared" si="36"/>
        <v>0.60007930016314492</v>
      </c>
      <c r="DA132" s="97"/>
    </row>
    <row r="133" spans="1:105" ht="12" customHeight="1" x14ac:dyDescent="0.25">
      <c r="J133" s="131"/>
    </row>
    <row r="134" spans="1:105" ht="15" customHeight="1" x14ac:dyDescent="0.25">
      <c r="A134" s="32" t="s">
        <v>252</v>
      </c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DA134" s="88"/>
    </row>
    <row r="135" spans="1:105" ht="12" customHeight="1" x14ac:dyDescent="0.25">
      <c r="J135" s="131"/>
    </row>
    <row r="136" spans="1:105" ht="12" customHeight="1" x14ac:dyDescent="0.25">
      <c r="A136" s="35" t="s">
        <v>54</v>
      </c>
      <c r="B136" s="320">
        <f t="shared" ref="B136:Y136" si="37">SUM(B$137:B$144)</f>
        <v>0</v>
      </c>
      <c r="C136" s="320">
        <f t="shared" si="37"/>
        <v>0</v>
      </c>
      <c r="D136" s="320">
        <f t="shared" si="37"/>
        <v>0</v>
      </c>
      <c r="E136" s="320">
        <f t="shared" si="37"/>
        <v>0</v>
      </c>
      <c r="F136" s="320">
        <f t="shared" si="37"/>
        <v>0</v>
      </c>
      <c r="G136" s="320">
        <f t="shared" si="37"/>
        <v>0</v>
      </c>
      <c r="H136" s="320">
        <f t="shared" si="37"/>
        <v>0</v>
      </c>
      <c r="I136" s="320">
        <f t="shared" si="37"/>
        <v>0</v>
      </c>
      <c r="J136" s="320">
        <f t="shared" si="37"/>
        <v>0</v>
      </c>
      <c r="K136" s="320">
        <f t="shared" si="37"/>
        <v>0</v>
      </c>
      <c r="L136" s="320">
        <f t="shared" si="37"/>
        <v>0</v>
      </c>
      <c r="M136" s="320">
        <f t="shared" si="37"/>
        <v>0</v>
      </c>
      <c r="N136" s="320">
        <f t="shared" si="37"/>
        <v>0</v>
      </c>
      <c r="O136" s="320">
        <f t="shared" si="37"/>
        <v>0</v>
      </c>
      <c r="P136" s="320">
        <f t="shared" si="37"/>
        <v>0</v>
      </c>
      <c r="Q136" s="320">
        <f t="shared" si="37"/>
        <v>0</v>
      </c>
      <c r="R136" s="320">
        <f t="shared" si="37"/>
        <v>0</v>
      </c>
      <c r="S136" s="320">
        <f t="shared" si="37"/>
        <v>0</v>
      </c>
      <c r="T136" s="320">
        <f t="shared" si="37"/>
        <v>0</v>
      </c>
      <c r="U136" s="320">
        <f t="shared" si="37"/>
        <v>0</v>
      </c>
      <c r="V136" s="320">
        <f t="shared" si="37"/>
        <v>0</v>
      </c>
      <c r="W136" s="320">
        <f t="shared" si="37"/>
        <v>0</v>
      </c>
      <c r="X136" s="320">
        <f t="shared" si="37"/>
        <v>0</v>
      </c>
      <c r="Y136" s="320">
        <f t="shared" si="37"/>
        <v>0</v>
      </c>
      <c r="DA136" s="95"/>
    </row>
    <row r="137" spans="1:105" ht="12" customHeight="1" x14ac:dyDescent="0.25">
      <c r="A137" s="55" t="s">
        <v>91</v>
      </c>
      <c r="B137" s="273">
        <f>IF(B$6=0,0,B$6/PPA!B$10*1000)</f>
        <v>0</v>
      </c>
      <c r="C137" s="273">
        <f>IF(C$6=0,0,C$6/PPA!C$10*1000)</f>
        <v>0</v>
      </c>
      <c r="D137" s="273">
        <f>IF(D$6=0,0,D$6/PPA!D$10*1000)</f>
        <v>0</v>
      </c>
      <c r="E137" s="273">
        <f>IF(E$6=0,0,E$6/PPA!E$10*1000)</f>
        <v>0</v>
      </c>
      <c r="F137" s="273">
        <f>IF(F$6=0,0,F$6/PPA!F$10*1000)</f>
        <v>0</v>
      </c>
      <c r="G137" s="273">
        <f>IF(G$6=0,0,G$6/PPA!G$10*1000)</f>
        <v>0</v>
      </c>
      <c r="H137" s="273">
        <f>IF(H$6=0,0,H$6/PPA!H$10*1000)</f>
        <v>0</v>
      </c>
      <c r="I137" s="273">
        <f>IF(I$6=0,0,I$6/PPA!I$10*1000)</f>
        <v>0</v>
      </c>
      <c r="J137" s="273">
        <f>IF(J$6=0,0,J$6/PPA!J$10*1000)</f>
        <v>0</v>
      </c>
      <c r="K137" s="273">
        <f>IF(K$6=0,0,K$6/PPA!K$10*1000)</f>
        <v>0</v>
      </c>
      <c r="L137" s="273">
        <f>IF(L$6=0,0,L$6/PPA!L$10*1000)</f>
        <v>0</v>
      </c>
      <c r="M137" s="273">
        <f>IF(M$6=0,0,M$6/PPA!M$10*1000)</f>
        <v>0</v>
      </c>
      <c r="N137" s="273">
        <f>IF(N$6=0,0,N$6/PPA!N$10*1000)</f>
        <v>0</v>
      </c>
      <c r="O137" s="273">
        <f>IF(O$6=0,0,O$6/PPA!O$10*1000)</f>
        <v>0</v>
      </c>
      <c r="P137" s="273">
        <f>IF(P$6=0,0,P$6/PPA!P$10*1000)</f>
        <v>0</v>
      </c>
      <c r="Q137" s="273">
        <f>IF(Q$6=0,0,Q$6/PPA!Q$10*1000)</f>
        <v>0</v>
      </c>
      <c r="R137" s="273">
        <f>IF(R$6=0,0,R$6/PPA!R$10*1000)</f>
        <v>0</v>
      </c>
      <c r="S137" s="273">
        <f>IF(S$6=0,0,S$6/PPA!S$10*1000)</f>
        <v>0</v>
      </c>
      <c r="T137" s="273">
        <f>IF(T$6=0,0,T$6/PPA!T$10*1000)</f>
        <v>0</v>
      </c>
      <c r="U137" s="273">
        <f>IF(U$6=0,0,U$6/PPA!U$10*1000)</f>
        <v>0</v>
      </c>
      <c r="V137" s="273">
        <f>IF(V$6=0,0,V$6/PPA!V$10*1000)</f>
        <v>0</v>
      </c>
      <c r="W137" s="273">
        <f>IF(W$6=0,0,W$6/PPA!W$10*1000)</f>
        <v>0</v>
      </c>
      <c r="X137" s="273">
        <f>IF(X$6=0,0,X$6/PPA!X$10*1000)</f>
        <v>0</v>
      </c>
      <c r="Y137" s="273">
        <f>IF(Y$6=0,0,Y$6/PPA!Y$10*1000)</f>
        <v>0</v>
      </c>
      <c r="DA137" s="76"/>
    </row>
    <row r="138" spans="1:105" ht="12" customHeight="1" x14ac:dyDescent="0.25">
      <c r="A138" s="173" t="s">
        <v>92</v>
      </c>
      <c r="B138" s="274">
        <f>IF(B$7=0,0,B$7/PPA!B$10*1000)</f>
        <v>0</v>
      </c>
      <c r="C138" s="274">
        <f>IF(C$7=0,0,C$7/PPA!C$10*1000)</f>
        <v>0</v>
      </c>
      <c r="D138" s="274">
        <f>IF(D$7=0,0,D$7/PPA!D$10*1000)</f>
        <v>0</v>
      </c>
      <c r="E138" s="274">
        <f>IF(E$7=0,0,E$7/PPA!E$10*1000)</f>
        <v>0</v>
      </c>
      <c r="F138" s="274">
        <f>IF(F$7=0,0,F$7/PPA!F$10*1000)</f>
        <v>0</v>
      </c>
      <c r="G138" s="274">
        <f>IF(G$7=0,0,G$7/PPA!G$10*1000)</f>
        <v>0</v>
      </c>
      <c r="H138" s="274">
        <f>IF(H$7=0,0,H$7/PPA!H$10*1000)</f>
        <v>0</v>
      </c>
      <c r="I138" s="274">
        <f>IF(I$7=0,0,I$7/PPA!I$10*1000)</f>
        <v>0</v>
      </c>
      <c r="J138" s="274">
        <f>IF(J$7=0,0,J$7/PPA!J$10*1000)</f>
        <v>0</v>
      </c>
      <c r="K138" s="274">
        <f>IF(K$7=0,0,K$7/PPA!K$10*1000)</f>
        <v>0</v>
      </c>
      <c r="L138" s="274">
        <f>IF(L$7=0,0,L$7/PPA!L$10*1000)</f>
        <v>0</v>
      </c>
      <c r="M138" s="274">
        <f>IF(M$7=0,0,M$7/PPA!M$10*1000)</f>
        <v>0</v>
      </c>
      <c r="N138" s="274">
        <f>IF(N$7=0,0,N$7/PPA!N$10*1000)</f>
        <v>0</v>
      </c>
      <c r="O138" s="274">
        <f>IF(O$7=0,0,O$7/PPA!O$10*1000)</f>
        <v>0</v>
      </c>
      <c r="P138" s="274">
        <f>IF(P$7=0,0,P$7/PPA!P$10*1000)</f>
        <v>0</v>
      </c>
      <c r="Q138" s="274">
        <f>IF(Q$7=0,0,Q$7/PPA!Q$10*1000)</f>
        <v>0</v>
      </c>
      <c r="R138" s="274">
        <f>IF(R$7=0,0,R$7/PPA!R$10*1000)</f>
        <v>0</v>
      </c>
      <c r="S138" s="274">
        <f>IF(S$7=0,0,S$7/PPA!S$10*1000)</f>
        <v>0</v>
      </c>
      <c r="T138" s="274">
        <f>IF(T$7=0,0,T$7/PPA!T$10*1000)</f>
        <v>0</v>
      </c>
      <c r="U138" s="274">
        <f>IF(U$7=0,0,U$7/PPA!U$10*1000)</f>
        <v>0</v>
      </c>
      <c r="V138" s="274">
        <f>IF(V$7=0,0,V$7/PPA!V$10*1000)</f>
        <v>0</v>
      </c>
      <c r="W138" s="274">
        <f>IF(W$7=0,0,W$7/PPA!W$10*1000)</f>
        <v>0</v>
      </c>
      <c r="X138" s="274">
        <f>IF(X$7=0,0,X$7/PPA!X$10*1000)</f>
        <v>0</v>
      </c>
      <c r="Y138" s="274">
        <f>IF(Y$7=0,0,Y$7/PPA!Y$10*1000)</f>
        <v>0</v>
      </c>
      <c r="DA138" s="77"/>
    </row>
    <row r="139" spans="1:105" ht="12" customHeight="1" x14ac:dyDescent="0.25">
      <c r="A139" s="173" t="s">
        <v>93</v>
      </c>
      <c r="B139" s="274">
        <f>IF(B$8=0,0,B$8/PPA!B$10*1000)</f>
        <v>0</v>
      </c>
      <c r="C139" s="274">
        <f>IF(C$8=0,0,C$8/PPA!C$10*1000)</f>
        <v>0</v>
      </c>
      <c r="D139" s="274">
        <f>IF(D$8=0,0,D$8/PPA!D$10*1000)</f>
        <v>0</v>
      </c>
      <c r="E139" s="274">
        <f>IF(E$8=0,0,E$8/PPA!E$10*1000)</f>
        <v>0</v>
      </c>
      <c r="F139" s="274">
        <f>IF(F$8=0,0,F$8/PPA!F$10*1000)</f>
        <v>0</v>
      </c>
      <c r="G139" s="274">
        <f>IF(G$8=0,0,G$8/PPA!G$10*1000)</f>
        <v>0</v>
      </c>
      <c r="H139" s="274">
        <f>IF(H$8=0,0,H$8/PPA!H$10*1000)</f>
        <v>0</v>
      </c>
      <c r="I139" s="274">
        <f>IF(I$8=0,0,I$8/PPA!I$10*1000)</f>
        <v>0</v>
      </c>
      <c r="J139" s="274">
        <f>IF(J$8=0,0,J$8/PPA!J$10*1000)</f>
        <v>0</v>
      </c>
      <c r="K139" s="274">
        <f>IF(K$8=0,0,K$8/PPA!K$10*1000)</f>
        <v>0</v>
      </c>
      <c r="L139" s="274">
        <f>IF(L$8=0,0,L$8/PPA!L$10*1000)</f>
        <v>0</v>
      </c>
      <c r="M139" s="274">
        <f>IF(M$8=0,0,M$8/PPA!M$10*1000)</f>
        <v>0</v>
      </c>
      <c r="N139" s="274">
        <f>IF(N$8=0,0,N$8/PPA!N$10*1000)</f>
        <v>0</v>
      </c>
      <c r="O139" s="274">
        <f>IF(O$8=0,0,O$8/PPA!O$10*1000)</f>
        <v>0</v>
      </c>
      <c r="P139" s="274">
        <f>IF(P$8=0,0,P$8/PPA!P$10*1000)</f>
        <v>0</v>
      </c>
      <c r="Q139" s="274">
        <f>IF(Q$8=0,0,Q$8/PPA!Q$10*1000)</f>
        <v>0</v>
      </c>
      <c r="R139" s="274">
        <f>IF(R$8=0,0,R$8/PPA!R$10*1000)</f>
        <v>0</v>
      </c>
      <c r="S139" s="274">
        <f>IF(S$8=0,0,S$8/PPA!S$10*1000)</f>
        <v>0</v>
      </c>
      <c r="T139" s="274">
        <f>IF(T$8=0,0,T$8/PPA!T$10*1000)</f>
        <v>0</v>
      </c>
      <c r="U139" s="274">
        <f>IF(U$8=0,0,U$8/PPA!U$10*1000)</f>
        <v>0</v>
      </c>
      <c r="V139" s="274">
        <f>IF(V$8=0,0,V$8/PPA!V$10*1000)</f>
        <v>0</v>
      </c>
      <c r="W139" s="274">
        <f>IF(W$8=0,0,W$8/PPA!W$10*1000)</f>
        <v>0</v>
      </c>
      <c r="X139" s="274">
        <f>IF(X$8=0,0,X$8/PPA!X$10*1000)</f>
        <v>0</v>
      </c>
      <c r="Y139" s="274">
        <f>IF(Y$8=0,0,Y$8/PPA!Y$10*1000)</f>
        <v>0</v>
      </c>
      <c r="DA139" s="77"/>
    </row>
    <row r="140" spans="1:105" ht="12" customHeight="1" x14ac:dyDescent="0.25">
      <c r="A140" s="173" t="s">
        <v>94</v>
      </c>
      <c r="B140" s="274">
        <f>IF(B$9=0,0,B$9/PPA!B$10*1000)</f>
        <v>0</v>
      </c>
      <c r="C140" s="274">
        <f>IF(C$9=0,0,C$9/PPA!C$10*1000)</f>
        <v>0</v>
      </c>
      <c r="D140" s="274">
        <f>IF(D$9=0,0,D$9/PPA!D$10*1000)</f>
        <v>0</v>
      </c>
      <c r="E140" s="274">
        <f>IF(E$9=0,0,E$9/PPA!E$10*1000)</f>
        <v>0</v>
      </c>
      <c r="F140" s="274">
        <f>IF(F$9=0,0,F$9/PPA!F$10*1000)</f>
        <v>0</v>
      </c>
      <c r="G140" s="274">
        <f>IF(G$9=0,0,G$9/PPA!G$10*1000)</f>
        <v>0</v>
      </c>
      <c r="H140" s="274">
        <f>IF(H$9=0,0,H$9/PPA!H$10*1000)</f>
        <v>0</v>
      </c>
      <c r="I140" s="274">
        <f>IF(I$9=0,0,I$9/PPA!I$10*1000)</f>
        <v>0</v>
      </c>
      <c r="J140" s="274">
        <f>IF(J$9=0,0,J$9/PPA!J$10*1000)</f>
        <v>0</v>
      </c>
      <c r="K140" s="274">
        <f>IF(K$9=0,0,K$9/PPA!K$10*1000)</f>
        <v>0</v>
      </c>
      <c r="L140" s="274">
        <f>IF(L$9=0,0,L$9/PPA!L$10*1000)</f>
        <v>0</v>
      </c>
      <c r="M140" s="274">
        <f>IF(M$9=0,0,M$9/PPA!M$10*1000)</f>
        <v>0</v>
      </c>
      <c r="N140" s="274">
        <f>IF(N$9=0,0,N$9/PPA!N$10*1000)</f>
        <v>0</v>
      </c>
      <c r="O140" s="274">
        <f>IF(O$9=0,0,O$9/PPA!O$10*1000)</f>
        <v>0</v>
      </c>
      <c r="P140" s="274">
        <f>IF(P$9=0,0,P$9/PPA!P$10*1000)</f>
        <v>0</v>
      </c>
      <c r="Q140" s="274">
        <f>IF(Q$9=0,0,Q$9/PPA!Q$10*1000)</f>
        <v>0</v>
      </c>
      <c r="R140" s="274">
        <f>IF(R$9=0,0,R$9/PPA!R$10*1000)</f>
        <v>0</v>
      </c>
      <c r="S140" s="274">
        <f>IF(S$9=0,0,S$9/PPA!S$10*1000)</f>
        <v>0</v>
      </c>
      <c r="T140" s="274">
        <f>IF(T$9=0,0,T$9/PPA!T$10*1000)</f>
        <v>0</v>
      </c>
      <c r="U140" s="274">
        <f>IF(U$9=0,0,U$9/PPA!U$10*1000)</f>
        <v>0</v>
      </c>
      <c r="V140" s="274">
        <f>IF(V$9=0,0,V$9/PPA!V$10*1000)</f>
        <v>0</v>
      </c>
      <c r="W140" s="274">
        <f>IF(W$9=0,0,W$9/PPA!W$10*1000)</f>
        <v>0</v>
      </c>
      <c r="X140" s="274">
        <f>IF(X$9=0,0,X$9/PPA!X$10*1000)</f>
        <v>0</v>
      </c>
      <c r="Y140" s="274">
        <f>IF(Y$9=0,0,Y$9/PPA!Y$10*1000)</f>
        <v>0</v>
      </c>
      <c r="DA140" s="77"/>
    </row>
    <row r="141" spans="1:105" ht="12" customHeight="1" x14ac:dyDescent="0.25">
      <c r="A141" s="56" t="s">
        <v>95</v>
      </c>
      <c r="B141" s="275">
        <f>IF(B$10=0,0,B$10/PPA!B$10*1000)</f>
        <v>0</v>
      </c>
      <c r="C141" s="275">
        <f>IF(C$10=0,0,C$10/PPA!C$10*1000)</f>
        <v>0</v>
      </c>
      <c r="D141" s="275">
        <f>IF(D$10=0,0,D$10/PPA!D$10*1000)</f>
        <v>0</v>
      </c>
      <c r="E141" s="275">
        <f>IF(E$10=0,0,E$10/PPA!E$10*1000)</f>
        <v>0</v>
      </c>
      <c r="F141" s="275">
        <f>IF(F$10=0,0,F$10/PPA!F$10*1000)</f>
        <v>0</v>
      </c>
      <c r="G141" s="275">
        <f>IF(G$10=0,0,G$10/PPA!G$10*1000)</f>
        <v>0</v>
      </c>
      <c r="H141" s="275">
        <f>IF(H$10=0,0,H$10/PPA!H$10*1000)</f>
        <v>0</v>
      </c>
      <c r="I141" s="275">
        <f>IF(I$10=0,0,I$10/PPA!I$10*1000)</f>
        <v>0</v>
      </c>
      <c r="J141" s="275">
        <f>IF(J$10=0,0,J$10/PPA!J$10*1000)</f>
        <v>0</v>
      </c>
      <c r="K141" s="275">
        <f>IF(K$10=0,0,K$10/PPA!K$10*1000)</f>
        <v>0</v>
      </c>
      <c r="L141" s="275">
        <f>IF(L$10=0,0,L$10/PPA!L$10*1000)</f>
        <v>0</v>
      </c>
      <c r="M141" s="275">
        <f>IF(M$10=0,0,M$10/PPA!M$10*1000)</f>
        <v>0</v>
      </c>
      <c r="N141" s="275">
        <f>IF(N$10=0,0,N$10/PPA!N$10*1000)</f>
        <v>0</v>
      </c>
      <c r="O141" s="275">
        <f>IF(O$10=0,0,O$10/PPA!O$10*1000)</f>
        <v>0</v>
      </c>
      <c r="P141" s="275">
        <f>IF(P$10=0,0,P$10/PPA!P$10*1000)</f>
        <v>0</v>
      </c>
      <c r="Q141" s="275">
        <f>IF(Q$10=0,0,Q$10/PPA!Q$10*1000)</f>
        <v>0</v>
      </c>
      <c r="R141" s="275">
        <f>IF(R$10=0,0,R$10/PPA!R$10*1000)</f>
        <v>0</v>
      </c>
      <c r="S141" s="275">
        <f>IF(S$10=0,0,S$10/PPA!S$10*1000)</f>
        <v>0</v>
      </c>
      <c r="T141" s="275">
        <f>IF(T$10=0,0,T$10/PPA!T$10*1000)</f>
        <v>0</v>
      </c>
      <c r="U141" s="275">
        <f>IF(U$10=0,0,U$10/PPA!U$10*1000)</f>
        <v>0</v>
      </c>
      <c r="V141" s="275">
        <f>IF(V$10=0,0,V$10/PPA!V$10*1000)</f>
        <v>0</v>
      </c>
      <c r="W141" s="275">
        <f>IF(W$10=0,0,W$10/PPA!W$10*1000)</f>
        <v>0</v>
      </c>
      <c r="X141" s="275">
        <f>IF(X$10=0,0,X$10/PPA!X$10*1000)</f>
        <v>0</v>
      </c>
      <c r="Y141" s="275">
        <f>IF(Y$10=0,0,Y$10/PPA!Y$10*1000)</f>
        <v>0</v>
      </c>
      <c r="DA141" s="78"/>
    </row>
    <row r="142" spans="1:105" ht="12" customHeight="1" x14ac:dyDescent="0.25">
      <c r="A142" s="174" t="s">
        <v>1853</v>
      </c>
      <c r="B142" s="276">
        <f>IF(B$16=0,0,B$16/PPA!B$10*1000)</f>
        <v>0</v>
      </c>
      <c r="C142" s="276">
        <f>IF(C$16=0,0,C$16/PPA!C$10*1000)</f>
        <v>0</v>
      </c>
      <c r="D142" s="276">
        <f>IF(D$16=0,0,D$16/PPA!D$10*1000)</f>
        <v>0</v>
      </c>
      <c r="E142" s="276">
        <f>IF(E$16=0,0,E$16/PPA!E$10*1000)</f>
        <v>0</v>
      </c>
      <c r="F142" s="276">
        <f>IF(F$16=0,0,F$16/PPA!F$10*1000)</f>
        <v>0</v>
      </c>
      <c r="G142" s="276">
        <f>IF(G$16=0,0,G$16/PPA!G$10*1000)</f>
        <v>0</v>
      </c>
      <c r="H142" s="276">
        <f>IF(H$16=0,0,H$16/PPA!H$10*1000)</f>
        <v>0</v>
      </c>
      <c r="I142" s="276">
        <f>IF(I$16=0,0,I$16/PPA!I$10*1000)</f>
        <v>0</v>
      </c>
      <c r="J142" s="276">
        <f>IF(J$16=0,0,J$16/PPA!J$10*1000)</f>
        <v>0</v>
      </c>
      <c r="K142" s="276">
        <f>IF(K$16=0,0,K$16/PPA!K$10*1000)</f>
        <v>0</v>
      </c>
      <c r="L142" s="276">
        <f>IF(L$16=0,0,L$16/PPA!L$10*1000)</f>
        <v>0</v>
      </c>
      <c r="M142" s="276">
        <f>IF(M$16=0,0,M$16/PPA!M$10*1000)</f>
        <v>0</v>
      </c>
      <c r="N142" s="276">
        <f>IF(N$16=0,0,N$16/PPA!N$10*1000)</f>
        <v>0</v>
      </c>
      <c r="O142" s="276">
        <f>IF(O$16=0,0,O$16/PPA!O$10*1000)</f>
        <v>0</v>
      </c>
      <c r="P142" s="276">
        <f>IF(P$16=0,0,P$16/PPA!P$10*1000)</f>
        <v>0</v>
      </c>
      <c r="Q142" s="276">
        <f>IF(Q$16=0,0,Q$16/PPA!Q$10*1000)</f>
        <v>0</v>
      </c>
      <c r="R142" s="276">
        <f>IF(R$16=0,0,R$16/PPA!R$10*1000)</f>
        <v>0</v>
      </c>
      <c r="S142" s="276">
        <f>IF(S$16=0,0,S$16/PPA!S$10*1000)</f>
        <v>0</v>
      </c>
      <c r="T142" s="276">
        <f>IF(T$16=0,0,T$16/PPA!T$10*1000)</f>
        <v>0</v>
      </c>
      <c r="U142" s="276">
        <f>IF(U$16=0,0,U$16/PPA!U$10*1000)</f>
        <v>0</v>
      </c>
      <c r="V142" s="276">
        <f>IF(V$16=0,0,V$16/PPA!V$10*1000)</f>
        <v>0</v>
      </c>
      <c r="W142" s="276">
        <f>IF(W$16=0,0,W$16/PPA!W$10*1000)</f>
        <v>0</v>
      </c>
      <c r="X142" s="276">
        <f>IF(X$16=0,0,X$16/PPA!X$10*1000)</f>
        <v>0</v>
      </c>
      <c r="Y142" s="276">
        <f>IF(Y$16=0,0,Y$16/PPA!Y$10*1000)</f>
        <v>0</v>
      </c>
      <c r="DA142" s="79"/>
    </row>
    <row r="143" spans="1:105" ht="12" customHeight="1" x14ac:dyDescent="0.25">
      <c r="A143" s="174" t="s">
        <v>1855</v>
      </c>
      <c r="B143" s="276">
        <f>IF(B$17=0,0,B$17/PPA!B$10*1000)</f>
        <v>0</v>
      </c>
      <c r="C143" s="276">
        <f>IF(C$17=0,0,C$17/PPA!C$10*1000)</f>
        <v>0</v>
      </c>
      <c r="D143" s="276">
        <f>IF(D$17=0,0,D$17/PPA!D$10*1000)</f>
        <v>0</v>
      </c>
      <c r="E143" s="276">
        <f>IF(E$17=0,0,E$17/PPA!E$10*1000)</f>
        <v>0</v>
      </c>
      <c r="F143" s="276">
        <f>IF(F$17=0,0,F$17/PPA!F$10*1000)</f>
        <v>0</v>
      </c>
      <c r="G143" s="276">
        <f>IF(G$17=0,0,G$17/PPA!G$10*1000)</f>
        <v>0</v>
      </c>
      <c r="H143" s="276">
        <f>IF(H$17=0,0,H$17/PPA!H$10*1000)</f>
        <v>0</v>
      </c>
      <c r="I143" s="276">
        <f>IF(I$17=0,0,I$17/PPA!I$10*1000)</f>
        <v>0</v>
      </c>
      <c r="J143" s="276">
        <f>IF(J$17=0,0,J$17/PPA!J$10*1000)</f>
        <v>0</v>
      </c>
      <c r="K143" s="276">
        <f>IF(K$17=0,0,K$17/PPA!K$10*1000)</f>
        <v>0</v>
      </c>
      <c r="L143" s="276">
        <f>IF(L$17=0,0,L$17/PPA!L$10*1000)</f>
        <v>0</v>
      </c>
      <c r="M143" s="276">
        <f>IF(M$17=0,0,M$17/PPA!M$10*1000)</f>
        <v>0</v>
      </c>
      <c r="N143" s="276">
        <f>IF(N$17=0,0,N$17/PPA!N$10*1000)</f>
        <v>0</v>
      </c>
      <c r="O143" s="276">
        <f>IF(O$17=0,0,O$17/PPA!O$10*1000)</f>
        <v>0</v>
      </c>
      <c r="P143" s="276">
        <f>IF(P$17=0,0,P$17/PPA!P$10*1000)</f>
        <v>0</v>
      </c>
      <c r="Q143" s="276">
        <f>IF(Q$17=0,0,Q$17/PPA!Q$10*1000)</f>
        <v>0</v>
      </c>
      <c r="R143" s="276">
        <f>IF(R$17=0,0,R$17/PPA!R$10*1000)</f>
        <v>0</v>
      </c>
      <c r="S143" s="276">
        <f>IF(S$17=0,0,S$17/PPA!S$10*1000)</f>
        <v>0</v>
      </c>
      <c r="T143" s="276">
        <f>IF(T$17=0,0,T$17/PPA!T$10*1000)</f>
        <v>0</v>
      </c>
      <c r="U143" s="276">
        <f>IF(U$17=0,0,U$17/PPA!U$10*1000)</f>
        <v>0</v>
      </c>
      <c r="V143" s="276">
        <f>IF(V$17=0,0,V$17/PPA!V$10*1000)</f>
        <v>0</v>
      </c>
      <c r="W143" s="276">
        <f>IF(W$17=0,0,W$17/PPA!W$10*1000)</f>
        <v>0</v>
      </c>
      <c r="X143" s="276">
        <f>IF(X$17=0,0,X$17/PPA!X$10*1000)</f>
        <v>0</v>
      </c>
      <c r="Y143" s="276">
        <f>IF(Y$17=0,0,Y$17/PPA!Y$10*1000)</f>
        <v>0</v>
      </c>
      <c r="DA143" s="79"/>
    </row>
    <row r="144" spans="1:105" ht="12" customHeight="1" x14ac:dyDescent="0.25">
      <c r="A144" s="41" t="s">
        <v>1870</v>
      </c>
      <c r="B144" s="277">
        <f>IF(B$30=0,0,B$30/PPA!B$10*1000)</f>
        <v>0</v>
      </c>
      <c r="C144" s="277">
        <f>IF(C$30=0,0,C$30/PPA!C$10*1000)</f>
        <v>0</v>
      </c>
      <c r="D144" s="277">
        <f>IF(D$30=0,0,D$30/PPA!D$10*1000)</f>
        <v>0</v>
      </c>
      <c r="E144" s="277">
        <f>IF(E$30=0,0,E$30/PPA!E$10*1000)</f>
        <v>0</v>
      </c>
      <c r="F144" s="277">
        <f>IF(F$30=0,0,F$30/PPA!F$10*1000)</f>
        <v>0</v>
      </c>
      <c r="G144" s="277">
        <f>IF(G$30=0,0,G$30/PPA!G$10*1000)</f>
        <v>0</v>
      </c>
      <c r="H144" s="277">
        <f>IF(H$30=0,0,H$30/PPA!H$10*1000)</f>
        <v>0</v>
      </c>
      <c r="I144" s="277">
        <f>IF(I$30=0,0,I$30/PPA!I$10*1000)</f>
        <v>0</v>
      </c>
      <c r="J144" s="277">
        <f>IF(J$30=0,0,J$30/PPA!J$10*1000)</f>
        <v>0</v>
      </c>
      <c r="K144" s="277">
        <f>IF(K$30=0,0,K$30/PPA!K$10*1000)</f>
        <v>0</v>
      </c>
      <c r="L144" s="277">
        <f>IF(L$30=0,0,L$30/PPA!L$10*1000)</f>
        <v>0</v>
      </c>
      <c r="M144" s="277">
        <f>IF(M$30=0,0,M$30/PPA!M$10*1000)</f>
        <v>0</v>
      </c>
      <c r="N144" s="277">
        <f>IF(N$30=0,0,N$30/PPA!N$10*1000)</f>
        <v>0</v>
      </c>
      <c r="O144" s="277">
        <f>IF(O$30=0,0,O$30/PPA!O$10*1000)</f>
        <v>0</v>
      </c>
      <c r="P144" s="277">
        <f>IF(P$30=0,0,P$30/PPA!P$10*1000)</f>
        <v>0</v>
      </c>
      <c r="Q144" s="277">
        <f>IF(Q$30=0,0,Q$30/PPA!Q$10*1000)</f>
        <v>0</v>
      </c>
      <c r="R144" s="277">
        <f>IF(R$30=0,0,R$30/PPA!R$10*1000)</f>
        <v>0</v>
      </c>
      <c r="S144" s="277">
        <f>IF(S$30=0,0,S$30/PPA!S$10*1000)</f>
        <v>0</v>
      </c>
      <c r="T144" s="277">
        <f>IF(T$30=0,0,T$30/PPA!T$10*1000)</f>
        <v>0</v>
      </c>
      <c r="U144" s="277">
        <f>IF(U$30=0,0,U$30/PPA!U$10*1000)</f>
        <v>0</v>
      </c>
      <c r="V144" s="277">
        <f>IF(V$30=0,0,V$30/PPA!V$10*1000)</f>
        <v>0</v>
      </c>
      <c r="W144" s="277">
        <f>IF(W$30=0,0,W$30/PPA!W$10*1000)</f>
        <v>0</v>
      </c>
      <c r="X144" s="277">
        <f>IF(X$30=0,0,X$30/PPA!X$10*1000)</f>
        <v>0</v>
      </c>
      <c r="Y144" s="277">
        <f>IF(Y$30=0,0,Y$30/PPA!Y$10*1000)</f>
        <v>0</v>
      </c>
      <c r="DA144" s="82"/>
    </row>
    <row r="145" spans="1:105" ht="12" customHeight="1" x14ac:dyDescent="0.25">
      <c r="J145" s="131"/>
    </row>
    <row r="146" spans="1:105" ht="12" customHeight="1" x14ac:dyDescent="0.25">
      <c r="A146" s="35" t="s">
        <v>55</v>
      </c>
      <c r="B146" s="320">
        <f t="shared" ref="B146:Y146" si="38">SUM(B$147:B$154)</f>
        <v>281.84127104144346</v>
      </c>
      <c r="C146" s="320">
        <f t="shared" si="38"/>
        <v>266.38950970151262</v>
      </c>
      <c r="D146" s="320">
        <f t="shared" si="38"/>
        <v>271.64494869450363</v>
      </c>
      <c r="E146" s="320">
        <f t="shared" si="38"/>
        <v>292.90701101824601</v>
      </c>
      <c r="F146" s="320">
        <f t="shared" si="38"/>
        <v>225.2413739728197</v>
      </c>
      <c r="G146" s="320">
        <f t="shared" si="38"/>
        <v>206.54036872762759</v>
      </c>
      <c r="H146" s="320">
        <f t="shared" si="38"/>
        <v>292.23902946184342</v>
      </c>
      <c r="I146" s="320">
        <f t="shared" si="38"/>
        <v>295.0095414298338</v>
      </c>
      <c r="J146" s="320">
        <f t="shared" si="38"/>
        <v>248.59161247825122</v>
      </c>
      <c r="K146" s="320">
        <f t="shared" si="38"/>
        <v>193.50322924562767</v>
      </c>
      <c r="L146" s="320">
        <f t="shared" si="38"/>
        <v>164.00669709871374</v>
      </c>
      <c r="M146" s="320">
        <f t="shared" si="38"/>
        <v>152.48936929482795</v>
      </c>
      <c r="N146" s="320">
        <f t="shared" si="38"/>
        <v>171.37536607752608</v>
      </c>
      <c r="O146" s="320">
        <f t="shared" si="38"/>
        <v>154.63063442840254</v>
      </c>
      <c r="P146" s="320">
        <f t="shared" si="38"/>
        <v>171.20054654133597</v>
      </c>
      <c r="Q146" s="320">
        <f t="shared" si="38"/>
        <v>143.71527166516569</v>
      </c>
      <c r="R146" s="320">
        <f t="shared" si="38"/>
        <v>143.59378598226365</v>
      </c>
      <c r="S146" s="320">
        <f t="shared" si="38"/>
        <v>142.5353896545582</v>
      </c>
      <c r="T146" s="320">
        <f t="shared" si="38"/>
        <v>143.85804274321504</v>
      </c>
      <c r="U146" s="320">
        <f t="shared" si="38"/>
        <v>201.7761813056087</v>
      </c>
      <c r="V146" s="320">
        <f t="shared" si="38"/>
        <v>186.8839990814146</v>
      </c>
      <c r="W146" s="320">
        <f t="shared" si="38"/>
        <v>179.17708137410676</v>
      </c>
      <c r="X146" s="320">
        <f t="shared" si="38"/>
        <v>189.75440306402052</v>
      </c>
      <c r="Y146" s="320">
        <f t="shared" si="38"/>
        <v>204.28165699301945</v>
      </c>
      <c r="DA146" s="95"/>
    </row>
    <row r="147" spans="1:105" ht="12" customHeight="1" x14ac:dyDescent="0.25">
      <c r="A147" s="55" t="s">
        <v>91</v>
      </c>
      <c r="B147" s="273">
        <f>IF(B$33=0,0,B$33/PPA!B$11*1000)</f>
        <v>1.4875926469388445</v>
      </c>
      <c r="C147" s="273">
        <f>IF(C$33=0,0,C$33/PPA!C$11*1000)</f>
        <v>1.4060363636212441</v>
      </c>
      <c r="D147" s="273">
        <f>IF(D$33=0,0,D$33/PPA!D$11*1000)</f>
        <v>1.4337752124186425</v>
      </c>
      <c r="E147" s="273">
        <f>IF(E$33=0,0,E$33/PPA!E$11*1000)</f>
        <v>1.5459989738822304</v>
      </c>
      <c r="F147" s="273">
        <f>IF(F$33=0,0,F$33/PPA!F$11*1000)</f>
        <v>1.1888514782539217</v>
      </c>
      <c r="G147" s="273">
        <f>IF(G$33=0,0,G$33/PPA!G$11*1000)</f>
        <v>1.0901452888073075</v>
      </c>
      <c r="H147" s="273">
        <f>IF(H$33=0,0,H$33/PPA!H$11*1000)</f>
        <v>1.5424732856530909</v>
      </c>
      <c r="I147" s="273">
        <f>IF(I$33=0,0,I$33/PPA!I$11*1000)</f>
        <v>1.5570963861637792</v>
      </c>
      <c r="J147" s="273">
        <f>IF(J$33=0,0,J$33/PPA!J$11*1000)</f>
        <v>1.3120968886108189</v>
      </c>
      <c r="K147" s="273">
        <f>IF(K$33=0,0,K$33/PPA!K$11*1000)</f>
        <v>1.0213336745287709</v>
      </c>
      <c r="L147" s="273">
        <f>IF(L$33=0,0,L$33/PPA!L$11*1000)</f>
        <v>0.86564737574709028</v>
      </c>
      <c r="M147" s="273">
        <f>IF(M$33=0,0,M$33/PPA!M$11*1000)</f>
        <v>0.80485751310592413</v>
      </c>
      <c r="N147" s="273">
        <f>IF(N$33=0,0,N$33/PPA!N$11*1000)</f>
        <v>0.90454011047821559</v>
      </c>
      <c r="O147" s="273">
        <f>IF(O$33=0,0,O$33/PPA!O$11*1000)</f>
        <v>0.81615937197151966</v>
      </c>
      <c r="P147" s="273">
        <f>IF(P$33=0,0,P$33/PPA!P$11*1000)</f>
        <v>0.903617391616653</v>
      </c>
      <c r="Q147" s="273">
        <f>IF(Q$33=0,0,Q$33/PPA!Q$11*1000)</f>
        <v>0.75854675432483021</v>
      </c>
      <c r="R147" s="273">
        <f>IF(R$33=0,0,R$33/PPA!R$11*1000)</f>
        <v>0.75790553805774119</v>
      </c>
      <c r="S147" s="273">
        <f>IF(S$33=0,0,S$33/PPA!S$11*1000)</f>
        <v>0.752319192990346</v>
      </c>
      <c r="T147" s="273">
        <f>IF(T$33=0,0,T$33/PPA!T$11*1000)</f>
        <v>0.7593003175014803</v>
      </c>
      <c r="U147" s="273">
        <f>IF(U$33=0,0,U$33/PPA!U$11*1000)</f>
        <v>1.0649993257933579</v>
      </c>
      <c r="V147" s="273">
        <f>IF(V$33=0,0,V$33/PPA!V$11*1000)</f>
        <v>0.9863965693837824</v>
      </c>
      <c r="W147" s="273">
        <f>IF(W$33=0,0,W$33/PPA!W$11*1000)</f>
        <v>0.94571851655831152</v>
      </c>
      <c r="X147" s="273">
        <f>IF(X$33=0,0,X$33/PPA!X$11*1000)</f>
        <v>1.0015469121377905</v>
      </c>
      <c r="Y147" s="273">
        <f>IF(Y$33=0,0,Y$33/PPA!Y$11*1000)</f>
        <v>1.0782235324395497</v>
      </c>
      <c r="DA147" s="76"/>
    </row>
    <row r="148" spans="1:105" ht="12" customHeight="1" x14ac:dyDescent="0.25">
      <c r="A148" s="173" t="s">
        <v>92</v>
      </c>
      <c r="B148" s="274">
        <f>IF(B$34=0,0,B$34/PPA!B$11*1000)</f>
        <v>2.1110057495922563</v>
      </c>
      <c r="C148" s="274">
        <f>IF(C$34=0,0,C$34/PPA!C$11*1000)</f>
        <v>1.9952712551033844</v>
      </c>
      <c r="D148" s="274">
        <f>IF(D$34=0,0,D$34/PPA!D$11*1000)</f>
        <v>2.0346347659535331</v>
      </c>
      <c r="E148" s="274">
        <f>IF(E$34=0,0,E$34/PPA!E$11*1000)</f>
        <v>2.193888716406974</v>
      </c>
      <c r="F148" s="274">
        <f>IF(F$34=0,0,F$34/PPA!F$11*1000)</f>
        <v>1.6870695826371975</v>
      </c>
      <c r="G148" s="274">
        <f>IF(G$34=0,0,G$34/PPA!G$11*1000)</f>
        <v>1.5469980826395835</v>
      </c>
      <c r="H148" s="274">
        <f>IF(H$34=0,0,H$34/PPA!H$11*1000)</f>
        <v>2.1888854998756897</v>
      </c>
      <c r="I148" s="274">
        <f>IF(I$34=0,0,I$34/PPA!I$11*1000)</f>
        <v>2.2096367783378752</v>
      </c>
      <c r="J148" s="274">
        <f>IF(J$34=0,0,J$34/PPA!J$11*1000)</f>
        <v>1.8619640810804685</v>
      </c>
      <c r="K148" s="274">
        <f>IF(K$34=0,0,K$34/PPA!K$11*1000)</f>
        <v>1.4493492312019047</v>
      </c>
      <c r="L148" s="274">
        <f>IF(L$34=0,0,L$34/PPA!L$11*1000)</f>
        <v>1.228418674347399</v>
      </c>
      <c r="M148" s="274">
        <f>IF(M$34=0,0,M$34/PPA!M$11*1000)</f>
        <v>1.1421532912692456</v>
      </c>
      <c r="N148" s="274">
        <f>IF(N$34=0,0,N$34/PPA!N$11*1000)</f>
        <v>1.2836103874845426</v>
      </c>
      <c r="O148" s="274">
        <f>IF(O$34=0,0,O$34/PPA!O$11*1000)</f>
        <v>1.1581914782658327</v>
      </c>
      <c r="P148" s="274">
        <f>IF(P$34=0,0,P$34/PPA!P$11*1000)</f>
        <v>1.2823009800832463</v>
      </c>
      <c r="Q148" s="274">
        <f>IF(Q$34=0,0,Q$34/PPA!Q$11*1000)</f>
        <v>1.0764348445855758</v>
      </c>
      <c r="R148" s="274">
        <f>IF(R$34=0,0,R$34/PPA!R$11*1000)</f>
        <v>1.0755249105190545</v>
      </c>
      <c r="S148" s="274">
        <f>IF(S$34=0,0,S$34/PPA!S$11*1000)</f>
        <v>1.0675974670883916</v>
      </c>
      <c r="T148" s="274">
        <f>IF(T$34=0,0,T$34/PPA!T$11*1000)</f>
        <v>1.0775042073589554</v>
      </c>
      <c r="U148" s="274">
        <f>IF(U$34=0,0,U$34/PPA!U$11*1000)</f>
        <v>1.5113140715558262</v>
      </c>
      <c r="V148" s="274">
        <f>IF(V$34=0,0,V$34/PPA!V$11*1000)</f>
        <v>1.3997708536891178</v>
      </c>
      <c r="W148" s="274">
        <f>IF(W$34=0,0,W$34/PPA!W$11*1000)</f>
        <v>1.3420456400202458</v>
      </c>
      <c r="X148" s="274">
        <f>IF(X$34=0,0,X$34/PPA!X$11*1000)</f>
        <v>1.421270328513639</v>
      </c>
      <c r="Y148" s="274">
        <f>IF(Y$34=0,0,Y$34/PPA!Y$11*1000)</f>
        <v>1.5300802145058827</v>
      </c>
      <c r="DA148" s="77"/>
    </row>
    <row r="149" spans="1:105" ht="12" customHeight="1" x14ac:dyDescent="0.25">
      <c r="A149" s="173" t="s">
        <v>93</v>
      </c>
      <c r="B149" s="274">
        <f>IF(B$35=0,0,B$35/PPA!B$11*1000)</f>
        <v>7.5117972193555254</v>
      </c>
      <c r="C149" s="274">
        <f>IF(C$35=0,0,C$35/PPA!C$11*1000)</f>
        <v>7.099967903375247</v>
      </c>
      <c r="D149" s="274">
        <f>IF(D$35=0,0,D$35/PPA!D$11*1000)</f>
        <v>7.2400389152165596</v>
      </c>
      <c r="E149" s="274">
        <f>IF(E$35=0,0,E$35/PPA!E$11*1000)</f>
        <v>7.8067277470298357</v>
      </c>
      <c r="F149" s="274">
        <f>IF(F$35=0,0,F$35/PPA!F$11*1000)</f>
        <v>6.0032638954968238</v>
      </c>
      <c r="G149" s="274">
        <f>IF(G$35=0,0,G$35/PPA!G$11*1000)</f>
        <v>5.5048338441356321</v>
      </c>
      <c r="H149" s="274">
        <f>IF(H$35=0,0,H$35/PPA!H$11*1000)</f>
        <v>7.7889243146920526</v>
      </c>
      <c r="I149" s="274">
        <f>IF(I$35=0,0,I$35/PPA!I$11*1000)</f>
        <v>7.8627656085305135</v>
      </c>
      <c r="J149" s="274">
        <f>IF(J$35=0,0,J$35/PPA!J$11*1000)</f>
        <v>6.625608011490109</v>
      </c>
      <c r="K149" s="274">
        <f>IF(K$35=0,0,K$35/PPA!K$11*1000)</f>
        <v>5.1573604320691349</v>
      </c>
      <c r="L149" s="274">
        <f>IF(L$35=0,0,L$35/PPA!L$11*1000)</f>
        <v>4.3712017288202709</v>
      </c>
      <c r="M149" s="274">
        <f>IF(M$35=0,0,M$35/PPA!M$11*1000)</f>
        <v>4.064235220150989</v>
      </c>
      <c r="N149" s="274">
        <f>IF(N$35=0,0,N$35/PPA!N$11*1000)</f>
        <v>4.5675957733912718</v>
      </c>
      <c r="O149" s="274">
        <f>IF(O$35=0,0,O$35/PPA!O$11*1000)</f>
        <v>4.1213054619102705</v>
      </c>
      <c r="P149" s="274">
        <f>IF(P$35=0,0,P$35/PPA!P$11*1000)</f>
        <v>4.5629363815928548</v>
      </c>
      <c r="Q149" s="274">
        <f>IF(Q$35=0,0,Q$35/PPA!Q$11*1000)</f>
        <v>3.8303828750523992</v>
      </c>
      <c r="R149" s="274">
        <f>IF(R$35=0,0,R$35/PPA!R$11*1000)</f>
        <v>3.8271449681011669</v>
      </c>
      <c r="S149" s="274">
        <f>IF(S$35=0,0,S$35/PPA!S$11*1000)</f>
        <v>3.7989359745773204</v>
      </c>
      <c r="T149" s="274">
        <f>IF(T$35=0,0,T$35/PPA!T$11*1000)</f>
        <v>3.8341880926881644</v>
      </c>
      <c r="U149" s="274">
        <f>IF(U$35=0,0,U$35/PPA!U$11*1000)</f>
        <v>5.3778559544324906</v>
      </c>
      <c r="V149" s="274">
        <f>IF(V$35=0,0,V$35/PPA!V$11*1000)</f>
        <v>4.9809408659866419</v>
      </c>
      <c r="W149" s="274">
        <f>IF(W$35=0,0,W$35/PPA!W$11*1000)</f>
        <v>4.7755316198923135</v>
      </c>
      <c r="X149" s="274">
        <f>IF(X$35=0,0,X$35/PPA!X$11*1000)</f>
        <v>5.057444539761871</v>
      </c>
      <c r="Y149" s="274">
        <f>IF(Y$35=0,0,Y$35/PPA!Y$11*1000)</f>
        <v>5.4446333473682964</v>
      </c>
      <c r="DA149" s="77"/>
    </row>
    <row r="150" spans="1:105" ht="12" customHeight="1" x14ac:dyDescent="0.25">
      <c r="A150" s="173" t="s">
        <v>94</v>
      </c>
      <c r="B150" s="274">
        <f>IF(B$36=0,0,B$36/PPA!B$11*1000)</f>
        <v>5.9503705877553772</v>
      </c>
      <c r="C150" s="274">
        <f>IF(C$36=0,0,C$36/PPA!C$11*1000)</f>
        <v>5.624145454484978</v>
      </c>
      <c r="D150" s="274">
        <f>IF(D$36=0,0,D$36/PPA!D$11*1000)</f>
        <v>5.7351008496745699</v>
      </c>
      <c r="E150" s="274">
        <f>IF(E$36=0,0,E$36/PPA!E$11*1000)</f>
        <v>6.1839958955289172</v>
      </c>
      <c r="F150" s="274">
        <f>IF(F$36=0,0,F$36/PPA!F$11*1000)</f>
        <v>4.7554059130156849</v>
      </c>
      <c r="G150" s="274">
        <f>IF(G$36=0,0,G$36/PPA!G$11*1000)</f>
        <v>4.3605811552292293</v>
      </c>
      <c r="H150" s="274">
        <f>IF(H$36=0,0,H$36/PPA!H$11*1000)</f>
        <v>6.169893142612362</v>
      </c>
      <c r="I150" s="274">
        <f>IF(I$36=0,0,I$36/PPA!I$11*1000)</f>
        <v>6.2283855446551177</v>
      </c>
      <c r="J150" s="274">
        <f>IF(J$36=0,0,J$36/PPA!J$11*1000)</f>
        <v>5.2483875544432745</v>
      </c>
      <c r="K150" s="274">
        <f>IF(K$36=0,0,K$36/PPA!K$11*1000)</f>
        <v>4.0853346981150827</v>
      </c>
      <c r="L150" s="274">
        <f>IF(L$36=0,0,L$36/PPA!L$11*1000)</f>
        <v>3.4625895029883589</v>
      </c>
      <c r="M150" s="274">
        <f>IF(M$36=0,0,M$36/PPA!M$11*1000)</f>
        <v>3.2194300524236956</v>
      </c>
      <c r="N150" s="274">
        <f>IF(N$36=0,0,N$36/PPA!N$11*1000)</f>
        <v>3.6181604419128623</v>
      </c>
      <c r="O150" s="274">
        <f>IF(O$36=0,0,O$36/PPA!O$11*1000)</f>
        <v>3.2646374878860791</v>
      </c>
      <c r="P150" s="274">
        <f>IF(P$36=0,0,P$36/PPA!P$11*1000)</f>
        <v>3.6144695664666115</v>
      </c>
      <c r="Q150" s="274">
        <f>IF(Q$36=0,0,Q$36/PPA!Q$11*1000)</f>
        <v>3.0341870172993199</v>
      </c>
      <c r="R150" s="274">
        <f>IF(R$36=0,0,R$36/PPA!R$11*1000)</f>
        <v>3.0316221522309652</v>
      </c>
      <c r="S150" s="274">
        <f>IF(S$36=0,0,S$36/PPA!S$11*1000)</f>
        <v>3.009276771961384</v>
      </c>
      <c r="T150" s="274">
        <f>IF(T$36=0,0,T$36/PPA!T$11*1000)</f>
        <v>3.0372012700059199</v>
      </c>
      <c r="U150" s="274">
        <f>IF(U$36=0,0,U$36/PPA!U$11*1000)</f>
        <v>4.2599973031734324</v>
      </c>
      <c r="V150" s="274">
        <f>IF(V$36=0,0,V$36/PPA!V$11*1000)</f>
        <v>3.9455862775351296</v>
      </c>
      <c r="W150" s="274">
        <f>IF(W$36=0,0,W$36/PPA!W$11*1000)</f>
        <v>3.782874066233243</v>
      </c>
      <c r="X150" s="274">
        <f>IF(X$36=0,0,X$36/PPA!X$11*1000)</f>
        <v>4.0061876485511618</v>
      </c>
      <c r="Y150" s="274">
        <f>IF(Y$36=0,0,Y$36/PPA!Y$11*1000)</f>
        <v>4.3128941297581971</v>
      </c>
      <c r="DA150" s="77"/>
    </row>
    <row r="151" spans="1:105" ht="12" customHeight="1" x14ac:dyDescent="0.25">
      <c r="A151" s="56" t="s">
        <v>95</v>
      </c>
      <c r="B151" s="275">
        <f>IF(B$37=0,0,B$37/PPA!B$11*1000)</f>
        <v>2.3293881297080645</v>
      </c>
      <c r="C151" s="275">
        <f>IF(C$37=0,0,C$37/PPA!C$11*1000)</f>
        <v>2.4774875388948283</v>
      </c>
      <c r="D151" s="275">
        <f>IF(D$37=0,0,D$37/PPA!D$11*1000)</f>
        <v>2.5770322044676957</v>
      </c>
      <c r="E151" s="275">
        <f>IF(E$37=0,0,E$37/PPA!E$11*1000)</f>
        <v>3.0327053255972007</v>
      </c>
      <c r="F151" s="275">
        <f>IF(F$37=0,0,F$37/PPA!F$11*1000)</f>
        <v>3.0033541285244336</v>
      </c>
      <c r="G151" s="275">
        <f>IF(G$37=0,0,G$37/PPA!G$11*1000)</f>
        <v>2.8118543769124216</v>
      </c>
      <c r="H151" s="275">
        <f>IF(H$37=0,0,H$37/PPA!H$11*1000)</f>
        <v>3.648904038954857</v>
      </c>
      <c r="I151" s="275">
        <f>IF(I$37=0,0,I$37/PPA!I$11*1000)</f>
        <v>4.3350748062077091</v>
      </c>
      <c r="J151" s="275">
        <f>IF(J$37=0,0,J$37/PPA!J$11*1000)</f>
        <v>3.5736227986105109</v>
      </c>
      <c r="K151" s="275">
        <f>IF(K$37=0,0,K$37/PPA!K$11*1000)</f>
        <v>3.1069331061481074</v>
      </c>
      <c r="L151" s="275">
        <f>IF(L$37=0,0,L$37/PPA!L$11*1000)</f>
        <v>3.2291985561513981</v>
      </c>
      <c r="M151" s="275">
        <f>IF(M$37=0,0,M$37/PPA!M$11*1000)</f>
        <v>2.2859711064173993</v>
      </c>
      <c r="N151" s="275">
        <f>IF(N$37=0,0,N$37/PPA!N$11*1000)</f>
        <v>3.9035074442431581</v>
      </c>
      <c r="O151" s="275">
        <f>IF(O$37=0,0,O$37/PPA!O$11*1000)</f>
        <v>3.3481173914940912</v>
      </c>
      <c r="P151" s="275">
        <f>IF(P$37=0,0,P$37/PPA!P$11*1000)</f>
        <v>4.0462774728787281</v>
      </c>
      <c r="Q151" s="275">
        <f>IF(Q$37=0,0,Q$37/PPA!Q$11*1000)</f>
        <v>3.9450678181879781</v>
      </c>
      <c r="R151" s="275">
        <f>IF(R$37=0,0,R$37/PPA!R$11*1000)</f>
        <v>2.2749855723534975</v>
      </c>
      <c r="S151" s="275">
        <f>IF(S$37=0,0,S$37/PPA!S$11*1000)</f>
        <v>2.3453397483368015</v>
      </c>
      <c r="T151" s="275">
        <f>IF(T$37=0,0,T$37/PPA!T$11*1000)</f>
        <v>1.8476180362959562</v>
      </c>
      <c r="U151" s="275">
        <f>IF(U$37=0,0,U$37/PPA!U$11*1000)</f>
        <v>5.4225370386551228</v>
      </c>
      <c r="V151" s="275">
        <f>IF(V$37=0,0,V$37/PPA!V$11*1000)</f>
        <v>5.2940332119647469</v>
      </c>
      <c r="W151" s="275">
        <f>IF(W$37=0,0,W$37/PPA!W$11*1000)</f>
        <v>4.500093761555938</v>
      </c>
      <c r="X151" s="275">
        <f>IF(X$37=0,0,X$37/PPA!X$11*1000)</f>
        <v>4.7717918737299838</v>
      </c>
      <c r="Y151" s="275">
        <f>IF(Y$37=0,0,Y$37/PPA!Y$11*1000)</f>
        <v>4.4422854633588491</v>
      </c>
      <c r="DA151" s="78"/>
    </row>
    <row r="152" spans="1:105" ht="12" customHeight="1" x14ac:dyDescent="0.25">
      <c r="A152" s="174" t="s">
        <v>1883</v>
      </c>
      <c r="B152" s="276">
        <f>IF(B$43=0,0,B$43/PPA!B$11*1000)</f>
        <v>12.289232744483606</v>
      </c>
      <c r="C152" s="276">
        <f>IF(C$43=0,0,C$43/PPA!C$11*1000)</f>
        <v>12.184968306695165</v>
      </c>
      <c r="D152" s="276">
        <f>IF(D$43=0,0,D$43/PPA!D$11*1000)</f>
        <v>11.838191446630207</v>
      </c>
      <c r="E152" s="276">
        <f>IF(E$43=0,0,E$43/PPA!E$11*1000)</f>
        <v>14.866915298950147</v>
      </c>
      <c r="F152" s="276">
        <f>IF(F$43=0,0,F$43/PPA!F$11*1000)</f>
        <v>15.948182469465094</v>
      </c>
      <c r="G152" s="276">
        <f>IF(G$43=0,0,G$43/PPA!G$11*1000)</f>
        <v>14.915560542000064</v>
      </c>
      <c r="H152" s="276">
        <f>IF(H$43=0,0,H$43/PPA!H$11*1000)</f>
        <v>19.324690825681966</v>
      </c>
      <c r="I152" s="276">
        <f>IF(I$43=0,0,I$43/PPA!I$11*1000)</f>
        <v>22.823721893319401</v>
      </c>
      <c r="J152" s="276">
        <f>IF(J$43=0,0,J$43/PPA!J$11*1000)</f>
        <v>19.022608826457315</v>
      </c>
      <c r="K152" s="276">
        <f>IF(K$43=0,0,K$43/PPA!K$11*1000)</f>
        <v>16.559201608805317</v>
      </c>
      <c r="L152" s="276">
        <f>IF(L$43=0,0,L$43/PPA!L$11*1000)</f>
        <v>16.552456908465359</v>
      </c>
      <c r="M152" s="276">
        <f>IF(M$43=0,0,M$43/PPA!M$11*1000)</f>
        <v>12.49461657522137</v>
      </c>
      <c r="N152" s="276">
        <f>IF(N$43=0,0,N$43/PPA!N$11*1000)</f>
        <v>19.269650761065197</v>
      </c>
      <c r="O152" s="276">
        <f>IF(O$43=0,0,O$43/PPA!O$11*1000)</f>
        <v>16.714573112913406</v>
      </c>
      <c r="P152" s="276">
        <f>IF(P$43=0,0,P$43/PPA!P$11*1000)</f>
        <v>20.174026072805994</v>
      </c>
      <c r="Q152" s="276">
        <f>IF(Q$43=0,0,Q$43/PPA!Q$11*1000)</f>
        <v>18.478998786103428</v>
      </c>
      <c r="R152" s="276">
        <f>IF(R$43=0,0,R$43/PPA!R$11*1000)</f>
        <v>11.804445047231981</v>
      </c>
      <c r="S152" s="276">
        <f>IF(S$43=0,0,S$43/PPA!S$11*1000)</f>
        <v>12.350657230298907</v>
      </c>
      <c r="T152" s="276">
        <f>IF(T$43=0,0,T$43/PPA!T$11*1000)</f>
        <v>9.8565323440803407</v>
      </c>
      <c r="U152" s="276">
        <f>IF(U$43=0,0,U$43/PPA!U$11*1000)</f>
        <v>25.70910807518408</v>
      </c>
      <c r="V152" s="276">
        <f>IF(V$43=0,0,V$43/PPA!V$11*1000)</f>
        <v>24.376542297290413</v>
      </c>
      <c r="W152" s="276">
        <f>IF(W$43=0,0,W$43/PPA!W$11*1000)</f>
        <v>21.327371064486812</v>
      </c>
      <c r="X152" s="276">
        <f>IF(X$43=0,0,X$43/PPA!X$11*1000)</f>
        <v>23.493229768710123</v>
      </c>
      <c r="Y152" s="276">
        <f>IF(Y$43=0,0,Y$43/PPA!Y$11*1000)</f>
        <v>22.814006444544447</v>
      </c>
      <c r="DA152" s="79"/>
    </row>
    <row r="153" spans="1:105" ht="12" customHeight="1" x14ac:dyDescent="0.25">
      <c r="A153" s="174" t="s">
        <v>1898</v>
      </c>
      <c r="B153" s="276">
        <f>IF(B$56=0,0,B$56/PPA!B$11*1000)</f>
        <v>220.35706230429977</v>
      </c>
      <c r="C153" s="276">
        <f>IF(C$56=0,0,C$56/PPA!C$11*1000)</f>
        <v>207.64810558042802</v>
      </c>
      <c r="D153" s="276">
        <f>IF(D$56=0,0,D$56/PPA!D$11*1000)</f>
        <v>212.09433143444971</v>
      </c>
      <c r="E153" s="276">
        <f>IF(E$56=0,0,E$56/PPA!E$11*1000)</f>
        <v>227.05638854579823</v>
      </c>
      <c r="F153" s="276">
        <f>IF(F$56=0,0,F$56/PPA!F$11*1000)</f>
        <v>170.97081947281831</v>
      </c>
      <c r="G153" s="276">
        <f>IF(G$56=0,0,G$56/PPA!G$11*1000)</f>
        <v>156.52831708542274</v>
      </c>
      <c r="H153" s="276">
        <f>IF(H$56=0,0,H$56/PPA!H$11*1000)</f>
        <v>222.96519018509093</v>
      </c>
      <c r="I153" s="276">
        <f>IF(I$56=0,0,I$56/PPA!I$11*1000)</f>
        <v>222.27070495185174</v>
      </c>
      <c r="J153" s="276">
        <f>IF(J$56=0,0,J$56/PPA!J$11*1000)</f>
        <v>187.509460382497</v>
      </c>
      <c r="K153" s="276">
        <f>IF(K$56=0,0,K$56/PPA!K$11*1000)</f>
        <v>144.49009150707738</v>
      </c>
      <c r="L153" s="276">
        <f>IF(L$56=0,0,L$56/PPA!L$11*1000)</f>
        <v>120.24280142887939</v>
      </c>
      <c r="M153" s="276">
        <f>IF(M$56=0,0,M$56/PPA!M$11*1000)</f>
        <v>114.38213559246819</v>
      </c>
      <c r="N153" s="276">
        <f>IF(N$56=0,0,N$56/PPA!N$11*1000)</f>
        <v>123.84805557220488</v>
      </c>
      <c r="O153" s="276">
        <f>IF(O$56=0,0,O$56/PPA!O$11*1000)</f>
        <v>112.3537236037902</v>
      </c>
      <c r="P153" s="276">
        <f>IF(P$56=0,0,P$56/PPA!P$11*1000)</f>
        <v>122.97009295653989</v>
      </c>
      <c r="Q153" s="276">
        <f>IF(Q$56=0,0,Q$56/PPA!Q$11*1000)</f>
        <v>101.70261434102331</v>
      </c>
      <c r="R153" s="276">
        <f>IF(R$56=0,0,R$56/PPA!R$11*1000)</f>
        <v>107.57475246548258</v>
      </c>
      <c r="S153" s="276">
        <f>IF(S$56=0,0,S$56/PPA!S$11*1000)</f>
        <v>106.27872268518713</v>
      </c>
      <c r="T153" s="276">
        <f>IF(T$56=0,0,T$56/PPA!T$11*1000)</f>
        <v>109.48043132215824</v>
      </c>
      <c r="U153" s="276">
        <f>IF(U$56=0,0,U$56/PPA!U$11*1000)</f>
        <v>143.05209725757857</v>
      </c>
      <c r="V153" s="276">
        <f>IF(V$56=0,0,V$56/PPA!V$11*1000)</f>
        <v>131.87276656559766</v>
      </c>
      <c r="W153" s="276">
        <f>IF(W$56=0,0,W$56/PPA!W$11*1000)</f>
        <v>128.32017377606257</v>
      </c>
      <c r="X153" s="276">
        <f>IF(X$56=0,0,X$56/PPA!X$11*1000)</f>
        <v>135.2802945167262</v>
      </c>
      <c r="Y153" s="276">
        <f>IF(Y$56=0,0,Y$56/PPA!Y$11*1000)</f>
        <v>147.92049364256724</v>
      </c>
      <c r="DA153" s="79"/>
    </row>
    <row r="154" spans="1:105" ht="12" customHeight="1" x14ac:dyDescent="0.25">
      <c r="A154" s="41" t="s">
        <v>1913</v>
      </c>
      <c r="B154" s="277">
        <f>IF(B$69=0,0,B$69/PPA!B$11*1000)</f>
        <v>29.804821659310036</v>
      </c>
      <c r="C154" s="277">
        <f>IF(C$69=0,0,C$69/PPA!C$11*1000)</f>
        <v>27.953527298909744</v>
      </c>
      <c r="D154" s="277">
        <f>IF(D$69=0,0,D$69/PPA!D$11*1000)</f>
        <v>28.691843865692718</v>
      </c>
      <c r="E154" s="277">
        <f>IF(E$69=0,0,E$69/PPA!E$11*1000)</f>
        <v>30.220390515052472</v>
      </c>
      <c r="F154" s="277">
        <f>IF(F$69=0,0,F$69/PPA!F$11*1000)</f>
        <v>21.684427032608255</v>
      </c>
      <c r="G154" s="277">
        <f>IF(G$69=0,0,G$69/PPA!G$11*1000)</f>
        <v>19.782078352480628</v>
      </c>
      <c r="H154" s="277">
        <f>IF(H$69=0,0,H$69/PPA!H$11*1000)</f>
        <v>28.610068169282464</v>
      </c>
      <c r="I154" s="277">
        <f>IF(I$69=0,0,I$69/PPA!I$11*1000)</f>
        <v>27.722155460767674</v>
      </c>
      <c r="J154" s="277">
        <f>IF(J$69=0,0,J$69/PPA!J$11*1000)</f>
        <v>23.437863935061735</v>
      </c>
      <c r="K154" s="277">
        <f>IF(K$69=0,0,K$69/PPA!K$11*1000)</f>
        <v>17.633624987681973</v>
      </c>
      <c r="L154" s="277">
        <f>IF(L$69=0,0,L$69/PPA!L$11*1000)</f>
        <v>14.054382923314471</v>
      </c>
      <c r="M154" s="277">
        <f>IF(M$69=0,0,M$69/PPA!M$11*1000)</f>
        <v>14.095969943771143</v>
      </c>
      <c r="N154" s="277">
        <f>IF(N$69=0,0,N$69/PPA!N$11*1000)</f>
        <v>13.98024558674596</v>
      </c>
      <c r="O154" s="277">
        <f>IF(O$69=0,0,O$69/PPA!O$11*1000)</f>
        <v>12.853926520171143</v>
      </c>
      <c r="P154" s="277">
        <f>IF(P$69=0,0,P$69/PPA!P$11*1000)</f>
        <v>13.646825719352</v>
      </c>
      <c r="Q154" s="277">
        <f>IF(Q$69=0,0,Q$69/PPA!Q$11*1000)</f>
        <v>10.88903922858885</v>
      </c>
      <c r="R154" s="277">
        <f>IF(R$69=0,0,R$69/PPA!R$11*1000)</f>
        <v>13.247405328286684</v>
      </c>
      <c r="S154" s="277">
        <f>IF(S$69=0,0,S$69/PPA!S$11*1000)</f>
        <v>12.932540584117909</v>
      </c>
      <c r="T154" s="277">
        <f>IF(T$69=0,0,T$69/PPA!T$11*1000)</f>
        <v>13.965267153125977</v>
      </c>
      <c r="U154" s="277">
        <f>IF(U$69=0,0,U$69/PPA!U$11*1000)</f>
        <v>15.378272279235832</v>
      </c>
      <c r="V154" s="277">
        <f>IF(V$69=0,0,V$69/PPA!V$11*1000)</f>
        <v>14.027962439967116</v>
      </c>
      <c r="W154" s="277">
        <f>IF(W$69=0,0,W$69/PPA!W$11*1000)</f>
        <v>14.183272929297319</v>
      </c>
      <c r="X154" s="277">
        <f>IF(X$69=0,0,X$69/PPA!X$11*1000)</f>
        <v>14.72263747588973</v>
      </c>
      <c r="Y154" s="277">
        <f>IF(Y$69=0,0,Y$69/PPA!Y$11*1000)</f>
        <v>16.739040218476987</v>
      </c>
      <c r="DA154" s="82"/>
    </row>
    <row r="155" spans="1:105" ht="12" customHeight="1" x14ac:dyDescent="0.25">
      <c r="J155" s="131"/>
    </row>
    <row r="156" spans="1:105" ht="12" customHeight="1" x14ac:dyDescent="0.25">
      <c r="A156" s="35" t="s">
        <v>62</v>
      </c>
      <c r="B156" s="320">
        <f t="shared" ref="B156:Y156" si="39">SUM(B$157:B$162)</f>
        <v>116.95299455419776</v>
      </c>
      <c r="C156" s="320">
        <f t="shared" si="39"/>
        <v>111.52517686746893</v>
      </c>
      <c r="D156" s="320">
        <f t="shared" si="39"/>
        <v>112.72192354210617</v>
      </c>
      <c r="E156" s="320">
        <f t="shared" si="39"/>
        <v>113.81297951844248</v>
      </c>
      <c r="F156" s="320">
        <f t="shared" si="39"/>
        <v>109.57717945908638</v>
      </c>
      <c r="G156" s="320">
        <f t="shared" si="39"/>
        <v>110.52228405224524</v>
      </c>
      <c r="H156" s="320">
        <f t="shared" si="39"/>
        <v>113.55342625294273</v>
      </c>
      <c r="I156" s="320">
        <f t="shared" si="39"/>
        <v>109.7891544937721</v>
      </c>
      <c r="J156" s="320">
        <f t="shared" si="39"/>
        <v>115.45957602312133</v>
      </c>
      <c r="K156" s="320">
        <f t="shared" si="39"/>
        <v>126.8802496265736</v>
      </c>
      <c r="L156" s="320">
        <f t="shared" si="39"/>
        <v>127.09195403598071</v>
      </c>
      <c r="M156" s="320">
        <f t="shared" si="39"/>
        <v>121.02009228260434</v>
      </c>
      <c r="N156" s="320">
        <f t="shared" si="39"/>
        <v>109.70188220419826</v>
      </c>
      <c r="O156" s="320">
        <f t="shared" si="39"/>
        <v>126.81420742619626</v>
      </c>
      <c r="P156" s="320">
        <f t="shared" si="39"/>
        <v>106.44027708361881</v>
      </c>
      <c r="Q156" s="320">
        <f t="shared" si="39"/>
        <v>91.666241125634258</v>
      </c>
      <c r="R156" s="320">
        <f t="shared" si="39"/>
        <v>115.9083494210676</v>
      </c>
      <c r="S156" s="320">
        <f t="shared" si="39"/>
        <v>119.92820349258892</v>
      </c>
      <c r="T156" s="320">
        <f t="shared" si="39"/>
        <v>131.01126738790941</v>
      </c>
      <c r="U156" s="320">
        <f t="shared" si="39"/>
        <v>149.59899973516372</v>
      </c>
      <c r="V156" s="320">
        <f t="shared" si="39"/>
        <v>130.76202017016865</v>
      </c>
      <c r="W156" s="320">
        <f t="shared" si="39"/>
        <v>172.99023638486017</v>
      </c>
      <c r="X156" s="320">
        <f t="shared" si="39"/>
        <v>134.0286862466298</v>
      </c>
      <c r="Y156" s="320">
        <f t="shared" si="39"/>
        <v>144.28968007567954</v>
      </c>
      <c r="DA156" s="95"/>
    </row>
    <row r="157" spans="1:105" ht="12" customHeight="1" x14ac:dyDescent="0.25">
      <c r="A157" s="55" t="s">
        <v>91</v>
      </c>
      <c r="B157" s="330">
        <f>IF(B$84=0,0,B$84/PPA!B$12*1000)</f>
        <v>4.3305071806620425</v>
      </c>
      <c r="C157" s="330">
        <f>IF(C$84=0,0,C$84/PPA!C$12*1000)</f>
        <v>4.1295272608485094</v>
      </c>
      <c r="D157" s="330">
        <f>IF(D$84=0,0,D$84/PPA!D$12*1000)</f>
        <v>4.1738401071149838</v>
      </c>
      <c r="E157" s="330">
        <f>IF(E$84=0,0,E$84/PPA!E$12*1000)</f>
        <v>4.2142394637728593</v>
      </c>
      <c r="F157" s="330">
        <f>IF(F$84=0,0,F$84/PPA!F$12*1000)</f>
        <v>4.0573972841390056</v>
      </c>
      <c r="G157" s="330">
        <f>IF(G$84=0,0,G$84/PPA!G$12*1000)</f>
        <v>4.0923923883057522</v>
      </c>
      <c r="H157" s="330">
        <f>IF(H$84=0,0,H$84/PPA!H$12*1000)</f>
        <v>4.2046287882756213</v>
      </c>
      <c r="I157" s="330">
        <f>IF(I$84=0,0,I$84/PPA!I$12*1000)</f>
        <v>4.0652462444335358</v>
      </c>
      <c r="J157" s="330">
        <f>IF(J$84=0,0,J$84/PPA!J$12*1000)</f>
        <v>4.2752092406201694</v>
      </c>
      <c r="K157" s="330">
        <f>IF(K$84=0,0,K$84/PPA!K$12*1000)</f>
        <v>4.698091179083888</v>
      </c>
      <c r="L157" s="330">
        <f>IF(L$84=0,0,L$84/PPA!L$12*1000)</f>
        <v>4.7059301187307501</v>
      </c>
      <c r="M157" s="330">
        <f>IF(M$84=0,0,M$84/PPA!M$12*1000)</f>
        <v>4.481102691049303</v>
      </c>
      <c r="N157" s="330">
        <f>IF(N$84=0,0,N$84/PPA!N$12*1000)</f>
        <v>4.0620147471989352</v>
      </c>
      <c r="O157" s="330">
        <f>IF(O$84=0,0,O$84/PPA!O$12*1000)</f>
        <v>4.6956457844533057</v>
      </c>
      <c r="P157" s="330">
        <f>IF(P$84=0,0,P$84/PPA!P$12*1000)</f>
        <v>3.941244822079387</v>
      </c>
      <c r="Q157" s="330">
        <f>IF(Q$84=0,0,Q$84/PPA!Q$12*1000)</f>
        <v>3.3941953938355587</v>
      </c>
      <c r="R157" s="330">
        <f>IF(R$84=0,0,R$84/PPA!R$12*1000)</f>
        <v>4.291826313328726</v>
      </c>
      <c r="S157" s="330">
        <f>IF(S$84=0,0,S$84/PPA!S$12*1000)</f>
        <v>4.4406724970733684</v>
      </c>
      <c r="T157" s="330">
        <f>IF(T$84=0,0,T$84/PPA!T$12*1000)</f>
        <v>4.8510535052413406</v>
      </c>
      <c r="U157" s="330">
        <f>IF(U$84=0,0,U$84/PPA!U$12*1000)</f>
        <v>5.5393155603073261</v>
      </c>
      <c r="V157" s="330">
        <f>IF(V$84=0,0,V$84/PPA!V$12*1000)</f>
        <v>4.8418244393907157</v>
      </c>
      <c r="W157" s="330">
        <f>IF(W$84=0,0,W$84/PPA!W$12*1000)</f>
        <v>6.4054406104689097</v>
      </c>
      <c r="X157" s="330">
        <f>IF(X$84=0,0,X$84/PPA!X$12*1000)</f>
        <v>4.9627817603489257</v>
      </c>
      <c r="Y157" s="330">
        <f>IF(Y$84=0,0,Y$84/PPA!Y$12*1000)</f>
        <v>5.3427233567732966</v>
      </c>
      <c r="DA157" s="67"/>
    </row>
    <row r="158" spans="1:105" ht="12" customHeight="1" x14ac:dyDescent="0.25">
      <c r="A158" s="173" t="s">
        <v>92</v>
      </c>
      <c r="B158" s="331">
        <f>IF(B$85=0,0,B$85/PPA!B$12*1000)</f>
        <v>1.9094811115480625</v>
      </c>
      <c r="C158" s="331">
        <f>IF(C$85=0,0,C$85/PPA!C$12*1000)</f>
        <v>1.8208616162616669</v>
      </c>
      <c r="D158" s="331">
        <f>IF(D$85=0,0,D$85/PPA!D$12*1000)</f>
        <v>1.8404007924862471</v>
      </c>
      <c r="E158" s="331">
        <f>IF(E$85=0,0,E$85/PPA!E$12*1000)</f>
        <v>1.8582143661021471</v>
      </c>
      <c r="F158" s="331">
        <f>IF(F$85=0,0,F$85/PPA!F$12*1000)</f>
        <v>1.7890568362769479</v>
      </c>
      <c r="G158" s="331">
        <f>IF(G$85=0,0,G$85/PPA!G$12*1000)</f>
        <v>1.8044874746791786</v>
      </c>
      <c r="H158" s="331">
        <f>IF(H$85=0,0,H$85/PPA!H$12*1000)</f>
        <v>1.8539766630882495</v>
      </c>
      <c r="I158" s="331">
        <f>IF(I$85=0,0,I$85/PPA!I$12*1000)</f>
        <v>1.792517733765959</v>
      </c>
      <c r="J158" s="331">
        <f>IF(J$85=0,0,J$85/PPA!J$12*1000)</f>
        <v>1.8850982003525822</v>
      </c>
      <c r="K158" s="331">
        <f>IF(K$85=0,0,K$85/PPA!K$12*1000)</f>
        <v>2.0715625197092473</v>
      </c>
      <c r="L158" s="331">
        <f>IF(L$85=0,0,L$85/PPA!L$12*1000)</f>
        <v>2.0750189987233196</v>
      </c>
      <c r="M158" s="331">
        <f>IF(M$85=0,0,M$85/PPA!M$12*1000)</f>
        <v>1.9758842533907812</v>
      </c>
      <c r="N158" s="331">
        <f>IF(N$85=0,0,N$85/PPA!N$12*1000)</f>
        <v>1.7910928468707139</v>
      </c>
      <c r="O158" s="331">
        <f>IF(O$85=0,0,O$85/PPA!O$12*1000)</f>
        <v>2.0704842545863458</v>
      </c>
      <c r="P158" s="331">
        <f>IF(P$85=0,0,P$85/PPA!P$12*1000)</f>
        <v>1.7378409109569177</v>
      </c>
      <c r="Q158" s="331">
        <f>IF(Q$85=0,0,Q$85/PPA!Q$12*1000)</f>
        <v>1.4966265435083768</v>
      </c>
      <c r="R158" s="331">
        <f>IF(R$85=0,0,R$85/PPA!R$12*1000)</f>
        <v>1.8924252835653514</v>
      </c>
      <c r="S158" s="331">
        <f>IF(S$85=0,0,S$85/PPA!S$12*1000)</f>
        <v>1.9580570824584684</v>
      </c>
      <c r="T158" s="331">
        <f>IF(T$85=0,0,T$85/PPA!T$12*1000)</f>
        <v>2.1390092783430612</v>
      </c>
      <c r="U158" s="331">
        <f>IF(U$85=0,0,U$85/PPA!U$12*1000)</f>
        <v>2.4424895265256401</v>
      </c>
      <c r="V158" s="331">
        <f>IF(V$85=0,0,V$85/PPA!V$12*1000)</f>
        <v>2.1349398411654268</v>
      </c>
      <c r="W158" s="331">
        <f>IF(W$85=0,0,W$85/PPA!W$12*1000)</f>
        <v>2.8243961611358892</v>
      </c>
      <c r="X158" s="331">
        <f>IF(X$85=0,0,X$85/PPA!X$12*1000)</f>
        <v>2.1882744068496804</v>
      </c>
      <c r="Y158" s="331">
        <f>IF(Y$85=0,0,Y$85/PPA!Y$12*1000)</f>
        <v>2.3558047379627327</v>
      </c>
      <c r="DA158" s="177"/>
    </row>
    <row r="159" spans="1:105" ht="12" customHeight="1" x14ac:dyDescent="0.25">
      <c r="A159" s="173" t="s">
        <v>93</v>
      </c>
      <c r="B159" s="331">
        <f>IF(B$86=0,0,B$86/PPA!B$12*1000)</f>
        <v>14.811157466439381</v>
      </c>
      <c r="C159" s="331">
        <f>IF(C$86=0,0,C$86/PPA!C$12*1000)</f>
        <v>14.123767949284595</v>
      </c>
      <c r="D159" s="331">
        <f>IF(D$86=0,0,D$86/PPA!D$12*1000)</f>
        <v>14.275326304104953</v>
      </c>
      <c r="E159" s="331">
        <f>IF(E$86=0,0,E$86/PPA!E$12*1000)</f>
        <v>14.413499780799473</v>
      </c>
      <c r="F159" s="331">
        <f>IF(F$86=0,0,F$86/PPA!F$12*1000)</f>
        <v>13.877069722373509</v>
      </c>
      <c r="G159" s="331">
        <f>IF(G$86=0,0,G$86/PPA!G$12*1000)</f>
        <v>13.996759628600357</v>
      </c>
      <c r="H159" s="331">
        <f>IF(H$86=0,0,H$86/PPA!H$12*1000)</f>
        <v>14.380629444321537</v>
      </c>
      <c r="I159" s="331">
        <f>IF(I$86=0,0,I$86/PPA!I$12*1000)</f>
        <v>13.903914658086638</v>
      </c>
      <c r="J159" s="331">
        <f>IF(J$86=0,0,J$86/PPA!J$12*1000)</f>
        <v>14.622028003454702</v>
      </c>
      <c r="K159" s="331">
        <f>IF(K$86=0,0,K$86/PPA!K$12*1000)</f>
        <v>16.068364591526521</v>
      </c>
      <c r="L159" s="331">
        <f>IF(L$86=0,0,L$86/PPA!L$12*1000)</f>
        <v>16.095175254720441</v>
      </c>
      <c r="M159" s="331">
        <f>IF(M$86=0,0,M$86/PPA!M$12*1000)</f>
        <v>15.326222729012965</v>
      </c>
      <c r="N159" s="331">
        <f>IF(N$86=0,0,N$86/PPA!N$12*1000)</f>
        <v>13.892862323476097</v>
      </c>
      <c r="O159" s="331">
        <f>IF(O$86=0,0,O$86/PPA!O$12*1000)</f>
        <v>16.060000877201585</v>
      </c>
      <c r="P159" s="331">
        <f>IF(P$86=0,0,P$86/PPA!P$12*1000)</f>
        <v>13.479806230152112</v>
      </c>
      <c r="Q159" s="331">
        <f>IF(Q$86=0,0,Q$86/PPA!Q$12*1000)</f>
        <v>11.608793231991859</v>
      </c>
      <c r="R159" s="331">
        <f>IF(R$86=0,0,R$86/PPA!R$12*1000)</f>
        <v>14.678861549792355</v>
      </c>
      <c r="S159" s="331">
        <f>IF(S$86=0,0,S$86/PPA!S$12*1000)</f>
        <v>15.1879437828308</v>
      </c>
      <c r="T159" s="331">
        <f>IF(T$86=0,0,T$86/PPA!T$12*1000)</f>
        <v>16.5915248137905</v>
      </c>
      <c r="U159" s="331">
        <f>IF(U$86=0,0,U$86/PPA!U$12*1000)</f>
        <v>18.945511829740685</v>
      </c>
      <c r="V159" s="331">
        <f>IF(V$86=0,0,V$86/PPA!V$12*1000)</f>
        <v>16.5599596548197</v>
      </c>
      <c r="W159" s="331">
        <f>IF(W$86=0,0,W$86/PPA!W$12*1000)</f>
        <v>21.907824087495605</v>
      </c>
      <c r="X159" s="331">
        <f>IF(X$86=0,0,X$86/PPA!X$12*1000)</f>
        <v>16.97365667752198</v>
      </c>
      <c r="Y159" s="331">
        <f>IF(Y$86=0,0,Y$86/PPA!Y$12*1000)</f>
        <v>18.273129136041586</v>
      </c>
      <c r="DA159" s="177"/>
    </row>
    <row r="160" spans="1:105" ht="12" customHeight="1" x14ac:dyDescent="0.25">
      <c r="A160" s="173" t="s">
        <v>94</v>
      </c>
      <c r="B160" s="331">
        <f>IF(B$87=0,0,B$87/PPA!B$12*1000)</f>
        <v>6.539955046544609</v>
      </c>
      <c r="C160" s="331">
        <f>IF(C$87=0,0,C$87/PPA!C$12*1000)</f>
        <v>6.2364340994582879</v>
      </c>
      <c r="D160" s="331">
        <f>IF(D$87=0,0,D$87/PPA!D$12*1000)</f>
        <v>6.3033555962892676</v>
      </c>
      <c r="E160" s="331">
        <f>IF(E$87=0,0,E$87/PPA!E$12*1000)</f>
        <v>6.3643669202357236</v>
      </c>
      <c r="F160" s="331">
        <f>IF(F$87=0,0,F$87/PPA!F$12*1000)</f>
        <v>6.1275030238339463</v>
      </c>
      <c r="G160" s="331">
        <f>IF(G$87=0,0,G$87/PPA!G$12*1000)</f>
        <v>6.180352816837793</v>
      </c>
      <c r="H160" s="331">
        <f>IF(H$87=0,0,H$87/PPA!H$12*1000)</f>
        <v>6.3498528268289363</v>
      </c>
      <c r="I160" s="331">
        <f>IF(I$87=0,0,I$87/PPA!I$12*1000)</f>
        <v>6.1393565655432303</v>
      </c>
      <c r="J160" s="331">
        <f>IF(J$87=0,0,J$87/PPA!J$12*1000)</f>
        <v>6.4564438024909538</v>
      </c>
      <c r="K160" s="331">
        <f>IF(K$87=0,0,K$87/PPA!K$12*1000)</f>
        <v>7.0950823619415218</v>
      </c>
      <c r="L160" s="331">
        <f>IF(L$87=0,0,L$87/PPA!L$12*1000)</f>
        <v>7.1069207704152451</v>
      </c>
      <c r="M160" s="331">
        <f>IF(M$87=0,0,M$87/PPA!M$12*1000)</f>
        <v>6.7673851897255632</v>
      </c>
      <c r="N160" s="331">
        <f>IF(N$87=0,0,N$87/PPA!N$12*1000)</f>
        <v>6.1344763411802079</v>
      </c>
      <c r="O160" s="331">
        <f>IF(O$87=0,0,O$87/PPA!O$12*1000)</f>
        <v>7.0913893139247737</v>
      </c>
      <c r="P160" s="331">
        <f>IF(P$87=0,0,P$87/PPA!P$12*1000)</f>
        <v>5.9520889559835268</v>
      </c>
      <c r="Q160" s="331">
        <f>IF(Q$87=0,0,Q$87/PPA!Q$12*1000)</f>
        <v>5.1259319910606269</v>
      </c>
      <c r="R160" s="331">
        <f>IF(R$87=0,0,R$87/PPA!R$12*1000)</f>
        <v>6.4815389943438655</v>
      </c>
      <c r="S160" s="331">
        <f>IF(S$87=0,0,S$87/PPA!S$12*1000)</f>
        <v>6.7063272950968669</v>
      </c>
      <c r="T160" s="331">
        <f>IF(T$87=0,0,T$87/PPA!T$12*1000)</f>
        <v>7.32608688292507</v>
      </c>
      <c r="U160" s="331">
        <f>IF(U$87=0,0,U$87/PPA!U$12*1000)</f>
        <v>8.3655039102132775</v>
      </c>
      <c r="V160" s="331">
        <f>IF(V$87=0,0,V$87/PPA!V$12*1000)</f>
        <v>7.3121490984424113</v>
      </c>
      <c r="W160" s="331">
        <f>IF(W$87=0,0,W$87/PPA!W$12*1000)</f>
        <v>9.6735305815550294</v>
      </c>
      <c r="X160" s="331">
        <f>IF(X$87=0,0,X$87/PPA!X$12*1000)</f>
        <v>7.4948194898343532</v>
      </c>
      <c r="Y160" s="331">
        <f>IF(Y$87=0,0,Y$87/PPA!Y$12*1000)</f>
        <v>8.0686093156597707</v>
      </c>
      <c r="DA160" s="177"/>
    </row>
    <row r="161" spans="1:105" ht="12" customHeight="1" x14ac:dyDescent="0.25">
      <c r="A161" s="56" t="s">
        <v>95</v>
      </c>
      <c r="B161" s="332">
        <f>IF(B$88=0,0,B$88/PPA!B$12*1000)</f>
        <v>30.508652137138331</v>
      </c>
      <c r="C161" s="332">
        <f>IF(C$88=0,0,C$88/PPA!C$12*1000)</f>
        <v>29.074404240042291</v>
      </c>
      <c r="D161" s="332">
        <f>IF(D$88=0,0,D$88/PPA!D$12*1000)</f>
        <v>32.116686842322935</v>
      </c>
      <c r="E161" s="332">
        <f>IF(E$88=0,0,E$88/PPA!E$12*1000)</f>
        <v>27.28419026459725</v>
      </c>
      <c r="F161" s="332">
        <f>IF(F$88=0,0,F$88/PPA!F$12*1000)</f>
        <v>20.41280741630824</v>
      </c>
      <c r="G161" s="332">
        <f>IF(G$88=0,0,G$88/PPA!G$12*1000)</f>
        <v>20.424209264101769</v>
      </c>
      <c r="H161" s="332">
        <f>IF(H$88=0,0,H$88/PPA!H$12*1000)</f>
        <v>21.897719788298843</v>
      </c>
      <c r="I161" s="332">
        <f>IF(I$88=0,0,I$88/PPA!I$12*1000)</f>
        <v>19.823098472312303</v>
      </c>
      <c r="J161" s="332">
        <f>IF(J$88=0,0,J$88/PPA!J$12*1000)</f>
        <v>20.765590961296144</v>
      </c>
      <c r="K161" s="332">
        <f>IF(K$88=0,0,K$88/PPA!K$12*1000)</f>
        <v>21.858529749184544</v>
      </c>
      <c r="L161" s="332">
        <f>IF(L$88=0,0,L$88/PPA!L$12*1000)</f>
        <v>21.433377000905317</v>
      </c>
      <c r="M161" s="332">
        <f>IF(M$88=0,0,M$88/PPA!M$12*1000)</f>
        <v>20.770950785641801</v>
      </c>
      <c r="N161" s="332">
        <f>IF(N$88=0,0,N$88/PPA!N$12*1000)</f>
        <v>18.52200136248824</v>
      </c>
      <c r="O161" s="332">
        <f>IF(O$88=0,0,O$88/PPA!O$12*1000)</f>
        <v>21.433892128991712</v>
      </c>
      <c r="P161" s="332">
        <f>IF(P$88=0,0,P$88/PPA!P$12*1000)</f>
        <v>17.638757297889946</v>
      </c>
      <c r="Q161" s="332">
        <f>IF(Q$88=0,0,Q$88/PPA!Q$12*1000)</f>
        <v>15.647084815435395</v>
      </c>
      <c r="R161" s="332">
        <f>IF(R$88=0,0,R$88/PPA!R$12*1000)</f>
        <v>20.675755663878416</v>
      </c>
      <c r="S161" s="332">
        <f>IF(S$88=0,0,S$88/PPA!S$12*1000)</f>
        <v>20.763061156750226</v>
      </c>
      <c r="T161" s="332">
        <f>IF(T$88=0,0,T$88/PPA!T$12*1000)</f>
        <v>24.695785529205608</v>
      </c>
      <c r="U161" s="332">
        <f>IF(U$88=0,0,U$88/PPA!U$12*1000)</f>
        <v>25.345384619260866</v>
      </c>
      <c r="V161" s="332">
        <f>IF(V$88=0,0,V$88/PPA!V$12*1000)</f>
        <v>22.552039798501657</v>
      </c>
      <c r="W161" s="332">
        <f>IF(W$88=0,0,W$88/PPA!W$12*1000)</f>
        <v>29.745834252541005</v>
      </c>
      <c r="X161" s="332">
        <f>IF(X$88=0,0,X$88/PPA!X$12*1000)</f>
        <v>22.186243611306903</v>
      </c>
      <c r="Y161" s="332">
        <f>IF(Y$88=0,0,Y$88/PPA!Y$12*1000)</f>
        <v>23.664163288664277</v>
      </c>
      <c r="DA161" s="68"/>
    </row>
    <row r="162" spans="1:105" ht="12" customHeight="1" x14ac:dyDescent="0.25">
      <c r="A162" s="41" t="s">
        <v>1939</v>
      </c>
      <c r="B162" s="333">
        <f>IF(B$94=0,0,B$94/PPA!B$12*1000)</f>
        <v>58.853241611865329</v>
      </c>
      <c r="C162" s="333">
        <f>IF(C$94=0,0,C$94/PPA!C$12*1000)</f>
        <v>56.140181701573574</v>
      </c>
      <c r="D162" s="333">
        <f>IF(D$94=0,0,D$94/PPA!D$12*1000)</f>
        <v>54.012313899787777</v>
      </c>
      <c r="E162" s="333">
        <f>IF(E$94=0,0,E$94/PPA!E$12*1000)</f>
        <v>59.678468722935023</v>
      </c>
      <c r="F162" s="333">
        <f>IF(F$94=0,0,F$94/PPA!F$12*1000)</f>
        <v>63.313345176154733</v>
      </c>
      <c r="G162" s="333">
        <f>IF(G$94=0,0,G$94/PPA!G$12*1000)</f>
        <v>64.024082479720391</v>
      </c>
      <c r="H162" s="333">
        <f>IF(H$94=0,0,H$94/PPA!H$12*1000)</f>
        <v>64.866618742129546</v>
      </c>
      <c r="I162" s="333">
        <f>IF(I$94=0,0,I$94/PPA!I$12*1000)</f>
        <v>64.065020819630433</v>
      </c>
      <c r="J162" s="333">
        <f>IF(J$94=0,0,J$94/PPA!J$12*1000)</f>
        <v>67.455205814906776</v>
      </c>
      <c r="K162" s="333">
        <f>IF(K$94=0,0,K$94/PPA!K$12*1000)</f>
        <v>75.088619225127886</v>
      </c>
      <c r="L162" s="333">
        <f>IF(L$94=0,0,L$94/PPA!L$12*1000)</f>
        <v>75.675531892485637</v>
      </c>
      <c r="M162" s="333">
        <f>IF(M$94=0,0,M$94/PPA!M$12*1000)</f>
        <v>71.69854663378392</v>
      </c>
      <c r="N162" s="333">
        <f>IF(N$94=0,0,N$94/PPA!N$12*1000)</f>
        <v>65.299434582984063</v>
      </c>
      <c r="O162" s="333">
        <f>IF(O$94=0,0,O$94/PPA!O$12*1000)</f>
        <v>75.462795067038542</v>
      </c>
      <c r="P162" s="333">
        <f>IF(P$94=0,0,P$94/PPA!P$12*1000)</f>
        <v>63.690538866556913</v>
      </c>
      <c r="Q162" s="333">
        <f>IF(Q$94=0,0,Q$94/PPA!Q$12*1000)</f>
        <v>54.393609149802451</v>
      </c>
      <c r="R162" s="333">
        <f>IF(R$94=0,0,R$94/PPA!R$12*1000)</f>
        <v>67.887941616158884</v>
      </c>
      <c r="S162" s="333">
        <f>IF(S$94=0,0,S$94/PPA!S$12*1000)</f>
        <v>70.872141678379194</v>
      </c>
      <c r="T162" s="333">
        <f>IF(T$94=0,0,T$94/PPA!T$12*1000)</f>
        <v>75.407807378403831</v>
      </c>
      <c r="U162" s="333">
        <f>IF(U$94=0,0,U$94/PPA!U$12*1000)</f>
        <v>88.960794289115938</v>
      </c>
      <c r="V162" s="333">
        <f>IF(V$94=0,0,V$94/PPA!V$12*1000)</f>
        <v>77.36110733784875</v>
      </c>
      <c r="W162" s="333">
        <f>IF(W$94=0,0,W$94/PPA!W$12*1000)</f>
        <v>102.43321069166375</v>
      </c>
      <c r="X162" s="333">
        <f>IF(X$94=0,0,X$94/PPA!X$12*1000)</f>
        <v>80.222910300767964</v>
      </c>
      <c r="Y162" s="333">
        <f>IF(Y$94=0,0,Y$94/PPA!Y$12*1000)</f>
        <v>86.585250240577892</v>
      </c>
      <c r="DA162" s="97"/>
    </row>
  </sheetData>
  <pageMargins left="0.39370078740157483" right="0.39370078740157483" top="0.39370078740157483" bottom="0.39370078740157483" header="0.31496062992125978" footer="0.31496062992125978"/>
  <pageSetup paperSize="9" scale="45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tabColor theme="4" tint="0.39997558519241921"/>
    <pageSetUpPr fitToPage="1"/>
  </sheetPr>
  <dimension ref="A1:DA162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Pulp, paper and printing / useful energy demand"</f>
        <v>EL: Pulp, paper and printing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253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54</v>
      </c>
      <c r="B5" s="223">
        <v>0</v>
      </c>
      <c r="C5" s="223">
        <v>0</v>
      </c>
      <c r="D5" s="223">
        <v>0</v>
      </c>
      <c r="E5" s="223">
        <v>0</v>
      </c>
      <c r="F5" s="223">
        <v>0</v>
      </c>
      <c r="G5" s="223">
        <v>0</v>
      </c>
      <c r="H5" s="223">
        <v>0</v>
      </c>
      <c r="I5" s="223">
        <v>0</v>
      </c>
      <c r="J5" s="223">
        <v>0</v>
      </c>
      <c r="K5" s="223">
        <v>0</v>
      </c>
      <c r="L5" s="223">
        <v>0</v>
      </c>
      <c r="M5" s="223">
        <v>0</v>
      </c>
      <c r="N5" s="223">
        <v>0</v>
      </c>
      <c r="O5" s="223">
        <v>0</v>
      </c>
      <c r="P5" s="223">
        <v>0</v>
      </c>
      <c r="Q5" s="223">
        <v>0</v>
      </c>
      <c r="R5" s="223">
        <v>0</v>
      </c>
      <c r="S5" s="223">
        <v>0</v>
      </c>
      <c r="T5" s="223">
        <v>0</v>
      </c>
      <c r="U5" s="223">
        <v>0</v>
      </c>
      <c r="V5" s="223">
        <v>0</v>
      </c>
      <c r="W5" s="223">
        <v>0</v>
      </c>
      <c r="X5" s="223">
        <v>0</v>
      </c>
      <c r="Y5" s="223">
        <v>0</v>
      </c>
      <c r="DA5" s="89" t="s">
        <v>1941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1942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1943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1944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1945</v>
      </c>
    </row>
    <row r="10" spans="1:105" ht="12" customHeight="1" x14ac:dyDescent="0.25">
      <c r="A10" s="56" t="s">
        <v>95</v>
      </c>
      <c r="B10" s="260">
        <v>0</v>
      </c>
      <c r="C10" s="260">
        <v>0</v>
      </c>
      <c r="D10" s="260">
        <v>0</v>
      </c>
      <c r="E10" s="260">
        <v>0</v>
      </c>
      <c r="F10" s="260">
        <v>0</v>
      </c>
      <c r="G10" s="260">
        <v>0</v>
      </c>
      <c r="H10" s="260">
        <v>0</v>
      </c>
      <c r="I10" s="260">
        <v>0</v>
      </c>
      <c r="J10" s="260">
        <v>0</v>
      </c>
      <c r="K10" s="260">
        <v>0</v>
      </c>
      <c r="L10" s="260">
        <v>0</v>
      </c>
      <c r="M10" s="260">
        <v>0</v>
      </c>
      <c r="N10" s="260">
        <v>0</v>
      </c>
      <c r="O10" s="260">
        <v>0</v>
      </c>
      <c r="P10" s="260">
        <v>0</v>
      </c>
      <c r="Q10" s="260">
        <v>0</v>
      </c>
      <c r="R10" s="260">
        <v>0</v>
      </c>
      <c r="S10" s="260">
        <v>0</v>
      </c>
      <c r="T10" s="260">
        <v>0</v>
      </c>
      <c r="U10" s="260">
        <v>0</v>
      </c>
      <c r="V10" s="260">
        <v>0</v>
      </c>
      <c r="W10" s="260">
        <v>0</v>
      </c>
      <c r="X10" s="260">
        <v>0</v>
      </c>
      <c r="Y10" s="260">
        <v>0</v>
      </c>
      <c r="DA10" s="68" t="s">
        <v>1946</v>
      </c>
    </row>
    <row r="11" spans="1:105" ht="12" customHeight="1" x14ac:dyDescent="0.25">
      <c r="A11" s="37" t="s">
        <v>159</v>
      </c>
      <c r="B11" s="226">
        <v>0</v>
      </c>
      <c r="C11" s="226">
        <v>0</v>
      </c>
      <c r="D11" s="226">
        <v>0</v>
      </c>
      <c r="E11" s="226">
        <v>0</v>
      </c>
      <c r="F11" s="226">
        <v>0</v>
      </c>
      <c r="G11" s="226">
        <v>0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0</v>
      </c>
      <c r="T11" s="226">
        <v>0</v>
      </c>
      <c r="U11" s="226">
        <v>0</v>
      </c>
      <c r="V11" s="226">
        <v>0</v>
      </c>
      <c r="W11" s="226">
        <v>0</v>
      </c>
      <c r="X11" s="226">
        <v>0</v>
      </c>
      <c r="Y11" s="226">
        <v>0</v>
      </c>
      <c r="DA11" s="69" t="s">
        <v>1947</v>
      </c>
    </row>
    <row r="12" spans="1:105" ht="12" customHeight="1" x14ac:dyDescent="0.25">
      <c r="A12" s="37" t="s">
        <v>35</v>
      </c>
      <c r="B12" s="226">
        <v>0</v>
      </c>
      <c r="C12" s="226">
        <v>0</v>
      </c>
      <c r="D12" s="226">
        <v>0</v>
      </c>
      <c r="E12" s="226">
        <v>0</v>
      </c>
      <c r="F12" s="226">
        <v>0</v>
      </c>
      <c r="G12" s="226">
        <v>0</v>
      </c>
      <c r="H12" s="226">
        <v>0</v>
      </c>
      <c r="I12" s="226">
        <v>0</v>
      </c>
      <c r="J12" s="226">
        <v>0</v>
      </c>
      <c r="K12" s="226">
        <v>0</v>
      </c>
      <c r="L12" s="226">
        <v>0</v>
      </c>
      <c r="M12" s="226">
        <v>0</v>
      </c>
      <c r="N12" s="226">
        <v>0</v>
      </c>
      <c r="O12" s="226">
        <v>0</v>
      </c>
      <c r="P12" s="226">
        <v>0</v>
      </c>
      <c r="Q12" s="226">
        <v>0</v>
      </c>
      <c r="R12" s="226">
        <v>0</v>
      </c>
      <c r="S12" s="226">
        <v>0</v>
      </c>
      <c r="T12" s="226">
        <v>0</v>
      </c>
      <c r="U12" s="226">
        <v>0</v>
      </c>
      <c r="V12" s="226">
        <v>0</v>
      </c>
      <c r="W12" s="226">
        <v>0</v>
      </c>
      <c r="X12" s="226">
        <v>0</v>
      </c>
      <c r="Y12" s="226">
        <v>0</v>
      </c>
      <c r="DA12" s="69" t="s">
        <v>1948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1949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1950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1951</v>
      </c>
    </row>
    <row r="16" spans="1:105" ht="12" customHeight="1" x14ac:dyDescent="0.25">
      <c r="A16" s="57" t="s">
        <v>1853</v>
      </c>
      <c r="B16" s="261">
        <v>0</v>
      </c>
      <c r="C16" s="261">
        <v>0</v>
      </c>
      <c r="D16" s="261">
        <v>0</v>
      </c>
      <c r="E16" s="261">
        <v>0</v>
      </c>
      <c r="F16" s="261">
        <v>0</v>
      </c>
      <c r="G16" s="261">
        <v>0</v>
      </c>
      <c r="H16" s="261">
        <v>0</v>
      </c>
      <c r="I16" s="261">
        <v>0</v>
      </c>
      <c r="J16" s="261">
        <v>0</v>
      </c>
      <c r="K16" s="261">
        <v>0</v>
      </c>
      <c r="L16" s="261">
        <v>0</v>
      </c>
      <c r="M16" s="261">
        <v>0</v>
      </c>
      <c r="N16" s="261">
        <v>0</v>
      </c>
      <c r="O16" s="261">
        <v>0</v>
      </c>
      <c r="P16" s="261">
        <v>0</v>
      </c>
      <c r="Q16" s="261">
        <v>0</v>
      </c>
      <c r="R16" s="261">
        <v>0</v>
      </c>
      <c r="S16" s="261">
        <v>0</v>
      </c>
      <c r="T16" s="261">
        <v>0</v>
      </c>
      <c r="U16" s="261">
        <v>0</v>
      </c>
      <c r="V16" s="261">
        <v>0</v>
      </c>
      <c r="W16" s="261">
        <v>0</v>
      </c>
      <c r="X16" s="261">
        <v>0</v>
      </c>
      <c r="Y16" s="261">
        <v>0</v>
      </c>
      <c r="DA16" s="70" t="s">
        <v>1952</v>
      </c>
    </row>
    <row r="17" spans="1:105" ht="12" customHeight="1" x14ac:dyDescent="0.25">
      <c r="A17" s="57" t="s">
        <v>1855</v>
      </c>
      <c r="B17" s="294">
        <f t="shared" ref="B17:Y17" si="0">B18+B29</f>
        <v>0</v>
      </c>
      <c r="C17" s="294">
        <f t="shared" si="0"/>
        <v>0</v>
      </c>
      <c r="D17" s="294">
        <f t="shared" si="0"/>
        <v>0</v>
      </c>
      <c r="E17" s="294">
        <f t="shared" si="0"/>
        <v>0</v>
      </c>
      <c r="F17" s="294">
        <f t="shared" si="0"/>
        <v>0</v>
      </c>
      <c r="G17" s="294">
        <f t="shared" si="0"/>
        <v>0</v>
      </c>
      <c r="H17" s="294">
        <f t="shared" si="0"/>
        <v>0</v>
      </c>
      <c r="I17" s="294">
        <f t="shared" si="0"/>
        <v>0</v>
      </c>
      <c r="J17" s="294">
        <f t="shared" si="0"/>
        <v>0</v>
      </c>
      <c r="K17" s="294">
        <f t="shared" si="0"/>
        <v>0</v>
      </c>
      <c r="L17" s="294">
        <f t="shared" si="0"/>
        <v>0</v>
      </c>
      <c r="M17" s="294">
        <f t="shared" si="0"/>
        <v>0</v>
      </c>
      <c r="N17" s="294">
        <f t="shared" si="0"/>
        <v>0</v>
      </c>
      <c r="O17" s="294">
        <f t="shared" si="0"/>
        <v>0</v>
      </c>
      <c r="P17" s="294">
        <f t="shared" si="0"/>
        <v>0</v>
      </c>
      <c r="Q17" s="294">
        <f t="shared" si="0"/>
        <v>0</v>
      </c>
      <c r="R17" s="294">
        <f t="shared" si="0"/>
        <v>0</v>
      </c>
      <c r="S17" s="294">
        <f t="shared" si="0"/>
        <v>0</v>
      </c>
      <c r="T17" s="294">
        <f t="shared" si="0"/>
        <v>0</v>
      </c>
      <c r="U17" s="294">
        <f t="shared" si="0"/>
        <v>0</v>
      </c>
      <c r="V17" s="294">
        <f t="shared" si="0"/>
        <v>0</v>
      </c>
      <c r="W17" s="294">
        <f t="shared" si="0"/>
        <v>0</v>
      </c>
      <c r="X17" s="294">
        <f t="shared" si="0"/>
        <v>0</v>
      </c>
      <c r="Y17" s="294">
        <f t="shared" si="0"/>
        <v>0</v>
      </c>
      <c r="DA17" s="70"/>
    </row>
    <row r="18" spans="1:105" ht="12" customHeight="1" x14ac:dyDescent="0.25">
      <c r="A18" s="60" t="s">
        <v>1856</v>
      </c>
      <c r="B18" s="329">
        <v>0</v>
      </c>
      <c r="C18" s="329">
        <v>0</v>
      </c>
      <c r="D18" s="329">
        <v>0</v>
      </c>
      <c r="E18" s="329">
        <v>0</v>
      </c>
      <c r="F18" s="329">
        <v>0</v>
      </c>
      <c r="G18" s="329">
        <v>0</v>
      </c>
      <c r="H18" s="329">
        <v>0</v>
      </c>
      <c r="I18" s="329">
        <v>0</v>
      </c>
      <c r="J18" s="329">
        <v>0</v>
      </c>
      <c r="K18" s="329">
        <v>0</v>
      </c>
      <c r="L18" s="329">
        <v>0</v>
      </c>
      <c r="M18" s="329">
        <v>0</v>
      </c>
      <c r="N18" s="329">
        <v>0</v>
      </c>
      <c r="O18" s="329">
        <v>0</v>
      </c>
      <c r="P18" s="329">
        <v>0</v>
      </c>
      <c r="Q18" s="329">
        <v>0</v>
      </c>
      <c r="R18" s="329">
        <v>0</v>
      </c>
      <c r="S18" s="329">
        <v>0</v>
      </c>
      <c r="T18" s="329">
        <v>0</v>
      </c>
      <c r="U18" s="329">
        <v>0</v>
      </c>
      <c r="V18" s="329">
        <v>0</v>
      </c>
      <c r="W18" s="329">
        <v>0</v>
      </c>
      <c r="X18" s="329">
        <v>0</v>
      </c>
      <c r="Y18" s="329">
        <v>0</v>
      </c>
      <c r="DA18" s="72" t="s">
        <v>1953</v>
      </c>
    </row>
    <row r="19" spans="1:105" ht="12" customHeight="1" x14ac:dyDescent="0.25">
      <c r="A19" s="64" t="s">
        <v>28</v>
      </c>
      <c r="B19" s="229">
        <v>0</v>
      </c>
      <c r="C19" s="229">
        <v>0</v>
      </c>
      <c r="D19" s="229">
        <v>0</v>
      </c>
      <c r="E19" s="229">
        <v>0</v>
      </c>
      <c r="F19" s="229">
        <v>0</v>
      </c>
      <c r="G19" s="229">
        <v>0</v>
      </c>
      <c r="H19" s="229">
        <v>0</v>
      </c>
      <c r="I19" s="229">
        <v>0</v>
      </c>
      <c r="J19" s="229">
        <v>0</v>
      </c>
      <c r="K19" s="229">
        <v>0</v>
      </c>
      <c r="L19" s="229">
        <v>0</v>
      </c>
      <c r="M19" s="229">
        <v>0</v>
      </c>
      <c r="N19" s="229">
        <v>0</v>
      </c>
      <c r="O19" s="229">
        <v>0</v>
      </c>
      <c r="P19" s="229">
        <v>0</v>
      </c>
      <c r="Q19" s="229">
        <v>0</v>
      </c>
      <c r="R19" s="229">
        <v>0</v>
      </c>
      <c r="S19" s="229">
        <v>0</v>
      </c>
      <c r="T19" s="229">
        <v>0</v>
      </c>
      <c r="U19" s="229">
        <v>0</v>
      </c>
      <c r="V19" s="229">
        <v>0</v>
      </c>
      <c r="W19" s="229">
        <v>0</v>
      </c>
      <c r="X19" s="229">
        <v>0</v>
      </c>
      <c r="Y19" s="229">
        <v>0</v>
      </c>
      <c r="DA19" s="73" t="s">
        <v>1954</v>
      </c>
    </row>
    <row r="20" spans="1:105" ht="12" customHeight="1" x14ac:dyDescent="0.25">
      <c r="A20" s="64" t="s">
        <v>30</v>
      </c>
      <c r="B20" s="229">
        <v>0</v>
      </c>
      <c r="C20" s="229">
        <v>0</v>
      </c>
      <c r="D20" s="229">
        <v>0</v>
      </c>
      <c r="E20" s="229">
        <v>0</v>
      </c>
      <c r="F20" s="229">
        <v>0</v>
      </c>
      <c r="G20" s="229">
        <v>0</v>
      </c>
      <c r="H20" s="229">
        <v>0</v>
      </c>
      <c r="I20" s="229">
        <v>0</v>
      </c>
      <c r="J20" s="229">
        <v>0</v>
      </c>
      <c r="K20" s="229">
        <v>0</v>
      </c>
      <c r="L20" s="229">
        <v>0</v>
      </c>
      <c r="M20" s="229">
        <v>0</v>
      </c>
      <c r="N20" s="229">
        <v>0</v>
      </c>
      <c r="O20" s="229">
        <v>0</v>
      </c>
      <c r="P20" s="229">
        <v>0</v>
      </c>
      <c r="Q20" s="229">
        <v>0</v>
      </c>
      <c r="R20" s="229">
        <v>0</v>
      </c>
      <c r="S20" s="229">
        <v>0</v>
      </c>
      <c r="T20" s="229">
        <v>0</v>
      </c>
      <c r="U20" s="229">
        <v>0</v>
      </c>
      <c r="V20" s="229">
        <v>0</v>
      </c>
      <c r="W20" s="229">
        <v>0</v>
      </c>
      <c r="X20" s="229">
        <v>0</v>
      </c>
      <c r="Y20" s="229">
        <v>0</v>
      </c>
      <c r="DA20" s="73" t="s">
        <v>1955</v>
      </c>
    </row>
    <row r="21" spans="1:105" ht="12" customHeight="1" x14ac:dyDescent="0.25">
      <c r="A21" s="64" t="s">
        <v>31</v>
      </c>
      <c r="B21" s="229">
        <v>0</v>
      </c>
      <c r="C21" s="229">
        <v>0</v>
      </c>
      <c r="D21" s="229">
        <v>0</v>
      </c>
      <c r="E21" s="229">
        <v>0</v>
      </c>
      <c r="F21" s="229">
        <v>0</v>
      </c>
      <c r="G21" s="229">
        <v>0</v>
      </c>
      <c r="H21" s="229">
        <v>0</v>
      </c>
      <c r="I21" s="229">
        <v>0</v>
      </c>
      <c r="J21" s="229">
        <v>0</v>
      </c>
      <c r="K21" s="229">
        <v>0</v>
      </c>
      <c r="L21" s="229">
        <v>0</v>
      </c>
      <c r="M21" s="229">
        <v>0</v>
      </c>
      <c r="N21" s="229">
        <v>0</v>
      </c>
      <c r="O21" s="229">
        <v>0</v>
      </c>
      <c r="P21" s="229">
        <v>0</v>
      </c>
      <c r="Q21" s="229">
        <v>0</v>
      </c>
      <c r="R21" s="229">
        <v>0</v>
      </c>
      <c r="S21" s="229">
        <v>0</v>
      </c>
      <c r="T21" s="229">
        <v>0</v>
      </c>
      <c r="U21" s="229">
        <v>0</v>
      </c>
      <c r="V21" s="229">
        <v>0</v>
      </c>
      <c r="W21" s="229">
        <v>0</v>
      </c>
      <c r="X21" s="229">
        <v>0</v>
      </c>
      <c r="Y21" s="229">
        <v>0</v>
      </c>
      <c r="DA21" s="73" t="s">
        <v>1956</v>
      </c>
    </row>
    <row r="22" spans="1:105" ht="12" customHeight="1" x14ac:dyDescent="0.25">
      <c r="A22" s="64" t="s">
        <v>159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0</v>
      </c>
      <c r="Y22" s="229">
        <v>0</v>
      </c>
      <c r="DA22" s="73" t="s">
        <v>1957</v>
      </c>
    </row>
    <row r="23" spans="1:105" ht="12" customHeight="1" x14ac:dyDescent="0.25">
      <c r="A23" s="64" t="s">
        <v>32</v>
      </c>
      <c r="B23" s="229">
        <v>0</v>
      </c>
      <c r="C23" s="229">
        <v>0</v>
      </c>
      <c r="D23" s="229">
        <v>0</v>
      </c>
      <c r="E23" s="229">
        <v>0</v>
      </c>
      <c r="F23" s="229">
        <v>0</v>
      </c>
      <c r="G23" s="229">
        <v>0</v>
      </c>
      <c r="H23" s="229">
        <v>0</v>
      </c>
      <c r="I23" s="229">
        <v>0</v>
      </c>
      <c r="J23" s="229">
        <v>0</v>
      </c>
      <c r="K23" s="229">
        <v>0</v>
      </c>
      <c r="L23" s="229">
        <v>0</v>
      </c>
      <c r="M23" s="229">
        <v>0</v>
      </c>
      <c r="N23" s="229">
        <v>0</v>
      </c>
      <c r="O23" s="229">
        <v>0</v>
      </c>
      <c r="P23" s="229">
        <v>0</v>
      </c>
      <c r="Q23" s="229">
        <v>0</v>
      </c>
      <c r="R23" s="229">
        <v>0</v>
      </c>
      <c r="S23" s="229">
        <v>0</v>
      </c>
      <c r="T23" s="229">
        <v>0</v>
      </c>
      <c r="U23" s="229">
        <v>0</v>
      </c>
      <c r="V23" s="229">
        <v>0</v>
      </c>
      <c r="W23" s="229">
        <v>0</v>
      </c>
      <c r="X23" s="229">
        <v>0</v>
      </c>
      <c r="Y23" s="229">
        <v>0</v>
      </c>
      <c r="DA23" s="73" t="s">
        <v>1958</v>
      </c>
    </row>
    <row r="24" spans="1:105" ht="12" customHeight="1" x14ac:dyDescent="0.25">
      <c r="A24" s="64" t="s">
        <v>33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1959</v>
      </c>
    </row>
    <row r="25" spans="1:105" ht="12" customHeight="1" x14ac:dyDescent="0.25">
      <c r="A25" s="64" t="s">
        <v>35</v>
      </c>
      <c r="B25" s="229">
        <v>0</v>
      </c>
      <c r="C25" s="229">
        <v>0</v>
      </c>
      <c r="D25" s="229">
        <v>0</v>
      </c>
      <c r="E25" s="229">
        <v>0</v>
      </c>
      <c r="F25" s="229">
        <v>0</v>
      </c>
      <c r="G25" s="229">
        <v>0</v>
      </c>
      <c r="H25" s="229">
        <v>0</v>
      </c>
      <c r="I25" s="229">
        <v>0</v>
      </c>
      <c r="J25" s="229">
        <v>0</v>
      </c>
      <c r="K25" s="229">
        <v>0</v>
      </c>
      <c r="L25" s="229">
        <v>0</v>
      </c>
      <c r="M25" s="229">
        <v>0</v>
      </c>
      <c r="N25" s="229">
        <v>0</v>
      </c>
      <c r="O25" s="229">
        <v>0</v>
      </c>
      <c r="P25" s="229">
        <v>0</v>
      </c>
      <c r="Q25" s="229">
        <v>0</v>
      </c>
      <c r="R25" s="229">
        <v>0</v>
      </c>
      <c r="S25" s="229">
        <v>0</v>
      </c>
      <c r="T25" s="229">
        <v>0</v>
      </c>
      <c r="U25" s="229">
        <v>0</v>
      </c>
      <c r="V25" s="229">
        <v>0</v>
      </c>
      <c r="W25" s="229">
        <v>0</v>
      </c>
      <c r="X25" s="229">
        <v>0</v>
      </c>
      <c r="Y25" s="229">
        <v>0</v>
      </c>
      <c r="DA25" s="73" t="s">
        <v>1960</v>
      </c>
    </row>
    <row r="26" spans="1:105" ht="12" customHeight="1" x14ac:dyDescent="0.25">
      <c r="A26" s="64" t="s">
        <v>36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1961</v>
      </c>
    </row>
    <row r="27" spans="1:105" ht="12" customHeight="1" x14ac:dyDescent="0.25">
      <c r="A27" s="64" t="s">
        <v>38</v>
      </c>
      <c r="B27" s="229">
        <v>0</v>
      </c>
      <c r="C27" s="229">
        <v>0</v>
      </c>
      <c r="D27" s="229">
        <v>0</v>
      </c>
      <c r="E27" s="229">
        <v>0</v>
      </c>
      <c r="F27" s="229">
        <v>0</v>
      </c>
      <c r="G27" s="229">
        <v>0</v>
      </c>
      <c r="H27" s="229">
        <v>0</v>
      </c>
      <c r="I27" s="229">
        <v>0</v>
      </c>
      <c r="J27" s="229">
        <v>0</v>
      </c>
      <c r="K27" s="229">
        <v>0</v>
      </c>
      <c r="L27" s="229">
        <v>0</v>
      </c>
      <c r="M27" s="229">
        <v>0</v>
      </c>
      <c r="N27" s="229">
        <v>0</v>
      </c>
      <c r="O27" s="229">
        <v>0</v>
      </c>
      <c r="P27" s="229">
        <v>0</v>
      </c>
      <c r="Q27" s="229">
        <v>0</v>
      </c>
      <c r="R27" s="229">
        <v>0</v>
      </c>
      <c r="S27" s="229">
        <v>0</v>
      </c>
      <c r="T27" s="229">
        <v>0</v>
      </c>
      <c r="U27" s="229">
        <v>0</v>
      </c>
      <c r="V27" s="229">
        <v>0</v>
      </c>
      <c r="W27" s="229">
        <v>0</v>
      </c>
      <c r="X27" s="229">
        <v>0</v>
      </c>
      <c r="Y27" s="229">
        <v>0</v>
      </c>
      <c r="DA27" s="73" t="s">
        <v>1962</v>
      </c>
    </row>
    <row r="28" spans="1:105" ht="12" customHeight="1" x14ac:dyDescent="0.25">
      <c r="A28" s="64" t="s">
        <v>39</v>
      </c>
      <c r="B28" s="229">
        <v>0</v>
      </c>
      <c r="C28" s="229">
        <v>0</v>
      </c>
      <c r="D28" s="229">
        <v>0</v>
      </c>
      <c r="E28" s="229">
        <v>0</v>
      </c>
      <c r="F28" s="229">
        <v>0</v>
      </c>
      <c r="G28" s="229">
        <v>0</v>
      </c>
      <c r="H28" s="229">
        <v>0</v>
      </c>
      <c r="I28" s="229">
        <v>0</v>
      </c>
      <c r="J28" s="229">
        <v>0</v>
      </c>
      <c r="K28" s="229">
        <v>0</v>
      </c>
      <c r="L28" s="229">
        <v>0</v>
      </c>
      <c r="M28" s="229">
        <v>0</v>
      </c>
      <c r="N28" s="229">
        <v>0</v>
      </c>
      <c r="O28" s="229">
        <v>0</v>
      </c>
      <c r="P28" s="229">
        <v>0</v>
      </c>
      <c r="Q28" s="229">
        <v>0</v>
      </c>
      <c r="R28" s="229">
        <v>0</v>
      </c>
      <c r="S28" s="229">
        <v>0</v>
      </c>
      <c r="T28" s="229">
        <v>0</v>
      </c>
      <c r="U28" s="229">
        <v>0</v>
      </c>
      <c r="V28" s="229">
        <v>0</v>
      </c>
      <c r="W28" s="229">
        <v>0</v>
      </c>
      <c r="X28" s="229">
        <v>0</v>
      </c>
      <c r="Y28" s="229">
        <v>0</v>
      </c>
      <c r="DA28" s="73" t="s">
        <v>1963</v>
      </c>
    </row>
    <row r="29" spans="1:105" ht="12" customHeight="1" x14ac:dyDescent="0.25">
      <c r="A29" s="60" t="s">
        <v>1868</v>
      </c>
      <c r="B29" s="262">
        <v>0</v>
      </c>
      <c r="C29" s="262">
        <v>0</v>
      </c>
      <c r="D29" s="262">
        <v>0</v>
      </c>
      <c r="E29" s="262">
        <v>0</v>
      </c>
      <c r="F29" s="262">
        <v>0</v>
      </c>
      <c r="G29" s="262">
        <v>0</v>
      </c>
      <c r="H29" s="262">
        <v>0</v>
      </c>
      <c r="I29" s="262">
        <v>0</v>
      </c>
      <c r="J29" s="262">
        <v>0</v>
      </c>
      <c r="K29" s="262">
        <v>0</v>
      </c>
      <c r="L29" s="262">
        <v>0</v>
      </c>
      <c r="M29" s="262">
        <v>0</v>
      </c>
      <c r="N29" s="262">
        <v>0</v>
      </c>
      <c r="O29" s="262">
        <v>0</v>
      </c>
      <c r="P29" s="262">
        <v>0</v>
      </c>
      <c r="Q29" s="262">
        <v>0</v>
      </c>
      <c r="R29" s="262">
        <v>0</v>
      </c>
      <c r="S29" s="262">
        <v>0</v>
      </c>
      <c r="T29" s="262">
        <v>0</v>
      </c>
      <c r="U29" s="262">
        <v>0</v>
      </c>
      <c r="V29" s="262">
        <v>0</v>
      </c>
      <c r="W29" s="262">
        <v>0</v>
      </c>
      <c r="X29" s="262">
        <v>0</v>
      </c>
      <c r="Y29" s="262">
        <v>0</v>
      </c>
      <c r="DA29" s="72" t="s">
        <v>1964</v>
      </c>
    </row>
    <row r="30" spans="1:105" ht="12" customHeight="1" x14ac:dyDescent="0.25">
      <c r="A30" s="132" t="s">
        <v>1870</v>
      </c>
      <c r="B30" s="316">
        <v>0</v>
      </c>
      <c r="C30" s="316">
        <v>0</v>
      </c>
      <c r="D30" s="316">
        <v>0</v>
      </c>
      <c r="E30" s="316">
        <v>0</v>
      </c>
      <c r="F30" s="316">
        <v>0</v>
      </c>
      <c r="G30" s="316">
        <v>0</v>
      </c>
      <c r="H30" s="316">
        <v>0</v>
      </c>
      <c r="I30" s="316">
        <v>0</v>
      </c>
      <c r="J30" s="316">
        <v>0</v>
      </c>
      <c r="K30" s="316">
        <v>0</v>
      </c>
      <c r="L30" s="316">
        <v>0</v>
      </c>
      <c r="M30" s="316">
        <v>0</v>
      </c>
      <c r="N30" s="316">
        <v>0</v>
      </c>
      <c r="O30" s="316">
        <v>0</v>
      </c>
      <c r="P30" s="316">
        <v>0</v>
      </c>
      <c r="Q30" s="316">
        <v>0</v>
      </c>
      <c r="R30" s="316">
        <v>0</v>
      </c>
      <c r="S30" s="316">
        <v>0</v>
      </c>
      <c r="T30" s="316">
        <v>0</v>
      </c>
      <c r="U30" s="316">
        <v>0</v>
      </c>
      <c r="V30" s="316">
        <v>0</v>
      </c>
      <c r="W30" s="316">
        <v>0</v>
      </c>
      <c r="X30" s="316">
        <v>0</v>
      </c>
      <c r="Y30" s="316">
        <v>0</v>
      </c>
      <c r="DA30" s="139" t="s">
        <v>1965</v>
      </c>
    </row>
    <row r="31" spans="1:105" ht="12" customHeight="1" x14ac:dyDescent="0.25">
      <c r="J31" s="131"/>
    </row>
    <row r="32" spans="1:105" ht="15" customHeight="1" x14ac:dyDescent="0.25">
      <c r="A32" s="34" t="s">
        <v>55</v>
      </c>
      <c r="B32" s="223">
        <v>78.450010310600831</v>
      </c>
      <c r="C32" s="223">
        <v>74.924197333795689</v>
      </c>
      <c r="D32" s="223">
        <v>76.287742438459688</v>
      </c>
      <c r="E32" s="223">
        <v>82.527973985352531</v>
      </c>
      <c r="F32" s="223">
        <v>66.342041098266904</v>
      </c>
      <c r="G32" s="223">
        <v>60.81456257913328</v>
      </c>
      <c r="H32" s="223">
        <v>69.878830700372049</v>
      </c>
      <c r="I32" s="223">
        <v>69.610251326479414</v>
      </c>
      <c r="J32" s="223">
        <v>66.736622570548121</v>
      </c>
      <c r="K32" s="223">
        <v>60.775385493760638</v>
      </c>
      <c r="L32" s="223">
        <v>60.286532961018509</v>
      </c>
      <c r="M32" s="223">
        <v>47.478584660017432</v>
      </c>
      <c r="N32" s="223">
        <v>47.73804450903576</v>
      </c>
      <c r="O32" s="223">
        <v>49.255910904610467</v>
      </c>
      <c r="P32" s="223">
        <v>51.090960323356747</v>
      </c>
      <c r="Q32" s="223">
        <v>43.314804251029123</v>
      </c>
      <c r="R32" s="223">
        <v>24.869083285348289</v>
      </c>
      <c r="S32" s="223">
        <v>25.749539302817979</v>
      </c>
      <c r="T32" s="223">
        <v>28.716184232749029</v>
      </c>
      <c r="U32" s="223">
        <v>39.225992158348262</v>
      </c>
      <c r="V32" s="223">
        <v>36.047243623077513</v>
      </c>
      <c r="W32" s="223">
        <v>34.735158133719523</v>
      </c>
      <c r="X32" s="223">
        <v>37.272721514251728</v>
      </c>
      <c r="Y32" s="223">
        <v>40.331732584758683</v>
      </c>
      <c r="DA32" s="89" t="s">
        <v>1966</v>
      </c>
    </row>
    <row r="33" spans="1:105" ht="12" customHeight="1" x14ac:dyDescent="0.25">
      <c r="A33" s="55" t="s">
        <v>91</v>
      </c>
      <c r="B33" s="259">
        <v>0.27821919527020622</v>
      </c>
      <c r="C33" s="259">
        <v>0.26288893338011898</v>
      </c>
      <c r="D33" s="259">
        <v>0.26699217902851252</v>
      </c>
      <c r="E33" s="259">
        <v>0.2878900620107373</v>
      </c>
      <c r="F33" s="259">
        <v>0.23183856468317859</v>
      </c>
      <c r="G33" s="259">
        <v>0.2125898177158462</v>
      </c>
      <c r="H33" s="259">
        <v>0.242998038730705</v>
      </c>
      <c r="I33" s="259">
        <v>0.24351555396525831</v>
      </c>
      <c r="J33" s="259">
        <v>0.23154975871370589</v>
      </c>
      <c r="K33" s="259">
        <v>0.20913851093669561</v>
      </c>
      <c r="L33" s="259">
        <v>0.2087327208076227</v>
      </c>
      <c r="M33" s="259">
        <v>0.16218380060589241</v>
      </c>
      <c r="N33" s="259">
        <v>0.16682107798411</v>
      </c>
      <c r="O33" s="259">
        <v>0.1728477774766384</v>
      </c>
      <c r="P33" s="259">
        <v>0.1787647776754569</v>
      </c>
      <c r="Q33" s="259">
        <v>0.15334654401457559</v>
      </c>
      <c r="R33" s="259">
        <v>8.7774138149286293E-2</v>
      </c>
      <c r="S33" s="259">
        <v>9.0032226140031701E-2</v>
      </c>
      <c r="T33" s="259">
        <v>9.8452628228638275E-2</v>
      </c>
      <c r="U33" s="259">
        <v>0.13809026582670891</v>
      </c>
      <c r="V33" s="259">
        <v>0.12789845136783631</v>
      </c>
      <c r="W33" s="259">
        <v>0.1226240413358884</v>
      </c>
      <c r="X33" s="259">
        <v>0.12986287970839719</v>
      </c>
      <c r="Y33" s="259">
        <v>0.13980494692264259</v>
      </c>
      <c r="DA33" s="67" t="s">
        <v>1967</v>
      </c>
    </row>
    <row r="34" spans="1:105" ht="12" customHeight="1" x14ac:dyDescent="0.25">
      <c r="A34" s="173" t="s">
        <v>92</v>
      </c>
      <c r="B34" s="224">
        <v>0.10261494258204309</v>
      </c>
      <c r="C34" s="224">
        <v>9.6960717530852239E-2</v>
      </c>
      <c r="D34" s="224">
        <v>9.8474108137136557E-2</v>
      </c>
      <c r="E34" s="224">
        <v>0.1061818260040672</v>
      </c>
      <c r="F34" s="224">
        <v>8.5508481829094332E-2</v>
      </c>
      <c r="G34" s="224">
        <v>7.840901098593131E-2</v>
      </c>
      <c r="H34" s="224">
        <v>8.962440484267567E-2</v>
      </c>
      <c r="I34" s="224">
        <v>8.9815278790202693E-2</v>
      </c>
      <c r="J34" s="224">
        <v>8.54019621910585E-2</v>
      </c>
      <c r="K34" s="224">
        <v>7.7136073485585266E-2</v>
      </c>
      <c r="L34" s="224">
        <v>7.698640685041748E-2</v>
      </c>
      <c r="M34" s="224">
        <v>5.9817876227943288E-2</v>
      </c>
      <c r="N34" s="224">
        <v>6.1528232522521223E-2</v>
      </c>
      <c r="O34" s="224">
        <v>6.3751046163342887E-2</v>
      </c>
      <c r="P34" s="224">
        <v>6.5933399667277112E-2</v>
      </c>
      <c r="Q34" s="224">
        <v>5.6558451310047053E-2</v>
      </c>
      <c r="R34" s="224">
        <v>3.2373532450303458E-2</v>
      </c>
      <c r="S34" s="224">
        <v>3.3206377823501033E-2</v>
      </c>
      <c r="T34" s="224">
        <v>3.6312055258880378E-2</v>
      </c>
      <c r="U34" s="224">
        <v>5.093151349670462E-2</v>
      </c>
      <c r="V34" s="224">
        <v>4.7172490132093348E-2</v>
      </c>
      <c r="W34" s="224">
        <v>4.5227141673814482E-2</v>
      </c>
      <c r="X34" s="224">
        <v>4.7897025695419322E-2</v>
      </c>
      <c r="Y34" s="224">
        <v>5.1563935361180452E-2</v>
      </c>
      <c r="DA34" s="177" t="s">
        <v>1968</v>
      </c>
    </row>
    <row r="35" spans="1:105" ht="12" customHeight="1" x14ac:dyDescent="0.25">
      <c r="A35" s="173" t="s">
        <v>93</v>
      </c>
      <c r="B35" s="224">
        <v>2.0017113908598358</v>
      </c>
      <c r="C35" s="224">
        <v>1.891414328788154</v>
      </c>
      <c r="D35" s="224">
        <v>1.920936064504154</v>
      </c>
      <c r="E35" s="224">
        <v>2.0712906450705608</v>
      </c>
      <c r="F35" s="224">
        <v>1.6680153765674079</v>
      </c>
      <c r="G35" s="224">
        <v>1.529525880805378</v>
      </c>
      <c r="H35" s="224">
        <v>1.7483047552180919</v>
      </c>
      <c r="I35" s="224">
        <v>1.752028136485666</v>
      </c>
      <c r="J35" s="224">
        <v>1.6659374962174169</v>
      </c>
      <c r="K35" s="224">
        <v>1.5046946678243041</v>
      </c>
      <c r="L35" s="224">
        <v>1.501775118283968</v>
      </c>
      <c r="M35" s="224">
        <v>1.1668683060148319</v>
      </c>
      <c r="N35" s="224">
        <v>1.2002322546868129</v>
      </c>
      <c r="O35" s="224">
        <v>1.2435927173312651</v>
      </c>
      <c r="P35" s="224">
        <v>1.286163923412829</v>
      </c>
      <c r="Q35" s="224">
        <v>1.103286649955445</v>
      </c>
      <c r="R35" s="224">
        <v>0.63151103569864475</v>
      </c>
      <c r="S35" s="224">
        <v>0.64775736423916475</v>
      </c>
      <c r="T35" s="224">
        <v>0.70833986560113571</v>
      </c>
      <c r="U35" s="224">
        <v>0.99352188048610501</v>
      </c>
      <c r="V35" s="224">
        <v>0.92019454922112276</v>
      </c>
      <c r="W35" s="224">
        <v>0.88224660450522441</v>
      </c>
      <c r="X35" s="224">
        <v>0.93432807649989169</v>
      </c>
      <c r="Y35" s="224">
        <v>1.0058585443100689</v>
      </c>
      <c r="DA35" s="177" t="s">
        <v>1969</v>
      </c>
    </row>
    <row r="36" spans="1:105" ht="12" customHeight="1" x14ac:dyDescent="0.25">
      <c r="A36" s="173" t="s">
        <v>94</v>
      </c>
      <c r="B36" s="224">
        <v>1.1175690600728829</v>
      </c>
      <c r="C36" s="224">
        <v>1.0559894614598659</v>
      </c>
      <c r="D36" s="224">
        <v>1.072471646946995</v>
      </c>
      <c r="E36" s="224">
        <v>1.156415630104864</v>
      </c>
      <c r="F36" s="224">
        <v>0.931264309674941</v>
      </c>
      <c r="G36" s="224">
        <v>0.85394468392097289</v>
      </c>
      <c r="H36" s="224">
        <v>0.97609041489780179</v>
      </c>
      <c r="I36" s="224">
        <v>0.97816920393926776</v>
      </c>
      <c r="J36" s="224">
        <v>0.93010421496783924</v>
      </c>
      <c r="K36" s="224">
        <v>0.84008124912290827</v>
      </c>
      <c r="L36" s="224">
        <v>0.83845124479235034</v>
      </c>
      <c r="M36" s="224">
        <v>0.65147049766333931</v>
      </c>
      <c r="N36" s="224">
        <v>0.67009781673037461</v>
      </c>
      <c r="O36" s="224">
        <v>0.69430625741925467</v>
      </c>
      <c r="P36" s="224">
        <v>0.71807405081044196</v>
      </c>
      <c r="Q36" s="224">
        <v>0.61597242739975133</v>
      </c>
      <c r="R36" s="224">
        <v>0.35257689885464882</v>
      </c>
      <c r="S36" s="224">
        <v>0.36164733438275232</v>
      </c>
      <c r="T36" s="224">
        <v>0.39547095621610701</v>
      </c>
      <c r="U36" s="224">
        <v>0.55469001136060725</v>
      </c>
      <c r="V36" s="224">
        <v>0.51375086446178342</v>
      </c>
      <c r="W36" s="224">
        <v>0.49256426928053337</v>
      </c>
      <c r="X36" s="224">
        <v>0.52164170870065418</v>
      </c>
      <c r="Y36" s="224">
        <v>0.56157765453291308</v>
      </c>
      <c r="DA36" s="177" t="s">
        <v>1970</v>
      </c>
    </row>
    <row r="37" spans="1:105" ht="12" customHeight="1" x14ac:dyDescent="0.25">
      <c r="A37" s="56" t="s">
        <v>95</v>
      </c>
      <c r="B37" s="260">
        <v>0.6411132102618744</v>
      </c>
      <c r="C37" s="260">
        <v>0.68103643760739441</v>
      </c>
      <c r="D37" s="260">
        <v>0.69371174344413999</v>
      </c>
      <c r="E37" s="260">
        <v>0.84078720608890678</v>
      </c>
      <c r="F37" s="260">
        <v>0.96560696192353479</v>
      </c>
      <c r="G37" s="260">
        <v>0.90753045136035326</v>
      </c>
      <c r="H37" s="260">
        <v>0.92985830690892635</v>
      </c>
      <c r="I37" s="260">
        <v>1.13872187008624</v>
      </c>
      <c r="J37" s="260">
        <v>1.049903868630671</v>
      </c>
      <c r="K37" s="260">
        <v>1.07407420997229</v>
      </c>
      <c r="L37" s="260">
        <v>1.3442933638593619</v>
      </c>
      <c r="M37" s="260">
        <v>0.7650983903637858</v>
      </c>
      <c r="N37" s="260">
        <v>1.2551248225120151</v>
      </c>
      <c r="O37" s="260">
        <v>1.2328161897177581</v>
      </c>
      <c r="P37" s="260">
        <v>1.3966256175697991</v>
      </c>
      <c r="Q37" s="260">
        <v>1.3999301230424841</v>
      </c>
      <c r="R37" s="260">
        <v>0.44772691083902161</v>
      </c>
      <c r="S37" s="260">
        <v>0.47668867253238012</v>
      </c>
      <c r="T37" s="260">
        <v>0.38227193838636359</v>
      </c>
      <c r="U37" s="260">
        <v>1.233142566793588</v>
      </c>
      <c r="V37" s="260">
        <v>1.2060994712554201</v>
      </c>
      <c r="W37" s="260">
        <v>1.021977036227552</v>
      </c>
      <c r="X37" s="260">
        <v>1.0820795993837931</v>
      </c>
      <c r="Y37" s="260">
        <v>1.0000213362651651</v>
      </c>
      <c r="DA37" s="68" t="s">
        <v>1971</v>
      </c>
    </row>
    <row r="38" spans="1:105" ht="12" customHeight="1" x14ac:dyDescent="0.25">
      <c r="A38" s="37" t="s">
        <v>159</v>
      </c>
      <c r="B38" s="226">
        <v>0.18320501182111709</v>
      </c>
      <c r="C38" s="226">
        <v>0.15431380736343481</v>
      </c>
      <c r="D38" s="226">
        <v>0.14840427418514221</v>
      </c>
      <c r="E38" s="226">
        <v>0.17306322903640431</v>
      </c>
      <c r="F38" s="226">
        <v>1.538728464692354E-2</v>
      </c>
      <c r="G38" s="226">
        <v>2.2329109981378749E-2</v>
      </c>
      <c r="H38" s="226">
        <v>2.5685752616328619E-2</v>
      </c>
      <c r="I38" s="226">
        <v>1.9555898326203629E-2</v>
      </c>
      <c r="J38" s="226">
        <v>1.9121659580148082E-2</v>
      </c>
      <c r="K38" s="226">
        <v>1.4674359954439961E-2</v>
      </c>
      <c r="L38" s="226">
        <v>1.0011107395984219E-2</v>
      </c>
      <c r="M38" s="226">
        <v>5.3991408749451816E-3</v>
      </c>
      <c r="N38" s="226">
        <v>0</v>
      </c>
      <c r="O38" s="226">
        <v>2.956170118082978E-3</v>
      </c>
      <c r="P38" s="226">
        <v>0</v>
      </c>
      <c r="Q38" s="226">
        <v>0</v>
      </c>
      <c r="R38" s="226">
        <v>6.7894895770325564E-3</v>
      </c>
      <c r="S38" s="226">
        <v>3.6102121594439852E-3</v>
      </c>
      <c r="T38" s="226">
        <v>5.3401256842740604E-3</v>
      </c>
      <c r="U38" s="226">
        <v>6.8809065392213035E-4</v>
      </c>
      <c r="V38" s="226">
        <v>4.9551064594258089E-4</v>
      </c>
      <c r="W38" s="226">
        <v>7.1161774514210308E-4</v>
      </c>
      <c r="X38" s="226">
        <v>5.4901904139088538E-4</v>
      </c>
      <c r="Y38" s="226">
        <v>7.13381914402895E-4</v>
      </c>
      <c r="DA38" s="69" t="s">
        <v>1972</v>
      </c>
    </row>
    <row r="39" spans="1:105" ht="12" customHeight="1" x14ac:dyDescent="0.25">
      <c r="A39" s="37" t="s">
        <v>35</v>
      </c>
      <c r="B39" s="226">
        <v>0.23865867638539859</v>
      </c>
      <c r="C39" s="226">
        <v>0.31926790576538477</v>
      </c>
      <c r="D39" s="226">
        <v>0.39663914613625673</v>
      </c>
      <c r="E39" s="226">
        <v>0.36999807837009752</v>
      </c>
      <c r="F39" s="226">
        <v>0.2581483959204896</v>
      </c>
      <c r="G39" s="226">
        <v>0.21517823350940171</v>
      </c>
      <c r="H39" s="226">
        <v>0.30955387690938918</v>
      </c>
      <c r="I39" s="226">
        <v>0.2108523206662212</v>
      </c>
      <c r="J39" s="226">
        <v>0.23266568014834441</v>
      </c>
      <c r="K39" s="226">
        <v>0.18125735953665681</v>
      </c>
      <c r="L39" s="226">
        <v>0.11333199118739271</v>
      </c>
      <c r="M39" s="226">
        <v>0.1904594872916596</v>
      </c>
      <c r="N39" s="226">
        <v>6.9378745092624344E-2</v>
      </c>
      <c r="O39" s="226">
        <v>7.7605203999813008E-2</v>
      </c>
      <c r="P39" s="226">
        <v>7.2986456746918768E-2</v>
      </c>
      <c r="Q39" s="226">
        <v>3.8317876390031223E-2</v>
      </c>
      <c r="R39" s="226">
        <v>6.2064324134380629E-2</v>
      </c>
      <c r="S39" s="226">
        <v>7.2862283985428905E-2</v>
      </c>
      <c r="T39" s="226">
        <v>0.15868102592427141</v>
      </c>
      <c r="U39" s="226">
        <v>3.6905436367565228E-2</v>
      </c>
      <c r="V39" s="226">
        <v>2.7443289268646129E-2</v>
      </c>
      <c r="W39" s="226">
        <v>3.6067620330761267E-2</v>
      </c>
      <c r="X39" s="226">
        <v>4.5070199351401927E-2</v>
      </c>
      <c r="Y39" s="226">
        <v>7.1469171607002197E-2</v>
      </c>
      <c r="DA39" s="69" t="s">
        <v>1973</v>
      </c>
    </row>
    <row r="40" spans="1:105" ht="12" customHeight="1" x14ac:dyDescent="0.25">
      <c r="A40" s="37" t="s">
        <v>96</v>
      </c>
      <c r="B40" s="226">
        <v>0</v>
      </c>
      <c r="C40" s="226">
        <v>0</v>
      </c>
      <c r="D40" s="226">
        <v>0</v>
      </c>
      <c r="E40" s="226">
        <v>0</v>
      </c>
      <c r="F40" s="226">
        <v>0</v>
      </c>
      <c r="G40" s="226">
        <v>0</v>
      </c>
      <c r="H40" s="226">
        <v>0</v>
      </c>
      <c r="I40" s="226">
        <v>0</v>
      </c>
      <c r="J40" s="226">
        <v>0</v>
      </c>
      <c r="K40" s="226">
        <v>0</v>
      </c>
      <c r="L40" s="226">
        <v>0</v>
      </c>
      <c r="M40" s="226">
        <v>0</v>
      </c>
      <c r="N40" s="226">
        <v>0</v>
      </c>
      <c r="O40" s="226">
        <v>0</v>
      </c>
      <c r="P40" s="226">
        <v>0</v>
      </c>
      <c r="Q40" s="226">
        <v>0</v>
      </c>
      <c r="R40" s="226">
        <v>0</v>
      </c>
      <c r="S40" s="226">
        <v>0</v>
      </c>
      <c r="T40" s="226">
        <v>0</v>
      </c>
      <c r="U40" s="226">
        <v>0</v>
      </c>
      <c r="V40" s="226">
        <v>0</v>
      </c>
      <c r="W40" s="226">
        <v>0</v>
      </c>
      <c r="X40" s="226">
        <v>0</v>
      </c>
      <c r="Y40" s="226">
        <v>0</v>
      </c>
      <c r="DA40" s="69" t="s">
        <v>1974</v>
      </c>
    </row>
    <row r="41" spans="1:105" ht="12" customHeight="1" x14ac:dyDescent="0.25">
      <c r="A41" s="37" t="s">
        <v>78</v>
      </c>
      <c r="B41" s="226">
        <v>0</v>
      </c>
      <c r="C41" s="226">
        <v>0</v>
      </c>
      <c r="D41" s="226">
        <v>0</v>
      </c>
      <c r="E41" s="226">
        <v>0</v>
      </c>
      <c r="F41" s="226">
        <v>0</v>
      </c>
      <c r="G41" s="226">
        <v>0</v>
      </c>
      <c r="H41" s="226">
        <v>0</v>
      </c>
      <c r="I41" s="226">
        <v>0</v>
      </c>
      <c r="J41" s="226">
        <v>0</v>
      </c>
      <c r="K41" s="226">
        <v>0</v>
      </c>
      <c r="L41" s="226">
        <v>0</v>
      </c>
      <c r="M41" s="226">
        <v>0</v>
      </c>
      <c r="N41" s="226">
        <v>0</v>
      </c>
      <c r="O41" s="226">
        <v>0</v>
      </c>
      <c r="P41" s="226">
        <v>0</v>
      </c>
      <c r="Q41" s="226">
        <v>0</v>
      </c>
      <c r="R41" s="226">
        <v>0</v>
      </c>
      <c r="S41" s="226">
        <v>0</v>
      </c>
      <c r="T41" s="226">
        <v>0</v>
      </c>
      <c r="U41" s="226">
        <v>0</v>
      </c>
      <c r="V41" s="226">
        <v>0</v>
      </c>
      <c r="W41" s="226">
        <v>0</v>
      </c>
      <c r="X41" s="226">
        <v>0</v>
      </c>
      <c r="Y41" s="226">
        <v>0</v>
      </c>
      <c r="DA41" s="69" t="s">
        <v>1975</v>
      </c>
    </row>
    <row r="42" spans="1:105" ht="12" customHeight="1" x14ac:dyDescent="0.25">
      <c r="A42" s="37" t="s">
        <v>40</v>
      </c>
      <c r="B42" s="226">
        <v>0.21924952205535869</v>
      </c>
      <c r="C42" s="226">
        <v>0.20745472447857469</v>
      </c>
      <c r="D42" s="226">
        <v>0.1486683231227412</v>
      </c>
      <c r="E42" s="226">
        <v>0.29772589868240501</v>
      </c>
      <c r="F42" s="226">
        <v>0.69207128135612161</v>
      </c>
      <c r="G42" s="226">
        <v>0.67002310786957275</v>
      </c>
      <c r="H42" s="226">
        <v>0.5946186773832085</v>
      </c>
      <c r="I42" s="226">
        <v>0.90831365109381534</v>
      </c>
      <c r="J42" s="226">
        <v>0.79811652890217855</v>
      </c>
      <c r="K42" s="226">
        <v>0.87814249048119331</v>
      </c>
      <c r="L42" s="226">
        <v>1.2209502652759849</v>
      </c>
      <c r="M42" s="226">
        <v>0.56923976219718109</v>
      </c>
      <c r="N42" s="226">
        <v>1.1857460774193911</v>
      </c>
      <c r="O42" s="226">
        <v>1.152254815599862</v>
      </c>
      <c r="P42" s="226">
        <v>1.323639160822881</v>
      </c>
      <c r="Q42" s="226">
        <v>1.361612246652453</v>
      </c>
      <c r="R42" s="226">
        <v>0.37887309712760842</v>
      </c>
      <c r="S42" s="226">
        <v>0.40021617638750723</v>
      </c>
      <c r="T42" s="226">
        <v>0.2182507867778182</v>
      </c>
      <c r="U42" s="226">
        <v>1.1955490397721009</v>
      </c>
      <c r="V42" s="226">
        <v>1.178160671340831</v>
      </c>
      <c r="W42" s="226">
        <v>0.98519779815164832</v>
      </c>
      <c r="X42" s="226">
        <v>1.036460380991</v>
      </c>
      <c r="Y42" s="226">
        <v>0.92783878274376008</v>
      </c>
      <c r="DA42" s="69" t="s">
        <v>1976</v>
      </c>
    </row>
    <row r="43" spans="1:105" ht="12" customHeight="1" x14ac:dyDescent="0.25">
      <c r="A43" s="57" t="s">
        <v>1883</v>
      </c>
      <c r="B43" s="261">
        <f t="shared" ref="B43:Y43" si="1">B44+B55</f>
        <v>3.1969774361852172</v>
      </c>
      <c r="C43" s="261">
        <f t="shared" si="1"/>
        <v>3.183065933484333</v>
      </c>
      <c r="D43" s="261">
        <f t="shared" si="1"/>
        <v>3.094182578911306</v>
      </c>
      <c r="E43" s="261">
        <f t="shared" si="1"/>
        <v>3.8593048781599908</v>
      </c>
      <c r="F43" s="261">
        <f t="shared" si="1"/>
        <v>4.2631702392980966</v>
      </c>
      <c r="G43" s="261">
        <f t="shared" si="1"/>
        <v>3.9834794039170163</v>
      </c>
      <c r="H43" s="261">
        <f t="shared" si="1"/>
        <v>4.1945080031340378</v>
      </c>
      <c r="I43" s="261">
        <f t="shared" si="1"/>
        <v>4.8741005581012402</v>
      </c>
      <c r="J43" s="261">
        <f t="shared" si="1"/>
        <v>4.6011401687573645</v>
      </c>
      <c r="K43" s="261">
        <f t="shared" si="1"/>
        <v>4.6417590890428055</v>
      </c>
      <c r="L43" s="261">
        <f t="shared" si="1"/>
        <v>5.4211631307601404</v>
      </c>
      <c r="M43" s="261">
        <f t="shared" si="1"/>
        <v>3.4623594071303128</v>
      </c>
      <c r="N43" s="261">
        <f t="shared" si="1"/>
        <v>4.7992409124533104</v>
      </c>
      <c r="O43" s="261">
        <f t="shared" si="1"/>
        <v>4.7796091082019618</v>
      </c>
      <c r="P43" s="261">
        <f t="shared" si="1"/>
        <v>5.3818489039850403</v>
      </c>
      <c r="Q43" s="261">
        <f t="shared" si="1"/>
        <v>5.0128467913245363</v>
      </c>
      <c r="R43" s="261">
        <f t="shared" si="1"/>
        <v>1.8566402105490223</v>
      </c>
      <c r="S43" s="261">
        <f t="shared" si="1"/>
        <v>2.0108855234798115</v>
      </c>
      <c r="T43" s="261">
        <f t="shared" si="1"/>
        <v>1.7694374720496224</v>
      </c>
      <c r="U43" s="261">
        <f t="shared" si="1"/>
        <v>4.4801123331256649</v>
      </c>
      <c r="V43" s="261">
        <f t="shared" si="1"/>
        <v>4.2378485907603576</v>
      </c>
      <c r="W43" s="261">
        <f t="shared" si="1"/>
        <v>3.7191941367085999</v>
      </c>
      <c r="X43" s="261">
        <f t="shared" si="1"/>
        <v>4.1072568895334651</v>
      </c>
      <c r="Y43" s="261">
        <f t="shared" si="1"/>
        <v>4.004708139449928</v>
      </c>
      <c r="DA43" s="70"/>
    </row>
    <row r="44" spans="1:105" ht="12" customHeight="1" x14ac:dyDescent="0.25">
      <c r="A44" s="60" t="s">
        <v>1884</v>
      </c>
      <c r="B44" s="262">
        <v>1.894238490909361</v>
      </c>
      <c r="C44" s="262">
        <v>1.7965804599919579</v>
      </c>
      <c r="D44" s="262">
        <v>1.8431619604246661</v>
      </c>
      <c r="E44" s="262">
        <v>1.9445226346503359</v>
      </c>
      <c r="F44" s="262">
        <v>1.447237699314212</v>
      </c>
      <c r="G44" s="262">
        <v>1.3189892592060619</v>
      </c>
      <c r="H44" s="262">
        <v>1.5549267846441339</v>
      </c>
      <c r="I44" s="262">
        <v>1.477673106522587</v>
      </c>
      <c r="J44" s="262">
        <v>1.4255575384537691</v>
      </c>
      <c r="K44" s="262">
        <v>1.2539686490602451</v>
      </c>
      <c r="L44" s="262">
        <v>1.1595477623672521</v>
      </c>
      <c r="M44" s="262">
        <v>0.99757869173840386</v>
      </c>
      <c r="N44" s="262">
        <v>0.86496586628882455</v>
      </c>
      <c r="O44" s="262">
        <v>0.90982751435552323</v>
      </c>
      <c r="P44" s="262">
        <v>0.90136340718189556</v>
      </c>
      <c r="Q44" s="262">
        <v>0.71525011466448496</v>
      </c>
      <c r="R44" s="262">
        <v>0.51564726353560009</v>
      </c>
      <c r="S44" s="262">
        <v>0.52580196971667381</v>
      </c>
      <c r="T44" s="262">
        <v>0.63551203447473048</v>
      </c>
      <c r="U44" s="262">
        <v>0.65467466793366602</v>
      </c>
      <c r="V44" s="262">
        <v>0.58776889898173268</v>
      </c>
      <c r="W44" s="262">
        <v>0.60450268338623991</v>
      </c>
      <c r="X44" s="262">
        <v>0.63928981397189866</v>
      </c>
      <c r="Y44" s="262">
        <v>0.73779142562386368</v>
      </c>
      <c r="DA44" s="72" t="s">
        <v>1977</v>
      </c>
    </row>
    <row r="45" spans="1:105" ht="12" customHeight="1" x14ac:dyDescent="0.25">
      <c r="A45" s="64" t="s">
        <v>28</v>
      </c>
      <c r="B45" s="229">
        <v>0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0</v>
      </c>
      <c r="Y45" s="229">
        <v>0</v>
      </c>
      <c r="DA45" s="73" t="s">
        <v>1978</v>
      </c>
    </row>
    <row r="46" spans="1:105" ht="12" customHeight="1" x14ac:dyDescent="0.25">
      <c r="A46" s="64" t="s">
        <v>30</v>
      </c>
      <c r="B46" s="229">
        <v>0</v>
      </c>
      <c r="C46" s="229">
        <v>0</v>
      </c>
      <c r="D46" s="229">
        <v>0</v>
      </c>
      <c r="E46" s="229">
        <v>0</v>
      </c>
      <c r="F46" s="229">
        <v>0</v>
      </c>
      <c r="G46" s="229">
        <v>0</v>
      </c>
      <c r="H46" s="229">
        <v>0</v>
      </c>
      <c r="I46" s="229">
        <v>0</v>
      </c>
      <c r="J46" s="229">
        <v>0</v>
      </c>
      <c r="K46" s="229">
        <v>0</v>
      </c>
      <c r="L46" s="229">
        <v>0</v>
      </c>
      <c r="M46" s="229">
        <v>0</v>
      </c>
      <c r="N46" s="229">
        <v>0</v>
      </c>
      <c r="O46" s="229">
        <v>0</v>
      </c>
      <c r="P46" s="229">
        <v>0</v>
      </c>
      <c r="Q46" s="229">
        <v>0</v>
      </c>
      <c r="R46" s="229">
        <v>0</v>
      </c>
      <c r="S46" s="229">
        <v>0</v>
      </c>
      <c r="T46" s="229">
        <v>0</v>
      </c>
      <c r="U46" s="229">
        <v>0</v>
      </c>
      <c r="V46" s="229">
        <v>0</v>
      </c>
      <c r="W46" s="229">
        <v>0</v>
      </c>
      <c r="X46" s="229">
        <v>0</v>
      </c>
      <c r="Y46" s="229">
        <v>0</v>
      </c>
      <c r="DA46" s="73" t="s">
        <v>1979</v>
      </c>
    </row>
    <row r="47" spans="1:105" ht="12" customHeight="1" x14ac:dyDescent="0.25">
      <c r="A47" s="64" t="s">
        <v>31</v>
      </c>
      <c r="B47" s="229">
        <v>0.426429976011928</v>
      </c>
      <c r="C47" s="229">
        <v>0.42716620651449921</v>
      </c>
      <c r="D47" s="229">
        <v>0.3883326463225058</v>
      </c>
      <c r="E47" s="229">
        <v>0.38833264632325892</v>
      </c>
      <c r="F47" s="229">
        <v>0.19655824018879031</v>
      </c>
      <c r="G47" s="229">
        <v>0.19655824018882201</v>
      </c>
      <c r="H47" s="229">
        <v>0.25552616104109271</v>
      </c>
      <c r="I47" s="229">
        <v>0.235870187426648</v>
      </c>
      <c r="J47" s="229">
        <v>0.23587018742678201</v>
      </c>
      <c r="K47" s="229">
        <v>0.2354509949609857</v>
      </c>
      <c r="L47" s="229">
        <v>0.21817450248700529</v>
      </c>
      <c r="M47" s="229">
        <v>0.13883719087422239</v>
      </c>
      <c r="N47" s="229">
        <v>0.1190044151957699</v>
      </c>
      <c r="O47" s="229">
        <v>9.9170087292440368E-2</v>
      </c>
      <c r="P47" s="229">
        <v>7.9335759388833013E-2</v>
      </c>
      <c r="Q47" s="229">
        <v>8.088888895523727E-2</v>
      </c>
      <c r="R47" s="229">
        <v>8.0888888955878174E-2</v>
      </c>
      <c r="S47" s="229">
        <v>8.1091463310135392E-2</v>
      </c>
      <c r="T47" s="229">
        <v>8.2688318952080078E-2</v>
      </c>
      <c r="U47" s="229">
        <v>8.0706888559833295E-2</v>
      </c>
      <c r="V47" s="229">
        <v>7.9029319694129754E-2</v>
      </c>
      <c r="W47" s="229">
        <v>6.4246139718474038E-2</v>
      </c>
      <c r="X47" s="229">
        <v>8.2102752465167114E-2</v>
      </c>
      <c r="Y47" s="229">
        <v>7.7329594258342071E-2</v>
      </c>
      <c r="DA47" s="73" t="s">
        <v>1980</v>
      </c>
    </row>
    <row r="48" spans="1:105" ht="12" customHeight="1" x14ac:dyDescent="0.25">
      <c r="A48" s="64" t="s">
        <v>159</v>
      </c>
      <c r="B48" s="229">
        <v>0.1214742596035788</v>
      </c>
      <c r="C48" s="229">
        <v>0.13381211600696741</v>
      </c>
      <c r="D48" s="229">
        <v>0.13302079394238339</v>
      </c>
      <c r="E48" s="229">
        <v>0.20435354848005691</v>
      </c>
      <c r="F48" s="229">
        <v>3.2649717194705913E-2</v>
      </c>
      <c r="G48" s="229">
        <v>4.9146669525247558E-2</v>
      </c>
      <c r="H48" s="229">
        <v>4.8320923440610619E-2</v>
      </c>
      <c r="I48" s="229">
        <v>4.9718782683220573E-2</v>
      </c>
      <c r="J48" s="229">
        <v>4.9741835729704087E-2</v>
      </c>
      <c r="K48" s="229">
        <v>5.1398193744258892E-2</v>
      </c>
      <c r="L48" s="229">
        <v>5.2679739847814898E-2</v>
      </c>
      <c r="M48" s="229">
        <v>1.7305534314709849E-2</v>
      </c>
      <c r="N48" s="229">
        <v>0</v>
      </c>
      <c r="O48" s="229">
        <v>1.764027147707227E-2</v>
      </c>
      <c r="P48" s="229">
        <v>0</v>
      </c>
      <c r="Q48" s="229">
        <v>0</v>
      </c>
      <c r="R48" s="229">
        <v>1.7568378998898189E-2</v>
      </c>
      <c r="S48" s="229">
        <v>1.0990130130796701E-2</v>
      </c>
      <c r="T48" s="229">
        <v>1.162245822258013E-2</v>
      </c>
      <c r="U48" s="229">
        <v>6.8655057539777761E-3</v>
      </c>
      <c r="V48" s="229">
        <v>5.1520684372931488E-3</v>
      </c>
      <c r="W48" s="229">
        <v>6.0609454816158304E-3</v>
      </c>
      <c r="X48" s="229">
        <v>5.0662195270277516E-3</v>
      </c>
      <c r="Y48" s="229">
        <v>4.8492969073573138E-3</v>
      </c>
      <c r="DA48" s="73" t="s">
        <v>1981</v>
      </c>
    </row>
    <row r="49" spans="1:105" ht="12" customHeight="1" x14ac:dyDescent="0.25">
      <c r="A49" s="64" t="s">
        <v>32</v>
      </c>
      <c r="B49" s="229">
        <v>1.180519890535658</v>
      </c>
      <c r="C49" s="229">
        <v>0.96356625686858843</v>
      </c>
      <c r="D49" s="229">
        <v>0.97816544993934085</v>
      </c>
      <c r="E49" s="229">
        <v>0.93436656978316668</v>
      </c>
      <c r="F49" s="229">
        <v>0.69462801136568353</v>
      </c>
      <c r="G49" s="229">
        <v>0.62073149847391307</v>
      </c>
      <c r="H49" s="229">
        <v>0.69462801135206154</v>
      </c>
      <c r="I49" s="229">
        <v>0.67984897218033047</v>
      </c>
      <c r="J49" s="229">
        <v>0.56161402476576638</v>
      </c>
      <c r="K49" s="229">
        <v>0.36047724944162701</v>
      </c>
      <c r="L49" s="229">
        <v>0.31884121698238083</v>
      </c>
      <c r="M49" s="229">
        <v>0.25811007716353629</v>
      </c>
      <c r="N49" s="229">
        <v>0.28847564707397177</v>
      </c>
      <c r="O49" s="229">
        <v>0.30365843202926901</v>
      </c>
      <c r="P49" s="229">
        <v>0.25811007716362361</v>
      </c>
      <c r="Q49" s="229">
        <v>0.23220298512698889</v>
      </c>
      <c r="R49" s="229">
        <v>0.21672297188225659</v>
      </c>
      <c r="S49" s="229">
        <v>0.17438455747003989</v>
      </c>
      <c r="T49" s="229">
        <v>0.16506534149379401</v>
      </c>
      <c r="U49" s="229">
        <v>0.17534448268875391</v>
      </c>
      <c r="V49" s="229">
        <v>0.18532826226967231</v>
      </c>
      <c r="W49" s="229">
        <v>0.19201569486640579</v>
      </c>
      <c r="X49" s="229">
        <v>0.1060696470614356</v>
      </c>
      <c r="Y49" s="229">
        <v>0.14274742842416441</v>
      </c>
      <c r="DA49" s="73" t="s">
        <v>1982</v>
      </c>
    </row>
    <row r="50" spans="1:105" ht="12" customHeight="1" x14ac:dyDescent="0.25">
      <c r="A50" s="64" t="s">
        <v>33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0</v>
      </c>
      <c r="T50" s="229">
        <v>0</v>
      </c>
      <c r="U50" s="229">
        <v>0</v>
      </c>
      <c r="V50" s="229">
        <v>0</v>
      </c>
      <c r="W50" s="229">
        <v>0</v>
      </c>
      <c r="X50" s="229">
        <v>0</v>
      </c>
      <c r="Y50" s="229">
        <v>0</v>
      </c>
      <c r="DA50" s="73" t="s">
        <v>1983</v>
      </c>
    </row>
    <row r="51" spans="1:105" ht="12" customHeight="1" x14ac:dyDescent="0.25">
      <c r="A51" s="64" t="s">
        <v>35</v>
      </c>
      <c r="B51" s="229">
        <v>0.15120718405448541</v>
      </c>
      <c r="C51" s="229">
        <v>0.26454173809273301</v>
      </c>
      <c r="D51" s="229">
        <v>0.33971677165914471</v>
      </c>
      <c r="E51" s="229">
        <v>0.41746987006385328</v>
      </c>
      <c r="F51" s="229">
        <v>0.52340173056503181</v>
      </c>
      <c r="G51" s="229">
        <v>0.45255285101807913</v>
      </c>
      <c r="H51" s="229">
        <v>0.55645168881036911</v>
      </c>
      <c r="I51" s="229">
        <v>0.51223516423238791</v>
      </c>
      <c r="J51" s="229">
        <v>0.57833149053151689</v>
      </c>
      <c r="K51" s="229">
        <v>0.60664221091337334</v>
      </c>
      <c r="L51" s="229">
        <v>0.56985230305005075</v>
      </c>
      <c r="M51" s="229">
        <v>0.58332588938593533</v>
      </c>
      <c r="N51" s="229">
        <v>0.45748580401908268</v>
      </c>
      <c r="O51" s="229">
        <v>0.44250173114662572</v>
      </c>
      <c r="P51" s="229">
        <v>0.5283058785406215</v>
      </c>
      <c r="Q51" s="229">
        <v>0.3578237158689862</v>
      </c>
      <c r="R51" s="229">
        <v>0.15345635689047371</v>
      </c>
      <c r="S51" s="229">
        <v>0.21194402533389331</v>
      </c>
      <c r="T51" s="229">
        <v>0.33000445455230121</v>
      </c>
      <c r="U51" s="229">
        <v>0.35185644350725259</v>
      </c>
      <c r="V51" s="229">
        <v>0.27265476029226487</v>
      </c>
      <c r="W51" s="229">
        <v>0.29353465717599198</v>
      </c>
      <c r="X51" s="229">
        <v>0.39740594877439228</v>
      </c>
      <c r="Y51" s="229">
        <v>0.46421985989035108</v>
      </c>
      <c r="DA51" s="73" t="s">
        <v>1984</v>
      </c>
    </row>
    <row r="52" spans="1:105" ht="12" customHeight="1" x14ac:dyDescent="0.25">
      <c r="A52" s="64" t="s">
        <v>36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J52" s="229">
        <v>0</v>
      </c>
      <c r="K52" s="229">
        <v>0</v>
      </c>
      <c r="L52" s="229">
        <v>0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</v>
      </c>
      <c r="S52" s="229">
        <v>0</v>
      </c>
      <c r="T52" s="229">
        <v>0</v>
      </c>
      <c r="U52" s="229">
        <v>0</v>
      </c>
      <c r="V52" s="229">
        <v>0</v>
      </c>
      <c r="W52" s="229">
        <v>0</v>
      </c>
      <c r="X52" s="229">
        <v>0</v>
      </c>
      <c r="Y52" s="229">
        <v>0</v>
      </c>
      <c r="DA52" s="73" t="s">
        <v>1985</v>
      </c>
    </row>
    <row r="53" spans="1:105" ht="12" customHeight="1" x14ac:dyDescent="0.25">
      <c r="A53" s="64" t="s">
        <v>38</v>
      </c>
      <c r="B53" s="229">
        <v>1.4607180703711149E-2</v>
      </c>
      <c r="C53" s="229">
        <v>7.4941425091701146E-3</v>
      </c>
      <c r="D53" s="229">
        <v>3.9262985612909017E-3</v>
      </c>
      <c r="E53" s="229">
        <v>0</v>
      </c>
      <c r="F53" s="229">
        <v>0</v>
      </c>
      <c r="G53" s="229">
        <v>0</v>
      </c>
      <c r="H53" s="229">
        <v>0</v>
      </c>
      <c r="I53" s="229">
        <v>0</v>
      </c>
      <c r="J53" s="229">
        <v>0</v>
      </c>
      <c r="K53" s="229">
        <v>0</v>
      </c>
      <c r="L53" s="229">
        <v>0</v>
      </c>
      <c r="M53" s="229">
        <v>0</v>
      </c>
      <c r="N53" s="229">
        <v>0</v>
      </c>
      <c r="O53" s="229">
        <v>4.6856992410115858E-2</v>
      </c>
      <c r="P53" s="229">
        <v>3.5611692088817488E-2</v>
      </c>
      <c r="Q53" s="229">
        <v>4.4334524713272538E-2</v>
      </c>
      <c r="R53" s="229">
        <v>4.701066680809337E-2</v>
      </c>
      <c r="S53" s="229">
        <v>4.7391793471808628E-2</v>
      </c>
      <c r="T53" s="229">
        <v>4.613146125397518E-2</v>
      </c>
      <c r="U53" s="229">
        <v>3.9901347423848578E-2</v>
      </c>
      <c r="V53" s="229">
        <v>4.5604488288372651E-2</v>
      </c>
      <c r="W53" s="229">
        <v>4.864524614375236E-2</v>
      </c>
      <c r="X53" s="229">
        <v>4.8645246143875873E-2</v>
      </c>
      <c r="Y53" s="229">
        <v>4.8645246143648811E-2</v>
      </c>
      <c r="DA53" s="73" t="s">
        <v>1986</v>
      </c>
    </row>
    <row r="54" spans="1:105" ht="12" customHeight="1" x14ac:dyDescent="0.25">
      <c r="A54" s="64" t="s">
        <v>39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1987</v>
      </c>
    </row>
    <row r="55" spans="1:105" ht="12" customHeight="1" x14ac:dyDescent="0.25">
      <c r="A55" s="60" t="s">
        <v>1896</v>
      </c>
      <c r="B55" s="262">
        <v>1.302738945275856</v>
      </c>
      <c r="C55" s="262">
        <v>1.3864854734923751</v>
      </c>
      <c r="D55" s="262">
        <v>1.2510206184866399</v>
      </c>
      <c r="E55" s="262">
        <v>1.9147822435096551</v>
      </c>
      <c r="F55" s="262">
        <v>2.8159325399838848</v>
      </c>
      <c r="G55" s="262">
        <v>2.6644901447109541</v>
      </c>
      <c r="H55" s="262">
        <v>2.6395812184899041</v>
      </c>
      <c r="I55" s="262">
        <v>3.3964274515786528</v>
      </c>
      <c r="J55" s="262">
        <v>3.1755826303035959</v>
      </c>
      <c r="K55" s="262">
        <v>3.3877904399825609</v>
      </c>
      <c r="L55" s="262">
        <v>4.2616153683928886</v>
      </c>
      <c r="M55" s="262">
        <v>2.464780715391909</v>
      </c>
      <c r="N55" s="262">
        <v>3.934275046164486</v>
      </c>
      <c r="O55" s="262">
        <v>3.8697815938464388</v>
      </c>
      <c r="P55" s="262">
        <v>4.4804854968031451</v>
      </c>
      <c r="Q55" s="262">
        <v>4.2975966766600511</v>
      </c>
      <c r="R55" s="262">
        <v>1.3409929470134221</v>
      </c>
      <c r="S55" s="262">
        <v>1.4850835537631379</v>
      </c>
      <c r="T55" s="262">
        <v>1.1339254375748919</v>
      </c>
      <c r="U55" s="262">
        <v>3.8254376651919988</v>
      </c>
      <c r="V55" s="262">
        <v>3.6500796917786249</v>
      </c>
      <c r="W55" s="262">
        <v>3.1146914533223602</v>
      </c>
      <c r="X55" s="262">
        <v>3.4679670755615661</v>
      </c>
      <c r="Y55" s="262">
        <v>3.2669167138260642</v>
      </c>
      <c r="DA55" s="72" t="s">
        <v>1988</v>
      </c>
    </row>
    <row r="56" spans="1:105" ht="12" customHeight="1" x14ac:dyDescent="0.25">
      <c r="A56" s="57" t="s">
        <v>1898</v>
      </c>
      <c r="B56" s="261">
        <f t="shared" ref="B56:Y56" si="2">B57+B68</f>
        <v>62.865598377983652</v>
      </c>
      <c r="C56" s="261">
        <f t="shared" si="2"/>
        <v>59.936810791845481</v>
      </c>
      <c r="D56" s="261">
        <f t="shared" si="2"/>
        <v>61.136150163886626</v>
      </c>
      <c r="E56" s="261">
        <f t="shared" si="2"/>
        <v>65.729319335518085</v>
      </c>
      <c r="F56" s="261">
        <f t="shared" si="2"/>
        <v>51.797899160085031</v>
      </c>
      <c r="G56" s="261">
        <f t="shared" si="2"/>
        <v>47.410755644861219</v>
      </c>
      <c r="H56" s="261">
        <f t="shared" si="2"/>
        <v>54.853699385831511</v>
      </c>
      <c r="I56" s="261">
        <f t="shared" si="2"/>
        <v>53.965849890664742</v>
      </c>
      <c r="J56" s="261">
        <f t="shared" si="2"/>
        <v>51.853434904097469</v>
      </c>
      <c r="K56" s="261">
        <f t="shared" si="2"/>
        <v>46.842071609183286</v>
      </c>
      <c r="L56" s="261">
        <f t="shared" si="2"/>
        <v>45.650966908151517</v>
      </c>
      <c r="M56" s="261">
        <f t="shared" si="2"/>
        <v>36.787998248012727</v>
      </c>
      <c r="N56" s="261">
        <f t="shared" si="2"/>
        <v>35.616316367880209</v>
      </c>
      <c r="O56" s="261">
        <f t="shared" si="2"/>
        <v>36.907881472649912</v>
      </c>
      <c r="P56" s="261">
        <f t="shared" si="2"/>
        <v>37.902709998460736</v>
      </c>
      <c r="Q56" s="261">
        <f t="shared" si="2"/>
        <v>31.612436499282683</v>
      </c>
      <c r="R56" s="261">
        <f t="shared" si="2"/>
        <v>19.154209934423687</v>
      </c>
      <c r="S56" s="261">
        <f t="shared" si="2"/>
        <v>19.77492816471597</v>
      </c>
      <c r="T56" s="261">
        <f t="shared" si="2"/>
        <v>22.533208296237625</v>
      </c>
      <c r="U56" s="261">
        <f t="shared" si="2"/>
        <v>28.711268449988321</v>
      </c>
      <c r="V56" s="261">
        <f t="shared" si="2"/>
        <v>26.223169949091552</v>
      </c>
      <c r="W56" s="261">
        <f t="shared" si="2"/>
        <v>25.646870913551172</v>
      </c>
      <c r="X56" s="261">
        <f t="shared" si="2"/>
        <v>27.482883305414937</v>
      </c>
      <c r="Y56" s="261">
        <f t="shared" si="2"/>
        <v>30.195738073701797</v>
      </c>
      <c r="DA56" s="70"/>
    </row>
    <row r="57" spans="1:105" ht="12" customHeight="1" x14ac:dyDescent="0.25">
      <c r="A57" s="60" t="s">
        <v>1899</v>
      </c>
      <c r="B57" s="262">
        <v>60.169928534767926</v>
      </c>
      <c r="C57" s="262">
        <v>57.067849905626908</v>
      </c>
      <c r="D57" s="262">
        <v>58.547497566430557</v>
      </c>
      <c r="E57" s="262">
        <v>61.767189571245972</v>
      </c>
      <c r="F57" s="262">
        <v>45.971079860569077</v>
      </c>
      <c r="G57" s="262">
        <v>41.89730588066314</v>
      </c>
      <c r="H57" s="262">
        <v>49.391791982813672</v>
      </c>
      <c r="I57" s="262">
        <v>46.937851618952763</v>
      </c>
      <c r="J57" s="262">
        <v>45.282415927355032</v>
      </c>
      <c r="K57" s="262">
        <v>39.831945323090153</v>
      </c>
      <c r="L57" s="262">
        <v>36.832693628136226</v>
      </c>
      <c r="M57" s="262">
        <v>31.687793737572822</v>
      </c>
      <c r="N57" s="262">
        <v>27.475386340939139</v>
      </c>
      <c r="O57" s="262">
        <v>28.900403397175459</v>
      </c>
      <c r="P57" s="262">
        <v>28.63154352224845</v>
      </c>
      <c r="Q57" s="262">
        <v>22.719709524636581</v>
      </c>
      <c r="R57" s="262">
        <v>16.379383665248469</v>
      </c>
      <c r="S57" s="262">
        <v>16.701944920412</v>
      </c>
      <c r="T57" s="262">
        <v>20.18685285978556</v>
      </c>
      <c r="U57" s="262">
        <v>20.795548275539979</v>
      </c>
      <c r="V57" s="262">
        <v>18.67030620294916</v>
      </c>
      <c r="W57" s="262">
        <v>19.201849942857041</v>
      </c>
      <c r="X57" s="262">
        <v>20.306852914401489</v>
      </c>
      <c r="Y57" s="262">
        <v>23.435727637463899</v>
      </c>
      <c r="DA57" s="72" t="s">
        <v>1989</v>
      </c>
    </row>
    <row r="58" spans="1:105" ht="12" customHeight="1" x14ac:dyDescent="0.25">
      <c r="A58" s="64" t="s">
        <v>28</v>
      </c>
      <c r="B58" s="229">
        <v>0</v>
      </c>
      <c r="C58" s="229">
        <v>0</v>
      </c>
      <c r="D58" s="229">
        <v>0</v>
      </c>
      <c r="E58" s="229">
        <v>0</v>
      </c>
      <c r="F58" s="229">
        <v>0</v>
      </c>
      <c r="G58" s="229">
        <v>0</v>
      </c>
      <c r="H58" s="229">
        <v>0</v>
      </c>
      <c r="I58" s="229">
        <v>0</v>
      </c>
      <c r="J58" s="229">
        <v>0</v>
      </c>
      <c r="K58" s="229">
        <v>0</v>
      </c>
      <c r="L58" s="229">
        <v>0</v>
      </c>
      <c r="M58" s="229">
        <v>0</v>
      </c>
      <c r="N58" s="229">
        <v>0</v>
      </c>
      <c r="O58" s="229">
        <v>0</v>
      </c>
      <c r="P58" s="229">
        <v>0</v>
      </c>
      <c r="Q58" s="229">
        <v>0</v>
      </c>
      <c r="R58" s="229">
        <v>0</v>
      </c>
      <c r="S58" s="229">
        <v>0</v>
      </c>
      <c r="T58" s="229">
        <v>0</v>
      </c>
      <c r="U58" s="229">
        <v>0</v>
      </c>
      <c r="V58" s="229">
        <v>0</v>
      </c>
      <c r="W58" s="229">
        <v>0</v>
      </c>
      <c r="X58" s="229">
        <v>0</v>
      </c>
      <c r="Y58" s="229">
        <v>0</v>
      </c>
      <c r="DA58" s="73" t="s">
        <v>1990</v>
      </c>
    </row>
    <row r="59" spans="1:105" ht="12" customHeight="1" x14ac:dyDescent="0.25">
      <c r="A59" s="64" t="s">
        <v>30</v>
      </c>
      <c r="B59" s="229">
        <v>0</v>
      </c>
      <c r="C59" s="229">
        <v>0</v>
      </c>
      <c r="D59" s="229">
        <v>0</v>
      </c>
      <c r="E59" s="229">
        <v>0</v>
      </c>
      <c r="F59" s="229">
        <v>0</v>
      </c>
      <c r="G59" s="229">
        <v>0</v>
      </c>
      <c r="H59" s="229">
        <v>0</v>
      </c>
      <c r="I59" s="229">
        <v>0</v>
      </c>
      <c r="J59" s="229">
        <v>0</v>
      </c>
      <c r="K59" s="229">
        <v>0</v>
      </c>
      <c r="L59" s="229">
        <v>0</v>
      </c>
      <c r="M59" s="229">
        <v>0</v>
      </c>
      <c r="N59" s="229">
        <v>0</v>
      </c>
      <c r="O59" s="229">
        <v>0</v>
      </c>
      <c r="P59" s="229">
        <v>0</v>
      </c>
      <c r="Q59" s="229">
        <v>0</v>
      </c>
      <c r="R59" s="229">
        <v>0</v>
      </c>
      <c r="S59" s="229">
        <v>0</v>
      </c>
      <c r="T59" s="229">
        <v>0</v>
      </c>
      <c r="U59" s="229">
        <v>0</v>
      </c>
      <c r="V59" s="229">
        <v>0</v>
      </c>
      <c r="W59" s="229">
        <v>0</v>
      </c>
      <c r="X59" s="229">
        <v>0</v>
      </c>
      <c r="Y59" s="229">
        <v>0</v>
      </c>
      <c r="DA59" s="73" t="s">
        <v>1991</v>
      </c>
    </row>
    <row r="60" spans="1:105" ht="12" customHeight="1" x14ac:dyDescent="0.25">
      <c r="A60" s="64" t="s">
        <v>31</v>
      </c>
      <c r="B60" s="229">
        <v>13.54542276743771</v>
      </c>
      <c r="C60" s="229">
        <v>13.568808912813511</v>
      </c>
      <c r="D60" s="229">
        <v>12.33527229495018</v>
      </c>
      <c r="E60" s="229">
        <v>12.335272294974111</v>
      </c>
      <c r="F60" s="229">
        <v>6.2436146883498083</v>
      </c>
      <c r="G60" s="229">
        <v>6.2436146883508146</v>
      </c>
      <c r="H60" s="229">
        <v>8.1167133507170632</v>
      </c>
      <c r="I60" s="229">
        <v>7.4923471300229352</v>
      </c>
      <c r="J60" s="229">
        <v>7.4923471300271913</v>
      </c>
      <c r="K60" s="229">
        <v>7.4790316046430787</v>
      </c>
      <c r="L60" s="229">
        <v>6.9302489025284029</v>
      </c>
      <c r="M60" s="229">
        <v>4.4101225336517684</v>
      </c>
      <c r="N60" s="229">
        <v>3.7801402473950452</v>
      </c>
      <c r="O60" s="229">
        <v>3.150108655171636</v>
      </c>
      <c r="P60" s="229">
        <v>2.5200770629394009</v>
      </c>
      <c r="Q60" s="229">
        <v>2.56941176681342</v>
      </c>
      <c r="R60" s="229">
        <v>2.569411766833777</v>
      </c>
      <c r="S60" s="229">
        <v>2.575846481616066</v>
      </c>
      <c r="T60" s="229">
        <v>2.626570131419014</v>
      </c>
      <c r="U60" s="229">
        <v>2.56363057778294</v>
      </c>
      <c r="V60" s="229">
        <v>2.5103430961664741</v>
      </c>
      <c r="W60" s="229">
        <v>2.0407597322338811</v>
      </c>
      <c r="X60" s="229">
        <v>2.6079697841876599</v>
      </c>
      <c r="Y60" s="229">
        <v>2.4563518176179242</v>
      </c>
      <c r="DA60" s="73" t="s">
        <v>1992</v>
      </c>
    </row>
    <row r="61" spans="1:105" ht="12" customHeight="1" x14ac:dyDescent="0.25">
      <c r="A61" s="64" t="s">
        <v>159</v>
      </c>
      <c r="B61" s="229">
        <v>3.8585941285842691</v>
      </c>
      <c r="C61" s="229">
        <v>4.2505025084566093</v>
      </c>
      <c r="D61" s="229">
        <v>4.2253663958168852</v>
      </c>
      <c r="E61" s="229">
        <v>6.491230363484159</v>
      </c>
      <c r="F61" s="229">
        <v>1.037108663831835</v>
      </c>
      <c r="G61" s="229">
        <v>1.5611295025666869</v>
      </c>
      <c r="H61" s="229">
        <v>1.534899921054691</v>
      </c>
      <c r="I61" s="229">
        <v>1.5793025087611241</v>
      </c>
      <c r="J61" s="229">
        <v>1.5800347820023659</v>
      </c>
      <c r="K61" s="229">
        <v>1.632648507170577</v>
      </c>
      <c r="L61" s="229">
        <v>1.6733564422247089</v>
      </c>
      <c r="M61" s="229">
        <v>0.54970520764372433</v>
      </c>
      <c r="N61" s="229">
        <v>0</v>
      </c>
      <c r="O61" s="229">
        <v>0.56033803515406078</v>
      </c>
      <c r="P61" s="229">
        <v>0</v>
      </c>
      <c r="Q61" s="229">
        <v>0</v>
      </c>
      <c r="R61" s="229">
        <v>0.55805439172970717</v>
      </c>
      <c r="S61" s="229">
        <v>0.34909825121354221</v>
      </c>
      <c r="T61" s="229">
        <v>0.36918396707019258</v>
      </c>
      <c r="U61" s="229">
        <v>0.21808077100870571</v>
      </c>
      <c r="V61" s="229">
        <v>0.1636539385963707</v>
      </c>
      <c r="W61" s="229">
        <v>0.1925241505925028</v>
      </c>
      <c r="X61" s="229">
        <v>0.16092697321146979</v>
      </c>
      <c r="Y61" s="229">
        <v>0.15403648999840891</v>
      </c>
      <c r="DA61" s="73" t="s">
        <v>1993</v>
      </c>
    </row>
    <row r="62" spans="1:105" ht="12" customHeight="1" x14ac:dyDescent="0.25">
      <c r="A62" s="64" t="s">
        <v>32</v>
      </c>
      <c r="B62" s="229">
        <v>37.498867111132647</v>
      </c>
      <c r="C62" s="229">
        <v>30.607398747590459</v>
      </c>
      <c r="D62" s="229">
        <v>31.071137821602601</v>
      </c>
      <c r="E62" s="229">
        <v>29.679879275465311</v>
      </c>
      <c r="F62" s="229">
        <v>22.064654478674662</v>
      </c>
      <c r="G62" s="229">
        <v>19.717353480936069</v>
      </c>
      <c r="H62" s="229">
        <v>22.064654478241959</v>
      </c>
      <c r="I62" s="229">
        <v>21.595202645728151</v>
      </c>
      <c r="J62" s="229">
        <v>17.839504316089059</v>
      </c>
      <c r="K62" s="229">
        <v>11.45045380579286</v>
      </c>
      <c r="L62" s="229">
        <v>10.127897480616801</v>
      </c>
      <c r="M62" s="229">
        <v>8.1987906863711526</v>
      </c>
      <c r="N62" s="229">
        <v>9.1633440835261641</v>
      </c>
      <c r="O62" s="229">
        <v>9.6456207821061977</v>
      </c>
      <c r="P62" s="229">
        <v>8.1987906863739273</v>
      </c>
      <c r="Q62" s="229">
        <v>7.3758595275631791</v>
      </c>
      <c r="R62" s="229">
        <v>6.8841414597893298</v>
      </c>
      <c r="S62" s="229">
        <v>5.5392741784600918</v>
      </c>
      <c r="T62" s="229">
        <v>5.2432520239205189</v>
      </c>
      <c r="U62" s="229">
        <v>5.5697659207015926</v>
      </c>
      <c r="V62" s="229">
        <v>5.8868977426837086</v>
      </c>
      <c r="W62" s="229">
        <v>6.0993220722270074</v>
      </c>
      <c r="X62" s="229">
        <v>3.3692711419514851</v>
      </c>
      <c r="Y62" s="229">
        <v>4.5343300793558106</v>
      </c>
      <c r="DA62" s="73" t="s">
        <v>1994</v>
      </c>
    </row>
    <row r="63" spans="1:105" ht="12" customHeight="1" x14ac:dyDescent="0.25">
      <c r="A63" s="64" t="s">
        <v>33</v>
      </c>
      <c r="B63" s="229">
        <v>0</v>
      </c>
      <c r="C63" s="229">
        <v>0</v>
      </c>
      <c r="D63" s="229">
        <v>0</v>
      </c>
      <c r="E63" s="229">
        <v>0</v>
      </c>
      <c r="F63" s="229">
        <v>0</v>
      </c>
      <c r="G63" s="229">
        <v>0</v>
      </c>
      <c r="H63" s="229">
        <v>0</v>
      </c>
      <c r="I63" s="229">
        <v>0</v>
      </c>
      <c r="J63" s="229">
        <v>0</v>
      </c>
      <c r="K63" s="229">
        <v>0</v>
      </c>
      <c r="L63" s="229">
        <v>0</v>
      </c>
      <c r="M63" s="229">
        <v>0</v>
      </c>
      <c r="N63" s="229">
        <v>0</v>
      </c>
      <c r="O63" s="229">
        <v>0</v>
      </c>
      <c r="P63" s="229">
        <v>0</v>
      </c>
      <c r="Q63" s="229">
        <v>0</v>
      </c>
      <c r="R63" s="229">
        <v>0</v>
      </c>
      <c r="S63" s="229">
        <v>0</v>
      </c>
      <c r="T63" s="229">
        <v>0</v>
      </c>
      <c r="U63" s="229">
        <v>0</v>
      </c>
      <c r="V63" s="229">
        <v>0</v>
      </c>
      <c r="W63" s="229">
        <v>0</v>
      </c>
      <c r="X63" s="229">
        <v>0</v>
      </c>
      <c r="Y63" s="229">
        <v>0</v>
      </c>
      <c r="DA63" s="73" t="s">
        <v>1995</v>
      </c>
    </row>
    <row r="64" spans="1:105" ht="12" customHeight="1" x14ac:dyDescent="0.25">
      <c r="A64" s="64" t="s">
        <v>35</v>
      </c>
      <c r="B64" s="229">
        <v>4.8030517287895336</v>
      </c>
      <c r="C64" s="229">
        <v>8.4030905041221065</v>
      </c>
      <c r="D64" s="229">
        <v>10.791003335055191</v>
      </c>
      <c r="E64" s="229">
        <v>13.260807637322401</v>
      </c>
      <c r="F64" s="229">
        <v>16.62570202971277</v>
      </c>
      <c r="G64" s="229">
        <v>14.375208208809569</v>
      </c>
      <c r="H64" s="229">
        <v>17.675524232799962</v>
      </c>
      <c r="I64" s="229">
        <v>16.27099933444056</v>
      </c>
      <c r="J64" s="229">
        <v>18.370529699236421</v>
      </c>
      <c r="K64" s="229">
        <v>19.26981140548363</v>
      </c>
      <c r="L64" s="229">
        <v>18.101190802766311</v>
      </c>
      <c r="M64" s="229">
        <v>18.529175309906169</v>
      </c>
      <c r="N64" s="229">
        <v>14.53190201001793</v>
      </c>
      <c r="O64" s="229">
        <v>14.05593734230459</v>
      </c>
      <c r="P64" s="229">
        <v>16.781480847760921</v>
      </c>
      <c r="Q64" s="229">
        <v>11.366165092308981</v>
      </c>
      <c r="R64" s="229">
        <v>4.8744960424032806</v>
      </c>
      <c r="S64" s="229">
        <v>6.7323396282530821</v>
      </c>
      <c r="T64" s="229">
        <v>10.482494438720151</v>
      </c>
      <c r="U64" s="229">
        <v>11.176616440818609</v>
      </c>
      <c r="V64" s="229">
        <v>8.6607982681072393</v>
      </c>
      <c r="W64" s="229">
        <v>9.3240420514726878</v>
      </c>
      <c r="X64" s="229">
        <v>12.62348307871599</v>
      </c>
      <c r="Y64" s="229">
        <v>14.74580731416409</v>
      </c>
      <c r="DA64" s="73" t="s">
        <v>1996</v>
      </c>
    </row>
    <row r="65" spans="1:105" ht="12" customHeight="1" x14ac:dyDescent="0.25">
      <c r="A65" s="64" t="s">
        <v>36</v>
      </c>
      <c r="B65" s="229">
        <v>0</v>
      </c>
      <c r="C65" s="229">
        <v>0</v>
      </c>
      <c r="D65" s="229">
        <v>0</v>
      </c>
      <c r="E65" s="229">
        <v>0</v>
      </c>
      <c r="F65" s="229">
        <v>0</v>
      </c>
      <c r="G65" s="229">
        <v>0</v>
      </c>
      <c r="H65" s="229">
        <v>0</v>
      </c>
      <c r="I65" s="229">
        <v>0</v>
      </c>
      <c r="J65" s="229">
        <v>0</v>
      </c>
      <c r="K65" s="229">
        <v>0</v>
      </c>
      <c r="L65" s="229">
        <v>0</v>
      </c>
      <c r="M65" s="229">
        <v>0</v>
      </c>
      <c r="N65" s="229">
        <v>0</v>
      </c>
      <c r="O65" s="229">
        <v>0</v>
      </c>
      <c r="P65" s="229">
        <v>0</v>
      </c>
      <c r="Q65" s="229">
        <v>0</v>
      </c>
      <c r="R65" s="229">
        <v>0</v>
      </c>
      <c r="S65" s="229">
        <v>0</v>
      </c>
      <c r="T65" s="229">
        <v>0</v>
      </c>
      <c r="U65" s="229">
        <v>0</v>
      </c>
      <c r="V65" s="229">
        <v>0</v>
      </c>
      <c r="W65" s="229">
        <v>0</v>
      </c>
      <c r="X65" s="229">
        <v>0</v>
      </c>
      <c r="Y65" s="229">
        <v>0</v>
      </c>
      <c r="DA65" s="73" t="s">
        <v>1997</v>
      </c>
    </row>
    <row r="66" spans="1:105" ht="12" customHeight="1" x14ac:dyDescent="0.25">
      <c r="A66" s="64" t="s">
        <v>38</v>
      </c>
      <c r="B66" s="229">
        <v>0.46399279882376571</v>
      </c>
      <c r="C66" s="229">
        <v>0.2380492326442272</v>
      </c>
      <c r="D66" s="229">
        <v>0.12471771900571101</v>
      </c>
      <c r="E66" s="229">
        <v>0</v>
      </c>
      <c r="F66" s="229">
        <v>0</v>
      </c>
      <c r="G66" s="229">
        <v>0</v>
      </c>
      <c r="H66" s="229">
        <v>0</v>
      </c>
      <c r="I66" s="229">
        <v>0</v>
      </c>
      <c r="J66" s="229">
        <v>0</v>
      </c>
      <c r="K66" s="229">
        <v>0</v>
      </c>
      <c r="L66" s="229">
        <v>0</v>
      </c>
      <c r="M66" s="229">
        <v>0</v>
      </c>
      <c r="N66" s="229">
        <v>0</v>
      </c>
      <c r="O66" s="229">
        <v>1.4883985824389749</v>
      </c>
      <c r="P66" s="229">
        <v>1.1311949251742031</v>
      </c>
      <c r="Q66" s="229">
        <v>1.4082731379510101</v>
      </c>
      <c r="R66" s="229">
        <v>1.493280004492378</v>
      </c>
      <c r="S66" s="229">
        <v>1.5053863808692149</v>
      </c>
      <c r="T66" s="229">
        <v>1.465352298655682</v>
      </c>
      <c r="U66" s="229">
        <v>1.267454565228131</v>
      </c>
      <c r="V66" s="229">
        <v>1.4486131573953669</v>
      </c>
      <c r="W66" s="229">
        <v>1.5452019363309579</v>
      </c>
      <c r="X66" s="229">
        <v>1.545201936334881</v>
      </c>
      <c r="Y66" s="229">
        <v>1.5452019363276679</v>
      </c>
      <c r="DA66" s="73" t="s">
        <v>1998</v>
      </c>
    </row>
    <row r="67" spans="1:105" ht="12" customHeight="1" x14ac:dyDescent="0.25">
      <c r="A67" s="64" t="s">
        <v>39</v>
      </c>
      <c r="B67" s="229">
        <v>0</v>
      </c>
      <c r="C67" s="229">
        <v>0</v>
      </c>
      <c r="D67" s="229">
        <v>0</v>
      </c>
      <c r="E67" s="229">
        <v>0</v>
      </c>
      <c r="F67" s="229">
        <v>0</v>
      </c>
      <c r="G67" s="229">
        <v>0</v>
      </c>
      <c r="H67" s="229">
        <v>0</v>
      </c>
      <c r="I67" s="229">
        <v>0</v>
      </c>
      <c r="J67" s="229">
        <v>0</v>
      </c>
      <c r="K67" s="229">
        <v>0</v>
      </c>
      <c r="L67" s="229">
        <v>0</v>
      </c>
      <c r="M67" s="229">
        <v>0</v>
      </c>
      <c r="N67" s="229">
        <v>0</v>
      </c>
      <c r="O67" s="229">
        <v>0</v>
      </c>
      <c r="P67" s="229">
        <v>0</v>
      </c>
      <c r="Q67" s="229">
        <v>0</v>
      </c>
      <c r="R67" s="229">
        <v>0</v>
      </c>
      <c r="S67" s="229">
        <v>0</v>
      </c>
      <c r="T67" s="229">
        <v>0</v>
      </c>
      <c r="U67" s="229">
        <v>0</v>
      </c>
      <c r="V67" s="229">
        <v>0</v>
      </c>
      <c r="W67" s="229">
        <v>0</v>
      </c>
      <c r="X67" s="229">
        <v>0</v>
      </c>
      <c r="Y67" s="229">
        <v>0</v>
      </c>
      <c r="DA67" s="73" t="s">
        <v>1999</v>
      </c>
    </row>
    <row r="68" spans="1:105" ht="12" customHeight="1" x14ac:dyDescent="0.25">
      <c r="A68" s="60" t="s">
        <v>1911</v>
      </c>
      <c r="B68" s="262">
        <v>2.695669843215724</v>
      </c>
      <c r="C68" s="262">
        <v>2.868960886218574</v>
      </c>
      <c r="D68" s="262">
        <v>2.588652597456067</v>
      </c>
      <c r="E68" s="262">
        <v>3.9621297642721118</v>
      </c>
      <c r="F68" s="262">
        <v>5.8268192995159556</v>
      </c>
      <c r="G68" s="262">
        <v>5.5134497641980769</v>
      </c>
      <c r="H68" s="262">
        <v>5.4619074030178387</v>
      </c>
      <c r="I68" s="262">
        <v>7.027998271711982</v>
      </c>
      <c r="J68" s="262">
        <v>6.571018976742435</v>
      </c>
      <c r="K68" s="262">
        <v>7.0101262860931337</v>
      </c>
      <c r="L68" s="262">
        <v>8.818273280015287</v>
      </c>
      <c r="M68" s="262">
        <v>5.100204510439907</v>
      </c>
      <c r="N68" s="262">
        <v>8.1409300269410707</v>
      </c>
      <c r="O68" s="262">
        <v>8.0074780754744523</v>
      </c>
      <c r="P68" s="262">
        <v>9.2711664762122865</v>
      </c>
      <c r="Q68" s="262">
        <v>8.8927269746461022</v>
      </c>
      <c r="R68" s="262">
        <v>2.774826269175219</v>
      </c>
      <c r="S68" s="262">
        <v>3.0729832443039689</v>
      </c>
      <c r="T68" s="262">
        <v>2.3463554364520638</v>
      </c>
      <c r="U68" s="262">
        <v>7.9157201744483423</v>
      </c>
      <c r="V68" s="262">
        <v>7.5528637461423918</v>
      </c>
      <c r="W68" s="262">
        <v>6.4450209706941299</v>
      </c>
      <c r="X68" s="262">
        <v>7.1760303910134464</v>
      </c>
      <c r="Y68" s="262">
        <v>6.7600104362378977</v>
      </c>
      <c r="DA68" s="72" t="s">
        <v>2000</v>
      </c>
    </row>
    <row r="69" spans="1:105" ht="12" customHeight="1" x14ac:dyDescent="0.25">
      <c r="A69" s="57" t="s">
        <v>1913</v>
      </c>
      <c r="B69" s="261">
        <f t="shared" ref="B69:Y69" si="3">B70+B81</f>
        <v>8.2462066973851105</v>
      </c>
      <c r="C69" s="261">
        <f t="shared" si="3"/>
        <v>7.8160307296994924</v>
      </c>
      <c r="D69" s="261">
        <f t="shared" si="3"/>
        <v>8.0048239536008161</v>
      </c>
      <c r="E69" s="261">
        <f t="shared" si="3"/>
        <v>8.4767844023953227</v>
      </c>
      <c r="F69" s="261">
        <f t="shared" si="3"/>
        <v>6.3987380042056223</v>
      </c>
      <c r="G69" s="261">
        <f t="shared" si="3"/>
        <v>5.8383276855665747</v>
      </c>
      <c r="H69" s="261">
        <f t="shared" si="3"/>
        <v>6.8437473908083053</v>
      </c>
      <c r="I69" s="261">
        <f t="shared" si="3"/>
        <v>6.5680508344467992</v>
      </c>
      <c r="J69" s="261">
        <f t="shared" si="3"/>
        <v>6.3191501969726032</v>
      </c>
      <c r="K69" s="261">
        <f t="shared" si="3"/>
        <v>5.5864300841927754</v>
      </c>
      <c r="L69" s="261">
        <f t="shared" si="3"/>
        <v>5.2441640675131307</v>
      </c>
      <c r="M69" s="261">
        <f t="shared" si="3"/>
        <v>4.4227881339986022</v>
      </c>
      <c r="N69" s="261">
        <f t="shared" si="3"/>
        <v>3.9686830242664071</v>
      </c>
      <c r="O69" s="261">
        <f t="shared" si="3"/>
        <v>4.1611063356503477</v>
      </c>
      <c r="P69" s="261">
        <f t="shared" si="3"/>
        <v>4.1608396517751718</v>
      </c>
      <c r="Q69" s="261">
        <f t="shared" si="3"/>
        <v>3.3604267646995933</v>
      </c>
      <c r="R69" s="261">
        <f t="shared" si="3"/>
        <v>2.3062706243836684</v>
      </c>
      <c r="S69" s="261">
        <f t="shared" si="3"/>
        <v>2.3543936395043676</v>
      </c>
      <c r="T69" s="261">
        <f t="shared" si="3"/>
        <v>2.7926910207706612</v>
      </c>
      <c r="U69" s="261">
        <f t="shared" si="3"/>
        <v>3.0642351372705536</v>
      </c>
      <c r="V69" s="261">
        <f t="shared" si="3"/>
        <v>2.7711092567873532</v>
      </c>
      <c r="W69" s="261">
        <f t="shared" si="3"/>
        <v>2.8044539904367443</v>
      </c>
      <c r="X69" s="261">
        <f t="shared" si="3"/>
        <v>2.9667720293151714</v>
      </c>
      <c r="Y69" s="261">
        <f t="shared" si="3"/>
        <v>3.3724599542149822</v>
      </c>
      <c r="DA69" s="70"/>
    </row>
    <row r="70" spans="1:105" ht="12" customHeight="1" x14ac:dyDescent="0.25">
      <c r="A70" s="60" t="s">
        <v>1914</v>
      </c>
      <c r="B70" s="262">
        <v>6.8248298569528272</v>
      </c>
      <c r="C70" s="262">
        <v>6.4729737161474814</v>
      </c>
      <c r="D70" s="262">
        <v>6.640804122118265</v>
      </c>
      <c r="E70" s="262">
        <v>7.0060006689607501</v>
      </c>
      <c r="F70" s="262">
        <v>5.2143122989997206</v>
      </c>
      <c r="G70" s="262">
        <v>4.7522407133159454</v>
      </c>
      <c r="H70" s="262">
        <v>5.6023097387913507</v>
      </c>
      <c r="I70" s="262">
        <v>5.3239692808534249</v>
      </c>
      <c r="J70" s="262">
        <v>5.136199954723125</v>
      </c>
      <c r="K70" s="262">
        <v>4.5179752797023447</v>
      </c>
      <c r="L70" s="262">
        <v>4.1777823791172954</v>
      </c>
      <c r="M70" s="262">
        <v>3.594217345233945</v>
      </c>
      <c r="N70" s="262">
        <v>3.1164211358935519</v>
      </c>
      <c r="O70" s="262">
        <v>3.2780550149573919</v>
      </c>
      <c r="P70" s="262">
        <v>3.2475593346994689</v>
      </c>
      <c r="Q70" s="262">
        <v>2.577004089599976</v>
      </c>
      <c r="R70" s="262">
        <v>1.8578467583267899</v>
      </c>
      <c r="S70" s="262">
        <v>1.8944335673615409</v>
      </c>
      <c r="T70" s="262">
        <v>2.2897124771515971</v>
      </c>
      <c r="U70" s="262">
        <v>2.3587543182904089</v>
      </c>
      <c r="V70" s="262">
        <v>2.1176967683900618</v>
      </c>
      <c r="W70" s="262">
        <v>2.1779876092592421</v>
      </c>
      <c r="X70" s="262">
        <v>2.303323594457571</v>
      </c>
      <c r="Y70" s="262">
        <v>2.6582191070271501</v>
      </c>
      <c r="DA70" s="72" t="s">
        <v>2001</v>
      </c>
    </row>
    <row r="71" spans="1:105" ht="12" customHeight="1" x14ac:dyDescent="0.25">
      <c r="A71" s="64" t="s">
        <v>28</v>
      </c>
      <c r="B71" s="229">
        <v>0</v>
      </c>
      <c r="C71" s="229">
        <v>0</v>
      </c>
      <c r="D71" s="229">
        <v>0</v>
      </c>
      <c r="E71" s="229">
        <v>0</v>
      </c>
      <c r="F71" s="229">
        <v>0</v>
      </c>
      <c r="G71" s="229">
        <v>0</v>
      </c>
      <c r="H71" s="229">
        <v>0</v>
      </c>
      <c r="I71" s="229">
        <v>0</v>
      </c>
      <c r="J71" s="229">
        <v>0</v>
      </c>
      <c r="K71" s="229">
        <v>0</v>
      </c>
      <c r="L71" s="229">
        <v>0</v>
      </c>
      <c r="M71" s="229">
        <v>0</v>
      </c>
      <c r="N71" s="229">
        <v>0</v>
      </c>
      <c r="O71" s="229">
        <v>0</v>
      </c>
      <c r="P71" s="229">
        <v>0</v>
      </c>
      <c r="Q71" s="229">
        <v>0</v>
      </c>
      <c r="R71" s="229">
        <v>0</v>
      </c>
      <c r="S71" s="229">
        <v>0</v>
      </c>
      <c r="T71" s="229">
        <v>0</v>
      </c>
      <c r="U71" s="229">
        <v>0</v>
      </c>
      <c r="V71" s="229">
        <v>0</v>
      </c>
      <c r="W71" s="229">
        <v>0</v>
      </c>
      <c r="X71" s="229">
        <v>0</v>
      </c>
      <c r="Y71" s="229">
        <v>0</v>
      </c>
      <c r="DA71" s="73" t="s">
        <v>2002</v>
      </c>
    </row>
    <row r="72" spans="1:105" ht="12" customHeight="1" x14ac:dyDescent="0.25">
      <c r="A72" s="64" t="s">
        <v>30</v>
      </c>
      <c r="B72" s="229">
        <v>0</v>
      </c>
      <c r="C72" s="229">
        <v>0</v>
      </c>
      <c r="D72" s="229">
        <v>0</v>
      </c>
      <c r="E72" s="229">
        <v>0</v>
      </c>
      <c r="F72" s="229">
        <v>0</v>
      </c>
      <c r="G72" s="229">
        <v>0</v>
      </c>
      <c r="H72" s="229">
        <v>0</v>
      </c>
      <c r="I72" s="229">
        <v>0</v>
      </c>
      <c r="J72" s="229">
        <v>0</v>
      </c>
      <c r="K72" s="229">
        <v>0</v>
      </c>
      <c r="L72" s="229">
        <v>0</v>
      </c>
      <c r="M72" s="229">
        <v>0</v>
      </c>
      <c r="N72" s="229">
        <v>0</v>
      </c>
      <c r="O72" s="229">
        <v>0</v>
      </c>
      <c r="P72" s="229">
        <v>0</v>
      </c>
      <c r="Q72" s="229">
        <v>0</v>
      </c>
      <c r="R72" s="229">
        <v>0</v>
      </c>
      <c r="S72" s="229">
        <v>0</v>
      </c>
      <c r="T72" s="229">
        <v>0</v>
      </c>
      <c r="U72" s="229">
        <v>0</v>
      </c>
      <c r="V72" s="229">
        <v>0</v>
      </c>
      <c r="W72" s="229">
        <v>0</v>
      </c>
      <c r="X72" s="229">
        <v>0</v>
      </c>
      <c r="Y72" s="229">
        <v>0</v>
      </c>
      <c r="DA72" s="73" t="s">
        <v>2003</v>
      </c>
    </row>
    <row r="73" spans="1:105" ht="12" customHeight="1" x14ac:dyDescent="0.25">
      <c r="A73" s="64" t="s">
        <v>31</v>
      </c>
      <c r="B73" s="229">
        <v>1.536402119454737</v>
      </c>
      <c r="C73" s="229">
        <v>1.539054714647824</v>
      </c>
      <c r="D73" s="229">
        <v>1.3991396816031429</v>
      </c>
      <c r="E73" s="229">
        <v>1.399139681605855</v>
      </c>
      <c r="F73" s="229">
        <v>0.70818777715078696</v>
      </c>
      <c r="G73" s="229">
        <v>0.70818777715090098</v>
      </c>
      <c r="H73" s="229">
        <v>0.92064572728040517</v>
      </c>
      <c r="I73" s="229">
        <v>0.84982641058130282</v>
      </c>
      <c r="J73" s="229">
        <v>0.84982641058178576</v>
      </c>
      <c r="K73" s="229">
        <v>0.84831608478590281</v>
      </c>
      <c r="L73" s="229">
        <v>0.78606989866641419</v>
      </c>
      <c r="M73" s="229">
        <v>0.50022223182624104</v>
      </c>
      <c r="N73" s="229">
        <v>0.4287659076906406</v>
      </c>
      <c r="O73" s="229">
        <v>0.35730399098011512</v>
      </c>
      <c r="P73" s="229">
        <v>0.28584207426858882</v>
      </c>
      <c r="Q73" s="229">
        <v>0.29143790873578063</v>
      </c>
      <c r="R73" s="229">
        <v>0.29143790873808972</v>
      </c>
      <c r="S73" s="229">
        <v>0.29216777222034013</v>
      </c>
      <c r="T73" s="229">
        <v>0.29792114916558188</v>
      </c>
      <c r="U73" s="229">
        <v>0.2907821720170457</v>
      </c>
      <c r="V73" s="229">
        <v>0.28473799007443751</v>
      </c>
      <c r="W73" s="229">
        <v>0.23147506222097211</v>
      </c>
      <c r="X73" s="229">
        <v>0.29581138755832198</v>
      </c>
      <c r="Y73" s="229">
        <v>0.27861397931314352</v>
      </c>
      <c r="DA73" s="73" t="s">
        <v>2004</v>
      </c>
    </row>
    <row r="74" spans="1:105" ht="12" customHeight="1" x14ac:dyDescent="0.25">
      <c r="A74" s="64" t="s">
        <v>159</v>
      </c>
      <c r="B74" s="229">
        <v>0.43766461180701099</v>
      </c>
      <c r="C74" s="229">
        <v>0.48211718267216058</v>
      </c>
      <c r="D74" s="229">
        <v>0.47926609582182139</v>
      </c>
      <c r="E74" s="229">
        <v>0.73627381437667361</v>
      </c>
      <c r="F74" s="229">
        <v>0.11763501048092551</v>
      </c>
      <c r="G74" s="229">
        <v>0.1770725593189062</v>
      </c>
      <c r="H74" s="229">
        <v>0.1740974447492584</v>
      </c>
      <c r="I74" s="229">
        <v>0.17913384937336771</v>
      </c>
      <c r="J74" s="229">
        <v>0.17921690814378641</v>
      </c>
      <c r="K74" s="229">
        <v>0.18518466863740299</v>
      </c>
      <c r="L74" s="229">
        <v>0.18980200386345031</v>
      </c>
      <c r="M74" s="229">
        <v>6.2350822163292657E-2</v>
      </c>
      <c r="N74" s="229">
        <v>0</v>
      </c>
      <c r="O74" s="229">
        <v>6.3556860468863163E-2</v>
      </c>
      <c r="P74" s="229">
        <v>0</v>
      </c>
      <c r="Q74" s="229">
        <v>0</v>
      </c>
      <c r="R74" s="229">
        <v>6.3297836098971258E-2</v>
      </c>
      <c r="S74" s="229">
        <v>3.9596792383017408E-2</v>
      </c>
      <c r="T74" s="229">
        <v>4.1875033301943032E-2</v>
      </c>
      <c r="U74" s="229">
        <v>2.4736013378302221E-2</v>
      </c>
      <c r="V74" s="229">
        <v>1.8562599516717921E-2</v>
      </c>
      <c r="W74" s="229">
        <v>2.183723004405699E-2</v>
      </c>
      <c r="X74" s="229">
        <v>1.8253290942967591E-2</v>
      </c>
      <c r="Y74" s="229">
        <v>1.7471731504449112E-2</v>
      </c>
      <c r="DA74" s="73" t="s">
        <v>2005</v>
      </c>
    </row>
    <row r="75" spans="1:105" ht="12" customHeight="1" x14ac:dyDescent="0.25">
      <c r="A75" s="64" t="s">
        <v>32</v>
      </c>
      <c r="B75" s="229">
        <v>4.2533437232534617</v>
      </c>
      <c r="C75" s="229">
        <v>3.4716725431294648</v>
      </c>
      <c r="D75" s="229">
        <v>3.524272576987324</v>
      </c>
      <c r="E75" s="229">
        <v>3.3664677881893428</v>
      </c>
      <c r="F75" s="229">
        <v>2.502703864479296</v>
      </c>
      <c r="G75" s="229">
        <v>2.2364590753839448</v>
      </c>
      <c r="H75" s="229">
        <v>2.5027038644302149</v>
      </c>
      <c r="I75" s="229">
        <v>2.449455855649715</v>
      </c>
      <c r="J75" s="229">
        <v>2.0234622951119472</v>
      </c>
      <c r="K75" s="229">
        <v>1.298778325194095</v>
      </c>
      <c r="L75" s="229">
        <v>1.1487661494218111</v>
      </c>
      <c r="M75" s="229">
        <v>0.92995542507450324</v>
      </c>
      <c r="N75" s="229">
        <v>1.039360787251808</v>
      </c>
      <c r="O75" s="229">
        <v>1.094063468340746</v>
      </c>
      <c r="P75" s="229">
        <v>0.92995542507481832</v>
      </c>
      <c r="Q75" s="229">
        <v>0.83661369641341388</v>
      </c>
      <c r="R75" s="229">
        <v>0.78084011928165808</v>
      </c>
      <c r="S75" s="229">
        <v>0.62829730264940697</v>
      </c>
      <c r="T75" s="229">
        <v>0.59472071567616835</v>
      </c>
      <c r="U75" s="229">
        <v>0.63175585674624402</v>
      </c>
      <c r="V75" s="229">
        <v>0.66772682729514155</v>
      </c>
      <c r="W75" s="229">
        <v>0.69182125356278401</v>
      </c>
      <c r="X75" s="229">
        <v>0.38216269897134808</v>
      </c>
      <c r="Y75" s="229">
        <v>0.51431058770470872</v>
      </c>
      <c r="DA75" s="73" t="s">
        <v>2006</v>
      </c>
    </row>
    <row r="76" spans="1:105" ht="12" customHeight="1" x14ac:dyDescent="0.25">
      <c r="A76" s="64" t="s">
        <v>33</v>
      </c>
      <c r="B76" s="229">
        <v>0</v>
      </c>
      <c r="C76" s="229">
        <v>0</v>
      </c>
      <c r="D76" s="229">
        <v>0</v>
      </c>
      <c r="E76" s="229">
        <v>0</v>
      </c>
      <c r="F76" s="229">
        <v>0</v>
      </c>
      <c r="G76" s="229">
        <v>0</v>
      </c>
      <c r="H76" s="229">
        <v>0</v>
      </c>
      <c r="I76" s="229">
        <v>0</v>
      </c>
      <c r="J76" s="229">
        <v>0</v>
      </c>
      <c r="K76" s="229">
        <v>0</v>
      </c>
      <c r="L76" s="229">
        <v>0</v>
      </c>
      <c r="M76" s="229">
        <v>0</v>
      </c>
      <c r="N76" s="229">
        <v>0</v>
      </c>
      <c r="O76" s="229">
        <v>0</v>
      </c>
      <c r="P76" s="229">
        <v>0</v>
      </c>
      <c r="Q76" s="229">
        <v>0</v>
      </c>
      <c r="R76" s="229">
        <v>0</v>
      </c>
      <c r="S76" s="229">
        <v>0</v>
      </c>
      <c r="T76" s="229">
        <v>0</v>
      </c>
      <c r="U76" s="229">
        <v>0</v>
      </c>
      <c r="V76" s="229">
        <v>0</v>
      </c>
      <c r="W76" s="229">
        <v>0</v>
      </c>
      <c r="X76" s="229">
        <v>0</v>
      </c>
      <c r="Y76" s="229">
        <v>0</v>
      </c>
      <c r="DA76" s="73" t="s">
        <v>2007</v>
      </c>
    </row>
    <row r="77" spans="1:105" ht="12" customHeight="1" x14ac:dyDescent="0.25">
      <c r="A77" s="64" t="s">
        <v>35</v>
      </c>
      <c r="B77" s="229">
        <v>0.5447905896080707</v>
      </c>
      <c r="C77" s="229">
        <v>0.95312832106940315</v>
      </c>
      <c r="D77" s="229">
        <v>1.2239795449483859</v>
      </c>
      <c r="E77" s="229">
        <v>1.504119384788879</v>
      </c>
      <c r="F77" s="229">
        <v>1.8857856468887131</v>
      </c>
      <c r="G77" s="229">
        <v>1.630521301462192</v>
      </c>
      <c r="H77" s="229">
        <v>2.0048627023314718</v>
      </c>
      <c r="I77" s="229">
        <v>1.84555316524904</v>
      </c>
      <c r="J77" s="229">
        <v>2.0836943408856068</v>
      </c>
      <c r="K77" s="229">
        <v>2.1856962010849439</v>
      </c>
      <c r="L77" s="229">
        <v>2.0531443271656191</v>
      </c>
      <c r="M77" s="229">
        <v>2.101688866169908</v>
      </c>
      <c r="N77" s="229">
        <v>1.6482944409511029</v>
      </c>
      <c r="O77" s="229">
        <v>1.594307707807691</v>
      </c>
      <c r="P77" s="229">
        <v>1.90345500356547</v>
      </c>
      <c r="Q77" s="229">
        <v>1.2892177998220791</v>
      </c>
      <c r="R77" s="229">
        <v>0.55289422703185243</v>
      </c>
      <c r="S77" s="229">
        <v>0.76362185598240773</v>
      </c>
      <c r="T77" s="229">
        <v>1.1889866377252001</v>
      </c>
      <c r="U77" s="229">
        <v>1.267718068518775</v>
      </c>
      <c r="V77" s="229">
        <v>0.98235906281771668</v>
      </c>
      <c r="W77" s="229">
        <v>1.0575881030605569</v>
      </c>
      <c r="X77" s="229">
        <v>1.4318302566136161</v>
      </c>
      <c r="Y77" s="229">
        <v>1.6725568481343489</v>
      </c>
      <c r="DA77" s="73" t="s">
        <v>2008</v>
      </c>
    </row>
    <row r="78" spans="1:105" ht="12" customHeight="1" x14ac:dyDescent="0.25">
      <c r="A78" s="64" t="s">
        <v>36</v>
      </c>
      <c r="B78" s="229">
        <v>0</v>
      </c>
      <c r="C78" s="229">
        <v>0</v>
      </c>
      <c r="D78" s="229">
        <v>0</v>
      </c>
      <c r="E78" s="229">
        <v>0</v>
      </c>
      <c r="F78" s="229">
        <v>0</v>
      </c>
      <c r="G78" s="229">
        <v>0</v>
      </c>
      <c r="H78" s="229">
        <v>0</v>
      </c>
      <c r="I78" s="229">
        <v>0</v>
      </c>
      <c r="J78" s="229">
        <v>0</v>
      </c>
      <c r="K78" s="229">
        <v>0</v>
      </c>
      <c r="L78" s="229">
        <v>0</v>
      </c>
      <c r="M78" s="229">
        <v>0</v>
      </c>
      <c r="N78" s="229">
        <v>0</v>
      </c>
      <c r="O78" s="229">
        <v>0</v>
      </c>
      <c r="P78" s="229">
        <v>0</v>
      </c>
      <c r="Q78" s="229">
        <v>0</v>
      </c>
      <c r="R78" s="229">
        <v>0</v>
      </c>
      <c r="S78" s="229">
        <v>0</v>
      </c>
      <c r="T78" s="229">
        <v>0</v>
      </c>
      <c r="U78" s="229">
        <v>0</v>
      </c>
      <c r="V78" s="229">
        <v>0</v>
      </c>
      <c r="W78" s="229">
        <v>0</v>
      </c>
      <c r="X78" s="229">
        <v>0</v>
      </c>
      <c r="Y78" s="229">
        <v>0</v>
      </c>
      <c r="DA78" s="73" t="s">
        <v>2009</v>
      </c>
    </row>
    <row r="79" spans="1:105" ht="12" customHeight="1" x14ac:dyDescent="0.25">
      <c r="A79" s="64" t="s">
        <v>38</v>
      </c>
      <c r="B79" s="229">
        <v>5.2628812829547372E-2</v>
      </c>
      <c r="C79" s="229">
        <v>2.700095462862756E-2</v>
      </c>
      <c r="D79" s="229">
        <v>1.414622275759219E-2</v>
      </c>
      <c r="E79" s="229">
        <v>0</v>
      </c>
      <c r="F79" s="229">
        <v>0</v>
      </c>
      <c r="G79" s="229">
        <v>0</v>
      </c>
      <c r="H79" s="229">
        <v>0</v>
      </c>
      <c r="I79" s="229">
        <v>0</v>
      </c>
      <c r="J79" s="229">
        <v>0</v>
      </c>
      <c r="K79" s="229">
        <v>0</v>
      </c>
      <c r="L79" s="229">
        <v>0</v>
      </c>
      <c r="M79" s="229">
        <v>0</v>
      </c>
      <c r="N79" s="229">
        <v>0</v>
      </c>
      <c r="O79" s="229">
        <v>0.16882298735997589</v>
      </c>
      <c r="P79" s="229">
        <v>0.1283068317905921</v>
      </c>
      <c r="Q79" s="229">
        <v>0.15973468462870211</v>
      </c>
      <c r="R79" s="229">
        <v>0.16937666717621841</v>
      </c>
      <c r="S79" s="229">
        <v>0.1707498441263689</v>
      </c>
      <c r="T79" s="229">
        <v>0.1662089412827043</v>
      </c>
      <c r="U79" s="229">
        <v>0.1437622076300423</v>
      </c>
      <c r="V79" s="229">
        <v>0.16431028868604811</v>
      </c>
      <c r="W79" s="229">
        <v>0.17526596037087211</v>
      </c>
      <c r="X79" s="229">
        <v>0.17526596037131709</v>
      </c>
      <c r="Y79" s="229">
        <v>0.17526596037049899</v>
      </c>
      <c r="DA79" s="73" t="s">
        <v>2010</v>
      </c>
    </row>
    <row r="80" spans="1:105" ht="12" customHeight="1" x14ac:dyDescent="0.25">
      <c r="A80" s="64" t="s">
        <v>39</v>
      </c>
      <c r="B80" s="229">
        <v>0</v>
      </c>
      <c r="C80" s="229">
        <v>0</v>
      </c>
      <c r="D80" s="229">
        <v>0</v>
      </c>
      <c r="E80" s="229">
        <v>0</v>
      </c>
      <c r="F80" s="229">
        <v>0</v>
      </c>
      <c r="G80" s="229">
        <v>0</v>
      </c>
      <c r="H80" s="229">
        <v>0</v>
      </c>
      <c r="I80" s="229">
        <v>0</v>
      </c>
      <c r="J80" s="229">
        <v>0</v>
      </c>
      <c r="K80" s="229">
        <v>0</v>
      </c>
      <c r="L80" s="229">
        <v>0</v>
      </c>
      <c r="M80" s="229">
        <v>0</v>
      </c>
      <c r="N80" s="229">
        <v>0</v>
      </c>
      <c r="O80" s="229">
        <v>0</v>
      </c>
      <c r="P80" s="229">
        <v>0</v>
      </c>
      <c r="Q80" s="229">
        <v>0</v>
      </c>
      <c r="R80" s="229">
        <v>0</v>
      </c>
      <c r="S80" s="229">
        <v>0</v>
      </c>
      <c r="T80" s="229">
        <v>0</v>
      </c>
      <c r="U80" s="229">
        <v>0</v>
      </c>
      <c r="V80" s="229">
        <v>0</v>
      </c>
      <c r="W80" s="229">
        <v>0</v>
      </c>
      <c r="X80" s="229">
        <v>0</v>
      </c>
      <c r="Y80" s="229">
        <v>0</v>
      </c>
      <c r="DA80" s="73" t="s">
        <v>2011</v>
      </c>
    </row>
    <row r="81" spans="1:105" ht="12" customHeight="1" x14ac:dyDescent="0.25">
      <c r="A81" s="61" t="s">
        <v>1926</v>
      </c>
      <c r="B81" s="263">
        <v>1.421376840432284</v>
      </c>
      <c r="C81" s="263">
        <v>1.343057013552011</v>
      </c>
      <c r="D81" s="263">
        <v>1.364019831482552</v>
      </c>
      <c r="E81" s="263">
        <v>1.4707837334345719</v>
      </c>
      <c r="F81" s="263">
        <v>1.184425705205902</v>
      </c>
      <c r="G81" s="263">
        <v>1.086086972250629</v>
      </c>
      <c r="H81" s="263">
        <v>1.241437652016955</v>
      </c>
      <c r="I81" s="263">
        <v>1.244081553593374</v>
      </c>
      <c r="J81" s="263">
        <v>1.182950242249478</v>
      </c>
      <c r="K81" s="263">
        <v>1.068454804490431</v>
      </c>
      <c r="L81" s="263">
        <v>1.066381688395835</v>
      </c>
      <c r="M81" s="263">
        <v>0.82857078876465728</v>
      </c>
      <c r="N81" s="263">
        <v>0.85226188837285499</v>
      </c>
      <c r="O81" s="263">
        <v>0.88305132069295578</v>
      </c>
      <c r="P81" s="263">
        <v>0.91328031707570301</v>
      </c>
      <c r="Q81" s="263">
        <v>0.78342267509961749</v>
      </c>
      <c r="R81" s="263">
        <v>0.44842386605687828</v>
      </c>
      <c r="S81" s="263">
        <v>0.45996007214282658</v>
      </c>
      <c r="T81" s="263">
        <v>0.50297854361906391</v>
      </c>
      <c r="U81" s="263">
        <v>0.70548081898014459</v>
      </c>
      <c r="V81" s="263">
        <v>0.65341248839729149</v>
      </c>
      <c r="W81" s="263">
        <v>0.6264663811775022</v>
      </c>
      <c r="X81" s="263">
        <v>0.66344843485760063</v>
      </c>
      <c r="Y81" s="263">
        <v>0.71424084718783198</v>
      </c>
      <c r="DA81" s="74" t="s">
        <v>2012</v>
      </c>
    </row>
    <row r="82" spans="1:105" ht="12" customHeight="1" x14ac:dyDescent="0.25">
      <c r="J82" s="131"/>
    </row>
    <row r="83" spans="1:105" ht="15" customHeight="1" x14ac:dyDescent="0.25">
      <c r="A83" s="34" t="s">
        <v>62</v>
      </c>
      <c r="B83" s="223">
        <v>20.302034913839261</v>
      </c>
      <c r="C83" s="223">
        <v>19.172280070735869</v>
      </c>
      <c r="D83" s="223">
        <v>19.42541364522134</v>
      </c>
      <c r="E83" s="223">
        <v>21.175789430009189</v>
      </c>
      <c r="F83" s="223">
        <v>17.10326881813857</v>
      </c>
      <c r="G83" s="223">
        <v>15.691108438072879</v>
      </c>
      <c r="H83" s="223">
        <v>17.876044625500789</v>
      </c>
      <c r="I83" s="223">
        <v>18.013566805780918</v>
      </c>
      <c r="J83" s="223">
        <v>17.091083497609969</v>
      </c>
      <c r="K83" s="223">
        <v>15.0543703521321</v>
      </c>
      <c r="L83" s="223">
        <v>14.919926335003639</v>
      </c>
      <c r="M83" s="223">
        <v>9.8005061248644196</v>
      </c>
      <c r="N83" s="223">
        <v>11.0524430172621</v>
      </c>
      <c r="O83" s="223">
        <v>10.54040680951614</v>
      </c>
      <c r="P83" s="223">
        <v>9.0990868295468985</v>
      </c>
      <c r="Q83" s="223">
        <v>7.8769312205333968</v>
      </c>
      <c r="R83" s="223">
        <v>4.6520052070458791</v>
      </c>
      <c r="S83" s="223">
        <v>4.2783428797155967</v>
      </c>
      <c r="T83" s="223">
        <v>5.4112933444277393</v>
      </c>
      <c r="U83" s="223">
        <v>8.2401610197933852</v>
      </c>
      <c r="V83" s="223">
        <v>7.4219325184320528</v>
      </c>
      <c r="W83" s="223">
        <v>9.8746406369358475</v>
      </c>
      <c r="X83" s="223">
        <v>7.8004272435482793</v>
      </c>
      <c r="Y83" s="223">
        <v>8.5280021193489794</v>
      </c>
      <c r="DA83" s="89" t="s">
        <v>2013</v>
      </c>
    </row>
    <row r="84" spans="1:105" ht="12" customHeight="1" x14ac:dyDescent="0.25">
      <c r="A84" s="55" t="s">
        <v>91</v>
      </c>
      <c r="B84" s="259">
        <v>0.56911897201241834</v>
      </c>
      <c r="C84" s="259">
        <v>0.5376064259170259</v>
      </c>
      <c r="D84" s="259">
        <v>0.54599754074795959</v>
      </c>
      <c r="E84" s="259">
        <v>0.5933014708480564</v>
      </c>
      <c r="F84" s="259">
        <v>0.47197292153847892</v>
      </c>
      <c r="G84" s="259">
        <v>0.43278665692994528</v>
      </c>
      <c r="H84" s="259">
        <v>0.49469118490889719</v>
      </c>
      <c r="I84" s="259">
        <v>0.49574473341985797</v>
      </c>
      <c r="J84" s="259">
        <v>0.47138497536488111</v>
      </c>
      <c r="K84" s="259">
        <v>0.41479428636156801</v>
      </c>
      <c r="L84" s="259">
        <v>0.40954306888085951</v>
      </c>
      <c r="M84" s="259">
        <v>0.27103068371833328</v>
      </c>
      <c r="N84" s="259">
        <v>0.30271835153211463</v>
      </c>
      <c r="O84" s="259">
        <v>0.28885160622516087</v>
      </c>
      <c r="P84" s="259">
        <v>0.24942920643044719</v>
      </c>
      <c r="Q84" s="259">
        <v>0.21529062107031499</v>
      </c>
      <c r="R84" s="259">
        <v>0.12776770218700439</v>
      </c>
      <c r="S84" s="259">
        <v>0.1176992103507888</v>
      </c>
      <c r="T84" s="259">
        <v>0.15036512444933009</v>
      </c>
      <c r="U84" s="259">
        <v>0.22535462305360029</v>
      </c>
      <c r="V84" s="259">
        <v>0.19862093046038051</v>
      </c>
      <c r="W84" s="259">
        <v>0.26471870704110789</v>
      </c>
      <c r="X84" s="259">
        <v>0.2064610914482807</v>
      </c>
      <c r="Y84" s="259">
        <v>0.2235883672569873</v>
      </c>
      <c r="DA84" s="67" t="s">
        <v>2014</v>
      </c>
    </row>
    <row r="85" spans="1:105" ht="12" customHeight="1" x14ac:dyDescent="0.25">
      <c r="A85" s="173" t="s">
        <v>92</v>
      </c>
      <c r="B85" s="224">
        <v>6.3038678811252455E-2</v>
      </c>
      <c r="C85" s="224">
        <v>5.954817968976317E-2</v>
      </c>
      <c r="D85" s="224">
        <v>6.0477624706901038E-2</v>
      </c>
      <c r="E85" s="224">
        <v>6.5717262467606119E-2</v>
      </c>
      <c r="F85" s="224">
        <v>5.2278259681392977E-2</v>
      </c>
      <c r="G85" s="224">
        <v>4.7937778218026493E-2</v>
      </c>
      <c r="H85" s="224">
        <v>5.4794656741032732E-2</v>
      </c>
      <c r="I85" s="224">
        <v>5.4911353441477767E-2</v>
      </c>
      <c r="J85" s="224">
        <v>5.221313560045665E-2</v>
      </c>
      <c r="K85" s="224">
        <v>4.5944846467214577E-2</v>
      </c>
      <c r="L85" s="224">
        <v>4.5363193371089718E-2</v>
      </c>
      <c r="M85" s="224">
        <v>3.0020816488509811E-2</v>
      </c>
      <c r="N85" s="224">
        <v>3.3530713033563031E-2</v>
      </c>
      <c r="O85" s="224">
        <v>3.1994757729751043E-2</v>
      </c>
      <c r="P85" s="224">
        <v>2.7628120662917321E-2</v>
      </c>
      <c r="Q85" s="224">
        <v>2.384674730616872E-2</v>
      </c>
      <c r="R85" s="224">
        <v>1.41522379971592E-2</v>
      </c>
      <c r="S85" s="224">
        <v>1.303699767977427E-2</v>
      </c>
      <c r="T85" s="224">
        <v>1.6655250045624011E-2</v>
      </c>
      <c r="U85" s="224">
        <v>2.496149030329075E-2</v>
      </c>
      <c r="V85" s="224">
        <v>2.2506583685185641E-2</v>
      </c>
      <c r="W85" s="224">
        <v>3.0594197996436971E-2</v>
      </c>
      <c r="X85" s="224">
        <v>2.427498253494307E-2</v>
      </c>
      <c r="Y85" s="224">
        <v>2.6686995918905311E-2</v>
      </c>
      <c r="DA85" s="177" t="s">
        <v>2015</v>
      </c>
    </row>
    <row r="86" spans="1:105" ht="12" customHeight="1" x14ac:dyDescent="0.25">
      <c r="A86" s="173" t="s">
        <v>93</v>
      </c>
      <c r="B86" s="224">
        <v>2.7428867415292491</v>
      </c>
      <c r="C86" s="224">
        <v>2.5910110369270201</v>
      </c>
      <c r="D86" s="224">
        <v>2.6314522781230978</v>
      </c>
      <c r="E86" s="224">
        <v>2.859435053385333</v>
      </c>
      <c r="F86" s="224">
        <v>2.2746883033455969</v>
      </c>
      <c r="G86" s="224">
        <v>2.0858288716089608</v>
      </c>
      <c r="H86" s="224">
        <v>2.3841796864371618</v>
      </c>
      <c r="I86" s="224">
        <v>2.389257296540467</v>
      </c>
      <c r="J86" s="224">
        <v>2.2718546783153299</v>
      </c>
      <c r="K86" s="224">
        <v>1.9991140771501199</v>
      </c>
      <c r="L86" s="224">
        <v>1.9738056697466719</v>
      </c>
      <c r="M86" s="224">
        <v>1.306240883676606</v>
      </c>
      <c r="N86" s="224">
        <v>1.458960592894994</v>
      </c>
      <c r="O86" s="224">
        <v>1.392129378823683</v>
      </c>
      <c r="P86" s="224">
        <v>1.202131886148591</v>
      </c>
      <c r="Q86" s="224">
        <v>1.0375999029188561</v>
      </c>
      <c r="R86" s="224">
        <v>0.61578044935874143</v>
      </c>
      <c r="S86" s="224">
        <v>0.56725503705857183</v>
      </c>
      <c r="T86" s="224">
        <v>0.72468943493850579</v>
      </c>
      <c r="U86" s="224">
        <v>1.08610367623196</v>
      </c>
      <c r="V86" s="224">
        <v>0.95608302282465607</v>
      </c>
      <c r="W86" s="224">
        <v>1.2728621694906579</v>
      </c>
      <c r="X86" s="224">
        <v>0.99177695651811681</v>
      </c>
      <c r="Y86" s="224">
        <v>1.0731255256782539</v>
      </c>
      <c r="DA86" s="177" t="s">
        <v>2016</v>
      </c>
    </row>
    <row r="87" spans="1:105" ht="12" customHeight="1" x14ac:dyDescent="0.25">
      <c r="A87" s="173" t="s">
        <v>94</v>
      </c>
      <c r="B87" s="224">
        <v>0.85977549462012304</v>
      </c>
      <c r="C87" s="224">
        <v>0.81216907796860682</v>
      </c>
      <c r="D87" s="224">
        <v>0.82484564518735548</v>
      </c>
      <c r="E87" s="224">
        <v>0.89630831274783673</v>
      </c>
      <c r="F87" s="224">
        <v>0.71301568216600564</v>
      </c>
      <c r="G87" s="224">
        <v>0.65381647832118628</v>
      </c>
      <c r="H87" s="224">
        <v>0.74733646057397829</v>
      </c>
      <c r="I87" s="224">
        <v>0.74892807012604568</v>
      </c>
      <c r="J87" s="224">
        <v>0.71212746417104456</v>
      </c>
      <c r="K87" s="224">
        <v>0.62663516814606557</v>
      </c>
      <c r="L87" s="224">
        <v>0.61870208503188118</v>
      </c>
      <c r="M87" s="224">
        <v>0.40944960827289972</v>
      </c>
      <c r="N87" s="224">
        <v>0.45732058360098571</v>
      </c>
      <c r="O87" s="224">
        <v>0.43637190961301442</v>
      </c>
      <c r="P87" s="224">
        <v>0.376815973245684</v>
      </c>
      <c r="Q87" s="224">
        <v>0.32524236463824041</v>
      </c>
      <c r="R87" s="224">
        <v>0.19302034327878859</v>
      </c>
      <c r="S87" s="224">
        <v>0.17780974062052399</v>
      </c>
      <c r="T87" s="224">
        <v>0.22715856544001861</v>
      </c>
      <c r="U87" s="224">
        <v>0.34044618441680202</v>
      </c>
      <c r="V87" s="224">
        <v>0.30599721109688638</v>
      </c>
      <c r="W87" s="224">
        <v>0.4148396061414012</v>
      </c>
      <c r="X87" s="224">
        <v>0.32839737194173108</v>
      </c>
      <c r="Y87" s="224">
        <v>0.36031111542332728</v>
      </c>
      <c r="DA87" s="177" t="s">
        <v>2017</v>
      </c>
    </row>
    <row r="88" spans="1:105" ht="12" customHeight="1" x14ac:dyDescent="0.25">
      <c r="A88" s="56" t="s">
        <v>95</v>
      </c>
      <c r="B88" s="260">
        <v>5.9156266225451164</v>
      </c>
      <c r="C88" s="260">
        <v>5.5793253737553172</v>
      </c>
      <c r="D88" s="260">
        <v>6.0890701474651951</v>
      </c>
      <c r="E88" s="260">
        <v>5.7336255435849459</v>
      </c>
      <c r="F88" s="260">
        <v>3.924927935810266</v>
      </c>
      <c r="G88" s="260">
        <v>3.584064218526458</v>
      </c>
      <c r="H88" s="260">
        <v>4.1782868756477836</v>
      </c>
      <c r="I88" s="260">
        <v>4.0707673211693898</v>
      </c>
      <c r="J88" s="260">
        <v>3.8216304390115821</v>
      </c>
      <c r="K88" s="260">
        <v>3.266569704295164</v>
      </c>
      <c r="L88" s="260">
        <v>3.228628901749854</v>
      </c>
      <c r="M88" s="260">
        <v>2.0920480450837622</v>
      </c>
      <c r="N88" s="260">
        <v>2.4127793755586429</v>
      </c>
      <c r="O88" s="260">
        <v>2.298333019380244</v>
      </c>
      <c r="P88" s="260">
        <v>1.952686302259651</v>
      </c>
      <c r="Q88" s="260">
        <v>1.746648789608126</v>
      </c>
      <c r="R88" s="260">
        <v>1.048689763686077</v>
      </c>
      <c r="S88" s="260">
        <v>0.93707217270876941</v>
      </c>
      <c r="T88" s="260">
        <v>1.2246275454775779</v>
      </c>
      <c r="U88" s="260">
        <v>1.813134049457134</v>
      </c>
      <c r="V88" s="260">
        <v>1.7704824098924239</v>
      </c>
      <c r="W88" s="260">
        <v>2.3278503091912768</v>
      </c>
      <c r="X88" s="260">
        <v>1.860654042212283</v>
      </c>
      <c r="Y88" s="260">
        <v>2.0767900893512721</v>
      </c>
      <c r="DA88" s="68" t="s">
        <v>2018</v>
      </c>
    </row>
    <row r="89" spans="1:105" ht="12" customHeight="1" x14ac:dyDescent="0.25">
      <c r="A89" s="37" t="s">
        <v>159</v>
      </c>
      <c r="B89" s="226">
        <v>1.6904540851217309</v>
      </c>
      <c r="C89" s="226">
        <v>1.264200993368779</v>
      </c>
      <c r="D89" s="226">
        <v>1.302621793903296</v>
      </c>
      <c r="E89" s="226">
        <v>1.1801794121894551</v>
      </c>
      <c r="F89" s="226">
        <v>6.2545099350430275E-2</v>
      </c>
      <c r="G89" s="226">
        <v>8.8183227346081014E-2</v>
      </c>
      <c r="H89" s="226">
        <v>0.1154180612793656</v>
      </c>
      <c r="I89" s="226">
        <v>6.9909530969482422E-2</v>
      </c>
      <c r="J89" s="226">
        <v>6.960248312183101E-2</v>
      </c>
      <c r="K89" s="226">
        <v>4.4628964378850923E-2</v>
      </c>
      <c r="L89" s="226">
        <v>2.4043971015673259E-2</v>
      </c>
      <c r="M89" s="226">
        <v>1.476314975279229E-2</v>
      </c>
      <c r="N89" s="226">
        <v>0</v>
      </c>
      <c r="O89" s="226">
        <v>5.5111730767023661E-3</v>
      </c>
      <c r="P89" s="226">
        <v>0</v>
      </c>
      <c r="Q89" s="226">
        <v>0</v>
      </c>
      <c r="R89" s="226">
        <v>1.590270329461467E-2</v>
      </c>
      <c r="S89" s="226">
        <v>7.0969367369642976E-3</v>
      </c>
      <c r="T89" s="226">
        <v>1.7107363509022869E-2</v>
      </c>
      <c r="U89" s="226">
        <v>1.011724538050329E-3</v>
      </c>
      <c r="V89" s="226">
        <v>7.2738020657832196E-4</v>
      </c>
      <c r="W89" s="226">
        <v>1.6209166442426809E-3</v>
      </c>
      <c r="X89" s="226">
        <v>9.4404746120081479E-4</v>
      </c>
      <c r="Y89" s="226">
        <v>1.48151287980272E-3</v>
      </c>
      <c r="DA89" s="69" t="s">
        <v>2019</v>
      </c>
    </row>
    <row r="90" spans="1:105" ht="12" customHeight="1" x14ac:dyDescent="0.25">
      <c r="A90" s="37" t="s">
        <v>35</v>
      </c>
      <c r="B90" s="226">
        <v>2.202131537969966</v>
      </c>
      <c r="C90" s="226">
        <v>2.615571545511667</v>
      </c>
      <c r="D90" s="226">
        <v>3.4815088642777789</v>
      </c>
      <c r="E90" s="226">
        <v>2.523147852223397</v>
      </c>
      <c r="F90" s="226">
        <v>1.0493025534059619</v>
      </c>
      <c r="G90" s="226">
        <v>0.84979253993159054</v>
      </c>
      <c r="H90" s="226">
        <v>1.390969883891215</v>
      </c>
      <c r="I90" s="226">
        <v>0.75376679688761727</v>
      </c>
      <c r="J90" s="226">
        <v>0.84689872276395017</v>
      </c>
      <c r="K90" s="226">
        <v>0.55125595032977703</v>
      </c>
      <c r="L90" s="226">
        <v>0.2721927758313003</v>
      </c>
      <c r="M90" s="226">
        <v>0.52078321308023989</v>
      </c>
      <c r="N90" s="226">
        <v>0.13336968742805819</v>
      </c>
      <c r="O90" s="226">
        <v>0.1446789913339348</v>
      </c>
      <c r="P90" s="226">
        <v>0.10204571113922881</v>
      </c>
      <c r="Q90" s="226">
        <v>4.780800935374311E-2</v>
      </c>
      <c r="R90" s="226">
        <v>0.1453703582119977</v>
      </c>
      <c r="S90" s="226">
        <v>0.1432323079968118</v>
      </c>
      <c r="T90" s="226">
        <v>0.50834271569026135</v>
      </c>
      <c r="U90" s="226">
        <v>5.4263395887871192E-2</v>
      </c>
      <c r="V90" s="226">
        <v>4.0285119161152412E-2</v>
      </c>
      <c r="W90" s="226">
        <v>8.2154508528567205E-2</v>
      </c>
      <c r="X90" s="226">
        <v>7.7498964636478596E-2</v>
      </c>
      <c r="Y90" s="226">
        <v>0.1484233004886715</v>
      </c>
      <c r="DA90" s="69" t="s">
        <v>2020</v>
      </c>
    </row>
    <row r="91" spans="1:105" ht="12" customHeight="1" x14ac:dyDescent="0.25">
      <c r="A91" s="37" t="s">
        <v>96</v>
      </c>
      <c r="B91" s="226">
        <v>0</v>
      </c>
      <c r="C91" s="226">
        <v>0</v>
      </c>
      <c r="D91" s="226">
        <v>0</v>
      </c>
      <c r="E91" s="226">
        <v>0</v>
      </c>
      <c r="F91" s="226">
        <v>0</v>
      </c>
      <c r="G91" s="226">
        <v>0</v>
      </c>
      <c r="H91" s="226">
        <v>0</v>
      </c>
      <c r="I91" s="226">
        <v>0</v>
      </c>
      <c r="J91" s="226">
        <v>0</v>
      </c>
      <c r="K91" s="226">
        <v>0</v>
      </c>
      <c r="L91" s="226">
        <v>0</v>
      </c>
      <c r="M91" s="226">
        <v>0</v>
      </c>
      <c r="N91" s="226">
        <v>0</v>
      </c>
      <c r="O91" s="226">
        <v>0</v>
      </c>
      <c r="P91" s="226">
        <v>0</v>
      </c>
      <c r="Q91" s="226">
        <v>0</v>
      </c>
      <c r="R91" s="226">
        <v>0</v>
      </c>
      <c r="S91" s="226">
        <v>0</v>
      </c>
      <c r="T91" s="226">
        <v>0</v>
      </c>
      <c r="U91" s="226">
        <v>0</v>
      </c>
      <c r="V91" s="226">
        <v>0</v>
      </c>
      <c r="W91" s="226">
        <v>0</v>
      </c>
      <c r="X91" s="226">
        <v>0</v>
      </c>
      <c r="Y91" s="226">
        <v>0</v>
      </c>
      <c r="DA91" s="69" t="s">
        <v>2021</v>
      </c>
    </row>
    <row r="92" spans="1:105" ht="12" customHeight="1" x14ac:dyDescent="0.25">
      <c r="A92" s="37" t="s">
        <v>78</v>
      </c>
      <c r="B92" s="226">
        <v>0</v>
      </c>
      <c r="C92" s="226">
        <v>0</v>
      </c>
      <c r="D92" s="226">
        <v>0</v>
      </c>
      <c r="E92" s="226">
        <v>0</v>
      </c>
      <c r="F92" s="226">
        <v>0</v>
      </c>
      <c r="G92" s="226">
        <v>0</v>
      </c>
      <c r="H92" s="226">
        <v>0</v>
      </c>
      <c r="I92" s="226">
        <v>0</v>
      </c>
      <c r="J92" s="226">
        <v>0</v>
      </c>
      <c r="K92" s="226">
        <v>0</v>
      </c>
      <c r="L92" s="226">
        <v>0</v>
      </c>
      <c r="M92" s="226">
        <v>0</v>
      </c>
      <c r="N92" s="226">
        <v>0</v>
      </c>
      <c r="O92" s="226">
        <v>0</v>
      </c>
      <c r="P92" s="226">
        <v>0</v>
      </c>
      <c r="Q92" s="226">
        <v>0</v>
      </c>
      <c r="R92" s="226">
        <v>0</v>
      </c>
      <c r="S92" s="226">
        <v>0</v>
      </c>
      <c r="T92" s="226">
        <v>0</v>
      </c>
      <c r="U92" s="226">
        <v>0</v>
      </c>
      <c r="V92" s="226">
        <v>0</v>
      </c>
      <c r="W92" s="226">
        <v>0</v>
      </c>
      <c r="X92" s="226">
        <v>0</v>
      </c>
      <c r="Y92" s="226">
        <v>0</v>
      </c>
      <c r="DA92" s="69" t="s">
        <v>2022</v>
      </c>
    </row>
    <row r="93" spans="1:105" ht="12" customHeight="1" x14ac:dyDescent="0.25">
      <c r="A93" s="37" t="s">
        <v>40</v>
      </c>
      <c r="B93" s="226">
        <v>2.02304099945342</v>
      </c>
      <c r="C93" s="226">
        <v>1.699552834874871</v>
      </c>
      <c r="D93" s="226">
        <v>1.30493948928412</v>
      </c>
      <c r="E93" s="226">
        <v>2.0302982791720949</v>
      </c>
      <c r="F93" s="226">
        <v>2.8130802830538739</v>
      </c>
      <c r="G93" s="226">
        <v>2.6460884512487861</v>
      </c>
      <c r="H93" s="226">
        <v>2.6718989304772038</v>
      </c>
      <c r="I93" s="226">
        <v>3.2470909933122898</v>
      </c>
      <c r="J93" s="226">
        <v>2.905129233125801</v>
      </c>
      <c r="K93" s="226">
        <v>2.6706847895865362</v>
      </c>
      <c r="L93" s="226">
        <v>2.93239215490288</v>
      </c>
      <c r="M93" s="226">
        <v>1.55650168225073</v>
      </c>
      <c r="N93" s="226">
        <v>2.2794096881305852</v>
      </c>
      <c r="O93" s="226">
        <v>2.1481428549696062</v>
      </c>
      <c r="P93" s="226">
        <v>1.8506405911204229</v>
      </c>
      <c r="Q93" s="226">
        <v>1.698840780254383</v>
      </c>
      <c r="R93" s="226">
        <v>0.88741670217946467</v>
      </c>
      <c r="S93" s="226">
        <v>0.78674292797499334</v>
      </c>
      <c r="T93" s="226">
        <v>0.69917746627829358</v>
      </c>
      <c r="U93" s="226">
        <v>1.757858929031213</v>
      </c>
      <c r="V93" s="226">
        <v>1.7294699105246929</v>
      </c>
      <c r="W93" s="226">
        <v>2.2440748840184672</v>
      </c>
      <c r="X93" s="226">
        <v>1.7822110301146039</v>
      </c>
      <c r="Y93" s="226">
        <v>1.9268852759827979</v>
      </c>
      <c r="DA93" s="69" t="s">
        <v>2023</v>
      </c>
    </row>
    <row r="94" spans="1:105" ht="12" customHeight="1" x14ac:dyDescent="0.25">
      <c r="A94" s="132" t="s">
        <v>1939</v>
      </c>
      <c r="B94" s="316">
        <v>10.1515884043211</v>
      </c>
      <c r="C94" s="316">
        <v>9.5926199764781348</v>
      </c>
      <c r="D94" s="316">
        <v>9.27357040899083</v>
      </c>
      <c r="E94" s="316">
        <v>11.02740178697541</v>
      </c>
      <c r="F94" s="316">
        <v>9.6663857155968245</v>
      </c>
      <c r="G94" s="316">
        <v>8.8866744344683042</v>
      </c>
      <c r="H94" s="316">
        <v>10.01675576119194</v>
      </c>
      <c r="I94" s="316">
        <v>10.25395803108368</v>
      </c>
      <c r="J94" s="316">
        <v>9.7618728051466785</v>
      </c>
      <c r="K94" s="316">
        <v>8.7013122697119645</v>
      </c>
      <c r="L94" s="316">
        <v>8.6438834162232805</v>
      </c>
      <c r="M94" s="316">
        <v>5.6917160876243083</v>
      </c>
      <c r="N94" s="316">
        <v>6.3871334006418001</v>
      </c>
      <c r="O94" s="316">
        <v>6.092726137744287</v>
      </c>
      <c r="P94" s="316">
        <v>5.2903953407996074</v>
      </c>
      <c r="Q94" s="316">
        <v>4.5283027949916903</v>
      </c>
      <c r="R94" s="316">
        <v>2.652594710538108</v>
      </c>
      <c r="S94" s="316">
        <v>2.4654697212971679</v>
      </c>
      <c r="T94" s="316">
        <v>3.0677974240766832</v>
      </c>
      <c r="U94" s="316">
        <v>4.7501609963305977</v>
      </c>
      <c r="V94" s="316">
        <v>4.1682423604725214</v>
      </c>
      <c r="W94" s="316">
        <v>5.5637756470749657</v>
      </c>
      <c r="X94" s="316">
        <v>4.3888627988929239</v>
      </c>
      <c r="Y94" s="316">
        <v>4.7675000257202349</v>
      </c>
      <c r="DA94" s="139" t="s">
        <v>2024</v>
      </c>
    </row>
    <row r="95" spans="1:105" ht="12" customHeight="1" x14ac:dyDescent="0.25">
      <c r="J95" s="131"/>
    </row>
    <row r="96" spans="1:105" ht="15" customHeight="1" x14ac:dyDescent="0.25">
      <c r="A96" s="32" t="s">
        <v>340</v>
      </c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DA96" s="88"/>
    </row>
    <row r="97" spans="1:105" ht="12" customHeight="1" x14ac:dyDescent="0.25">
      <c r="J97" s="131"/>
    </row>
    <row r="98" spans="1:105" ht="12" customHeight="1" x14ac:dyDescent="0.25">
      <c r="A98" s="35" t="s">
        <v>54</v>
      </c>
      <c r="B98" s="232">
        <f t="shared" ref="B98:Y98" si="4">SUM(B$99:B$104,B$106:B$108)</f>
        <v>0</v>
      </c>
      <c r="C98" s="232">
        <f t="shared" si="4"/>
        <v>0</v>
      </c>
      <c r="D98" s="232">
        <f t="shared" si="4"/>
        <v>0</v>
      </c>
      <c r="E98" s="232">
        <f t="shared" si="4"/>
        <v>0</v>
      </c>
      <c r="F98" s="232">
        <f t="shared" si="4"/>
        <v>0</v>
      </c>
      <c r="G98" s="232">
        <f t="shared" si="4"/>
        <v>0</v>
      </c>
      <c r="H98" s="232">
        <f t="shared" si="4"/>
        <v>0</v>
      </c>
      <c r="I98" s="232">
        <f t="shared" si="4"/>
        <v>0</v>
      </c>
      <c r="J98" s="232">
        <f t="shared" si="4"/>
        <v>0</v>
      </c>
      <c r="K98" s="232">
        <f t="shared" si="4"/>
        <v>0</v>
      </c>
      <c r="L98" s="232">
        <f t="shared" si="4"/>
        <v>0</v>
      </c>
      <c r="M98" s="232">
        <f t="shared" si="4"/>
        <v>0</v>
      </c>
      <c r="N98" s="232">
        <f t="shared" si="4"/>
        <v>0</v>
      </c>
      <c r="O98" s="232">
        <f t="shared" si="4"/>
        <v>0</v>
      </c>
      <c r="P98" s="232">
        <f t="shared" si="4"/>
        <v>0</v>
      </c>
      <c r="Q98" s="232">
        <f t="shared" si="4"/>
        <v>0</v>
      </c>
      <c r="R98" s="232">
        <f t="shared" si="4"/>
        <v>0</v>
      </c>
      <c r="S98" s="232">
        <f t="shared" si="4"/>
        <v>0</v>
      </c>
      <c r="T98" s="232">
        <f t="shared" si="4"/>
        <v>0</v>
      </c>
      <c r="U98" s="232">
        <f t="shared" si="4"/>
        <v>0</v>
      </c>
      <c r="V98" s="232">
        <f t="shared" si="4"/>
        <v>0</v>
      </c>
      <c r="W98" s="232">
        <f t="shared" si="4"/>
        <v>0</v>
      </c>
      <c r="X98" s="232">
        <f t="shared" si="4"/>
        <v>0</v>
      </c>
      <c r="Y98" s="232">
        <f t="shared" si="4"/>
        <v>0</v>
      </c>
      <c r="DA98" s="95"/>
    </row>
    <row r="99" spans="1:105" ht="12" customHeight="1" x14ac:dyDescent="0.25">
      <c r="A99" s="55" t="s">
        <v>91</v>
      </c>
      <c r="B99" s="266">
        <f t="shared" ref="B99:Y99" si="5">IF(B$6=0,0,B$6/B$5)</f>
        <v>0</v>
      </c>
      <c r="C99" s="266">
        <f t="shared" si="5"/>
        <v>0</v>
      </c>
      <c r="D99" s="266">
        <f t="shared" si="5"/>
        <v>0</v>
      </c>
      <c r="E99" s="266">
        <f t="shared" si="5"/>
        <v>0</v>
      </c>
      <c r="F99" s="266">
        <f t="shared" si="5"/>
        <v>0</v>
      </c>
      <c r="G99" s="266">
        <f t="shared" si="5"/>
        <v>0</v>
      </c>
      <c r="H99" s="266">
        <f t="shared" si="5"/>
        <v>0</v>
      </c>
      <c r="I99" s="266">
        <f t="shared" si="5"/>
        <v>0</v>
      </c>
      <c r="J99" s="266">
        <f t="shared" si="5"/>
        <v>0</v>
      </c>
      <c r="K99" s="266">
        <f t="shared" si="5"/>
        <v>0</v>
      </c>
      <c r="L99" s="266">
        <f t="shared" si="5"/>
        <v>0</v>
      </c>
      <c r="M99" s="266">
        <f t="shared" si="5"/>
        <v>0</v>
      </c>
      <c r="N99" s="266">
        <f t="shared" si="5"/>
        <v>0</v>
      </c>
      <c r="O99" s="266">
        <f t="shared" si="5"/>
        <v>0</v>
      </c>
      <c r="P99" s="266">
        <f t="shared" si="5"/>
        <v>0</v>
      </c>
      <c r="Q99" s="266">
        <f t="shared" si="5"/>
        <v>0</v>
      </c>
      <c r="R99" s="266">
        <f t="shared" si="5"/>
        <v>0</v>
      </c>
      <c r="S99" s="266">
        <f t="shared" si="5"/>
        <v>0</v>
      </c>
      <c r="T99" s="266">
        <f t="shared" si="5"/>
        <v>0</v>
      </c>
      <c r="U99" s="266">
        <f t="shared" si="5"/>
        <v>0</v>
      </c>
      <c r="V99" s="266">
        <f t="shared" si="5"/>
        <v>0</v>
      </c>
      <c r="W99" s="266">
        <f t="shared" si="5"/>
        <v>0</v>
      </c>
      <c r="X99" s="266">
        <f t="shared" si="5"/>
        <v>0</v>
      </c>
      <c r="Y99" s="266">
        <f t="shared" si="5"/>
        <v>0</v>
      </c>
      <c r="DA99" s="76"/>
    </row>
    <row r="100" spans="1:105" ht="12" customHeight="1" x14ac:dyDescent="0.25">
      <c r="A100" s="173" t="s">
        <v>92</v>
      </c>
      <c r="B100" s="267">
        <f t="shared" ref="B100:Y100" si="6">IF(B$7=0,0,B$7/B$5)</f>
        <v>0</v>
      </c>
      <c r="C100" s="267">
        <f t="shared" si="6"/>
        <v>0</v>
      </c>
      <c r="D100" s="267">
        <f t="shared" si="6"/>
        <v>0</v>
      </c>
      <c r="E100" s="267">
        <f t="shared" si="6"/>
        <v>0</v>
      </c>
      <c r="F100" s="267">
        <f t="shared" si="6"/>
        <v>0</v>
      </c>
      <c r="G100" s="267">
        <f t="shared" si="6"/>
        <v>0</v>
      </c>
      <c r="H100" s="267">
        <f t="shared" si="6"/>
        <v>0</v>
      </c>
      <c r="I100" s="267">
        <f t="shared" si="6"/>
        <v>0</v>
      </c>
      <c r="J100" s="267">
        <f t="shared" si="6"/>
        <v>0</v>
      </c>
      <c r="K100" s="267">
        <f t="shared" si="6"/>
        <v>0</v>
      </c>
      <c r="L100" s="267">
        <f t="shared" si="6"/>
        <v>0</v>
      </c>
      <c r="M100" s="267">
        <f t="shared" si="6"/>
        <v>0</v>
      </c>
      <c r="N100" s="267">
        <f t="shared" si="6"/>
        <v>0</v>
      </c>
      <c r="O100" s="267">
        <f t="shared" si="6"/>
        <v>0</v>
      </c>
      <c r="P100" s="267">
        <f t="shared" si="6"/>
        <v>0</v>
      </c>
      <c r="Q100" s="267">
        <f t="shared" si="6"/>
        <v>0</v>
      </c>
      <c r="R100" s="267">
        <f t="shared" si="6"/>
        <v>0</v>
      </c>
      <c r="S100" s="267">
        <f t="shared" si="6"/>
        <v>0</v>
      </c>
      <c r="T100" s="267">
        <f t="shared" si="6"/>
        <v>0</v>
      </c>
      <c r="U100" s="267">
        <f t="shared" si="6"/>
        <v>0</v>
      </c>
      <c r="V100" s="267">
        <f t="shared" si="6"/>
        <v>0</v>
      </c>
      <c r="W100" s="267">
        <f t="shared" si="6"/>
        <v>0</v>
      </c>
      <c r="X100" s="267">
        <f t="shared" si="6"/>
        <v>0</v>
      </c>
      <c r="Y100" s="267">
        <f t="shared" si="6"/>
        <v>0</v>
      </c>
      <c r="DA100" s="77"/>
    </row>
    <row r="101" spans="1:105" ht="12" customHeight="1" x14ac:dyDescent="0.25">
      <c r="A101" s="173" t="s">
        <v>93</v>
      </c>
      <c r="B101" s="267">
        <f t="shared" ref="B101:Y101" si="7">IF(B$8=0,0,B$8/B$5)</f>
        <v>0</v>
      </c>
      <c r="C101" s="267">
        <f t="shared" si="7"/>
        <v>0</v>
      </c>
      <c r="D101" s="267">
        <f t="shared" si="7"/>
        <v>0</v>
      </c>
      <c r="E101" s="267">
        <f t="shared" si="7"/>
        <v>0</v>
      </c>
      <c r="F101" s="267">
        <f t="shared" si="7"/>
        <v>0</v>
      </c>
      <c r="G101" s="267">
        <f t="shared" si="7"/>
        <v>0</v>
      </c>
      <c r="H101" s="267">
        <f t="shared" si="7"/>
        <v>0</v>
      </c>
      <c r="I101" s="267">
        <f t="shared" si="7"/>
        <v>0</v>
      </c>
      <c r="J101" s="267">
        <f t="shared" si="7"/>
        <v>0</v>
      </c>
      <c r="K101" s="267">
        <f t="shared" si="7"/>
        <v>0</v>
      </c>
      <c r="L101" s="267">
        <f t="shared" si="7"/>
        <v>0</v>
      </c>
      <c r="M101" s="267">
        <f t="shared" si="7"/>
        <v>0</v>
      </c>
      <c r="N101" s="267">
        <f t="shared" si="7"/>
        <v>0</v>
      </c>
      <c r="O101" s="267">
        <f t="shared" si="7"/>
        <v>0</v>
      </c>
      <c r="P101" s="267">
        <f t="shared" si="7"/>
        <v>0</v>
      </c>
      <c r="Q101" s="267">
        <f t="shared" si="7"/>
        <v>0</v>
      </c>
      <c r="R101" s="267">
        <f t="shared" si="7"/>
        <v>0</v>
      </c>
      <c r="S101" s="267">
        <f t="shared" si="7"/>
        <v>0</v>
      </c>
      <c r="T101" s="267">
        <f t="shared" si="7"/>
        <v>0</v>
      </c>
      <c r="U101" s="267">
        <f t="shared" si="7"/>
        <v>0</v>
      </c>
      <c r="V101" s="267">
        <f t="shared" si="7"/>
        <v>0</v>
      </c>
      <c r="W101" s="267">
        <f t="shared" si="7"/>
        <v>0</v>
      </c>
      <c r="X101" s="267">
        <f t="shared" si="7"/>
        <v>0</v>
      </c>
      <c r="Y101" s="267">
        <f t="shared" si="7"/>
        <v>0</v>
      </c>
      <c r="DA101" s="77"/>
    </row>
    <row r="102" spans="1:105" ht="12" customHeight="1" x14ac:dyDescent="0.25">
      <c r="A102" s="173" t="s">
        <v>94</v>
      </c>
      <c r="B102" s="267">
        <f t="shared" ref="B102:Y102" si="8">IF(B$9=0,0,B$9/B$5)</f>
        <v>0</v>
      </c>
      <c r="C102" s="267">
        <f t="shared" si="8"/>
        <v>0</v>
      </c>
      <c r="D102" s="267">
        <f t="shared" si="8"/>
        <v>0</v>
      </c>
      <c r="E102" s="267">
        <f t="shared" si="8"/>
        <v>0</v>
      </c>
      <c r="F102" s="267">
        <f t="shared" si="8"/>
        <v>0</v>
      </c>
      <c r="G102" s="267">
        <f t="shared" si="8"/>
        <v>0</v>
      </c>
      <c r="H102" s="267">
        <f t="shared" si="8"/>
        <v>0</v>
      </c>
      <c r="I102" s="267">
        <f t="shared" si="8"/>
        <v>0</v>
      </c>
      <c r="J102" s="267">
        <f t="shared" si="8"/>
        <v>0</v>
      </c>
      <c r="K102" s="267">
        <f t="shared" si="8"/>
        <v>0</v>
      </c>
      <c r="L102" s="267">
        <f t="shared" si="8"/>
        <v>0</v>
      </c>
      <c r="M102" s="267">
        <f t="shared" si="8"/>
        <v>0</v>
      </c>
      <c r="N102" s="267">
        <f t="shared" si="8"/>
        <v>0</v>
      </c>
      <c r="O102" s="267">
        <f t="shared" si="8"/>
        <v>0</v>
      </c>
      <c r="P102" s="267">
        <f t="shared" si="8"/>
        <v>0</v>
      </c>
      <c r="Q102" s="267">
        <f t="shared" si="8"/>
        <v>0</v>
      </c>
      <c r="R102" s="267">
        <f t="shared" si="8"/>
        <v>0</v>
      </c>
      <c r="S102" s="267">
        <f t="shared" si="8"/>
        <v>0</v>
      </c>
      <c r="T102" s="267">
        <f t="shared" si="8"/>
        <v>0</v>
      </c>
      <c r="U102" s="267">
        <f t="shared" si="8"/>
        <v>0</v>
      </c>
      <c r="V102" s="267">
        <f t="shared" si="8"/>
        <v>0</v>
      </c>
      <c r="W102" s="267">
        <f t="shared" si="8"/>
        <v>0</v>
      </c>
      <c r="X102" s="267">
        <f t="shared" si="8"/>
        <v>0</v>
      </c>
      <c r="Y102" s="267">
        <f t="shared" si="8"/>
        <v>0</v>
      </c>
      <c r="DA102" s="77"/>
    </row>
    <row r="103" spans="1:105" ht="12" customHeight="1" x14ac:dyDescent="0.25">
      <c r="A103" s="56" t="s">
        <v>95</v>
      </c>
      <c r="B103" s="268">
        <f t="shared" ref="B103:Y103" si="9">IF(B$10=0,0,B$10/B$5)</f>
        <v>0</v>
      </c>
      <c r="C103" s="268">
        <f t="shared" si="9"/>
        <v>0</v>
      </c>
      <c r="D103" s="268">
        <f t="shared" si="9"/>
        <v>0</v>
      </c>
      <c r="E103" s="268">
        <f t="shared" si="9"/>
        <v>0</v>
      </c>
      <c r="F103" s="268">
        <f t="shared" si="9"/>
        <v>0</v>
      </c>
      <c r="G103" s="268">
        <f t="shared" si="9"/>
        <v>0</v>
      </c>
      <c r="H103" s="268">
        <f t="shared" si="9"/>
        <v>0</v>
      </c>
      <c r="I103" s="268">
        <f t="shared" si="9"/>
        <v>0</v>
      </c>
      <c r="J103" s="268">
        <f t="shared" si="9"/>
        <v>0</v>
      </c>
      <c r="K103" s="268">
        <f t="shared" si="9"/>
        <v>0</v>
      </c>
      <c r="L103" s="268">
        <f t="shared" si="9"/>
        <v>0</v>
      </c>
      <c r="M103" s="268">
        <f t="shared" si="9"/>
        <v>0</v>
      </c>
      <c r="N103" s="268">
        <f t="shared" si="9"/>
        <v>0</v>
      </c>
      <c r="O103" s="268">
        <f t="shared" si="9"/>
        <v>0</v>
      </c>
      <c r="P103" s="268">
        <f t="shared" si="9"/>
        <v>0</v>
      </c>
      <c r="Q103" s="268">
        <f t="shared" si="9"/>
        <v>0</v>
      </c>
      <c r="R103" s="268">
        <f t="shared" si="9"/>
        <v>0</v>
      </c>
      <c r="S103" s="268">
        <f t="shared" si="9"/>
        <v>0</v>
      </c>
      <c r="T103" s="268">
        <f t="shared" si="9"/>
        <v>0</v>
      </c>
      <c r="U103" s="268">
        <f t="shared" si="9"/>
        <v>0</v>
      </c>
      <c r="V103" s="268">
        <f t="shared" si="9"/>
        <v>0</v>
      </c>
      <c r="W103" s="268">
        <f t="shared" si="9"/>
        <v>0</v>
      </c>
      <c r="X103" s="268">
        <f t="shared" si="9"/>
        <v>0</v>
      </c>
      <c r="Y103" s="268">
        <f t="shared" si="9"/>
        <v>0</v>
      </c>
      <c r="DA103" s="78"/>
    </row>
    <row r="104" spans="1:105" ht="12" customHeight="1" x14ac:dyDescent="0.25">
      <c r="A104" s="174" t="s">
        <v>1853</v>
      </c>
      <c r="B104" s="269">
        <f t="shared" ref="B104:Y104" si="10">IF(B$16=0,0,B$16/B$5)</f>
        <v>0</v>
      </c>
      <c r="C104" s="269">
        <f t="shared" si="10"/>
        <v>0</v>
      </c>
      <c r="D104" s="269">
        <f t="shared" si="10"/>
        <v>0</v>
      </c>
      <c r="E104" s="269">
        <f t="shared" si="10"/>
        <v>0</v>
      </c>
      <c r="F104" s="269">
        <f t="shared" si="10"/>
        <v>0</v>
      </c>
      <c r="G104" s="269">
        <f t="shared" si="10"/>
        <v>0</v>
      </c>
      <c r="H104" s="269">
        <f t="shared" si="10"/>
        <v>0</v>
      </c>
      <c r="I104" s="269">
        <f t="shared" si="10"/>
        <v>0</v>
      </c>
      <c r="J104" s="269">
        <f t="shared" si="10"/>
        <v>0</v>
      </c>
      <c r="K104" s="269">
        <f t="shared" si="10"/>
        <v>0</v>
      </c>
      <c r="L104" s="269">
        <f t="shared" si="10"/>
        <v>0</v>
      </c>
      <c r="M104" s="269">
        <f t="shared" si="10"/>
        <v>0</v>
      </c>
      <c r="N104" s="269">
        <f t="shared" si="10"/>
        <v>0</v>
      </c>
      <c r="O104" s="269">
        <f t="shared" si="10"/>
        <v>0</v>
      </c>
      <c r="P104" s="269">
        <f t="shared" si="10"/>
        <v>0</v>
      </c>
      <c r="Q104" s="269">
        <f t="shared" si="10"/>
        <v>0</v>
      </c>
      <c r="R104" s="269">
        <f t="shared" si="10"/>
        <v>0</v>
      </c>
      <c r="S104" s="269">
        <f t="shared" si="10"/>
        <v>0</v>
      </c>
      <c r="T104" s="269">
        <f t="shared" si="10"/>
        <v>0</v>
      </c>
      <c r="U104" s="269">
        <f t="shared" si="10"/>
        <v>0</v>
      </c>
      <c r="V104" s="269">
        <f t="shared" si="10"/>
        <v>0</v>
      </c>
      <c r="W104" s="269">
        <f t="shared" si="10"/>
        <v>0</v>
      </c>
      <c r="X104" s="269">
        <f t="shared" si="10"/>
        <v>0</v>
      </c>
      <c r="Y104" s="269">
        <f t="shared" si="10"/>
        <v>0</v>
      </c>
      <c r="DA104" s="79"/>
    </row>
    <row r="105" spans="1:105" ht="12" customHeight="1" x14ac:dyDescent="0.25">
      <c r="A105" s="174" t="s">
        <v>1855</v>
      </c>
      <c r="B105" s="269">
        <f t="shared" ref="B105:Y105" si="11">IF(B$17=0,0,B$17/B$5)</f>
        <v>0</v>
      </c>
      <c r="C105" s="269">
        <f t="shared" si="11"/>
        <v>0</v>
      </c>
      <c r="D105" s="269">
        <f t="shared" si="11"/>
        <v>0</v>
      </c>
      <c r="E105" s="269">
        <f t="shared" si="11"/>
        <v>0</v>
      </c>
      <c r="F105" s="269">
        <f t="shared" si="11"/>
        <v>0</v>
      </c>
      <c r="G105" s="269">
        <f t="shared" si="11"/>
        <v>0</v>
      </c>
      <c r="H105" s="269">
        <f t="shared" si="11"/>
        <v>0</v>
      </c>
      <c r="I105" s="269">
        <f t="shared" si="11"/>
        <v>0</v>
      </c>
      <c r="J105" s="269">
        <f t="shared" si="11"/>
        <v>0</v>
      </c>
      <c r="K105" s="269">
        <f t="shared" si="11"/>
        <v>0</v>
      </c>
      <c r="L105" s="269">
        <f t="shared" si="11"/>
        <v>0</v>
      </c>
      <c r="M105" s="269">
        <f t="shared" si="11"/>
        <v>0</v>
      </c>
      <c r="N105" s="269">
        <f t="shared" si="11"/>
        <v>0</v>
      </c>
      <c r="O105" s="269">
        <f t="shared" si="11"/>
        <v>0</v>
      </c>
      <c r="P105" s="269">
        <f t="shared" si="11"/>
        <v>0</v>
      </c>
      <c r="Q105" s="269">
        <f t="shared" si="11"/>
        <v>0</v>
      </c>
      <c r="R105" s="269">
        <f t="shared" si="11"/>
        <v>0</v>
      </c>
      <c r="S105" s="269">
        <f t="shared" si="11"/>
        <v>0</v>
      </c>
      <c r="T105" s="269">
        <f t="shared" si="11"/>
        <v>0</v>
      </c>
      <c r="U105" s="269">
        <f t="shared" si="11"/>
        <v>0</v>
      </c>
      <c r="V105" s="269">
        <f t="shared" si="11"/>
        <v>0</v>
      </c>
      <c r="W105" s="269">
        <f t="shared" si="11"/>
        <v>0</v>
      </c>
      <c r="X105" s="269">
        <f t="shared" si="11"/>
        <v>0</v>
      </c>
      <c r="Y105" s="269">
        <f t="shared" si="11"/>
        <v>0</v>
      </c>
      <c r="DA105" s="79"/>
    </row>
    <row r="106" spans="1:105" ht="12" customHeight="1" x14ac:dyDescent="0.25">
      <c r="A106" s="62" t="s">
        <v>1856</v>
      </c>
      <c r="B106" s="318">
        <f t="shared" ref="B106:Y106" si="12">IF(B$18=0,0,B$18/B$5)</f>
        <v>0</v>
      </c>
      <c r="C106" s="318">
        <f t="shared" si="12"/>
        <v>0</v>
      </c>
      <c r="D106" s="318">
        <f t="shared" si="12"/>
        <v>0</v>
      </c>
      <c r="E106" s="318">
        <f t="shared" si="12"/>
        <v>0</v>
      </c>
      <c r="F106" s="318">
        <f t="shared" si="12"/>
        <v>0</v>
      </c>
      <c r="G106" s="318">
        <f t="shared" si="12"/>
        <v>0</v>
      </c>
      <c r="H106" s="318">
        <f t="shared" si="12"/>
        <v>0</v>
      </c>
      <c r="I106" s="318">
        <f t="shared" si="12"/>
        <v>0</v>
      </c>
      <c r="J106" s="318">
        <f t="shared" si="12"/>
        <v>0</v>
      </c>
      <c r="K106" s="318">
        <f t="shared" si="12"/>
        <v>0</v>
      </c>
      <c r="L106" s="318">
        <f t="shared" si="12"/>
        <v>0</v>
      </c>
      <c r="M106" s="318">
        <f t="shared" si="12"/>
        <v>0</v>
      </c>
      <c r="N106" s="318">
        <f t="shared" si="12"/>
        <v>0</v>
      </c>
      <c r="O106" s="318">
        <f t="shared" si="12"/>
        <v>0</v>
      </c>
      <c r="P106" s="318">
        <f t="shared" si="12"/>
        <v>0</v>
      </c>
      <c r="Q106" s="318">
        <f t="shared" si="12"/>
        <v>0</v>
      </c>
      <c r="R106" s="318">
        <f t="shared" si="12"/>
        <v>0</v>
      </c>
      <c r="S106" s="318">
        <f t="shared" si="12"/>
        <v>0</v>
      </c>
      <c r="T106" s="318">
        <f t="shared" si="12"/>
        <v>0</v>
      </c>
      <c r="U106" s="318">
        <f t="shared" si="12"/>
        <v>0</v>
      </c>
      <c r="V106" s="318">
        <f t="shared" si="12"/>
        <v>0</v>
      </c>
      <c r="W106" s="318">
        <f t="shared" si="12"/>
        <v>0</v>
      </c>
      <c r="X106" s="318">
        <f t="shared" si="12"/>
        <v>0</v>
      </c>
      <c r="Y106" s="318">
        <f t="shared" si="12"/>
        <v>0</v>
      </c>
      <c r="DA106" s="141"/>
    </row>
    <row r="107" spans="1:105" ht="12" customHeight="1" x14ac:dyDescent="0.25">
      <c r="A107" s="62" t="s">
        <v>1868</v>
      </c>
      <c r="B107" s="318">
        <f t="shared" ref="B107:Y107" si="13">IF(B$29=0,0,B$29/B$5)</f>
        <v>0</v>
      </c>
      <c r="C107" s="318">
        <f t="shared" si="13"/>
        <v>0</v>
      </c>
      <c r="D107" s="318">
        <f t="shared" si="13"/>
        <v>0</v>
      </c>
      <c r="E107" s="318">
        <f t="shared" si="13"/>
        <v>0</v>
      </c>
      <c r="F107" s="318">
        <f t="shared" si="13"/>
        <v>0</v>
      </c>
      <c r="G107" s="318">
        <f t="shared" si="13"/>
        <v>0</v>
      </c>
      <c r="H107" s="318">
        <f t="shared" si="13"/>
        <v>0</v>
      </c>
      <c r="I107" s="318">
        <f t="shared" si="13"/>
        <v>0</v>
      </c>
      <c r="J107" s="318">
        <f t="shared" si="13"/>
        <v>0</v>
      </c>
      <c r="K107" s="318">
        <f t="shared" si="13"/>
        <v>0</v>
      </c>
      <c r="L107" s="318">
        <f t="shared" si="13"/>
        <v>0</v>
      </c>
      <c r="M107" s="318">
        <f t="shared" si="13"/>
        <v>0</v>
      </c>
      <c r="N107" s="318">
        <f t="shared" si="13"/>
        <v>0</v>
      </c>
      <c r="O107" s="318">
        <f t="shared" si="13"/>
        <v>0</v>
      </c>
      <c r="P107" s="318">
        <f t="shared" si="13"/>
        <v>0</v>
      </c>
      <c r="Q107" s="318">
        <f t="shared" si="13"/>
        <v>0</v>
      </c>
      <c r="R107" s="318">
        <f t="shared" si="13"/>
        <v>0</v>
      </c>
      <c r="S107" s="318">
        <f t="shared" si="13"/>
        <v>0</v>
      </c>
      <c r="T107" s="318">
        <f t="shared" si="13"/>
        <v>0</v>
      </c>
      <c r="U107" s="318">
        <f t="shared" si="13"/>
        <v>0</v>
      </c>
      <c r="V107" s="318">
        <f t="shared" si="13"/>
        <v>0</v>
      </c>
      <c r="W107" s="318">
        <f t="shared" si="13"/>
        <v>0</v>
      </c>
      <c r="X107" s="318">
        <f t="shared" si="13"/>
        <v>0</v>
      </c>
      <c r="Y107" s="318">
        <f t="shared" si="13"/>
        <v>0</v>
      </c>
      <c r="DA107" s="141"/>
    </row>
    <row r="108" spans="1:105" ht="12" customHeight="1" x14ac:dyDescent="0.25">
      <c r="A108" s="41" t="s">
        <v>1870</v>
      </c>
      <c r="B108" s="319">
        <f t="shared" ref="B108:Y108" si="14">IF(B$30=0,0,B$30/B$5)</f>
        <v>0</v>
      </c>
      <c r="C108" s="319">
        <f t="shared" si="14"/>
        <v>0</v>
      </c>
      <c r="D108" s="319">
        <f t="shared" si="14"/>
        <v>0</v>
      </c>
      <c r="E108" s="319">
        <f t="shared" si="14"/>
        <v>0</v>
      </c>
      <c r="F108" s="319">
        <f t="shared" si="14"/>
        <v>0</v>
      </c>
      <c r="G108" s="319">
        <f t="shared" si="14"/>
        <v>0</v>
      </c>
      <c r="H108" s="319">
        <f t="shared" si="14"/>
        <v>0</v>
      </c>
      <c r="I108" s="319">
        <f t="shared" si="14"/>
        <v>0</v>
      </c>
      <c r="J108" s="319">
        <f t="shared" si="14"/>
        <v>0</v>
      </c>
      <c r="K108" s="319">
        <f t="shared" si="14"/>
        <v>0</v>
      </c>
      <c r="L108" s="319">
        <f t="shared" si="14"/>
        <v>0</v>
      </c>
      <c r="M108" s="319">
        <f t="shared" si="14"/>
        <v>0</v>
      </c>
      <c r="N108" s="319">
        <f t="shared" si="14"/>
        <v>0</v>
      </c>
      <c r="O108" s="319">
        <f t="shared" si="14"/>
        <v>0</v>
      </c>
      <c r="P108" s="319">
        <f t="shared" si="14"/>
        <v>0</v>
      </c>
      <c r="Q108" s="319">
        <f t="shared" si="14"/>
        <v>0</v>
      </c>
      <c r="R108" s="319">
        <f t="shared" si="14"/>
        <v>0</v>
      </c>
      <c r="S108" s="319">
        <f t="shared" si="14"/>
        <v>0</v>
      </c>
      <c r="T108" s="319">
        <f t="shared" si="14"/>
        <v>0</v>
      </c>
      <c r="U108" s="319">
        <f t="shared" si="14"/>
        <v>0</v>
      </c>
      <c r="V108" s="319">
        <f t="shared" si="14"/>
        <v>0</v>
      </c>
      <c r="W108" s="319">
        <f t="shared" si="14"/>
        <v>0</v>
      </c>
      <c r="X108" s="319">
        <f t="shared" si="14"/>
        <v>0</v>
      </c>
      <c r="Y108" s="319">
        <f t="shared" si="14"/>
        <v>0</v>
      </c>
      <c r="DA108" s="82"/>
    </row>
    <row r="109" spans="1:105" ht="12" customHeight="1" x14ac:dyDescent="0.25">
      <c r="J109" s="131"/>
    </row>
    <row r="110" spans="1:105" ht="12" customHeight="1" x14ac:dyDescent="0.25">
      <c r="A110" s="35" t="s">
        <v>55</v>
      </c>
      <c r="B110" s="232">
        <f t="shared" ref="B110:Y110" si="15">SUM(B$111:B$115,B$117:B$118,B$120:B$121,B$123:B$124)</f>
        <v>0.99999999999999989</v>
      </c>
      <c r="C110" s="232">
        <f t="shared" si="15"/>
        <v>1</v>
      </c>
      <c r="D110" s="232">
        <f t="shared" si="15"/>
        <v>1</v>
      </c>
      <c r="E110" s="232">
        <f t="shared" si="15"/>
        <v>1</v>
      </c>
      <c r="F110" s="232">
        <f t="shared" si="15"/>
        <v>1</v>
      </c>
      <c r="G110" s="232">
        <f t="shared" si="15"/>
        <v>1</v>
      </c>
      <c r="H110" s="232">
        <f t="shared" si="15"/>
        <v>1</v>
      </c>
      <c r="I110" s="232">
        <f t="shared" si="15"/>
        <v>1</v>
      </c>
      <c r="J110" s="232">
        <f t="shared" si="15"/>
        <v>1.0000000000000002</v>
      </c>
      <c r="K110" s="232">
        <f t="shared" si="15"/>
        <v>1.0000000000000002</v>
      </c>
      <c r="L110" s="232">
        <f t="shared" si="15"/>
        <v>0.99999999999999989</v>
      </c>
      <c r="M110" s="232">
        <f t="shared" si="15"/>
        <v>1</v>
      </c>
      <c r="N110" s="232">
        <f t="shared" si="15"/>
        <v>1</v>
      </c>
      <c r="O110" s="232">
        <f t="shared" si="15"/>
        <v>1.0000000000000002</v>
      </c>
      <c r="P110" s="232">
        <f t="shared" si="15"/>
        <v>1</v>
      </c>
      <c r="Q110" s="232">
        <f t="shared" si="15"/>
        <v>0.99999999999999978</v>
      </c>
      <c r="R110" s="232">
        <f t="shared" si="15"/>
        <v>0.99999999999999978</v>
      </c>
      <c r="S110" s="232">
        <f t="shared" si="15"/>
        <v>1</v>
      </c>
      <c r="T110" s="232">
        <f t="shared" si="15"/>
        <v>1</v>
      </c>
      <c r="U110" s="232">
        <f t="shared" si="15"/>
        <v>0.99999999999999978</v>
      </c>
      <c r="V110" s="232">
        <f t="shared" si="15"/>
        <v>1.0000000000000002</v>
      </c>
      <c r="W110" s="232">
        <f t="shared" si="15"/>
        <v>1.0000000000000002</v>
      </c>
      <c r="X110" s="232">
        <f t="shared" si="15"/>
        <v>0.99999999999999989</v>
      </c>
      <c r="Y110" s="232">
        <f t="shared" si="15"/>
        <v>0.99999999999999978</v>
      </c>
      <c r="DA110" s="95"/>
    </row>
    <row r="111" spans="1:105" ht="12" customHeight="1" x14ac:dyDescent="0.25">
      <c r="A111" s="55" t="s">
        <v>91</v>
      </c>
      <c r="B111" s="299">
        <f t="shared" ref="B111:Y111" si="16">IF(B$33=0,0,B$33/B$32)</f>
        <v>3.5464519911300877E-3</v>
      </c>
      <c r="C111" s="299">
        <f t="shared" si="16"/>
        <v>3.50873206167187E-3</v>
      </c>
      <c r="D111" s="299">
        <f t="shared" si="16"/>
        <v>3.4998044311494942E-3</v>
      </c>
      <c r="E111" s="299">
        <f t="shared" si="16"/>
        <v>3.4883936695432926E-3</v>
      </c>
      <c r="F111" s="299">
        <f t="shared" si="16"/>
        <v>3.4945949935392484E-3</v>
      </c>
      <c r="G111" s="299">
        <f t="shared" si="16"/>
        <v>3.495705776707997E-3</v>
      </c>
      <c r="H111" s="299">
        <f t="shared" si="16"/>
        <v>3.4774199324060988E-3</v>
      </c>
      <c r="I111" s="299">
        <f t="shared" si="16"/>
        <v>3.4982714373942526E-3</v>
      </c>
      <c r="J111" s="299">
        <f t="shared" si="16"/>
        <v>3.469605589778412E-3</v>
      </c>
      <c r="K111" s="299">
        <f t="shared" si="16"/>
        <v>3.4411712774436672E-3</v>
      </c>
      <c r="L111" s="299">
        <f t="shared" si="16"/>
        <v>3.4623440850809922E-3</v>
      </c>
      <c r="M111" s="299">
        <f t="shared" si="16"/>
        <v>3.4159358744000282E-3</v>
      </c>
      <c r="N111" s="299">
        <f t="shared" si="16"/>
        <v>3.4945100851907422E-3</v>
      </c>
      <c r="O111" s="299">
        <f t="shared" si="16"/>
        <v>3.5091783768120195E-3</v>
      </c>
      <c r="P111" s="299">
        <f t="shared" si="16"/>
        <v>3.4989512145406432E-3</v>
      </c>
      <c r="Q111" s="299">
        <f t="shared" si="16"/>
        <v>3.5402802036426659E-3</v>
      </c>
      <c r="R111" s="299">
        <f t="shared" si="16"/>
        <v>3.5294480758363438E-3</v>
      </c>
      <c r="S111" s="299">
        <f t="shared" si="16"/>
        <v>3.4964596873458915E-3</v>
      </c>
      <c r="T111" s="299">
        <f t="shared" si="16"/>
        <v>3.4284718133392928E-3</v>
      </c>
      <c r="U111" s="299">
        <f t="shared" si="16"/>
        <v>3.5203766234710747E-3</v>
      </c>
      <c r="V111" s="299">
        <f t="shared" si="16"/>
        <v>3.5480785356347046E-3</v>
      </c>
      <c r="W111" s="299">
        <f t="shared" si="16"/>
        <v>3.5302571781543096E-3</v>
      </c>
      <c r="X111" s="299">
        <f t="shared" si="16"/>
        <v>3.4841265792395215E-3</v>
      </c>
      <c r="Y111" s="299">
        <f t="shared" si="16"/>
        <v>3.4663759269165321E-3</v>
      </c>
      <c r="DA111" s="67"/>
    </row>
    <row r="112" spans="1:105" ht="12" customHeight="1" x14ac:dyDescent="0.25">
      <c r="A112" s="173" t="s">
        <v>92</v>
      </c>
      <c r="B112" s="233">
        <f t="shared" ref="B112:Y112" si="17">IF(B$34=0,0,B$34/B$32)</f>
        <v>1.3080296889161388E-3</v>
      </c>
      <c r="C112" s="233">
        <f t="shared" si="17"/>
        <v>1.2941175345380263E-3</v>
      </c>
      <c r="D112" s="233">
        <f t="shared" si="17"/>
        <v>1.2908247772120706E-3</v>
      </c>
      <c r="E112" s="233">
        <f t="shared" si="17"/>
        <v>1.2866161723891691E-3</v>
      </c>
      <c r="F112" s="233">
        <f t="shared" si="17"/>
        <v>1.2889033923818803E-3</v>
      </c>
      <c r="G112" s="233">
        <f t="shared" si="17"/>
        <v>1.2893130799700111E-3</v>
      </c>
      <c r="H112" s="233">
        <f t="shared" si="17"/>
        <v>1.2825687542908255E-3</v>
      </c>
      <c r="I112" s="233">
        <f t="shared" si="17"/>
        <v>1.2902593666694231E-3</v>
      </c>
      <c r="J112" s="233">
        <f t="shared" si="17"/>
        <v>1.2796866083652797E-3</v>
      </c>
      <c r="K112" s="233">
        <f t="shared" si="17"/>
        <v>1.2691992466835815E-3</v>
      </c>
      <c r="L112" s="233">
        <f t="shared" si="17"/>
        <v>1.2770083643754595E-3</v>
      </c>
      <c r="M112" s="233">
        <f t="shared" si="17"/>
        <v>1.2598917313202261E-3</v>
      </c>
      <c r="N112" s="233">
        <f t="shared" si="17"/>
        <v>1.2888720758319977E-3</v>
      </c>
      <c r="O112" s="233">
        <f t="shared" si="17"/>
        <v>1.2942821479193403E-3</v>
      </c>
      <c r="P112" s="233">
        <f t="shared" si="17"/>
        <v>1.290510087302763E-3</v>
      </c>
      <c r="Q112" s="233">
        <f t="shared" si="17"/>
        <v>1.3057533628055879E-3</v>
      </c>
      <c r="R112" s="233">
        <f t="shared" si="17"/>
        <v>1.3017581741493641E-3</v>
      </c>
      <c r="S112" s="233">
        <f t="shared" si="17"/>
        <v>1.2895911430876354E-3</v>
      </c>
      <c r="T112" s="233">
        <f t="shared" si="17"/>
        <v>1.2645153326976057E-3</v>
      </c>
      <c r="U112" s="233">
        <f t="shared" si="17"/>
        <v>1.2984123713455935E-3</v>
      </c>
      <c r="V112" s="233">
        <f t="shared" si="17"/>
        <v>1.3086296035654007E-3</v>
      </c>
      <c r="W112" s="233">
        <f t="shared" si="17"/>
        <v>1.3020565934867519E-3</v>
      </c>
      <c r="X112" s="233">
        <f t="shared" si="17"/>
        <v>1.2850423513374317E-3</v>
      </c>
      <c r="Y112" s="233">
        <f t="shared" si="17"/>
        <v>1.2784954192785263E-3</v>
      </c>
      <c r="DA112" s="177"/>
    </row>
    <row r="113" spans="1:105" ht="12" customHeight="1" x14ac:dyDescent="0.25">
      <c r="A113" s="173" t="s">
        <v>93</v>
      </c>
      <c r="B113" s="233">
        <f t="shared" ref="B113:Y113" si="18">IF(B$35=0,0,B$35/B$32)</f>
        <v>2.5515756886896772E-2</v>
      </c>
      <c r="C113" s="233">
        <f t="shared" si="18"/>
        <v>2.5244372260161713E-2</v>
      </c>
      <c r="D113" s="233">
        <f t="shared" si="18"/>
        <v>2.5180140388264178E-2</v>
      </c>
      <c r="E113" s="233">
        <f t="shared" si="18"/>
        <v>2.5098043064018312E-2</v>
      </c>
      <c r="F113" s="233">
        <f t="shared" si="18"/>
        <v>2.5142659902439791E-2</v>
      </c>
      <c r="G113" s="233">
        <f t="shared" si="18"/>
        <v>2.5150651685032256E-2</v>
      </c>
      <c r="H113" s="233">
        <f t="shared" si="18"/>
        <v>2.5019090011888016E-2</v>
      </c>
      <c r="I113" s="233">
        <f t="shared" si="18"/>
        <v>2.5169110915409132E-2</v>
      </c>
      <c r="J113" s="233">
        <f t="shared" si="18"/>
        <v>2.4962867943404441E-2</v>
      </c>
      <c r="K113" s="233">
        <f t="shared" si="18"/>
        <v>2.4758290804733438E-2</v>
      </c>
      <c r="L113" s="233">
        <f t="shared" si="18"/>
        <v>2.4910623393370808E-2</v>
      </c>
      <c r="M113" s="233">
        <f t="shared" si="18"/>
        <v>2.4576728947808605E-2</v>
      </c>
      <c r="N113" s="233">
        <f t="shared" si="18"/>
        <v>2.5142049009980613E-2</v>
      </c>
      <c r="O113" s="233">
        <f t="shared" si="18"/>
        <v>2.5247583376127595E-2</v>
      </c>
      <c r="P113" s="233">
        <f t="shared" si="18"/>
        <v>2.5174001726971772E-2</v>
      </c>
      <c r="Q113" s="233">
        <f t="shared" si="18"/>
        <v>2.5471352555615712E-2</v>
      </c>
      <c r="R113" s="233">
        <f t="shared" si="18"/>
        <v>2.5393418344081133E-2</v>
      </c>
      <c r="S113" s="233">
        <f t="shared" si="18"/>
        <v>2.5156075866890382E-2</v>
      </c>
      <c r="T113" s="233">
        <f t="shared" si="18"/>
        <v>2.4666921616741753E-2</v>
      </c>
      <c r="U113" s="233">
        <f t="shared" si="18"/>
        <v>2.5328151713166009E-2</v>
      </c>
      <c r="V113" s="233">
        <f t="shared" si="18"/>
        <v>2.5527459431933165E-2</v>
      </c>
      <c r="W113" s="233">
        <f t="shared" si="18"/>
        <v>2.53992396150566E-2</v>
      </c>
      <c r="X113" s="233">
        <f t="shared" si="18"/>
        <v>2.5067342510598233E-2</v>
      </c>
      <c r="Y113" s="233">
        <f t="shared" si="18"/>
        <v>2.4939631398086325E-2</v>
      </c>
      <c r="DA113" s="177"/>
    </row>
    <row r="114" spans="1:105" ht="12" customHeight="1" x14ac:dyDescent="0.25">
      <c r="A114" s="173" t="s">
        <v>94</v>
      </c>
      <c r="B114" s="233">
        <f t="shared" ref="B114:Y114" si="19">IF(B$36=0,0,B$36/B$32)</f>
        <v>1.4245620308374484E-2</v>
      </c>
      <c r="C114" s="233">
        <f t="shared" si="19"/>
        <v>1.409410442871099E-2</v>
      </c>
      <c r="D114" s="233">
        <f t="shared" si="19"/>
        <v>1.4058243338530351E-2</v>
      </c>
      <c r="E114" s="233">
        <f t="shared" si="19"/>
        <v>1.4012407845006717E-2</v>
      </c>
      <c r="F114" s="233">
        <f t="shared" si="19"/>
        <v>1.4037317728822019E-2</v>
      </c>
      <c r="G114" s="233">
        <f t="shared" si="19"/>
        <v>1.4041779595303359E-2</v>
      </c>
      <c r="H114" s="233">
        <f t="shared" si="19"/>
        <v>1.3968327819953131E-2</v>
      </c>
      <c r="I114" s="233">
        <f t="shared" si="19"/>
        <v>1.4052085508951134E-2</v>
      </c>
      <c r="J114" s="233">
        <f t="shared" si="19"/>
        <v>1.3936938657400805E-2</v>
      </c>
      <c r="K114" s="233">
        <f t="shared" si="19"/>
        <v>1.3822721851910807E-2</v>
      </c>
      <c r="L114" s="233">
        <f t="shared" si="19"/>
        <v>1.3907770170404324E-2</v>
      </c>
      <c r="M114" s="233">
        <f t="shared" si="19"/>
        <v>1.3721354634481223E-2</v>
      </c>
      <c r="N114" s="233">
        <f t="shared" si="19"/>
        <v>1.4036976663414436E-2</v>
      </c>
      <c r="O114" s="233">
        <f t="shared" si="19"/>
        <v>1.4095897216556521E-2</v>
      </c>
      <c r="P114" s="233">
        <f t="shared" si="19"/>
        <v>1.4054816082252562E-2</v>
      </c>
      <c r="Q114" s="233">
        <f t="shared" si="19"/>
        <v>1.4220829068738464E-2</v>
      </c>
      <c r="R114" s="233">
        <f t="shared" si="19"/>
        <v>1.4177317869306859E-2</v>
      </c>
      <c r="S114" s="233">
        <f t="shared" si="19"/>
        <v>1.4044807952862066E-2</v>
      </c>
      <c r="T114" s="233">
        <f t="shared" si="19"/>
        <v>1.3771709813906852E-2</v>
      </c>
      <c r="U114" s="233">
        <f t="shared" si="19"/>
        <v>1.4140879066141237E-2</v>
      </c>
      <c r="V114" s="233">
        <f t="shared" si="19"/>
        <v>1.425215391872235E-2</v>
      </c>
      <c r="W114" s="233">
        <f t="shared" si="19"/>
        <v>1.4180567924415792E-2</v>
      </c>
      <c r="X114" s="233">
        <f t="shared" si="19"/>
        <v>1.3995267517591852E-2</v>
      </c>
      <c r="Y114" s="233">
        <f t="shared" si="19"/>
        <v>1.3923965536385923E-2</v>
      </c>
      <c r="DA114" s="177"/>
    </row>
    <row r="115" spans="1:105" ht="12" customHeight="1" x14ac:dyDescent="0.25">
      <c r="A115" s="56" t="s">
        <v>95</v>
      </c>
      <c r="B115" s="300">
        <f t="shared" ref="B115:Y115" si="20">IF(B$37=0,0,B$37/B$32)</f>
        <v>8.1722514467947975E-3</v>
      </c>
      <c r="C115" s="300">
        <f t="shared" si="20"/>
        <v>9.0896727871945127E-3</v>
      </c>
      <c r="D115" s="300">
        <f t="shared" si="20"/>
        <v>9.093357874677549E-3</v>
      </c>
      <c r="E115" s="300">
        <f t="shared" si="20"/>
        <v>1.0187905572941046E-2</v>
      </c>
      <c r="F115" s="300">
        <f t="shared" si="20"/>
        <v>1.4554978199920954E-2</v>
      </c>
      <c r="G115" s="300">
        <f t="shared" si="20"/>
        <v>1.4922913408765445E-2</v>
      </c>
      <c r="H115" s="300">
        <f t="shared" si="20"/>
        <v>1.3306723904639916E-2</v>
      </c>
      <c r="I115" s="300">
        <f t="shared" si="20"/>
        <v>1.6358536973893608E-2</v>
      </c>
      <c r="J115" s="300">
        <f t="shared" si="20"/>
        <v>1.5732049783022874E-2</v>
      </c>
      <c r="K115" s="300">
        <f t="shared" si="20"/>
        <v>1.7672848987236079E-2</v>
      </c>
      <c r="L115" s="300">
        <f t="shared" si="20"/>
        <v>2.229840227714848E-2</v>
      </c>
      <c r="M115" s="300">
        <f t="shared" si="20"/>
        <v>1.6114599789409663E-2</v>
      </c>
      <c r="N115" s="300">
        <f t="shared" si="20"/>
        <v>2.6291919483095869E-2</v>
      </c>
      <c r="O115" s="300">
        <f t="shared" si="20"/>
        <v>2.5028796891102944E-2</v>
      </c>
      <c r="P115" s="300">
        <f t="shared" si="20"/>
        <v>2.7336061188329583E-2</v>
      </c>
      <c r="Q115" s="300">
        <f t="shared" si="20"/>
        <v>3.231989956434405E-2</v>
      </c>
      <c r="R115" s="300">
        <f t="shared" si="20"/>
        <v>1.8003354032064444E-2</v>
      </c>
      <c r="S115" s="300">
        <f t="shared" si="20"/>
        <v>1.8512512667759155E-2</v>
      </c>
      <c r="T115" s="300">
        <f t="shared" si="20"/>
        <v>1.3312072916373274E-2</v>
      </c>
      <c r="U115" s="300">
        <f t="shared" si="20"/>
        <v>3.1436873841600071E-2</v>
      </c>
      <c r="V115" s="300">
        <f t="shared" si="20"/>
        <v>3.3458854270989886E-2</v>
      </c>
      <c r="W115" s="300">
        <f t="shared" si="20"/>
        <v>2.9421977360611379E-2</v>
      </c>
      <c r="X115" s="300">
        <f t="shared" si="20"/>
        <v>2.9031408371133976E-2</v>
      </c>
      <c r="Y115" s="300">
        <f t="shared" si="20"/>
        <v>2.4794901487645786E-2</v>
      </c>
      <c r="DA115" s="68"/>
    </row>
    <row r="116" spans="1:105" ht="12" customHeight="1" x14ac:dyDescent="0.25">
      <c r="A116" s="174" t="s">
        <v>1883</v>
      </c>
      <c r="B116" s="301">
        <f t="shared" ref="B116:Y116" si="21">IF(B$43=0,0,B$43/B$32)</f>
        <v>4.0751778406754584E-2</v>
      </c>
      <c r="C116" s="301">
        <f t="shared" si="21"/>
        <v>4.2483817601721083E-2</v>
      </c>
      <c r="D116" s="301">
        <f t="shared" si="21"/>
        <v>4.0559367468598798E-2</v>
      </c>
      <c r="E116" s="301">
        <f t="shared" si="21"/>
        <v>4.6763596533279238E-2</v>
      </c>
      <c r="F116" s="301">
        <f t="shared" si="21"/>
        <v>6.4260462426584369E-2</v>
      </c>
      <c r="G116" s="301">
        <f t="shared" si="21"/>
        <v>6.5502064554581366E-2</v>
      </c>
      <c r="H116" s="301">
        <f t="shared" si="21"/>
        <v>6.0025446348971397E-2</v>
      </c>
      <c r="I116" s="301">
        <f t="shared" si="21"/>
        <v>7.0019867264107333E-2</v>
      </c>
      <c r="J116" s="301">
        <f t="shared" si="21"/>
        <v>6.8944756140355196E-2</v>
      </c>
      <c r="K116" s="301">
        <f t="shared" si="21"/>
        <v>7.6375642068438068E-2</v>
      </c>
      <c r="L116" s="301">
        <f t="shared" si="21"/>
        <v>8.9923285757127283E-2</v>
      </c>
      <c r="M116" s="301">
        <f t="shared" si="21"/>
        <v>7.292465501917178E-2</v>
      </c>
      <c r="N116" s="301">
        <f t="shared" si="21"/>
        <v>0.10053283417474128</v>
      </c>
      <c r="O116" s="301">
        <f t="shared" si="21"/>
        <v>9.7036254541271294E-2</v>
      </c>
      <c r="P116" s="301">
        <f t="shared" si="21"/>
        <v>0.10533857398496919</v>
      </c>
      <c r="Q116" s="301">
        <f t="shared" si="21"/>
        <v>0.11573056551918817</v>
      </c>
      <c r="R116" s="301">
        <f t="shared" si="21"/>
        <v>7.465656008490143E-2</v>
      </c>
      <c r="S116" s="301">
        <f t="shared" si="21"/>
        <v>7.8094038880910932E-2</v>
      </c>
      <c r="T116" s="301">
        <f t="shared" si="21"/>
        <v>6.1618126479063631E-2</v>
      </c>
      <c r="U116" s="301">
        <f t="shared" si="21"/>
        <v>0.11421284935356787</v>
      </c>
      <c r="V116" s="301">
        <f t="shared" si="21"/>
        <v>0.11756373483289799</v>
      </c>
      <c r="W116" s="301">
        <f t="shared" si="21"/>
        <v>0.107072900672882</v>
      </c>
      <c r="X116" s="301">
        <f t="shared" si="21"/>
        <v>0.11019471406087157</v>
      </c>
      <c r="Y116" s="301">
        <f t="shared" si="21"/>
        <v>9.9294225236515196E-2</v>
      </c>
      <c r="DA116" s="178"/>
    </row>
    <row r="117" spans="1:105" ht="12" customHeight="1" x14ac:dyDescent="0.25">
      <c r="A117" s="62" t="s">
        <v>1884</v>
      </c>
      <c r="B117" s="302">
        <f t="shared" ref="B117:Y117" si="22">IF(B$44=0,0,B$44/B$32)</f>
        <v>2.4145802956681006E-2</v>
      </c>
      <c r="C117" s="302">
        <f t="shared" si="22"/>
        <v>2.3978641399226352E-2</v>
      </c>
      <c r="D117" s="302">
        <f t="shared" si="22"/>
        <v>2.4160656764899296E-2</v>
      </c>
      <c r="E117" s="302">
        <f t="shared" si="22"/>
        <v>2.3561981964993584E-2</v>
      </c>
      <c r="F117" s="302">
        <f t="shared" si="22"/>
        <v>2.181479006909872E-2</v>
      </c>
      <c r="G117" s="302">
        <f t="shared" si="22"/>
        <v>2.1688707494849829E-2</v>
      </c>
      <c r="H117" s="302">
        <f t="shared" si="22"/>
        <v>2.2251757349967437E-2</v>
      </c>
      <c r="I117" s="302">
        <f t="shared" si="22"/>
        <v>2.1227808812126599E-2</v>
      </c>
      <c r="J117" s="302">
        <f t="shared" si="22"/>
        <v>2.1360948210209386E-2</v>
      </c>
      <c r="K117" s="302">
        <f t="shared" si="22"/>
        <v>2.063283743694198E-2</v>
      </c>
      <c r="L117" s="302">
        <f t="shared" si="22"/>
        <v>1.9233943393577136E-2</v>
      </c>
      <c r="M117" s="302">
        <f t="shared" si="22"/>
        <v>2.1011129520431614E-2</v>
      </c>
      <c r="N117" s="302">
        <f t="shared" si="22"/>
        <v>1.8119004981972095E-2</v>
      </c>
      <c r="O117" s="302">
        <f t="shared" si="22"/>
        <v>1.8471438201955195E-2</v>
      </c>
      <c r="P117" s="302">
        <f t="shared" si="22"/>
        <v>1.7642326577483183E-2</v>
      </c>
      <c r="Q117" s="302">
        <f t="shared" si="22"/>
        <v>1.6512832668463259E-2</v>
      </c>
      <c r="R117" s="302">
        <f t="shared" si="22"/>
        <v>2.073447008959094E-2</v>
      </c>
      <c r="S117" s="302">
        <f t="shared" si="22"/>
        <v>2.0419859304400489E-2</v>
      </c>
      <c r="T117" s="302">
        <f t="shared" si="22"/>
        <v>2.2130796672838182E-2</v>
      </c>
      <c r="U117" s="302">
        <f t="shared" si="22"/>
        <v>1.6689817947519652E-2</v>
      </c>
      <c r="V117" s="302">
        <f t="shared" si="22"/>
        <v>1.6305515759475211E-2</v>
      </c>
      <c r="W117" s="302">
        <f t="shared" si="22"/>
        <v>1.7403193647747138E-2</v>
      </c>
      <c r="X117" s="302">
        <f t="shared" si="22"/>
        <v>1.7151680585692074E-2</v>
      </c>
      <c r="Y117" s="302">
        <f t="shared" si="22"/>
        <v>1.8293075410865792E-2</v>
      </c>
      <c r="DA117" s="72"/>
    </row>
    <row r="118" spans="1:105" ht="12" customHeight="1" x14ac:dyDescent="0.25">
      <c r="A118" s="62" t="s">
        <v>1896</v>
      </c>
      <c r="B118" s="302">
        <f t="shared" ref="B118:Y118" si="23">IF(B$55=0,0,B$55/B$32)</f>
        <v>1.6605975450073571E-2</v>
      </c>
      <c r="C118" s="302">
        <f t="shared" si="23"/>
        <v>1.8505176202494731E-2</v>
      </c>
      <c r="D118" s="302">
        <f t="shared" si="23"/>
        <v>1.6398710703699505E-2</v>
      </c>
      <c r="E118" s="302">
        <f t="shared" si="23"/>
        <v>2.3201614568285657E-2</v>
      </c>
      <c r="F118" s="302">
        <f t="shared" si="23"/>
        <v>4.2445672357485656E-2</v>
      </c>
      <c r="G118" s="302">
        <f t="shared" si="23"/>
        <v>4.3813357059731529E-2</v>
      </c>
      <c r="H118" s="302">
        <f t="shared" si="23"/>
        <v>3.7773688999003963E-2</v>
      </c>
      <c r="I118" s="302">
        <f t="shared" si="23"/>
        <v>4.879205845198073E-2</v>
      </c>
      <c r="J118" s="302">
        <f t="shared" si="23"/>
        <v>4.7583807930145813E-2</v>
      </c>
      <c r="K118" s="302">
        <f t="shared" si="23"/>
        <v>5.5742804631496091E-2</v>
      </c>
      <c r="L118" s="302">
        <f t="shared" si="23"/>
        <v>7.0689342363550151E-2</v>
      </c>
      <c r="M118" s="302">
        <f t="shared" si="23"/>
        <v>5.1913525498740176E-2</v>
      </c>
      <c r="N118" s="302">
        <f t="shared" si="23"/>
        <v>8.2413829192769184E-2</v>
      </c>
      <c r="O118" s="302">
        <f t="shared" si="23"/>
        <v>7.8564816339316113E-2</v>
      </c>
      <c r="P118" s="302">
        <f t="shared" si="23"/>
        <v>8.7696247407486022E-2</v>
      </c>
      <c r="Q118" s="302">
        <f t="shared" si="23"/>
        <v>9.921773285072491E-2</v>
      </c>
      <c r="R118" s="302">
        <f t="shared" si="23"/>
        <v>5.3922089995310479E-2</v>
      </c>
      <c r="S118" s="302">
        <f t="shared" si="23"/>
        <v>5.7674179576510456E-2</v>
      </c>
      <c r="T118" s="302">
        <f t="shared" si="23"/>
        <v>3.9487329806225449E-2</v>
      </c>
      <c r="U118" s="302">
        <f t="shared" si="23"/>
        <v>9.7523031406048219E-2</v>
      </c>
      <c r="V118" s="302">
        <f t="shared" si="23"/>
        <v>0.10125821907342278</v>
      </c>
      <c r="W118" s="302">
        <f t="shared" si="23"/>
        <v>8.9669707025134868E-2</v>
      </c>
      <c r="X118" s="302">
        <f t="shared" si="23"/>
        <v>9.304303347517949E-2</v>
      </c>
      <c r="Y118" s="302">
        <f t="shared" si="23"/>
        <v>8.1001149825649404E-2</v>
      </c>
      <c r="DA118" s="72"/>
    </row>
    <row r="119" spans="1:105" ht="12" customHeight="1" x14ac:dyDescent="0.25">
      <c r="A119" s="174" t="s">
        <v>1898</v>
      </c>
      <c r="B119" s="301">
        <f t="shared" ref="B119:Y119" si="24">IF(B$56=0,0,B$56/B$32)</f>
        <v>0.80134595431007505</v>
      </c>
      <c r="C119" s="301">
        <f t="shared" si="24"/>
        <v>0.79996600463826495</v>
      </c>
      <c r="D119" s="301">
        <f t="shared" si="24"/>
        <v>0.80138890219754966</v>
      </c>
      <c r="E119" s="301">
        <f t="shared" si="24"/>
        <v>0.79644896344097871</v>
      </c>
      <c r="F119" s="301">
        <f t="shared" si="24"/>
        <v>0.78077035771873737</v>
      </c>
      <c r="G119" s="301">
        <f t="shared" si="24"/>
        <v>0.77959543954902699</v>
      </c>
      <c r="H119" s="301">
        <f t="shared" si="24"/>
        <v>0.78498307478890683</v>
      </c>
      <c r="I119" s="301">
        <f t="shared" si="24"/>
        <v>0.77525721947991855</v>
      </c>
      <c r="J119" s="301">
        <f t="shared" si="24"/>
        <v>0.7769862019805176</v>
      </c>
      <c r="K119" s="301">
        <f t="shared" si="24"/>
        <v>0.77074083905222146</v>
      </c>
      <c r="L119" s="301">
        <f t="shared" si="24"/>
        <v>0.75723324374399836</v>
      </c>
      <c r="M119" s="301">
        <f t="shared" si="24"/>
        <v>0.77483350675768059</v>
      </c>
      <c r="N119" s="301">
        <f t="shared" si="24"/>
        <v>0.74607824292297575</v>
      </c>
      <c r="O119" s="301">
        <f t="shared" si="24"/>
        <v>0.74930867777729493</v>
      </c>
      <c r="P119" s="301">
        <f t="shared" si="24"/>
        <v>0.7418672453712547</v>
      </c>
      <c r="Q119" s="301">
        <f t="shared" si="24"/>
        <v>0.72982983637820775</v>
      </c>
      <c r="R119" s="301">
        <f t="shared" si="24"/>
        <v>0.77020168836333658</v>
      </c>
      <c r="S119" s="301">
        <f t="shared" si="24"/>
        <v>0.7679721152351584</v>
      </c>
      <c r="T119" s="301">
        <f t="shared" si="24"/>
        <v>0.78468671581163274</v>
      </c>
      <c r="U119" s="301">
        <f t="shared" si="24"/>
        <v>0.73194499030352389</v>
      </c>
      <c r="V119" s="301">
        <f t="shared" si="24"/>
        <v>0.72746671627073944</v>
      </c>
      <c r="W119" s="301">
        <f t="shared" si="24"/>
        <v>0.73835480508880136</v>
      </c>
      <c r="X119" s="301">
        <f t="shared" si="24"/>
        <v>0.737345763574213</v>
      </c>
      <c r="Y119" s="301">
        <f t="shared" si="24"/>
        <v>0.74868437675580379</v>
      </c>
      <c r="DA119" s="178"/>
    </row>
    <row r="120" spans="1:105" ht="12" customHeight="1" x14ac:dyDescent="0.25">
      <c r="A120" s="62" t="s">
        <v>1899</v>
      </c>
      <c r="B120" s="302">
        <f t="shared" ref="B120:Y120" si="25">IF(B$57=0,0,B$57/B$32)</f>
        <v>0.76698432921222004</v>
      </c>
      <c r="C120" s="302">
        <f t="shared" si="25"/>
        <v>0.76167449150483713</v>
      </c>
      <c r="D120" s="302">
        <f t="shared" si="25"/>
        <v>0.76745615606150686</v>
      </c>
      <c r="E120" s="302">
        <f t="shared" si="25"/>
        <v>0.74843942712332567</v>
      </c>
      <c r="F120" s="302">
        <f t="shared" si="25"/>
        <v>0.69294039043019451</v>
      </c>
      <c r="G120" s="302">
        <f t="shared" si="25"/>
        <v>0.68893541454228868</v>
      </c>
      <c r="H120" s="302">
        <f t="shared" si="25"/>
        <v>0.70682052758720104</v>
      </c>
      <c r="I120" s="302">
        <f t="shared" si="25"/>
        <v>0.67429510344402133</v>
      </c>
      <c r="J120" s="302">
        <f t="shared" si="25"/>
        <v>0.67852423726547473</v>
      </c>
      <c r="K120" s="302">
        <f t="shared" si="25"/>
        <v>0.65539601270286318</v>
      </c>
      <c r="L120" s="302">
        <f t="shared" si="25"/>
        <v>0.61096055485480283</v>
      </c>
      <c r="M120" s="302">
        <f t="shared" si="25"/>
        <v>0.66741234947253347</v>
      </c>
      <c r="N120" s="302">
        <f t="shared" si="25"/>
        <v>0.57554486413323136</v>
      </c>
      <c r="O120" s="302">
        <f t="shared" si="25"/>
        <v>0.58673980170916529</v>
      </c>
      <c r="P120" s="302">
        <f t="shared" si="25"/>
        <v>0.56040331481417172</v>
      </c>
      <c r="Q120" s="302">
        <f t="shared" si="25"/>
        <v>0.5245252729982447</v>
      </c>
      <c r="R120" s="302">
        <f t="shared" si="25"/>
        <v>0.6586243440223003</v>
      </c>
      <c r="S120" s="302">
        <f t="shared" si="25"/>
        <v>0.64863082496331004</v>
      </c>
      <c r="T120" s="302">
        <f t="shared" si="25"/>
        <v>0.70297824725486002</v>
      </c>
      <c r="U120" s="302">
        <f t="shared" si="25"/>
        <v>0.53014715833297721</v>
      </c>
      <c r="V120" s="302">
        <f t="shared" si="25"/>
        <v>0.51793991235980097</v>
      </c>
      <c r="W120" s="302">
        <f t="shared" si="25"/>
        <v>0.55280732763432106</v>
      </c>
      <c r="X120" s="302">
        <f t="shared" si="25"/>
        <v>0.5448180891925718</v>
      </c>
      <c r="Y120" s="302">
        <f t="shared" si="25"/>
        <v>0.58107416010985435</v>
      </c>
      <c r="DA120" s="72"/>
    </row>
    <row r="121" spans="1:105" ht="12" customHeight="1" x14ac:dyDescent="0.25">
      <c r="A121" s="62" t="s">
        <v>1911</v>
      </c>
      <c r="B121" s="302">
        <f t="shared" ref="B121:Y121" si="26">IF(B$68=0,0,B$68/B$32)</f>
        <v>3.4361625097854988E-2</v>
      </c>
      <c r="C121" s="302">
        <f t="shared" si="26"/>
        <v>3.8291513133427803E-2</v>
      </c>
      <c r="D121" s="302">
        <f t="shared" si="26"/>
        <v>3.3932746136042746E-2</v>
      </c>
      <c r="E121" s="302">
        <f t="shared" si="26"/>
        <v>4.800953631765309E-2</v>
      </c>
      <c r="F121" s="302">
        <f t="shared" si="26"/>
        <v>8.7829967288542976E-2</v>
      </c>
      <c r="G121" s="302">
        <f t="shared" si="26"/>
        <v>9.0660025006738337E-2</v>
      </c>
      <c r="H121" s="302">
        <f t="shared" si="26"/>
        <v>7.8162547201705804E-2</v>
      </c>
      <c r="I121" s="302">
        <f t="shared" si="26"/>
        <v>0.10096211603589721</v>
      </c>
      <c r="J121" s="302">
        <f t="shared" si="26"/>
        <v>9.846196471504276E-2</v>
      </c>
      <c r="K121" s="302">
        <f t="shared" si="26"/>
        <v>0.11534482634935836</v>
      </c>
      <c r="L121" s="302">
        <f t="shared" si="26"/>
        <v>0.14627268888919545</v>
      </c>
      <c r="M121" s="302">
        <f t="shared" si="26"/>
        <v>0.10742115728514715</v>
      </c>
      <c r="N121" s="302">
        <f t="shared" si="26"/>
        <v>0.17053337878974437</v>
      </c>
      <c r="O121" s="302">
        <f t="shared" si="26"/>
        <v>0.16256887606812961</v>
      </c>
      <c r="P121" s="302">
        <f t="shared" si="26"/>
        <v>0.1814639305570829</v>
      </c>
      <c r="Q121" s="302">
        <f t="shared" si="26"/>
        <v>0.20530456337996306</v>
      </c>
      <c r="R121" s="302">
        <f t="shared" si="26"/>
        <v>0.1115773443410364</v>
      </c>
      <c r="S121" s="302">
        <f t="shared" si="26"/>
        <v>0.11934129027184838</v>
      </c>
      <c r="T121" s="302">
        <f t="shared" si="26"/>
        <v>8.170846855677262E-2</v>
      </c>
      <c r="U121" s="302">
        <f t="shared" si="26"/>
        <v>0.20179783197054663</v>
      </c>
      <c r="V121" s="302">
        <f t="shared" si="26"/>
        <v>0.20952680391093853</v>
      </c>
      <c r="W121" s="302">
        <f t="shared" si="26"/>
        <v>0.18554747745448028</v>
      </c>
      <c r="X121" s="302">
        <f t="shared" si="26"/>
        <v>0.19252767438164112</v>
      </c>
      <c r="Y121" s="302">
        <f t="shared" si="26"/>
        <v>0.16761021664594936</v>
      </c>
      <c r="DA121" s="72"/>
    </row>
    <row r="122" spans="1:105" ht="12" customHeight="1" x14ac:dyDescent="0.25">
      <c r="A122" s="174" t="s">
        <v>1913</v>
      </c>
      <c r="B122" s="301">
        <f t="shared" ref="B122:Y122" si="27">IF(B$69=0,0,B$69/B$32)</f>
        <v>0.10511415696105796</v>
      </c>
      <c r="C122" s="301">
        <f t="shared" si="27"/>
        <v>0.10431917868773689</v>
      </c>
      <c r="D122" s="301">
        <f t="shared" si="27"/>
        <v>0.10492935952401793</v>
      </c>
      <c r="E122" s="301">
        <f t="shared" si="27"/>
        <v>0.1027140737018435</v>
      </c>
      <c r="F122" s="301">
        <f t="shared" si="27"/>
        <v>9.6450725637574342E-2</v>
      </c>
      <c r="G122" s="301">
        <f t="shared" si="27"/>
        <v>9.6002132350612751E-2</v>
      </c>
      <c r="H122" s="301">
        <f t="shared" si="27"/>
        <v>9.7937348438943861E-2</v>
      </c>
      <c r="I122" s="301">
        <f t="shared" si="27"/>
        <v>9.4354649053656606E-2</v>
      </c>
      <c r="J122" s="301">
        <f t="shared" si="27"/>
        <v>9.4687893297155545E-2</v>
      </c>
      <c r="K122" s="301">
        <f t="shared" si="27"/>
        <v>9.1919286711333051E-2</v>
      </c>
      <c r="L122" s="301">
        <f t="shared" si="27"/>
        <v>8.6987322208494325E-2</v>
      </c>
      <c r="M122" s="301">
        <f t="shared" si="27"/>
        <v>9.3153327245727932E-2</v>
      </c>
      <c r="N122" s="301">
        <f t="shared" si="27"/>
        <v>8.313459558476935E-2</v>
      </c>
      <c r="O122" s="301">
        <f t="shared" si="27"/>
        <v>8.4479329672915632E-2</v>
      </c>
      <c r="P122" s="301">
        <f t="shared" si="27"/>
        <v>8.1439840344378928E-2</v>
      </c>
      <c r="Q122" s="301">
        <f t="shared" si="27"/>
        <v>7.7581483347457403E-2</v>
      </c>
      <c r="R122" s="301">
        <f t="shared" si="27"/>
        <v>9.2736455056323538E-2</v>
      </c>
      <c r="S122" s="301">
        <f t="shared" si="27"/>
        <v>9.1434398565985509E-2</v>
      </c>
      <c r="T122" s="301">
        <f t="shared" si="27"/>
        <v>9.7251466216245058E-2</v>
      </c>
      <c r="U122" s="301">
        <f t="shared" si="27"/>
        <v>7.8117466727184073E-2</v>
      </c>
      <c r="V122" s="301">
        <f t="shared" si="27"/>
        <v>7.6874373135517191E-2</v>
      </c>
      <c r="W122" s="301">
        <f t="shared" si="27"/>
        <v>8.0738195566591967E-2</v>
      </c>
      <c r="X122" s="301">
        <f t="shared" si="27"/>
        <v>7.959633503501444E-2</v>
      </c>
      <c r="Y122" s="301">
        <f t="shared" si="27"/>
        <v>8.36180282393678E-2</v>
      </c>
      <c r="DA122" s="178"/>
    </row>
    <row r="123" spans="1:105" ht="12" customHeight="1" x14ac:dyDescent="0.25">
      <c r="A123" s="62" t="s">
        <v>1914</v>
      </c>
      <c r="B123" s="302">
        <f t="shared" ref="B123:Y123" si="28">IF(B$70=0,0,B$70/B$32)</f>
        <v>8.6995907711571049E-2</v>
      </c>
      <c r="C123" s="302">
        <f t="shared" si="28"/>
        <v>8.6393634453094753E-2</v>
      </c>
      <c r="D123" s="302">
        <f t="shared" si="28"/>
        <v>8.7049425108828113E-2</v>
      </c>
      <c r="E123" s="302">
        <f t="shared" si="28"/>
        <v>8.4892435020932536E-2</v>
      </c>
      <c r="F123" s="302">
        <f t="shared" si="28"/>
        <v>7.8597405396017242E-2</v>
      </c>
      <c r="G123" s="302">
        <f t="shared" si="28"/>
        <v>7.8143137297620499E-2</v>
      </c>
      <c r="H123" s="302">
        <f t="shared" si="28"/>
        <v>8.0171772805029531E-2</v>
      </c>
      <c r="I123" s="302">
        <f t="shared" si="28"/>
        <v>7.6482546455455935E-2</v>
      </c>
      <c r="J123" s="302">
        <f t="shared" si="28"/>
        <v>7.6962239875018906E-2</v>
      </c>
      <c r="K123" s="302">
        <f t="shared" si="28"/>
        <v>7.4338899588981988E-2</v>
      </c>
      <c r="L123" s="302">
        <f t="shared" si="28"/>
        <v>6.9298766638623333E-2</v>
      </c>
      <c r="M123" s="302">
        <f t="shared" si="28"/>
        <v>7.5701863713319578E-2</v>
      </c>
      <c r="N123" s="302">
        <f t="shared" si="28"/>
        <v>6.5281709126222845E-2</v>
      </c>
      <c r="O123" s="302">
        <f t="shared" si="28"/>
        <v>6.655150528645605E-2</v>
      </c>
      <c r="P123" s="302">
        <f t="shared" si="28"/>
        <v>6.356426487475543E-2</v>
      </c>
      <c r="Q123" s="302">
        <f t="shared" si="28"/>
        <v>5.9494764761374823E-2</v>
      </c>
      <c r="R123" s="302">
        <f t="shared" si="28"/>
        <v>7.4705076058084824E-2</v>
      </c>
      <c r="S123" s="302">
        <f t="shared" si="28"/>
        <v>7.3571551905560417E-2</v>
      </c>
      <c r="T123" s="302">
        <f t="shared" si="28"/>
        <v>7.973595860066679E-2</v>
      </c>
      <c r="U123" s="302">
        <f t="shared" si="28"/>
        <v>6.0132432310916265E-2</v>
      </c>
      <c r="V123" s="302">
        <f t="shared" si="28"/>
        <v>5.8747814133403208E-2</v>
      </c>
      <c r="W123" s="302">
        <f t="shared" si="28"/>
        <v>6.2702682995559408E-2</v>
      </c>
      <c r="X123" s="302">
        <f t="shared" si="28"/>
        <v>6.1796496227861014E-2</v>
      </c>
      <c r="Y123" s="302">
        <f t="shared" si="28"/>
        <v>6.5908874642089846E-2</v>
      </c>
      <c r="DA123" s="72"/>
    </row>
    <row r="124" spans="1:105" ht="12" customHeight="1" x14ac:dyDescent="0.25">
      <c r="A124" s="63" t="s">
        <v>1926</v>
      </c>
      <c r="B124" s="303">
        <f t="shared" ref="B124:Y124" si="29">IF(B$81=0,0,B$81/B$32)</f>
        <v>1.811824924948691E-2</v>
      </c>
      <c r="C124" s="303">
        <f t="shared" si="29"/>
        <v>1.7925544234642137E-2</v>
      </c>
      <c r="D124" s="303">
        <f t="shared" si="29"/>
        <v>1.7879934415189817E-2</v>
      </c>
      <c r="E124" s="303">
        <f t="shared" si="29"/>
        <v>1.7821638680910957E-2</v>
      </c>
      <c r="F124" s="303">
        <f t="shared" si="29"/>
        <v>1.7853320241557107E-2</v>
      </c>
      <c r="G124" s="303">
        <f t="shared" si="29"/>
        <v>1.7858995052992252E-2</v>
      </c>
      <c r="H124" s="303">
        <f t="shared" si="29"/>
        <v>1.776557563391434E-2</v>
      </c>
      <c r="I124" s="303">
        <f t="shared" si="29"/>
        <v>1.7872102598200663E-2</v>
      </c>
      <c r="J124" s="303">
        <f t="shared" si="29"/>
        <v>1.7725653422136646E-2</v>
      </c>
      <c r="K124" s="303">
        <f t="shared" si="29"/>
        <v>1.7580387122351059E-2</v>
      </c>
      <c r="L124" s="303">
        <f t="shared" si="29"/>
        <v>1.7688555569870992E-2</v>
      </c>
      <c r="M124" s="303">
        <f t="shared" si="29"/>
        <v>1.7451463532408361E-2</v>
      </c>
      <c r="N124" s="303">
        <f t="shared" si="29"/>
        <v>1.7852886458546508E-2</v>
      </c>
      <c r="O124" s="303">
        <f t="shared" si="29"/>
        <v>1.7927824386459578E-2</v>
      </c>
      <c r="P124" s="303">
        <f t="shared" si="29"/>
        <v>1.7875575469623494E-2</v>
      </c>
      <c r="Q124" s="303">
        <f t="shared" si="29"/>
        <v>1.8086718586082587E-2</v>
      </c>
      <c r="R124" s="303">
        <f t="shared" si="29"/>
        <v>1.8031378998238701E-2</v>
      </c>
      <c r="S124" s="303">
        <f t="shared" si="29"/>
        <v>1.7862846660425084E-2</v>
      </c>
      <c r="T124" s="303">
        <f t="shared" si="29"/>
        <v>1.7515507615578258E-2</v>
      </c>
      <c r="U124" s="303">
        <f t="shared" si="29"/>
        <v>1.7985034416267805E-2</v>
      </c>
      <c r="V124" s="303">
        <f t="shared" si="29"/>
        <v>1.812655900211398E-2</v>
      </c>
      <c r="W124" s="303">
        <f t="shared" si="29"/>
        <v>1.8035512571032555E-2</v>
      </c>
      <c r="X124" s="303">
        <f t="shared" si="29"/>
        <v>1.7799838807153433E-2</v>
      </c>
      <c r="Y124" s="303">
        <f t="shared" si="29"/>
        <v>1.7709153597277962E-2</v>
      </c>
      <c r="DA124" s="74"/>
    </row>
    <row r="125" spans="1:105" ht="12" customHeight="1" x14ac:dyDescent="0.25">
      <c r="J125" s="131"/>
    </row>
    <row r="126" spans="1:105" ht="12" customHeight="1" x14ac:dyDescent="0.25">
      <c r="A126" s="35" t="s">
        <v>62</v>
      </c>
      <c r="B126" s="232">
        <f t="shared" ref="B126:Y126" si="30">SUM(B$127:B$132)</f>
        <v>0.99999999999999978</v>
      </c>
      <c r="C126" s="232">
        <f t="shared" si="30"/>
        <v>1</v>
      </c>
      <c r="D126" s="232">
        <f t="shared" si="30"/>
        <v>1</v>
      </c>
      <c r="E126" s="232">
        <f t="shared" si="30"/>
        <v>1</v>
      </c>
      <c r="F126" s="232">
        <f t="shared" si="30"/>
        <v>0.99999999999999978</v>
      </c>
      <c r="G126" s="232">
        <f t="shared" si="30"/>
        <v>1.0000000000000002</v>
      </c>
      <c r="H126" s="232">
        <f t="shared" si="30"/>
        <v>1.0000000000000002</v>
      </c>
      <c r="I126" s="232">
        <f t="shared" si="30"/>
        <v>1</v>
      </c>
      <c r="J126" s="232">
        <f t="shared" si="30"/>
        <v>1.0000000000000002</v>
      </c>
      <c r="K126" s="232">
        <f t="shared" si="30"/>
        <v>0.99999999999999978</v>
      </c>
      <c r="L126" s="232">
        <f t="shared" si="30"/>
        <v>0.99999999999999989</v>
      </c>
      <c r="M126" s="232">
        <f t="shared" si="30"/>
        <v>1</v>
      </c>
      <c r="N126" s="232">
        <f t="shared" si="30"/>
        <v>1</v>
      </c>
      <c r="O126" s="232">
        <f t="shared" si="30"/>
        <v>1</v>
      </c>
      <c r="P126" s="232">
        <f t="shared" si="30"/>
        <v>1</v>
      </c>
      <c r="Q126" s="232">
        <f t="shared" si="30"/>
        <v>0.99999999999999989</v>
      </c>
      <c r="R126" s="232">
        <f t="shared" si="30"/>
        <v>1</v>
      </c>
      <c r="S126" s="232">
        <f t="shared" si="30"/>
        <v>0.99999999999999989</v>
      </c>
      <c r="T126" s="232">
        <f t="shared" si="30"/>
        <v>1</v>
      </c>
      <c r="U126" s="232">
        <f t="shared" si="30"/>
        <v>1</v>
      </c>
      <c r="V126" s="232">
        <f t="shared" si="30"/>
        <v>1</v>
      </c>
      <c r="W126" s="232">
        <f t="shared" si="30"/>
        <v>1</v>
      </c>
      <c r="X126" s="232">
        <f t="shared" si="30"/>
        <v>1</v>
      </c>
      <c r="Y126" s="232">
        <f t="shared" si="30"/>
        <v>1</v>
      </c>
      <c r="DA126" s="95"/>
    </row>
    <row r="127" spans="1:105" ht="12" customHeight="1" x14ac:dyDescent="0.25">
      <c r="A127" s="55" t="s">
        <v>91</v>
      </c>
      <c r="B127" s="299">
        <f t="shared" ref="B127:Y127" si="31">IF(B$84=0,0,B$84/B$83)</f>
        <v>2.803260729418152E-2</v>
      </c>
      <c r="C127" s="299">
        <f t="shared" si="31"/>
        <v>2.8040818511597693E-2</v>
      </c>
      <c r="D127" s="299">
        <f t="shared" si="31"/>
        <v>2.8107382973658078E-2</v>
      </c>
      <c r="E127" s="299">
        <f t="shared" si="31"/>
        <v>2.8017915119955883E-2</v>
      </c>
      <c r="F127" s="299">
        <f t="shared" si="31"/>
        <v>2.7595480522292694E-2</v>
      </c>
      <c r="G127" s="299">
        <f t="shared" si="31"/>
        <v>2.7581649737365429E-2</v>
      </c>
      <c r="H127" s="299">
        <f t="shared" si="31"/>
        <v>2.7673414072999308E-2</v>
      </c>
      <c r="I127" s="299">
        <f t="shared" si="31"/>
        <v>2.7520631464322959E-2</v>
      </c>
      <c r="J127" s="299">
        <f t="shared" si="31"/>
        <v>2.7580754340753175E-2</v>
      </c>
      <c r="K127" s="299">
        <f t="shared" si="31"/>
        <v>2.7553081042862883E-2</v>
      </c>
      <c r="L127" s="299">
        <f t="shared" si="31"/>
        <v>2.7449402878084627E-2</v>
      </c>
      <c r="M127" s="299">
        <f t="shared" si="31"/>
        <v>2.7654763974965905E-2</v>
      </c>
      <c r="N127" s="299">
        <f t="shared" si="31"/>
        <v>2.7389270504206021E-2</v>
      </c>
      <c r="O127" s="299">
        <f t="shared" si="31"/>
        <v>2.740421801978065E-2</v>
      </c>
      <c r="P127" s="299">
        <f t="shared" si="31"/>
        <v>2.7412553710388966E-2</v>
      </c>
      <c r="Q127" s="299">
        <f t="shared" si="31"/>
        <v>2.733178887091213E-2</v>
      </c>
      <c r="R127" s="299">
        <f t="shared" si="31"/>
        <v>2.7465081507967521E-2</v>
      </c>
      <c r="S127" s="299">
        <f t="shared" si="31"/>
        <v>2.7510466940090801E-2</v>
      </c>
      <c r="T127" s="299">
        <f t="shared" si="31"/>
        <v>2.7787280208005735E-2</v>
      </c>
      <c r="U127" s="299">
        <f t="shared" si="31"/>
        <v>2.7348327600915118E-2</v>
      </c>
      <c r="V127" s="299">
        <f t="shared" si="31"/>
        <v>2.6761349549745152E-2</v>
      </c>
      <c r="W127" s="299">
        <f t="shared" si="31"/>
        <v>2.6807933247811992E-2</v>
      </c>
      <c r="X127" s="299">
        <f t="shared" si="31"/>
        <v>2.6467920923055124E-2</v>
      </c>
      <c r="Y127" s="299">
        <f t="shared" si="31"/>
        <v>2.6218141614868157E-2</v>
      </c>
      <c r="DA127" s="67"/>
    </row>
    <row r="128" spans="1:105" ht="12" customHeight="1" x14ac:dyDescent="0.25">
      <c r="A128" s="173" t="s">
        <v>92</v>
      </c>
      <c r="B128" s="233">
        <f t="shared" ref="B128:Y128" si="32">IF(B$85=0,0,B$85/B$83)</f>
        <v>3.1050423801744602E-3</v>
      </c>
      <c r="C128" s="233">
        <f t="shared" si="32"/>
        <v>3.1059518987862143E-3</v>
      </c>
      <c r="D128" s="233">
        <f t="shared" si="32"/>
        <v>3.1133249366753412E-3</v>
      </c>
      <c r="E128" s="233">
        <f t="shared" si="32"/>
        <v>3.1034149959233703E-3</v>
      </c>
      <c r="F128" s="233">
        <f t="shared" si="32"/>
        <v>3.0566238674767359E-3</v>
      </c>
      <c r="G128" s="233">
        <f t="shared" si="32"/>
        <v>3.0550918953380214E-3</v>
      </c>
      <c r="H128" s="233">
        <f t="shared" si="32"/>
        <v>3.0652562067822477E-3</v>
      </c>
      <c r="I128" s="233">
        <f t="shared" si="32"/>
        <v>3.0483331831792247E-3</v>
      </c>
      <c r="J128" s="233">
        <f t="shared" si="32"/>
        <v>3.0549927163926252E-3</v>
      </c>
      <c r="K128" s="233">
        <f t="shared" si="32"/>
        <v>3.0519274730548638E-3</v>
      </c>
      <c r="L128" s="233">
        <f t="shared" si="32"/>
        <v>3.0404435218063463E-3</v>
      </c>
      <c r="M128" s="233">
        <f t="shared" si="32"/>
        <v>3.0631904215992845E-3</v>
      </c>
      <c r="N128" s="233">
        <f t="shared" si="32"/>
        <v>3.0337829366044746E-3</v>
      </c>
      <c r="O128" s="233">
        <f t="shared" si="32"/>
        <v>3.0354386038369393E-3</v>
      </c>
      <c r="P128" s="233">
        <f t="shared" si="32"/>
        <v>3.0363619097690379E-3</v>
      </c>
      <c r="Q128" s="233">
        <f t="shared" si="32"/>
        <v>3.0274159616889363E-3</v>
      </c>
      <c r="R128" s="233">
        <f t="shared" si="32"/>
        <v>3.0421801711924927E-3</v>
      </c>
      <c r="S128" s="233">
        <f t="shared" si="32"/>
        <v>3.0472073057970766E-3</v>
      </c>
      <c r="T128" s="233">
        <f t="shared" si="32"/>
        <v>3.0778686324175529E-3</v>
      </c>
      <c r="U128" s="233">
        <f t="shared" si="32"/>
        <v>3.0292478803911329E-3</v>
      </c>
      <c r="V128" s="233">
        <f t="shared" si="32"/>
        <v>3.0324425113393986E-3</v>
      </c>
      <c r="W128" s="233">
        <f t="shared" si="32"/>
        <v>3.0982593819161514E-3</v>
      </c>
      <c r="X128" s="233">
        <f t="shared" si="32"/>
        <v>3.112006788476986E-3</v>
      </c>
      <c r="Y128" s="233">
        <f t="shared" si="32"/>
        <v>3.1293373929112689E-3</v>
      </c>
      <c r="DA128" s="177"/>
    </row>
    <row r="129" spans="1:105" ht="12" customHeight="1" x14ac:dyDescent="0.25">
      <c r="A129" s="173" t="s">
        <v>93</v>
      </c>
      <c r="B129" s="233">
        <f t="shared" ref="B129:Y129" si="33">IF(B$86=0,0,B$86/B$83)</f>
        <v>0.13510403036788737</v>
      </c>
      <c r="C129" s="233">
        <f t="shared" si="33"/>
        <v>0.13514360458784869</v>
      </c>
      <c r="D129" s="233">
        <f t="shared" si="33"/>
        <v>0.13546441410118626</v>
      </c>
      <c r="E129" s="233">
        <f t="shared" si="33"/>
        <v>0.13503322097324483</v>
      </c>
      <c r="F129" s="233">
        <f t="shared" si="33"/>
        <v>0.13299728417606443</v>
      </c>
      <c r="G129" s="233">
        <f t="shared" si="33"/>
        <v>0.13293062627417124</v>
      </c>
      <c r="H129" s="233">
        <f t="shared" si="33"/>
        <v>0.13337288736883371</v>
      </c>
      <c r="I129" s="233">
        <f t="shared" si="33"/>
        <v>0.13263654679281539</v>
      </c>
      <c r="J129" s="233">
        <f t="shared" si="33"/>
        <v>0.13292631088210574</v>
      </c>
      <c r="K129" s="233">
        <f t="shared" si="33"/>
        <v>0.13279293855468302</v>
      </c>
      <c r="L129" s="233">
        <f t="shared" si="33"/>
        <v>0.13229325838666686</v>
      </c>
      <c r="M129" s="233">
        <f t="shared" si="33"/>
        <v>0.13328300263622114</v>
      </c>
      <c r="N129" s="233">
        <f t="shared" si="33"/>
        <v>0.13200344852412604</v>
      </c>
      <c r="O129" s="233">
        <f t="shared" si="33"/>
        <v>0.13207548854441123</v>
      </c>
      <c r="P129" s="233">
        <f t="shared" si="33"/>
        <v>0.1321156626668275</v>
      </c>
      <c r="Q129" s="233">
        <f t="shared" si="33"/>
        <v>0.13172641398899934</v>
      </c>
      <c r="R129" s="233">
        <f t="shared" si="33"/>
        <v>0.13236882203529926</v>
      </c>
      <c r="S129" s="233">
        <f t="shared" si="33"/>
        <v>0.13258755854936999</v>
      </c>
      <c r="T129" s="233">
        <f t="shared" si="33"/>
        <v>0.13392166877900868</v>
      </c>
      <c r="U129" s="233">
        <f t="shared" si="33"/>
        <v>0.13180612291714575</v>
      </c>
      <c r="V129" s="233">
        <f t="shared" si="33"/>
        <v>0.12881860896070729</v>
      </c>
      <c r="W129" s="233">
        <f t="shared" si="33"/>
        <v>0.12890212578770194</v>
      </c>
      <c r="X129" s="233">
        <f t="shared" si="33"/>
        <v>0.12714392757632781</v>
      </c>
      <c r="Y129" s="233">
        <f t="shared" si="33"/>
        <v>0.12583551348368749</v>
      </c>
      <c r="DA129" s="177"/>
    </row>
    <row r="130" spans="1:105" ht="12" customHeight="1" x14ac:dyDescent="0.25">
      <c r="A130" s="173" t="s">
        <v>94</v>
      </c>
      <c r="B130" s="233">
        <f t="shared" ref="B130:Y130" si="34">IF(B$87=0,0,B$87/B$83)</f>
        <v>4.234922746754026E-2</v>
      </c>
      <c r="C130" s="233">
        <f t="shared" si="34"/>
        <v>4.2361632261375272E-2</v>
      </c>
      <c r="D130" s="233">
        <f t="shared" si="34"/>
        <v>4.246219206715672E-2</v>
      </c>
      <c r="E130" s="233">
        <f t="shared" si="34"/>
        <v>4.2327031807259892E-2</v>
      </c>
      <c r="F130" s="233">
        <f t="shared" si="34"/>
        <v>4.1688854320633108E-2</v>
      </c>
      <c r="G130" s="233">
        <f t="shared" si="34"/>
        <v>4.166795997246231E-2</v>
      </c>
      <c r="H130" s="233">
        <f t="shared" si="34"/>
        <v>4.1806589557730083E-2</v>
      </c>
      <c r="I130" s="233">
        <f t="shared" si="34"/>
        <v>4.1575778867164688E-2</v>
      </c>
      <c r="J130" s="233">
        <f t="shared" si="34"/>
        <v>4.166660728505768E-2</v>
      </c>
      <c r="K130" s="233">
        <f t="shared" si="34"/>
        <v>4.162480087101865E-2</v>
      </c>
      <c r="L130" s="233">
        <f t="shared" si="34"/>
        <v>4.1468172907820879E-2</v>
      </c>
      <c r="M130" s="233">
        <f t="shared" si="34"/>
        <v>4.1778414610047915E-2</v>
      </c>
      <c r="N130" s="233">
        <f t="shared" si="34"/>
        <v>4.1377330142008069E-2</v>
      </c>
      <c r="O130" s="233">
        <f t="shared" si="34"/>
        <v>4.1399911549812957E-2</v>
      </c>
      <c r="P130" s="233">
        <f t="shared" si="34"/>
        <v>4.1412504386931767E-2</v>
      </c>
      <c r="Q130" s="233">
        <f t="shared" si="34"/>
        <v>4.1290491884759174E-2</v>
      </c>
      <c r="R130" s="233">
        <f t="shared" si="34"/>
        <v>4.1491858819599332E-2</v>
      </c>
      <c r="S130" s="233">
        <f t="shared" si="34"/>
        <v>4.1560423187106475E-2</v>
      </c>
      <c r="T130" s="233">
        <f t="shared" si="34"/>
        <v>4.1978608621159735E-2</v>
      </c>
      <c r="U130" s="233">
        <f t="shared" si="34"/>
        <v>4.1315477161068682E-2</v>
      </c>
      <c r="V130" s="233">
        <f t="shared" si="34"/>
        <v>4.1228778399285543E-2</v>
      </c>
      <c r="W130" s="233">
        <f t="shared" si="34"/>
        <v>4.2010602855733707E-2</v>
      </c>
      <c r="X130" s="233">
        <f t="shared" si="34"/>
        <v>4.2099921156671001E-2</v>
      </c>
      <c r="Y130" s="233">
        <f t="shared" si="34"/>
        <v>4.2250354817082655E-2</v>
      </c>
      <c r="DA130" s="177"/>
    </row>
    <row r="131" spans="1:105" ht="12" customHeight="1" x14ac:dyDescent="0.25">
      <c r="A131" s="56" t="s">
        <v>95</v>
      </c>
      <c r="B131" s="300">
        <f t="shared" ref="B131:Y131" si="35">IF(B$88=0,0,B$88/B$83)</f>
        <v>0.29138096982153344</v>
      </c>
      <c r="C131" s="300">
        <f t="shared" si="35"/>
        <v>0.29101000784311887</v>
      </c>
      <c r="D131" s="300">
        <f t="shared" si="35"/>
        <v>0.3134589697122413</v>
      </c>
      <c r="E131" s="300">
        <f t="shared" si="35"/>
        <v>0.27076324887607545</v>
      </c>
      <c r="F131" s="300">
        <f t="shared" si="35"/>
        <v>0.22948408152526684</v>
      </c>
      <c r="G131" s="300">
        <f t="shared" si="35"/>
        <v>0.22841370529503771</v>
      </c>
      <c r="H131" s="300">
        <f t="shared" si="35"/>
        <v>0.23373665501412513</v>
      </c>
      <c r="I131" s="300">
        <f t="shared" si="35"/>
        <v>0.22598341378249409</v>
      </c>
      <c r="J131" s="300">
        <f t="shared" si="35"/>
        <v>0.22360375452767534</v>
      </c>
      <c r="K131" s="300">
        <f t="shared" si="35"/>
        <v>0.21698481091456148</v>
      </c>
      <c r="L131" s="300">
        <f t="shared" si="35"/>
        <v>0.21639710741568258</v>
      </c>
      <c r="M131" s="300">
        <f t="shared" si="35"/>
        <v>0.21346326592012652</v>
      </c>
      <c r="N131" s="300">
        <f t="shared" si="35"/>
        <v>0.21830281068088547</v>
      </c>
      <c r="O131" s="300">
        <f t="shared" si="35"/>
        <v>0.21804974522475282</v>
      </c>
      <c r="P131" s="300">
        <f t="shared" si="35"/>
        <v>0.21460244734876188</v>
      </c>
      <c r="Q131" s="300">
        <f t="shared" si="35"/>
        <v>0.22174229286844646</v>
      </c>
      <c r="R131" s="300">
        <f t="shared" si="35"/>
        <v>0.22542746987852513</v>
      </c>
      <c r="S131" s="300">
        <f t="shared" si="35"/>
        <v>0.21902689874427769</v>
      </c>
      <c r="T131" s="300">
        <f t="shared" si="35"/>
        <v>0.22630958396270162</v>
      </c>
      <c r="U131" s="300">
        <f t="shared" si="35"/>
        <v>0.22003624020233001</v>
      </c>
      <c r="V131" s="300">
        <f t="shared" si="35"/>
        <v>0.23854736020510917</v>
      </c>
      <c r="W131" s="300">
        <f t="shared" si="35"/>
        <v>0.23574025575006857</v>
      </c>
      <c r="X131" s="300">
        <f t="shared" si="35"/>
        <v>0.23853232446353845</v>
      </c>
      <c r="Y131" s="300">
        <f t="shared" si="35"/>
        <v>0.24352598185210259</v>
      </c>
      <c r="DA131" s="68"/>
    </row>
    <row r="132" spans="1:105" ht="12" customHeight="1" x14ac:dyDescent="0.25">
      <c r="A132" s="41" t="s">
        <v>1939</v>
      </c>
      <c r="B132" s="235">
        <f t="shared" ref="B132:Y132" si="36">IF(B$94=0,0,B$94/B$83)</f>
        <v>0.5000281226686828</v>
      </c>
      <c r="C132" s="235">
        <f t="shared" si="36"/>
        <v>0.50033798489727321</v>
      </c>
      <c r="D132" s="235">
        <f t="shared" si="36"/>
        <v>0.47739371620908222</v>
      </c>
      <c r="E132" s="235">
        <f t="shared" si="36"/>
        <v>0.52075516822754053</v>
      </c>
      <c r="F132" s="235">
        <f t="shared" si="36"/>
        <v>0.56517767558826593</v>
      </c>
      <c r="G132" s="235">
        <f t="shared" si="36"/>
        <v>0.56635096682562547</v>
      </c>
      <c r="H132" s="235">
        <f t="shared" si="36"/>
        <v>0.56034519777952974</v>
      </c>
      <c r="I132" s="235">
        <f t="shared" si="36"/>
        <v>0.56923529591002364</v>
      </c>
      <c r="J132" s="235">
        <f t="shared" si="36"/>
        <v>0.57116758024801573</v>
      </c>
      <c r="K132" s="235">
        <f t="shared" si="36"/>
        <v>0.57799244114381887</v>
      </c>
      <c r="L132" s="235">
        <f t="shared" si="36"/>
        <v>0.57935161488993858</v>
      </c>
      <c r="M132" s="235">
        <f t="shared" si="36"/>
        <v>0.58075736243703924</v>
      </c>
      <c r="N132" s="235">
        <f t="shared" si="36"/>
        <v>0.57789335721216994</v>
      </c>
      <c r="O132" s="235">
        <f t="shared" si="36"/>
        <v>0.57803519805740544</v>
      </c>
      <c r="P132" s="235">
        <f t="shared" si="36"/>
        <v>0.58142046997732078</v>
      </c>
      <c r="Q132" s="235">
        <f t="shared" si="36"/>
        <v>0.57488159642519387</v>
      </c>
      <c r="R132" s="235">
        <f t="shared" si="36"/>
        <v>0.57020458758741621</v>
      </c>
      <c r="S132" s="235">
        <f t="shared" si="36"/>
        <v>0.57626744527335783</v>
      </c>
      <c r="T132" s="235">
        <f t="shared" si="36"/>
        <v>0.56692498979670669</v>
      </c>
      <c r="U132" s="235">
        <f t="shared" si="36"/>
        <v>0.57646458423814928</v>
      </c>
      <c r="V132" s="235">
        <f t="shared" si="36"/>
        <v>0.5616114603738136</v>
      </c>
      <c r="W132" s="235">
        <f t="shared" si="36"/>
        <v>0.56344082297676756</v>
      </c>
      <c r="X132" s="235">
        <f t="shared" si="36"/>
        <v>0.56264389909193058</v>
      </c>
      <c r="Y132" s="235">
        <f t="shared" si="36"/>
        <v>0.55904067083934794</v>
      </c>
      <c r="DA132" s="97"/>
    </row>
    <row r="133" spans="1:105" ht="12" customHeight="1" x14ac:dyDescent="0.25">
      <c r="J133" s="131"/>
    </row>
    <row r="134" spans="1:105" ht="15" customHeight="1" x14ac:dyDescent="0.25">
      <c r="A134" s="32" t="s">
        <v>341</v>
      </c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DA134" s="88"/>
    </row>
    <row r="135" spans="1:105" ht="12" customHeight="1" x14ac:dyDescent="0.25">
      <c r="J135" s="131"/>
    </row>
    <row r="136" spans="1:105" ht="12" customHeight="1" x14ac:dyDescent="0.25">
      <c r="A136" s="35" t="s">
        <v>54</v>
      </c>
      <c r="B136" s="322">
        <f>IF(B$5=0,0,B$5/PPA_fec!B$5)</f>
        <v>0</v>
      </c>
      <c r="C136" s="322">
        <f>IF(C$5=0,0,C$5/PPA_fec!C$5)</f>
        <v>0</v>
      </c>
      <c r="D136" s="322">
        <f>IF(D$5=0,0,D$5/PPA_fec!D$5)</f>
        <v>0</v>
      </c>
      <c r="E136" s="322">
        <f>IF(E$5=0,0,E$5/PPA_fec!E$5)</f>
        <v>0</v>
      </c>
      <c r="F136" s="322">
        <f>IF(F$5=0,0,F$5/PPA_fec!F$5)</f>
        <v>0</v>
      </c>
      <c r="G136" s="322">
        <f>IF(G$5=0,0,G$5/PPA_fec!G$5)</f>
        <v>0</v>
      </c>
      <c r="H136" s="322">
        <f>IF(H$5=0,0,H$5/PPA_fec!H$5)</f>
        <v>0</v>
      </c>
      <c r="I136" s="322">
        <f>IF(I$5=0,0,I$5/PPA_fec!I$5)</f>
        <v>0</v>
      </c>
      <c r="J136" s="322">
        <f>IF(J$5=0,0,J$5/PPA_fec!J$5)</f>
        <v>0</v>
      </c>
      <c r="K136" s="322">
        <f>IF(K$5=0,0,K$5/PPA_fec!K$5)</f>
        <v>0</v>
      </c>
      <c r="L136" s="322">
        <f>IF(L$5=0,0,L$5/PPA_fec!L$5)</f>
        <v>0</v>
      </c>
      <c r="M136" s="322">
        <f>IF(M$5=0,0,M$5/PPA_fec!M$5)</f>
        <v>0</v>
      </c>
      <c r="N136" s="322">
        <f>IF(N$5=0,0,N$5/PPA_fec!N$5)</f>
        <v>0</v>
      </c>
      <c r="O136" s="322">
        <f>IF(O$5=0,0,O$5/PPA_fec!O$5)</f>
        <v>0</v>
      </c>
      <c r="P136" s="322">
        <f>IF(P$5=0,0,P$5/PPA_fec!P$5)</f>
        <v>0</v>
      </c>
      <c r="Q136" s="322">
        <f>IF(Q$5=0,0,Q$5/PPA_fec!Q$5)</f>
        <v>0</v>
      </c>
      <c r="R136" s="322">
        <f>IF(R$5=0,0,R$5/PPA_fec!R$5)</f>
        <v>0</v>
      </c>
      <c r="S136" s="322">
        <f>IF(S$5=0,0,S$5/PPA_fec!S$5)</f>
        <v>0</v>
      </c>
      <c r="T136" s="322">
        <f>IF(T$5=0,0,T$5/PPA_fec!T$5)</f>
        <v>0</v>
      </c>
      <c r="U136" s="322">
        <f>IF(U$5=0,0,U$5/PPA_fec!U$5)</f>
        <v>0</v>
      </c>
      <c r="V136" s="322">
        <f>IF(V$5=0,0,V$5/PPA_fec!V$5)</f>
        <v>0</v>
      </c>
      <c r="W136" s="322">
        <f>IF(W$5=0,0,W$5/PPA_fec!W$5)</f>
        <v>0</v>
      </c>
      <c r="X136" s="322">
        <f>IF(X$5=0,0,X$5/PPA_fec!X$5)</f>
        <v>0</v>
      </c>
      <c r="Y136" s="322">
        <f>IF(Y$5=0,0,Y$5/PPA_fec!Y$5)</f>
        <v>0</v>
      </c>
      <c r="DA136" s="95"/>
    </row>
    <row r="137" spans="1:105" ht="12" customHeight="1" x14ac:dyDescent="0.25">
      <c r="A137" s="55" t="s">
        <v>91</v>
      </c>
      <c r="B137" s="305">
        <f>IF(B$6=0,0,B$6/PPA_fec!B$6)</f>
        <v>0</v>
      </c>
      <c r="C137" s="305">
        <f>IF(C$6=0,0,C$6/PPA_fec!C$6)</f>
        <v>0</v>
      </c>
      <c r="D137" s="305">
        <f>IF(D$6=0,0,D$6/PPA_fec!D$6)</f>
        <v>0</v>
      </c>
      <c r="E137" s="305">
        <f>IF(E$6=0,0,E$6/PPA_fec!E$6)</f>
        <v>0</v>
      </c>
      <c r="F137" s="305">
        <f>IF(F$6=0,0,F$6/PPA_fec!F$6)</f>
        <v>0</v>
      </c>
      <c r="G137" s="305">
        <f>IF(G$6=0,0,G$6/PPA_fec!G$6)</f>
        <v>0</v>
      </c>
      <c r="H137" s="305">
        <f>IF(H$6=0,0,H$6/PPA_fec!H$6)</f>
        <v>0</v>
      </c>
      <c r="I137" s="305">
        <f>IF(I$6=0,0,I$6/PPA_fec!I$6)</f>
        <v>0</v>
      </c>
      <c r="J137" s="305">
        <f>IF(J$6=0,0,J$6/PPA_fec!J$6)</f>
        <v>0</v>
      </c>
      <c r="K137" s="305">
        <f>IF(K$6=0,0,K$6/PPA_fec!K$6)</f>
        <v>0</v>
      </c>
      <c r="L137" s="305">
        <f>IF(L$6=0,0,L$6/PPA_fec!L$6)</f>
        <v>0</v>
      </c>
      <c r="M137" s="305">
        <f>IF(M$6=0,0,M$6/PPA_fec!M$6)</f>
        <v>0</v>
      </c>
      <c r="N137" s="305">
        <f>IF(N$6=0,0,N$6/PPA_fec!N$6)</f>
        <v>0</v>
      </c>
      <c r="O137" s="305">
        <f>IF(O$6=0,0,O$6/PPA_fec!O$6)</f>
        <v>0</v>
      </c>
      <c r="P137" s="305">
        <f>IF(P$6=0,0,P$6/PPA_fec!P$6)</f>
        <v>0</v>
      </c>
      <c r="Q137" s="305">
        <f>IF(Q$6=0,0,Q$6/PPA_fec!Q$6)</f>
        <v>0</v>
      </c>
      <c r="R137" s="305">
        <f>IF(R$6=0,0,R$6/PPA_fec!R$6)</f>
        <v>0</v>
      </c>
      <c r="S137" s="305">
        <f>IF(S$6=0,0,S$6/PPA_fec!S$6)</f>
        <v>0</v>
      </c>
      <c r="T137" s="305">
        <f>IF(T$6=0,0,T$6/PPA_fec!T$6)</f>
        <v>0</v>
      </c>
      <c r="U137" s="305">
        <f>IF(U$6=0,0,U$6/PPA_fec!U$6)</f>
        <v>0</v>
      </c>
      <c r="V137" s="305">
        <f>IF(V$6=0,0,V$6/PPA_fec!V$6)</f>
        <v>0</v>
      </c>
      <c r="W137" s="305">
        <f>IF(W$6=0,0,W$6/PPA_fec!W$6)</f>
        <v>0</v>
      </c>
      <c r="X137" s="305">
        <f>IF(X$6=0,0,X$6/PPA_fec!X$6)</f>
        <v>0</v>
      </c>
      <c r="Y137" s="305">
        <f>IF(Y$6=0,0,Y$6/PPA_fec!Y$6)</f>
        <v>0</v>
      </c>
      <c r="DA137" s="76"/>
    </row>
    <row r="138" spans="1:105" ht="12" customHeight="1" x14ac:dyDescent="0.25">
      <c r="A138" s="173" t="s">
        <v>92</v>
      </c>
      <c r="B138" s="306">
        <f>IF(B$7=0,0,B$7/PPA_fec!B$7)</f>
        <v>0</v>
      </c>
      <c r="C138" s="306">
        <f>IF(C$7=0,0,C$7/PPA_fec!C$7)</f>
        <v>0</v>
      </c>
      <c r="D138" s="306">
        <f>IF(D$7=0,0,D$7/PPA_fec!D$7)</f>
        <v>0</v>
      </c>
      <c r="E138" s="306">
        <f>IF(E$7=0,0,E$7/PPA_fec!E$7)</f>
        <v>0</v>
      </c>
      <c r="F138" s="306">
        <f>IF(F$7=0,0,F$7/PPA_fec!F$7)</f>
        <v>0</v>
      </c>
      <c r="G138" s="306">
        <f>IF(G$7=0,0,G$7/PPA_fec!G$7)</f>
        <v>0</v>
      </c>
      <c r="H138" s="306">
        <f>IF(H$7=0,0,H$7/PPA_fec!H$7)</f>
        <v>0</v>
      </c>
      <c r="I138" s="306">
        <f>IF(I$7=0,0,I$7/PPA_fec!I$7)</f>
        <v>0</v>
      </c>
      <c r="J138" s="306">
        <f>IF(J$7=0,0,J$7/PPA_fec!J$7)</f>
        <v>0</v>
      </c>
      <c r="K138" s="306">
        <f>IF(K$7=0,0,K$7/PPA_fec!K$7)</f>
        <v>0</v>
      </c>
      <c r="L138" s="306">
        <f>IF(L$7=0,0,L$7/PPA_fec!L$7)</f>
        <v>0</v>
      </c>
      <c r="M138" s="306">
        <f>IF(M$7=0,0,M$7/PPA_fec!M$7)</f>
        <v>0</v>
      </c>
      <c r="N138" s="306">
        <f>IF(N$7=0,0,N$7/PPA_fec!N$7)</f>
        <v>0</v>
      </c>
      <c r="O138" s="306">
        <f>IF(O$7=0,0,O$7/PPA_fec!O$7)</f>
        <v>0</v>
      </c>
      <c r="P138" s="306">
        <f>IF(P$7=0,0,P$7/PPA_fec!P$7)</f>
        <v>0</v>
      </c>
      <c r="Q138" s="306">
        <f>IF(Q$7=0,0,Q$7/PPA_fec!Q$7)</f>
        <v>0</v>
      </c>
      <c r="R138" s="306">
        <f>IF(R$7=0,0,R$7/PPA_fec!R$7)</f>
        <v>0</v>
      </c>
      <c r="S138" s="306">
        <f>IF(S$7=0,0,S$7/PPA_fec!S$7)</f>
        <v>0</v>
      </c>
      <c r="T138" s="306">
        <f>IF(T$7=0,0,T$7/PPA_fec!T$7)</f>
        <v>0</v>
      </c>
      <c r="U138" s="306">
        <f>IF(U$7=0,0,U$7/PPA_fec!U$7)</f>
        <v>0</v>
      </c>
      <c r="V138" s="306">
        <f>IF(V$7=0,0,V$7/PPA_fec!V$7)</f>
        <v>0</v>
      </c>
      <c r="W138" s="306">
        <f>IF(W$7=0,0,W$7/PPA_fec!W$7)</f>
        <v>0</v>
      </c>
      <c r="X138" s="306">
        <f>IF(X$7=0,0,X$7/PPA_fec!X$7)</f>
        <v>0</v>
      </c>
      <c r="Y138" s="306">
        <f>IF(Y$7=0,0,Y$7/PPA_fec!Y$7)</f>
        <v>0</v>
      </c>
      <c r="DA138" s="77"/>
    </row>
    <row r="139" spans="1:105" ht="12" customHeight="1" x14ac:dyDescent="0.25">
      <c r="A139" s="173" t="s">
        <v>93</v>
      </c>
      <c r="B139" s="306">
        <f>IF(B$8=0,0,B$8/PPA_fec!B$8)</f>
        <v>0</v>
      </c>
      <c r="C139" s="306">
        <f>IF(C$8=0,0,C$8/PPA_fec!C$8)</f>
        <v>0</v>
      </c>
      <c r="D139" s="306">
        <f>IF(D$8=0,0,D$8/PPA_fec!D$8)</f>
        <v>0</v>
      </c>
      <c r="E139" s="306">
        <f>IF(E$8=0,0,E$8/PPA_fec!E$8)</f>
        <v>0</v>
      </c>
      <c r="F139" s="306">
        <f>IF(F$8=0,0,F$8/PPA_fec!F$8)</f>
        <v>0</v>
      </c>
      <c r="G139" s="306">
        <f>IF(G$8=0,0,G$8/PPA_fec!G$8)</f>
        <v>0</v>
      </c>
      <c r="H139" s="306">
        <f>IF(H$8=0,0,H$8/PPA_fec!H$8)</f>
        <v>0</v>
      </c>
      <c r="I139" s="306">
        <f>IF(I$8=0,0,I$8/PPA_fec!I$8)</f>
        <v>0</v>
      </c>
      <c r="J139" s="306">
        <f>IF(J$8=0,0,J$8/PPA_fec!J$8)</f>
        <v>0</v>
      </c>
      <c r="K139" s="306">
        <f>IF(K$8=0,0,K$8/PPA_fec!K$8)</f>
        <v>0</v>
      </c>
      <c r="L139" s="306">
        <f>IF(L$8=0,0,L$8/PPA_fec!L$8)</f>
        <v>0</v>
      </c>
      <c r="M139" s="306">
        <f>IF(M$8=0,0,M$8/PPA_fec!M$8)</f>
        <v>0</v>
      </c>
      <c r="N139" s="306">
        <f>IF(N$8=0,0,N$8/PPA_fec!N$8)</f>
        <v>0</v>
      </c>
      <c r="O139" s="306">
        <f>IF(O$8=0,0,O$8/PPA_fec!O$8)</f>
        <v>0</v>
      </c>
      <c r="P139" s="306">
        <f>IF(P$8=0,0,P$8/PPA_fec!P$8)</f>
        <v>0</v>
      </c>
      <c r="Q139" s="306">
        <f>IF(Q$8=0,0,Q$8/PPA_fec!Q$8)</f>
        <v>0</v>
      </c>
      <c r="R139" s="306">
        <f>IF(R$8=0,0,R$8/PPA_fec!R$8)</f>
        <v>0</v>
      </c>
      <c r="S139" s="306">
        <f>IF(S$8=0,0,S$8/PPA_fec!S$8)</f>
        <v>0</v>
      </c>
      <c r="T139" s="306">
        <f>IF(T$8=0,0,T$8/PPA_fec!T$8)</f>
        <v>0</v>
      </c>
      <c r="U139" s="306">
        <f>IF(U$8=0,0,U$8/PPA_fec!U$8)</f>
        <v>0</v>
      </c>
      <c r="V139" s="306">
        <f>IF(V$8=0,0,V$8/PPA_fec!V$8)</f>
        <v>0</v>
      </c>
      <c r="W139" s="306">
        <f>IF(W$8=0,0,W$8/PPA_fec!W$8)</f>
        <v>0</v>
      </c>
      <c r="X139" s="306">
        <f>IF(X$8=0,0,X$8/PPA_fec!X$8)</f>
        <v>0</v>
      </c>
      <c r="Y139" s="306">
        <f>IF(Y$8=0,0,Y$8/PPA_fec!Y$8)</f>
        <v>0</v>
      </c>
      <c r="DA139" s="77"/>
    </row>
    <row r="140" spans="1:105" ht="12" customHeight="1" x14ac:dyDescent="0.25">
      <c r="A140" s="173" t="s">
        <v>94</v>
      </c>
      <c r="B140" s="306">
        <f>IF(B$9=0,0,B$9/PPA_fec!B$9)</f>
        <v>0</v>
      </c>
      <c r="C140" s="306">
        <f>IF(C$9=0,0,C$9/PPA_fec!C$9)</f>
        <v>0</v>
      </c>
      <c r="D140" s="306">
        <f>IF(D$9=0,0,D$9/PPA_fec!D$9)</f>
        <v>0</v>
      </c>
      <c r="E140" s="306">
        <f>IF(E$9=0,0,E$9/PPA_fec!E$9)</f>
        <v>0</v>
      </c>
      <c r="F140" s="306">
        <f>IF(F$9=0,0,F$9/PPA_fec!F$9)</f>
        <v>0</v>
      </c>
      <c r="G140" s="306">
        <f>IF(G$9=0,0,G$9/PPA_fec!G$9)</f>
        <v>0</v>
      </c>
      <c r="H140" s="306">
        <f>IF(H$9=0,0,H$9/PPA_fec!H$9)</f>
        <v>0</v>
      </c>
      <c r="I140" s="306">
        <f>IF(I$9=0,0,I$9/PPA_fec!I$9)</f>
        <v>0</v>
      </c>
      <c r="J140" s="306">
        <f>IF(J$9=0,0,J$9/PPA_fec!J$9)</f>
        <v>0</v>
      </c>
      <c r="K140" s="306">
        <f>IF(K$9=0,0,K$9/PPA_fec!K$9)</f>
        <v>0</v>
      </c>
      <c r="L140" s="306">
        <f>IF(L$9=0,0,L$9/PPA_fec!L$9)</f>
        <v>0</v>
      </c>
      <c r="M140" s="306">
        <f>IF(M$9=0,0,M$9/PPA_fec!M$9)</f>
        <v>0</v>
      </c>
      <c r="N140" s="306">
        <f>IF(N$9=0,0,N$9/PPA_fec!N$9)</f>
        <v>0</v>
      </c>
      <c r="O140" s="306">
        <f>IF(O$9=0,0,O$9/PPA_fec!O$9)</f>
        <v>0</v>
      </c>
      <c r="P140" s="306">
        <f>IF(P$9=0,0,P$9/PPA_fec!P$9)</f>
        <v>0</v>
      </c>
      <c r="Q140" s="306">
        <f>IF(Q$9=0,0,Q$9/PPA_fec!Q$9)</f>
        <v>0</v>
      </c>
      <c r="R140" s="306">
        <f>IF(R$9=0,0,R$9/PPA_fec!R$9)</f>
        <v>0</v>
      </c>
      <c r="S140" s="306">
        <f>IF(S$9=0,0,S$9/PPA_fec!S$9)</f>
        <v>0</v>
      </c>
      <c r="T140" s="306">
        <f>IF(T$9=0,0,T$9/PPA_fec!T$9)</f>
        <v>0</v>
      </c>
      <c r="U140" s="306">
        <f>IF(U$9=0,0,U$9/PPA_fec!U$9)</f>
        <v>0</v>
      </c>
      <c r="V140" s="306">
        <f>IF(V$9=0,0,V$9/PPA_fec!V$9)</f>
        <v>0</v>
      </c>
      <c r="W140" s="306">
        <f>IF(W$9=0,0,W$9/PPA_fec!W$9)</f>
        <v>0</v>
      </c>
      <c r="X140" s="306">
        <f>IF(X$9=0,0,X$9/PPA_fec!X$9)</f>
        <v>0</v>
      </c>
      <c r="Y140" s="306">
        <f>IF(Y$9=0,0,Y$9/PPA_fec!Y$9)</f>
        <v>0</v>
      </c>
      <c r="DA140" s="77"/>
    </row>
    <row r="141" spans="1:105" ht="12" customHeight="1" x14ac:dyDescent="0.25">
      <c r="A141" s="56" t="s">
        <v>95</v>
      </c>
      <c r="B141" s="307">
        <f>IF(B$10=0,0,B$10/PPA_fec!B$10)</f>
        <v>0</v>
      </c>
      <c r="C141" s="307">
        <f>IF(C$10=0,0,C$10/PPA_fec!C$10)</f>
        <v>0</v>
      </c>
      <c r="D141" s="307">
        <f>IF(D$10=0,0,D$10/PPA_fec!D$10)</f>
        <v>0</v>
      </c>
      <c r="E141" s="307">
        <f>IF(E$10=0,0,E$10/PPA_fec!E$10)</f>
        <v>0</v>
      </c>
      <c r="F141" s="307">
        <f>IF(F$10=0,0,F$10/PPA_fec!F$10)</f>
        <v>0</v>
      </c>
      <c r="G141" s="307">
        <f>IF(G$10=0,0,G$10/PPA_fec!G$10)</f>
        <v>0</v>
      </c>
      <c r="H141" s="307">
        <f>IF(H$10=0,0,H$10/PPA_fec!H$10)</f>
        <v>0</v>
      </c>
      <c r="I141" s="307">
        <f>IF(I$10=0,0,I$10/PPA_fec!I$10)</f>
        <v>0</v>
      </c>
      <c r="J141" s="307">
        <f>IF(J$10=0,0,J$10/PPA_fec!J$10)</f>
        <v>0</v>
      </c>
      <c r="K141" s="307">
        <f>IF(K$10=0,0,K$10/PPA_fec!K$10)</f>
        <v>0</v>
      </c>
      <c r="L141" s="307">
        <f>IF(L$10=0,0,L$10/PPA_fec!L$10)</f>
        <v>0</v>
      </c>
      <c r="M141" s="307">
        <f>IF(M$10=0,0,M$10/PPA_fec!M$10)</f>
        <v>0</v>
      </c>
      <c r="N141" s="307">
        <f>IF(N$10=0,0,N$10/PPA_fec!N$10)</f>
        <v>0</v>
      </c>
      <c r="O141" s="307">
        <f>IF(O$10=0,0,O$10/PPA_fec!O$10)</f>
        <v>0</v>
      </c>
      <c r="P141" s="307">
        <f>IF(P$10=0,0,P$10/PPA_fec!P$10)</f>
        <v>0</v>
      </c>
      <c r="Q141" s="307">
        <f>IF(Q$10=0,0,Q$10/PPA_fec!Q$10)</f>
        <v>0</v>
      </c>
      <c r="R141" s="307">
        <f>IF(R$10=0,0,R$10/PPA_fec!R$10)</f>
        <v>0</v>
      </c>
      <c r="S141" s="307">
        <f>IF(S$10=0,0,S$10/PPA_fec!S$10)</f>
        <v>0</v>
      </c>
      <c r="T141" s="307">
        <f>IF(T$10=0,0,T$10/PPA_fec!T$10)</f>
        <v>0</v>
      </c>
      <c r="U141" s="307">
        <f>IF(U$10=0,0,U$10/PPA_fec!U$10)</f>
        <v>0</v>
      </c>
      <c r="V141" s="307">
        <f>IF(V$10=0,0,V$10/PPA_fec!V$10)</f>
        <v>0</v>
      </c>
      <c r="W141" s="307">
        <f>IF(W$10=0,0,W$10/PPA_fec!W$10)</f>
        <v>0</v>
      </c>
      <c r="X141" s="307">
        <f>IF(X$10=0,0,X$10/PPA_fec!X$10)</f>
        <v>0</v>
      </c>
      <c r="Y141" s="307">
        <f>IF(Y$10=0,0,Y$10/PPA_fec!Y$10)</f>
        <v>0</v>
      </c>
      <c r="DA141" s="78"/>
    </row>
    <row r="142" spans="1:105" ht="12" customHeight="1" x14ac:dyDescent="0.25">
      <c r="A142" s="174" t="s">
        <v>1853</v>
      </c>
      <c r="B142" s="308">
        <f>IF(B$16=0,0,B$16/PPA_fec!B$16)</f>
        <v>0</v>
      </c>
      <c r="C142" s="308">
        <f>IF(C$16=0,0,C$16/PPA_fec!C$16)</f>
        <v>0</v>
      </c>
      <c r="D142" s="308">
        <f>IF(D$16=0,0,D$16/PPA_fec!D$16)</f>
        <v>0</v>
      </c>
      <c r="E142" s="308">
        <f>IF(E$16=0,0,E$16/PPA_fec!E$16)</f>
        <v>0</v>
      </c>
      <c r="F142" s="308">
        <f>IF(F$16=0,0,F$16/PPA_fec!F$16)</f>
        <v>0</v>
      </c>
      <c r="G142" s="308">
        <f>IF(G$16=0,0,G$16/PPA_fec!G$16)</f>
        <v>0</v>
      </c>
      <c r="H142" s="308">
        <f>IF(H$16=0,0,H$16/PPA_fec!H$16)</f>
        <v>0</v>
      </c>
      <c r="I142" s="308">
        <f>IF(I$16=0,0,I$16/PPA_fec!I$16)</f>
        <v>0</v>
      </c>
      <c r="J142" s="308">
        <f>IF(J$16=0,0,J$16/PPA_fec!J$16)</f>
        <v>0</v>
      </c>
      <c r="K142" s="308">
        <f>IF(K$16=0,0,K$16/PPA_fec!K$16)</f>
        <v>0</v>
      </c>
      <c r="L142" s="308">
        <f>IF(L$16=0,0,L$16/PPA_fec!L$16)</f>
        <v>0</v>
      </c>
      <c r="M142" s="308">
        <f>IF(M$16=0,0,M$16/PPA_fec!M$16)</f>
        <v>0</v>
      </c>
      <c r="N142" s="308">
        <f>IF(N$16=0,0,N$16/PPA_fec!N$16)</f>
        <v>0</v>
      </c>
      <c r="O142" s="308">
        <f>IF(O$16=0,0,O$16/PPA_fec!O$16)</f>
        <v>0</v>
      </c>
      <c r="P142" s="308">
        <f>IF(P$16=0,0,P$16/PPA_fec!P$16)</f>
        <v>0</v>
      </c>
      <c r="Q142" s="308">
        <f>IF(Q$16=0,0,Q$16/PPA_fec!Q$16)</f>
        <v>0</v>
      </c>
      <c r="R142" s="308">
        <f>IF(R$16=0,0,R$16/PPA_fec!R$16)</f>
        <v>0</v>
      </c>
      <c r="S142" s="308">
        <f>IF(S$16=0,0,S$16/PPA_fec!S$16)</f>
        <v>0</v>
      </c>
      <c r="T142" s="308">
        <f>IF(T$16=0,0,T$16/PPA_fec!T$16)</f>
        <v>0</v>
      </c>
      <c r="U142" s="308">
        <f>IF(U$16=0,0,U$16/PPA_fec!U$16)</f>
        <v>0</v>
      </c>
      <c r="V142" s="308">
        <f>IF(V$16=0,0,V$16/PPA_fec!V$16)</f>
        <v>0</v>
      </c>
      <c r="W142" s="308">
        <f>IF(W$16=0,0,W$16/PPA_fec!W$16)</f>
        <v>0</v>
      </c>
      <c r="X142" s="308">
        <f>IF(X$16=0,0,X$16/PPA_fec!X$16)</f>
        <v>0</v>
      </c>
      <c r="Y142" s="308">
        <f>IF(Y$16=0,0,Y$16/PPA_fec!Y$16)</f>
        <v>0</v>
      </c>
      <c r="DA142" s="79"/>
    </row>
    <row r="143" spans="1:105" ht="12" customHeight="1" x14ac:dyDescent="0.25">
      <c r="A143" s="174" t="s">
        <v>1855</v>
      </c>
      <c r="B143" s="308">
        <f>IF(B$17=0,0,B$17/PPA_fec!B$17)</f>
        <v>0</v>
      </c>
      <c r="C143" s="308">
        <f>IF(C$17=0,0,C$17/PPA_fec!C$17)</f>
        <v>0</v>
      </c>
      <c r="D143" s="308">
        <f>IF(D$17=0,0,D$17/PPA_fec!D$17)</f>
        <v>0</v>
      </c>
      <c r="E143" s="308">
        <f>IF(E$17=0,0,E$17/PPA_fec!E$17)</f>
        <v>0</v>
      </c>
      <c r="F143" s="308">
        <f>IF(F$17=0,0,F$17/PPA_fec!F$17)</f>
        <v>0</v>
      </c>
      <c r="G143" s="308">
        <f>IF(G$17=0,0,G$17/PPA_fec!G$17)</f>
        <v>0</v>
      </c>
      <c r="H143" s="308">
        <f>IF(H$17=0,0,H$17/PPA_fec!H$17)</f>
        <v>0</v>
      </c>
      <c r="I143" s="308">
        <f>IF(I$17=0,0,I$17/PPA_fec!I$17)</f>
        <v>0</v>
      </c>
      <c r="J143" s="308">
        <f>IF(J$17=0,0,J$17/PPA_fec!J$17)</f>
        <v>0</v>
      </c>
      <c r="K143" s="308">
        <f>IF(K$17=0,0,K$17/PPA_fec!K$17)</f>
        <v>0</v>
      </c>
      <c r="L143" s="308">
        <f>IF(L$17=0,0,L$17/PPA_fec!L$17)</f>
        <v>0</v>
      </c>
      <c r="M143" s="308">
        <f>IF(M$17=0,0,M$17/PPA_fec!M$17)</f>
        <v>0</v>
      </c>
      <c r="N143" s="308">
        <f>IF(N$17=0,0,N$17/PPA_fec!N$17)</f>
        <v>0</v>
      </c>
      <c r="O143" s="308">
        <f>IF(O$17=0,0,O$17/PPA_fec!O$17)</f>
        <v>0</v>
      </c>
      <c r="P143" s="308">
        <f>IF(P$17=0,0,P$17/PPA_fec!P$17)</f>
        <v>0</v>
      </c>
      <c r="Q143" s="308">
        <f>IF(Q$17=0,0,Q$17/PPA_fec!Q$17)</f>
        <v>0</v>
      </c>
      <c r="R143" s="308">
        <f>IF(R$17=0,0,R$17/PPA_fec!R$17)</f>
        <v>0</v>
      </c>
      <c r="S143" s="308">
        <f>IF(S$17=0,0,S$17/PPA_fec!S$17)</f>
        <v>0</v>
      </c>
      <c r="T143" s="308">
        <f>IF(T$17=0,0,T$17/PPA_fec!T$17)</f>
        <v>0</v>
      </c>
      <c r="U143" s="308">
        <f>IF(U$17=0,0,U$17/PPA_fec!U$17)</f>
        <v>0</v>
      </c>
      <c r="V143" s="308">
        <f>IF(V$17=0,0,V$17/PPA_fec!V$17)</f>
        <v>0</v>
      </c>
      <c r="W143" s="308">
        <f>IF(W$17=0,0,W$17/PPA_fec!W$17)</f>
        <v>0</v>
      </c>
      <c r="X143" s="308">
        <f>IF(X$17=0,0,X$17/PPA_fec!X$17)</f>
        <v>0</v>
      </c>
      <c r="Y143" s="308">
        <f>IF(Y$17=0,0,Y$17/PPA_fec!Y$17)</f>
        <v>0</v>
      </c>
      <c r="DA143" s="79"/>
    </row>
    <row r="144" spans="1:105" ht="12" customHeight="1" x14ac:dyDescent="0.25">
      <c r="A144" s="41" t="s">
        <v>1870</v>
      </c>
      <c r="B144" s="309">
        <f>IF(B$30=0,0,B$30/PPA_fec!B$30)</f>
        <v>0</v>
      </c>
      <c r="C144" s="309">
        <f>IF(C$30=0,0,C$30/PPA_fec!C$30)</f>
        <v>0</v>
      </c>
      <c r="D144" s="309">
        <f>IF(D$30=0,0,D$30/PPA_fec!D$30)</f>
        <v>0</v>
      </c>
      <c r="E144" s="309">
        <f>IF(E$30=0,0,E$30/PPA_fec!E$30)</f>
        <v>0</v>
      </c>
      <c r="F144" s="309">
        <f>IF(F$30=0,0,F$30/PPA_fec!F$30)</f>
        <v>0</v>
      </c>
      <c r="G144" s="309">
        <f>IF(G$30=0,0,G$30/PPA_fec!G$30)</f>
        <v>0</v>
      </c>
      <c r="H144" s="309">
        <f>IF(H$30=0,0,H$30/PPA_fec!H$30)</f>
        <v>0</v>
      </c>
      <c r="I144" s="309">
        <f>IF(I$30=0,0,I$30/PPA_fec!I$30)</f>
        <v>0</v>
      </c>
      <c r="J144" s="309">
        <f>IF(J$30=0,0,J$30/PPA_fec!J$30)</f>
        <v>0</v>
      </c>
      <c r="K144" s="309">
        <f>IF(K$30=0,0,K$30/PPA_fec!K$30)</f>
        <v>0</v>
      </c>
      <c r="L144" s="309">
        <f>IF(L$30=0,0,L$30/PPA_fec!L$30)</f>
        <v>0</v>
      </c>
      <c r="M144" s="309">
        <f>IF(M$30=0,0,M$30/PPA_fec!M$30)</f>
        <v>0</v>
      </c>
      <c r="N144" s="309">
        <f>IF(N$30=0,0,N$30/PPA_fec!N$30)</f>
        <v>0</v>
      </c>
      <c r="O144" s="309">
        <f>IF(O$30=0,0,O$30/PPA_fec!O$30)</f>
        <v>0</v>
      </c>
      <c r="P144" s="309">
        <f>IF(P$30=0,0,P$30/PPA_fec!P$30)</f>
        <v>0</v>
      </c>
      <c r="Q144" s="309">
        <f>IF(Q$30=0,0,Q$30/PPA_fec!Q$30)</f>
        <v>0</v>
      </c>
      <c r="R144" s="309">
        <f>IF(R$30=0,0,R$30/PPA_fec!R$30)</f>
        <v>0</v>
      </c>
      <c r="S144" s="309">
        <f>IF(S$30=0,0,S$30/PPA_fec!S$30)</f>
        <v>0</v>
      </c>
      <c r="T144" s="309">
        <f>IF(T$30=0,0,T$30/PPA_fec!T$30)</f>
        <v>0</v>
      </c>
      <c r="U144" s="309">
        <f>IF(U$30=0,0,U$30/PPA_fec!U$30)</f>
        <v>0</v>
      </c>
      <c r="V144" s="309">
        <f>IF(V$30=0,0,V$30/PPA_fec!V$30)</f>
        <v>0</v>
      </c>
      <c r="W144" s="309">
        <f>IF(W$30=0,0,W$30/PPA_fec!W$30)</f>
        <v>0</v>
      </c>
      <c r="X144" s="309">
        <f>IF(X$30=0,0,X$30/PPA_fec!X$30)</f>
        <v>0</v>
      </c>
      <c r="Y144" s="309">
        <f>IF(Y$30=0,0,Y$30/PPA_fec!Y$30)</f>
        <v>0</v>
      </c>
      <c r="DA144" s="82"/>
    </row>
    <row r="145" spans="1:105" ht="12" customHeight="1" x14ac:dyDescent="0.25">
      <c r="J145" s="131"/>
    </row>
    <row r="146" spans="1:105" ht="12" customHeight="1" x14ac:dyDescent="0.25">
      <c r="A146" s="35" t="s">
        <v>55</v>
      </c>
      <c r="B146" s="322">
        <f>IF(B$32=0,0,B$32/PPA_fec!B$32)</f>
        <v>0.56118588588429008</v>
      </c>
      <c r="C146" s="322">
        <f>IF(C$32=0,0,C$32/PPA_fec!C$32)</f>
        <v>0.56819810579383878</v>
      </c>
      <c r="D146" s="322">
        <f>IF(D$32=0,0,D$32/PPA_fec!D$32)</f>
        <v>0.56964751899712873</v>
      </c>
      <c r="E146" s="322">
        <f>IF(E$32=0,0,E$32/PPA_fec!E$32)</f>
        <v>0.57151087292345959</v>
      </c>
      <c r="F146" s="322">
        <f>IF(F$32=0,0,F$32/PPA_fec!F$32)</f>
        <v>0.57752459608824247</v>
      </c>
      <c r="G146" s="322">
        <f>IF(G$32=0,0,G$32/PPA_fec!G$32)</f>
        <v>0.57734108390449068</v>
      </c>
      <c r="H146" s="322">
        <f>IF(H$32=0,0,H$32/PPA_fec!H$32)</f>
        <v>0.5803770040294669</v>
      </c>
      <c r="I146" s="322">
        <f>IF(I$32=0,0,I$32/PPA_fec!I$32)</f>
        <v>0.57691765726382371</v>
      </c>
      <c r="J146" s="322">
        <f>IF(J$32=0,0,J$32/PPA_fec!J$32)</f>
        <v>0.58168414533357404</v>
      </c>
      <c r="K146" s="322">
        <f>IF(K$32=0,0,K$32/PPA_fec!K$32)</f>
        <v>0.60199612444316009</v>
      </c>
      <c r="L146" s="322">
        <f>IF(L$32=0,0,L$32/PPA_fec!L$32)</f>
        <v>0.60481070144304061</v>
      </c>
      <c r="M146" s="322">
        <f>IF(M$32=0,0,M$32/PPA_fec!M$32)</f>
        <v>0.61302753673788479</v>
      </c>
      <c r="N146" s="322">
        <f>IF(N$32=0,0,N$32/PPA_fec!N$32)</f>
        <v>0.59924358599255168</v>
      </c>
      <c r="O146" s="322">
        <f>IF(O$32=0,0,O$32/PPA_fec!O$32)</f>
        <v>0.59673876043879437</v>
      </c>
      <c r="P146" s="322">
        <f>IF(P$32=0,0,P$32/PPA_fec!P$32)</f>
        <v>0.59848298142399181</v>
      </c>
      <c r="Q146" s="322">
        <f>IF(Q$32=0,0,Q$32/PPA_fec!Q$32)</f>
        <v>0.60307585741560354</v>
      </c>
      <c r="R146" s="322">
        <f>IF(R$32=0,0,R$32/PPA_fec!R$32)</f>
        <v>0.60492674022581161</v>
      </c>
      <c r="S146" s="322">
        <f>IF(S$32=0,0,S$32/PPA_fec!S$32)</f>
        <v>0.61063410141488894</v>
      </c>
      <c r="T146" s="322">
        <f>IF(T$32=0,0,T$32/PPA_fec!T$32)</f>
        <v>0.62274320324656918</v>
      </c>
      <c r="U146" s="322">
        <f>IF(U$32=0,0,U$32/PPA_fec!U$32)</f>
        <v>0.60648554051602643</v>
      </c>
      <c r="V146" s="322">
        <f>IF(V$32=0,0,V$32/PPA_fec!V$32)</f>
        <v>0.60175035525904874</v>
      </c>
      <c r="W146" s="322">
        <f>IF(W$32=0,0,W$32/PPA_fec!W$32)</f>
        <v>0.60478809660636723</v>
      </c>
      <c r="X146" s="322">
        <f>IF(X$32=0,0,X$32/PPA_fec!X$32)</f>
        <v>0.6127956234508416</v>
      </c>
      <c r="Y146" s="322">
        <f>IF(Y$32=0,0,Y$32/PPA_fec!Y$32)</f>
        <v>0.61593363337393747</v>
      </c>
      <c r="DA146" s="95"/>
    </row>
    <row r="147" spans="1:105" ht="12" customHeight="1" x14ac:dyDescent="0.25">
      <c r="A147" s="55" t="s">
        <v>91</v>
      </c>
      <c r="B147" s="305">
        <f>IF(B$33=0,0,B$33/PPA_fec!B$33)</f>
        <v>0.37706948745008029</v>
      </c>
      <c r="C147" s="305">
        <f>IF(C$33=0,0,C$33/PPA_fec!C$33)</f>
        <v>0.3777204971679769</v>
      </c>
      <c r="D147" s="305">
        <f>IF(D$33=0,0,D$33/PPA_fec!D$33)</f>
        <v>0.37772049716797701</v>
      </c>
      <c r="E147" s="305">
        <f>IF(E$33=0,0,E$33/PPA_fec!E$33)</f>
        <v>0.37772049716797701</v>
      </c>
      <c r="F147" s="305">
        <f>IF(F$33=0,0,F$33/PPA_fec!F$33)</f>
        <v>0.38237360112893437</v>
      </c>
      <c r="G147" s="305">
        <f>IF(G$33=0,0,G$33/PPA_fec!G$33)</f>
        <v>0.38237360112893454</v>
      </c>
      <c r="H147" s="305">
        <f>IF(H$33=0,0,H$33/PPA_fec!H$33)</f>
        <v>0.38237360112893443</v>
      </c>
      <c r="I147" s="305">
        <f>IF(I$33=0,0,I$33/PPA_fec!I$33)</f>
        <v>0.38237360112893443</v>
      </c>
      <c r="J147" s="305">
        <f>IF(J$33=0,0,J$33/PPA_fec!J$33)</f>
        <v>0.38237360112893448</v>
      </c>
      <c r="K147" s="305">
        <f>IF(K$33=0,0,K$33/PPA_fec!K$33)</f>
        <v>0.3924827288110313</v>
      </c>
      <c r="L147" s="305">
        <f>IF(L$33=0,0,L$33/PPA_fec!L$33)</f>
        <v>0.3967439000495061</v>
      </c>
      <c r="M147" s="305">
        <f>IF(M$33=0,0,M$33/PPA_fec!M$33)</f>
        <v>0.39674390004950622</v>
      </c>
      <c r="N147" s="305">
        <f>IF(N$33=0,0,N$33/PPA_fec!N$33)</f>
        <v>0.3967439000495061</v>
      </c>
      <c r="O147" s="305">
        <f>IF(O$33=0,0,O$33/PPA_fec!O$33)</f>
        <v>0.39674390004950616</v>
      </c>
      <c r="P147" s="305">
        <f>IF(P$33=0,0,P$33/PPA_fec!P$33)</f>
        <v>0.3967439000495061</v>
      </c>
      <c r="Q147" s="305">
        <f>IF(Q$33=0,0,Q$33/PPA_fec!Q$33)</f>
        <v>0.404510822382386</v>
      </c>
      <c r="R147" s="305">
        <f>IF(R$33=0,0,R$33/PPA_fec!R$33)</f>
        <v>0.40451082238238628</v>
      </c>
      <c r="S147" s="305">
        <f>IF(S$33=0,0,S$33/PPA_fec!S$33)</f>
        <v>0.40451082238238623</v>
      </c>
      <c r="T147" s="305">
        <f>IF(T$33=0,0,T$33/PPA_fec!T$33)</f>
        <v>0.40451082238238617</v>
      </c>
      <c r="U147" s="305">
        <f>IF(U$33=0,0,U$33/PPA_fec!U$33)</f>
        <v>0.40451082238238628</v>
      </c>
      <c r="V147" s="305">
        <f>IF(V$33=0,0,V$33/PPA_fec!V$33)</f>
        <v>0.40451082238238628</v>
      </c>
      <c r="W147" s="305">
        <f>IF(W$33=0,0,W$33/PPA_fec!W$33)</f>
        <v>0.40451082238238606</v>
      </c>
      <c r="X147" s="305">
        <f>IF(X$33=0,0,X$33/PPA_fec!X$33)</f>
        <v>0.40451082238238623</v>
      </c>
      <c r="Y147" s="305">
        <f>IF(Y$33=0,0,Y$33/PPA_fec!Y$33)</f>
        <v>0.40451082238238628</v>
      </c>
      <c r="DA147" s="76"/>
    </row>
    <row r="148" spans="1:105" ht="12" customHeight="1" x14ac:dyDescent="0.25">
      <c r="A148" s="173" t="s">
        <v>92</v>
      </c>
      <c r="B148" s="306">
        <f>IF(B$34=0,0,B$34/PPA_fec!B$34)</f>
        <v>9.8003032404393758E-2</v>
      </c>
      <c r="C148" s="306">
        <f>IF(C$34=0,0,C$34/PPA_fec!C$34)</f>
        <v>9.8172234444341588E-2</v>
      </c>
      <c r="D148" s="306">
        <f>IF(D$34=0,0,D$34/PPA_fec!D$34)</f>
        <v>9.8172234444341561E-2</v>
      </c>
      <c r="E148" s="306">
        <f>IF(E$34=0,0,E$34/PPA_fec!E$34)</f>
        <v>9.8172234444341561E-2</v>
      </c>
      <c r="F148" s="306">
        <f>IF(F$34=0,0,F$34/PPA_fec!F$34)</f>
        <v>9.9381609144348584E-2</v>
      </c>
      <c r="G148" s="306">
        <f>IF(G$34=0,0,G$34/PPA_fec!G$34)</f>
        <v>9.9381609144348571E-2</v>
      </c>
      <c r="H148" s="306">
        <f>IF(H$34=0,0,H$34/PPA_fec!H$34)</f>
        <v>9.9381609144348584E-2</v>
      </c>
      <c r="I148" s="306">
        <f>IF(I$34=0,0,I$34/PPA_fec!I$34)</f>
        <v>9.9381609144348584E-2</v>
      </c>
      <c r="J148" s="306">
        <f>IF(J$34=0,0,J$34/PPA_fec!J$34)</f>
        <v>9.9381609144348584E-2</v>
      </c>
      <c r="K148" s="306">
        <f>IF(K$34=0,0,K$34/PPA_fec!K$34)</f>
        <v>0.10200904308101746</v>
      </c>
      <c r="L148" s="306">
        <f>IF(L$34=0,0,L$34/PPA_fec!L$34)</f>
        <v>0.10311655168848659</v>
      </c>
      <c r="M148" s="306">
        <f>IF(M$34=0,0,M$34/PPA_fec!M$34)</f>
        <v>0.10311655168848656</v>
      </c>
      <c r="N148" s="306">
        <f>IF(N$34=0,0,N$34/PPA_fec!N$34)</f>
        <v>0.10311655168848655</v>
      </c>
      <c r="O148" s="306">
        <f>IF(O$34=0,0,O$34/PPA_fec!O$34)</f>
        <v>0.10311655168848656</v>
      </c>
      <c r="P148" s="306">
        <f>IF(P$34=0,0,P$34/PPA_fec!P$34)</f>
        <v>0.10311655168848656</v>
      </c>
      <c r="Q148" s="306">
        <f>IF(Q$34=0,0,Q$34/PPA_fec!Q$34)</f>
        <v>0.10513522985366805</v>
      </c>
      <c r="R148" s="306">
        <f>IF(R$34=0,0,R$34/PPA_fec!R$34)</f>
        <v>0.10513522985366802</v>
      </c>
      <c r="S148" s="306">
        <f>IF(S$34=0,0,S$34/PPA_fec!S$34)</f>
        <v>0.10513522985366806</v>
      </c>
      <c r="T148" s="306">
        <f>IF(T$34=0,0,T$34/PPA_fec!T$34)</f>
        <v>0.10513522985366808</v>
      </c>
      <c r="U148" s="306">
        <f>IF(U$34=0,0,U$34/PPA_fec!U$34)</f>
        <v>0.10513522985366805</v>
      </c>
      <c r="V148" s="306">
        <f>IF(V$34=0,0,V$34/PPA_fec!V$34)</f>
        <v>0.10513522985366804</v>
      </c>
      <c r="W148" s="306">
        <f>IF(W$34=0,0,W$34/PPA_fec!W$34)</f>
        <v>0.10513522985366808</v>
      </c>
      <c r="X148" s="306">
        <f>IF(X$34=0,0,X$34/PPA_fec!X$34)</f>
        <v>0.10513522985366805</v>
      </c>
      <c r="Y148" s="306">
        <f>IF(Y$34=0,0,Y$34/PPA_fec!Y$34)</f>
        <v>0.10513522985366805</v>
      </c>
      <c r="DA148" s="77"/>
    </row>
    <row r="149" spans="1:105" ht="12" customHeight="1" x14ac:dyDescent="0.25">
      <c r="A149" s="173" t="s">
        <v>93</v>
      </c>
      <c r="B149" s="306">
        <f>IF(B$35=0,0,B$35/PPA_fec!B$35)</f>
        <v>0.53724938672671307</v>
      </c>
      <c r="C149" s="306">
        <f>IF(C$35=0,0,C$35/PPA_fec!C$35)</f>
        <v>0.53817694672118122</v>
      </c>
      <c r="D149" s="306">
        <f>IF(D$35=0,0,D$35/PPA_fec!D$35)</f>
        <v>0.53817694672118122</v>
      </c>
      <c r="E149" s="306">
        <f>IF(E$35=0,0,E$35/PPA_fec!E$35)</f>
        <v>0.5381769467211811</v>
      </c>
      <c r="F149" s="306">
        <f>IF(F$35=0,0,F$35/PPA_fec!F$35)</f>
        <v>0.54480669888252797</v>
      </c>
      <c r="G149" s="306">
        <f>IF(G$35=0,0,G$35/PPA_fec!G$35)</f>
        <v>0.54480669888252775</v>
      </c>
      <c r="H149" s="306">
        <f>IF(H$35=0,0,H$35/PPA_fec!H$35)</f>
        <v>0.54480669888252786</v>
      </c>
      <c r="I149" s="306">
        <f>IF(I$35=0,0,I$35/PPA_fec!I$35)</f>
        <v>0.54480669888252764</v>
      </c>
      <c r="J149" s="306">
        <f>IF(J$35=0,0,J$35/PPA_fec!J$35)</f>
        <v>0.54480669888252797</v>
      </c>
      <c r="K149" s="306">
        <f>IF(K$35=0,0,K$35/PPA_fec!K$35)</f>
        <v>0.559210204942581</v>
      </c>
      <c r="L149" s="306">
        <f>IF(L$35=0,0,L$35/PPA_fec!L$35)</f>
        <v>0.56528153054914121</v>
      </c>
      <c r="M149" s="306">
        <f>IF(M$35=0,0,M$35/PPA_fec!M$35)</f>
        <v>0.56528153054914121</v>
      </c>
      <c r="N149" s="306">
        <f>IF(N$35=0,0,N$35/PPA_fec!N$35)</f>
        <v>0.56528153054914154</v>
      </c>
      <c r="O149" s="306">
        <f>IF(O$35=0,0,O$35/PPA_fec!O$35)</f>
        <v>0.56528153054914154</v>
      </c>
      <c r="P149" s="306">
        <f>IF(P$35=0,0,P$35/PPA_fec!P$35)</f>
        <v>0.56528153054914132</v>
      </c>
      <c r="Q149" s="306">
        <f>IF(Q$35=0,0,Q$35/PPA_fec!Q$35)</f>
        <v>0.57634785757632179</v>
      </c>
      <c r="R149" s="306">
        <f>IF(R$35=0,0,R$35/PPA_fec!R$35)</f>
        <v>0.5763478575763219</v>
      </c>
      <c r="S149" s="306">
        <f>IF(S$35=0,0,S$35/PPA_fec!S$35)</f>
        <v>0.57634785757632179</v>
      </c>
      <c r="T149" s="306">
        <f>IF(T$35=0,0,T$35/PPA_fec!T$35)</f>
        <v>0.5763478575763219</v>
      </c>
      <c r="U149" s="306">
        <f>IF(U$35=0,0,U$35/PPA_fec!U$35)</f>
        <v>0.57634785757632179</v>
      </c>
      <c r="V149" s="306">
        <f>IF(V$35=0,0,V$35/PPA_fec!V$35)</f>
        <v>0.5763478575763219</v>
      </c>
      <c r="W149" s="306">
        <f>IF(W$35=0,0,W$35/PPA_fec!W$35)</f>
        <v>0.57634785757632201</v>
      </c>
      <c r="X149" s="306">
        <f>IF(X$35=0,0,X$35/PPA_fec!X$35)</f>
        <v>0.57634785757632179</v>
      </c>
      <c r="Y149" s="306">
        <f>IF(Y$35=0,0,Y$35/PPA_fec!Y$35)</f>
        <v>0.57634785757632134</v>
      </c>
      <c r="DA149" s="77"/>
    </row>
    <row r="150" spans="1:105" ht="12" customHeight="1" x14ac:dyDescent="0.25">
      <c r="A150" s="173" t="s">
        <v>94</v>
      </c>
      <c r="B150" s="306">
        <f>IF(B$36=0,0,B$36/PPA_fec!B$36)</f>
        <v>0.37865934471423296</v>
      </c>
      <c r="C150" s="306">
        <f>IF(C$36=0,0,C$36/PPA_fec!C$36)</f>
        <v>0.37931309931752449</v>
      </c>
      <c r="D150" s="306">
        <f>IF(D$36=0,0,D$36/PPA_fec!D$36)</f>
        <v>0.37931309931752477</v>
      </c>
      <c r="E150" s="306">
        <f>IF(E$36=0,0,E$36/PPA_fec!E$36)</f>
        <v>0.37931309931752499</v>
      </c>
      <c r="F150" s="306">
        <f>IF(F$36=0,0,F$36/PPA_fec!F$36)</f>
        <v>0.38398582239744944</v>
      </c>
      <c r="G150" s="306">
        <f>IF(G$36=0,0,G$36/PPA_fec!G$36)</f>
        <v>0.38398582239744938</v>
      </c>
      <c r="H150" s="306">
        <f>IF(H$36=0,0,H$36/PPA_fec!H$36)</f>
        <v>0.38398582239744966</v>
      </c>
      <c r="I150" s="306">
        <f>IF(I$36=0,0,I$36/PPA_fec!I$36)</f>
        <v>0.38398582239744949</v>
      </c>
      <c r="J150" s="306">
        <f>IF(J$36=0,0,J$36/PPA_fec!J$36)</f>
        <v>0.38398582239744944</v>
      </c>
      <c r="K150" s="306">
        <f>IF(K$36=0,0,K$36/PPA_fec!K$36)</f>
        <v>0.39413757370891561</v>
      </c>
      <c r="L150" s="306">
        <f>IF(L$36=0,0,L$36/PPA_fec!L$36)</f>
        <v>0.3984167115404797</v>
      </c>
      <c r="M150" s="306">
        <f>IF(M$36=0,0,M$36/PPA_fec!M$36)</f>
        <v>0.3984167115404797</v>
      </c>
      <c r="N150" s="306">
        <f>IF(N$36=0,0,N$36/PPA_fec!N$36)</f>
        <v>0.39841671154047958</v>
      </c>
      <c r="O150" s="306">
        <f>IF(O$36=0,0,O$36/PPA_fec!O$36)</f>
        <v>0.39841671154047964</v>
      </c>
      <c r="P150" s="306">
        <f>IF(P$36=0,0,P$36/PPA_fec!P$36)</f>
        <v>0.3984167115404797</v>
      </c>
      <c r="Q150" s="306">
        <f>IF(Q$36=0,0,Q$36/PPA_fec!Q$36)</f>
        <v>0.40621638194315068</v>
      </c>
      <c r="R150" s="306">
        <f>IF(R$36=0,0,R$36/PPA_fec!R$36)</f>
        <v>0.40621638194315063</v>
      </c>
      <c r="S150" s="306">
        <f>IF(S$36=0,0,S$36/PPA_fec!S$36)</f>
        <v>0.40621638194315074</v>
      </c>
      <c r="T150" s="306">
        <f>IF(T$36=0,0,T$36/PPA_fec!T$36)</f>
        <v>0.40621638194315063</v>
      </c>
      <c r="U150" s="306">
        <f>IF(U$36=0,0,U$36/PPA_fec!U$36)</f>
        <v>0.40621638194315068</v>
      </c>
      <c r="V150" s="306">
        <f>IF(V$36=0,0,V$36/PPA_fec!V$36)</f>
        <v>0.40621638194315063</v>
      </c>
      <c r="W150" s="306">
        <f>IF(W$36=0,0,W$36/PPA_fec!W$36)</f>
        <v>0.40621638194315068</v>
      </c>
      <c r="X150" s="306">
        <f>IF(X$36=0,0,X$36/PPA_fec!X$36)</f>
        <v>0.40621638194315057</v>
      </c>
      <c r="Y150" s="306">
        <f>IF(Y$36=0,0,Y$36/PPA_fec!Y$36)</f>
        <v>0.40621638194315079</v>
      </c>
      <c r="DA150" s="77"/>
    </row>
    <row r="151" spans="1:105" ht="12" customHeight="1" x14ac:dyDescent="0.25">
      <c r="A151" s="56" t="s">
        <v>95</v>
      </c>
      <c r="B151" s="307">
        <f>IF(B$37=0,0,B$37/PPA_fec!B$37)</f>
        <v>0.55489548507964948</v>
      </c>
      <c r="C151" s="307">
        <f>IF(C$37=0,0,C$37/PPA_fec!C$37)</f>
        <v>0.55533324203898271</v>
      </c>
      <c r="D151" s="307">
        <f>IF(D$37=0,0,D$37/PPA_fec!D$37)</f>
        <v>0.54602469050047842</v>
      </c>
      <c r="E151" s="307">
        <f>IF(E$37=0,0,E$37/PPA_fec!E$37)</f>
        <v>0.56235292888340016</v>
      </c>
      <c r="F151" s="307">
        <f>IF(F$37=0,0,F$37/PPA_fec!F$37)</f>
        <v>0.63041083506659501</v>
      </c>
      <c r="G151" s="307">
        <f>IF(G$37=0,0,G$37/PPA_fec!G$37)</f>
        <v>0.63284624120881994</v>
      </c>
      <c r="H151" s="307">
        <f>IF(H$37=0,0,H$37/PPA_fec!H$37)</f>
        <v>0.61852479923667958</v>
      </c>
      <c r="I151" s="307">
        <f>IF(I$37=0,0,I$37/PPA_fec!I$37)</f>
        <v>0.64224060160824825</v>
      </c>
      <c r="J151" s="307">
        <f>IF(J$37=0,0,J$37/PPA_fec!J$37)</f>
        <v>0.63657605709237031</v>
      </c>
      <c r="K151" s="307">
        <f>IF(K$37=0,0,K$37/PPA_fec!K$37)</f>
        <v>0.66260784906377113</v>
      </c>
      <c r="L151" s="307">
        <f>IF(L$37=0,0,L$37/PPA_fec!L$37)</f>
        <v>0.68495185463554198</v>
      </c>
      <c r="M151" s="307">
        <f>IF(M$37=0,0,M$37/PPA_fec!M$37)</f>
        <v>0.65897408938930579</v>
      </c>
      <c r="N151" s="307">
        <f>IF(N$37=0,0,N$37/PPA_fec!N$37)</f>
        <v>0.69170206377130483</v>
      </c>
      <c r="O151" s="307">
        <f>IF(O$37=0,0,O$37/PPA_fec!O$37)</f>
        <v>0.68979347640112576</v>
      </c>
      <c r="P151" s="307">
        <f>IF(P$37=0,0,P$37/PPA_fec!P$37)</f>
        <v>0.69220897954389382</v>
      </c>
      <c r="Q151" s="307">
        <f>IF(Q$37=0,0,Q$37/PPA_fec!Q$37)</f>
        <v>0.71005238781606317</v>
      </c>
      <c r="R151" s="307">
        <f>IF(R$37=0,0,R$37/PPA_fec!R$37)</f>
        <v>0.68740581847472326</v>
      </c>
      <c r="S151" s="307">
        <f>IF(S$37=0,0,S$37/PPA_fec!S$37)</f>
        <v>0.68701048668284348</v>
      </c>
      <c r="T151" s="307">
        <f>IF(T$37=0,0,T$37/PPA_fec!T$37)</f>
        <v>0.64547085619848288</v>
      </c>
      <c r="U151" s="307">
        <f>IF(U$37=0,0,U$37/PPA_fec!U$37)</f>
        <v>0.70945879149899105</v>
      </c>
      <c r="V151" s="307">
        <f>IF(V$37=0,0,V$37/PPA_fec!V$37)</f>
        <v>0.71074346969906332</v>
      </c>
      <c r="W151" s="307">
        <f>IF(W$37=0,0,W$37/PPA_fec!W$37)</f>
        <v>0.70849369094994663</v>
      </c>
      <c r="X151" s="307">
        <f>IF(X$37=0,0,X$37/PPA_fec!X$37)</f>
        <v>0.70744735726404351</v>
      </c>
      <c r="Y151" s="307">
        <f>IF(Y$37=0,0,Y$37/PPA_fec!Y$37)</f>
        <v>0.70229441640866974</v>
      </c>
      <c r="DA151" s="78"/>
    </row>
    <row r="152" spans="1:105" ht="12" customHeight="1" x14ac:dyDescent="0.25">
      <c r="A152" s="174" t="s">
        <v>1883</v>
      </c>
      <c r="B152" s="308">
        <f>IF(B$43=0,0,B$43/PPA_fec!B$43)</f>
        <v>0.52448506416808138</v>
      </c>
      <c r="C152" s="308">
        <f>IF(C$43=0,0,C$43/PPA_fec!C$43)</f>
        <v>0.52773516248934393</v>
      </c>
      <c r="D152" s="308">
        <f>IF(D$43=0,0,D$43/PPA_fec!D$43)</f>
        <v>0.5301681798169734</v>
      </c>
      <c r="E152" s="308">
        <f>IF(E$43=0,0,E$43/PPA_fec!E$43)</f>
        <v>0.52655204281462353</v>
      </c>
      <c r="F152" s="308">
        <f>IF(F$43=0,0,F$43/PPA_fec!F$43)</f>
        <v>0.52414482640650528</v>
      </c>
      <c r="G152" s="308">
        <f>IF(G$43=0,0,G$43/PPA_fec!G$43)</f>
        <v>0.52366412293088982</v>
      </c>
      <c r="H152" s="308">
        <f>IF(H$43=0,0,H$43/PPA_fec!H$43)</f>
        <v>0.52683092110695029</v>
      </c>
      <c r="I152" s="308">
        <f>IF(I$43=0,0,I$43/PPA_fec!I$43)</f>
        <v>0.52213728920629399</v>
      </c>
      <c r="J152" s="308">
        <f>IF(J$43=0,0,J$43/PPA_fec!J$43)</f>
        <v>0.5240887779742488</v>
      </c>
      <c r="K152" s="308">
        <f>IF(K$43=0,0,K$43/PPA_fec!K$43)</f>
        <v>0.53727594034456749</v>
      </c>
      <c r="L152" s="308">
        <f>IF(L$43=0,0,L$43/PPA_fec!L$43)</f>
        <v>0.53887836888725538</v>
      </c>
      <c r="M152" s="308">
        <f>IF(M$43=0,0,M$43/PPA_fec!M$43)</f>
        <v>0.54559577833742012</v>
      </c>
      <c r="N152" s="308">
        <f>IF(N$43=0,0,N$43/PPA_fec!N$43)</f>
        <v>0.53577922813941359</v>
      </c>
      <c r="O152" s="308">
        <f>IF(O$43=0,0,O$43/PPA_fec!O$43)</f>
        <v>0.53569614530701692</v>
      </c>
      <c r="P152" s="308">
        <f>IF(P$43=0,0,P$43/PPA_fec!P$43)</f>
        <v>0.53499756956763267</v>
      </c>
      <c r="Q152" s="308">
        <f>IF(Q$43=0,0,Q$43/PPA_fec!Q$43)</f>
        <v>0.54280582745321559</v>
      </c>
      <c r="R152" s="308">
        <f>IF(R$43=0,0,R$43/PPA_fec!R$43)</f>
        <v>0.54936480033168633</v>
      </c>
      <c r="S152" s="308">
        <f>IF(S$43=0,0,S$43/PPA_fec!S$43)</f>
        <v>0.55034063044856585</v>
      </c>
      <c r="T152" s="308">
        <f>IF(T$43=0,0,T$43/PPA_fec!T$43)</f>
        <v>0.56005087668380937</v>
      </c>
      <c r="U152" s="308">
        <f>IF(U$43=0,0,U$43/PPA_fec!U$43)</f>
        <v>0.54364864020607939</v>
      </c>
      <c r="V152" s="308">
        <f>IF(V$43=0,0,V$43/PPA_fec!V$43)</f>
        <v>0.54236261477070125</v>
      </c>
      <c r="W152" s="308">
        <f>IF(W$43=0,0,W$43/PPA_fec!W$43)</f>
        <v>0.54403637220478973</v>
      </c>
      <c r="X152" s="308">
        <f>IF(X$43=0,0,X$43/PPA_fec!X$43)</f>
        <v>0.54541308527010512</v>
      </c>
      <c r="Y152" s="308">
        <f>IF(Y$43=0,0,Y$43/PPA_fec!Y$43)</f>
        <v>0.54762809806930302</v>
      </c>
      <c r="DA152" s="79"/>
    </row>
    <row r="153" spans="1:105" ht="12" customHeight="1" x14ac:dyDescent="0.25">
      <c r="A153" s="174" t="s">
        <v>1898</v>
      </c>
      <c r="B153" s="308">
        <f>IF(B$56=0,0,B$56/PPA_fec!B$56)</f>
        <v>0.57518083012515808</v>
      </c>
      <c r="C153" s="308">
        <f>IF(C$56=0,0,C$56/PPA_fec!C$56)</f>
        <v>0.58312338515052353</v>
      </c>
      <c r="D153" s="308">
        <f>IF(D$56=0,0,D$56/PPA_fec!D$56)</f>
        <v>0.58468520749057407</v>
      </c>
      <c r="E153" s="308">
        <f>IF(E$56=0,0,E$56/PPA_fec!E$56)</f>
        <v>0.58718978225553431</v>
      </c>
      <c r="F153" s="308">
        <f>IF(F$56=0,0,F$56/PPA_fec!F$56)</f>
        <v>0.59404586390940617</v>
      </c>
      <c r="G153" s="308">
        <f>IF(G$56=0,0,G$56/PPA_fec!G$56)</f>
        <v>0.59390062898065588</v>
      </c>
      <c r="H153" s="308">
        <f>IF(H$56=0,0,H$56/PPA_fec!H$56)</f>
        <v>0.5971337810286218</v>
      </c>
      <c r="I153" s="308">
        <f>IF(I$56=0,0,I$56/PPA_fec!I$56)</f>
        <v>0.59362678173014805</v>
      </c>
      <c r="J153" s="308">
        <f>IF(J$56=0,0,J$56/PPA_fec!J$56)</f>
        <v>0.59918898424545619</v>
      </c>
      <c r="K153" s="308">
        <f>IF(K$56=0,0,K$56/PPA_fec!K$56)</f>
        <v>0.62137277029258875</v>
      </c>
      <c r="L153" s="308">
        <f>IF(L$56=0,0,L$56/PPA_fec!L$56)</f>
        <v>0.62467141840693785</v>
      </c>
      <c r="M153" s="308">
        <f>IF(M$56=0,0,M$56/PPA_fec!M$56)</f>
        <v>0.63324204601738876</v>
      </c>
      <c r="N153" s="308">
        <f>IF(N$56=0,0,N$56/PPA_fec!N$56)</f>
        <v>0.61865278532386769</v>
      </c>
      <c r="O153" s="308">
        <f>IF(O$56=0,0,O$56/PPA_fec!O$56)</f>
        <v>0.61539374474740927</v>
      </c>
      <c r="P153" s="308">
        <f>IF(P$56=0,0,P$56/PPA_fec!P$56)</f>
        <v>0.61813544480802218</v>
      </c>
      <c r="Q153" s="308">
        <f>IF(Q$56=0,0,Q$56/PPA_fec!Q$56)</f>
        <v>0.62196272850476741</v>
      </c>
      <c r="R153" s="308">
        <f>IF(R$56=0,0,R$56/PPA_fec!R$56)</f>
        <v>0.62191715936117664</v>
      </c>
      <c r="S153" s="308">
        <f>IF(S$56=0,0,S$56/PPA_fec!S$56)</f>
        <v>0.62893083341980827</v>
      </c>
      <c r="T153" s="308">
        <f>IF(T$56=0,0,T$56/PPA_fec!T$56)</f>
        <v>0.64210040539040614</v>
      </c>
      <c r="U153" s="308">
        <f>IF(U$56=0,0,U$56/PPA_fec!U$56)</f>
        <v>0.62614448983245985</v>
      </c>
      <c r="V153" s="308">
        <f>IF(V$56=0,0,V$56/PPA_fec!V$56)</f>
        <v>0.62036385309783837</v>
      </c>
      <c r="W153" s="308">
        <f>IF(W$56=0,0,W$56/PPA_fec!W$56)</f>
        <v>0.62352785466899796</v>
      </c>
      <c r="X153" s="308">
        <f>IF(X$56=0,0,X$56/PPA_fec!X$56)</f>
        <v>0.63378822496825415</v>
      </c>
      <c r="Y153" s="308">
        <f>IF(Y$56=0,0,Y$56/PPA_fec!Y$56)</f>
        <v>0.63684495767548843</v>
      </c>
      <c r="DA153" s="79"/>
    </row>
    <row r="154" spans="1:105" ht="12" customHeight="1" x14ac:dyDescent="0.25">
      <c r="A154" s="41" t="s">
        <v>1913</v>
      </c>
      <c r="B154" s="309">
        <f>IF(B$69=0,0,B$69/PPA_fec!B$69)</f>
        <v>0.55780963626084257</v>
      </c>
      <c r="C154" s="309">
        <f>IF(C$69=0,0,C$69/PPA_fec!C$69)</f>
        <v>0.56486470924604326</v>
      </c>
      <c r="D154" s="309">
        <f>IF(D$69=0,0,D$69/PPA_fec!D$69)</f>
        <v>0.56590874741724695</v>
      </c>
      <c r="E154" s="309">
        <f>IF(E$69=0,0,E$69/PPA_fec!E$69)</f>
        <v>0.56896315883501736</v>
      </c>
      <c r="F154" s="309">
        <f>IF(F$69=0,0,F$69/PPA_fec!F$69)</f>
        <v>0.57859703128971285</v>
      </c>
      <c r="G154" s="309">
        <f>IF(G$69=0,0,G$69/PPA_fec!G$69)</f>
        <v>0.57869052686330447</v>
      </c>
      <c r="H154" s="309">
        <f>IF(H$69=0,0,H$69/PPA_fec!H$69)</f>
        <v>0.58060111070149334</v>
      </c>
      <c r="I154" s="309">
        <f>IF(I$69=0,0,I$69/PPA_fec!I$69)</f>
        <v>0.57927688988429582</v>
      </c>
      <c r="J154" s="309">
        <f>IF(J$69=0,0,J$69/PPA_fec!J$69)</f>
        <v>0.58418462590991982</v>
      </c>
      <c r="K154" s="309">
        <f>IF(K$69=0,0,K$69/PPA_fec!K$69)</f>
        <v>0.60722124446736492</v>
      </c>
      <c r="L154" s="309">
        <f>IF(L$69=0,0,L$69/PPA_fec!L$69)</f>
        <v>0.61393900952629998</v>
      </c>
      <c r="M154" s="309">
        <f>IF(M$69=0,0,M$69/PPA_fec!M$69)</f>
        <v>0.61776451427812562</v>
      </c>
      <c r="N154" s="309">
        <f>IF(N$69=0,0,N$69/PPA_fec!N$69)</f>
        <v>0.61068714423885107</v>
      </c>
      <c r="O154" s="309">
        <f>IF(O$69=0,0,O$69/PPA_fec!O$69)</f>
        <v>0.60644920602826591</v>
      </c>
      <c r="P154" s="309">
        <f>IF(P$69=0,0,P$69/PPA_fec!P$69)</f>
        <v>0.61145178944101486</v>
      </c>
      <c r="Q154" s="309">
        <f>IF(Q$69=0,0,Q$69/PPA_fec!Q$69)</f>
        <v>0.61750912520066104</v>
      </c>
      <c r="R154" s="309">
        <f>IF(R$69=0,0,R$69/PPA_fec!R$69)</f>
        <v>0.60807632490657637</v>
      </c>
      <c r="S154" s="309">
        <f>IF(S$69=0,0,S$69/PPA_fec!S$69)</f>
        <v>0.61536037060394633</v>
      </c>
      <c r="T154" s="309">
        <f>IF(T$69=0,0,T$69/PPA_fec!T$69)</f>
        <v>0.62386418336506622</v>
      </c>
      <c r="U154" s="309">
        <f>IF(U$69=0,0,U$69/PPA_fec!U$69)</f>
        <v>0.62162855339219902</v>
      </c>
      <c r="V154" s="309">
        <f>IF(V$69=0,0,V$69/PPA_fec!V$69)</f>
        <v>0.61627630106016507</v>
      </c>
      <c r="W154" s="309">
        <f>IF(W$69=0,0,W$69/PPA_fec!W$69)</f>
        <v>0.61686236107213588</v>
      </c>
      <c r="X154" s="309">
        <f>IF(X$69=0,0,X$69/PPA_fec!X$69)</f>
        <v>0.6286587577628564</v>
      </c>
      <c r="Y154" s="309">
        <f>IF(Y$69=0,0,Y$69/PPA_fec!Y$69)</f>
        <v>0.6285396235577424</v>
      </c>
      <c r="DA154" s="82"/>
    </row>
    <row r="155" spans="1:105" ht="12" customHeight="1" x14ac:dyDescent="0.25">
      <c r="J155" s="131"/>
    </row>
    <row r="156" spans="1:105" ht="12" customHeight="1" x14ac:dyDescent="0.25">
      <c r="A156" s="35" t="s">
        <v>62</v>
      </c>
      <c r="B156" s="322">
        <f>IF(B$83=0,0,B$83/PPA_fec!B$83)</f>
        <v>0.66445986318589878</v>
      </c>
      <c r="C156" s="322">
        <f>IF(C$83=0,0,C$83/PPA_fec!C$83)</f>
        <v>0.66522244555351595</v>
      </c>
      <c r="D156" s="322">
        <f>IF(D$83=0,0,D$83/PPA_fec!D$83)</f>
        <v>0.66364705255889778</v>
      </c>
      <c r="E156" s="322">
        <f>IF(E$83=0,0,E$83/PPA_fec!E$83)</f>
        <v>0.67093179109278078</v>
      </c>
      <c r="F156" s="322">
        <f>IF(F$83=0,0,F$83/PPA_fec!F$83)</f>
        <v>0.68120248743724932</v>
      </c>
      <c r="G156" s="322">
        <f>IF(G$83=0,0,G$83/PPA_fec!G$83)</f>
        <v>0.68154407560125196</v>
      </c>
      <c r="H156" s="322">
        <f>IF(H$83=0,0,H$83/PPA_fec!H$83)</f>
        <v>0.67928409283239721</v>
      </c>
      <c r="I156" s="322">
        <f>IF(I$83=0,0,I$83/PPA_fec!I$83)</f>
        <v>0.68305518346160754</v>
      </c>
      <c r="J156" s="322">
        <f>IF(J$83=0,0,J$83/PPA_fec!J$83)</f>
        <v>0.68156620161969672</v>
      </c>
      <c r="K156" s="322">
        <f>IF(K$83=0,0,K$83/PPA_fec!K$83)</f>
        <v>0.68225074156188203</v>
      </c>
      <c r="L156" s="322">
        <f>IF(L$83=0,0,L$83/PPA_fec!L$83)</f>
        <v>0.68482764660942963</v>
      </c>
      <c r="M156" s="322">
        <f>IF(M$83=0,0,M$83/PPA_fec!M$83)</f>
        <v>0.67974219525983437</v>
      </c>
      <c r="N156" s="322">
        <f>IF(N$83=0,0,N$83/PPA_fec!N$83)</f>
        <v>0.686331166464763</v>
      </c>
      <c r="O156" s="322">
        <f>IF(O$83=0,0,O$83/PPA_fec!O$83)</f>
        <v>0.68595681001268294</v>
      </c>
      <c r="P156" s="322">
        <f>IF(P$83=0,0,P$83/PPA_fec!P$83)</f>
        <v>0.6857482222332677</v>
      </c>
      <c r="Q156" s="322">
        <f>IF(Q$83=0,0,Q$83/PPA_fec!Q$83)</f>
        <v>0.68777459326032497</v>
      </c>
      <c r="R156" s="322">
        <f>IF(R$83=0,0,R$83/PPA_fec!R$83)</f>
        <v>0.68443670804581236</v>
      </c>
      <c r="S156" s="322">
        <f>IF(S$83=0,0,S$83/PPA_fec!S$83)</f>
        <v>0.68330755760335915</v>
      </c>
      <c r="T156" s="322">
        <f>IF(T$83=0,0,T$83/PPA_fec!T$83)</f>
        <v>0.67650053671096055</v>
      </c>
      <c r="U156" s="322">
        <f>IF(U$83=0,0,U$83/PPA_fec!U$83)</f>
        <v>0.68735866587645311</v>
      </c>
      <c r="V156" s="322">
        <f>IF(V$83=0,0,V$83/PPA_fec!V$83)</f>
        <v>0.70829109838100213</v>
      </c>
      <c r="W156" s="322">
        <f>IF(W$83=0,0,W$83/PPA_fec!W$83)</f>
        <v>0.71232159577400045</v>
      </c>
      <c r="X156" s="322">
        <f>IF(X$83=0,0,X$83/PPA_fec!X$83)</f>
        <v>0.72626820813218118</v>
      </c>
      <c r="Y156" s="322">
        <f>IF(Y$83=0,0,Y$83/PPA_fec!Y$83)</f>
        <v>0.73754484684966781</v>
      </c>
      <c r="DA156" s="95"/>
    </row>
    <row r="157" spans="1:105" ht="12" customHeight="1" x14ac:dyDescent="0.25">
      <c r="A157" s="55" t="s">
        <v>91</v>
      </c>
      <c r="B157" s="334">
        <f>IF(B$84=0,0,B$84/PPA_fec!B$84)</f>
        <v>0.50304267418564719</v>
      </c>
      <c r="C157" s="334">
        <f>IF(C$84=0,0,C$84/PPA_fec!C$84)</f>
        <v>0.50376752115467138</v>
      </c>
      <c r="D157" s="334">
        <f>IF(D$84=0,0,D$84/PPA_fec!D$84)</f>
        <v>0.50376752115467138</v>
      </c>
      <c r="E157" s="334">
        <f>IF(E$84=0,0,E$84/PPA_fec!E$84)</f>
        <v>0.50767615933107757</v>
      </c>
      <c r="F157" s="334">
        <f>IF(F$84=0,0,F$84/PPA_fec!F$84)</f>
        <v>0.50767615933107724</v>
      </c>
      <c r="G157" s="334">
        <f>IF(G$84=0,0,G$84/PPA_fec!G$84)</f>
        <v>0.50767615933107724</v>
      </c>
      <c r="H157" s="334">
        <f>IF(H$84=0,0,H$84/PPA_fec!H$84)</f>
        <v>0.50767615933107713</v>
      </c>
      <c r="I157" s="334">
        <f>IF(I$84=0,0,I$84/PPA_fec!I$84)</f>
        <v>0.50767615933107713</v>
      </c>
      <c r="J157" s="334">
        <f>IF(J$84=0,0,J$84/PPA_fec!J$84)</f>
        <v>0.50767615933107724</v>
      </c>
      <c r="K157" s="334">
        <f>IF(K$84=0,0,K$84/PPA_fec!K$84)</f>
        <v>0.50767615933107735</v>
      </c>
      <c r="L157" s="334">
        <f>IF(L$84=0,0,L$84/PPA_fec!L$84)</f>
        <v>0.50767615933107746</v>
      </c>
      <c r="M157" s="334">
        <f>IF(M$84=0,0,M$84/PPA_fec!M$84)</f>
        <v>0.50767615933107724</v>
      </c>
      <c r="N157" s="334">
        <f>IF(N$84=0,0,N$84/PPA_fec!N$84)</f>
        <v>0.50767615933107724</v>
      </c>
      <c r="O157" s="334">
        <f>IF(O$84=0,0,O$84/PPA_fec!O$84)</f>
        <v>0.50767615933107724</v>
      </c>
      <c r="P157" s="334">
        <f>IF(P$84=0,0,P$84/PPA_fec!P$84)</f>
        <v>0.50767615933107713</v>
      </c>
      <c r="Q157" s="334">
        <f>IF(Q$84=0,0,Q$84/PPA_fec!Q$84)</f>
        <v>0.50767615933107724</v>
      </c>
      <c r="R157" s="334">
        <f>IF(R$84=0,0,R$84/PPA_fec!R$84)</f>
        <v>0.50767615933107713</v>
      </c>
      <c r="S157" s="334">
        <f>IF(S$84=0,0,S$84/PPA_fec!S$84)</f>
        <v>0.50767615933107713</v>
      </c>
      <c r="T157" s="334">
        <f>IF(T$84=0,0,T$84/PPA_fec!T$84)</f>
        <v>0.50767615933107746</v>
      </c>
      <c r="U157" s="334">
        <f>IF(U$84=0,0,U$84/PPA_fec!U$84)</f>
        <v>0.50767615933107735</v>
      </c>
      <c r="V157" s="334">
        <f>IF(V$84=0,0,V$84/PPA_fec!V$84)</f>
        <v>0.51190854339796954</v>
      </c>
      <c r="W157" s="334">
        <f>IF(W$84=0,0,W$84/PPA_fec!W$84)</f>
        <v>0.51571768905817239</v>
      </c>
      <c r="X157" s="334">
        <f>IF(X$84=0,0,X$84/PPA_fec!X$84)</f>
        <v>0.51914592015235528</v>
      </c>
      <c r="Y157" s="334">
        <f>IF(Y$84=0,0,Y$84/PPA_fec!Y$84)</f>
        <v>0.52223132813711981</v>
      </c>
      <c r="DA157" s="67"/>
    </row>
    <row r="158" spans="1:105" ht="12" customHeight="1" x14ac:dyDescent="0.25">
      <c r="A158" s="173" t="s">
        <v>92</v>
      </c>
      <c r="B158" s="335">
        <f>IF(B$85=0,0,B$85/PPA_fec!B$85)</f>
        <v>0.1263665894049</v>
      </c>
      <c r="C158" s="335">
        <f>IF(C$85=0,0,C$85/PPA_fec!C$85)</f>
        <v>0.12654867423391439</v>
      </c>
      <c r="D158" s="335">
        <f>IF(D$85=0,0,D$85/PPA_fec!D$85)</f>
        <v>0.12654867423391439</v>
      </c>
      <c r="E158" s="335">
        <f>IF(E$85=0,0,E$85/PPA_fec!E$85)</f>
        <v>0.12753054177898857</v>
      </c>
      <c r="F158" s="335">
        <f>IF(F$85=0,0,F$85/PPA_fec!F$85)</f>
        <v>0.12753054177898859</v>
      </c>
      <c r="G158" s="335">
        <f>IF(G$85=0,0,G$85/PPA_fec!G$85)</f>
        <v>0.12753054177898862</v>
      </c>
      <c r="H158" s="335">
        <f>IF(H$85=0,0,H$85/PPA_fec!H$85)</f>
        <v>0.12753054177898859</v>
      </c>
      <c r="I158" s="335">
        <f>IF(I$85=0,0,I$85/PPA_fec!I$85)</f>
        <v>0.12753054177898854</v>
      </c>
      <c r="J158" s="335">
        <f>IF(J$85=0,0,J$85/PPA_fec!J$85)</f>
        <v>0.12753054177898859</v>
      </c>
      <c r="K158" s="335">
        <f>IF(K$85=0,0,K$85/PPA_fec!K$85)</f>
        <v>0.12753054177898857</v>
      </c>
      <c r="L158" s="335">
        <f>IF(L$85=0,0,L$85/PPA_fec!L$85)</f>
        <v>0.12753054177898857</v>
      </c>
      <c r="M158" s="335">
        <f>IF(M$85=0,0,M$85/PPA_fec!M$85)</f>
        <v>0.12753054177898859</v>
      </c>
      <c r="N158" s="335">
        <f>IF(N$85=0,0,N$85/PPA_fec!N$85)</f>
        <v>0.12753054177898857</v>
      </c>
      <c r="O158" s="335">
        <f>IF(O$85=0,0,O$85/PPA_fec!O$85)</f>
        <v>0.12753054177898865</v>
      </c>
      <c r="P158" s="335">
        <f>IF(P$85=0,0,P$85/PPA_fec!P$85)</f>
        <v>0.12753054177898859</v>
      </c>
      <c r="Q158" s="335">
        <f>IF(Q$85=0,0,Q$85/PPA_fec!Q$85)</f>
        <v>0.12753054177898857</v>
      </c>
      <c r="R158" s="335">
        <f>IF(R$85=0,0,R$85/PPA_fec!R$85)</f>
        <v>0.12753054177898865</v>
      </c>
      <c r="S158" s="335">
        <f>IF(S$85=0,0,S$85/PPA_fec!S$85)</f>
        <v>0.12753054177898854</v>
      </c>
      <c r="T158" s="335">
        <f>IF(T$85=0,0,T$85/PPA_fec!T$85)</f>
        <v>0.12753054177898862</v>
      </c>
      <c r="U158" s="335">
        <f>IF(U$85=0,0,U$85/PPA_fec!U$85)</f>
        <v>0.12753054177898857</v>
      </c>
      <c r="V158" s="335">
        <f>IF(V$85=0,0,V$85/PPA_fec!V$85)</f>
        <v>0.13155287375634717</v>
      </c>
      <c r="W158" s="335">
        <f>IF(W$85=0,0,W$85/PPA_fec!W$85)</f>
        <v>0.1351729725359698</v>
      </c>
      <c r="X158" s="335">
        <f>IF(X$85=0,0,X$85/PPA_fec!X$85)</f>
        <v>0.13843106143763029</v>
      </c>
      <c r="Y158" s="335">
        <f>IF(Y$85=0,0,Y$85/PPA_fec!Y$85)</f>
        <v>0.14136334144912469</v>
      </c>
      <c r="DA158" s="177"/>
    </row>
    <row r="159" spans="1:105" ht="12" customHeight="1" x14ac:dyDescent="0.25">
      <c r="A159" s="173" t="s">
        <v>93</v>
      </c>
      <c r="B159" s="335">
        <f>IF(B$86=0,0,B$86/PPA_fec!B$86)</f>
        <v>0.7088582601153387</v>
      </c>
      <c r="C159" s="335">
        <f>IF(C$86=0,0,C$86/PPA_fec!C$86)</f>
        <v>0.70987967199086976</v>
      </c>
      <c r="D159" s="335">
        <f>IF(D$86=0,0,D$86/PPA_fec!D$86)</f>
        <v>0.70987967199086976</v>
      </c>
      <c r="E159" s="335">
        <f>IF(E$86=0,0,E$86/PPA_fec!E$86)</f>
        <v>0.71538749587804362</v>
      </c>
      <c r="F159" s="335">
        <f>IF(F$86=0,0,F$86/PPA_fec!F$86)</f>
        <v>0.71538749587804373</v>
      </c>
      <c r="G159" s="335">
        <f>IF(G$86=0,0,G$86/PPA_fec!G$86)</f>
        <v>0.71538749587804362</v>
      </c>
      <c r="H159" s="335">
        <f>IF(H$86=0,0,H$86/PPA_fec!H$86)</f>
        <v>0.71538749587804351</v>
      </c>
      <c r="I159" s="335">
        <f>IF(I$86=0,0,I$86/PPA_fec!I$86)</f>
        <v>0.71538749587804373</v>
      </c>
      <c r="J159" s="335">
        <f>IF(J$86=0,0,J$86/PPA_fec!J$86)</f>
        <v>0.71538749587804373</v>
      </c>
      <c r="K159" s="335">
        <f>IF(K$86=0,0,K$86/PPA_fec!K$86)</f>
        <v>0.71538749587804351</v>
      </c>
      <c r="L159" s="335">
        <f>IF(L$86=0,0,L$86/PPA_fec!L$86)</f>
        <v>0.71538749587804373</v>
      </c>
      <c r="M159" s="335">
        <f>IF(M$86=0,0,M$86/PPA_fec!M$86)</f>
        <v>0.71538749587804351</v>
      </c>
      <c r="N159" s="335">
        <f>IF(N$86=0,0,N$86/PPA_fec!N$86)</f>
        <v>0.71538749587804351</v>
      </c>
      <c r="O159" s="335">
        <f>IF(O$86=0,0,O$86/PPA_fec!O$86)</f>
        <v>0.71538749587804373</v>
      </c>
      <c r="P159" s="335">
        <f>IF(P$86=0,0,P$86/PPA_fec!P$86)</f>
        <v>0.71538749587804351</v>
      </c>
      <c r="Q159" s="335">
        <f>IF(Q$86=0,0,Q$86/PPA_fec!Q$86)</f>
        <v>0.71538749587804396</v>
      </c>
      <c r="R159" s="335">
        <f>IF(R$86=0,0,R$86/PPA_fec!R$86)</f>
        <v>0.71538749587804373</v>
      </c>
      <c r="S159" s="335">
        <f>IF(S$86=0,0,S$86/PPA_fec!S$86)</f>
        <v>0.71538749587804362</v>
      </c>
      <c r="T159" s="335">
        <f>IF(T$86=0,0,T$86/PPA_fec!T$86)</f>
        <v>0.71538749587804351</v>
      </c>
      <c r="U159" s="335">
        <f>IF(U$86=0,0,U$86/PPA_fec!U$86)</f>
        <v>0.7153874958780434</v>
      </c>
      <c r="V159" s="335">
        <f>IF(V$86=0,0,V$86/PPA_fec!V$86)</f>
        <v>0.7204647482059725</v>
      </c>
      <c r="W159" s="335">
        <f>IF(W$86=0,0,W$86/PPA_fec!W$86)</f>
        <v>0.72503427530110831</v>
      </c>
      <c r="X159" s="335">
        <f>IF(X$86=0,0,X$86/PPA_fec!X$86)</f>
        <v>0.72914684968673027</v>
      </c>
      <c r="Y159" s="335">
        <f>IF(Y$86=0,0,Y$86/PPA_fec!Y$86)</f>
        <v>0.7328481666337906</v>
      </c>
      <c r="DA159" s="177"/>
    </row>
    <row r="160" spans="1:105" ht="12" customHeight="1" x14ac:dyDescent="0.25">
      <c r="A160" s="173" t="s">
        <v>94</v>
      </c>
      <c r="B160" s="335">
        <f>IF(B$87=0,0,B$87/PPA_fec!B$87)</f>
        <v>0.50321181328524744</v>
      </c>
      <c r="C160" s="335">
        <f>IF(C$87=0,0,C$87/PPA_fec!C$87)</f>
        <v>0.50393690397109692</v>
      </c>
      <c r="D160" s="335">
        <f>IF(D$87=0,0,D$87/PPA_fec!D$87)</f>
        <v>0.50393690397109681</v>
      </c>
      <c r="E160" s="335">
        <f>IF(E$87=0,0,E$87/PPA_fec!E$87)</f>
        <v>0.50784685635716287</v>
      </c>
      <c r="F160" s="335">
        <f>IF(F$87=0,0,F$87/PPA_fec!F$87)</f>
        <v>0.5078468563571632</v>
      </c>
      <c r="G160" s="335">
        <f>IF(G$87=0,0,G$87/PPA_fec!G$87)</f>
        <v>0.50784685635716298</v>
      </c>
      <c r="H160" s="335">
        <f>IF(H$87=0,0,H$87/PPA_fec!H$87)</f>
        <v>0.50784685635716309</v>
      </c>
      <c r="I160" s="335">
        <f>IF(I$87=0,0,I$87/PPA_fec!I$87)</f>
        <v>0.50784685635716309</v>
      </c>
      <c r="J160" s="335">
        <f>IF(J$87=0,0,J$87/PPA_fec!J$87)</f>
        <v>0.50784685635716309</v>
      </c>
      <c r="K160" s="335">
        <f>IF(K$87=0,0,K$87/PPA_fec!K$87)</f>
        <v>0.50784685635716287</v>
      </c>
      <c r="L160" s="335">
        <f>IF(L$87=0,0,L$87/PPA_fec!L$87)</f>
        <v>0.5078468563571632</v>
      </c>
      <c r="M160" s="335">
        <f>IF(M$87=0,0,M$87/PPA_fec!M$87)</f>
        <v>0.50784685635716298</v>
      </c>
      <c r="N160" s="335">
        <f>IF(N$87=0,0,N$87/PPA_fec!N$87)</f>
        <v>0.50784685635716298</v>
      </c>
      <c r="O160" s="335">
        <f>IF(O$87=0,0,O$87/PPA_fec!O$87)</f>
        <v>0.50784685635716309</v>
      </c>
      <c r="P160" s="335">
        <f>IF(P$87=0,0,P$87/PPA_fec!P$87)</f>
        <v>0.50784685635716298</v>
      </c>
      <c r="Q160" s="335">
        <f>IF(Q$87=0,0,Q$87/PPA_fec!Q$87)</f>
        <v>0.50784685635716298</v>
      </c>
      <c r="R160" s="335">
        <f>IF(R$87=0,0,R$87/PPA_fec!R$87)</f>
        <v>0.50784685635716287</v>
      </c>
      <c r="S160" s="335">
        <f>IF(S$87=0,0,S$87/PPA_fec!S$87)</f>
        <v>0.50784685635716276</v>
      </c>
      <c r="T160" s="335">
        <f>IF(T$87=0,0,T$87/PPA_fec!T$87)</f>
        <v>0.50784685635716298</v>
      </c>
      <c r="U160" s="335">
        <f>IF(U$87=0,0,U$87/PPA_fec!U$87)</f>
        <v>0.50784685635716287</v>
      </c>
      <c r="V160" s="335">
        <f>IF(V$87=0,0,V$87/PPA_fec!V$87)</f>
        <v>0.52221438864667524</v>
      </c>
      <c r="W160" s="335">
        <f>IF(W$87=0,0,W$87/PPA_fec!W$87)</f>
        <v>0.5351451677072363</v>
      </c>
      <c r="X160" s="335">
        <f>IF(X$87=0,0,X$87/PPA_fec!X$87)</f>
        <v>0.5467828688617411</v>
      </c>
      <c r="Y160" s="335">
        <f>IF(Y$87=0,0,Y$87/PPA_fec!Y$87)</f>
        <v>0.55725679990079557</v>
      </c>
      <c r="DA160" s="177"/>
    </row>
    <row r="161" spans="1:105" ht="12" customHeight="1" x14ac:dyDescent="0.25">
      <c r="A161" s="56" t="s">
        <v>95</v>
      </c>
      <c r="B161" s="336">
        <f>IF(B$88=0,0,B$88/PPA_fec!B$88)</f>
        <v>0.74219540646514182</v>
      </c>
      <c r="C161" s="336">
        <f>IF(C$88=0,0,C$88/PPA_fec!C$88)</f>
        <v>0.7425691720124421</v>
      </c>
      <c r="D161" s="336">
        <f>IF(D$88=0,0,D$88/PPA_fec!D$88)</f>
        <v>0.73012215302398265</v>
      </c>
      <c r="E161" s="336">
        <f>IF(E$88=0,0,E$88/PPA_fec!E$88)</f>
        <v>0.75778989688312737</v>
      </c>
      <c r="F161" s="336">
        <f>IF(F$88=0,0,F$88/PPA_fec!F$88)</f>
        <v>0.83916269642257402</v>
      </c>
      <c r="G161" s="336">
        <f>IF(G$88=0,0,G$88/PPA_fec!G$88)</f>
        <v>0.84240455375038781</v>
      </c>
      <c r="H161" s="336">
        <f>IF(H$88=0,0,H$88/PPA_fec!H$88)</f>
        <v>0.82334076360989705</v>
      </c>
      <c r="I161" s="336">
        <f>IF(I$88=0,0,I$88/PPA_fec!I$88)</f>
        <v>0.85490972714753755</v>
      </c>
      <c r="J161" s="336">
        <f>IF(J$88=0,0,J$88/PPA_fec!J$88)</f>
        <v>0.84736944676919068</v>
      </c>
      <c r="K161" s="336">
        <f>IF(K$88=0,0,K$88/PPA_fec!K$88)</f>
        <v>0.85930319740405858</v>
      </c>
      <c r="L161" s="336">
        <f>IF(L$88=0,0,L$88/PPA_fec!L$88)</f>
        <v>0.87873958318214618</v>
      </c>
      <c r="M161" s="336">
        <f>IF(M$88=0,0,M$88/PPA_fec!M$88)</f>
        <v>0.84541214498340145</v>
      </c>
      <c r="N161" s="336">
        <f>IF(N$88=0,0,N$88/PPA_fec!N$88)</f>
        <v>0.88739957281821846</v>
      </c>
      <c r="O161" s="336">
        <f>IF(O$88=0,0,O$88/PPA_fec!O$88)</f>
        <v>0.88495100470531007</v>
      </c>
      <c r="P161" s="336">
        <f>IF(P$88=0,0,P$88/PPA_fec!P$88)</f>
        <v>0.88804990605215151</v>
      </c>
      <c r="Q161" s="336">
        <f>IF(Q$88=0,0,Q$88/PPA_fec!Q$88)</f>
        <v>0.89345081426256812</v>
      </c>
      <c r="R161" s="336">
        <f>IF(R$88=0,0,R$88/PPA_fec!R$88)</f>
        <v>0.86495489457344854</v>
      </c>
      <c r="S161" s="336">
        <f>IF(S$88=0,0,S$88/PPA_fec!S$88)</f>
        <v>0.86445745309248201</v>
      </c>
      <c r="T161" s="336">
        <f>IF(T$88=0,0,T$88/PPA_fec!T$88)</f>
        <v>0.81218861023347833</v>
      </c>
      <c r="U161" s="336">
        <f>IF(U$88=0,0,U$88/PPA_fec!U$88)</f>
        <v>0.89270389879276357</v>
      </c>
      <c r="V161" s="336">
        <f>IF(V$88=0,0,V$88/PPA_fec!V$88)</f>
        <v>0.97967537290155249</v>
      </c>
      <c r="W161" s="336">
        <f>IF(W$88=0,0,W$88/PPA_fec!W$88)</f>
        <v>0.97657432037141845</v>
      </c>
      <c r="X161" s="336">
        <f>IF(X$88=0,0,X$88/PPA_fec!X$88)</f>
        <v>1.046545843724457</v>
      </c>
      <c r="Y161" s="336">
        <f>IF(Y$88=0,0,Y$88/PPA_fec!Y$88)</f>
        <v>1.0951607060354875</v>
      </c>
      <c r="DA161" s="68"/>
    </row>
    <row r="162" spans="1:105" ht="12" customHeight="1" x14ac:dyDescent="0.25">
      <c r="A162" s="41" t="s">
        <v>1939</v>
      </c>
      <c r="B162" s="337">
        <f>IF(B$94=0,0,B$94/PPA_fec!B$94)</f>
        <v>0.66024350986866198</v>
      </c>
      <c r="C162" s="337">
        <f>IF(C$94=0,0,C$94/PPA_fec!C$94)</f>
        <v>0.66119487151550616</v>
      </c>
      <c r="D162" s="337">
        <f>IF(D$94=0,0,D$94/PPA_fec!D$94)</f>
        <v>0.66119487151550593</v>
      </c>
      <c r="E162" s="337">
        <f>IF(E$94=0,0,E$94/PPA_fec!E$94)</f>
        <v>0.6663249591220386</v>
      </c>
      <c r="F162" s="337">
        <f>IF(F$94=0,0,F$94/PPA_fec!F$94)</f>
        <v>0.66632495912203893</v>
      </c>
      <c r="G162" s="337">
        <f>IF(G$94=0,0,G$94/PPA_fec!G$94)</f>
        <v>0.66632495912203882</v>
      </c>
      <c r="H162" s="337">
        <f>IF(H$94=0,0,H$94/PPA_fec!H$94)</f>
        <v>0.66632495912203926</v>
      </c>
      <c r="I162" s="337">
        <f>IF(I$94=0,0,I$94/PPA_fec!I$94)</f>
        <v>0.66632495912203904</v>
      </c>
      <c r="J162" s="337">
        <f>IF(J$94=0,0,J$94/PPA_fec!J$94)</f>
        <v>0.66632495912203882</v>
      </c>
      <c r="K162" s="337">
        <f>IF(K$94=0,0,K$94/PPA_fec!K$94)</f>
        <v>0.66632495912203882</v>
      </c>
      <c r="L162" s="337">
        <f>IF(L$94=0,0,L$94/PPA_fec!L$94)</f>
        <v>0.66632495912203882</v>
      </c>
      <c r="M162" s="337">
        <f>IF(M$94=0,0,M$94/PPA_fec!M$94)</f>
        <v>0.66632495912203882</v>
      </c>
      <c r="N162" s="337">
        <f>IF(N$94=0,0,N$94/PPA_fec!N$94)</f>
        <v>0.66632495912203893</v>
      </c>
      <c r="O162" s="337">
        <f>IF(O$94=0,0,O$94/PPA_fec!O$94)</f>
        <v>0.66632495912203893</v>
      </c>
      <c r="P162" s="337">
        <f>IF(P$94=0,0,P$94/PPA_fec!P$94)</f>
        <v>0.66632495912203893</v>
      </c>
      <c r="Q162" s="337">
        <f>IF(Q$94=0,0,Q$94/PPA_fec!Q$94)</f>
        <v>0.66632495912203893</v>
      </c>
      <c r="R162" s="337">
        <f>IF(R$94=0,0,R$94/PPA_fec!R$94)</f>
        <v>0.66632495912203893</v>
      </c>
      <c r="S162" s="337">
        <f>IF(S$94=0,0,S$94/PPA_fec!S$94)</f>
        <v>0.6663249591220386</v>
      </c>
      <c r="T162" s="337">
        <f>IF(T$94=0,0,T$94/PPA_fec!T$94)</f>
        <v>0.66632495912203893</v>
      </c>
      <c r="U162" s="337">
        <f>IF(U$94=0,0,U$94/PPA_fec!U$94)</f>
        <v>0.66632495912203893</v>
      </c>
      <c r="V162" s="337">
        <f>IF(V$94=0,0,V$94/PPA_fec!V$94)</f>
        <v>0.67236746320983509</v>
      </c>
      <c r="W162" s="337">
        <f>IF(W$94=0,0,W$94/PPA_fec!W$94)</f>
        <v>0.67780571688885149</v>
      </c>
      <c r="X162" s="337">
        <f>IF(X$94=0,0,X$94/PPA_fec!X$94)</f>
        <v>0.68270014519996636</v>
      </c>
      <c r="Y162" s="337">
        <f>IF(Y$94=0,0,Y$94/PPA_fec!Y$94)</f>
        <v>0.6871051306799697</v>
      </c>
      <c r="DA162" s="97"/>
    </row>
  </sheetData>
  <pageMargins left="0.39370078740157483" right="0.39370078740157483" top="0.39370078740157483" bottom="0.39370078740157483" header="0.31496062992125978" footer="0.31496062992125978"/>
  <pageSetup paperSize="9" scale="45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tabColor theme="4" tint="0.39997558519241921"/>
    <pageSetUpPr fitToPage="1"/>
  </sheetPr>
  <dimension ref="A1:DA162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Pulp, paper and printing / CO2 emissions"</f>
        <v>EL: Pulp, paper and printing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54</v>
      </c>
      <c r="B5" s="223">
        <v>0</v>
      </c>
      <c r="C5" s="223">
        <v>0</v>
      </c>
      <c r="D5" s="223">
        <v>0</v>
      </c>
      <c r="E5" s="223">
        <v>0</v>
      </c>
      <c r="F5" s="223">
        <v>0</v>
      </c>
      <c r="G5" s="223">
        <v>0</v>
      </c>
      <c r="H5" s="223">
        <v>0</v>
      </c>
      <c r="I5" s="223">
        <v>0</v>
      </c>
      <c r="J5" s="223">
        <v>0</v>
      </c>
      <c r="K5" s="223">
        <v>0</v>
      </c>
      <c r="L5" s="223">
        <v>0</v>
      </c>
      <c r="M5" s="223">
        <v>0</v>
      </c>
      <c r="N5" s="223">
        <v>0</v>
      </c>
      <c r="O5" s="223">
        <v>0</v>
      </c>
      <c r="P5" s="223">
        <v>0</v>
      </c>
      <c r="Q5" s="223">
        <v>0</v>
      </c>
      <c r="R5" s="223">
        <v>0</v>
      </c>
      <c r="S5" s="223">
        <v>0</v>
      </c>
      <c r="T5" s="223">
        <v>0</v>
      </c>
      <c r="U5" s="223">
        <v>0</v>
      </c>
      <c r="V5" s="223">
        <v>0</v>
      </c>
      <c r="W5" s="223">
        <v>0</v>
      </c>
      <c r="X5" s="223">
        <v>0</v>
      </c>
      <c r="Y5" s="223">
        <v>0</v>
      </c>
      <c r="DA5" s="89" t="s">
        <v>2025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2026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2027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2028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2029</v>
      </c>
    </row>
    <row r="10" spans="1:105" ht="12" customHeight="1" x14ac:dyDescent="0.25">
      <c r="A10" s="56" t="s">
        <v>95</v>
      </c>
      <c r="B10" s="260">
        <v>0</v>
      </c>
      <c r="C10" s="260">
        <v>0</v>
      </c>
      <c r="D10" s="260">
        <v>0</v>
      </c>
      <c r="E10" s="260">
        <v>0</v>
      </c>
      <c r="F10" s="260">
        <v>0</v>
      </c>
      <c r="G10" s="260">
        <v>0</v>
      </c>
      <c r="H10" s="260">
        <v>0</v>
      </c>
      <c r="I10" s="260">
        <v>0</v>
      </c>
      <c r="J10" s="260">
        <v>0</v>
      </c>
      <c r="K10" s="260">
        <v>0</v>
      </c>
      <c r="L10" s="260">
        <v>0</v>
      </c>
      <c r="M10" s="260">
        <v>0</v>
      </c>
      <c r="N10" s="260">
        <v>0</v>
      </c>
      <c r="O10" s="260">
        <v>0</v>
      </c>
      <c r="P10" s="260">
        <v>0</v>
      </c>
      <c r="Q10" s="260">
        <v>0</v>
      </c>
      <c r="R10" s="260">
        <v>0</v>
      </c>
      <c r="S10" s="260">
        <v>0</v>
      </c>
      <c r="T10" s="260">
        <v>0</v>
      </c>
      <c r="U10" s="260">
        <v>0</v>
      </c>
      <c r="V10" s="260">
        <v>0</v>
      </c>
      <c r="W10" s="260">
        <v>0</v>
      </c>
      <c r="X10" s="260">
        <v>0</v>
      </c>
      <c r="Y10" s="260">
        <v>0</v>
      </c>
      <c r="DA10" s="68" t="s">
        <v>2030</v>
      </c>
    </row>
    <row r="11" spans="1:105" ht="12" customHeight="1" x14ac:dyDescent="0.25">
      <c r="A11" s="37" t="s">
        <v>159</v>
      </c>
      <c r="B11" s="226">
        <v>0</v>
      </c>
      <c r="C11" s="226">
        <v>0</v>
      </c>
      <c r="D11" s="226">
        <v>0</v>
      </c>
      <c r="E11" s="226">
        <v>0</v>
      </c>
      <c r="F11" s="226">
        <v>0</v>
      </c>
      <c r="G11" s="226">
        <v>0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0</v>
      </c>
      <c r="T11" s="226">
        <v>0</v>
      </c>
      <c r="U11" s="226">
        <v>0</v>
      </c>
      <c r="V11" s="226">
        <v>0</v>
      </c>
      <c r="W11" s="226">
        <v>0</v>
      </c>
      <c r="X11" s="226">
        <v>0</v>
      </c>
      <c r="Y11" s="226">
        <v>0</v>
      </c>
      <c r="DA11" s="69" t="s">
        <v>2031</v>
      </c>
    </row>
    <row r="12" spans="1:105" ht="12" customHeight="1" x14ac:dyDescent="0.25">
      <c r="A12" s="37" t="s">
        <v>35</v>
      </c>
      <c r="B12" s="226">
        <v>0</v>
      </c>
      <c r="C12" s="226">
        <v>0</v>
      </c>
      <c r="D12" s="226">
        <v>0</v>
      </c>
      <c r="E12" s="226">
        <v>0</v>
      </c>
      <c r="F12" s="226">
        <v>0</v>
      </c>
      <c r="G12" s="226">
        <v>0</v>
      </c>
      <c r="H12" s="226">
        <v>0</v>
      </c>
      <c r="I12" s="226">
        <v>0</v>
      </c>
      <c r="J12" s="226">
        <v>0</v>
      </c>
      <c r="K12" s="226">
        <v>0</v>
      </c>
      <c r="L12" s="226">
        <v>0</v>
      </c>
      <c r="M12" s="226">
        <v>0</v>
      </c>
      <c r="N12" s="226">
        <v>0</v>
      </c>
      <c r="O12" s="226">
        <v>0</v>
      </c>
      <c r="P12" s="226">
        <v>0</v>
      </c>
      <c r="Q12" s="226">
        <v>0</v>
      </c>
      <c r="R12" s="226">
        <v>0</v>
      </c>
      <c r="S12" s="226">
        <v>0</v>
      </c>
      <c r="T12" s="226">
        <v>0</v>
      </c>
      <c r="U12" s="226">
        <v>0</v>
      </c>
      <c r="V12" s="226">
        <v>0</v>
      </c>
      <c r="W12" s="226">
        <v>0</v>
      </c>
      <c r="X12" s="226">
        <v>0</v>
      </c>
      <c r="Y12" s="226">
        <v>0</v>
      </c>
      <c r="DA12" s="69" t="s">
        <v>2032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2033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2034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2035</v>
      </c>
    </row>
    <row r="16" spans="1:105" ht="12" customHeight="1" x14ac:dyDescent="0.25">
      <c r="A16" s="57" t="s">
        <v>1853</v>
      </c>
      <c r="B16" s="261">
        <v>0</v>
      </c>
      <c r="C16" s="261">
        <v>0</v>
      </c>
      <c r="D16" s="261">
        <v>0</v>
      </c>
      <c r="E16" s="261">
        <v>0</v>
      </c>
      <c r="F16" s="261">
        <v>0</v>
      </c>
      <c r="G16" s="261">
        <v>0</v>
      </c>
      <c r="H16" s="261">
        <v>0</v>
      </c>
      <c r="I16" s="261">
        <v>0</v>
      </c>
      <c r="J16" s="261">
        <v>0</v>
      </c>
      <c r="K16" s="261">
        <v>0</v>
      </c>
      <c r="L16" s="261">
        <v>0</v>
      </c>
      <c r="M16" s="261">
        <v>0</v>
      </c>
      <c r="N16" s="261">
        <v>0</v>
      </c>
      <c r="O16" s="261">
        <v>0</v>
      </c>
      <c r="P16" s="261">
        <v>0</v>
      </c>
      <c r="Q16" s="261">
        <v>0</v>
      </c>
      <c r="R16" s="261">
        <v>0</v>
      </c>
      <c r="S16" s="261">
        <v>0</v>
      </c>
      <c r="T16" s="261">
        <v>0</v>
      </c>
      <c r="U16" s="261">
        <v>0</v>
      </c>
      <c r="V16" s="261">
        <v>0</v>
      </c>
      <c r="W16" s="261">
        <v>0</v>
      </c>
      <c r="X16" s="261">
        <v>0</v>
      </c>
      <c r="Y16" s="261">
        <v>0</v>
      </c>
      <c r="DA16" s="70" t="s">
        <v>2036</v>
      </c>
    </row>
    <row r="17" spans="1:105" ht="12" customHeight="1" x14ac:dyDescent="0.25">
      <c r="A17" s="57" t="s">
        <v>1855</v>
      </c>
      <c r="B17" s="294">
        <f t="shared" ref="B17:Y17" si="0">B18+B29</f>
        <v>0</v>
      </c>
      <c r="C17" s="294">
        <f t="shared" si="0"/>
        <v>0</v>
      </c>
      <c r="D17" s="294">
        <f t="shared" si="0"/>
        <v>0</v>
      </c>
      <c r="E17" s="294">
        <f t="shared" si="0"/>
        <v>0</v>
      </c>
      <c r="F17" s="294">
        <f t="shared" si="0"/>
        <v>0</v>
      </c>
      <c r="G17" s="294">
        <f t="shared" si="0"/>
        <v>0</v>
      </c>
      <c r="H17" s="294">
        <f t="shared" si="0"/>
        <v>0</v>
      </c>
      <c r="I17" s="294">
        <f t="shared" si="0"/>
        <v>0</v>
      </c>
      <c r="J17" s="294">
        <f t="shared" si="0"/>
        <v>0</v>
      </c>
      <c r="K17" s="294">
        <f t="shared" si="0"/>
        <v>0</v>
      </c>
      <c r="L17" s="294">
        <f t="shared" si="0"/>
        <v>0</v>
      </c>
      <c r="M17" s="294">
        <f t="shared" si="0"/>
        <v>0</v>
      </c>
      <c r="N17" s="294">
        <f t="shared" si="0"/>
        <v>0</v>
      </c>
      <c r="O17" s="294">
        <f t="shared" si="0"/>
        <v>0</v>
      </c>
      <c r="P17" s="294">
        <f t="shared" si="0"/>
        <v>0</v>
      </c>
      <c r="Q17" s="294">
        <f t="shared" si="0"/>
        <v>0</v>
      </c>
      <c r="R17" s="294">
        <f t="shared" si="0"/>
        <v>0</v>
      </c>
      <c r="S17" s="294">
        <f t="shared" si="0"/>
        <v>0</v>
      </c>
      <c r="T17" s="294">
        <f t="shared" si="0"/>
        <v>0</v>
      </c>
      <c r="U17" s="294">
        <f t="shared" si="0"/>
        <v>0</v>
      </c>
      <c r="V17" s="294">
        <f t="shared" si="0"/>
        <v>0</v>
      </c>
      <c r="W17" s="294">
        <f t="shared" si="0"/>
        <v>0</v>
      </c>
      <c r="X17" s="294">
        <f t="shared" si="0"/>
        <v>0</v>
      </c>
      <c r="Y17" s="294">
        <f t="shared" si="0"/>
        <v>0</v>
      </c>
      <c r="DA17" s="70"/>
    </row>
    <row r="18" spans="1:105" ht="12" customHeight="1" x14ac:dyDescent="0.25">
      <c r="A18" s="60" t="s">
        <v>1856</v>
      </c>
      <c r="B18" s="329">
        <v>0</v>
      </c>
      <c r="C18" s="329">
        <v>0</v>
      </c>
      <c r="D18" s="329">
        <v>0</v>
      </c>
      <c r="E18" s="329">
        <v>0</v>
      </c>
      <c r="F18" s="329">
        <v>0</v>
      </c>
      <c r="G18" s="329">
        <v>0</v>
      </c>
      <c r="H18" s="329">
        <v>0</v>
      </c>
      <c r="I18" s="329">
        <v>0</v>
      </c>
      <c r="J18" s="329">
        <v>0</v>
      </c>
      <c r="K18" s="329">
        <v>0</v>
      </c>
      <c r="L18" s="329">
        <v>0</v>
      </c>
      <c r="M18" s="329">
        <v>0</v>
      </c>
      <c r="N18" s="329">
        <v>0</v>
      </c>
      <c r="O18" s="329">
        <v>0</v>
      </c>
      <c r="P18" s="329">
        <v>0</v>
      </c>
      <c r="Q18" s="329">
        <v>0</v>
      </c>
      <c r="R18" s="329">
        <v>0</v>
      </c>
      <c r="S18" s="329">
        <v>0</v>
      </c>
      <c r="T18" s="329">
        <v>0</v>
      </c>
      <c r="U18" s="329">
        <v>0</v>
      </c>
      <c r="V18" s="329">
        <v>0</v>
      </c>
      <c r="W18" s="329">
        <v>0</v>
      </c>
      <c r="X18" s="329">
        <v>0</v>
      </c>
      <c r="Y18" s="329">
        <v>0</v>
      </c>
      <c r="DA18" s="72" t="s">
        <v>2037</v>
      </c>
    </row>
    <row r="19" spans="1:105" ht="12" customHeight="1" x14ac:dyDescent="0.25">
      <c r="A19" s="64" t="s">
        <v>28</v>
      </c>
      <c r="B19" s="229">
        <v>0</v>
      </c>
      <c r="C19" s="229">
        <v>0</v>
      </c>
      <c r="D19" s="229">
        <v>0</v>
      </c>
      <c r="E19" s="229">
        <v>0</v>
      </c>
      <c r="F19" s="229">
        <v>0</v>
      </c>
      <c r="G19" s="229">
        <v>0</v>
      </c>
      <c r="H19" s="229">
        <v>0</v>
      </c>
      <c r="I19" s="229">
        <v>0</v>
      </c>
      <c r="J19" s="229">
        <v>0</v>
      </c>
      <c r="K19" s="229">
        <v>0</v>
      </c>
      <c r="L19" s="229">
        <v>0</v>
      </c>
      <c r="M19" s="229">
        <v>0</v>
      </c>
      <c r="N19" s="229">
        <v>0</v>
      </c>
      <c r="O19" s="229">
        <v>0</v>
      </c>
      <c r="P19" s="229">
        <v>0</v>
      </c>
      <c r="Q19" s="229">
        <v>0</v>
      </c>
      <c r="R19" s="229">
        <v>0</v>
      </c>
      <c r="S19" s="229">
        <v>0</v>
      </c>
      <c r="T19" s="229">
        <v>0</v>
      </c>
      <c r="U19" s="229">
        <v>0</v>
      </c>
      <c r="V19" s="229">
        <v>0</v>
      </c>
      <c r="W19" s="229">
        <v>0</v>
      </c>
      <c r="X19" s="229">
        <v>0</v>
      </c>
      <c r="Y19" s="229">
        <v>0</v>
      </c>
      <c r="DA19" s="73" t="s">
        <v>2038</v>
      </c>
    </row>
    <row r="20" spans="1:105" ht="12" customHeight="1" x14ac:dyDescent="0.25">
      <c r="A20" s="64" t="s">
        <v>30</v>
      </c>
      <c r="B20" s="229">
        <v>0</v>
      </c>
      <c r="C20" s="229">
        <v>0</v>
      </c>
      <c r="D20" s="229">
        <v>0</v>
      </c>
      <c r="E20" s="229">
        <v>0</v>
      </c>
      <c r="F20" s="229">
        <v>0</v>
      </c>
      <c r="G20" s="229">
        <v>0</v>
      </c>
      <c r="H20" s="229">
        <v>0</v>
      </c>
      <c r="I20" s="229">
        <v>0</v>
      </c>
      <c r="J20" s="229">
        <v>0</v>
      </c>
      <c r="K20" s="229">
        <v>0</v>
      </c>
      <c r="L20" s="229">
        <v>0</v>
      </c>
      <c r="M20" s="229">
        <v>0</v>
      </c>
      <c r="N20" s="229">
        <v>0</v>
      </c>
      <c r="O20" s="229">
        <v>0</v>
      </c>
      <c r="P20" s="229">
        <v>0</v>
      </c>
      <c r="Q20" s="229">
        <v>0</v>
      </c>
      <c r="R20" s="229">
        <v>0</v>
      </c>
      <c r="S20" s="229">
        <v>0</v>
      </c>
      <c r="T20" s="229">
        <v>0</v>
      </c>
      <c r="U20" s="229">
        <v>0</v>
      </c>
      <c r="V20" s="229">
        <v>0</v>
      </c>
      <c r="W20" s="229">
        <v>0</v>
      </c>
      <c r="X20" s="229">
        <v>0</v>
      </c>
      <c r="Y20" s="229">
        <v>0</v>
      </c>
      <c r="DA20" s="73" t="s">
        <v>2039</v>
      </c>
    </row>
    <row r="21" spans="1:105" ht="12" customHeight="1" x14ac:dyDescent="0.25">
      <c r="A21" s="64" t="s">
        <v>31</v>
      </c>
      <c r="B21" s="229">
        <v>0</v>
      </c>
      <c r="C21" s="229">
        <v>0</v>
      </c>
      <c r="D21" s="229">
        <v>0</v>
      </c>
      <c r="E21" s="229">
        <v>0</v>
      </c>
      <c r="F21" s="229">
        <v>0</v>
      </c>
      <c r="G21" s="229">
        <v>0</v>
      </c>
      <c r="H21" s="229">
        <v>0</v>
      </c>
      <c r="I21" s="229">
        <v>0</v>
      </c>
      <c r="J21" s="229">
        <v>0</v>
      </c>
      <c r="K21" s="229">
        <v>0</v>
      </c>
      <c r="L21" s="229">
        <v>0</v>
      </c>
      <c r="M21" s="229">
        <v>0</v>
      </c>
      <c r="N21" s="229">
        <v>0</v>
      </c>
      <c r="O21" s="229">
        <v>0</v>
      </c>
      <c r="P21" s="229">
        <v>0</v>
      </c>
      <c r="Q21" s="229">
        <v>0</v>
      </c>
      <c r="R21" s="229">
        <v>0</v>
      </c>
      <c r="S21" s="229">
        <v>0</v>
      </c>
      <c r="T21" s="229">
        <v>0</v>
      </c>
      <c r="U21" s="229">
        <v>0</v>
      </c>
      <c r="V21" s="229">
        <v>0</v>
      </c>
      <c r="W21" s="229">
        <v>0</v>
      </c>
      <c r="X21" s="229">
        <v>0</v>
      </c>
      <c r="Y21" s="229">
        <v>0</v>
      </c>
      <c r="DA21" s="73" t="s">
        <v>2040</v>
      </c>
    </row>
    <row r="22" spans="1:105" ht="12" customHeight="1" x14ac:dyDescent="0.25">
      <c r="A22" s="64" t="s">
        <v>159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0</v>
      </c>
      <c r="Y22" s="229">
        <v>0</v>
      </c>
      <c r="DA22" s="73" t="s">
        <v>2041</v>
      </c>
    </row>
    <row r="23" spans="1:105" ht="12" customHeight="1" x14ac:dyDescent="0.25">
      <c r="A23" s="64" t="s">
        <v>32</v>
      </c>
      <c r="B23" s="229">
        <v>0</v>
      </c>
      <c r="C23" s="229">
        <v>0</v>
      </c>
      <c r="D23" s="229">
        <v>0</v>
      </c>
      <c r="E23" s="229">
        <v>0</v>
      </c>
      <c r="F23" s="229">
        <v>0</v>
      </c>
      <c r="G23" s="229">
        <v>0</v>
      </c>
      <c r="H23" s="229">
        <v>0</v>
      </c>
      <c r="I23" s="229">
        <v>0</v>
      </c>
      <c r="J23" s="229">
        <v>0</v>
      </c>
      <c r="K23" s="229">
        <v>0</v>
      </c>
      <c r="L23" s="229">
        <v>0</v>
      </c>
      <c r="M23" s="229">
        <v>0</v>
      </c>
      <c r="N23" s="229">
        <v>0</v>
      </c>
      <c r="O23" s="229">
        <v>0</v>
      </c>
      <c r="P23" s="229">
        <v>0</v>
      </c>
      <c r="Q23" s="229">
        <v>0</v>
      </c>
      <c r="R23" s="229">
        <v>0</v>
      </c>
      <c r="S23" s="229">
        <v>0</v>
      </c>
      <c r="T23" s="229">
        <v>0</v>
      </c>
      <c r="U23" s="229">
        <v>0</v>
      </c>
      <c r="V23" s="229">
        <v>0</v>
      </c>
      <c r="W23" s="229">
        <v>0</v>
      </c>
      <c r="X23" s="229">
        <v>0</v>
      </c>
      <c r="Y23" s="229">
        <v>0</v>
      </c>
      <c r="DA23" s="73" t="s">
        <v>2042</v>
      </c>
    </row>
    <row r="24" spans="1:105" ht="12" customHeight="1" x14ac:dyDescent="0.25">
      <c r="A24" s="64" t="s">
        <v>33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2043</v>
      </c>
    </row>
    <row r="25" spans="1:105" ht="12" customHeight="1" x14ac:dyDescent="0.25">
      <c r="A25" s="64" t="s">
        <v>35</v>
      </c>
      <c r="B25" s="229">
        <v>0</v>
      </c>
      <c r="C25" s="229">
        <v>0</v>
      </c>
      <c r="D25" s="229">
        <v>0</v>
      </c>
      <c r="E25" s="229">
        <v>0</v>
      </c>
      <c r="F25" s="229">
        <v>0</v>
      </c>
      <c r="G25" s="229">
        <v>0</v>
      </c>
      <c r="H25" s="229">
        <v>0</v>
      </c>
      <c r="I25" s="229">
        <v>0</v>
      </c>
      <c r="J25" s="229">
        <v>0</v>
      </c>
      <c r="K25" s="229">
        <v>0</v>
      </c>
      <c r="L25" s="229">
        <v>0</v>
      </c>
      <c r="M25" s="229">
        <v>0</v>
      </c>
      <c r="N25" s="229">
        <v>0</v>
      </c>
      <c r="O25" s="229">
        <v>0</v>
      </c>
      <c r="P25" s="229">
        <v>0</v>
      </c>
      <c r="Q25" s="229">
        <v>0</v>
      </c>
      <c r="R25" s="229">
        <v>0</v>
      </c>
      <c r="S25" s="229">
        <v>0</v>
      </c>
      <c r="T25" s="229">
        <v>0</v>
      </c>
      <c r="U25" s="229">
        <v>0</v>
      </c>
      <c r="V25" s="229">
        <v>0</v>
      </c>
      <c r="W25" s="229">
        <v>0</v>
      </c>
      <c r="X25" s="229">
        <v>0</v>
      </c>
      <c r="Y25" s="229">
        <v>0</v>
      </c>
      <c r="DA25" s="73" t="s">
        <v>2044</v>
      </c>
    </row>
    <row r="26" spans="1:105" ht="12" customHeight="1" x14ac:dyDescent="0.25">
      <c r="A26" s="64" t="s">
        <v>36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2045</v>
      </c>
    </row>
    <row r="27" spans="1:105" ht="12" customHeight="1" x14ac:dyDescent="0.25">
      <c r="A27" s="64" t="s">
        <v>38</v>
      </c>
      <c r="B27" s="229">
        <v>0</v>
      </c>
      <c r="C27" s="229">
        <v>0</v>
      </c>
      <c r="D27" s="229">
        <v>0</v>
      </c>
      <c r="E27" s="229">
        <v>0</v>
      </c>
      <c r="F27" s="229">
        <v>0</v>
      </c>
      <c r="G27" s="229">
        <v>0</v>
      </c>
      <c r="H27" s="229">
        <v>0</v>
      </c>
      <c r="I27" s="229">
        <v>0</v>
      </c>
      <c r="J27" s="229">
        <v>0</v>
      </c>
      <c r="K27" s="229">
        <v>0</v>
      </c>
      <c r="L27" s="229">
        <v>0</v>
      </c>
      <c r="M27" s="229">
        <v>0</v>
      </c>
      <c r="N27" s="229">
        <v>0</v>
      </c>
      <c r="O27" s="229">
        <v>0</v>
      </c>
      <c r="P27" s="229">
        <v>0</v>
      </c>
      <c r="Q27" s="229">
        <v>0</v>
      </c>
      <c r="R27" s="229">
        <v>0</v>
      </c>
      <c r="S27" s="229">
        <v>0</v>
      </c>
      <c r="T27" s="229">
        <v>0</v>
      </c>
      <c r="U27" s="229">
        <v>0</v>
      </c>
      <c r="V27" s="229">
        <v>0</v>
      </c>
      <c r="W27" s="229">
        <v>0</v>
      </c>
      <c r="X27" s="229">
        <v>0</v>
      </c>
      <c r="Y27" s="229">
        <v>0</v>
      </c>
      <c r="DA27" s="73" t="s">
        <v>2046</v>
      </c>
    </row>
    <row r="28" spans="1:105" ht="12" customHeight="1" x14ac:dyDescent="0.25">
      <c r="A28" s="64" t="s">
        <v>39</v>
      </c>
      <c r="B28" s="229">
        <v>0</v>
      </c>
      <c r="C28" s="229">
        <v>0</v>
      </c>
      <c r="D28" s="229">
        <v>0</v>
      </c>
      <c r="E28" s="229">
        <v>0</v>
      </c>
      <c r="F28" s="229">
        <v>0</v>
      </c>
      <c r="G28" s="229">
        <v>0</v>
      </c>
      <c r="H28" s="229">
        <v>0</v>
      </c>
      <c r="I28" s="229">
        <v>0</v>
      </c>
      <c r="J28" s="229">
        <v>0</v>
      </c>
      <c r="K28" s="229">
        <v>0</v>
      </c>
      <c r="L28" s="229">
        <v>0</v>
      </c>
      <c r="M28" s="229">
        <v>0</v>
      </c>
      <c r="N28" s="229">
        <v>0</v>
      </c>
      <c r="O28" s="229">
        <v>0</v>
      </c>
      <c r="P28" s="229">
        <v>0</v>
      </c>
      <c r="Q28" s="229">
        <v>0</v>
      </c>
      <c r="R28" s="229">
        <v>0</v>
      </c>
      <c r="S28" s="229">
        <v>0</v>
      </c>
      <c r="T28" s="229">
        <v>0</v>
      </c>
      <c r="U28" s="229">
        <v>0</v>
      </c>
      <c r="V28" s="229">
        <v>0</v>
      </c>
      <c r="W28" s="229">
        <v>0</v>
      </c>
      <c r="X28" s="229">
        <v>0</v>
      </c>
      <c r="Y28" s="229">
        <v>0</v>
      </c>
      <c r="DA28" s="73" t="s">
        <v>2047</v>
      </c>
    </row>
    <row r="29" spans="1:105" ht="12" customHeight="1" x14ac:dyDescent="0.25">
      <c r="A29" s="60" t="s">
        <v>1868</v>
      </c>
      <c r="B29" s="262">
        <v>0</v>
      </c>
      <c r="C29" s="262">
        <v>0</v>
      </c>
      <c r="D29" s="262">
        <v>0</v>
      </c>
      <c r="E29" s="262">
        <v>0</v>
      </c>
      <c r="F29" s="262">
        <v>0</v>
      </c>
      <c r="G29" s="262">
        <v>0</v>
      </c>
      <c r="H29" s="262">
        <v>0</v>
      </c>
      <c r="I29" s="262">
        <v>0</v>
      </c>
      <c r="J29" s="262">
        <v>0</v>
      </c>
      <c r="K29" s="262">
        <v>0</v>
      </c>
      <c r="L29" s="262">
        <v>0</v>
      </c>
      <c r="M29" s="262">
        <v>0</v>
      </c>
      <c r="N29" s="262">
        <v>0</v>
      </c>
      <c r="O29" s="262">
        <v>0</v>
      </c>
      <c r="P29" s="262">
        <v>0</v>
      </c>
      <c r="Q29" s="262">
        <v>0</v>
      </c>
      <c r="R29" s="262">
        <v>0</v>
      </c>
      <c r="S29" s="262">
        <v>0</v>
      </c>
      <c r="T29" s="262">
        <v>0</v>
      </c>
      <c r="U29" s="262">
        <v>0</v>
      </c>
      <c r="V29" s="262">
        <v>0</v>
      </c>
      <c r="W29" s="262">
        <v>0</v>
      </c>
      <c r="X29" s="262">
        <v>0</v>
      </c>
      <c r="Y29" s="262">
        <v>0</v>
      </c>
      <c r="DA29" s="72" t="s">
        <v>2048</v>
      </c>
    </row>
    <row r="30" spans="1:105" ht="12" customHeight="1" x14ac:dyDescent="0.25">
      <c r="A30" s="132" t="s">
        <v>1870</v>
      </c>
      <c r="B30" s="316">
        <v>0</v>
      </c>
      <c r="C30" s="316">
        <v>0</v>
      </c>
      <c r="D30" s="316">
        <v>0</v>
      </c>
      <c r="E30" s="316">
        <v>0</v>
      </c>
      <c r="F30" s="316">
        <v>0</v>
      </c>
      <c r="G30" s="316">
        <v>0</v>
      </c>
      <c r="H30" s="316">
        <v>0</v>
      </c>
      <c r="I30" s="316">
        <v>0</v>
      </c>
      <c r="J30" s="316">
        <v>0</v>
      </c>
      <c r="K30" s="316">
        <v>0</v>
      </c>
      <c r="L30" s="316">
        <v>0</v>
      </c>
      <c r="M30" s="316">
        <v>0</v>
      </c>
      <c r="N30" s="316">
        <v>0</v>
      </c>
      <c r="O30" s="316">
        <v>0</v>
      </c>
      <c r="P30" s="316">
        <v>0</v>
      </c>
      <c r="Q30" s="316">
        <v>0</v>
      </c>
      <c r="R30" s="316">
        <v>0</v>
      </c>
      <c r="S30" s="316">
        <v>0</v>
      </c>
      <c r="T30" s="316">
        <v>0</v>
      </c>
      <c r="U30" s="316">
        <v>0</v>
      </c>
      <c r="V30" s="316">
        <v>0</v>
      </c>
      <c r="W30" s="316">
        <v>0</v>
      </c>
      <c r="X30" s="316">
        <v>0</v>
      </c>
      <c r="Y30" s="316">
        <v>0</v>
      </c>
      <c r="DA30" s="139" t="s">
        <v>2049</v>
      </c>
    </row>
    <row r="31" spans="1:105" ht="12" customHeight="1" x14ac:dyDescent="0.25">
      <c r="J31" s="131"/>
    </row>
    <row r="32" spans="1:105" ht="15" customHeight="1" x14ac:dyDescent="0.25">
      <c r="A32" s="34" t="s">
        <v>55</v>
      </c>
      <c r="B32" s="223">
        <v>363.7684906915307</v>
      </c>
      <c r="C32" s="223">
        <v>334.24025516532748</v>
      </c>
      <c r="D32" s="223">
        <v>341.50144396031328</v>
      </c>
      <c r="E32" s="223">
        <v>355.67107875285461</v>
      </c>
      <c r="F32" s="223">
        <v>252.43204078365241</v>
      </c>
      <c r="G32" s="223">
        <v>230.41276810666631</v>
      </c>
      <c r="H32" s="223">
        <v>268.86347904740887</v>
      </c>
      <c r="I32" s="223">
        <v>256.76082828480929</v>
      </c>
      <c r="J32" s="223">
        <v>240.4820416589894</v>
      </c>
      <c r="K32" s="223">
        <v>196.4230537672465</v>
      </c>
      <c r="L32" s="223">
        <v>178.57350659712671</v>
      </c>
      <c r="M32" s="223">
        <v>150.32947275799171</v>
      </c>
      <c r="N32" s="223">
        <v>134.17173132143751</v>
      </c>
      <c r="O32" s="223">
        <v>135.64171428069281</v>
      </c>
      <c r="P32" s="223">
        <v>131.11276805592621</v>
      </c>
      <c r="Q32" s="223">
        <v>102.42689112398681</v>
      </c>
      <c r="R32" s="223">
        <v>77.253349718452156</v>
      </c>
      <c r="S32" s="223">
        <v>74.929531546660556</v>
      </c>
      <c r="T32" s="223">
        <v>88.261469129191369</v>
      </c>
      <c r="U32" s="223">
        <v>91.402119981548168</v>
      </c>
      <c r="V32" s="223">
        <v>83.058420049109657</v>
      </c>
      <c r="W32" s="223">
        <v>85.037484445243734</v>
      </c>
      <c r="X32" s="223">
        <v>83.173859330756244</v>
      </c>
      <c r="Y32" s="223">
        <v>98.152557694863972</v>
      </c>
      <c r="DA32" s="89" t="s">
        <v>2050</v>
      </c>
    </row>
    <row r="33" spans="1:105" ht="12" customHeight="1" x14ac:dyDescent="0.25">
      <c r="A33" s="55" t="s">
        <v>91</v>
      </c>
      <c r="B33" s="259">
        <v>0</v>
      </c>
      <c r="C33" s="259">
        <v>0</v>
      </c>
      <c r="D33" s="259">
        <v>0</v>
      </c>
      <c r="E33" s="259">
        <v>0</v>
      </c>
      <c r="F33" s="259">
        <v>0</v>
      </c>
      <c r="G33" s="259">
        <v>0</v>
      </c>
      <c r="H33" s="259">
        <v>0</v>
      </c>
      <c r="I33" s="259">
        <v>0</v>
      </c>
      <c r="J33" s="259">
        <v>0</v>
      </c>
      <c r="K33" s="259">
        <v>0</v>
      </c>
      <c r="L33" s="259">
        <v>0</v>
      </c>
      <c r="M33" s="259">
        <v>0</v>
      </c>
      <c r="N33" s="259">
        <v>0</v>
      </c>
      <c r="O33" s="259">
        <v>0</v>
      </c>
      <c r="P33" s="259">
        <v>0</v>
      </c>
      <c r="Q33" s="259">
        <v>0</v>
      </c>
      <c r="R33" s="259">
        <v>0</v>
      </c>
      <c r="S33" s="259">
        <v>0</v>
      </c>
      <c r="T33" s="259">
        <v>0</v>
      </c>
      <c r="U33" s="259">
        <v>0</v>
      </c>
      <c r="V33" s="259">
        <v>0</v>
      </c>
      <c r="W33" s="259">
        <v>0</v>
      </c>
      <c r="X33" s="259">
        <v>0</v>
      </c>
      <c r="Y33" s="259">
        <v>0</v>
      </c>
      <c r="DA33" s="67" t="s">
        <v>2051</v>
      </c>
    </row>
    <row r="34" spans="1:105" ht="12" customHeight="1" x14ac:dyDescent="0.25">
      <c r="A34" s="173" t="s">
        <v>92</v>
      </c>
      <c r="B34" s="224">
        <v>0</v>
      </c>
      <c r="C34" s="224">
        <v>0</v>
      </c>
      <c r="D34" s="224">
        <v>0</v>
      </c>
      <c r="E34" s="224">
        <v>0</v>
      </c>
      <c r="F34" s="224">
        <v>0</v>
      </c>
      <c r="G34" s="224">
        <v>0</v>
      </c>
      <c r="H34" s="224">
        <v>0</v>
      </c>
      <c r="I34" s="224">
        <v>0</v>
      </c>
      <c r="J34" s="224">
        <v>0</v>
      </c>
      <c r="K34" s="224">
        <v>0</v>
      </c>
      <c r="L34" s="224">
        <v>0</v>
      </c>
      <c r="M34" s="224">
        <v>0</v>
      </c>
      <c r="N34" s="224">
        <v>0</v>
      </c>
      <c r="O34" s="224">
        <v>0</v>
      </c>
      <c r="P34" s="224">
        <v>0</v>
      </c>
      <c r="Q34" s="224">
        <v>0</v>
      </c>
      <c r="R34" s="224">
        <v>0</v>
      </c>
      <c r="S34" s="224">
        <v>0</v>
      </c>
      <c r="T34" s="224">
        <v>0</v>
      </c>
      <c r="U34" s="224">
        <v>0</v>
      </c>
      <c r="V34" s="224">
        <v>0</v>
      </c>
      <c r="W34" s="224">
        <v>0</v>
      </c>
      <c r="X34" s="224">
        <v>0</v>
      </c>
      <c r="Y34" s="224">
        <v>0</v>
      </c>
      <c r="DA34" s="177" t="s">
        <v>2052</v>
      </c>
    </row>
    <row r="35" spans="1:105" ht="12" customHeight="1" x14ac:dyDescent="0.25">
      <c r="A35" s="173" t="s">
        <v>93</v>
      </c>
      <c r="B35" s="224">
        <v>0</v>
      </c>
      <c r="C35" s="224">
        <v>0</v>
      </c>
      <c r="D35" s="224">
        <v>0</v>
      </c>
      <c r="E35" s="224">
        <v>0</v>
      </c>
      <c r="F35" s="224">
        <v>0</v>
      </c>
      <c r="G35" s="224">
        <v>0</v>
      </c>
      <c r="H35" s="224">
        <v>0</v>
      </c>
      <c r="I35" s="224">
        <v>0</v>
      </c>
      <c r="J35" s="224">
        <v>0</v>
      </c>
      <c r="K35" s="224">
        <v>0</v>
      </c>
      <c r="L35" s="224">
        <v>0</v>
      </c>
      <c r="M35" s="224">
        <v>0</v>
      </c>
      <c r="N35" s="224">
        <v>0</v>
      </c>
      <c r="O35" s="224">
        <v>0</v>
      </c>
      <c r="P35" s="224">
        <v>0</v>
      </c>
      <c r="Q35" s="224">
        <v>0</v>
      </c>
      <c r="R35" s="224">
        <v>0</v>
      </c>
      <c r="S35" s="224">
        <v>0</v>
      </c>
      <c r="T35" s="224">
        <v>0</v>
      </c>
      <c r="U35" s="224">
        <v>0</v>
      </c>
      <c r="V35" s="224">
        <v>0</v>
      </c>
      <c r="W35" s="224">
        <v>0</v>
      </c>
      <c r="X35" s="224">
        <v>0</v>
      </c>
      <c r="Y35" s="224">
        <v>0</v>
      </c>
      <c r="DA35" s="177" t="s">
        <v>2053</v>
      </c>
    </row>
    <row r="36" spans="1:105" ht="12" customHeight="1" x14ac:dyDescent="0.25">
      <c r="A36" s="173" t="s">
        <v>94</v>
      </c>
      <c r="B36" s="224">
        <v>0</v>
      </c>
      <c r="C36" s="224">
        <v>0</v>
      </c>
      <c r="D36" s="224">
        <v>0</v>
      </c>
      <c r="E36" s="224">
        <v>0</v>
      </c>
      <c r="F36" s="224">
        <v>0</v>
      </c>
      <c r="G36" s="224">
        <v>0</v>
      </c>
      <c r="H36" s="224">
        <v>0</v>
      </c>
      <c r="I36" s="224">
        <v>0</v>
      </c>
      <c r="J36" s="224">
        <v>0</v>
      </c>
      <c r="K36" s="224">
        <v>0</v>
      </c>
      <c r="L36" s="224">
        <v>0</v>
      </c>
      <c r="M36" s="224">
        <v>0</v>
      </c>
      <c r="N36" s="224">
        <v>0</v>
      </c>
      <c r="O36" s="224">
        <v>0</v>
      </c>
      <c r="P36" s="224">
        <v>0</v>
      </c>
      <c r="Q36" s="224">
        <v>0</v>
      </c>
      <c r="R36" s="224">
        <v>0</v>
      </c>
      <c r="S36" s="224">
        <v>0</v>
      </c>
      <c r="T36" s="224">
        <v>0</v>
      </c>
      <c r="U36" s="224">
        <v>0</v>
      </c>
      <c r="V36" s="224">
        <v>0</v>
      </c>
      <c r="W36" s="224">
        <v>0</v>
      </c>
      <c r="X36" s="224">
        <v>0</v>
      </c>
      <c r="Y36" s="224">
        <v>0</v>
      </c>
      <c r="DA36" s="177" t="s">
        <v>2054</v>
      </c>
    </row>
    <row r="37" spans="1:105" ht="12" customHeight="1" x14ac:dyDescent="0.25">
      <c r="A37" s="56" t="s">
        <v>95</v>
      </c>
      <c r="B37" s="260">
        <v>2.2273325887830469</v>
      </c>
      <c r="C37" s="260">
        <v>2.391300718676229</v>
      </c>
      <c r="D37" s="260">
        <v>2.6925676816132471</v>
      </c>
      <c r="E37" s="260">
        <v>2.734192949648278</v>
      </c>
      <c r="F37" s="260">
        <v>1.2157429937154249</v>
      </c>
      <c r="G37" s="260">
        <v>1.073690597969972</v>
      </c>
      <c r="H37" s="260">
        <v>1.5037508945135081</v>
      </c>
      <c r="I37" s="260">
        <v>1.0373533314944849</v>
      </c>
      <c r="J37" s="260">
        <v>1.129074530178223</v>
      </c>
      <c r="K37" s="260">
        <v>0.85557110646303292</v>
      </c>
      <c r="L37" s="260">
        <v>0.53431730062372496</v>
      </c>
      <c r="M37" s="260">
        <v>0.82805851909640704</v>
      </c>
      <c r="N37" s="260">
        <v>0.28960673919486818</v>
      </c>
      <c r="O37" s="260">
        <v>0.34202898611302729</v>
      </c>
      <c r="P37" s="260">
        <v>0.30466636021800197</v>
      </c>
      <c r="Q37" s="260">
        <v>0.15687862295819541</v>
      </c>
      <c r="R37" s="260">
        <v>0.29483315990389353</v>
      </c>
      <c r="S37" s="260">
        <v>0.31996750601190238</v>
      </c>
      <c r="T37" s="260">
        <v>0.68021950742858761</v>
      </c>
      <c r="U37" s="260">
        <v>0.15496095038334359</v>
      </c>
      <c r="V37" s="260">
        <v>0.11515798911745539</v>
      </c>
      <c r="W37" s="260">
        <v>0.15168263184342839</v>
      </c>
      <c r="X37" s="260">
        <v>0.18781737891425551</v>
      </c>
      <c r="Y37" s="260">
        <v>0.29688446936742868</v>
      </c>
      <c r="DA37" s="68" t="s">
        <v>2055</v>
      </c>
    </row>
    <row r="38" spans="1:105" ht="12" customHeight="1" x14ac:dyDescent="0.25">
      <c r="A38" s="37" t="s">
        <v>159</v>
      </c>
      <c r="B38" s="226">
        <v>1.179122539923471</v>
      </c>
      <c r="C38" s="226">
        <v>0.99146460766308808</v>
      </c>
      <c r="D38" s="226">
        <v>0.95349591844340709</v>
      </c>
      <c r="E38" s="226">
        <v>1.11192944694425</v>
      </c>
      <c r="F38" s="226">
        <v>9.7660078353948673E-2</v>
      </c>
      <c r="G38" s="226">
        <v>0.14171848252585459</v>
      </c>
      <c r="H38" s="226">
        <v>0.16302243512420669</v>
      </c>
      <c r="I38" s="226">
        <v>0.1241174519508705</v>
      </c>
      <c r="J38" s="226">
        <v>0.1213614237797413</v>
      </c>
      <c r="K38" s="226">
        <v>9.0736411445768286E-2</v>
      </c>
      <c r="L38" s="226">
        <v>6.123713218851326E-2</v>
      </c>
      <c r="M38" s="226">
        <v>3.3026106941580577E-2</v>
      </c>
      <c r="N38" s="226">
        <v>0</v>
      </c>
      <c r="O38" s="226">
        <v>1.8082652910645629E-2</v>
      </c>
      <c r="P38" s="226">
        <v>0</v>
      </c>
      <c r="Q38" s="226">
        <v>0</v>
      </c>
      <c r="R38" s="226">
        <v>4.0733334383140363E-2</v>
      </c>
      <c r="S38" s="226">
        <v>2.1659357071873438E-2</v>
      </c>
      <c r="T38" s="226">
        <v>3.055769988985569E-2</v>
      </c>
      <c r="U38" s="226">
        <v>3.8650499194761152E-3</v>
      </c>
      <c r="V38" s="226">
        <v>2.8014120961703591E-3</v>
      </c>
      <c r="W38" s="226">
        <v>4.016864741030063E-3</v>
      </c>
      <c r="X38" s="226">
        <v>3.2938228922740828E-3</v>
      </c>
      <c r="Y38" s="226">
        <v>4.2799129054644407E-3</v>
      </c>
      <c r="DA38" s="69" t="s">
        <v>2056</v>
      </c>
    </row>
    <row r="39" spans="1:105" ht="12" customHeight="1" x14ac:dyDescent="0.25">
      <c r="A39" s="37" t="s">
        <v>35</v>
      </c>
      <c r="B39" s="226">
        <v>1.048210048859576</v>
      </c>
      <c r="C39" s="226">
        <v>1.399836111013141</v>
      </c>
      <c r="D39" s="226">
        <v>1.73907176316984</v>
      </c>
      <c r="E39" s="226">
        <v>1.6222635027040271</v>
      </c>
      <c r="F39" s="226">
        <v>1.118082915361476</v>
      </c>
      <c r="G39" s="226">
        <v>0.93197211544411784</v>
      </c>
      <c r="H39" s="226">
        <v>1.340728459389301</v>
      </c>
      <c r="I39" s="226">
        <v>0.9132358795436144</v>
      </c>
      <c r="J39" s="226">
        <v>1.007713106398481</v>
      </c>
      <c r="K39" s="226">
        <v>0.76483469501726464</v>
      </c>
      <c r="L39" s="226">
        <v>0.47308016843521172</v>
      </c>
      <c r="M39" s="226">
        <v>0.79503241215482645</v>
      </c>
      <c r="N39" s="226">
        <v>0.28960673919486818</v>
      </c>
      <c r="O39" s="226">
        <v>0.32394633320238159</v>
      </c>
      <c r="P39" s="226">
        <v>0.30466636021800197</v>
      </c>
      <c r="Q39" s="226">
        <v>0.15687862295819541</v>
      </c>
      <c r="R39" s="226">
        <v>0.25409982552075322</v>
      </c>
      <c r="S39" s="226">
        <v>0.29830814894002899</v>
      </c>
      <c r="T39" s="226">
        <v>0.64966180753873193</v>
      </c>
      <c r="U39" s="226">
        <v>0.15109590046386751</v>
      </c>
      <c r="V39" s="226">
        <v>0.1123565770212851</v>
      </c>
      <c r="W39" s="226">
        <v>0.14766576710239829</v>
      </c>
      <c r="X39" s="226">
        <v>0.18452355602198139</v>
      </c>
      <c r="Y39" s="226">
        <v>0.29260455646196432</v>
      </c>
      <c r="DA39" s="69" t="s">
        <v>2057</v>
      </c>
    </row>
    <row r="40" spans="1:105" ht="12" customHeight="1" x14ac:dyDescent="0.25">
      <c r="A40" s="37" t="s">
        <v>96</v>
      </c>
      <c r="B40" s="226">
        <v>0</v>
      </c>
      <c r="C40" s="226">
        <v>0</v>
      </c>
      <c r="D40" s="226">
        <v>0</v>
      </c>
      <c r="E40" s="226">
        <v>0</v>
      </c>
      <c r="F40" s="226">
        <v>0</v>
      </c>
      <c r="G40" s="226">
        <v>0</v>
      </c>
      <c r="H40" s="226">
        <v>0</v>
      </c>
      <c r="I40" s="226">
        <v>0</v>
      </c>
      <c r="J40" s="226">
        <v>0</v>
      </c>
      <c r="K40" s="226">
        <v>0</v>
      </c>
      <c r="L40" s="226">
        <v>0</v>
      </c>
      <c r="M40" s="226">
        <v>0</v>
      </c>
      <c r="N40" s="226">
        <v>0</v>
      </c>
      <c r="O40" s="226">
        <v>0</v>
      </c>
      <c r="P40" s="226">
        <v>0</v>
      </c>
      <c r="Q40" s="226">
        <v>0</v>
      </c>
      <c r="R40" s="226">
        <v>0</v>
      </c>
      <c r="S40" s="226">
        <v>0</v>
      </c>
      <c r="T40" s="226">
        <v>0</v>
      </c>
      <c r="U40" s="226">
        <v>0</v>
      </c>
      <c r="V40" s="226">
        <v>0</v>
      </c>
      <c r="W40" s="226">
        <v>0</v>
      </c>
      <c r="X40" s="226">
        <v>0</v>
      </c>
      <c r="Y40" s="226">
        <v>0</v>
      </c>
      <c r="DA40" s="69" t="s">
        <v>2058</v>
      </c>
    </row>
    <row r="41" spans="1:105" ht="12" customHeight="1" x14ac:dyDescent="0.25">
      <c r="A41" s="37" t="s">
        <v>78</v>
      </c>
      <c r="B41" s="226">
        <v>0</v>
      </c>
      <c r="C41" s="226">
        <v>0</v>
      </c>
      <c r="D41" s="226">
        <v>0</v>
      </c>
      <c r="E41" s="226">
        <v>0</v>
      </c>
      <c r="F41" s="226">
        <v>0</v>
      </c>
      <c r="G41" s="226">
        <v>0</v>
      </c>
      <c r="H41" s="226">
        <v>0</v>
      </c>
      <c r="I41" s="226">
        <v>0</v>
      </c>
      <c r="J41" s="226">
        <v>0</v>
      </c>
      <c r="K41" s="226">
        <v>0</v>
      </c>
      <c r="L41" s="226">
        <v>0</v>
      </c>
      <c r="M41" s="226">
        <v>0</v>
      </c>
      <c r="N41" s="226">
        <v>0</v>
      </c>
      <c r="O41" s="226">
        <v>0</v>
      </c>
      <c r="P41" s="226">
        <v>0</v>
      </c>
      <c r="Q41" s="226">
        <v>0</v>
      </c>
      <c r="R41" s="226">
        <v>0</v>
      </c>
      <c r="S41" s="226">
        <v>0</v>
      </c>
      <c r="T41" s="226">
        <v>0</v>
      </c>
      <c r="U41" s="226">
        <v>0</v>
      </c>
      <c r="V41" s="226">
        <v>0</v>
      </c>
      <c r="W41" s="226">
        <v>0</v>
      </c>
      <c r="X41" s="226">
        <v>0</v>
      </c>
      <c r="Y41" s="226">
        <v>0</v>
      </c>
      <c r="DA41" s="69" t="s">
        <v>2059</v>
      </c>
    </row>
    <row r="42" spans="1:105" ht="12" customHeight="1" x14ac:dyDescent="0.25">
      <c r="A42" s="37" t="s">
        <v>40</v>
      </c>
      <c r="B42" s="226">
        <v>0</v>
      </c>
      <c r="C42" s="226">
        <v>0</v>
      </c>
      <c r="D42" s="226">
        <v>0</v>
      </c>
      <c r="E42" s="226">
        <v>0</v>
      </c>
      <c r="F42" s="226">
        <v>0</v>
      </c>
      <c r="G42" s="226">
        <v>0</v>
      </c>
      <c r="H42" s="226">
        <v>0</v>
      </c>
      <c r="I42" s="226">
        <v>0</v>
      </c>
      <c r="J42" s="226">
        <v>0</v>
      </c>
      <c r="K42" s="226">
        <v>0</v>
      </c>
      <c r="L42" s="226">
        <v>0</v>
      </c>
      <c r="M42" s="226">
        <v>0</v>
      </c>
      <c r="N42" s="226">
        <v>0</v>
      </c>
      <c r="O42" s="226">
        <v>0</v>
      </c>
      <c r="P42" s="226">
        <v>0</v>
      </c>
      <c r="Q42" s="226">
        <v>0</v>
      </c>
      <c r="R42" s="226">
        <v>0</v>
      </c>
      <c r="S42" s="226">
        <v>0</v>
      </c>
      <c r="T42" s="226">
        <v>0</v>
      </c>
      <c r="U42" s="226">
        <v>0</v>
      </c>
      <c r="V42" s="226">
        <v>0</v>
      </c>
      <c r="W42" s="226">
        <v>0</v>
      </c>
      <c r="X42" s="226">
        <v>0</v>
      </c>
      <c r="Y42" s="226">
        <v>0</v>
      </c>
      <c r="DA42" s="69" t="s">
        <v>2060</v>
      </c>
    </row>
    <row r="43" spans="1:105" ht="12" customHeight="1" x14ac:dyDescent="0.25">
      <c r="A43" s="57" t="s">
        <v>1883</v>
      </c>
      <c r="B43" s="261">
        <f t="shared" ref="B43:Y43" si="1">B44+B55</f>
        <v>10.479453858050659</v>
      </c>
      <c r="C43" s="261">
        <f t="shared" si="1"/>
        <v>9.6188102738159813</v>
      </c>
      <c r="D43" s="261">
        <f t="shared" si="1"/>
        <v>9.8205471385130458</v>
      </c>
      <c r="E43" s="261">
        <f t="shared" si="1"/>
        <v>10.2300546609625</v>
      </c>
      <c r="F43" s="261">
        <f t="shared" si="1"/>
        <v>7.2816318199981742</v>
      </c>
      <c r="G43" s="261">
        <f t="shared" si="1"/>
        <v>6.6475094930056926</v>
      </c>
      <c r="H43" s="261">
        <f t="shared" si="1"/>
        <v>7.7495573377650864</v>
      </c>
      <c r="I43" s="261">
        <f t="shared" si="1"/>
        <v>7.4122746363279663</v>
      </c>
      <c r="J43" s="261">
        <f t="shared" si="1"/>
        <v>6.937767163153949</v>
      </c>
      <c r="K43" s="261">
        <f t="shared" si="1"/>
        <v>5.6686226858198117</v>
      </c>
      <c r="L43" s="261">
        <f t="shared" si="1"/>
        <v>5.1605562114928416</v>
      </c>
      <c r="M43" s="261">
        <f t="shared" si="1"/>
        <v>4.3333743257650834</v>
      </c>
      <c r="N43" s="261">
        <f t="shared" si="1"/>
        <v>3.8806412922389169</v>
      </c>
      <c r="O43" s="261">
        <f t="shared" si="1"/>
        <v>3.9217300085385429</v>
      </c>
      <c r="P43" s="261">
        <f t="shared" si="1"/>
        <v>3.791539179585746</v>
      </c>
      <c r="Q43" s="261">
        <f t="shared" si="1"/>
        <v>2.964348188435614</v>
      </c>
      <c r="R43" s="261">
        <f t="shared" si="1"/>
        <v>2.230681639378211</v>
      </c>
      <c r="S43" s="261">
        <f t="shared" si="1"/>
        <v>2.1625960591492359</v>
      </c>
      <c r="T43" s="261">
        <f t="shared" si="1"/>
        <v>2.5385869455583419</v>
      </c>
      <c r="U43" s="261">
        <f t="shared" si="1"/>
        <v>2.6448451893091258</v>
      </c>
      <c r="V43" s="261">
        <f t="shared" si="1"/>
        <v>2.404152523478035</v>
      </c>
      <c r="W43" s="261">
        <f t="shared" si="1"/>
        <v>2.460458023576821</v>
      </c>
      <c r="X43" s="261">
        <f t="shared" si="1"/>
        <v>2.4053925203432471</v>
      </c>
      <c r="Y43" s="261">
        <f t="shared" si="1"/>
        <v>2.8363963253767119</v>
      </c>
      <c r="DA43" s="70"/>
    </row>
    <row r="44" spans="1:105" ht="12" customHeight="1" x14ac:dyDescent="0.25">
      <c r="A44" s="60" t="s">
        <v>1884</v>
      </c>
      <c r="B44" s="262">
        <v>10.479453858050659</v>
      </c>
      <c r="C44" s="262">
        <v>9.6188102738159813</v>
      </c>
      <c r="D44" s="262">
        <v>9.8205471385130458</v>
      </c>
      <c r="E44" s="262">
        <v>10.2300546609625</v>
      </c>
      <c r="F44" s="262">
        <v>7.2816318199981742</v>
      </c>
      <c r="G44" s="262">
        <v>6.6475094930056926</v>
      </c>
      <c r="H44" s="262">
        <v>7.7495573377650864</v>
      </c>
      <c r="I44" s="262">
        <v>7.4122746363279663</v>
      </c>
      <c r="J44" s="262">
        <v>6.937767163153949</v>
      </c>
      <c r="K44" s="262">
        <v>5.6686226858198117</v>
      </c>
      <c r="L44" s="262">
        <v>5.1605562114928416</v>
      </c>
      <c r="M44" s="262">
        <v>4.3333743257650834</v>
      </c>
      <c r="N44" s="262">
        <v>3.8806412922389169</v>
      </c>
      <c r="O44" s="262">
        <v>3.9217300085385429</v>
      </c>
      <c r="P44" s="262">
        <v>3.791539179585746</v>
      </c>
      <c r="Q44" s="262">
        <v>2.964348188435614</v>
      </c>
      <c r="R44" s="262">
        <v>2.230681639378211</v>
      </c>
      <c r="S44" s="262">
        <v>2.1625960591492359</v>
      </c>
      <c r="T44" s="262">
        <v>2.5385869455583419</v>
      </c>
      <c r="U44" s="262">
        <v>2.6448451893091258</v>
      </c>
      <c r="V44" s="262">
        <v>2.404152523478035</v>
      </c>
      <c r="W44" s="262">
        <v>2.460458023576821</v>
      </c>
      <c r="X44" s="262">
        <v>2.4053925203432471</v>
      </c>
      <c r="Y44" s="262">
        <v>2.8363963253767119</v>
      </c>
      <c r="DA44" s="72" t="s">
        <v>2061</v>
      </c>
    </row>
    <row r="45" spans="1:105" ht="12" customHeight="1" x14ac:dyDescent="0.25">
      <c r="A45" s="64" t="s">
        <v>28</v>
      </c>
      <c r="B45" s="229">
        <v>0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0</v>
      </c>
      <c r="Y45" s="229">
        <v>0</v>
      </c>
      <c r="DA45" s="73" t="s">
        <v>2062</v>
      </c>
    </row>
    <row r="46" spans="1:105" ht="12" customHeight="1" x14ac:dyDescent="0.25">
      <c r="A46" s="64" t="s">
        <v>30</v>
      </c>
      <c r="B46" s="229">
        <v>0</v>
      </c>
      <c r="C46" s="229">
        <v>0</v>
      </c>
      <c r="D46" s="229">
        <v>0</v>
      </c>
      <c r="E46" s="229">
        <v>0</v>
      </c>
      <c r="F46" s="229">
        <v>0</v>
      </c>
      <c r="G46" s="229">
        <v>0</v>
      </c>
      <c r="H46" s="229">
        <v>0</v>
      </c>
      <c r="I46" s="229">
        <v>0</v>
      </c>
      <c r="J46" s="229">
        <v>0</v>
      </c>
      <c r="K46" s="229">
        <v>0</v>
      </c>
      <c r="L46" s="229">
        <v>0</v>
      </c>
      <c r="M46" s="229">
        <v>0</v>
      </c>
      <c r="N46" s="229">
        <v>0</v>
      </c>
      <c r="O46" s="229">
        <v>0</v>
      </c>
      <c r="P46" s="229">
        <v>0</v>
      </c>
      <c r="Q46" s="229">
        <v>0</v>
      </c>
      <c r="R46" s="229">
        <v>0</v>
      </c>
      <c r="S46" s="229">
        <v>0</v>
      </c>
      <c r="T46" s="229">
        <v>0</v>
      </c>
      <c r="U46" s="229">
        <v>0</v>
      </c>
      <c r="V46" s="229">
        <v>0</v>
      </c>
      <c r="W46" s="229">
        <v>0</v>
      </c>
      <c r="X46" s="229">
        <v>0</v>
      </c>
      <c r="Y46" s="229">
        <v>0</v>
      </c>
      <c r="DA46" s="73" t="s">
        <v>2063</v>
      </c>
    </row>
    <row r="47" spans="1:105" ht="12" customHeight="1" x14ac:dyDescent="0.25">
      <c r="A47" s="64" t="s">
        <v>31</v>
      </c>
      <c r="B47" s="229">
        <v>1.9032452452033011</v>
      </c>
      <c r="C47" s="229">
        <v>1.903245245201687</v>
      </c>
      <c r="D47" s="229">
        <v>1.7302217530281401</v>
      </c>
      <c r="E47" s="229">
        <v>1.7302217530314961</v>
      </c>
      <c r="F47" s="229">
        <v>0.86511087653084662</v>
      </c>
      <c r="G47" s="229">
        <v>0.86511087653098606</v>
      </c>
      <c r="H47" s="229">
        <v>1.1246461147723941</v>
      </c>
      <c r="I47" s="229">
        <v>1.0381343687050359</v>
      </c>
      <c r="J47" s="229">
        <v>1.038134368705625</v>
      </c>
      <c r="K47" s="229">
        <v>1.0095978052292509</v>
      </c>
      <c r="L47" s="229">
        <v>0.92546959305386689</v>
      </c>
      <c r="M47" s="229">
        <v>0.58893040696523025</v>
      </c>
      <c r="N47" s="229">
        <v>0.50480219479085275</v>
      </c>
      <c r="O47" s="229">
        <v>0.42066739826812583</v>
      </c>
      <c r="P47" s="229">
        <v>0.33653260174422051</v>
      </c>
      <c r="Q47" s="229">
        <v>0.33653260174489469</v>
      </c>
      <c r="R47" s="229">
        <v>0.33653260174756122</v>
      </c>
      <c r="S47" s="229">
        <v>0.33737539827209623</v>
      </c>
      <c r="T47" s="229">
        <v>0.34401900520916329</v>
      </c>
      <c r="U47" s="229">
        <v>0.33577540174653903</v>
      </c>
      <c r="V47" s="229">
        <v>0.32879599305057022</v>
      </c>
      <c r="W47" s="229">
        <v>0.26729160000564223</v>
      </c>
      <c r="X47" s="229">
        <v>0.34158279652981682</v>
      </c>
      <c r="Y47" s="229">
        <v>0.32172440348436721</v>
      </c>
      <c r="DA47" s="73" t="s">
        <v>2064</v>
      </c>
    </row>
    <row r="48" spans="1:105" ht="12" customHeight="1" x14ac:dyDescent="0.25">
      <c r="A48" s="64" t="s">
        <v>159</v>
      </c>
      <c r="B48" s="229">
        <v>0.65360874542807534</v>
      </c>
      <c r="C48" s="229">
        <v>0.71875333063134228</v>
      </c>
      <c r="D48" s="229">
        <v>0.71450285327178709</v>
      </c>
      <c r="E48" s="229">
        <v>1.097656908651879</v>
      </c>
      <c r="F48" s="229">
        <v>0.17323933466696839</v>
      </c>
      <c r="G48" s="229">
        <v>0.26077213100736468</v>
      </c>
      <c r="H48" s="229">
        <v>0.25639072392033629</v>
      </c>
      <c r="I48" s="229">
        <v>0.26380776228865288</v>
      </c>
      <c r="J48" s="229">
        <v>0.26393008170756349</v>
      </c>
      <c r="K48" s="229">
        <v>0.26569433284699351</v>
      </c>
      <c r="L48" s="229">
        <v>0.26939426614781192</v>
      </c>
      <c r="M48" s="229">
        <v>8.8497242592218556E-2</v>
      </c>
      <c r="N48" s="229">
        <v>0</v>
      </c>
      <c r="O48" s="229">
        <v>9.0209025385139183E-2</v>
      </c>
      <c r="P48" s="229">
        <v>0</v>
      </c>
      <c r="Q48" s="229">
        <v>0</v>
      </c>
      <c r="R48" s="229">
        <v>8.8116356423434697E-2</v>
      </c>
      <c r="S48" s="229">
        <v>5.5122343604150678E-2</v>
      </c>
      <c r="T48" s="229">
        <v>5.5600561717735107E-2</v>
      </c>
      <c r="U48" s="229">
        <v>3.2239922310444473E-2</v>
      </c>
      <c r="V48" s="229">
        <v>2.4351046831866431E-2</v>
      </c>
      <c r="W48" s="229">
        <v>2.8601764012490049E-2</v>
      </c>
      <c r="X48" s="229">
        <v>2.541024448476091E-2</v>
      </c>
      <c r="Y48" s="229">
        <v>2.4322242519845182E-2</v>
      </c>
      <c r="DA48" s="73" t="s">
        <v>2065</v>
      </c>
    </row>
    <row r="49" spans="1:105" ht="12" customHeight="1" x14ac:dyDescent="0.25">
      <c r="A49" s="64" t="s">
        <v>32</v>
      </c>
      <c r="B49" s="229">
        <v>7.341558260815213</v>
      </c>
      <c r="C49" s="229">
        <v>5.9820131269071632</v>
      </c>
      <c r="D49" s="229">
        <v>6.0726478538592126</v>
      </c>
      <c r="E49" s="229">
        <v>5.8007355964815659</v>
      </c>
      <c r="F49" s="229">
        <v>4.2599129322187599</v>
      </c>
      <c r="G49" s="229">
        <v>3.8067312209102551</v>
      </c>
      <c r="H49" s="229">
        <v>4.2599129321352196</v>
      </c>
      <c r="I49" s="229">
        <v>4.1692782052550781</v>
      </c>
      <c r="J49" s="229">
        <v>3.4441842365548272</v>
      </c>
      <c r="K49" s="229">
        <v>2.1537418226339948</v>
      </c>
      <c r="L49" s="229">
        <v>1.8845190469776769</v>
      </c>
      <c r="M49" s="229">
        <v>1.5255661148051669</v>
      </c>
      <c r="N49" s="229">
        <v>1.705042580897411</v>
      </c>
      <c r="O49" s="229">
        <v>1.794780813944002</v>
      </c>
      <c r="P49" s="229">
        <v>1.5255661148056829</v>
      </c>
      <c r="Q49" s="229">
        <v>1.3460896487187091</v>
      </c>
      <c r="R49" s="229">
        <v>1.2563514156836471</v>
      </c>
      <c r="S49" s="229">
        <v>1.0109139965553779</v>
      </c>
      <c r="T49" s="229">
        <v>0.95689014258580896</v>
      </c>
      <c r="U49" s="229">
        <v>1.016478720022427</v>
      </c>
      <c r="V49" s="229">
        <v>1.0743550748057811</v>
      </c>
      <c r="W49" s="229">
        <v>1.113122379153932</v>
      </c>
      <c r="X49" s="229">
        <v>0.61488982957975802</v>
      </c>
      <c r="Y49" s="229">
        <v>0.82751234088527148</v>
      </c>
      <c r="DA49" s="73" t="s">
        <v>2066</v>
      </c>
    </row>
    <row r="50" spans="1:105" ht="12" customHeight="1" x14ac:dyDescent="0.25">
      <c r="A50" s="64" t="s">
        <v>33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0</v>
      </c>
      <c r="T50" s="229">
        <v>0</v>
      </c>
      <c r="U50" s="229">
        <v>0</v>
      </c>
      <c r="V50" s="229">
        <v>0</v>
      </c>
      <c r="W50" s="229">
        <v>0</v>
      </c>
      <c r="X50" s="229">
        <v>0</v>
      </c>
      <c r="Y50" s="229">
        <v>0</v>
      </c>
      <c r="DA50" s="73" t="s">
        <v>2067</v>
      </c>
    </row>
    <row r="51" spans="1:105" ht="12" customHeight="1" x14ac:dyDescent="0.25">
      <c r="A51" s="64" t="s">
        <v>35</v>
      </c>
      <c r="B51" s="229">
        <v>0.58104160660407311</v>
      </c>
      <c r="C51" s="229">
        <v>1.0147985710757901</v>
      </c>
      <c r="D51" s="229">
        <v>1.303174678353906</v>
      </c>
      <c r="E51" s="229">
        <v>1.6014404027975639</v>
      </c>
      <c r="F51" s="229">
        <v>1.9833686765816001</v>
      </c>
      <c r="G51" s="229">
        <v>1.714895264557087</v>
      </c>
      <c r="H51" s="229">
        <v>2.108607566937136</v>
      </c>
      <c r="I51" s="229">
        <v>1.9410543000791991</v>
      </c>
      <c r="J51" s="229">
        <v>2.1915184761859332</v>
      </c>
      <c r="K51" s="229">
        <v>2.2395887251095719</v>
      </c>
      <c r="L51" s="229">
        <v>2.0811733053134871</v>
      </c>
      <c r="M51" s="229">
        <v>2.1303805614024678</v>
      </c>
      <c r="N51" s="229">
        <v>1.670796516550654</v>
      </c>
      <c r="O51" s="229">
        <v>1.6160727709412761</v>
      </c>
      <c r="P51" s="229">
        <v>1.9294404630358419</v>
      </c>
      <c r="Q51" s="229">
        <v>1.2817259379720101</v>
      </c>
      <c r="R51" s="229">
        <v>0.54968126552356777</v>
      </c>
      <c r="S51" s="229">
        <v>0.75918432071761133</v>
      </c>
      <c r="T51" s="229">
        <v>1.1820772360456351</v>
      </c>
      <c r="U51" s="229">
        <v>1.2603511452297149</v>
      </c>
      <c r="V51" s="229">
        <v>0.97665040878981724</v>
      </c>
      <c r="W51" s="229">
        <v>1.051442280404757</v>
      </c>
      <c r="X51" s="229">
        <v>1.423509649748911</v>
      </c>
      <c r="Y51" s="229">
        <v>1.662837338487229</v>
      </c>
      <c r="DA51" s="73" t="s">
        <v>2068</v>
      </c>
    </row>
    <row r="52" spans="1:105" ht="12" customHeight="1" x14ac:dyDescent="0.25">
      <c r="A52" s="64" t="s">
        <v>36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J52" s="229">
        <v>0</v>
      </c>
      <c r="K52" s="229">
        <v>0</v>
      </c>
      <c r="L52" s="229">
        <v>0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</v>
      </c>
      <c r="S52" s="229">
        <v>0</v>
      </c>
      <c r="T52" s="229">
        <v>0</v>
      </c>
      <c r="U52" s="229">
        <v>0</v>
      </c>
      <c r="V52" s="229">
        <v>0</v>
      </c>
      <c r="W52" s="229">
        <v>0</v>
      </c>
      <c r="X52" s="229">
        <v>0</v>
      </c>
      <c r="Y52" s="229">
        <v>0</v>
      </c>
      <c r="DA52" s="73" t="s">
        <v>2069</v>
      </c>
    </row>
    <row r="53" spans="1:105" ht="12" customHeight="1" x14ac:dyDescent="0.25">
      <c r="A53" s="64" t="s">
        <v>38</v>
      </c>
      <c r="B53" s="229">
        <v>0</v>
      </c>
      <c r="C53" s="229">
        <v>0</v>
      </c>
      <c r="D53" s="229">
        <v>0</v>
      </c>
      <c r="E53" s="229">
        <v>0</v>
      </c>
      <c r="F53" s="229">
        <v>0</v>
      </c>
      <c r="G53" s="229">
        <v>0</v>
      </c>
      <c r="H53" s="229">
        <v>0</v>
      </c>
      <c r="I53" s="229">
        <v>0</v>
      </c>
      <c r="J53" s="229">
        <v>0</v>
      </c>
      <c r="K53" s="229">
        <v>0</v>
      </c>
      <c r="L53" s="229">
        <v>0</v>
      </c>
      <c r="M53" s="229">
        <v>0</v>
      </c>
      <c r="N53" s="229">
        <v>0</v>
      </c>
      <c r="O53" s="229">
        <v>0</v>
      </c>
      <c r="P53" s="229">
        <v>0</v>
      </c>
      <c r="Q53" s="229">
        <v>0</v>
      </c>
      <c r="R53" s="229">
        <v>0</v>
      </c>
      <c r="S53" s="229">
        <v>0</v>
      </c>
      <c r="T53" s="229">
        <v>0</v>
      </c>
      <c r="U53" s="229">
        <v>0</v>
      </c>
      <c r="V53" s="229">
        <v>0</v>
      </c>
      <c r="W53" s="229">
        <v>0</v>
      </c>
      <c r="X53" s="229">
        <v>0</v>
      </c>
      <c r="Y53" s="229">
        <v>0</v>
      </c>
      <c r="DA53" s="73" t="s">
        <v>2070</v>
      </c>
    </row>
    <row r="54" spans="1:105" ht="12" customHeight="1" x14ac:dyDescent="0.25">
      <c r="A54" s="64" t="s">
        <v>39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2071</v>
      </c>
    </row>
    <row r="55" spans="1:105" ht="12" customHeight="1" x14ac:dyDescent="0.25">
      <c r="A55" s="60" t="s">
        <v>1896</v>
      </c>
      <c r="B55" s="262">
        <v>0</v>
      </c>
      <c r="C55" s="262">
        <v>0</v>
      </c>
      <c r="D55" s="262">
        <v>0</v>
      </c>
      <c r="E55" s="262">
        <v>0</v>
      </c>
      <c r="F55" s="262">
        <v>0</v>
      </c>
      <c r="G55" s="262">
        <v>0</v>
      </c>
      <c r="H55" s="262">
        <v>0</v>
      </c>
      <c r="I55" s="262">
        <v>0</v>
      </c>
      <c r="J55" s="262">
        <v>0</v>
      </c>
      <c r="K55" s="262">
        <v>0</v>
      </c>
      <c r="L55" s="262">
        <v>0</v>
      </c>
      <c r="M55" s="262">
        <v>0</v>
      </c>
      <c r="N55" s="262">
        <v>0</v>
      </c>
      <c r="O55" s="262">
        <v>0</v>
      </c>
      <c r="P55" s="262">
        <v>0</v>
      </c>
      <c r="Q55" s="262">
        <v>0</v>
      </c>
      <c r="R55" s="262">
        <v>0</v>
      </c>
      <c r="S55" s="262">
        <v>0</v>
      </c>
      <c r="T55" s="262">
        <v>0</v>
      </c>
      <c r="U55" s="262">
        <v>0</v>
      </c>
      <c r="V55" s="262">
        <v>0</v>
      </c>
      <c r="W55" s="262">
        <v>0</v>
      </c>
      <c r="X55" s="262">
        <v>0</v>
      </c>
      <c r="Y55" s="262">
        <v>0</v>
      </c>
      <c r="DA55" s="72" t="s">
        <v>2072</v>
      </c>
    </row>
    <row r="56" spans="1:105" ht="12" customHeight="1" x14ac:dyDescent="0.25">
      <c r="A56" s="57" t="s">
        <v>1898</v>
      </c>
      <c r="B56" s="261">
        <f t="shared" ref="B56:Y56" si="2">B57+B68</f>
        <v>314.3836157415198</v>
      </c>
      <c r="C56" s="261">
        <f t="shared" si="2"/>
        <v>288.56430821447941</v>
      </c>
      <c r="D56" s="261">
        <f t="shared" si="2"/>
        <v>294.61641415539128</v>
      </c>
      <c r="E56" s="261">
        <f t="shared" si="2"/>
        <v>306.90163982887509</v>
      </c>
      <c r="F56" s="261">
        <f t="shared" si="2"/>
        <v>218.4489545999453</v>
      </c>
      <c r="G56" s="261">
        <f t="shared" si="2"/>
        <v>199.42528479017079</v>
      </c>
      <c r="H56" s="261">
        <f t="shared" si="2"/>
        <v>232.4867201329526</v>
      </c>
      <c r="I56" s="261">
        <f t="shared" si="2"/>
        <v>222.36823908983899</v>
      </c>
      <c r="J56" s="261">
        <f t="shared" si="2"/>
        <v>208.1330148946185</v>
      </c>
      <c r="K56" s="261">
        <f t="shared" si="2"/>
        <v>170.0586805745944</v>
      </c>
      <c r="L56" s="261">
        <f t="shared" si="2"/>
        <v>154.81668634478521</v>
      </c>
      <c r="M56" s="261">
        <f t="shared" si="2"/>
        <v>130.00122977295251</v>
      </c>
      <c r="N56" s="261">
        <f t="shared" si="2"/>
        <v>116.4192387671676</v>
      </c>
      <c r="O56" s="261">
        <f t="shared" si="2"/>
        <v>117.6519002561563</v>
      </c>
      <c r="P56" s="261">
        <f t="shared" si="2"/>
        <v>113.74617538757241</v>
      </c>
      <c r="Q56" s="261">
        <f t="shared" si="2"/>
        <v>88.930445653068432</v>
      </c>
      <c r="R56" s="261">
        <f t="shared" si="2"/>
        <v>66.920449181346328</v>
      </c>
      <c r="S56" s="261">
        <f t="shared" si="2"/>
        <v>64.877881774477117</v>
      </c>
      <c r="T56" s="261">
        <f t="shared" si="2"/>
        <v>76.157608366750281</v>
      </c>
      <c r="U56" s="261">
        <f t="shared" si="2"/>
        <v>79.34535567927378</v>
      </c>
      <c r="V56" s="261">
        <f t="shared" si="2"/>
        <v>72.124575704341069</v>
      </c>
      <c r="W56" s="261">
        <f t="shared" si="2"/>
        <v>73.813740707304632</v>
      </c>
      <c r="X56" s="261">
        <f t="shared" si="2"/>
        <v>72.161775610297411</v>
      </c>
      <c r="Y56" s="261">
        <f t="shared" si="2"/>
        <v>85.09188976130136</v>
      </c>
      <c r="DA56" s="70"/>
    </row>
    <row r="57" spans="1:105" ht="12" customHeight="1" x14ac:dyDescent="0.25">
      <c r="A57" s="60" t="s">
        <v>1899</v>
      </c>
      <c r="B57" s="262">
        <v>314.3836157415198</v>
      </c>
      <c r="C57" s="262">
        <v>288.56430821447941</v>
      </c>
      <c r="D57" s="262">
        <v>294.61641415539128</v>
      </c>
      <c r="E57" s="262">
        <v>306.90163982887509</v>
      </c>
      <c r="F57" s="262">
        <v>218.4489545999453</v>
      </c>
      <c r="G57" s="262">
        <v>199.42528479017079</v>
      </c>
      <c r="H57" s="262">
        <v>232.4867201329526</v>
      </c>
      <c r="I57" s="262">
        <v>222.36823908983899</v>
      </c>
      <c r="J57" s="262">
        <v>208.1330148946185</v>
      </c>
      <c r="K57" s="262">
        <v>170.0586805745944</v>
      </c>
      <c r="L57" s="262">
        <v>154.81668634478521</v>
      </c>
      <c r="M57" s="262">
        <v>130.00122977295251</v>
      </c>
      <c r="N57" s="262">
        <v>116.4192387671676</v>
      </c>
      <c r="O57" s="262">
        <v>117.6519002561563</v>
      </c>
      <c r="P57" s="262">
        <v>113.74617538757241</v>
      </c>
      <c r="Q57" s="262">
        <v>88.930445653068432</v>
      </c>
      <c r="R57" s="262">
        <v>66.920449181346328</v>
      </c>
      <c r="S57" s="262">
        <v>64.877881774477117</v>
      </c>
      <c r="T57" s="262">
        <v>76.157608366750281</v>
      </c>
      <c r="U57" s="262">
        <v>79.34535567927378</v>
      </c>
      <c r="V57" s="262">
        <v>72.124575704341069</v>
      </c>
      <c r="W57" s="262">
        <v>73.813740707304632</v>
      </c>
      <c r="X57" s="262">
        <v>72.161775610297411</v>
      </c>
      <c r="Y57" s="262">
        <v>85.09188976130136</v>
      </c>
      <c r="DA57" s="72" t="s">
        <v>2073</v>
      </c>
    </row>
    <row r="58" spans="1:105" ht="12" customHeight="1" x14ac:dyDescent="0.25">
      <c r="A58" s="64" t="s">
        <v>28</v>
      </c>
      <c r="B58" s="229">
        <v>0</v>
      </c>
      <c r="C58" s="229">
        <v>0</v>
      </c>
      <c r="D58" s="229">
        <v>0</v>
      </c>
      <c r="E58" s="229">
        <v>0</v>
      </c>
      <c r="F58" s="229">
        <v>0</v>
      </c>
      <c r="G58" s="229">
        <v>0</v>
      </c>
      <c r="H58" s="229">
        <v>0</v>
      </c>
      <c r="I58" s="229">
        <v>0</v>
      </c>
      <c r="J58" s="229">
        <v>0</v>
      </c>
      <c r="K58" s="229">
        <v>0</v>
      </c>
      <c r="L58" s="229">
        <v>0</v>
      </c>
      <c r="M58" s="229">
        <v>0</v>
      </c>
      <c r="N58" s="229">
        <v>0</v>
      </c>
      <c r="O58" s="229">
        <v>0</v>
      </c>
      <c r="P58" s="229">
        <v>0</v>
      </c>
      <c r="Q58" s="229">
        <v>0</v>
      </c>
      <c r="R58" s="229">
        <v>0</v>
      </c>
      <c r="S58" s="229">
        <v>0</v>
      </c>
      <c r="T58" s="229">
        <v>0</v>
      </c>
      <c r="U58" s="229">
        <v>0</v>
      </c>
      <c r="V58" s="229">
        <v>0</v>
      </c>
      <c r="W58" s="229">
        <v>0</v>
      </c>
      <c r="X58" s="229">
        <v>0</v>
      </c>
      <c r="Y58" s="229">
        <v>0</v>
      </c>
      <c r="DA58" s="73" t="s">
        <v>2074</v>
      </c>
    </row>
    <row r="59" spans="1:105" ht="12" customHeight="1" x14ac:dyDescent="0.25">
      <c r="A59" s="64" t="s">
        <v>30</v>
      </c>
      <c r="B59" s="229">
        <v>0</v>
      </c>
      <c r="C59" s="229">
        <v>0</v>
      </c>
      <c r="D59" s="229">
        <v>0</v>
      </c>
      <c r="E59" s="229">
        <v>0</v>
      </c>
      <c r="F59" s="229">
        <v>0</v>
      </c>
      <c r="G59" s="229">
        <v>0</v>
      </c>
      <c r="H59" s="229">
        <v>0</v>
      </c>
      <c r="I59" s="229">
        <v>0</v>
      </c>
      <c r="J59" s="229">
        <v>0</v>
      </c>
      <c r="K59" s="229">
        <v>0</v>
      </c>
      <c r="L59" s="229">
        <v>0</v>
      </c>
      <c r="M59" s="229">
        <v>0</v>
      </c>
      <c r="N59" s="229">
        <v>0</v>
      </c>
      <c r="O59" s="229">
        <v>0</v>
      </c>
      <c r="P59" s="229">
        <v>0</v>
      </c>
      <c r="Q59" s="229">
        <v>0</v>
      </c>
      <c r="R59" s="229">
        <v>0</v>
      </c>
      <c r="S59" s="229">
        <v>0</v>
      </c>
      <c r="T59" s="229">
        <v>0</v>
      </c>
      <c r="U59" s="229">
        <v>0</v>
      </c>
      <c r="V59" s="229">
        <v>0</v>
      </c>
      <c r="W59" s="229">
        <v>0</v>
      </c>
      <c r="X59" s="229">
        <v>0</v>
      </c>
      <c r="Y59" s="229">
        <v>0</v>
      </c>
      <c r="DA59" s="73" t="s">
        <v>2075</v>
      </c>
    </row>
    <row r="60" spans="1:105" ht="12" customHeight="1" x14ac:dyDescent="0.25">
      <c r="A60" s="64" t="s">
        <v>31</v>
      </c>
      <c r="B60" s="229">
        <v>57.097357356099039</v>
      </c>
      <c r="C60" s="229">
        <v>57.097357356050587</v>
      </c>
      <c r="D60" s="229">
        <v>51.90665259084421</v>
      </c>
      <c r="E60" s="229">
        <v>51.906652590944873</v>
      </c>
      <c r="F60" s="229">
        <v>25.9533262959254</v>
      </c>
      <c r="G60" s="229">
        <v>25.953326295929578</v>
      </c>
      <c r="H60" s="229">
        <v>33.739383443171818</v>
      </c>
      <c r="I60" s="229">
        <v>31.144031061151068</v>
      </c>
      <c r="J60" s="229">
        <v>31.144031061168761</v>
      </c>
      <c r="K60" s="229">
        <v>30.28793415687753</v>
      </c>
      <c r="L60" s="229">
        <v>27.76408779161601</v>
      </c>
      <c r="M60" s="229">
        <v>17.667912208956899</v>
      </c>
      <c r="N60" s="229">
        <v>15.14406584372559</v>
      </c>
      <c r="O60" s="229">
        <v>12.62002194804378</v>
      </c>
      <c r="P60" s="229">
        <v>10.095978052326609</v>
      </c>
      <c r="Q60" s="229">
        <v>10.09597805234684</v>
      </c>
      <c r="R60" s="229">
        <v>10.09597805242683</v>
      </c>
      <c r="S60" s="229">
        <v>10.121261948162889</v>
      </c>
      <c r="T60" s="229">
        <v>10.320570156274901</v>
      </c>
      <c r="U60" s="229">
        <v>10.073262052396171</v>
      </c>
      <c r="V60" s="229">
        <v>9.863879791517105</v>
      </c>
      <c r="W60" s="229">
        <v>8.0187480001692659</v>
      </c>
      <c r="X60" s="229">
        <v>10.247483895894501</v>
      </c>
      <c r="Y60" s="229">
        <v>9.6517321045310158</v>
      </c>
      <c r="DA60" s="73" t="s">
        <v>2076</v>
      </c>
    </row>
    <row r="61" spans="1:105" ht="12" customHeight="1" x14ac:dyDescent="0.25">
      <c r="A61" s="64" t="s">
        <v>159</v>
      </c>
      <c r="B61" s="229">
        <v>19.608262362842261</v>
      </c>
      <c r="C61" s="229">
        <v>21.562599918940261</v>
      </c>
      <c r="D61" s="229">
        <v>21.435085598153609</v>
      </c>
      <c r="E61" s="229">
        <v>32.929707259556359</v>
      </c>
      <c r="F61" s="229">
        <v>5.1971800400090524</v>
      </c>
      <c r="G61" s="229">
        <v>7.8231639302209413</v>
      </c>
      <c r="H61" s="229">
        <v>7.6917217176100907</v>
      </c>
      <c r="I61" s="229">
        <v>7.914232868659588</v>
      </c>
      <c r="J61" s="229">
        <v>7.9179024512269089</v>
      </c>
      <c r="K61" s="229">
        <v>7.9708299854098064</v>
      </c>
      <c r="L61" s="229">
        <v>8.0818279844343568</v>
      </c>
      <c r="M61" s="229">
        <v>2.6549172777665548</v>
      </c>
      <c r="N61" s="229">
        <v>0</v>
      </c>
      <c r="O61" s="229">
        <v>2.706270761554177</v>
      </c>
      <c r="P61" s="229">
        <v>0</v>
      </c>
      <c r="Q61" s="229">
        <v>0</v>
      </c>
      <c r="R61" s="229">
        <v>2.643490692703041</v>
      </c>
      <c r="S61" s="229">
        <v>1.653670308124521</v>
      </c>
      <c r="T61" s="229">
        <v>1.6680168515320539</v>
      </c>
      <c r="U61" s="229">
        <v>0.96719766931333384</v>
      </c>
      <c r="V61" s="229">
        <v>0.73053140495599289</v>
      </c>
      <c r="W61" s="229">
        <v>0.85805292037470127</v>
      </c>
      <c r="X61" s="229">
        <v>0.7623073345428274</v>
      </c>
      <c r="Y61" s="229">
        <v>0.72966727559535571</v>
      </c>
      <c r="DA61" s="73" t="s">
        <v>2077</v>
      </c>
    </row>
    <row r="62" spans="1:105" ht="12" customHeight="1" x14ac:dyDescent="0.25">
      <c r="A62" s="64" t="s">
        <v>32</v>
      </c>
      <c r="B62" s="229">
        <v>220.24674782445629</v>
      </c>
      <c r="C62" s="229">
        <v>179.4603938072149</v>
      </c>
      <c r="D62" s="229">
        <v>182.17943561577641</v>
      </c>
      <c r="E62" s="229">
        <v>174.02206789444699</v>
      </c>
      <c r="F62" s="229">
        <v>127.79738796656279</v>
      </c>
      <c r="G62" s="229">
        <v>114.2019366273077</v>
      </c>
      <c r="H62" s="229">
        <v>127.7973879640566</v>
      </c>
      <c r="I62" s="229">
        <v>125.07834615765231</v>
      </c>
      <c r="J62" s="229">
        <v>103.32552709664481</v>
      </c>
      <c r="K62" s="229">
        <v>64.612254679019856</v>
      </c>
      <c r="L62" s="229">
        <v>56.535571409330302</v>
      </c>
      <c r="M62" s="229">
        <v>45.766983444155009</v>
      </c>
      <c r="N62" s="229">
        <v>51.15127742692232</v>
      </c>
      <c r="O62" s="229">
        <v>53.84342441832009</v>
      </c>
      <c r="P62" s="229">
        <v>45.766983444170513</v>
      </c>
      <c r="Q62" s="229">
        <v>40.382689461561263</v>
      </c>
      <c r="R62" s="229">
        <v>37.690542470509421</v>
      </c>
      <c r="S62" s="229">
        <v>30.327419896661361</v>
      </c>
      <c r="T62" s="229">
        <v>28.706704277574278</v>
      </c>
      <c r="U62" s="229">
        <v>30.494361600672811</v>
      </c>
      <c r="V62" s="229">
        <v>32.230652244173442</v>
      </c>
      <c r="W62" s="229">
        <v>33.393671374617952</v>
      </c>
      <c r="X62" s="229">
        <v>18.446694887392741</v>
      </c>
      <c r="Y62" s="229">
        <v>24.825370226558139</v>
      </c>
      <c r="DA62" s="73" t="s">
        <v>2078</v>
      </c>
    </row>
    <row r="63" spans="1:105" ht="12" customHeight="1" x14ac:dyDescent="0.25">
      <c r="A63" s="64" t="s">
        <v>33</v>
      </c>
      <c r="B63" s="229">
        <v>0</v>
      </c>
      <c r="C63" s="229">
        <v>0</v>
      </c>
      <c r="D63" s="229">
        <v>0</v>
      </c>
      <c r="E63" s="229">
        <v>0</v>
      </c>
      <c r="F63" s="229">
        <v>0</v>
      </c>
      <c r="G63" s="229">
        <v>0</v>
      </c>
      <c r="H63" s="229">
        <v>0</v>
      </c>
      <c r="I63" s="229">
        <v>0</v>
      </c>
      <c r="J63" s="229">
        <v>0</v>
      </c>
      <c r="K63" s="229">
        <v>0</v>
      </c>
      <c r="L63" s="229">
        <v>0</v>
      </c>
      <c r="M63" s="229">
        <v>0</v>
      </c>
      <c r="N63" s="229">
        <v>0</v>
      </c>
      <c r="O63" s="229">
        <v>0</v>
      </c>
      <c r="P63" s="229">
        <v>0</v>
      </c>
      <c r="Q63" s="229">
        <v>0</v>
      </c>
      <c r="R63" s="229">
        <v>0</v>
      </c>
      <c r="S63" s="229">
        <v>0</v>
      </c>
      <c r="T63" s="229">
        <v>0</v>
      </c>
      <c r="U63" s="229">
        <v>0</v>
      </c>
      <c r="V63" s="229">
        <v>0</v>
      </c>
      <c r="W63" s="229">
        <v>0</v>
      </c>
      <c r="X63" s="229">
        <v>0</v>
      </c>
      <c r="Y63" s="229">
        <v>0</v>
      </c>
      <c r="DA63" s="73" t="s">
        <v>2079</v>
      </c>
    </row>
    <row r="64" spans="1:105" ht="12" customHeight="1" x14ac:dyDescent="0.25">
      <c r="A64" s="64" t="s">
        <v>35</v>
      </c>
      <c r="B64" s="229">
        <v>17.431248198122191</v>
      </c>
      <c r="C64" s="229">
        <v>30.443957132273692</v>
      </c>
      <c r="D64" s="229">
        <v>39.095240350617161</v>
      </c>
      <c r="E64" s="229">
        <v>48.043212083926903</v>
      </c>
      <c r="F64" s="229">
        <v>59.501060297447978</v>
      </c>
      <c r="G64" s="229">
        <v>51.446857936712597</v>
      </c>
      <c r="H64" s="229">
        <v>63.258227008114069</v>
      </c>
      <c r="I64" s="229">
        <v>58.231629002375989</v>
      </c>
      <c r="J64" s="229">
        <v>65.745554285577995</v>
      </c>
      <c r="K64" s="229">
        <v>67.187661753287202</v>
      </c>
      <c r="L64" s="229">
        <v>62.43519915940459</v>
      </c>
      <c r="M64" s="229">
        <v>63.911416842074019</v>
      </c>
      <c r="N64" s="229">
        <v>50.123895496519637</v>
      </c>
      <c r="O64" s="229">
        <v>48.482183128238283</v>
      </c>
      <c r="P64" s="229">
        <v>57.883213891075251</v>
      </c>
      <c r="Q64" s="229">
        <v>38.451778139160311</v>
      </c>
      <c r="R64" s="229">
        <v>16.490437965707041</v>
      </c>
      <c r="S64" s="229">
        <v>22.775529621528339</v>
      </c>
      <c r="T64" s="229">
        <v>35.462317081369036</v>
      </c>
      <c r="U64" s="229">
        <v>37.810534356891452</v>
      </c>
      <c r="V64" s="229">
        <v>29.29951226369452</v>
      </c>
      <c r="W64" s="229">
        <v>31.543268412142719</v>
      </c>
      <c r="X64" s="229">
        <v>42.705289492467337</v>
      </c>
      <c r="Y64" s="229">
        <v>49.885120154616843</v>
      </c>
      <c r="DA64" s="73" t="s">
        <v>2080</v>
      </c>
    </row>
    <row r="65" spans="1:105" ht="12" customHeight="1" x14ac:dyDescent="0.25">
      <c r="A65" s="64" t="s">
        <v>36</v>
      </c>
      <c r="B65" s="229">
        <v>0</v>
      </c>
      <c r="C65" s="229">
        <v>0</v>
      </c>
      <c r="D65" s="229">
        <v>0</v>
      </c>
      <c r="E65" s="229">
        <v>0</v>
      </c>
      <c r="F65" s="229">
        <v>0</v>
      </c>
      <c r="G65" s="229">
        <v>0</v>
      </c>
      <c r="H65" s="229">
        <v>0</v>
      </c>
      <c r="I65" s="229">
        <v>0</v>
      </c>
      <c r="J65" s="229">
        <v>0</v>
      </c>
      <c r="K65" s="229">
        <v>0</v>
      </c>
      <c r="L65" s="229">
        <v>0</v>
      </c>
      <c r="M65" s="229">
        <v>0</v>
      </c>
      <c r="N65" s="229">
        <v>0</v>
      </c>
      <c r="O65" s="229">
        <v>0</v>
      </c>
      <c r="P65" s="229">
        <v>0</v>
      </c>
      <c r="Q65" s="229">
        <v>0</v>
      </c>
      <c r="R65" s="229">
        <v>0</v>
      </c>
      <c r="S65" s="229">
        <v>0</v>
      </c>
      <c r="T65" s="229">
        <v>0</v>
      </c>
      <c r="U65" s="229">
        <v>0</v>
      </c>
      <c r="V65" s="229">
        <v>0</v>
      </c>
      <c r="W65" s="229">
        <v>0</v>
      </c>
      <c r="X65" s="229">
        <v>0</v>
      </c>
      <c r="Y65" s="229">
        <v>0</v>
      </c>
      <c r="DA65" s="73" t="s">
        <v>2081</v>
      </c>
    </row>
    <row r="66" spans="1:105" ht="12" customHeight="1" x14ac:dyDescent="0.25">
      <c r="A66" s="64" t="s">
        <v>38</v>
      </c>
      <c r="B66" s="229">
        <v>0</v>
      </c>
      <c r="C66" s="229">
        <v>0</v>
      </c>
      <c r="D66" s="229">
        <v>0</v>
      </c>
      <c r="E66" s="229">
        <v>0</v>
      </c>
      <c r="F66" s="229">
        <v>0</v>
      </c>
      <c r="G66" s="229">
        <v>0</v>
      </c>
      <c r="H66" s="229">
        <v>0</v>
      </c>
      <c r="I66" s="229">
        <v>0</v>
      </c>
      <c r="J66" s="229">
        <v>0</v>
      </c>
      <c r="K66" s="229">
        <v>0</v>
      </c>
      <c r="L66" s="229">
        <v>0</v>
      </c>
      <c r="M66" s="229">
        <v>0</v>
      </c>
      <c r="N66" s="229">
        <v>0</v>
      </c>
      <c r="O66" s="229">
        <v>0</v>
      </c>
      <c r="P66" s="229">
        <v>0</v>
      </c>
      <c r="Q66" s="229">
        <v>0</v>
      </c>
      <c r="R66" s="229">
        <v>0</v>
      </c>
      <c r="S66" s="229">
        <v>0</v>
      </c>
      <c r="T66" s="229">
        <v>0</v>
      </c>
      <c r="U66" s="229">
        <v>0</v>
      </c>
      <c r="V66" s="229">
        <v>0</v>
      </c>
      <c r="W66" s="229">
        <v>0</v>
      </c>
      <c r="X66" s="229">
        <v>0</v>
      </c>
      <c r="Y66" s="229">
        <v>0</v>
      </c>
      <c r="DA66" s="73" t="s">
        <v>2082</v>
      </c>
    </row>
    <row r="67" spans="1:105" ht="12" customHeight="1" x14ac:dyDescent="0.25">
      <c r="A67" s="64" t="s">
        <v>39</v>
      </c>
      <c r="B67" s="229">
        <v>0</v>
      </c>
      <c r="C67" s="229">
        <v>0</v>
      </c>
      <c r="D67" s="229">
        <v>0</v>
      </c>
      <c r="E67" s="229">
        <v>0</v>
      </c>
      <c r="F67" s="229">
        <v>0</v>
      </c>
      <c r="G67" s="229">
        <v>0</v>
      </c>
      <c r="H67" s="229">
        <v>0</v>
      </c>
      <c r="I67" s="229">
        <v>0</v>
      </c>
      <c r="J67" s="229">
        <v>0</v>
      </c>
      <c r="K67" s="229">
        <v>0</v>
      </c>
      <c r="L67" s="229">
        <v>0</v>
      </c>
      <c r="M67" s="229">
        <v>0</v>
      </c>
      <c r="N67" s="229">
        <v>0</v>
      </c>
      <c r="O67" s="229">
        <v>0</v>
      </c>
      <c r="P67" s="229">
        <v>0</v>
      </c>
      <c r="Q67" s="229">
        <v>0</v>
      </c>
      <c r="R67" s="229">
        <v>0</v>
      </c>
      <c r="S67" s="229">
        <v>0</v>
      </c>
      <c r="T67" s="229">
        <v>0</v>
      </c>
      <c r="U67" s="229">
        <v>0</v>
      </c>
      <c r="V67" s="229">
        <v>0</v>
      </c>
      <c r="W67" s="229">
        <v>0</v>
      </c>
      <c r="X67" s="229">
        <v>0</v>
      </c>
      <c r="Y67" s="229">
        <v>0</v>
      </c>
      <c r="DA67" s="73" t="s">
        <v>2083</v>
      </c>
    </row>
    <row r="68" spans="1:105" ht="12" customHeight="1" x14ac:dyDescent="0.25">
      <c r="A68" s="60" t="s">
        <v>1911</v>
      </c>
      <c r="B68" s="262">
        <v>0</v>
      </c>
      <c r="C68" s="262">
        <v>0</v>
      </c>
      <c r="D68" s="262">
        <v>0</v>
      </c>
      <c r="E68" s="262">
        <v>0</v>
      </c>
      <c r="F68" s="262">
        <v>0</v>
      </c>
      <c r="G68" s="262">
        <v>0</v>
      </c>
      <c r="H68" s="262">
        <v>0</v>
      </c>
      <c r="I68" s="262">
        <v>0</v>
      </c>
      <c r="J68" s="262">
        <v>0</v>
      </c>
      <c r="K68" s="262">
        <v>0</v>
      </c>
      <c r="L68" s="262">
        <v>0</v>
      </c>
      <c r="M68" s="262">
        <v>0</v>
      </c>
      <c r="N68" s="262">
        <v>0</v>
      </c>
      <c r="O68" s="262">
        <v>0</v>
      </c>
      <c r="P68" s="262">
        <v>0</v>
      </c>
      <c r="Q68" s="262">
        <v>0</v>
      </c>
      <c r="R68" s="262">
        <v>0</v>
      </c>
      <c r="S68" s="262">
        <v>0</v>
      </c>
      <c r="T68" s="262">
        <v>0</v>
      </c>
      <c r="U68" s="262">
        <v>0</v>
      </c>
      <c r="V68" s="262">
        <v>0</v>
      </c>
      <c r="W68" s="262">
        <v>0</v>
      </c>
      <c r="X68" s="262">
        <v>0</v>
      </c>
      <c r="Y68" s="262">
        <v>0</v>
      </c>
      <c r="DA68" s="72" t="s">
        <v>2084</v>
      </c>
    </row>
    <row r="69" spans="1:105" ht="12" customHeight="1" x14ac:dyDescent="0.25">
      <c r="A69" s="57" t="s">
        <v>1913</v>
      </c>
      <c r="B69" s="261">
        <f t="shared" ref="B69:Y69" si="3">B70+B81</f>
        <v>36.678088503177221</v>
      </c>
      <c r="C69" s="261">
        <f t="shared" si="3"/>
        <v>33.665835958355864</v>
      </c>
      <c r="D69" s="261">
        <f t="shared" si="3"/>
        <v>34.37191498479558</v>
      </c>
      <c r="E69" s="261">
        <f t="shared" si="3"/>
        <v>35.805191313368667</v>
      </c>
      <c r="F69" s="261">
        <f t="shared" si="3"/>
        <v>25.485711369993549</v>
      </c>
      <c r="G69" s="261">
        <f t="shared" si="3"/>
        <v>23.26628322551986</v>
      </c>
      <c r="H69" s="261">
        <f t="shared" si="3"/>
        <v>27.123450682177729</v>
      </c>
      <c r="I69" s="261">
        <f t="shared" si="3"/>
        <v>25.942961227147809</v>
      </c>
      <c r="J69" s="261">
        <f t="shared" si="3"/>
        <v>24.28218507103875</v>
      </c>
      <c r="K69" s="261">
        <f t="shared" si="3"/>
        <v>19.840179400369301</v>
      </c>
      <c r="L69" s="261">
        <f t="shared" si="3"/>
        <v>18.061946740224911</v>
      </c>
      <c r="M69" s="261">
        <f t="shared" si="3"/>
        <v>15.16681014017775</v>
      </c>
      <c r="N69" s="261">
        <f t="shared" si="3"/>
        <v>13.582244522836181</v>
      </c>
      <c r="O69" s="261">
        <f t="shared" si="3"/>
        <v>13.72605502988487</v>
      </c>
      <c r="P69" s="261">
        <f t="shared" si="3"/>
        <v>13.27038712855008</v>
      </c>
      <c r="Q69" s="261">
        <f t="shared" si="3"/>
        <v>10.37521865952462</v>
      </c>
      <c r="R69" s="261">
        <f t="shared" si="3"/>
        <v>7.8073857378237204</v>
      </c>
      <c r="S69" s="261">
        <f t="shared" si="3"/>
        <v>7.5690862070223108</v>
      </c>
      <c r="T69" s="261">
        <f t="shared" si="3"/>
        <v>8.8850543094541763</v>
      </c>
      <c r="U69" s="261">
        <f t="shared" si="3"/>
        <v>9.2569581625819186</v>
      </c>
      <c r="V69" s="261">
        <f t="shared" si="3"/>
        <v>8.4145338321731042</v>
      </c>
      <c r="W69" s="261">
        <f t="shared" si="3"/>
        <v>8.6116030825188545</v>
      </c>
      <c r="X69" s="261">
        <f t="shared" si="3"/>
        <v>8.4188738212013448</v>
      </c>
      <c r="Y69" s="261">
        <f t="shared" si="3"/>
        <v>9.9273871388184691</v>
      </c>
      <c r="DA69" s="70"/>
    </row>
    <row r="70" spans="1:105" ht="12" customHeight="1" x14ac:dyDescent="0.25">
      <c r="A70" s="60" t="s">
        <v>1914</v>
      </c>
      <c r="B70" s="262">
        <v>36.678088503177221</v>
      </c>
      <c r="C70" s="262">
        <v>33.665835958355864</v>
      </c>
      <c r="D70" s="262">
        <v>34.37191498479558</v>
      </c>
      <c r="E70" s="262">
        <v>35.805191313368667</v>
      </c>
      <c r="F70" s="262">
        <v>25.485711369993549</v>
      </c>
      <c r="G70" s="262">
        <v>23.26628322551986</v>
      </c>
      <c r="H70" s="262">
        <v>27.123450682177729</v>
      </c>
      <c r="I70" s="262">
        <v>25.942961227147809</v>
      </c>
      <c r="J70" s="262">
        <v>24.28218507103875</v>
      </c>
      <c r="K70" s="262">
        <v>19.840179400369301</v>
      </c>
      <c r="L70" s="262">
        <v>18.061946740224911</v>
      </c>
      <c r="M70" s="262">
        <v>15.16681014017775</v>
      </c>
      <c r="N70" s="262">
        <v>13.582244522836181</v>
      </c>
      <c r="O70" s="262">
        <v>13.72605502988487</v>
      </c>
      <c r="P70" s="262">
        <v>13.27038712855008</v>
      </c>
      <c r="Q70" s="262">
        <v>10.37521865952462</v>
      </c>
      <c r="R70" s="262">
        <v>7.8073857378237204</v>
      </c>
      <c r="S70" s="262">
        <v>7.5690862070223108</v>
      </c>
      <c r="T70" s="262">
        <v>8.8850543094541763</v>
      </c>
      <c r="U70" s="262">
        <v>9.2569581625819186</v>
      </c>
      <c r="V70" s="262">
        <v>8.4145338321731042</v>
      </c>
      <c r="W70" s="262">
        <v>8.6116030825188545</v>
      </c>
      <c r="X70" s="262">
        <v>8.4188738212013448</v>
      </c>
      <c r="Y70" s="262">
        <v>9.9273871388184691</v>
      </c>
      <c r="DA70" s="72" t="s">
        <v>2085</v>
      </c>
    </row>
    <row r="71" spans="1:105" ht="12" customHeight="1" x14ac:dyDescent="0.25">
      <c r="A71" s="64" t="s">
        <v>28</v>
      </c>
      <c r="B71" s="229">
        <v>0</v>
      </c>
      <c r="C71" s="229">
        <v>0</v>
      </c>
      <c r="D71" s="229">
        <v>0</v>
      </c>
      <c r="E71" s="229">
        <v>0</v>
      </c>
      <c r="F71" s="229">
        <v>0</v>
      </c>
      <c r="G71" s="229">
        <v>0</v>
      </c>
      <c r="H71" s="229">
        <v>0</v>
      </c>
      <c r="I71" s="229">
        <v>0</v>
      </c>
      <c r="J71" s="229">
        <v>0</v>
      </c>
      <c r="K71" s="229">
        <v>0</v>
      </c>
      <c r="L71" s="229">
        <v>0</v>
      </c>
      <c r="M71" s="229">
        <v>0</v>
      </c>
      <c r="N71" s="229">
        <v>0</v>
      </c>
      <c r="O71" s="229">
        <v>0</v>
      </c>
      <c r="P71" s="229">
        <v>0</v>
      </c>
      <c r="Q71" s="229">
        <v>0</v>
      </c>
      <c r="R71" s="229">
        <v>0</v>
      </c>
      <c r="S71" s="229">
        <v>0</v>
      </c>
      <c r="T71" s="229">
        <v>0</v>
      </c>
      <c r="U71" s="229">
        <v>0</v>
      </c>
      <c r="V71" s="229">
        <v>0</v>
      </c>
      <c r="W71" s="229">
        <v>0</v>
      </c>
      <c r="X71" s="229">
        <v>0</v>
      </c>
      <c r="Y71" s="229">
        <v>0</v>
      </c>
      <c r="DA71" s="73" t="s">
        <v>2086</v>
      </c>
    </row>
    <row r="72" spans="1:105" ht="12" customHeight="1" x14ac:dyDescent="0.25">
      <c r="A72" s="64" t="s">
        <v>30</v>
      </c>
      <c r="B72" s="229">
        <v>0</v>
      </c>
      <c r="C72" s="229">
        <v>0</v>
      </c>
      <c r="D72" s="229">
        <v>0</v>
      </c>
      <c r="E72" s="229">
        <v>0</v>
      </c>
      <c r="F72" s="229">
        <v>0</v>
      </c>
      <c r="G72" s="229">
        <v>0</v>
      </c>
      <c r="H72" s="229">
        <v>0</v>
      </c>
      <c r="I72" s="229">
        <v>0</v>
      </c>
      <c r="J72" s="229">
        <v>0</v>
      </c>
      <c r="K72" s="229">
        <v>0</v>
      </c>
      <c r="L72" s="229">
        <v>0</v>
      </c>
      <c r="M72" s="229">
        <v>0</v>
      </c>
      <c r="N72" s="229">
        <v>0</v>
      </c>
      <c r="O72" s="229">
        <v>0</v>
      </c>
      <c r="P72" s="229">
        <v>0</v>
      </c>
      <c r="Q72" s="229">
        <v>0</v>
      </c>
      <c r="R72" s="229">
        <v>0</v>
      </c>
      <c r="S72" s="229">
        <v>0</v>
      </c>
      <c r="T72" s="229">
        <v>0</v>
      </c>
      <c r="U72" s="229">
        <v>0</v>
      </c>
      <c r="V72" s="229">
        <v>0</v>
      </c>
      <c r="W72" s="229">
        <v>0</v>
      </c>
      <c r="X72" s="229">
        <v>0</v>
      </c>
      <c r="Y72" s="229">
        <v>0</v>
      </c>
      <c r="DA72" s="73" t="s">
        <v>2087</v>
      </c>
    </row>
    <row r="73" spans="1:105" ht="12" customHeight="1" x14ac:dyDescent="0.25">
      <c r="A73" s="64" t="s">
        <v>31</v>
      </c>
      <c r="B73" s="229">
        <v>6.6613583582115368</v>
      </c>
      <c r="C73" s="229">
        <v>6.6613583582058862</v>
      </c>
      <c r="D73" s="229">
        <v>6.0557761355984763</v>
      </c>
      <c r="E73" s="229">
        <v>6.055776135610218</v>
      </c>
      <c r="F73" s="229">
        <v>3.0278880678579569</v>
      </c>
      <c r="G73" s="229">
        <v>3.027888067858445</v>
      </c>
      <c r="H73" s="229">
        <v>3.9362614017033688</v>
      </c>
      <c r="I73" s="229">
        <v>3.6334702904676139</v>
      </c>
      <c r="J73" s="229">
        <v>3.633470290469679</v>
      </c>
      <c r="K73" s="229">
        <v>3.5335923183023699</v>
      </c>
      <c r="L73" s="229">
        <v>3.239143575688527</v>
      </c>
      <c r="M73" s="229">
        <v>2.0612564243782998</v>
      </c>
      <c r="N73" s="229">
        <v>1.7668076817679801</v>
      </c>
      <c r="O73" s="229">
        <v>1.472335893938437</v>
      </c>
      <c r="P73" s="229">
        <v>1.177864106104769</v>
      </c>
      <c r="Q73" s="229">
        <v>1.177864106107128</v>
      </c>
      <c r="R73" s="229">
        <v>1.177864106116461</v>
      </c>
      <c r="S73" s="229">
        <v>1.180813893952334</v>
      </c>
      <c r="T73" s="229">
        <v>1.204066518232068</v>
      </c>
      <c r="U73" s="229">
        <v>1.1752139061128839</v>
      </c>
      <c r="V73" s="229">
        <v>1.1507859756769929</v>
      </c>
      <c r="W73" s="229">
        <v>0.93552060001974569</v>
      </c>
      <c r="X73" s="229">
        <v>1.1955397878543561</v>
      </c>
      <c r="Y73" s="229">
        <v>1.126035412195282</v>
      </c>
      <c r="DA73" s="73" t="s">
        <v>2088</v>
      </c>
    </row>
    <row r="74" spans="1:105" ht="12" customHeight="1" x14ac:dyDescent="0.25">
      <c r="A74" s="64" t="s">
        <v>159</v>
      </c>
      <c r="B74" s="229">
        <v>2.2876306089982581</v>
      </c>
      <c r="C74" s="229">
        <v>2.5156366572096922</v>
      </c>
      <c r="D74" s="229">
        <v>2.5007599864512491</v>
      </c>
      <c r="E74" s="229">
        <v>3.8417991802815652</v>
      </c>
      <c r="F74" s="229">
        <v>0.60633767133438798</v>
      </c>
      <c r="G74" s="229">
        <v>0.91270245852577414</v>
      </c>
      <c r="H74" s="229">
        <v>0.89736753372117484</v>
      </c>
      <c r="I74" s="229">
        <v>0.92332716801028258</v>
      </c>
      <c r="J74" s="229">
        <v>0.92375528597646983</v>
      </c>
      <c r="K74" s="229">
        <v>0.92993016496447489</v>
      </c>
      <c r="L74" s="229">
        <v>0.94287993151733962</v>
      </c>
      <c r="M74" s="229">
        <v>0.30974034907276399</v>
      </c>
      <c r="N74" s="229">
        <v>0</v>
      </c>
      <c r="O74" s="229">
        <v>0.3157315888479863</v>
      </c>
      <c r="P74" s="229">
        <v>0</v>
      </c>
      <c r="Q74" s="229">
        <v>0</v>
      </c>
      <c r="R74" s="229">
        <v>0.3084072474820207</v>
      </c>
      <c r="S74" s="229">
        <v>0.19292820261452689</v>
      </c>
      <c r="T74" s="229">
        <v>0.19460196601207241</v>
      </c>
      <c r="U74" s="229">
        <v>0.1128397280865554</v>
      </c>
      <c r="V74" s="229">
        <v>8.522866391153229E-2</v>
      </c>
      <c r="W74" s="229">
        <v>0.1001061740437149</v>
      </c>
      <c r="X74" s="229">
        <v>8.8935855696663013E-2</v>
      </c>
      <c r="Y74" s="229">
        <v>8.5127848819457966E-2</v>
      </c>
      <c r="DA74" s="73" t="s">
        <v>2089</v>
      </c>
    </row>
    <row r="75" spans="1:105" ht="12" customHeight="1" x14ac:dyDescent="0.25">
      <c r="A75" s="64" t="s">
        <v>32</v>
      </c>
      <c r="B75" s="229">
        <v>25.695453912853171</v>
      </c>
      <c r="C75" s="229">
        <v>20.937045944175019</v>
      </c>
      <c r="D75" s="229">
        <v>21.2542674885072</v>
      </c>
      <c r="E75" s="229">
        <v>20.302574587685431</v>
      </c>
      <c r="F75" s="229">
        <v>14.909695262765631</v>
      </c>
      <c r="G75" s="229">
        <v>13.323559273185859</v>
      </c>
      <c r="H75" s="229">
        <v>14.90969526247323</v>
      </c>
      <c r="I75" s="229">
        <v>14.59247371839273</v>
      </c>
      <c r="J75" s="229">
        <v>12.054644827941861</v>
      </c>
      <c r="K75" s="229">
        <v>7.5380963792189668</v>
      </c>
      <c r="L75" s="229">
        <v>6.5958166644218528</v>
      </c>
      <c r="M75" s="229">
        <v>5.3394814018180714</v>
      </c>
      <c r="N75" s="229">
        <v>5.9676490331409227</v>
      </c>
      <c r="O75" s="229">
        <v>6.2817328488039932</v>
      </c>
      <c r="P75" s="229">
        <v>5.3394814018198788</v>
      </c>
      <c r="Q75" s="229">
        <v>4.711313770515468</v>
      </c>
      <c r="R75" s="229">
        <v>4.3972299548927536</v>
      </c>
      <c r="S75" s="229">
        <v>3.538198987943816</v>
      </c>
      <c r="T75" s="229">
        <v>3.349115499050324</v>
      </c>
      <c r="U75" s="229">
        <v>3.5576755200784862</v>
      </c>
      <c r="V75" s="229">
        <v>3.7602427618202272</v>
      </c>
      <c r="W75" s="229">
        <v>3.8959283270387521</v>
      </c>
      <c r="X75" s="229">
        <v>2.152114403529148</v>
      </c>
      <c r="Y75" s="229">
        <v>2.896293193098443</v>
      </c>
      <c r="DA75" s="73" t="s">
        <v>2090</v>
      </c>
    </row>
    <row r="76" spans="1:105" ht="12" customHeight="1" x14ac:dyDescent="0.25">
      <c r="A76" s="64" t="s">
        <v>33</v>
      </c>
      <c r="B76" s="229">
        <v>0</v>
      </c>
      <c r="C76" s="229">
        <v>0</v>
      </c>
      <c r="D76" s="229">
        <v>0</v>
      </c>
      <c r="E76" s="229">
        <v>0</v>
      </c>
      <c r="F76" s="229">
        <v>0</v>
      </c>
      <c r="G76" s="229">
        <v>0</v>
      </c>
      <c r="H76" s="229">
        <v>0</v>
      </c>
      <c r="I76" s="229">
        <v>0</v>
      </c>
      <c r="J76" s="229">
        <v>0</v>
      </c>
      <c r="K76" s="229">
        <v>0</v>
      </c>
      <c r="L76" s="229">
        <v>0</v>
      </c>
      <c r="M76" s="229">
        <v>0</v>
      </c>
      <c r="N76" s="229">
        <v>0</v>
      </c>
      <c r="O76" s="229">
        <v>0</v>
      </c>
      <c r="P76" s="229">
        <v>0</v>
      </c>
      <c r="Q76" s="229">
        <v>0</v>
      </c>
      <c r="R76" s="229">
        <v>0</v>
      </c>
      <c r="S76" s="229">
        <v>0</v>
      </c>
      <c r="T76" s="229">
        <v>0</v>
      </c>
      <c r="U76" s="229">
        <v>0</v>
      </c>
      <c r="V76" s="229">
        <v>0</v>
      </c>
      <c r="W76" s="229">
        <v>0</v>
      </c>
      <c r="X76" s="229">
        <v>0</v>
      </c>
      <c r="Y76" s="229">
        <v>0</v>
      </c>
      <c r="DA76" s="73" t="s">
        <v>2091</v>
      </c>
    </row>
    <row r="77" spans="1:105" ht="12" customHeight="1" x14ac:dyDescent="0.25">
      <c r="A77" s="64" t="s">
        <v>35</v>
      </c>
      <c r="B77" s="229">
        <v>2.0336456231142499</v>
      </c>
      <c r="C77" s="229">
        <v>3.5517949987652551</v>
      </c>
      <c r="D77" s="229">
        <v>4.5611113742386573</v>
      </c>
      <c r="E77" s="229">
        <v>5.6050414097914567</v>
      </c>
      <c r="F77" s="229">
        <v>6.9417903680355817</v>
      </c>
      <c r="G77" s="229">
        <v>6.0021334259497872</v>
      </c>
      <c r="H77" s="229">
        <v>7.3801264842799563</v>
      </c>
      <c r="I77" s="229">
        <v>6.7936900502771804</v>
      </c>
      <c r="J77" s="229">
        <v>7.6703146666507447</v>
      </c>
      <c r="K77" s="229">
        <v>7.8385605378834891</v>
      </c>
      <c r="L77" s="229">
        <v>7.2841065685971884</v>
      </c>
      <c r="M77" s="229">
        <v>7.4563319649086166</v>
      </c>
      <c r="N77" s="229">
        <v>5.8477878079272756</v>
      </c>
      <c r="O77" s="229">
        <v>5.6562546982944504</v>
      </c>
      <c r="P77" s="229">
        <v>6.7530416206254298</v>
      </c>
      <c r="Q77" s="229">
        <v>4.4860407829020232</v>
      </c>
      <c r="R77" s="229">
        <v>1.923884429332483</v>
      </c>
      <c r="S77" s="229">
        <v>2.6571451225116332</v>
      </c>
      <c r="T77" s="229">
        <v>4.1372703261597117</v>
      </c>
      <c r="U77" s="229">
        <v>4.4112290083039927</v>
      </c>
      <c r="V77" s="229">
        <v>3.4182764307643518</v>
      </c>
      <c r="W77" s="229">
        <v>3.6800479814166409</v>
      </c>
      <c r="X77" s="229">
        <v>4.9822837741211776</v>
      </c>
      <c r="Y77" s="229">
        <v>5.8199306847052874</v>
      </c>
      <c r="DA77" s="73" t="s">
        <v>2092</v>
      </c>
    </row>
    <row r="78" spans="1:105" ht="12" customHeight="1" x14ac:dyDescent="0.25">
      <c r="A78" s="64" t="s">
        <v>36</v>
      </c>
      <c r="B78" s="229">
        <v>0</v>
      </c>
      <c r="C78" s="229">
        <v>0</v>
      </c>
      <c r="D78" s="229">
        <v>0</v>
      </c>
      <c r="E78" s="229">
        <v>0</v>
      </c>
      <c r="F78" s="229">
        <v>0</v>
      </c>
      <c r="G78" s="229">
        <v>0</v>
      </c>
      <c r="H78" s="229">
        <v>0</v>
      </c>
      <c r="I78" s="229">
        <v>0</v>
      </c>
      <c r="J78" s="229">
        <v>0</v>
      </c>
      <c r="K78" s="229">
        <v>0</v>
      </c>
      <c r="L78" s="229">
        <v>0</v>
      </c>
      <c r="M78" s="229">
        <v>0</v>
      </c>
      <c r="N78" s="229">
        <v>0</v>
      </c>
      <c r="O78" s="229">
        <v>0</v>
      </c>
      <c r="P78" s="229">
        <v>0</v>
      </c>
      <c r="Q78" s="229">
        <v>0</v>
      </c>
      <c r="R78" s="229">
        <v>0</v>
      </c>
      <c r="S78" s="229">
        <v>0</v>
      </c>
      <c r="T78" s="229">
        <v>0</v>
      </c>
      <c r="U78" s="229">
        <v>0</v>
      </c>
      <c r="V78" s="229">
        <v>0</v>
      </c>
      <c r="W78" s="229">
        <v>0</v>
      </c>
      <c r="X78" s="229">
        <v>0</v>
      </c>
      <c r="Y78" s="229">
        <v>0</v>
      </c>
      <c r="DA78" s="73" t="s">
        <v>2093</v>
      </c>
    </row>
    <row r="79" spans="1:105" ht="12" customHeight="1" x14ac:dyDescent="0.25">
      <c r="A79" s="64" t="s">
        <v>38</v>
      </c>
      <c r="B79" s="229">
        <v>0</v>
      </c>
      <c r="C79" s="229">
        <v>0</v>
      </c>
      <c r="D79" s="229">
        <v>0</v>
      </c>
      <c r="E79" s="229">
        <v>0</v>
      </c>
      <c r="F79" s="229">
        <v>0</v>
      </c>
      <c r="G79" s="229">
        <v>0</v>
      </c>
      <c r="H79" s="229">
        <v>0</v>
      </c>
      <c r="I79" s="229">
        <v>0</v>
      </c>
      <c r="J79" s="229">
        <v>0</v>
      </c>
      <c r="K79" s="229">
        <v>0</v>
      </c>
      <c r="L79" s="229">
        <v>0</v>
      </c>
      <c r="M79" s="229">
        <v>0</v>
      </c>
      <c r="N79" s="229">
        <v>0</v>
      </c>
      <c r="O79" s="229">
        <v>0</v>
      </c>
      <c r="P79" s="229">
        <v>0</v>
      </c>
      <c r="Q79" s="229">
        <v>0</v>
      </c>
      <c r="R79" s="229">
        <v>0</v>
      </c>
      <c r="S79" s="229">
        <v>0</v>
      </c>
      <c r="T79" s="229">
        <v>0</v>
      </c>
      <c r="U79" s="229">
        <v>0</v>
      </c>
      <c r="V79" s="229">
        <v>0</v>
      </c>
      <c r="W79" s="229">
        <v>0</v>
      </c>
      <c r="X79" s="229">
        <v>0</v>
      </c>
      <c r="Y79" s="229">
        <v>0</v>
      </c>
      <c r="DA79" s="73" t="s">
        <v>2094</v>
      </c>
    </row>
    <row r="80" spans="1:105" ht="12" customHeight="1" x14ac:dyDescent="0.25">
      <c r="A80" s="64" t="s">
        <v>39</v>
      </c>
      <c r="B80" s="229">
        <v>0</v>
      </c>
      <c r="C80" s="229">
        <v>0</v>
      </c>
      <c r="D80" s="229">
        <v>0</v>
      </c>
      <c r="E80" s="229">
        <v>0</v>
      </c>
      <c r="F80" s="229">
        <v>0</v>
      </c>
      <c r="G80" s="229">
        <v>0</v>
      </c>
      <c r="H80" s="229">
        <v>0</v>
      </c>
      <c r="I80" s="229">
        <v>0</v>
      </c>
      <c r="J80" s="229">
        <v>0</v>
      </c>
      <c r="K80" s="229">
        <v>0</v>
      </c>
      <c r="L80" s="229">
        <v>0</v>
      </c>
      <c r="M80" s="229">
        <v>0</v>
      </c>
      <c r="N80" s="229">
        <v>0</v>
      </c>
      <c r="O80" s="229">
        <v>0</v>
      </c>
      <c r="P80" s="229">
        <v>0</v>
      </c>
      <c r="Q80" s="229">
        <v>0</v>
      </c>
      <c r="R80" s="229">
        <v>0</v>
      </c>
      <c r="S80" s="229">
        <v>0</v>
      </c>
      <c r="T80" s="229">
        <v>0</v>
      </c>
      <c r="U80" s="229">
        <v>0</v>
      </c>
      <c r="V80" s="229">
        <v>0</v>
      </c>
      <c r="W80" s="229">
        <v>0</v>
      </c>
      <c r="X80" s="229">
        <v>0</v>
      </c>
      <c r="Y80" s="229">
        <v>0</v>
      </c>
      <c r="DA80" s="73" t="s">
        <v>2095</v>
      </c>
    </row>
    <row r="81" spans="1:105" ht="12" customHeight="1" x14ac:dyDescent="0.25">
      <c r="A81" s="61" t="s">
        <v>1926</v>
      </c>
      <c r="B81" s="263">
        <v>0</v>
      </c>
      <c r="C81" s="263">
        <v>0</v>
      </c>
      <c r="D81" s="263">
        <v>0</v>
      </c>
      <c r="E81" s="263">
        <v>0</v>
      </c>
      <c r="F81" s="263">
        <v>0</v>
      </c>
      <c r="G81" s="263">
        <v>0</v>
      </c>
      <c r="H81" s="263">
        <v>0</v>
      </c>
      <c r="I81" s="263">
        <v>0</v>
      </c>
      <c r="J81" s="263">
        <v>0</v>
      </c>
      <c r="K81" s="263">
        <v>0</v>
      </c>
      <c r="L81" s="263">
        <v>0</v>
      </c>
      <c r="M81" s="263">
        <v>0</v>
      </c>
      <c r="N81" s="263">
        <v>0</v>
      </c>
      <c r="O81" s="263">
        <v>0</v>
      </c>
      <c r="P81" s="263">
        <v>0</v>
      </c>
      <c r="Q81" s="263">
        <v>0</v>
      </c>
      <c r="R81" s="263">
        <v>0</v>
      </c>
      <c r="S81" s="263">
        <v>0</v>
      </c>
      <c r="T81" s="263">
        <v>0</v>
      </c>
      <c r="U81" s="263">
        <v>0</v>
      </c>
      <c r="V81" s="263">
        <v>0</v>
      </c>
      <c r="W81" s="263">
        <v>0</v>
      </c>
      <c r="X81" s="263">
        <v>0</v>
      </c>
      <c r="Y81" s="263">
        <v>0</v>
      </c>
      <c r="DA81" s="74" t="s">
        <v>2096</v>
      </c>
    </row>
    <row r="82" spans="1:105" ht="12" customHeight="1" x14ac:dyDescent="0.25">
      <c r="J82" s="131"/>
    </row>
    <row r="83" spans="1:105" ht="15" customHeight="1" x14ac:dyDescent="0.25">
      <c r="A83" s="34" t="s">
        <v>62</v>
      </c>
      <c r="B83" s="223">
        <v>15.365405625961669</v>
      </c>
      <c r="C83" s="223">
        <v>14.650832072086271</v>
      </c>
      <c r="D83" s="223">
        <v>17.67483283684718</v>
      </c>
      <c r="E83" s="223">
        <v>13.836700524817379</v>
      </c>
      <c r="F83" s="223">
        <v>3.712364178923679</v>
      </c>
      <c r="G83" s="223">
        <v>3.185453175724176</v>
      </c>
      <c r="H83" s="223">
        <v>5.0761550302380263</v>
      </c>
      <c r="I83" s="223">
        <v>2.7858826774552612</v>
      </c>
      <c r="J83" s="223">
        <v>3.0874452232573129</v>
      </c>
      <c r="K83" s="223">
        <v>2.0064294750084049</v>
      </c>
      <c r="L83" s="223">
        <v>1.000283644851194</v>
      </c>
      <c r="M83" s="223">
        <v>1.7648802841705871</v>
      </c>
      <c r="N83" s="223">
        <v>0.43394952073550019</v>
      </c>
      <c r="O83" s="223">
        <v>0.49702404162367142</v>
      </c>
      <c r="P83" s="223">
        <v>0.332029626041288</v>
      </c>
      <c r="Q83" s="223">
        <v>0.155554557759356</v>
      </c>
      <c r="R83" s="223">
        <v>0.54881996344377626</v>
      </c>
      <c r="S83" s="223">
        <v>0.49987777578237003</v>
      </c>
      <c r="T83" s="223">
        <v>1.7318107487829211</v>
      </c>
      <c r="U83" s="223">
        <v>0.18107506045759239</v>
      </c>
      <c r="V83" s="223">
        <v>0.12264031267422119</v>
      </c>
      <c r="W83" s="223">
        <v>0.25065735653937748</v>
      </c>
      <c r="X83" s="223">
        <v>0.218312231196056</v>
      </c>
      <c r="Y83" s="223">
        <v>0.39537770697806662</v>
      </c>
      <c r="DA83" s="89" t="s">
        <v>2097</v>
      </c>
    </row>
    <row r="84" spans="1:105" ht="12" customHeight="1" x14ac:dyDescent="0.25">
      <c r="A84" s="55" t="s">
        <v>91</v>
      </c>
      <c r="B84" s="259">
        <v>0</v>
      </c>
      <c r="C84" s="259">
        <v>0</v>
      </c>
      <c r="D84" s="259">
        <v>0</v>
      </c>
      <c r="E84" s="259">
        <v>0</v>
      </c>
      <c r="F84" s="259">
        <v>0</v>
      </c>
      <c r="G84" s="259">
        <v>0</v>
      </c>
      <c r="H84" s="259">
        <v>0</v>
      </c>
      <c r="I84" s="259">
        <v>0</v>
      </c>
      <c r="J84" s="259">
        <v>0</v>
      </c>
      <c r="K84" s="259">
        <v>0</v>
      </c>
      <c r="L84" s="259">
        <v>0</v>
      </c>
      <c r="M84" s="259">
        <v>0</v>
      </c>
      <c r="N84" s="259">
        <v>0</v>
      </c>
      <c r="O84" s="259">
        <v>0</v>
      </c>
      <c r="P84" s="259">
        <v>0</v>
      </c>
      <c r="Q84" s="259">
        <v>0</v>
      </c>
      <c r="R84" s="259">
        <v>0</v>
      </c>
      <c r="S84" s="259">
        <v>0</v>
      </c>
      <c r="T84" s="259">
        <v>0</v>
      </c>
      <c r="U84" s="259">
        <v>0</v>
      </c>
      <c r="V84" s="259">
        <v>0</v>
      </c>
      <c r="W84" s="259">
        <v>0</v>
      </c>
      <c r="X84" s="259">
        <v>0</v>
      </c>
      <c r="Y84" s="259">
        <v>0</v>
      </c>
      <c r="DA84" s="67" t="s">
        <v>2098</v>
      </c>
    </row>
    <row r="85" spans="1:105" ht="12" customHeight="1" x14ac:dyDescent="0.25">
      <c r="A85" s="173" t="s">
        <v>92</v>
      </c>
      <c r="B85" s="224">
        <v>0</v>
      </c>
      <c r="C85" s="224">
        <v>0</v>
      </c>
      <c r="D85" s="224">
        <v>0</v>
      </c>
      <c r="E85" s="224">
        <v>0</v>
      </c>
      <c r="F85" s="224">
        <v>0</v>
      </c>
      <c r="G85" s="224">
        <v>0</v>
      </c>
      <c r="H85" s="224">
        <v>0</v>
      </c>
      <c r="I85" s="224">
        <v>0</v>
      </c>
      <c r="J85" s="224">
        <v>0</v>
      </c>
      <c r="K85" s="224">
        <v>0</v>
      </c>
      <c r="L85" s="224">
        <v>0</v>
      </c>
      <c r="M85" s="224">
        <v>0</v>
      </c>
      <c r="N85" s="224">
        <v>0</v>
      </c>
      <c r="O85" s="224">
        <v>0</v>
      </c>
      <c r="P85" s="224">
        <v>0</v>
      </c>
      <c r="Q85" s="224">
        <v>0</v>
      </c>
      <c r="R85" s="224">
        <v>0</v>
      </c>
      <c r="S85" s="224">
        <v>0</v>
      </c>
      <c r="T85" s="224">
        <v>0</v>
      </c>
      <c r="U85" s="224">
        <v>0</v>
      </c>
      <c r="V85" s="224">
        <v>0</v>
      </c>
      <c r="W85" s="224">
        <v>0</v>
      </c>
      <c r="X85" s="224">
        <v>0</v>
      </c>
      <c r="Y85" s="224">
        <v>0</v>
      </c>
      <c r="DA85" s="177" t="s">
        <v>2099</v>
      </c>
    </row>
    <row r="86" spans="1:105" ht="12" customHeight="1" x14ac:dyDescent="0.25">
      <c r="A86" s="173" t="s">
        <v>93</v>
      </c>
      <c r="B86" s="224">
        <v>0</v>
      </c>
      <c r="C86" s="224">
        <v>0</v>
      </c>
      <c r="D86" s="224">
        <v>0</v>
      </c>
      <c r="E86" s="224">
        <v>0</v>
      </c>
      <c r="F86" s="224">
        <v>0</v>
      </c>
      <c r="G86" s="224">
        <v>0</v>
      </c>
      <c r="H86" s="224">
        <v>0</v>
      </c>
      <c r="I86" s="224">
        <v>0</v>
      </c>
      <c r="J86" s="224">
        <v>0</v>
      </c>
      <c r="K86" s="224">
        <v>0</v>
      </c>
      <c r="L86" s="224">
        <v>0</v>
      </c>
      <c r="M86" s="224">
        <v>0</v>
      </c>
      <c r="N86" s="224">
        <v>0</v>
      </c>
      <c r="O86" s="224">
        <v>0</v>
      </c>
      <c r="P86" s="224">
        <v>0</v>
      </c>
      <c r="Q86" s="224">
        <v>0</v>
      </c>
      <c r="R86" s="224">
        <v>0</v>
      </c>
      <c r="S86" s="224">
        <v>0</v>
      </c>
      <c r="T86" s="224">
        <v>0</v>
      </c>
      <c r="U86" s="224">
        <v>0</v>
      </c>
      <c r="V86" s="224">
        <v>0</v>
      </c>
      <c r="W86" s="224">
        <v>0</v>
      </c>
      <c r="X86" s="224">
        <v>0</v>
      </c>
      <c r="Y86" s="224">
        <v>0</v>
      </c>
      <c r="DA86" s="177" t="s">
        <v>2100</v>
      </c>
    </row>
    <row r="87" spans="1:105" ht="12" customHeight="1" x14ac:dyDescent="0.25">
      <c r="A87" s="173" t="s">
        <v>94</v>
      </c>
      <c r="B87" s="224">
        <v>0</v>
      </c>
      <c r="C87" s="224">
        <v>0</v>
      </c>
      <c r="D87" s="224">
        <v>0</v>
      </c>
      <c r="E87" s="224">
        <v>0</v>
      </c>
      <c r="F87" s="224">
        <v>0</v>
      </c>
      <c r="G87" s="224">
        <v>0</v>
      </c>
      <c r="H87" s="224">
        <v>0</v>
      </c>
      <c r="I87" s="224">
        <v>0</v>
      </c>
      <c r="J87" s="224">
        <v>0</v>
      </c>
      <c r="K87" s="224">
        <v>0</v>
      </c>
      <c r="L87" s="224">
        <v>0</v>
      </c>
      <c r="M87" s="224">
        <v>0</v>
      </c>
      <c r="N87" s="224">
        <v>0</v>
      </c>
      <c r="O87" s="224">
        <v>0</v>
      </c>
      <c r="P87" s="224">
        <v>0</v>
      </c>
      <c r="Q87" s="224">
        <v>0</v>
      </c>
      <c r="R87" s="224">
        <v>0</v>
      </c>
      <c r="S87" s="224">
        <v>0</v>
      </c>
      <c r="T87" s="224">
        <v>0</v>
      </c>
      <c r="U87" s="224">
        <v>0</v>
      </c>
      <c r="V87" s="224">
        <v>0</v>
      </c>
      <c r="W87" s="224">
        <v>0</v>
      </c>
      <c r="X87" s="224">
        <v>0</v>
      </c>
      <c r="Y87" s="224">
        <v>0</v>
      </c>
      <c r="DA87" s="177" t="s">
        <v>2101</v>
      </c>
    </row>
    <row r="88" spans="1:105" ht="12" customHeight="1" x14ac:dyDescent="0.25">
      <c r="A88" s="56" t="s">
        <v>95</v>
      </c>
      <c r="B88" s="260">
        <v>15.365405625961669</v>
      </c>
      <c r="C88" s="260">
        <v>14.650832072086271</v>
      </c>
      <c r="D88" s="260">
        <v>17.67483283684718</v>
      </c>
      <c r="E88" s="260">
        <v>13.836700524817379</v>
      </c>
      <c r="F88" s="260">
        <v>3.712364178923679</v>
      </c>
      <c r="G88" s="260">
        <v>3.185453175724176</v>
      </c>
      <c r="H88" s="260">
        <v>5.0761550302380263</v>
      </c>
      <c r="I88" s="260">
        <v>2.7858826774552612</v>
      </c>
      <c r="J88" s="260">
        <v>3.0874452232573129</v>
      </c>
      <c r="K88" s="260">
        <v>2.0064294750084049</v>
      </c>
      <c r="L88" s="260">
        <v>1.000283644851194</v>
      </c>
      <c r="M88" s="260">
        <v>1.7648802841705871</v>
      </c>
      <c r="N88" s="260">
        <v>0.43394952073550019</v>
      </c>
      <c r="O88" s="260">
        <v>0.49702404162367142</v>
      </c>
      <c r="P88" s="260">
        <v>0.332029626041288</v>
      </c>
      <c r="Q88" s="260">
        <v>0.155554557759356</v>
      </c>
      <c r="R88" s="260">
        <v>0.54881996344377626</v>
      </c>
      <c r="S88" s="260">
        <v>0.49987777578237003</v>
      </c>
      <c r="T88" s="260">
        <v>1.7318107487829211</v>
      </c>
      <c r="U88" s="260">
        <v>0.18107506045759239</v>
      </c>
      <c r="V88" s="260">
        <v>0.12264031267422119</v>
      </c>
      <c r="W88" s="260">
        <v>0.25065735653937748</v>
      </c>
      <c r="X88" s="260">
        <v>0.218312231196056</v>
      </c>
      <c r="Y88" s="260">
        <v>0.39537770697806662</v>
      </c>
      <c r="DA88" s="68" t="s">
        <v>2102</v>
      </c>
    </row>
    <row r="89" spans="1:105" ht="12" customHeight="1" x14ac:dyDescent="0.25">
      <c r="A89" s="37" t="s">
        <v>159</v>
      </c>
      <c r="B89" s="226">
        <v>8.134257182730547</v>
      </c>
      <c r="C89" s="226">
        <v>6.0744269254140297</v>
      </c>
      <c r="D89" s="226">
        <v>6.2590370835194449</v>
      </c>
      <c r="E89" s="226">
        <v>5.6270479243509746</v>
      </c>
      <c r="F89" s="226">
        <v>0.29821251569305168</v>
      </c>
      <c r="G89" s="226">
        <v>0.42045407780819549</v>
      </c>
      <c r="H89" s="226">
        <v>0.55030866955202362</v>
      </c>
      <c r="I89" s="226">
        <v>0.33332582916725728</v>
      </c>
      <c r="J89" s="226">
        <v>0.33186183739112729</v>
      </c>
      <c r="K89" s="226">
        <v>0.21278910543614271</v>
      </c>
      <c r="L89" s="226">
        <v>0.1146406858139464</v>
      </c>
      <c r="M89" s="226">
        <v>7.0390103670099222E-2</v>
      </c>
      <c r="N89" s="226">
        <v>0</v>
      </c>
      <c r="O89" s="226">
        <v>2.6277051354814451E-2</v>
      </c>
      <c r="P89" s="226">
        <v>0</v>
      </c>
      <c r="Q89" s="226">
        <v>0</v>
      </c>
      <c r="R89" s="226">
        <v>7.5823449080101218E-2</v>
      </c>
      <c r="S89" s="226">
        <v>3.3837908645515669E-2</v>
      </c>
      <c r="T89" s="226">
        <v>7.7798640805505803E-2</v>
      </c>
      <c r="U89" s="226">
        <v>4.5163903945440488E-3</v>
      </c>
      <c r="V89" s="226">
        <v>2.9834322224336338E-3</v>
      </c>
      <c r="W89" s="226">
        <v>6.6379168486615896E-3</v>
      </c>
      <c r="X89" s="226">
        <v>3.8286224040283571E-3</v>
      </c>
      <c r="Y89" s="226">
        <v>5.6998001755830972E-3</v>
      </c>
      <c r="DA89" s="69" t="s">
        <v>2103</v>
      </c>
    </row>
    <row r="90" spans="1:105" ht="12" customHeight="1" x14ac:dyDescent="0.25">
      <c r="A90" s="37" t="s">
        <v>35</v>
      </c>
      <c r="B90" s="226">
        <v>7.2311484432311266</v>
      </c>
      <c r="C90" s="226">
        <v>8.57640514667224</v>
      </c>
      <c r="D90" s="226">
        <v>11.415795753327741</v>
      </c>
      <c r="E90" s="226">
        <v>8.2096526004664039</v>
      </c>
      <c r="F90" s="226">
        <v>3.4141516632306268</v>
      </c>
      <c r="G90" s="226">
        <v>2.7649990979159802</v>
      </c>
      <c r="H90" s="226">
        <v>4.5258463606860024</v>
      </c>
      <c r="I90" s="226">
        <v>2.4525568482880038</v>
      </c>
      <c r="J90" s="226">
        <v>2.7555833858661849</v>
      </c>
      <c r="K90" s="226">
        <v>1.793640369572262</v>
      </c>
      <c r="L90" s="226">
        <v>0.88564295903724721</v>
      </c>
      <c r="M90" s="226">
        <v>1.6944901805004879</v>
      </c>
      <c r="N90" s="226">
        <v>0.43394952073550019</v>
      </c>
      <c r="O90" s="226">
        <v>0.47074699026885691</v>
      </c>
      <c r="P90" s="226">
        <v>0.332029626041288</v>
      </c>
      <c r="Q90" s="226">
        <v>0.155554557759356</v>
      </c>
      <c r="R90" s="226">
        <v>0.47299651436367512</v>
      </c>
      <c r="S90" s="226">
        <v>0.46603986713685441</v>
      </c>
      <c r="T90" s="226">
        <v>1.654012107977415</v>
      </c>
      <c r="U90" s="226">
        <v>0.17655867006304829</v>
      </c>
      <c r="V90" s="226">
        <v>0.1196568804517876</v>
      </c>
      <c r="W90" s="226">
        <v>0.24401943969071591</v>
      </c>
      <c r="X90" s="226">
        <v>0.21448360879202771</v>
      </c>
      <c r="Y90" s="226">
        <v>0.38967790680248349</v>
      </c>
      <c r="DA90" s="69" t="s">
        <v>2104</v>
      </c>
    </row>
    <row r="91" spans="1:105" ht="12" customHeight="1" x14ac:dyDescent="0.25">
      <c r="A91" s="37" t="s">
        <v>96</v>
      </c>
      <c r="B91" s="226">
        <v>0</v>
      </c>
      <c r="C91" s="226">
        <v>0</v>
      </c>
      <c r="D91" s="226">
        <v>0</v>
      </c>
      <c r="E91" s="226">
        <v>0</v>
      </c>
      <c r="F91" s="226">
        <v>0</v>
      </c>
      <c r="G91" s="226">
        <v>0</v>
      </c>
      <c r="H91" s="226">
        <v>0</v>
      </c>
      <c r="I91" s="226">
        <v>0</v>
      </c>
      <c r="J91" s="226">
        <v>0</v>
      </c>
      <c r="K91" s="226">
        <v>0</v>
      </c>
      <c r="L91" s="226">
        <v>0</v>
      </c>
      <c r="M91" s="226">
        <v>0</v>
      </c>
      <c r="N91" s="226">
        <v>0</v>
      </c>
      <c r="O91" s="226">
        <v>0</v>
      </c>
      <c r="P91" s="226">
        <v>0</v>
      </c>
      <c r="Q91" s="226">
        <v>0</v>
      </c>
      <c r="R91" s="226">
        <v>0</v>
      </c>
      <c r="S91" s="226">
        <v>0</v>
      </c>
      <c r="T91" s="226">
        <v>0</v>
      </c>
      <c r="U91" s="226">
        <v>0</v>
      </c>
      <c r="V91" s="226">
        <v>0</v>
      </c>
      <c r="W91" s="226">
        <v>0</v>
      </c>
      <c r="X91" s="226">
        <v>0</v>
      </c>
      <c r="Y91" s="226">
        <v>0</v>
      </c>
      <c r="DA91" s="69" t="s">
        <v>2105</v>
      </c>
    </row>
    <row r="92" spans="1:105" ht="12" customHeight="1" x14ac:dyDescent="0.25">
      <c r="A92" s="37" t="s">
        <v>78</v>
      </c>
      <c r="B92" s="226">
        <v>0</v>
      </c>
      <c r="C92" s="226">
        <v>0</v>
      </c>
      <c r="D92" s="226">
        <v>0</v>
      </c>
      <c r="E92" s="226">
        <v>0</v>
      </c>
      <c r="F92" s="226">
        <v>0</v>
      </c>
      <c r="G92" s="226">
        <v>0</v>
      </c>
      <c r="H92" s="226">
        <v>0</v>
      </c>
      <c r="I92" s="226">
        <v>0</v>
      </c>
      <c r="J92" s="226">
        <v>0</v>
      </c>
      <c r="K92" s="226">
        <v>0</v>
      </c>
      <c r="L92" s="226">
        <v>0</v>
      </c>
      <c r="M92" s="226">
        <v>0</v>
      </c>
      <c r="N92" s="226">
        <v>0</v>
      </c>
      <c r="O92" s="226">
        <v>0</v>
      </c>
      <c r="P92" s="226">
        <v>0</v>
      </c>
      <c r="Q92" s="226">
        <v>0</v>
      </c>
      <c r="R92" s="226">
        <v>0</v>
      </c>
      <c r="S92" s="226">
        <v>0</v>
      </c>
      <c r="T92" s="226">
        <v>0</v>
      </c>
      <c r="U92" s="226">
        <v>0</v>
      </c>
      <c r="V92" s="226">
        <v>0</v>
      </c>
      <c r="W92" s="226">
        <v>0</v>
      </c>
      <c r="X92" s="226">
        <v>0</v>
      </c>
      <c r="Y92" s="226">
        <v>0</v>
      </c>
      <c r="DA92" s="69" t="s">
        <v>2106</v>
      </c>
    </row>
    <row r="93" spans="1:105" ht="12" customHeight="1" x14ac:dyDescent="0.25">
      <c r="A93" s="37" t="s">
        <v>40</v>
      </c>
      <c r="B93" s="226">
        <v>0</v>
      </c>
      <c r="C93" s="226">
        <v>0</v>
      </c>
      <c r="D93" s="226">
        <v>0</v>
      </c>
      <c r="E93" s="226">
        <v>0</v>
      </c>
      <c r="F93" s="226">
        <v>0</v>
      </c>
      <c r="G93" s="226">
        <v>0</v>
      </c>
      <c r="H93" s="226">
        <v>0</v>
      </c>
      <c r="I93" s="226">
        <v>0</v>
      </c>
      <c r="J93" s="226">
        <v>0</v>
      </c>
      <c r="K93" s="226">
        <v>0</v>
      </c>
      <c r="L93" s="226">
        <v>0</v>
      </c>
      <c r="M93" s="226">
        <v>0</v>
      </c>
      <c r="N93" s="226">
        <v>0</v>
      </c>
      <c r="O93" s="226">
        <v>0</v>
      </c>
      <c r="P93" s="226">
        <v>0</v>
      </c>
      <c r="Q93" s="226">
        <v>0</v>
      </c>
      <c r="R93" s="226">
        <v>0</v>
      </c>
      <c r="S93" s="226">
        <v>0</v>
      </c>
      <c r="T93" s="226">
        <v>0</v>
      </c>
      <c r="U93" s="226">
        <v>0</v>
      </c>
      <c r="V93" s="226">
        <v>0</v>
      </c>
      <c r="W93" s="226">
        <v>0</v>
      </c>
      <c r="X93" s="226">
        <v>0</v>
      </c>
      <c r="Y93" s="226">
        <v>0</v>
      </c>
      <c r="DA93" s="69" t="s">
        <v>2107</v>
      </c>
    </row>
    <row r="94" spans="1:105" ht="12" customHeight="1" x14ac:dyDescent="0.25">
      <c r="A94" s="132" t="s">
        <v>1939</v>
      </c>
      <c r="B94" s="316">
        <v>0</v>
      </c>
      <c r="C94" s="316">
        <v>0</v>
      </c>
      <c r="D94" s="316">
        <v>0</v>
      </c>
      <c r="E94" s="316">
        <v>0</v>
      </c>
      <c r="F94" s="316">
        <v>0</v>
      </c>
      <c r="G94" s="316">
        <v>0</v>
      </c>
      <c r="H94" s="316">
        <v>0</v>
      </c>
      <c r="I94" s="316">
        <v>0</v>
      </c>
      <c r="J94" s="316">
        <v>0</v>
      </c>
      <c r="K94" s="316">
        <v>0</v>
      </c>
      <c r="L94" s="316">
        <v>0</v>
      </c>
      <c r="M94" s="316">
        <v>0</v>
      </c>
      <c r="N94" s="316">
        <v>0</v>
      </c>
      <c r="O94" s="316">
        <v>0</v>
      </c>
      <c r="P94" s="316">
        <v>0</v>
      </c>
      <c r="Q94" s="316">
        <v>0</v>
      </c>
      <c r="R94" s="316">
        <v>0</v>
      </c>
      <c r="S94" s="316">
        <v>0</v>
      </c>
      <c r="T94" s="316">
        <v>0</v>
      </c>
      <c r="U94" s="316">
        <v>0</v>
      </c>
      <c r="V94" s="316">
        <v>0</v>
      </c>
      <c r="W94" s="316">
        <v>0</v>
      </c>
      <c r="X94" s="316">
        <v>0</v>
      </c>
      <c r="Y94" s="316">
        <v>0</v>
      </c>
      <c r="DA94" s="139" t="s">
        <v>2108</v>
      </c>
    </row>
    <row r="95" spans="1:105" ht="12" customHeight="1" x14ac:dyDescent="0.25">
      <c r="J95" s="131"/>
    </row>
    <row r="96" spans="1:105" ht="15" customHeight="1" x14ac:dyDescent="0.25">
      <c r="A96" s="32" t="s">
        <v>429</v>
      </c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DA96" s="88"/>
    </row>
    <row r="97" spans="1:105" ht="12" customHeight="1" x14ac:dyDescent="0.25">
      <c r="J97" s="131"/>
    </row>
    <row r="98" spans="1:105" ht="12" customHeight="1" x14ac:dyDescent="0.25">
      <c r="A98" s="35" t="s">
        <v>54</v>
      </c>
      <c r="B98" s="232">
        <f t="shared" ref="B98:Y98" si="4">SUM(B$99:B$104,B$106:B$108)</f>
        <v>0</v>
      </c>
      <c r="C98" s="232">
        <f t="shared" si="4"/>
        <v>0</v>
      </c>
      <c r="D98" s="232">
        <f t="shared" si="4"/>
        <v>0</v>
      </c>
      <c r="E98" s="232">
        <f t="shared" si="4"/>
        <v>0</v>
      </c>
      <c r="F98" s="232">
        <f t="shared" si="4"/>
        <v>0</v>
      </c>
      <c r="G98" s="232">
        <f t="shared" si="4"/>
        <v>0</v>
      </c>
      <c r="H98" s="232">
        <f t="shared" si="4"/>
        <v>0</v>
      </c>
      <c r="I98" s="232">
        <f t="shared" si="4"/>
        <v>0</v>
      </c>
      <c r="J98" s="232">
        <f t="shared" si="4"/>
        <v>0</v>
      </c>
      <c r="K98" s="232">
        <f t="shared" si="4"/>
        <v>0</v>
      </c>
      <c r="L98" s="232">
        <f t="shared" si="4"/>
        <v>0</v>
      </c>
      <c r="M98" s="232">
        <f t="shared" si="4"/>
        <v>0</v>
      </c>
      <c r="N98" s="232">
        <f t="shared" si="4"/>
        <v>0</v>
      </c>
      <c r="O98" s="232">
        <f t="shared" si="4"/>
        <v>0</v>
      </c>
      <c r="P98" s="232">
        <f t="shared" si="4"/>
        <v>0</v>
      </c>
      <c r="Q98" s="232">
        <f t="shared" si="4"/>
        <v>0</v>
      </c>
      <c r="R98" s="232">
        <f t="shared" si="4"/>
        <v>0</v>
      </c>
      <c r="S98" s="232">
        <f t="shared" si="4"/>
        <v>0</v>
      </c>
      <c r="T98" s="232">
        <f t="shared" si="4"/>
        <v>0</v>
      </c>
      <c r="U98" s="232">
        <f t="shared" si="4"/>
        <v>0</v>
      </c>
      <c r="V98" s="232">
        <f t="shared" si="4"/>
        <v>0</v>
      </c>
      <c r="W98" s="232">
        <f t="shared" si="4"/>
        <v>0</v>
      </c>
      <c r="X98" s="232">
        <f t="shared" si="4"/>
        <v>0</v>
      </c>
      <c r="Y98" s="232">
        <f t="shared" si="4"/>
        <v>0</v>
      </c>
      <c r="DA98" s="95"/>
    </row>
    <row r="99" spans="1:105" ht="12" customHeight="1" x14ac:dyDescent="0.25">
      <c r="A99" s="55" t="s">
        <v>91</v>
      </c>
      <c r="B99" s="266">
        <f t="shared" ref="B99:Y99" si="5">IF(B$6=0,0,B$6/B$5)</f>
        <v>0</v>
      </c>
      <c r="C99" s="266">
        <f t="shared" si="5"/>
        <v>0</v>
      </c>
      <c r="D99" s="266">
        <f t="shared" si="5"/>
        <v>0</v>
      </c>
      <c r="E99" s="266">
        <f t="shared" si="5"/>
        <v>0</v>
      </c>
      <c r="F99" s="266">
        <f t="shared" si="5"/>
        <v>0</v>
      </c>
      <c r="G99" s="266">
        <f t="shared" si="5"/>
        <v>0</v>
      </c>
      <c r="H99" s="266">
        <f t="shared" si="5"/>
        <v>0</v>
      </c>
      <c r="I99" s="266">
        <f t="shared" si="5"/>
        <v>0</v>
      </c>
      <c r="J99" s="266">
        <f t="shared" si="5"/>
        <v>0</v>
      </c>
      <c r="K99" s="266">
        <f t="shared" si="5"/>
        <v>0</v>
      </c>
      <c r="L99" s="266">
        <f t="shared" si="5"/>
        <v>0</v>
      </c>
      <c r="M99" s="266">
        <f t="shared" si="5"/>
        <v>0</v>
      </c>
      <c r="N99" s="266">
        <f t="shared" si="5"/>
        <v>0</v>
      </c>
      <c r="O99" s="266">
        <f t="shared" si="5"/>
        <v>0</v>
      </c>
      <c r="P99" s="266">
        <f t="shared" si="5"/>
        <v>0</v>
      </c>
      <c r="Q99" s="266">
        <f t="shared" si="5"/>
        <v>0</v>
      </c>
      <c r="R99" s="266">
        <f t="shared" si="5"/>
        <v>0</v>
      </c>
      <c r="S99" s="266">
        <f t="shared" si="5"/>
        <v>0</v>
      </c>
      <c r="T99" s="266">
        <f t="shared" si="5"/>
        <v>0</v>
      </c>
      <c r="U99" s="266">
        <f t="shared" si="5"/>
        <v>0</v>
      </c>
      <c r="V99" s="266">
        <f t="shared" si="5"/>
        <v>0</v>
      </c>
      <c r="W99" s="266">
        <f t="shared" si="5"/>
        <v>0</v>
      </c>
      <c r="X99" s="266">
        <f t="shared" si="5"/>
        <v>0</v>
      </c>
      <c r="Y99" s="266">
        <f t="shared" si="5"/>
        <v>0</v>
      </c>
      <c r="DA99" s="76"/>
    </row>
    <row r="100" spans="1:105" ht="12" customHeight="1" x14ac:dyDescent="0.25">
      <c r="A100" s="173" t="s">
        <v>92</v>
      </c>
      <c r="B100" s="267">
        <f t="shared" ref="B100:Y100" si="6">IF(B$7=0,0,B$7/B$5)</f>
        <v>0</v>
      </c>
      <c r="C100" s="267">
        <f t="shared" si="6"/>
        <v>0</v>
      </c>
      <c r="D100" s="267">
        <f t="shared" si="6"/>
        <v>0</v>
      </c>
      <c r="E100" s="267">
        <f t="shared" si="6"/>
        <v>0</v>
      </c>
      <c r="F100" s="267">
        <f t="shared" si="6"/>
        <v>0</v>
      </c>
      <c r="G100" s="267">
        <f t="shared" si="6"/>
        <v>0</v>
      </c>
      <c r="H100" s="267">
        <f t="shared" si="6"/>
        <v>0</v>
      </c>
      <c r="I100" s="267">
        <f t="shared" si="6"/>
        <v>0</v>
      </c>
      <c r="J100" s="267">
        <f t="shared" si="6"/>
        <v>0</v>
      </c>
      <c r="K100" s="267">
        <f t="shared" si="6"/>
        <v>0</v>
      </c>
      <c r="L100" s="267">
        <f t="shared" si="6"/>
        <v>0</v>
      </c>
      <c r="M100" s="267">
        <f t="shared" si="6"/>
        <v>0</v>
      </c>
      <c r="N100" s="267">
        <f t="shared" si="6"/>
        <v>0</v>
      </c>
      <c r="O100" s="267">
        <f t="shared" si="6"/>
        <v>0</v>
      </c>
      <c r="P100" s="267">
        <f t="shared" si="6"/>
        <v>0</v>
      </c>
      <c r="Q100" s="267">
        <f t="shared" si="6"/>
        <v>0</v>
      </c>
      <c r="R100" s="267">
        <f t="shared" si="6"/>
        <v>0</v>
      </c>
      <c r="S100" s="267">
        <f t="shared" si="6"/>
        <v>0</v>
      </c>
      <c r="T100" s="267">
        <f t="shared" si="6"/>
        <v>0</v>
      </c>
      <c r="U100" s="267">
        <f t="shared" si="6"/>
        <v>0</v>
      </c>
      <c r="V100" s="267">
        <f t="shared" si="6"/>
        <v>0</v>
      </c>
      <c r="W100" s="267">
        <f t="shared" si="6"/>
        <v>0</v>
      </c>
      <c r="X100" s="267">
        <f t="shared" si="6"/>
        <v>0</v>
      </c>
      <c r="Y100" s="267">
        <f t="shared" si="6"/>
        <v>0</v>
      </c>
      <c r="DA100" s="77"/>
    </row>
    <row r="101" spans="1:105" ht="12" customHeight="1" x14ac:dyDescent="0.25">
      <c r="A101" s="173" t="s">
        <v>93</v>
      </c>
      <c r="B101" s="267">
        <f t="shared" ref="B101:Y101" si="7">IF(B$8=0,0,B$8/B$5)</f>
        <v>0</v>
      </c>
      <c r="C101" s="267">
        <f t="shared" si="7"/>
        <v>0</v>
      </c>
      <c r="D101" s="267">
        <f t="shared" si="7"/>
        <v>0</v>
      </c>
      <c r="E101" s="267">
        <f t="shared" si="7"/>
        <v>0</v>
      </c>
      <c r="F101" s="267">
        <f t="shared" si="7"/>
        <v>0</v>
      </c>
      <c r="G101" s="267">
        <f t="shared" si="7"/>
        <v>0</v>
      </c>
      <c r="H101" s="267">
        <f t="shared" si="7"/>
        <v>0</v>
      </c>
      <c r="I101" s="267">
        <f t="shared" si="7"/>
        <v>0</v>
      </c>
      <c r="J101" s="267">
        <f t="shared" si="7"/>
        <v>0</v>
      </c>
      <c r="K101" s="267">
        <f t="shared" si="7"/>
        <v>0</v>
      </c>
      <c r="L101" s="267">
        <f t="shared" si="7"/>
        <v>0</v>
      </c>
      <c r="M101" s="267">
        <f t="shared" si="7"/>
        <v>0</v>
      </c>
      <c r="N101" s="267">
        <f t="shared" si="7"/>
        <v>0</v>
      </c>
      <c r="O101" s="267">
        <f t="shared" si="7"/>
        <v>0</v>
      </c>
      <c r="P101" s="267">
        <f t="shared" si="7"/>
        <v>0</v>
      </c>
      <c r="Q101" s="267">
        <f t="shared" si="7"/>
        <v>0</v>
      </c>
      <c r="R101" s="267">
        <f t="shared" si="7"/>
        <v>0</v>
      </c>
      <c r="S101" s="267">
        <f t="shared" si="7"/>
        <v>0</v>
      </c>
      <c r="T101" s="267">
        <f t="shared" si="7"/>
        <v>0</v>
      </c>
      <c r="U101" s="267">
        <f t="shared" si="7"/>
        <v>0</v>
      </c>
      <c r="V101" s="267">
        <f t="shared" si="7"/>
        <v>0</v>
      </c>
      <c r="W101" s="267">
        <f t="shared" si="7"/>
        <v>0</v>
      </c>
      <c r="X101" s="267">
        <f t="shared" si="7"/>
        <v>0</v>
      </c>
      <c r="Y101" s="267">
        <f t="shared" si="7"/>
        <v>0</v>
      </c>
      <c r="DA101" s="77"/>
    </row>
    <row r="102" spans="1:105" ht="12" customHeight="1" x14ac:dyDescent="0.25">
      <c r="A102" s="173" t="s">
        <v>94</v>
      </c>
      <c r="B102" s="267">
        <f t="shared" ref="B102:Y102" si="8">IF(B$9=0,0,B$9/B$5)</f>
        <v>0</v>
      </c>
      <c r="C102" s="267">
        <f t="shared" si="8"/>
        <v>0</v>
      </c>
      <c r="D102" s="267">
        <f t="shared" si="8"/>
        <v>0</v>
      </c>
      <c r="E102" s="267">
        <f t="shared" si="8"/>
        <v>0</v>
      </c>
      <c r="F102" s="267">
        <f t="shared" si="8"/>
        <v>0</v>
      </c>
      <c r="G102" s="267">
        <f t="shared" si="8"/>
        <v>0</v>
      </c>
      <c r="H102" s="267">
        <f t="shared" si="8"/>
        <v>0</v>
      </c>
      <c r="I102" s="267">
        <f t="shared" si="8"/>
        <v>0</v>
      </c>
      <c r="J102" s="267">
        <f t="shared" si="8"/>
        <v>0</v>
      </c>
      <c r="K102" s="267">
        <f t="shared" si="8"/>
        <v>0</v>
      </c>
      <c r="L102" s="267">
        <f t="shared" si="8"/>
        <v>0</v>
      </c>
      <c r="M102" s="267">
        <f t="shared" si="8"/>
        <v>0</v>
      </c>
      <c r="N102" s="267">
        <f t="shared" si="8"/>
        <v>0</v>
      </c>
      <c r="O102" s="267">
        <f t="shared" si="8"/>
        <v>0</v>
      </c>
      <c r="P102" s="267">
        <f t="shared" si="8"/>
        <v>0</v>
      </c>
      <c r="Q102" s="267">
        <f t="shared" si="8"/>
        <v>0</v>
      </c>
      <c r="R102" s="267">
        <f t="shared" si="8"/>
        <v>0</v>
      </c>
      <c r="S102" s="267">
        <f t="shared" si="8"/>
        <v>0</v>
      </c>
      <c r="T102" s="267">
        <f t="shared" si="8"/>
        <v>0</v>
      </c>
      <c r="U102" s="267">
        <f t="shared" si="8"/>
        <v>0</v>
      </c>
      <c r="V102" s="267">
        <f t="shared" si="8"/>
        <v>0</v>
      </c>
      <c r="W102" s="267">
        <f t="shared" si="8"/>
        <v>0</v>
      </c>
      <c r="X102" s="267">
        <f t="shared" si="8"/>
        <v>0</v>
      </c>
      <c r="Y102" s="267">
        <f t="shared" si="8"/>
        <v>0</v>
      </c>
      <c r="DA102" s="77"/>
    </row>
    <row r="103" spans="1:105" ht="12" customHeight="1" x14ac:dyDescent="0.25">
      <c r="A103" s="56" t="s">
        <v>95</v>
      </c>
      <c r="B103" s="268">
        <f t="shared" ref="B103:Y103" si="9">IF(B$10=0,0,B$10/B$5)</f>
        <v>0</v>
      </c>
      <c r="C103" s="268">
        <f t="shared" si="9"/>
        <v>0</v>
      </c>
      <c r="D103" s="268">
        <f t="shared" si="9"/>
        <v>0</v>
      </c>
      <c r="E103" s="268">
        <f t="shared" si="9"/>
        <v>0</v>
      </c>
      <c r="F103" s="268">
        <f t="shared" si="9"/>
        <v>0</v>
      </c>
      <c r="G103" s="268">
        <f t="shared" si="9"/>
        <v>0</v>
      </c>
      <c r="H103" s="268">
        <f t="shared" si="9"/>
        <v>0</v>
      </c>
      <c r="I103" s="268">
        <f t="shared" si="9"/>
        <v>0</v>
      </c>
      <c r="J103" s="268">
        <f t="shared" si="9"/>
        <v>0</v>
      </c>
      <c r="K103" s="268">
        <f t="shared" si="9"/>
        <v>0</v>
      </c>
      <c r="L103" s="268">
        <f t="shared" si="9"/>
        <v>0</v>
      </c>
      <c r="M103" s="268">
        <f t="shared" si="9"/>
        <v>0</v>
      </c>
      <c r="N103" s="268">
        <f t="shared" si="9"/>
        <v>0</v>
      </c>
      <c r="O103" s="268">
        <f t="shared" si="9"/>
        <v>0</v>
      </c>
      <c r="P103" s="268">
        <f t="shared" si="9"/>
        <v>0</v>
      </c>
      <c r="Q103" s="268">
        <f t="shared" si="9"/>
        <v>0</v>
      </c>
      <c r="R103" s="268">
        <f t="shared" si="9"/>
        <v>0</v>
      </c>
      <c r="S103" s="268">
        <f t="shared" si="9"/>
        <v>0</v>
      </c>
      <c r="T103" s="268">
        <f t="shared" si="9"/>
        <v>0</v>
      </c>
      <c r="U103" s="268">
        <f t="shared" si="9"/>
        <v>0</v>
      </c>
      <c r="V103" s="268">
        <f t="shared" si="9"/>
        <v>0</v>
      </c>
      <c r="W103" s="268">
        <f t="shared" si="9"/>
        <v>0</v>
      </c>
      <c r="X103" s="268">
        <f t="shared" si="9"/>
        <v>0</v>
      </c>
      <c r="Y103" s="268">
        <f t="shared" si="9"/>
        <v>0</v>
      </c>
      <c r="DA103" s="78"/>
    </row>
    <row r="104" spans="1:105" ht="12" customHeight="1" x14ac:dyDescent="0.25">
      <c r="A104" s="174" t="s">
        <v>1853</v>
      </c>
      <c r="B104" s="269">
        <f t="shared" ref="B104:Y104" si="10">IF(B$16=0,0,B$16/B$5)</f>
        <v>0</v>
      </c>
      <c r="C104" s="269">
        <f t="shared" si="10"/>
        <v>0</v>
      </c>
      <c r="D104" s="269">
        <f t="shared" si="10"/>
        <v>0</v>
      </c>
      <c r="E104" s="269">
        <f t="shared" si="10"/>
        <v>0</v>
      </c>
      <c r="F104" s="269">
        <f t="shared" si="10"/>
        <v>0</v>
      </c>
      <c r="G104" s="269">
        <f t="shared" si="10"/>
        <v>0</v>
      </c>
      <c r="H104" s="269">
        <f t="shared" si="10"/>
        <v>0</v>
      </c>
      <c r="I104" s="269">
        <f t="shared" si="10"/>
        <v>0</v>
      </c>
      <c r="J104" s="269">
        <f t="shared" si="10"/>
        <v>0</v>
      </c>
      <c r="K104" s="269">
        <f t="shared" si="10"/>
        <v>0</v>
      </c>
      <c r="L104" s="269">
        <f t="shared" si="10"/>
        <v>0</v>
      </c>
      <c r="M104" s="269">
        <f t="shared" si="10"/>
        <v>0</v>
      </c>
      <c r="N104" s="269">
        <f t="shared" si="10"/>
        <v>0</v>
      </c>
      <c r="O104" s="269">
        <f t="shared" si="10"/>
        <v>0</v>
      </c>
      <c r="P104" s="269">
        <f t="shared" si="10"/>
        <v>0</v>
      </c>
      <c r="Q104" s="269">
        <f t="shared" si="10"/>
        <v>0</v>
      </c>
      <c r="R104" s="269">
        <f t="shared" si="10"/>
        <v>0</v>
      </c>
      <c r="S104" s="269">
        <f t="shared" si="10"/>
        <v>0</v>
      </c>
      <c r="T104" s="269">
        <f t="shared" si="10"/>
        <v>0</v>
      </c>
      <c r="U104" s="269">
        <f t="shared" si="10"/>
        <v>0</v>
      </c>
      <c r="V104" s="269">
        <f t="shared" si="10"/>
        <v>0</v>
      </c>
      <c r="W104" s="269">
        <f t="shared" si="10"/>
        <v>0</v>
      </c>
      <c r="X104" s="269">
        <f t="shared" si="10"/>
        <v>0</v>
      </c>
      <c r="Y104" s="269">
        <f t="shared" si="10"/>
        <v>0</v>
      </c>
      <c r="DA104" s="79"/>
    </row>
    <row r="105" spans="1:105" ht="12" customHeight="1" x14ac:dyDescent="0.25">
      <c r="A105" s="174" t="s">
        <v>1855</v>
      </c>
      <c r="B105" s="269">
        <f t="shared" ref="B105:Y105" si="11">IF(B$17=0,0,B$17/B$5)</f>
        <v>0</v>
      </c>
      <c r="C105" s="269">
        <f t="shared" si="11"/>
        <v>0</v>
      </c>
      <c r="D105" s="269">
        <f t="shared" si="11"/>
        <v>0</v>
      </c>
      <c r="E105" s="269">
        <f t="shared" si="11"/>
        <v>0</v>
      </c>
      <c r="F105" s="269">
        <f t="shared" si="11"/>
        <v>0</v>
      </c>
      <c r="G105" s="269">
        <f t="shared" si="11"/>
        <v>0</v>
      </c>
      <c r="H105" s="269">
        <f t="shared" si="11"/>
        <v>0</v>
      </c>
      <c r="I105" s="269">
        <f t="shared" si="11"/>
        <v>0</v>
      </c>
      <c r="J105" s="269">
        <f t="shared" si="11"/>
        <v>0</v>
      </c>
      <c r="K105" s="269">
        <f t="shared" si="11"/>
        <v>0</v>
      </c>
      <c r="L105" s="269">
        <f t="shared" si="11"/>
        <v>0</v>
      </c>
      <c r="M105" s="269">
        <f t="shared" si="11"/>
        <v>0</v>
      </c>
      <c r="N105" s="269">
        <f t="shared" si="11"/>
        <v>0</v>
      </c>
      <c r="O105" s="269">
        <f t="shared" si="11"/>
        <v>0</v>
      </c>
      <c r="P105" s="269">
        <f t="shared" si="11"/>
        <v>0</v>
      </c>
      <c r="Q105" s="269">
        <f t="shared" si="11"/>
        <v>0</v>
      </c>
      <c r="R105" s="269">
        <f t="shared" si="11"/>
        <v>0</v>
      </c>
      <c r="S105" s="269">
        <f t="shared" si="11"/>
        <v>0</v>
      </c>
      <c r="T105" s="269">
        <f t="shared" si="11"/>
        <v>0</v>
      </c>
      <c r="U105" s="269">
        <f t="shared" si="11"/>
        <v>0</v>
      </c>
      <c r="V105" s="269">
        <f t="shared" si="11"/>
        <v>0</v>
      </c>
      <c r="W105" s="269">
        <f t="shared" si="11"/>
        <v>0</v>
      </c>
      <c r="X105" s="269">
        <f t="shared" si="11"/>
        <v>0</v>
      </c>
      <c r="Y105" s="269">
        <f t="shared" si="11"/>
        <v>0</v>
      </c>
      <c r="DA105" s="79"/>
    </row>
    <row r="106" spans="1:105" ht="12" customHeight="1" x14ac:dyDescent="0.25">
      <c r="A106" s="62" t="s">
        <v>1856</v>
      </c>
      <c r="B106" s="318">
        <f t="shared" ref="B106:Y106" si="12">IF(B$18=0,0,B$18/B$5)</f>
        <v>0</v>
      </c>
      <c r="C106" s="318">
        <f t="shared" si="12"/>
        <v>0</v>
      </c>
      <c r="D106" s="318">
        <f t="shared" si="12"/>
        <v>0</v>
      </c>
      <c r="E106" s="318">
        <f t="shared" si="12"/>
        <v>0</v>
      </c>
      <c r="F106" s="318">
        <f t="shared" si="12"/>
        <v>0</v>
      </c>
      <c r="G106" s="318">
        <f t="shared" si="12"/>
        <v>0</v>
      </c>
      <c r="H106" s="318">
        <f t="shared" si="12"/>
        <v>0</v>
      </c>
      <c r="I106" s="318">
        <f t="shared" si="12"/>
        <v>0</v>
      </c>
      <c r="J106" s="318">
        <f t="shared" si="12"/>
        <v>0</v>
      </c>
      <c r="K106" s="318">
        <f t="shared" si="12"/>
        <v>0</v>
      </c>
      <c r="L106" s="318">
        <f t="shared" si="12"/>
        <v>0</v>
      </c>
      <c r="M106" s="318">
        <f t="shared" si="12"/>
        <v>0</v>
      </c>
      <c r="N106" s="318">
        <f t="shared" si="12"/>
        <v>0</v>
      </c>
      <c r="O106" s="318">
        <f t="shared" si="12"/>
        <v>0</v>
      </c>
      <c r="P106" s="318">
        <f t="shared" si="12"/>
        <v>0</v>
      </c>
      <c r="Q106" s="318">
        <f t="shared" si="12"/>
        <v>0</v>
      </c>
      <c r="R106" s="318">
        <f t="shared" si="12"/>
        <v>0</v>
      </c>
      <c r="S106" s="318">
        <f t="shared" si="12"/>
        <v>0</v>
      </c>
      <c r="T106" s="318">
        <f t="shared" si="12"/>
        <v>0</v>
      </c>
      <c r="U106" s="318">
        <f t="shared" si="12"/>
        <v>0</v>
      </c>
      <c r="V106" s="318">
        <f t="shared" si="12"/>
        <v>0</v>
      </c>
      <c r="W106" s="318">
        <f t="shared" si="12"/>
        <v>0</v>
      </c>
      <c r="X106" s="318">
        <f t="shared" si="12"/>
        <v>0</v>
      </c>
      <c r="Y106" s="318">
        <f t="shared" si="12"/>
        <v>0</v>
      </c>
      <c r="DA106" s="141"/>
    </row>
    <row r="107" spans="1:105" ht="12" customHeight="1" x14ac:dyDescent="0.25">
      <c r="A107" s="62" t="s">
        <v>1868</v>
      </c>
      <c r="B107" s="318">
        <f t="shared" ref="B107:Y107" si="13">IF(B$29=0,0,B$29/B$5)</f>
        <v>0</v>
      </c>
      <c r="C107" s="318">
        <f t="shared" si="13"/>
        <v>0</v>
      </c>
      <c r="D107" s="318">
        <f t="shared" si="13"/>
        <v>0</v>
      </c>
      <c r="E107" s="318">
        <f t="shared" si="13"/>
        <v>0</v>
      </c>
      <c r="F107" s="318">
        <f t="shared" si="13"/>
        <v>0</v>
      </c>
      <c r="G107" s="318">
        <f t="shared" si="13"/>
        <v>0</v>
      </c>
      <c r="H107" s="318">
        <f t="shared" si="13"/>
        <v>0</v>
      </c>
      <c r="I107" s="318">
        <f t="shared" si="13"/>
        <v>0</v>
      </c>
      <c r="J107" s="318">
        <f t="shared" si="13"/>
        <v>0</v>
      </c>
      <c r="K107" s="318">
        <f t="shared" si="13"/>
        <v>0</v>
      </c>
      <c r="L107" s="318">
        <f t="shared" si="13"/>
        <v>0</v>
      </c>
      <c r="M107" s="318">
        <f t="shared" si="13"/>
        <v>0</v>
      </c>
      <c r="N107" s="318">
        <f t="shared" si="13"/>
        <v>0</v>
      </c>
      <c r="O107" s="318">
        <f t="shared" si="13"/>
        <v>0</v>
      </c>
      <c r="P107" s="318">
        <f t="shared" si="13"/>
        <v>0</v>
      </c>
      <c r="Q107" s="318">
        <f t="shared" si="13"/>
        <v>0</v>
      </c>
      <c r="R107" s="318">
        <f t="shared" si="13"/>
        <v>0</v>
      </c>
      <c r="S107" s="318">
        <f t="shared" si="13"/>
        <v>0</v>
      </c>
      <c r="T107" s="318">
        <f t="shared" si="13"/>
        <v>0</v>
      </c>
      <c r="U107" s="318">
        <f t="shared" si="13"/>
        <v>0</v>
      </c>
      <c r="V107" s="318">
        <f t="shared" si="13"/>
        <v>0</v>
      </c>
      <c r="W107" s="318">
        <f t="shared" si="13"/>
        <v>0</v>
      </c>
      <c r="X107" s="318">
        <f t="shared" si="13"/>
        <v>0</v>
      </c>
      <c r="Y107" s="318">
        <f t="shared" si="13"/>
        <v>0</v>
      </c>
      <c r="DA107" s="141"/>
    </row>
    <row r="108" spans="1:105" ht="12" customHeight="1" x14ac:dyDescent="0.25">
      <c r="A108" s="41" t="s">
        <v>1870</v>
      </c>
      <c r="B108" s="319">
        <f t="shared" ref="B108:Y108" si="14">IF(B$30=0,0,B$30/B$5)</f>
        <v>0</v>
      </c>
      <c r="C108" s="319">
        <f t="shared" si="14"/>
        <v>0</v>
      </c>
      <c r="D108" s="319">
        <f t="shared" si="14"/>
        <v>0</v>
      </c>
      <c r="E108" s="319">
        <f t="shared" si="14"/>
        <v>0</v>
      </c>
      <c r="F108" s="319">
        <f t="shared" si="14"/>
        <v>0</v>
      </c>
      <c r="G108" s="319">
        <f t="shared" si="14"/>
        <v>0</v>
      </c>
      <c r="H108" s="319">
        <f t="shared" si="14"/>
        <v>0</v>
      </c>
      <c r="I108" s="319">
        <f t="shared" si="14"/>
        <v>0</v>
      </c>
      <c r="J108" s="319">
        <f t="shared" si="14"/>
        <v>0</v>
      </c>
      <c r="K108" s="319">
        <f t="shared" si="14"/>
        <v>0</v>
      </c>
      <c r="L108" s="319">
        <f t="shared" si="14"/>
        <v>0</v>
      </c>
      <c r="M108" s="319">
        <f t="shared" si="14"/>
        <v>0</v>
      </c>
      <c r="N108" s="319">
        <f t="shared" si="14"/>
        <v>0</v>
      </c>
      <c r="O108" s="319">
        <f t="shared" si="14"/>
        <v>0</v>
      </c>
      <c r="P108" s="319">
        <f t="shared" si="14"/>
        <v>0</v>
      </c>
      <c r="Q108" s="319">
        <f t="shared" si="14"/>
        <v>0</v>
      </c>
      <c r="R108" s="319">
        <f t="shared" si="14"/>
        <v>0</v>
      </c>
      <c r="S108" s="319">
        <f t="shared" si="14"/>
        <v>0</v>
      </c>
      <c r="T108" s="319">
        <f t="shared" si="14"/>
        <v>0</v>
      </c>
      <c r="U108" s="319">
        <f t="shared" si="14"/>
        <v>0</v>
      </c>
      <c r="V108" s="319">
        <f t="shared" si="14"/>
        <v>0</v>
      </c>
      <c r="W108" s="319">
        <f t="shared" si="14"/>
        <v>0</v>
      </c>
      <c r="X108" s="319">
        <f t="shared" si="14"/>
        <v>0</v>
      </c>
      <c r="Y108" s="319">
        <f t="shared" si="14"/>
        <v>0</v>
      </c>
      <c r="DA108" s="82"/>
    </row>
    <row r="109" spans="1:105" ht="12" customHeight="1" x14ac:dyDescent="0.25">
      <c r="J109" s="131"/>
    </row>
    <row r="110" spans="1:105" ht="12" customHeight="1" x14ac:dyDescent="0.25">
      <c r="A110" s="35" t="s">
        <v>55</v>
      </c>
      <c r="B110" s="232">
        <f t="shared" ref="B110:Y110" si="15">SUM(B$111:B$115,B$117:B$118,B$120:B$121,B$123:B$124)</f>
        <v>1</v>
      </c>
      <c r="C110" s="232">
        <f t="shared" si="15"/>
        <v>1</v>
      </c>
      <c r="D110" s="232">
        <f t="shared" si="15"/>
        <v>0.99999999999999978</v>
      </c>
      <c r="E110" s="232">
        <f t="shared" si="15"/>
        <v>0.99999999999999989</v>
      </c>
      <c r="F110" s="232">
        <f t="shared" si="15"/>
        <v>1.0000000000000002</v>
      </c>
      <c r="G110" s="232">
        <f t="shared" si="15"/>
        <v>1</v>
      </c>
      <c r="H110" s="232">
        <f t="shared" si="15"/>
        <v>1.0000000000000002</v>
      </c>
      <c r="I110" s="232">
        <f t="shared" si="15"/>
        <v>0.99999999999999989</v>
      </c>
      <c r="J110" s="232">
        <f t="shared" si="15"/>
        <v>1</v>
      </c>
      <c r="K110" s="232">
        <f t="shared" si="15"/>
        <v>1.0000000000000002</v>
      </c>
      <c r="L110" s="232">
        <f t="shared" si="15"/>
        <v>1</v>
      </c>
      <c r="M110" s="232">
        <f t="shared" si="15"/>
        <v>1.0000000000000002</v>
      </c>
      <c r="N110" s="232">
        <f t="shared" si="15"/>
        <v>1.0000000000000004</v>
      </c>
      <c r="O110" s="232">
        <f t="shared" si="15"/>
        <v>0.99999999999999944</v>
      </c>
      <c r="P110" s="232">
        <f t="shared" si="15"/>
        <v>1.0000000000000002</v>
      </c>
      <c r="Q110" s="232">
        <f t="shared" si="15"/>
        <v>1.0000000000000004</v>
      </c>
      <c r="R110" s="232">
        <f t="shared" si="15"/>
        <v>1</v>
      </c>
      <c r="S110" s="232">
        <f t="shared" si="15"/>
        <v>1.0000000000000002</v>
      </c>
      <c r="T110" s="232">
        <f t="shared" si="15"/>
        <v>1.0000000000000002</v>
      </c>
      <c r="U110" s="232">
        <f t="shared" si="15"/>
        <v>1</v>
      </c>
      <c r="V110" s="232">
        <f t="shared" si="15"/>
        <v>1</v>
      </c>
      <c r="W110" s="232">
        <f t="shared" si="15"/>
        <v>1</v>
      </c>
      <c r="X110" s="232">
        <f t="shared" si="15"/>
        <v>1.0000000000000002</v>
      </c>
      <c r="Y110" s="232">
        <f t="shared" si="15"/>
        <v>1</v>
      </c>
      <c r="DA110" s="95"/>
    </row>
    <row r="111" spans="1:105" ht="12" customHeight="1" x14ac:dyDescent="0.25">
      <c r="A111" s="55" t="s">
        <v>91</v>
      </c>
      <c r="B111" s="299">
        <f t="shared" ref="B111:Y111" si="16">IF(B$33=0,0,B$33/B$32)</f>
        <v>0</v>
      </c>
      <c r="C111" s="299">
        <f t="shared" si="16"/>
        <v>0</v>
      </c>
      <c r="D111" s="299">
        <f t="shared" si="16"/>
        <v>0</v>
      </c>
      <c r="E111" s="299">
        <f t="shared" si="16"/>
        <v>0</v>
      </c>
      <c r="F111" s="299">
        <f t="shared" si="16"/>
        <v>0</v>
      </c>
      <c r="G111" s="299">
        <f t="shared" si="16"/>
        <v>0</v>
      </c>
      <c r="H111" s="299">
        <f t="shared" si="16"/>
        <v>0</v>
      </c>
      <c r="I111" s="299">
        <f t="shared" si="16"/>
        <v>0</v>
      </c>
      <c r="J111" s="299">
        <f t="shared" si="16"/>
        <v>0</v>
      </c>
      <c r="K111" s="299">
        <f t="shared" si="16"/>
        <v>0</v>
      </c>
      <c r="L111" s="299">
        <f t="shared" si="16"/>
        <v>0</v>
      </c>
      <c r="M111" s="299">
        <f t="shared" si="16"/>
        <v>0</v>
      </c>
      <c r="N111" s="299">
        <f t="shared" si="16"/>
        <v>0</v>
      </c>
      <c r="O111" s="299">
        <f t="shared" si="16"/>
        <v>0</v>
      </c>
      <c r="P111" s="299">
        <f t="shared" si="16"/>
        <v>0</v>
      </c>
      <c r="Q111" s="299">
        <f t="shared" si="16"/>
        <v>0</v>
      </c>
      <c r="R111" s="299">
        <f t="shared" si="16"/>
        <v>0</v>
      </c>
      <c r="S111" s="299">
        <f t="shared" si="16"/>
        <v>0</v>
      </c>
      <c r="T111" s="299">
        <f t="shared" si="16"/>
        <v>0</v>
      </c>
      <c r="U111" s="299">
        <f t="shared" si="16"/>
        <v>0</v>
      </c>
      <c r="V111" s="299">
        <f t="shared" si="16"/>
        <v>0</v>
      </c>
      <c r="W111" s="299">
        <f t="shared" si="16"/>
        <v>0</v>
      </c>
      <c r="X111" s="299">
        <f t="shared" si="16"/>
        <v>0</v>
      </c>
      <c r="Y111" s="299">
        <f t="shared" si="16"/>
        <v>0</v>
      </c>
      <c r="DA111" s="67"/>
    </row>
    <row r="112" spans="1:105" ht="12" customHeight="1" x14ac:dyDescent="0.25">
      <c r="A112" s="173" t="s">
        <v>92</v>
      </c>
      <c r="B112" s="233">
        <f t="shared" ref="B112:Y112" si="17">IF(B$34=0,0,B$34/B$32)</f>
        <v>0</v>
      </c>
      <c r="C112" s="233">
        <f t="shared" si="17"/>
        <v>0</v>
      </c>
      <c r="D112" s="233">
        <f t="shared" si="17"/>
        <v>0</v>
      </c>
      <c r="E112" s="233">
        <f t="shared" si="17"/>
        <v>0</v>
      </c>
      <c r="F112" s="233">
        <f t="shared" si="17"/>
        <v>0</v>
      </c>
      <c r="G112" s="233">
        <f t="shared" si="17"/>
        <v>0</v>
      </c>
      <c r="H112" s="233">
        <f t="shared" si="17"/>
        <v>0</v>
      </c>
      <c r="I112" s="233">
        <f t="shared" si="17"/>
        <v>0</v>
      </c>
      <c r="J112" s="233">
        <f t="shared" si="17"/>
        <v>0</v>
      </c>
      <c r="K112" s="233">
        <f t="shared" si="17"/>
        <v>0</v>
      </c>
      <c r="L112" s="233">
        <f t="shared" si="17"/>
        <v>0</v>
      </c>
      <c r="M112" s="233">
        <f t="shared" si="17"/>
        <v>0</v>
      </c>
      <c r="N112" s="233">
        <f t="shared" si="17"/>
        <v>0</v>
      </c>
      <c r="O112" s="233">
        <f t="shared" si="17"/>
        <v>0</v>
      </c>
      <c r="P112" s="233">
        <f t="shared" si="17"/>
        <v>0</v>
      </c>
      <c r="Q112" s="233">
        <f t="shared" si="17"/>
        <v>0</v>
      </c>
      <c r="R112" s="233">
        <f t="shared" si="17"/>
        <v>0</v>
      </c>
      <c r="S112" s="233">
        <f t="shared" si="17"/>
        <v>0</v>
      </c>
      <c r="T112" s="233">
        <f t="shared" si="17"/>
        <v>0</v>
      </c>
      <c r="U112" s="233">
        <f t="shared" si="17"/>
        <v>0</v>
      </c>
      <c r="V112" s="233">
        <f t="shared" si="17"/>
        <v>0</v>
      </c>
      <c r="W112" s="233">
        <f t="shared" si="17"/>
        <v>0</v>
      </c>
      <c r="X112" s="233">
        <f t="shared" si="17"/>
        <v>0</v>
      </c>
      <c r="Y112" s="233">
        <f t="shared" si="17"/>
        <v>0</v>
      </c>
      <c r="DA112" s="177"/>
    </row>
    <row r="113" spans="1:105" ht="12" customHeight="1" x14ac:dyDescent="0.25">
      <c r="A113" s="173" t="s">
        <v>93</v>
      </c>
      <c r="B113" s="233">
        <f t="shared" ref="B113:Y113" si="18">IF(B$35=0,0,B$35/B$32)</f>
        <v>0</v>
      </c>
      <c r="C113" s="233">
        <f t="shared" si="18"/>
        <v>0</v>
      </c>
      <c r="D113" s="233">
        <f t="shared" si="18"/>
        <v>0</v>
      </c>
      <c r="E113" s="233">
        <f t="shared" si="18"/>
        <v>0</v>
      </c>
      <c r="F113" s="233">
        <f t="shared" si="18"/>
        <v>0</v>
      </c>
      <c r="G113" s="233">
        <f t="shared" si="18"/>
        <v>0</v>
      </c>
      <c r="H113" s="233">
        <f t="shared" si="18"/>
        <v>0</v>
      </c>
      <c r="I113" s="233">
        <f t="shared" si="18"/>
        <v>0</v>
      </c>
      <c r="J113" s="233">
        <f t="shared" si="18"/>
        <v>0</v>
      </c>
      <c r="K113" s="233">
        <f t="shared" si="18"/>
        <v>0</v>
      </c>
      <c r="L113" s="233">
        <f t="shared" si="18"/>
        <v>0</v>
      </c>
      <c r="M113" s="233">
        <f t="shared" si="18"/>
        <v>0</v>
      </c>
      <c r="N113" s="233">
        <f t="shared" si="18"/>
        <v>0</v>
      </c>
      <c r="O113" s="233">
        <f t="shared" si="18"/>
        <v>0</v>
      </c>
      <c r="P113" s="233">
        <f t="shared" si="18"/>
        <v>0</v>
      </c>
      <c r="Q113" s="233">
        <f t="shared" si="18"/>
        <v>0</v>
      </c>
      <c r="R113" s="233">
        <f t="shared" si="18"/>
        <v>0</v>
      </c>
      <c r="S113" s="233">
        <f t="shared" si="18"/>
        <v>0</v>
      </c>
      <c r="T113" s="233">
        <f t="shared" si="18"/>
        <v>0</v>
      </c>
      <c r="U113" s="233">
        <f t="shared" si="18"/>
        <v>0</v>
      </c>
      <c r="V113" s="233">
        <f t="shared" si="18"/>
        <v>0</v>
      </c>
      <c r="W113" s="233">
        <f t="shared" si="18"/>
        <v>0</v>
      </c>
      <c r="X113" s="233">
        <f t="shared" si="18"/>
        <v>0</v>
      </c>
      <c r="Y113" s="233">
        <f t="shared" si="18"/>
        <v>0</v>
      </c>
      <c r="DA113" s="177"/>
    </row>
    <row r="114" spans="1:105" ht="12" customHeight="1" x14ac:dyDescent="0.25">
      <c r="A114" s="173" t="s">
        <v>94</v>
      </c>
      <c r="B114" s="233">
        <f t="shared" ref="B114:Y114" si="19">IF(B$36=0,0,B$36/B$32)</f>
        <v>0</v>
      </c>
      <c r="C114" s="233">
        <f t="shared" si="19"/>
        <v>0</v>
      </c>
      <c r="D114" s="233">
        <f t="shared" si="19"/>
        <v>0</v>
      </c>
      <c r="E114" s="233">
        <f t="shared" si="19"/>
        <v>0</v>
      </c>
      <c r="F114" s="233">
        <f t="shared" si="19"/>
        <v>0</v>
      </c>
      <c r="G114" s="233">
        <f t="shared" si="19"/>
        <v>0</v>
      </c>
      <c r="H114" s="233">
        <f t="shared" si="19"/>
        <v>0</v>
      </c>
      <c r="I114" s="233">
        <f t="shared" si="19"/>
        <v>0</v>
      </c>
      <c r="J114" s="233">
        <f t="shared" si="19"/>
        <v>0</v>
      </c>
      <c r="K114" s="233">
        <f t="shared" si="19"/>
        <v>0</v>
      </c>
      <c r="L114" s="233">
        <f t="shared" si="19"/>
        <v>0</v>
      </c>
      <c r="M114" s="233">
        <f t="shared" si="19"/>
        <v>0</v>
      </c>
      <c r="N114" s="233">
        <f t="shared" si="19"/>
        <v>0</v>
      </c>
      <c r="O114" s="233">
        <f t="shared" si="19"/>
        <v>0</v>
      </c>
      <c r="P114" s="233">
        <f t="shared" si="19"/>
        <v>0</v>
      </c>
      <c r="Q114" s="233">
        <f t="shared" si="19"/>
        <v>0</v>
      </c>
      <c r="R114" s="233">
        <f t="shared" si="19"/>
        <v>0</v>
      </c>
      <c r="S114" s="233">
        <f t="shared" si="19"/>
        <v>0</v>
      </c>
      <c r="T114" s="233">
        <f t="shared" si="19"/>
        <v>0</v>
      </c>
      <c r="U114" s="233">
        <f t="shared" si="19"/>
        <v>0</v>
      </c>
      <c r="V114" s="233">
        <f t="shared" si="19"/>
        <v>0</v>
      </c>
      <c r="W114" s="233">
        <f t="shared" si="19"/>
        <v>0</v>
      </c>
      <c r="X114" s="233">
        <f t="shared" si="19"/>
        <v>0</v>
      </c>
      <c r="Y114" s="233">
        <f t="shared" si="19"/>
        <v>0</v>
      </c>
      <c r="DA114" s="177"/>
    </row>
    <row r="115" spans="1:105" ht="12" customHeight="1" x14ac:dyDescent="0.25">
      <c r="A115" s="56" t="s">
        <v>95</v>
      </c>
      <c r="B115" s="300">
        <f t="shared" ref="B115:Y115" si="20">IF(B$37=0,0,B$37/B$32)</f>
        <v>6.1229398526212262E-3</v>
      </c>
      <c r="C115" s="300">
        <f t="shared" si="20"/>
        <v>7.1544366117522375E-3</v>
      </c>
      <c r="D115" s="300">
        <f t="shared" si="20"/>
        <v>7.8844986726502898E-3</v>
      </c>
      <c r="E115" s="300">
        <f t="shared" si="20"/>
        <v>7.6874199590127156E-3</v>
      </c>
      <c r="F115" s="300">
        <f t="shared" si="20"/>
        <v>4.8161199740780168E-3</v>
      </c>
      <c r="G115" s="300">
        <f t="shared" si="20"/>
        <v>4.6598572066671338E-3</v>
      </c>
      <c r="H115" s="300">
        <f t="shared" si="20"/>
        <v>5.5929905386977114E-3</v>
      </c>
      <c r="I115" s="300">
        <f t="shared" si="20"/>
        <v>4.0401541715849717E-3</v>
      </c>
      <c r="J115" s="300">
        <f t="shared" si="20"/>
        <v>4.6950471743718971E-3</v>
      </c>
      <c r="K115" s="300">
        <f t="shared" si="20"/>
        <v>4.3557570766456499E-3</v>
      </c>
      <c r="L115" s="300">
        <f t="shared" si="20"/>
        <v>2.9921420641034905E-3</v>
      </c>
      <c r="M115" s="300">
        <f t="shared" si="20"/>
        <v>5.5082912479142345E-3</v>
      </c>
      <c r="N115" s="300">
        <f t="shared" si="20"/>
        <v>2.1584780664494251E-3</v>
      </c>
      <c r="O115" s="300">
        <f t="shared" si="20"/>
        <v>2.521561954055247E-3</v>
      </c>
      <c r="P115" s="300">
        <f t="shared" si="20"/>
        <v>2.3236971100178924E-3</v>
      </c>
      <c r="Q115" s="300">
        <f t="shared" si="20"/>
        <v>1.5316155868510672E-3</v>
      </c>
      <c r="R115" s="300">
        <f t="shared" si="20"/>
        <v>3.816444995309658E-3</v>
      </c>
      <c r="S115" s="300">
        <f t="shared" si="20"/>
        <v>4.2702456482415123E-3</v>
      </c>
      <c r="T115" s="300">
        <f t="shared" si="20"/>
        <v>7.7068681740718225E-3</v>
      </c>
      <c r="U115" s="300">
        <f t="shared" si="20"/>
        <v>1.6953758885967457E-3</v>
      </c>
      <c r="V115" s="300">
        <f t="shared" si="20"/>
        <v>1.3864697769276895E-3</v>
      </c>
      <c r="W115" s="300">
        <f t="shared" si="20"/>
        <v>1.7837149444501496E-3</v>
      </c>
      <c r="X115" s="300">
        <f t="shared" si="20"/>
        <v>2.258129903138977E-3</v>
      </c>
      <c r="Y115" s="300">
        <f t="shared" si="20"/>
        <v>3.0247247380998585E-3</v>
      </c>
      <c r="DA115" s="68"/>
    </row>
    <row r="116" spans="1:105" ht="12" customHeight="1" x14ac:dyDescent="0.25">
      <c r="A116" s="174" t="s">
        <v>1883</v>
      </c>
      <c r="B116" s="301">
        <f t="shared" ref="B116:Y116" si="21">IF(B$43=0,0,B$43/B$32)</f>
        <v>2.8808030728909539E-2</v>
      </c>
      <c r="C116" s="301">
        <f t="shared" si="21"/>
        <v>2.8778132272123131E-2</v>
      </c>
      <c r="D116" s="301">
        <f t="shared" si="21"/>
        <v>2.8756971052966662E-2</v>
      </c>
      <c r="E116" s="301">
        <f t="shared" si="21"/>
        <v>2.8762683479448898E-2</v>
      </c>
      <c r="F116" s="301">
        <f t="shared" si="21"/>
        <v>2.8845909565968757E-2</v>
      </c>
      <c r="G116" s="301">
        <f t="shared" si="21"/>
        <v>2.8850438921545887E-2</v>
      </c>
      <c r="H116" s="301">
        <f t="shared" si="21"/>
        <v>2.8823391578588483E-2</v>
      </c>
      <c r="I116" s="301">
        <f t="shared" si="21"/>
        <v>2.8868401328359859E-2</v>
      </c>
      <c r="J116" s="301">
        <f t="shared" si="21"/>
        <v>2.8849418922481981E-2</v>
      </c>
      <c r="K116" s="301">
        <f t="shared" si="21"/>
        <v>2.8859253418068248E-2</v>
      </c>
      <c r="L116" s="301">
        <f t="shared" si="21"/>
        <v>2.889877849089556E-2</v>
      </c>
      <c r="M116" s="301">
        <f t="shared" si="21"/>
        <v>2.8825846630495255E-2</v>
      </c>
      <c r="N116" s="301">
        <f t="shared" si="21"/>
        <v>2.8922942664740596E-2</v>
      </c>
      <c r="O116" s="301">
        <f t="shared" si="21"/>
        <v>2.8912418494085344E-2</v>
      </c>
      <c r="P116" s="301">
        <f t="shared" si="21"/>
        <v>2.891815370695601E-2</v>
      </c>
      <c r="Q116" s="301">
        <f t="shared" si="21"/>
        <v>2.8941112591685497E-2</v>
      </c>
      <c r="R116" s="301">
        <f t="shared" si="21"/>
        <v>2.8874885652309872E-2</v>
      </c>
      <c r="S116" s="301">
        <f t="shared" si="21"/>
        <v>2.8861732010195894E-2</v>
      </c>
      <c r="T116" s="301">
        <f t="shared" si="21"/>
        <v>2.8762119763070387E-2</v>
      </c>
      <c r="U116" s="301">
        <f t="shared" si="21"/>
        <v>2.8936365916272563E-2</v>
      </c>
      <c r="V116" s="301">
        <f t="shared" si="21"/>
        <v>2.8945319716610792E-2</v>
      </c>
      <c r="W116" s="301">
        <f t="shared" si="21"/>
        <v>2.8933805363928988E-2</v>
      </c>
      <c r="X116" s="301">
        <f t="shared" si="21"/>
        <v>2.892005420570613E-2</v>
      </c>
      <c r="Y116" s="301">
        <f t="shared" si="21"/>
        <v>2.8897834065562327E-2</v>
      </c>
      <c r="DA116" s="178"/>
    </row>
    <row r="117" spans="1:105" ht="12" customHeight="1" x14ac:dyDescent="0.25">
      <c r="A117" s="62" t="s">
        <v>1884</v>
      </c>
      <c r="B117" s="302">
        <f t="shared" ref="B117:Y117" si="22">IF(B$44=0,0,B$44/B$32)</f>
        <v>2.8808030728909539E-2</v>
      </c>
      <c r="C117" s="302">
        <f t="shared" si="22"/>
        <v>2.8778132272123131E-2</v>
      </c>
      <c r="D117" s="302">
        <f t="shared" si="22"/>
        <v>2.8756971052966662E-2</v>
      </c>
      <c r="E117" s="302">
        <f t="shared" si="22"/>
        <v>2.8762683479448898E-2</v>
      </c>
      <c r="F117" s="302">
        <f t="shared" si="22"/>
        <v>2.8845909565968757E-2</v>
      </c>
      <c r="G117" s="302">
        <f t="shared" si="22"/>
        <v>2.8850438921545887E-2</v>
      </c>
      <c r="H117" s="302">
        <f t="shared" si="22"/>
        <v>2.8823391578588483E-2</v>
      </c>
      <c r="I117" s="302">
        <f t="shared" si="22"/>
        <v>2.8868401328359859E-2</v>
      </c>
      <c r="J117" s="302">
        <f t="shared" si="22"/>
        <v>2.8849418922481981E-2</v>
      </c>
      <c r="K117" s="302">
        <f t="shared" si="22"/>
        <v>2.8859253418068248E-2</v>
      </c>
      <c r="L117" s="302">
        <f t="shared" si="22"/>
        <v>2.889877849089556E-2</v>
      </c>
      <c r="M117" s="302">
        <f t="shared" si="22"/>
        <v>2.8825846630495255E-2</v>
      </c>
      <c r="N117" s="302">
        <f t="shared" si="22"/>
        <v>2.8922942664740596E-2</v>
      </c>
      <c r="O117" s="302">
        <f t="shared" si="22"/>
        <v>2.8912418494085344E-2</v>
      </c>
      <c r="P117" s="302">
        <f t="shared" si="22"/>
        <v>2.891815370695601E-2</v>
      </c>
      <c r="Q117" s="302">
        <f t="shared" si="22"/>
        <v>2.8941112591685497E-2</v>
      </c>
      <c r="R117" s="302">
        <f t="shared" si="22"/>
        <v>2.8874885652309872E-2</v>
      </c>
      <c r="S117" s="302">
        <f t="shared" si="22"/>
        <v>2.8861732010195894E-2</v>
      </c>
      <c r="T117" s="302">
        <f t="shared" si="22"/>
        <v>2.8762119763070387E-2</v>
      </c>
      <c r="U117" s="302">
        <f t="shared" si="22"/>
        <v>2.8936365916272563E-2</v>
      </c>
      <c r="V117" s="302">
        <f t="shared" si="22"/>
        <v>2.8945319716610792E-2</v>
      </c>
      <c r="W117" s="302">
        <f t="shared" si="22"/>
        <v>2.8933805363928988E-2</v>
      </c>
      <c r="X117" s="302">
        <f t="shared" si="22"/>
        <v>2.892005420570613E-2</v>
      </c>
      <c r="Y117" s="302">
        <f t="shared" si="22"/>
        <v>2.8897834065562327E-2</v>
      </c>
      <c r="DA117" s="72"/>
    </row>
    <row r="118" spans="1:105" ht="12" customHeight="1" x14ac:dyDescent="0.25">
      <c r="A118" s="62" t="s">
        <v>1896</v>
      </c>
      <c r="B118" s="302">
        <f t="shared" ref="B118:Y118" si="23">IF(B$55=0,0,B$55/B$32)</f>
        <v>0</v>
      </c>
      <c r="C118" s="302">
        <f t="shared" si="23"/>
        <v>0</v>
      </c>
      <c r="D118" s="302">
        <f t="shared" si="23"/>
        <v>0</v>
      </c>
      <c r="E118" s="302">
        <f t="shared" si="23"/>
        <v>0</v>
      </c>
      <c r="F118" s="302">
        <f t="shared" si="23"/>
        <v>0</v>
      </c>
      <c r="G118" s="302">
        <f t="shared" si="23"/>
        <v>0</v>
      </c>
      <c r="H118" s="302">
        <f t="shared" si="23"/>
        <v>0</v>
      </c>
      <c r="I118" s="302">
        <f t="shared" si="23"/>
        <v>0</v>
      </c>
      <c r="J118" s="302">
        <f t="shared" si="23"/>
        <v>0</v>
      </c>
      <c r="K118" s="302">
        <f t="shared" si="23"/>
        <v>0</v>
      </c>
      <c r="L118" s="302">
        <f t="shared" si="23"/>
        <v>0</v>
      </c>
      <c r="M118" s="302">
        <f t="shared" si="23"/>
        <v>0</v>
      </c>
      <c r="N118" s="302">
        <f t="shared" si="23"/>
        <v>0</v>
      </c>
      <c r="O118" s="302">
        <f t="shared" si="23"/>
        <v>0</v>
      </c>
      <c r="P118" s="302">
        <f t="shared" si="23"/>
        <v>0</v>
      </c>
      <c r="Q118" s="302">
        <f t="shared" si="23"/>
        <v>0</v>
      </c>
      <c r="R118" s="302">
        <f t="shared" si="23"/>
        <v>0</v>
      </c>
      <c r="S118" s="302">
        <f t="shared" si="23"/>
        <v>0</v>
      </c>
      <c r="T118" s="302">
        <f t="shared" si="23"/>
        <v>0</v>
      </c>
      <c r="U118" s="302">
        <f t="shared" si="23"/>
        <v>0</v>
      </c>
      <c r="V118" s="302">
        <f t="shared" si="23"/>
        <v>0</v>
      </c>
      <c r="W118" s="302">
        <f t="shared" si="23"/>
        <v>0</v>
      </c>
      <c r="X118" s="302">
        <f t="shared" si="23"/>
        <v>0</v>
      </c>
      <c r="Y118" s="302">
        <f t="shared" si="23"/>
        <v>0</v>
      </c>
      <c r="DA118" s="72"/>
    </row>
    <row r="119" spans="1:105" ht="12" customHeight="1" x14ac:dyDescent="0.25">
      <c r="A119" s="174" t="s">
        <v>1898</v>
      </c>
      <c r="B119" s="301">
        <f t="shared" ref="B119:Y119" si="24">IF(B$56=0,0,B$56/B$32)</f>
        <v>0.86424092186728618</v>
      </c>
      <c r="C119" s="301">
        <f t="shared" si="24"/>
        <v>0.86334396816369385</v>
      </c>
      <c r="D119" s="301">
        <f t="shared" si="24"/>
        <v>0.86270913158899964</v>
      </c>
      <c r="E119" s="301">
        <f t="shared" si="24"/>
        <v>0.86288050438346731</v>
      </c>
      <c r="F119" s="301">
        <f t="shared" si="24"/>
        <v>0.86537728697906291</v>
      </c>
      <c r="G119" s="301">
        <f t="shared" si="24"/>
        <v>0.86551316764637665</v>
      </c>
      <c r="H119" s="301">
        <f t="shared" si="24"/>
        <v>0.86470174735765459</v>
      </c>
      <c r="I119" s="301">
        <f t="shared" si="24"/>
        <v>0.86605203985079582</v>
      </c>
      <c r="J119" s="301">
        <f t="shared" si="24"/>
        <v>0.86548256767445952</v>
      </c>
      <c r="K119" s="301">
        <f t="shared" si="24"/>
        <v>0.86577760254204772</v>
      </c>
      <c r="L119" s="301">
        <f t="shared" si="24"/>
        <v>0.86696335472686659</v>
      </c>
      <c r="M119" s="301">
        <f t="shared" si="24"/>
        <v>0.86477539891485766</v>
      </c>
      <c r="N119" s="301">
        <f t="shared" si="24"/>
        <v>0.86768827994221853</v>
      </c>
      <c r="O119" s="301">
        <f t="shared" si="24"/>
        <v>0.86737255482256037</v>
      </c>
      <c r="P119" s="301">
        <f t="shared" si="24"/>
        <v>0.86754461120868054</v>
      </c>
      <c r="Q119" s="301">
        <f t="shared" si="24"/>
        <v>0.86823337775056497</v>
      </c>
      <c r="R119" s="301">
        <f t="shared" si="24"/>
        <v>0.86624656956929613</v>
      </c>
      <c r="S119" s="301">
        <f t="shared" si="24"/>
        <v>0.8658519603058773</v>
      </c>
      <c r="T119" s="301">
        <f t="shared" si="24"/>
        <v>0.8628635928921119</v>
      </c>
      <c r="U119" s="301">
        <f t="shared" si="24"/>
        <v>0.86809097748817698</v>
      </c>
      <c r="V119" s="301">
        <f t="shared" si="24"/>
        <v>0.86835959149832409</v>
      </c>
      <c r="W119" s="301">
        <f t="shared" si="24"/>
        <v>0.86801416091786965</v>
      </c>
      <c r="X119" s="301">
        <f t="shared" si="24"/>
        <v>0.86760162617118386</v>
      </c>
      <c r="Y119" s="301">
        <f t="shared" si="24"/>
        <v>0.86693502196686989</v>
      </c>
      <c r="DA119" s="178"/>
    </row>
    <row r="120" spans="1:105" ht="12" customHeight="1" x14ac:dyDescent="0.25">
      <c r="A120" s="62" t="s">
        <v>1899</v>
      </c>
      <c r="B120" s="302">
        <f t="shared" ref="B120:Y120" si="25">IF(B$57=0,0,B$57/B$32)</f>
        <v>0.86424092186728618</v>
      </c>
      <c r="C120" s="302">
        <f t="shared" si="25"/>
        <v>0.86334396816369385</v>
      </c>
      <c r="D120" s="302">
        <f t="shared" si="25"/>
        <v>0.86270913158899964</v>
      </c>
      <c r="E120" s="302">
        <f t="shared" si="25"/>
        <v>0.86288050438346731</v>
      </c>
      <c r="F120" s="302">
        <f t="shared" si="25"/>
        <v>0.86537728697906291</v>
      </c>
      <c r="G120" s="302">
        <f t="shared" si="25"/>
        <v>0.86551316764637665</v>
      </c>
      <c r="H120" s="302">
        <f t="shared" si="25"/>
        <v>0.86470174735765459</v>
      </c>
      <c r="I120" s="302">
        <f t="shared" si="25"/>
        <v>0.86605203985079582</v>
      </c>
      <c r="J120" s="302">
        <f t="shared" si="25"/>
        <v>0.86548256767445952</v>
      </c>
      <c r="K120" s="302">
        <f t="shared" si="25"/>
        <v>0.86577760254204772</v>
      </c>
      <c r="L120" s="302">
        <f t="shared" si="25"/>
        <v>0.86696335472686659</v>
      </c>
      <c r="M120" s="302">
        <f t="shared" si="25"/>
        <v>0.86477539891485766</v>
      </c>
      <c r="N120" s="302">
        <f t="shared" si="25"/>
        <v>0.86768827994221853</v>
      </c>
      <c r="O120" s="302">
        <f t="shared" si="25"/>
        <v>0.86737255482256037</v>
      </c>
      <c r="P120" s="302">
        <f t="shared" si="25"/>
        <v>0.86754461120868054</v>
      </c>
      <c r="Q120" s="302">
        <f t="shared" si="25"/>
        <v>0.86823337775056497</v>
      </c>
      <c r="R120" s="302">
        <f t="shared" si="25"/>
        <v>0.86624656956929613</v>
      </c>
      <c r="S120" s="302">
        <f t="shared" si="25"/>
        <v>0.8658519603058773</v>
      </c>
      <c r="T120" s="302">
        <f t="shared" si="25"/>
        <v>0.8628635928921119</v>
      </c>
      <c r="U120" s="302">
        <f t="shared" si="25"/>
        <v>0.86809097748817698</v>
      </c>
      <c r="V120" s="302">
        <f t="shared" si="25"/>
        <v>0.86835959149832409</v>
      </c>
      <c r="W120" s="302">
        <f t="shared" si="25"/>
        <v>0.86801416091786965</v>
      </c>
      <c r="X120" s="302">
        <f t="shared" si="25"/>
        <v>0.86760162617118386</v>
      </c>
      <c r="Y120" s="302">
        <f t="shared" si="25"/>
        <v>0.86693502196686989</v>
      </c>
      <c r="DA120" s="72"/>
    </row>
    <row r="121" spans="1:105" ht="12" customHeight="1" x14ac:dyDescent="0.25">
      <c r="A121" s="62" t="s">
        <v>1911</v>
      </c>
      <c r="B121" s="302">
        <f t="shared" ref="B121:Y121" si="26">IF(B$68=0,0,B$68/B$32)</f>
        <v>0</v>
      </c>
      <c r="C121" s="302">
        <f t="shared" si="26"/>
        <v>0</v>
      </c>
      <c r="D121" s="302">
        <f t="shared" si="26"/>
        <v>0</v>
      </c>
      <c r="E121" s="302">
        <f t="shared" si="26"/>
        <v>0</v>
      </c>
      <c r="F121" s="302">
        <f t="shared" si="26"/>
        <v>0</v>
      </c>
      <c r="G121" s="302">
        <f t="shared" si="26"/>
        <v>0</v>
      </c>
      <c r="H121" s="302">
        <f t="shared" si="26"/>
        <v>0</v>
      </c>
      <c r="I121" s="302">
        <f t="shared" si="26"/>
        <v>0</v>
      </c>
      <c r="J121" s="302">
        <f t="shared" si="26"/>
        <v>0</v>
      </c>
      <c r="K121" s="302">
        <f t="shared" si="26"/>
        <v>0</v>
      </c>
      <c r="L121" s="302">
        <f t="shared" si="26"/>
        <v>0</v>
      </c>
      <c r="M121" s="302">
        <f t="shared" si="26"/>
        <v>0</v>
      </c>
      <c r="N121" s="302">
        <f t="shared" si="26"/>
        <v>0</v>
      </c>
      <c r="O121" s="302">
        <f t="shared" si="26"/>
        <v>0</v>
      </c>
      <c r="P121" s="302">
        <f t="shared" si="26"/>
        <v>0</v>
      </c>
      <c r="Q121" s="302">
        <f t="shared" si="26"/>
        <v>0</v>
      </c>
      <c r="R121" s="302">
        <f t="shared" si="26"/>
        <v>0</v>
      </c>
      <c r="S121" s="302">
        <f t="shared" si="26"/>
        <v>0</v>
      </c>
      <c r="T121" s="302">
        <f t="shared" si="26"/>
        <v>0</v>
      </c>
      <c r="U121" s="302">
        <f t="shared" si="26"/>
        <v>0</v>
      </c>
      <c r="V121" s="302">
        <f t="shared" si="26"/>
        <v>0</v>
      </c>
      <c r="W121" s="302">
        <f t="shared" si="26"/>
        <v>0</v>
      </c>
      <c r="X121" s="302">
        <f t="shared" si="26"/>
        <v>0</v>
      </c>
      <c r="Y121" s="302">
        <f t="shared" si="26"/>
        <v>0</v>
      </c>
      <c r="DA121" s="72"/>
    </row>
    <row r="122" spans="1:105" ht="12" customHeight="1" x14ac:dyDescent="0.25">
      <c r="A122" s="174" t="s">
        <v>1913</v>
      </c>
      <c r="B122" s="301">
        <f t="shared" ref="B122:Y122" si="27">IF(B$69=0,0,B$69/B$32)</f>
        <v>0.10082810755118314</v>
      </c>
      <c r="C122" s="301">
        <f t="shared" si="27"/>
        <v>0.10072346295243075</v>
      </c>
      <c r="D122" s="301">
        <f t="shared" si="27"/>
        <v>0.10064939868538308</v>
      </c>
      <c r="E122" s="301">
        <f t="shared" si="27"/>
        <v>0.10066939217807092</v>
      </c>
      <c r="F122" s="301">
        <f t="shared" si="27"/>
        <v>0.10096068348089041</v>
      </c>
      <c r="G122" s="301">
        <f t="shared" si="27"/>
        <v>0.10097653622541033</v>
      </c>
      <c r="H122" s="301">
        <f t="shared" si="27"/>
        <v>0.10088187052505942</v>
      </c>
      <c r="I122" s="301">
        <f t="shared" si="27"/>
        <v>0.10103940464925922</v>
      </c>
      <c r="J122" s="301">
        <f t="shared" si="27"/>
        <v>0.10097296622868664</v>
      </c>
      <c r="K122" s="301">
        <f t="shared" si="27"/>
        <v>0.10100738696323866</v>
      </c>
      <c r="L122" s="301">
        <f t="shared" si="27"/>
        <v>0.10114572471813427</v>
      </c>
      <c r="M122" s="301">
        <f t="shared" si="27"/>
        <v>0.10089046320673312</v>
      </c>
      <c r="N122" s="301">
        <f t="shared" si="27"/>
        <v>0.10123029932659187</v>
      </c>
      <c r="O122" s="301">
        <f t="shared" si="27"/>
        <v>0.10119346472929848</v>
      </c>
      <c r="P122" s="301">
        <f t="shared" si="27"/>
        <v>0.1012135379743458</v>
      </c>
      <c r="Q122" s="301">
        <f t="shared" si="27"/>
        <v>0.10129389407089896</v>
      </c>
      <c r="R122" s="301">
        <f t="shared" si="27"/>
        <v>0.10106209978308431</v>
      </c>
      <c r="S122" s="301">
        <f t="shared" si="27"/>
        <v>0.10101606203568543</v>
      </c>
      <c r="T122" s="301">
        <f t="shared" si="27"/>
        <v>0.10066741917074612</v>
      </c>
      <c r="U122" s="301">
        <f t="shared" si="27"/>
        <v>0.10127728070695373</v>
      </c>
      <c r="V122" s="301">
        <f t="shared" si="27"/>
        <v>0.10130861900813756</v>
      </c>
      <c r="W122" s="301">
        <f t="shared" si="27"/>
        <v>0.10126831877375124</v>
      </c>
      <c r="X122" s="301">
        <f t="shared" si="27"/>
        <v>0.10122018971997121</v>
      </c>
      <c r="Y122" s="301">
        <f t="shared" si="27"/>
        <v>0.10114241922946791</v>
      </c>
      <c r="DA122" s="178"/>
    </row>
    <row r="123" spans="1:105" ht="12" customHeight="1" x14ac:dyDescent="0.25">
      <c r="A123" s="62" t="s">
        <v>1914</v>
      </c>
      <c r="B123" s="302">
        <f t="shared" ref="B123:Y123" si="28">IF(B$70=0,0,B$70/B$32)</f>
        <v>0.10082810755118314</v>
      </c>
      <c r="C123" s="302">
        <f t="shared" si="28"/>
        <v>0.10072346295243075</v>
      </c>
      <c r="D123" s="302">
        <f t="shared" si="28"/>
        <v>0.10064939868538308</v>
      </c>
      <c r="E123" s="302">
        <f t="shared" si="28"/>
        <v>0.10066939217807092</v>
      </c>
      <c r="F123" s="302">
        <f t="shared" si="28"/>
        <v>0.10096068348089041</v>
      </c>
      <c r="G123" s="302">
        <f t="shared" si="28"/>
        <v>0.10097653622541033</v>
      </c>
      <c r="H123" s="302">
        <f t="shared" si="28"/>
        <v>0.10088187052505942</v>
      </c>
      <c r="I123" s="302">
        <f t="shared" si="28"/>
        <v>0.10103940464925922</v>
      </c>
      <c r="J123" s="302">
        <f t="shared" si="28"/>
        <v>0.10097296622868664</v>
      </c>
      <c r="K123" s="302">
        <f t="shared" si="28"/>
        <v>0.10100738696323866</v>
      </c>
      <c r="L123" s="302">
        <f t="shared" si="28"/>
        <v>0.10114572471813427</v>
      </c>
      <c r="M123" s="302">
        <f t="shared" si="28"/>
        <v>0.10089046320673312</v>
      </c>
      <c r="N123" s="302">
        <f t="shared" si="28"/>
        <v>0.10123029932659187</v>
      </c>
      <c r="O123" s="302">
        <f t="shared" si="28"/>
        <v>0.10119346472929848</v>
      </c>
      <c r="P123" s="302">
        <f t="shared" si="28"/>
        <v>0.1012135379743458</v>
      </c>
      <c r="Q123" s="302">
        <f t="shared" si="28"/>
        <v>0.10129389407089896</v>
      </c>
      <c r="R123" s="302">
        <f t="shared" si="28"/>
        <v>0.10106209978308431</v>
      </c>
      <c r="S123" s="302">
        <f t="shared" si="28"/>
        <v>0.10101606203568543</v>
      </c>
      <c r="T123" s="302">
        <f t="shared" si="28"/>
        <v>0.10066741917074612</v>
      </c>
      <c r="U123" s="302">
        <f t="shared" si="28"/>
        <v>0.10127728070695373</v>
      </c>
      <c r="V123" s="302">
        <f t="shared" si="28"/>
        <v>0.10130861900813756</v>
      </c>
      <c r="W123" s="302">
        <f t="shared" si="28"/>
        <v>0.10126831877375124</v>
      </c>
      <c r="X123" s="302">
        <f t="shared" si="28"/>
        <v>0.10122018971997121</v>
      </c>
      <c r="Y123" s="302">
        <f t="shared" si="28"/>
        <v>0.10114241922946791</v>
      </c>
      <c r="DA123" s="72"/>
    </row>
    <row r="124" spans="1:105" ht="12" customHeight="1" x14ac:dyDescent="0.25">
      <c r="A124" s="63" t="s">
        <v>1926</v>
      </c>
      <c r="B124" s="303">
        <f t="shared" ref="B124:Y124" si="29">IF(B$81=0,0,B$81/B$32)</f>
        <v>0</v>
      </c>
      <c r="C124" s="303">
        <f t="shared" si="29"/>
        <v>0</v>
      </c>
      <c r="D124" s="303">
        <f t="shared" si="29"/>
        <v>0</v>
      </c>
      <c r="E124" s="303">
        <f t="shared" si="29"/>
        <v>0</v>
      </c>
      <c r="F124" s="303">
        <f t="shared" si="29"/>
        <v>0</v>
      </c>
      <c r="G124" s="303">
        <f t="shared" si="29"/>
        <v>0</v>
      </c>
      <c r="H124" s="303">
        <f t="shared" si="29"/>
        <v>0</v>
      </c>
      <c r="I124" s="303">
        <f t="shared" si="29"/>
        <v>0</v>
      </c>
      <c r="J124" s="303">
        <f t="shared" si="29"/>
        <v>0</v>
      </c>
      <c r="K124" s="303">
        <f t="shared" si="29"/>
        <v>0</v>
      </c>
      <c r="L124" s="303">
        <f t="shared" si="29"/>
        <v>0</v>
      </c>
      <c r="M124" s="303">
        <f t="shared" si="29"/>
        <v>0</v>
      </c>
      <c r="N124" s="303">
        <f t="shared" si="29"/>
        <v>0</v>
      </c>
      <c r="O124" s="303">
        <f t="shared" si="29"/>
        <v>0</v>
      </c>
      <c r="P124" s="303">
        <f t="shared" si="29"/>
        <v>0</v>
      </c>
      <c r="Q124" s="303">
        <f t="shared" si="29"/>
        <v>0</v>
      </c>
      <c r="R124" s="303">
        <f t="shared" si="29"/>
        <v>0</v>
      </c>
      <c r="S124" s="303">
        <f t="shared" si="29"/>
        <v>0</v>
      </c>
      <c r="T124" s="303">
        <f t="shared" si="29"/>
        <v>0</v>
      </c>
      <c r="U124" s="303">
        <f t="shared" si="29"/>
        <v>0</v>
      </c>
      <c r="V124" s="303">
        <f t="shared" si="29"/>
        <v>0</v>
      </c>
      <c r="W124" s="303">
        <f t="shared" si="29"/>
        <v>0</v>
      </c>
      <c r="X124" s="303">
        <f t="shared" si="29"/>
        <v>0</v>
      </c>
      <c r="Y124" s="303">
        <f t="shared" si="29"/>
        <v>0</v>
      </c>
      <c r="DA124" s="74"/>
    </row>
    <row r="125" spans="1:105" ht="12" customHeight="1" x14ac:dyDescent="0.25">
      <c r="J125" s="131"/>
    </row>
    <row r="126" spans="1:105" ht="12" customHeight="1" x14ac:dyDescent="0.25">
      <c r="A126" s="35" t="s">
        <v>62</v>
      </c>
      <c r="B126" s="232">
        <f t="shared" ref="B126:Y126" si="30">SUM(B$127:B$132)</f>
        <v>1</v>
      </c>
      <c r="C126" s="232">
        <f t="shared" si="30"/>
        <v>1</v>
      </c>
      <c r="D126" s="232">
        <f t="shared" si="30"/>
        <v>1</v>
      </c>
      <c r="E126" s="232">
        <f t="shared" si="30"/>
        <v>1</v>
      </c>
      <c r="F126" s="232">
        <f t="shared" si="30"/>
        <v>1</v>
      </c>
      <c r="G126" s="232">
        <f t="shared" si="30"/>
        <v>1</v>
      </c>
      <c r="H126" s="232">
        <f t="shared" si="30"/>
        <v>1</v>
      </c>
      <c r="I126" s="232">
        <f t="shared" si="30"/>
        <v>1</v>
      </c>
      <c r="J126" s="232">
        <f t="shared" si="30"/>
        <v>1</v>
      </c>
      <c r="K126" s="232">
        <f t="shared" si="30"/>
        <v>1</v>
      </c>
      <c r="L126" s="232">
        <f t="shared" si="30"/>
        <v>1</v>
      </c>
      <c r="M126" s="232">
        <f t="shared" si="30"/>
        <v>1</v>
      </c>
      <c r="N126" s="232">
        <f t="shared" si="30"/>
        <v>1</v>
      </c>
      <c r="O126" s="232">
        <f t="shared" si="30"/>
        <v>1</v>
      </c>
      <c r="P126" s="232">
        <f t="shared" si="30"/>
        <v>1</v>
      </c>
      <c r="Q126" s="232">
        <f t="shared" si="30"/>
        <v>1</v>
      </c>
      <c r="R126" s="232">
        <f t="shared" si="30"/>
        <v>1</v>
      </c>
      <c r="S126" s="232">
        <f t="shared" si="30"/>
        <v>1</v>
      </c>
      <c r="T126" s="232">
        <f t="shared" si="30"/>
        <v>1</v>
      </c>
      <c r="U126" s="232">
        <f t="shared" si="30"/>
        <v>1</v>
      </c>
      <c r="V126" s="232">
        <f t="shared" si="30"/>
        <v>1</v>
      </c>
      <c r="W126" s="232">
        <f t="shared" si="30"/>
        <v>1</v>
      </c>
      <c r="X126" s="232">
        <f t="shared" si="30"/>
        <v>1</v>
      </c>
      <c r="Y126" s="232">
        <f t="shared" si="30"/>
        <v>1</v>
      </c>
      <c r="DA126" s="95"/>
    </row>
    <row r="127" spans="1:105" ht="12" customHeight="1" x14ac:dyDescent="0.25">
      <c r="A127" s="55" t="s">
        <v>91</v>
      </c>
      <c r="B127" s="299">
        <f t="shared" ref="B127:Y127" si="31">IF(B$84=0,0,B$84/B$83)</f>
        <v>0</v>
      </c>
      <c r="C127" s="299">
        <f t="shared" si="31"/>
        <v>0</v>
      </c>
      <c r="D127" s="299">
        <f t="shared" si="31"/>
        <v>0</v>
      </c>
      <c r="E127" s="299">
        <f t="shared" si="31"/>
        <v>0</v>
      </c>
      <c r="F127" s="299">
        <f t="shared" si="31"/>
        <v>0</v>
      </c>
      <c r="G127" s="299">
        <f t="shared" si="31"/>
        <v>0</v>
      </c>
      <c r="H127" s="299">
        <f t="shared" si="31"/>
        <v>0</v>
      </c>
      <c r="I127" s="299">
        <f t="shared" si="31"/>
        <v>0</v>
      </c>
      <c r="J127" s="299">
        <f t="shared" si="31"/>
        <v>0</v>
      </c>
      <c r="K127" s="299">
        <f t="shared" si="31"/>
        <v>0</v>
      </c>
      <c r="L127" s="299">
        <f t="shared" si="31"/>
        <v>0</v>
      </c>
      <c r="M127" s="299">
        <f t="shared" si="31"/>
        <v>0</v>
      </c>
      <c r="N127" s="299">
        <f t="shared" si="31"/>
        <v>0</v>
      </c>
      <c r="O127" s="299">
        <f t="shared" si="31"/>
        <v>0</v>
      </c>
      <c r="P127" s="299">
        <f t="shared" si="31"/>
        <v>0</v>
      </c>
      <c r="Q127" s="299">
        <f t="shared" si="31"/>
        <v>0</v>
      </c>
      <c r="R127" s="299">
        <f t="shared" si="31"/>
        <v>0</v>
      </c>
      <c r="S127" s="299">
        <f t="shared" si="31"/>
        <v>0</v>
      </c>
      <c r="T127" s="299">
        <f t="shared" si="31"/>
        <v>0</v>
      </c>
      <c r="U127" s="299">
        <f t="shared" si="31"/>
        <v>0</v>
      </c>
      <c r="V127" s="299">
        <f t="shared" si="31"/>
        <v>0</v>
      </c>
      <c r="W127" s="299">
        <f t="shared" si="31"/>
        <v>0</v>
      </c>
      <c r="X127" s="299">
        <f t="shared" si="31"/>
        <v>0</v>
      </c>
      <c r="Y127" s="299">
        <f t="shared" si="31"/>
        <v>0</v>
      </c>
      <c r="DA127" s="67"/>
    </row>
    <row r="128" spans="1:105" ht="12" customHeight="1" x14ac:dyDescent="0.25">
      <c r="A128" s="173" t="s">
        <v>92</v>
      </c>
      <c r="B128" s="233">
        <f t="shared" ref="B128:Y128" si="32">IF(B$85=0,0,B$85/B$83)</f>
        <v>0</v>
      </c>
      <c r="C128" s="233">
        <f t="shared" si="32"/>
        <v>0</v>
      </c>
      <c r="D128" s="233">
        <f t="shared" si="32"/>
        <v>0</v>
      </c>
      <c r="E128" s="233">
        <f t="shared" si="32"/>
        <v>0</v>
      </c>
      <c r="F128" s="233">
        <f t="shared" si="32"/>
        <v>0</v>
      </c>
      <c r="G128" s="233">
        <f t="shared" si="32"/>
        <v>0</v>
      </c>
      <c r="H128" s="233">
        <f t="shared" si="32"/>
        <v>0</v>
      </c>
      <c r="I128" s="233">
        <f t="shared" si="32"/>
        <v>0</v>
      </c>
      <c r="J128" s="233">
        <f t="shared" si="32"/>
        <v>0</v>
      </c>
      <c r="K128" s="233">
        <f t="shared" si="32"/>
        <v>0</v>
      </c>
      <c r="L128" s="233">
        <f t="shared" si="32"/>
        <v>0</v>
      </c>
      <c r="M128" s="233">
        <f t="shared" si="32"/>
        <v>0</v>
      </c>
      <c r="N128" s="233">
        <f t="shared" si="32"/>
        <v>0</v>
      </c>
      <c r="O128" s="233">
        <f t="shared" si="32"/>
        <v>0</v>
      </c>
      <c r="P128" s="233">
        <f t="shared" si="32"/>
        <v>0</v>
      </c>
      <c r="Q128" s="233">
        <f t="shared" si="32"/>
        <v>0</v>
      </c>
      <c r="R128" s="233">
        <f t="shared" si="32"/>
        <v>0</v>
      </c>
      <c r="S128" s="233">
        <f t="shared" si="32"/>
        <v>0</v>
      </c>
      <c r="T128" s="233">
        <f t="shared" si="32"/>
        <v>0</v>
      </c>
      <c r="U128" s="233">
        <f t="shared" si="32"/>
        <v>0</v>
      </c>
      <c r="V128" s="233">
        <f t="shared" si="32"/>
        <v>0</v>
      </c>
      <c r="W128" s="233">
        <f t="shared" si="32"/>
        <v>0</v>
      </c>
      <c r="X128" s="233">
        <f t="shared" si="32"/>
        <v>0</v>
      </c>
      <c r="Y128" s="233">
        <f t="shared" si="32"/>
        <v>0</v>
      </c>
      <c r="DA128" s="177"/>
    </row>
    <row r="129" spans="1:105" ht="12" customHeight="1" x14ac:dyDescent="0.25">
      <c r="A129" s="173" t="s">
        <v>93</v>
      </c>
      <c r="B129" s="233">
        <f t="shared" ref="B129:Y129" si="33">IF(B$86=0,0,B$86/B$83)</f>
        <v>0</v>
      </c>
      <c r="C129" s="233">
        <f t="shared" si="33"/>
        <v>0</v>
      </c>
      <c r="D129" s="233">
        <f t="shared" si="33"/>
        <v>0</v>
      </c>
      <c r="E129" s="233">
        <f t="shared" si="33"/>
        <v>0</v>
      </c>
      <c r="F129" s="233">
        <f t="shared" si="33"/>
        <v>0</v>
      </c>
      <c r="G129" s="233">
        <f t="shared" si="33"/>
        <v>0</v>
      </c>
      <c r="H129" s="233">
        <f t="shared" si="33"/>
        <v>0</v>
      </c>
      <c r="I129" s="233">
        <f t="shared" si="33"/>
        <v>0</v>
      </c>
      <c r="J129" s="233">
        <f t="shared" si="33"/>
        <v>0</v>
      </c>
      <c r="K129" s="233">
        <f t="shared" si="33"/>
        <v>0</v>
      </c>
      <c r="L129" s="233">
        <f t="shared" si="33"/>
        <v>0</v>
      </c>
      <c r="M129" s="233">
        <f t="shared" si="33"/>
        <v>0</v>
      </c>
      <c r="N129" s="233">
        <f t="shared" si="33"/>
        <v>0</v>
      </c>
      <c r="O129" s="233">
        <f t="shared" si="33"/>
        <v>0</v>
      </c>
      <c r="P129" s="233">
        <f t="shared" si="33"/>
        <v>0</v>
      </c>
      <c r="Q129" s="233">
        <f t="shared" si="33"/>
        <v>0</v>
      </c>
      <c r="R129" s="233">
        <f t="shared" si="33"/>
        <v>0</v>
      </c>
      <c r="S129" s="233">
        <f t="shared" si="33"/>
        <v>0</v>
      </c>
      <c r="T129" s="233">
        <f t="shared" si="33"/>
        <v>0</v>
      </c>
      <c r="U129" s="233">
        <f t="shared" si="33"/>
        <v>0</v>
      </c>
      <c r="V129" s="233">
        <f t="shared" si="33"/>
        <v>0</v>
      </c>
      <c r="W129" s="233">
        <f t="shared" si="33"/>
        <v>0</v>
      </c>
      <c r="X129" s="233">
        <f t="shared" si="33"/>
        <v>0</v>
      </c>
      <c r="Y129" s="233">
        <f t="shared" si="33"/>
        <v>0</v>
      </c>
      <c r="DA129" s="177"/>
    </row>
    <row r="130" spans="1:105" ht="12" customHeight="1" x14ac:dyDescent="0.25">
      <c r="A130" s="173" t="s">
        <v>94</v>
      </c>
      <c r="B130" s="233">
        <f t="shared" ref="B130:Y130" si="34">IF(B$87=0,0,B$87/B$83)</f>
        <v>0</v>
      </c>
      <c r="C130" s="233">
        <f t="shared" si="34"/>
        <v>0</v>
      </c>
      <c r="D130" s="233">
        <f t="shared" si="34"/>
        <v>0</v>
      </c>
      <c r="E130" s="233">
        <f t="shared" si="34"/>
        <v>0</v>
      </c>
      <c r="F130" s="233">
        <f t="shared" si="34"/>
        <v>0</v>
      </c>
      <c r="G130" s="233">
        <f t="shared" si="34"/>
        <v>0</v>
      </c>
      <c r="H130" s="233">
        <f t="shared" si="34"/>
        <v>0</v>
      </c>
      <c r="I130" s="233">
        <f t="shared" si="34"/>
        <v>0</v>
      </c>
      <c r="J130" s="233">
        <f t="shared" si="34"/>
        <v>0</v>
      </c>
      <c r="K130" s="233">
        <f t="shared" si="34"/>
        <v>0</v>
      </c>
      <c r="L130" s="233">
        <f t="shared" si="34"/>
        <v>0</v>
      </c>
      <c r="M130" s="233">
        <f t="shared" si="34"/>
        <v>0</v>
      </c>
      <c r="N130" s="233">
        <f t="shared" si="34"/>
        <v>0</v>
      </c>
      <c r="O130" s="233">
        <f t="shared" si="34"/>
        <v>0</v>
      </c>
      <c r="P130" s="233">
        <f t="shared" si="34"/>
        <v>0</v>
      </c>
      <c r="Q130" s="233">
        <f t="shared" si="34"/>
        <v>0</v>
      </c>
      <c r="R130" s="233">
        <f t="shared" si="34"/>
        <v>0</v>
      </c>
      <c r="S130" s="233">
        <f t="shared" si="34"/>
        <v>0</v>
      </c>
      <c r="T130" s="233">
        <f t="shared" si="34"/>
        <v>0</v>
      </c>
      <c r="U130" s="233">
        <f t="shared" si="34"/>
        <v>0</v>
      </c>
      <c r="V130" s="233">
        <f t="shared" si="34"/>
        <v>0</v>
      </c>
      <c r="W130" s="233">
        <f t="shared" si="34"/>
        <v>0</v>
      </c>
      <c r="X130" s="233">
        <f t="shared" si="34"/>
        <v>0</v>
      </c>
      <c r="Y130" s="233">
        <f t="shared" si="34"/>
        <v>0</v>
      </c>
      <c r="DA130" s="177"/>
    </row>
    <row r="131" spans="1:105" ht="12" customHeight="1" x14ac:dyDescent="0.25">
      <c r="A131" s="56" t="s">
        <v>95</v>
      </c>
      <c r="B131" s="300">
        <f t="shared" ref="B131:Y131" si="35">IF(B$88=0,0,B$88/B$83)</f>
        <v>1</v>
      </c>
      <c r="C131" s="300">
        <f t="shared" si="35"/>
        <v>1</v>
      </c>
      <c r="D131" s="300">
        <f t="shared" si="35"/>
        <v>1</v>
      </c>
      <c r="E131" s="300">
        <f t="shared" si="35"/>
        <v>1</v>
      </c>
      <c r="F131" s="300">
        <f t="shared" si="35"/>
        <v>1</v>
      </c>
      <c r="G131" s="300">
        <f t="shared" si="35"/>
        <v>1</v>
      </c>
      <c r="H131" s="300">
        <f t="shared" si="35"/>
        <v>1</v>
      </c>
      <c r="I131" s="300">
        <f t="shared" si="35"/>
        <v>1</v>
      </c>
      <c r="J131" s="300">
        <f t="shared" si="35"/>
        <v>1</v>
      </c>
      <c r="K131" s="300">
        <f t="shared" si="35"/>
        <v>1</v>
      </c>
      <c r="L131" s="300">
        <f t="shared" si="35"/>
        <v>1</v>
      </c>
      <c r="M131" s="300">
        <f t="shared" si="35"/>
        <v>1</v>
      </c>
      <c r="N131" s="300">
        <f t="shared" si="35"/>
        <v>1</v>
      </c>
      <c r="O131" s="300">
        <f t="shared" si="35"/>
        <v>1</v>
      </c>
      <c r="P131" s="300">
        <f t="shared" si="35"/>
        <v>1</v>
      </c>
      <c r="Q131" s="300">
        <f t="shared" si="35"/>
        <v>1</v>
      </c>
      <c r="R131" s="300">
        <f t="shared" si="35"/>
        <v>1</v>
      </c>
      <c r="S131" s="300">
        <f t="shared" si="35"/>
        <v>1</v>
      </c>
      <c r="T131" s="300">
        <f t="shared" si="35"/>
        <v>1</v>
      </c>
      <c r="U131" s="300">
        <f t="shared" si="35"/>
        <v>1</v>
      </c>
      <c r="V131" s="300">
        <f t="shared" si="35"/>
        <v>1</v>
      </c>
      <c r="W131" s="300">
        <f t="shared" si="35"/>
        <v>1</v>
      </c>
      <c r="X131" s="300">
        <f t="shared" si="35"/>
        <v>1</v>
      </c>
      <c r="Y131" s="300">
        <f t="shared" si="35"/>
        <v>1</v>
      </c>
      <c r="DA131" s="68"/>
    </row>
    <row r="132" spans="1:105" ht="12" customHeight="1" x14ac:dyDescent="0.25">
      <c r="A132" s="41" t="s">
        <v>1939</v>
      </c>
      <c r="B132" s="235">
        <f t="shared" ref="B132:Y132" si="36">IF(B$94=0,0,B$94/B$83)</f>
        <v>0</v>
      </c>
      <c r="C132" s="235">
        <f t="shared" si="36"/>
        <v>0</v>
      </c>
      <c r="D132" s="235">
        <f t="shared" si="36"/>
        <v>0</v>
      </c>
      <c r="E132" s="235">
        <f t="shared" si="36"/>
        <v>0</v>
      </c>
      <c r="F132" s="235">
        <f t="shared" si="36"/>
        <v>0</v>
      </c>
      <c r="G132" s="235">
        <f t="shared" si="36"/>
        <v>0</v>
      </c>
      <c r="H132" s="235">
        <f t="shared" si="36"/>
        <v>0</v>
      </c>
      <c r="I132" s="235">
        <f t="shared" si="36"/>
        <v>0</v>
      </c>
      <c r="J132" s="235">
        <f t="shared" si="36"/>
        <v>0</v>
      </c>
      <c r="K132" s="235">
        <f t="shared" si="36"/>
        <v>0</v>
      </c>
      <c r="L132" s="235">
        <f t="shared" si="36"/>
        <v>0</v>
      </c>
      <c r="M132" s="235">
        <f t="shared" si="36"/>
        <v>0</v>
      </c>
      <c r="N132" s="235">
        <f t="shared" si="36"/>
        <v>0</v>
      </c>
      <c r="O132" s="235">
        <f t="shared" si="36"/>
        <v>0</v>
      </c>
      <c r="P132" s="235">
        <f t="shared" si="36"/>
        <v>0</v>
      </c>
      <c r="Q132" s="235">
        <f t="shared" si="36"/>
        <v>0</v>
      </c>
      <c r="R132" s="235">
        <f t="shared" si="36"/>
        <v>0</v>
      </c>
      <c r="S132" s="235">
        <f t="shared" si="36"/>
        <v>0</v>
      </c>
      <c r="T132" s="235">
        <f t="shared" si="36"/>
        <v>0</v>
      </c>
      <c r="U132" s="235">
        <f t="shared" si="36"/>
        <v>0</v>
      </c>
      <c r="V132" s="235">
        <f t="shared" si="36"/>
        <v>0</v>
      </c>
      <c r="W132" s="235">
        <f t="shared" si="36"/>
        <v>0</v>
      </c>
      <c r="X132" s="235">
        <f t="shared" si="36"/>
        <v>0</v>
      </c>
      <c r="Y132" s="235">
        <f t="shared" si="36"/>
        <v>0</v>
      </c>
      <c r="DA132" s="97"/>
    </row>
    <row r="133" spans="1:105" ht="12" customHeight="1" x14ac:dyDescent="0.25">
      <c r="J133" s="131"/>
    </row>
    <row r="134" spans="1:105" ht="15" customHeight="1" x14ac:dyDescent="0.25">
      <c r="A134" s="32" t="s">
        <v>430</v>
      </c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DA134" s="88"/>
    </row>
    <row r="135" spans="1:105" ht="12" customHeight="1" x14ac:dyDescent="0.25">
      <c r="J135" s="131"/>
    </row>
    <row r="136" spans="1:105" ht="12" customHeight="1" x14ac:dyDescent="0.25">
      <c r="A136" s="35" t="s">
        <v>54</v>
      </c>
      <c r="B136" s="320">
        <f>IF(B$5=0,0,B$5/PPA_fec!B$5)</f>
        <v>0</v>
      </c>
      <c r="C136" s="320">
        <f>IF(C$5=0,0,C$5/PPA_fec!C$5)</f>
        <v>0</v>
      </c>
      <c r="D136" s="320">
        <f>IF(D$5=0,0,D$5/PPA_fec!D$5)</f>
        <v>0</v>
      </c>
      <c r="E136" s="320">
        <f>IF(E$5=0,0,E$5/PPA_fec!E$5)</f>
        <v>0</v>
      </c>
      <c r="F136" s="320">
        <f>IF(F$5=0,0,F$5/PPA_fec!F$5)</f>
        <v>0</v>
      </c>
      <c r="G136" s="320">
        <f>IF(G$5=0,0,G$5/PPA_fec!G$5)</f>
        <v>0</v>
      </c>
      <c r="H136" s="320">
        <f>IF(H$5=0,0,H$5/PPA_fec!H$5)</f>
        <v>0</v>
      </c>
      <c r="I136" s="320">
        <f>IF(I$5=0,0,I$5/PPA_fec!I$5)</f>
        <v>0</v>
      </c>
      <c r="J136" s="320">
        <f>IF(J$5=0,0,J$5/PPA_fec!J$5)</f>
        <v>0</v>
      </c>
      <c r="K136" s="320">
        <f>IF(K$5=0,0,K$5/PPA_fec!K$5)</f>
        <v>0</v>
      </c>
      <c r="L136" s="320">
        <f>IF(L$5=0,0,L$5/PPA_fec!L$5)</f>
        <v>0</v>
      </c>
      <c r="M136" s="320">
        <f>IF(M$5=0,0,M$5/PPA_fec!M$5)</f>
        <v>0</v>
      </c>
      <c r="N136" s="320">
        <f>IF(N$5=0,0,N$5/PPA_fec!N$5)</f>
        <v>0</v>
      </c>
      <c r="O136" s="320">
        <f>IF(O$5=0,0,O$5/PPA_fec!O$5)</f>
        <v>0</v>
      </c>
      <c r="P136" s="320">
        <f>IF(P$5=0,0,P$5/PPA_fec!P$5)</f>
        <v>0</v>
      </c>
      <c r="Q136" s="320">
        <f>IF(Q$5=0,0,Q$5/PPA_fec!Q$5)</f>
        <v>0</v>
      </c>
      <c r="R136" s="320">
        <f>IF(R$5=0,0,R$5/PPA_fec!R$5)</f>
        <v>0</v>
      </c>
      <c r="S136" s="320">
        <f>IF(S$5=0,0,S$5/PPA_fec!S$5)</f>
        <v>0</v>
      </c>
      <c r="T136" s="320">
        <f>IF(T$5=0,0,T$5/PPA_fec!T$5)</f>
        <v>0</v>
      </c>
      <c r="U136" s="320">
        <f>IF(U$5=0,0,U$5/PPA_fec!U$5)</f>
        <v>0</v>
      </c>
      <c r="V136" s="320">
        <f>IF(V$5=0,0,V$5/PPA_fec!V$5)</f>
        <v>0</v>
      </c>
      <c r="W136" s="320">
        <f>IF(W$5=0,0,W$5/PPA_fec!W$5)</f>
        <v>0</v>
      </c>
      <c r="X136" s="320">
        <f>IF(X$5=0,0,X$5/PPA_fec!X$5)</f>
        <v>0</v>
      </c>
      <c r="Y136" s="320">
        <f>IF(Y$5=0,0,Y$5/PPA_fec!Y$5)</f>
        <v>0</v>
      </c>
      <c r="DA136" s="95"/>
    </row>
    <row r="137" spans="1:105" ht="12" customHeight="1" x14ac:dyDescent="0.25">
      <c r="A137" s="55" t="s">
        <v>91</v>
      </c>
      <c r="B137" s="273">
        <f>IF(B$6=0,0,B$6/PPA_fec!B$6)</f>
        <v>0</v>
      </c>
      <c r="C137" s="273">
        <f>IF(C$6=0,0,C$6/PPA_fec!C$6)</f>
        <v>0</v>
      </c>
      <c r="D137" s="273">
        <f>IF(D$6=0,0,D$6/PPA_fec!D$6)</f>
        <v>0</v>
      </c>
      <c r="E137" s="273">
        <f>IF(E$6=0,0,E$6/PPA_fec!E$6)</f>
        <v>0</v>
      </c>
      <c r="F137" s="273">
        <f>IF(F$6=0,0,F$6/PPA_fec!F$6)</f>
        <v>0</v>
      </c>
      <c r="G137" s="273">
        <f>IF(G$6=0,0,G$6/PPA_fec!G$6)</f>
        <v>0</v>
      </c>
      <c r="H137" s="273">
        <f>IF(H$6=0,0,H$6/PPA_fec!H$6)</f>
        <v>0</v>
      </c>
      <c r="I137" s="273">
        <f>IF(I$6=0,0,I$6/PPA_fec!I$6)</f>
        <v>0</v>
      </c>
      <c r="J137" s="273">
        <f>IF(J$6=0,0,J$6/PPA_fec!J$6)</f>
        <v>0</v>
      </c>
      <c r="K137" s="273">
        <f>IF(K$6=0,0,K$6/PPA_fec!K$6)</f>
        <v>0</v>
      </c>
      <c r="L137" s="273">
        <f>IF(L$6=0,0,L$6/PPA_fec!L$6)</f>
        <v>0</v>
      </c>
      <c r="M137" s="273">
        <f>IF(M$6=0,0,M$6/PPA_fec!M$6)</f>
        <v>0</v>
      </c>
      <c r="N137" s="273">
        <f>IF(N$6=0,0,N$6/PPA_fec!N$6)</f>
        <v>0</v>
      </c>
      <c r="O137" s="273">
        <f>IF(O$6=0,0,O$6/PPA_fec!O$6)</f>
        <v>0</v>
      </c>
      <c r="P137" s="273">
        <f>IF(P$6=0,0,P$6/PPA_fec!P$6)</f>
        <v>0</v>
      </c>
      <c r="Q137" s="273">
        <f>IF(Q$6=0,0,Q$6/PPA_fec!Q$6)</f>
        <v>0</v>
      </c>
      <c r="R137" s="273">
        <f>IF(R$6=0,0,R$6/PPA_fec!R$6)</f>
        <v>0</v>
      </c>
      <c r="S137" s="273">
        <f>IF(S$6=0,0,S$6/PPA_fec!S$6)</f>
        <v>0</v>
      </c>
      <c r="T137" s="273">
        <f>IF(T$6=0,0,T$6/PPA_fec!T$6)</f>
        <v>0</v>
      </c>
      <c r="U137" s="273">
        <f>IF(U$6=0,0,U$6/PPA_fec!U$6)</f>
        <v>0</v>
      </c>
      <c r="V137" s="273">
        <f>IF(V$6=0,0,V$6/PPA_fec!V$6)</f>
        <v>0</v>
      </c>
      <c r="W137" s="273">
        <f>IF(W$6=0,0,W$6/PPA_fec!W$6)</f>
        <v>0</v>
      </c>
      <c r="X137" s="273">
        <f>IF(X$6=0,0,X$6/PPA_fec!X$6)</f>
        <v>0</v>
      </c>
      <c r="Y137" s="273">
        <f>IF(Y$6=0,0,Y$6/PPA_fec!Y$6)</f>
        <v>0</v>
      </c>
      <c r="DA137" s="76"/>
    </row>
    <row r="138" spans="1:105" ht="12" customHeight="1" x14ac:dyDescent="0.25">
      <c r="A138" s="173" t="s">
        <v>92</v>
      </c>
      <c r="B138" s="274">
        <f>IF(B$7=0,0,B$7/PPA_fec!B$7)</f>
        <v>0</v>
      </c>
      <c r="C138" s="274">
        <f>IF(C$7=0,0,C$7/PPA_fec!C$7)</f>
        <v>0</v>
      </c>
      <c r="D138" s="274">
        <f>IF(D$7=0,0,D$7/PPA_fec!D$7)</f>
        <v>0</v>
      </c>
      <c r="E138" s="274">
        <f>IF(E$7=0,0,E$7/PPA_fec!E$7)</f>
        <v>0</v>
      </c>
      <c r="F138" s="274">
        <f>IF(F$7=0,0,F$7/PPA_fec!F$7)</f>
        <v>0</v>
      </c>
      <c r="G138" s="274">
        <f>IF(G$7=0,0,G$7/PPA_fec!G$7)</f>
        <v>0</v>
      </c>
      <c r="H138" s="274">
        <f>IF(H$7=0,0,H$7/PPA_fec!H$7)</f>
        <v>0</v>
      </c>
      <c r="I138" s="274">
        <f>IF(I$7=0,0,I$7/PPA_fec!I$7)</f>
        <v>0</v>
      </c>
      <c r="J138" s="274">
        <f>IF(J$7=0,0,J$7/PPA_fec!J$7)</f>
        <v>0</v>
      </c>
      <c r="K138" s="274">
        <f>IF(K$7=0,0,K$7/PPA_fec!K$7)</f>
        <v>0</v>
      </c>
      <c r="L138" s="274">
        <f>IF(L$7=0,0,L$7/PPA_fec!L$7)</f>
        <v>0</v>
      </c>
      <c r="M138" s="274">
        <f>IF(M$7=0,0,M$7/PPA_fec!M$7)</f>
        <v>0</v>
      </c>
      <c r="N138" s="274">
        <f>IF(N$7=0,0,N$7/PPA_fec!N$7)</f>
        <v>0</v>
      </c>
      <c r="O138" s="274">
        <f>IF(O$7=0,0,O$7/PPA_fec!O$7)</f>
        <v>0</v>
      </c>
      <c r="P138" s="274">
        <f>IF(P$7=0,0,P$7/PPA_fec!P$7)</f>
        <v>0</v>
      </c>
      <c r="Q138" s="274">
        <f>IF(Q$7=0,0,Q$7/PPA_fec!Q$7)</f>
        <v>0</v>
      </c>
      <c r="R138" s="274">
        <f>IF(R$7=0,0,R$7/PPA_fec!R$7)</f>
        <v>0</v>
      </c>
      <c r="S138" s="274">
        <f>IF(S$7=0,0,S$7/PPA_fec!S$7)</f>
        <v>0</v>
      </c>
      <c r="T138" s="274">
        <f>IF(T$7=0,0,T$7/PPA_fec!T$7)</f>
        <v>0</v>
      </c>
      <c r="U138" s="274">
        <f>IF(U$7=0,0,U$7/PPA_fec!U$7)</f>
        <v>0</v>
      </c>
      <c r="V138" s="274">
        <f>IF(V$7=0,0,V$7/PPA_fec!V$7)</f>
        <v>0</v>
      </c>
      <c r="W138" s="274">
        <f>IF(W$7=0,0,W$7/PPA_fec!W$7)</f>
        <v>0</v>
      </c>
      <c r="X138" s="274">
        <f>IF(X$7=0,0,X$7/PPA_fec!X$7)</f>
        <v>0</v>
      </c>
      <c r="Y138" s="274">
        <f>IF(Y$7=0,0,Y$7/PPA_fec!Y$7)</f>
        <v>0</v>
      </c>
      <c r="DA138" s="77"/>
    </row>
    <row r="139" spans="1:105" ht="12" customHeight="1" x14ac:dyDescent="0.25">
      <c r="A139" s="173" t="s">
        <v>93</v>
      </c>
      <c r="B139" s="274">
        <f>IF(B$8=0,0,B$8/PPA_fec!B$8)</f>
        <v>0</v>
      </c>
      <c r="C139" s="274">
        <f>IF(C$8=0,0,C$8/PPA_fec!C$8)</f>
        <v>0</v>
      </c>
      <c r="D139" s="274">
        <f>IF(D$8=0,0,D$8/PPA_fec!D$8)</f>
        <v>0</v>
      </c>
      <c r="E139" s="274">
        <f>IF(E$8=0,0,E$8/PPA_fec!E$8)</f>
        <v>0</v>
      </c>
      <c r="F139" s="274">
        <f>IF(F$8=0,0,F$8/PPA_fec!F$8)</f>
        <v>0</v>
      </c>
      <c r="G139" s="274">
        <f>IF(G$8=0,0,G$8/PPA_fec!G$8)</f>
        <v>0</v>
      </c>
      <c r="H139" s="274">
        <f>IF(H$8=0,0,H$8/PPA_fec!H$8)</f>
        <v>0</v>
      </c>
      <c r="I139" s="274">
        <f>IF(I$8=0,0,I$8/PPA_fec!I$8)</f>
        <v>0</v>
      </c>
      <c r="J139" s="274">
        <f>IF(J$8=0,0,J$8/PPA_fec!J$8)</f>
        <v>0</v>
      </c>
      <c r="K139" s="274">
        <f>IF(K$8=0,0,K$8/PPA_fec!K$8)</f>
        <v>0</v>
      </c>
      <c r="L139" s="274">
        <f>IF(L$8=0,0,L$8/PPA_fec!L$8)</f>
        <v>0</v>
      </c>
      <c r="M139" s="274">
        <f>IF(M$8=0,0,M$8/PPA_fec!M$8)</f>
        <v>0</v>
      </c>
      <c r="N139" s="274">
        <f>IF(N$8=0,0,N$8/PPA_fec!N$8)</f>
        <v>0</v>
      </c>
      <c r="O139" s="274">
        <f>IF(O$8=0,0,O$8/PPA_fec!O$8)</f>
        <v>0</v>
      </c>
      <c r="P139" s="274">
        <f>IF(P$8=0,0,P$8/PPA_fec!P$8)</f>
        <v>0</v>
      </c>
      <c r="Q139" s="274">
        <f>IF(Q$8=0,0,Q$8/PPA_fec!Q$8)</f>
        <v>0</v>
      </c>
      <c r="R139" s="274">
        <f>IF(R$8=0,0,R$8/PPA_fec!R$8)</f>
        <v>0</v>
      </c>
      <c r="S139" s="274">
        <f>IF(S$8=0,0,S$8/PPA_fec!S$8)</f>
        <v>0</v>
      </c>
      <c r="T139" s="274">
        <f>IF(T$8=0,0,T$8/PPA_fec!T$8)</f>
        <v>0</v>
      </c>
      <c r="U139" s="274">
        <f>IF(U$8=0,0,U$8/PPA_fec!U$8)</f>
        <v>0</v>
      </c>
      <c r="V139" s="274">
        <f>IF(V$8=0,0,V$8/PPA_fec!V$8)</f>
        <v>0</v>
      </c>
      <c r="W139" s="274">
        <f>IF(W$8=0,0,W$8/PPA_fec!W$8)</f>
        <v>0</v>
      </c>
      <c r="X139" s="274">
        <f>IF(X$8=0,0,X$8/PPA_fec!X$8)</f>
        <v>0</v>
      </c>
      <c r="Y139" s="274">
        <f>IF(Y$8=0,0,Y$8/PPA_fec!Y$8)</f>
        <v>0</v>
      </c>
      <c r="DA139" s="77"/>
    </row>
    <row r="140" spans="1:105" ht="12" customHeight="1" x14ac:dyDescent="0.25">
      <c r="A140" s="173" t="s">
        <v>94</v>
      </c>
      <c r="B140" s="274">
        <f>IF(B$9=0,0,B$9/PPA_fec!B$9)</f>
        <v>0</v>
      </c>
      <c r="C140" s="274">
        <f>IF(C$9=0,0,C$9/PPA_fec!C$9)</f>
        <v>0</v>
      </c>
      <c r="D140" s="274">
        <f>IF(D$9=0,0,D$9/PPA_fec!D$9)</f>
        <v>0</v>
      </c>
      <c r="E140" s="274">
        <f>IF(E$9=0,0,E$9/PPA_fec!E$9)</f>
        <v>0</v>
      </c>
      <c r="F140" s="274">
        <f>IF(F$9=0,0,F$9/PPA_fec!F$9)</f>
        <v>0</v>
      </c>
      <c r="G140" s="274">
        <f>IF(G$9=0,0,G$9/PPA_fec!G$9)</f>
        <v>0</v>
      </c>
      <c r="H140" s="274">
        <f>IF(H$9=0,0,H$9/PPA_fec!H$9)</f>
        <v>0</v>
      </c>
      <c r="I140" s="274">
        <f>IF(I$9=0,0,I$9/PPA_fec!I$9)</f>
        <v>0</v>
      </c>
      <c r="J140" s="274">
        <f>IF(J$9=0,0,J$9/PPA_fec!J$9)</f>
        <v>0</v>
      </c>
      <c r="K140" s="274">
        <f>IF(K$9=0,0,K$9/PPA_fec!K$9)</f>
        <v>0</v>
      </c>
      <c r="L140" s="274">
        <f>IF(L$9=0,0,L$9/PPA_fec!L$9)</f>
        <v>0</v>
      </c>
      <c r="M140" s="274">
        <f>IF(M$9=0,0,M$9/PPA_fec!M$9)</f>
        <v>0</v>
      </c>
      <c r="N140" s="274">
        <f>IF(N$9=0,0,N$9/PPA_fec!N$9)</f>
        <v>0</v>
      </c>
      <c r="O140" s="274">
        <f>IF(O$9=0,0,O$9/PPA_fec!O$9)</f>
        <v>0</v>
      </c>
      <c r="P140" s="274">
        <f>IF(P$9=0,0,P$9/PPA_fec!P$9)</f>
        <v>0</v>
      </c>
      <c r="Q140" s="274">
        <f>IF(Q$9=0,0,Q$9/PPA_fec!Q$9)</f>
        <v>0</v>
      </c>
      <c r="R140" s="274">
        <f>IF(R$9=0,0,R$9/PPA_fec!R$9)</f>
        <v>0</v>
      </c>
      <c r="S140" s="274">
        <f>IF(S$9=0,0,S$9/PPA_fec!S$9)</f>
        <v>0</v>
      </c>
      <c r="T140" s="274">
        <f>IF(T$9=0,0,T$9/PPA_fec!T$9)</f>
        <v>0</v>
      </c>
      <c r="U140" s="274">
        <f>IF(U$9=0,0,U$9/PPA_fec!U$9)</f>
        <v>0</v>
      </c>
      <c r="V140" s="274">
        <f>IF(V$9=0,0,V$9/PPA_fec!V$9)</f>
        <v>0</v>
      </c>
      <c r="W140" s="274">
        <f>IF(W$9=0,0,W$9/PPA_fec!W$9)</f>
        <v>0</v>
      </c>
      <c r="X140" s="274">
        <f>IF(X$9=0,0,X$9/PPA_fec!X$9)</f>
        <v>0</v>
      </c>
      <c r="Y140" s="274">
        <f>IF(Y$9=0,0,Y$9/PPA_fec!Y$9)</f>
        <v>0</v>
      </c>
      <c r="DA140" s="77"/>
    </row>
    <row r="141" spans="1:105" ht="12" customHeight="1" x14ac:dyDescent="0.25">
      <c r="A141" s="56" t="s">
        <v>95</v>
      </c>
      <c r="B141" s="275">
        <f>IF(B$10=0,0,B$10/PPA_fec!B$10)</f>
        <v>0</v>
      </c>
      <c r="C141" s="275">
        <f>IF(C$10=0,0,C$10/PPA_fec!C$10)</f>
        <v>0</v>
      </c>
      <c r="D141" s="275">
        <f>IF(D$10=0,0,D$10/PPA_fec!D$10)</f>
        <v>0</v>
      </c>
      <c r="E141" s="275">
        <f>IF(E$10=0,0,E$10/PPA_fec!E$10)</f>
        <v>0</v>
      </c>
      <c r="F141" s="275">
        <f>IF(F$10=0,0,F$10/PPA_fec!F$10)</f>
        <v>0</v>
      </c>
      <c r="G141" s="275">
        <f>IF(G$10=0,0,G$10/PPA_fec!G$10)</f>
        <v>0</v>
      </c>
      <c r="H141" s="275">
        <f>IF(H$10=0,0,H$10/PPA_fec!H$10)</f>
        <v>0</v>
      </c>
      <c r="I141" s="275">
        <f>IF(I$10=0,0,I$10/PPA_fec!I$10)</f>
        <v>0</v>
      </c>
      <c r="J141" s="275">
        <f>IF(J$10=0,0,J$10/PPA_fec!J$10)</f>
        <v>0</v>
      </c>
      <c r="K141" s="275">
        <f>IF(K$10=0,0,K$10/PPA_fec!K$10)</f>
        <v>0</v>
      </c>
      <c r="L141" s="275">
        <f>IF(L$10=0,0,L$10/PPA_fec!L$10)</f>
        <v>0</v>
      </c>
      <c r="M141" s="275">
        <f>IF(M$10=0,0,M$10/PPA_fec!M$10)</f>
        <v>0</v>
      </c>
      <c r="N141" s="275">
        <f>IF(N$10=0,0,N$10/PPA_fec!N$10)</f>
        <v>0</v>
      </c>
      <c r="O141" s="275">
        <f>IF(O$10=0,0,O$10/PPA_fec!O$10)</f>
        <v>0</v>
      </c>
      <c r="P141" s="275">
        <f>IF(P$10=0,0,P$10/PPA_fec!P$10)</f>
        <v>0</v>
      </c>
      <c r="Q141" s="275">
        <f>IF(Q$10=0,0,Q$10/PPA_fec!Q$10)</f>
        <v>0</v>
      </c>
      <c r="R141" s="275">
        <f>IF(R$10=0,0,R$10/PPA_fec!R$10)</f>
        <v>0</v>
      </c>
      <c r="S141" s="275">
        <f>IF(S$10=0,0,S$10/PPA_fec!S$10)</f>
        <v>0</v>
      </c>
      <c r="T141" s="275">
        <f>IF(T$10=0,0,T$10/PPA_fec!T$10)</f>
        <v>0</v>
      </c>
      <c r="U141" s="275">
        <f>IF(U$10=0,0,U$10/PPA_fec!U$10)</f>
        <v>0</v>
      </c>
      <c r="V141" s="275">
        <f>IF(V$10=0,0,V$10/PPA_fec!V$10)</f>
        <v>0</v>
      </c>
      <c r="W141" s="275">
        <f>IF(W$10=0,0,W$10/PPA_fec!W$10)</f>
        <v>0</v>
      </c>
      <c r="X141" s="275">
        <f>IF(X$10=0,0,X$10/PPA_fec!X$10)</f>
        <v>0</v>
      </c>
      <c r="Y141" s="275">
        <f>IF(Y$10=0,0,Y$10/PPA_fec!Y$10)</f>
        <v>0</v>
      </c>
      <c r="DA141" s="78"/>
    </row>
    <row r="142" spans="1:105" ht="12" customHeight="1" x14ac:dyDescent="0.25">
      <c r="A142" s="174" t="s">
        <v>1853</v>
      </c>
      <c r="B142" s="276">
        <f>IF(B$16=0,0,B$16/PPA_fec!B$16)</f>
        <v>0</v>
      </c>
      <c r="C142" s="276">
        <f>IF(C$16=0,0,C$16/PPA_fec!C$16)</f>
        <v>0</v>
      </c>
      <c r="D142" s="276">
        <f>IF(D$16=0,0,D$16/PPA_fec!D$16)</f>
        <v>0</v>
      </c>
      <c r="E142" s="276">
        <f>IF(E$16=0,0,E$16/PPA_fec!E$16)</f>
        <v>0</v>
      </c>
      <c r="F142" s="276">
        <f>IF(F$16=0,0,F$16/PPA_fec!F$16)</f>
        <v>0</v>
      </c>
      <c r="G142" s="276">
        <f>IF(G$16=0,0,G$16/PPA_fec!G$16)</f>
        <v>0</v>
      </c>
      <c r="H142" s="276">
        <f>IF(H$16=0,0,H$16/PPA_fec!H$16)</f>
        <v>0</v>
      </c>
      <c r="I142" s="276">
        <f>IF(I$16=0,0,I$16/PPA_fec!I$16)</f>
        <v>0</v>
      </c>
      <c r="J142" s="276">
        <f>IF(J$16=0,0,J$16/PPA_fec!J$16)</f>
        <v>0</v>
      </c>
      <c r="K142" s="276">
        <f>IF(K$16=0,0,K$16/PPA_fec!K$16)</f>
        <v>0</v>
      </c>
      <c r="L142" s="276">
        <f>IF(L$16=0,0,L$16/PPA_fec!L$16)</f>
        <v>0</v>
      </c>
      <c r="M142" s="276">
        <f>IF(M$16=0,0,M$16/PPA_fec!M$16)</f>
        <v>0</v>
      </c>
      <c r="N142" s="276">
        <f>IF(N$16=0,0,N$16/PPA_fec!N$16)</f>
        <v>0</v>
      </c>
      <c r="O142" s="276">
        <f>IF(O$16=0,0,O$16/PPA_fec!O$16)</f>
        <v>0</v>
      </c>
      <c r="P142" s="276">
        <f>IF(P$16=0,0,P$16/PPA_fec!P$16)</f>
        <v>0</v>
      </c>
      <c r="Q142" s="276">
        <f>IF(Q$16=0,0,Q$16/PPA_fec!Q$16)</f>
        <v>0</v>
      </c>
      <c r="R142" s="276">
        <f>IF(R$16=0,0,R$16/PPA_fec!R$16)</f>
        <v>0</v>
      </c>
      <c r="S142" s="276">
        <f>IF(S$16=0,0,S$16/PPA_fec!S$16)</f>
        <v>0</v>
      </c>
      <c r="T142" s="276">
        <f>IF(T$16=0,0,T$16/PPA_fec!T$16)</f>
        <v>0</v>
      </c>
      <c r="U142" s="276">
        <f>IF(U$16=0,0,U$16/PPA_fec!U$16)</f>
        <v>0</v>
      </c>
      <c r="V142" s="276">
        <f>IF(V$16=0,0,V$16/PPA_fec!V$16)</f>
        <v>0</v>
      </c>
      <c r="W142" s="276">
        <f>IF(W$16=0,0,W$16/PPA_fec!W$16)</f>
        <v>0</v>
      </c>
      <c r="X142" s="276">
        <f>IF(X$16=0,0,X$16/PPA_fec!X$16)</f>
        <v>0</v>
      </c>
      <c r="Y142" s="276">
        <f>IF(Y$16=0,0,Y$16/PPA_fec!Y$16)</f>
        <v>0</v>
      </c>
      <c r="DA142" s="79"/>
    </row>
    <row r="143" spans="1:105" ht="12" customHeight="1" x14ac:dyDescent="0.25">
      <c r="A143" s="174" t="s">
        <v>1855</v>
      </c>
      <c r="B143" s="276">
        <f>IF(B$17=0,0,B$17/PPA_fec!B$17)</f>
        <v>0</v>
      </c>
      <c r="C143" s="276">
        <f>IF(C$17=0,0,C$17/PPA_fec!C$17)</f>
        <v>0</v>
      </c>
      <c r="D143" s="276">
        <f>IF(D$17=0,0,D$17/PPA_fec!D$17)</f>
        <v>0</v>
      </c>
      <c r="E143" s="276">
        <f>IF(E$17=0,0,E$17/PPA_fec!E$17)</f>
        <v>0</v>
      </c>
      <c r="F143" s="276">
        <f>IF(F$17=0,0,F$17/PPA_fec!F$17)</f>
        <v>0</v>
      </c>
      <c r="G143" s="276">
        <f>IF(G$17=0,0,G$17/PPA_fec!G$17)</f>
        <v>0</v>
      </c>
      <c r="H143" s="276">
        <f>IF(H$17=0,0,H$17/PPA_fec!H$17)</f>
        <v>0</v>
      </c>
      <c r="I143" s="276">
        <f>IF(I$17=0,0,I$17/PPA_fec!I$17)</f>
        <v>0</v>
      </c>
      <c r="J143" s="276">
        <f>IF(J$17=0,0,J$17/PPA_fec!J$17)</f>
        <v>0</v>
      </c>
      <c r="K143" s="276">
        <f>IF(K$17=0,0,K$17/PPA_fec!K$17)</f>
        <v>0</v>
      </c>
      <c r="L143" s="276">
        <f>IF(L$17=0,0,L$17/PPA_fec!L$17)</f>
        <v>0</v>
      </c>
      <c r="M143" s="276">
        <f>IF(M$17=0,0,M$17/PPA_fec!M$17)</f>
        <v>0</v>
      </c>
      <c r="N143" s="276">
        <f>IF(N$17=0,0,N$17/PPA_fec!N$17)</f>
        <v>0</v>
      </c>
      <c r="O143" s="276">
        <f>IF(O$17=0,0,O$17/PPA_fec!O$17)</f>
        <v>0</v>
      </c>
      <c r="P143" s="276">
        <f>IF(P$17=0,0,P$17/PPA_fec!P$17)</f>
        <v>0</v>
      </c>
      <c r="Q143" s="276">
        <f>IF(Q$17=0,0,Q$17/PPA_fec!Q$17)</f>
        <v>0</v>
      </c>
      <c r="R143" s="276">
        <f>IF(R$17=0,0,R$17/PPA_fec!R$17)</f>
        <v>0</v>
      </c>
      <c r="S143" s="276">
        <f>IF(S$17=0,0,S$17/PPA_fec!S$17)</f>
        <v>0</v>
      </c>
      <c r="T143" s="276">
        <f>IF(T$17=0,0,T$17/PPA_fec!T$17)</f>
        <v>0</v>
      </c>
      <c r="U143" s="276">
        <f>IF(U$17=0,0,U$17/PPA_fec!U$17)</f>
        <v>0</v>
      </c>
      <c r="V143" s="276">
        <f>IF(V$17=0,0,V$17/PPA_fec!V$17)</f>
        <v>0</v>
      </c>
      <c r="W143" s="276">
        <f>IF(W$17=0,0,W$17/PPA_fec!W$17)</f>
        <v>0</v>
      </c>
      <c r="X143" s="276">
        <f>IF(X$17=0,0,X$17/PPA_fec!X$17)</f>
        <v>0</v>
      </c>
      <c r="Y143" s="276">
        <f>IF(Y$17=0,0,Y$17/PPA_fec!Y$17)</f>
        <v>0</v>
      </c>
      <c r="DA143" s="79"/>
    </row>
    <row r="144" spans="1:105" ht="12" customHeight="1" x14ac:dyDescent="0.25">
      <c r="A144" s="41" t="s">
        <v>1870</v>
      </c>
      <c r="B144" s="277">
        <f>IF(B$30=0,0,B$30/PPA_fec!B$30)</f>
        <v>0</v>
      </c>
      <c r="C144" s="277">
        <f>IF(C$30=0,0,C$30/PPA_fec!C$30)</f>
        <v>0</v>
      </c>
      <c r="D144" s="277">
        <f>IF(D$30=0,0,D$30/PPA_fec!D$30)</f>
        <v>0</v>
      </c>
      <c r="E144" s="277">
        <f>IF(E$30=0,0,E$30/PPA_fec!E$30)</f>
        <v>0</v>
      </c>
      <c r="F144" s="277">
        <f>IF(F$30=0,0,F$30/PPA_fec!F$30)</f>
        <v>0</v>
      </c>
      <c r="G144" s="277">
        <f>IF(G$30=0,0,G$30/PPA_fec!G$30)</f>
        <v>0</v>
      </c>
      <c r="H144" s="277">
        <f>IF(H$30=0,0,H$30/PPA_fec!H$30)</f>
        <v>0</v>
      </c>
      <c r="I144" s="277">
        <f>IF(I$30=0,0,I$30/PPA_fec!I$30)</f>
        <v>0</v>
      </c>
      <c r="J144" s="277">
        <f>IF(J$30=0,0,J$30/PPA_fec!J$30)</f>
        <v>0</v>
      </c>
      <c r="K144" s="277">
        <f>IF(K$30=0,0,K$30/PPA_fec!K$30)</f>
        <v>0</v>
      </c>
      <c r="L144" s="277">
        <f>IF(L$30=0,0,L$30/PPA_fec!L$30)</f>
        <v>0</v>
      </c>
      <c r="M144" s="277">
        <f>IF(M$30=0,0,M$30/PPA_fec!M$30)</f>
        <v>0</v>
      </c>
      <c r="N144" s="277">
        <f>IF(N$30=0,0,N$30/PPA_fec!N$30)</f>
        <v>0</v>
      </c>
      <c r="O144" s="277">
        <f>IF(O$30=0,0,O$30/PPA_fec!O$30)</f>
        <v>0</v>
      </c>
      <c r="P144" s="277">
        <f>IF(P$30=0,0,P$30/PPA_fec!P$30)</f>
        <v>0</v>
      </c>
      <c r="Q144" s="277">
        <f>IF(Q$30=0,0,Q$30/PPA_fec!Q$30)</f>
        <v>0</v>
      </c>
      <c r="R144" s="277">
        <f>IF(R$30=0,0,R$30/PPA_fec!R$30)</f>
        <v>0</v>
      </c>
      <c r="S144" s="277">
        <f>IF(S$30=0,0,S$30/PPA_fec!S$30)</f>
        <v>0</v>
      </c>
      <c r="T144" s="277">
        <f>IF(T$30=0,0,T$30/PPA_fec!T$30)</f>
        <v>0</v>
      </c>
      <c r="U144" s="277">
        <f>IF(U$30=0,0,U$30/PPA_fec!U$30)</f>
        <v>0</v>
      </c>
      <c r="V144" s="277">
        <f>IF(V$30=0,0,V$30/PPA_fec!V$30)</f>
        <v>0</v>
      </c>
      <c r="W144" s="277">
        <f>IF(W$30=0,0,W$30/PPA_fec!W$30)</f>
        <v>0</v>
      </c>
      <c r="X144" s="277">
        <f>IF(X$30=0,0,X$30/PPA_fec!X$30)</f>
        <v>0</v>
      </c>
      <c r="Y144" s="277">
        <f>IF(Y$30=0,0,Y$30/PPA_fec!Y$30)</f>
        <v>0</v>
      </c>
      <c r="DA144" s="82"/>
    </row>
    <row r="145" spans="1:105" ht="12" customHeight="1" x14ac:dyDescent="0.25">
      <c r="J145" s="131"/>
    </row>
    <row r="146" spans="1:105" ht="12" customHeight="1" x14ac:dyDescent="0.25">
      <c r="A146" s="35" t="s">
        <v>55</v>
      </c>
      <c r="B146" s="320">
        <f>IF(B$32=0,0,B$32/PPA_fec!B$32)</f>
        <v>2.6021888575575169</v>
      </c>
      <c r="C146" s="320">
        <f>IF(C$32=0,0,C$32/PPA_fec!C$32)</f>
        <v>2.5347576166735193</v>
      </c>
      <c r="D146" s="320">
        <f>IF(D$32=0,0,D$32/PPA_fec!D$32)</f>
        <v>2.5500223766990961</v>
      </c>
      <c r="E146" s="320">
        <f>IF(E$32=0,0,E$32/PPA_fec!E$32)</f>
        <v>2.4630422737355677</v>
      </c>
      <c r="F146" s="320">
        <f>IF(F$32=0,0,F$32/PPA_fec!F$32)</f>
        <v>2.197486088457385</v>
      </c>
      <c r="G146" s="320">
        <f>IF(G$32=0,0,G$32/PPA_fec!G$32)</f>
        <v>2.1874161655119919</v>
      </c>
      <c r="H146" s="320">
        <f>IF(H$32=0,0,H$32/PPA_fec!H$32)</f>
        <v>2.2330393754233744</v>
      </c>
      <c r="I146" s="320">
        <f>IF(I$32=0,0,I$32/PPA_fec!I$32)</f>
        <v>2.1279890922451417</v>
      </c>
      <c r="J146" s="320">
        <f>IF(J$32=0,0,J$32/PPA_fec!J$32)</f>
        <v>2.0960693766396172</v>
      </c>
      <c r="K146" s="320">
        <f>IF(K$32=0,0,K$32/PPA_fec!K$32)</f>
        <v>1.9456218361841946</v>
      </c>
      <c r="L146" s="320">
        <f>IF(L$32=0,0,L$32/PPA_fec!L$32)</f>
        <v>1.7914974121000935</v>
      </c>
      <c r="M146" s="320">
        <f>IF(M$32=0,0,M$32/PPA_fec!M$32)</f>
        <v>1.9410036555184622</v>
      </c>
      <c r="N146" s="320">
        <f>IF(N$32=0,0,N$32/PPA_fec!N$32)</f>
        <v>1.6842237725231735</v>
      </c>
      <c r="O146" s="320">
        <f>IF(O$32=0,0,O$32/PPA_fec!O$32)</f>
        <v>1.6433087310152115</v>
      </c>
      <c r="P146" s="320">
        <f>IF(P$32=0,0,P$32/PPA_fec!P$32)</f>
        <v>1.5358638755707681</v>
      </c>
      <c r="Q146" s="320">
        <f>IF(Q$32=0,0,Q$32/PPA_fec!Q$32)</f>
        <v>1.4260986804654758</v>
      </c>
      <c r="R146" s="320">
        <f>IF(R$32=0,0,R$32/PPA_fec!R$32)</f>
        <v>1.8791451409968365</v>
      </c>
      <c r="S146" s="320">
        <f>IF(S$32=0,0,S$32/PPA_fec!S$32)</f>
        <v>1.7769066322839553</v>
      </c>
      <c r="T146" s="320">
        <f>IF(T$32=0,0,T$32/PPA_fec!T$32)</f>
        <v>1.9140506121310334</v>
      </c>
      <c r="U146" s="320">
        <f>IF(U$32=0,0,U$32/PPA_fec!U$32)</f>
        <v>1.4131972473135317</v>
      </c>
      <c r="V146" s="320">
        <f>IF(V$32=0,0,V$32/PPA_fec!V$32)</f>
        <v>1.3865258130252565</v>
      </c>
      <c r="W146" s="320">
        <f>IF(W$32=0,0,W$32/PPA_fec!W$32)</f>
        <v>1.4806225484808326</v>
      </c>
      <c r="X146" s="320">
        <f>IF(X$32=0,0,X$32/PPA_fec!X$32)</f>
        <v>1.3674498376490927</v>
      </c>
      <c r="Y146" s="320">
        <f>IF(Y$32=0,0,Y$32/PPA_fec!Y$32)</f>
        <v>1.4989552298278563</v>
      </c>
      <c r="DA146" s="95"/>
    </row>
    <row r="147" spans="1:105" ht="12" customHeight="1" x14ac:dyDescent="0.25">
      <c r="A147" s="55" t="s">
        <v>91</v>
      </c>
      <c r="B147" s="273">
        <f>IF(B$33=0,0,B$33/PPA_fec!B$33)</f>
        <v>0</v>
      </c>
      <c r="C147" s="273">
        <f>IF(C$33=0,0,C$33/PPA_fec!C$33)</f>
        <v>0</v>
      </c>
      <c r="D147" s="273">
        <f>IF(D$33=0,0,D$33/PPA_fec!D$33)</f>
        <v>0</v>
      </c>
      <c r="E147" s="273">
        <f>IF(E$33=0,0,E$33/PPA_fec!E$33)</f>
        <v>0</v>
      </c>
      <c r="F147" s="273">
        <f>IF(F$33=0,0,F$33/PPA_fec!F$33)</f>
        <v>0</v>
      </c>
      <c r="G147" s="273">
        <f>IF(G$33=0,0,G$33/PPA_fec!G$33)</f>
        <v>0</v>
      </c>
      <c r="H147" s="273">
        <f>IF(H$33=0,0,H$33/PPA_fec!H$33)</f>
        <v>0</v>
      </c>
      <c r="I147" s="273">
        <f>IF(I$33=0,0,I$33/PPA_fec!I$33)</f>
        <v>0</v>
      </c>
      <c r="J147" s="273">
        <f>IF(J$33=0,0,J$33/PPA_fec!J$33)</f>
        <v>0</v>
      </c>
      <c r="K147" s="273">
        <f>IF(K$33=0,0,K$33/PPA_fec!K$33)</f>
        <v>0</v>
      </c>
      <c r="L147" s="273">
        <f>IF(L$33=0,0,L$33/PPA_fec!L$33)</f>
        <v>0</v>
      </c>
      <c r="M147" s="273">
        <f>IF(M$33=0,0,M$33/PPA_fec!M$33)</f>
        <v>0</v>
      </c>
      <c r="N147" s="273">
        <f>IF(N$33=0,0,N$33/PPA_fec!N$33)</f>
        <v>0</v>
      </c>
      <c r="O147" s="273">
        <f>IF(O$33=0,0,O$33/PPA_fec!O$33)</f>
        <v>0</v>
      </c>
      <c r="P147" s="273">
        <f>IF(P$33=0,0,P$33/PPA_fec!P$33)</f>
        <v>0</v>
      </c>
      <c r="Q147" s="273">
        <f>IF(Q$33=0,0,Q$33/PPA_fec!Q$33)</f>
        <v>0</v>
      </c>
      <c r="R147" s="273">
        <f>IF(R$33=0,0,R$33/PPA_fec!R$33)</f>
        <v>0</v>
      </c>
      <c r="S147" s="273">
        <f>IF(S$33=0,0,S$33/PPA_fec!S$33)</f>
        <v>0</v>
      </c>
      <c r="T147" s="273">
        <f>IF(T$33=0,0,T$33/PPA_fec!T$33)</f>
        <v>0</v>
      </c>
      <c r="U147" s="273">
        <f>IF(U$33=0,0,U$33/PPA_fec!U$33)</f>
        <v>0</v>
      </c>
      <c r="V147" s="273">
        <f>IF(V$33=0,0,V$33/PPA_fec!V$33)</f>
        <v>0</v>
      </c>
      <c r="W147" s="273">
        <f>IF(W$33=0,0,W$33/PPA_fec!W$33)</f>
        <v>0</v>
      </c>
      <c r="X147" s="273">
        <f>IF(X$33=0,0,X$33/PPA_fec!X$33)</f>
        <v>0</v>
      </c>
      <c r="Y147" s="273">
        <f>IF(Y$33=0,0,Y$33/PPA_fec!Y$33)</f>
        <v>0</v>
      </c>
      <c r="DA147" s="76"/>
    </row>
    <row r="148" spans="1:105" ht="12" customHeight="1" x14ac:dyDescent="0.25">
      <c r="A148" s="173" t="s">
        <v>92</v>
      </c>
      <c r="B148" s="274">
        <f>IF(B$34=0,0,B$34/PPA_fec!B$34)</f>
        <v>0</v>
      </c>
      <c r="C148" s="274">
        <f>IF(C$34=0,0,C$34/PPA_fec!C$34)</f>
        <v>0</v>
      </c>
      <c r="D148" s="274">
        <f>IF(D$34=0,0,D$34/PPA_fec!D$34)</f>
        <v>0</v>
      </c>
      <c r="E148" s="274">
        <f>IF(E$34=0,0,E$34/PPA_fec!E$34)</f>
        <v>0</v>
      </c>
      <c r="F148" s="274">
        <f>IF(F$34=0,0,F$34/PPA_fec!F$34)</f>
        <v>0</v>
      </c>
      <c r="G148" s="274">
        <f>IF(G$34=0,0,G$34/PPA_fec!G$34)</f>
        <v>0</v>
      </c>
      <c r="H148" s="274">
        <f>IF(H$34=0,0,H$34/PPA_fec!H$34)</f>
        <v>0</v>
      </c>
      <c r="I148" s="274">
        <f>IF(I$34=0,0,I$34/PPA_fec!I$34)</f>
        <v>0</v>
      </c>
      <c r="J148" s="274">
        <f>IF(J$34=0,0,J$34/PPA_fec!J$34)</f>
        <v>0</v>
      </c>
      <c r="K148" s="274">
        <f>IF(K$34=0,0,K$34/PPA_fec!K$34)</f>
        <v>0</v>
      </c>
      <c r="L148" s="274">
        <f>IF(L$34=0,0,L$34/PPA_fec!L$34)</f>
        <v>0</v>
      </c>
      <c r="M148" s="274">
        <f>IF(M$34=0,0,M$34/PPA_fec!M$34)</f>
        <v>0</v>
      </c>
      <c r="N148" s="274">
        <f>IF(N$34=0,0,N$34/PPA_fec!N$34)</f>
        <v>0</v>
      </c>
      <c r="O148" s="274">
        <f>IF(O$34=0,0,O$34/PPA_fec!O$34)</f>
        <v>0</v>
      </c>
      <c r="P148" s="274">
        <f>IF(P$34=0,0,P$34/PPA_fec!P$34)</f>
        <v>0</v>
      </c>
      <c r="Q148" s="274">
        <f>IF(Q$34=0,0,Q$34/PPA_fec!Q$34)</f>
        <v>0</v>
      </c>
      <c r="R148" s="274">
        <f>IF(R$34=0,0,R$34/PPA_fec!R$34)</f>
        <v>0</v>
      </c>
      <c r="S148" s="274">
        <f>IF(S$34=0,0,S$34/PPA_fec!S$34)</f>
        <v>0</v>
      </c>
      <c r="T148" s="274">
        <f>IF(T$34=0,0,T$34/PPA_fec!T$34)</f>
        <v>0</v>
      </c>
      <c r="U148" s="274">
        <f>IF(U$34=0,0,U$34/PPA_fec!U$34)</f>
        <v>0</v>
      </c>
      <c r="V148" s="274">
        <f>IF(V$34=0,0,V$34/PPA_fec!V$34)</f>
        <v>0</v>
      </c>
      <c r="W148" s="274">
        <f>IF(W$34=0,0,W$34/PPA_fec!W$34)</f>
        <v>0</v>
      </c>
      <c r="X148" s="274">
        <f>IF(X$34=0,0,X$34/PPA_fec!X$34)</f>
        <v>0</v>
      </c>
      <c r="Y148" s="274">
        <f>IF(Y$34=0,0,Y$34/PPA_fec!Y$34)</f>
        <v>0</v>
      </c>
      <c r="DA148" s="77"/>
    </row>
    <row r="149" spans="1:105" ht="12" customHeight="1" x14ac:dyDescent="0.25">
      <c r="A149" s="173" t="s">
        <v>93</v>
      </c>
      <c r="B149" s="274">
        <f>IF(B$35=0,0,B$35/PPA_fec!B$35)</f>
        <v>0</v>
      </c>
      <c r="C149" s="274">
        <f>IF(C$35=0,0,C$35/PPA_fec!C$35)</f>
        <v>0</v>
      </c>
      <c r="D149" s="274">
        <f>IF(D$35=0,0,D$35/PPA_fec!D$35)</f>
        <v>0</v>
      </c>
      <c r="E149" s="274">
        <f>IF(E$35=0,0,E$35/PPA_fec!E$35)</f>
        <v>0</v>
      </c>
      <c r="F149" s="274">
        <f>IF(F$35=0,0,F$35/PPA_fec!F$35)</f>
        <v>0</v>
      </c>
      <c r="G149" s="274">
        <f>IF(G$35=0,0,G$35/PPA_fec!G$35)</f>
        <v>0</v>
      </c>
      <c r="H149" s="274">
        <f>IF(H$35=0,0,H$35/PPA_fec!H$35)</f>
        <v>0</v>
      </c>
      <c r="I149" s="274">
        <f>IF(I$35=0,0,I$35/PPA_fec!I$35)</f>
        <v>0</v>
      </c>
      <c r="J149" s="274">
        <f>IF(J$35=0,0,J$35/PPA_fec!J$35)</f>
        <v>0</v>
      </c>
      <c r="K149" s="274">
        <f>IF(K$35=0,0,K$35/PPA_fec!K$35)</f>
        <v>0</v>
      </c>
      <c r="L149" s="274">
        <f>IF(L$35=0,0,L$35/PPA_fec!L$35)</f>
        <v>0</v>
      </c>
      <c r="M149" s="274">
        <f>IF(M$35=0,0,M$35/PPA_fec!M$35)</f>
        <v>0</v>
      </c>
      <c r="N149" s="274">
        <f>IF(N$35=0,0,N$35/PPA_fec!N$35)</f>
        <v>0</v>
      </c>
      <c r="O149" s="274">
        <f>IF(O$35=0,0,O$35/PPA_fec!O$35)</f>
        <v>0</v>
      </c>
      <c r="P149" s="274">
        <f>IF(P$35=0,0,P$35/PPA_fec!P$35)</f>
        <v>0</v>
      </c>
      <c r="Q149" s="274">
        <f>IF(Q$35=0,0,Q$35/PPA_fec!Q$35)</f>
        <v>0</v>
      </c>
      <c r="R149" s="274">
        <f>IF(R$35=0,0,R$35/PPA_fec!R$35)</f>
        <v>0</v>
      </c>
      <c r="S149" s="274">
        <f>IF(S$35=0,0,S$35/PPA_fec!S$35)</f>
        <v>0</v>
      </c>
      <c r="T149" s="274">
        <f>IF(T$35=0,0,T$35/PPA_fec!T$35)</f>
        <v>0</v>
      </c>
      <c r="U149" s="274">
        <f>IF(U$35=0,0,U$35/PPA_fec!U$35)</f>
        <v>0</v>
      </c>
      <c r="V149" s="274">
        <f>IF(V$35=0,0,V$35/PPA_fec!V$35)</f>
        <v>0</v>
      </c>
      <c r="W149" s="274">
        <f>IF(W$35=0,0,W$35/PPA_fec!W$35)</f>
        <v>0</v>
      </c>
      <c r="X149" s="274">
        <f>IF(X$35=0,0,X$35/PPA_fec!X$35)</f>
        <v>0</v>
      </c>
      <c r="Y149" s="274">
        <f>IF(Y$35=0,0,Y$35/PPA_fec!Y$35)</f>
        <v>0</v>
      </c>
      <c r="DA149" s="77"/>
    </row>
    <row r="150" spans="1:105" ht="12" customHeight="1" x14ac:dyDescent="0.25">
      <c r="A150" s="173" t="s">
        <v>94</v>
      </c>
      <c r="B150" s="274">
        <f>IF(B$36=0,0,B$36/PPA_fec!B$36)</f>
        <v>0</v>
      </c>
      <c r="C150" s="274">
        <f>IF(C$36=0,0,C$36/PPA_fec!C$36)</f>
        <v>0</v>
      </c>
      <c r="D150" s="274">
        <f>IF(D$36=0,0,D$36/PPA_fec!D$36)</f>
        <v>0</v>
      </c>
      <c r="E150" s="274">
        <f>IF(E$36=0,0,E$36/PPA_fec!E$36)</f>
        <v>0</v>
      </c>
      <c r="F150" s="274">
        <f>IF(F$36=0,0,F$36/PPA_fec!F$36)</f>
        <v>0</v>
      </c>
      <c r="G150" s="274">
        <f>IF(G$36=0,0,G$36/PPA_fec!G$36)</f>
        <v>0</v>
      </c>
      <c r="H150" s="274">
        <f>IF(H$36=0,0,H$36/PPA_fec!H$36)</f>
        <v>0</v>
      </c>
      <c r="I150" s="274">
        <f>IF(I$36=0,0,I$36/PPA_fec!I$36)</f>
        <v>0</v>
      </c>
      <c r="J150" s="274">
        <f>IF(J$36=0,0,J$36/PPA_fec!J$36)</f>
        <v>0</v>
      </c>
      <c r="K150" s="274">
        <f>IF(K$36=0,0,K$36/PPA_fec!K$36)</f>
        <v>0</v>
      </c>
      <c r="L150" s="274">
        <f>IF(L$36=0,0,L$36/PPA_fec!L$36)</f>
        <v>0</v>
      </c>
      <c r="M150" s="274">
        <f>IF(M$36=0,0,M$36/PPA_fec!M$36)</f>
        <v>0</v>
      </c>
      <c r="N150" s="274">
        <f>IF(N$36=0,0,N$36/PPA_fec!N$36)</f>
        <v>0</v>
      </c>
      <c r="O150" s="274">
        <f>IF(O$36=0,0,O$36/PPA_fec!O$36)</f>
        <v>0</v>
      </c>
      <c r="P150" s="274">
        <f>IF(P$36=0,0,P$36/PPA_fec!P$36)</f>
        <v>0</v>
      </c>
      <c r="Q150" s="274">
        <f>IF(Q$36=0,0,Q$36/PPA_fec!Q$36)</f>
        <v>0</v>
      </c>
      <c r="R150" s="274">
        <f>IF(R$36=0,0,R$36/PPA_fec!R$36)</f>
        <v>0</v>
      </c>
      <c r="S150" s="274">
        <f>IF(S$36=0,0,S$36/PPA_fec!S$36)</f>
        <v>0</v>
      </c>
      <c r="T150" s="274">
        <f>IF(T$36=0,0,T$36/PPA_fec!T$36)</f>
        <v>0</v>
      </c>
      <c r="U150" s="274">
        <f>IF(U$36=0,0,U$36/PPA_fec!U$36)</f>
        <v>0</v>
      </c>
      <c r="V150" s="274">
        <f>IF(V$36=0,0,V$36/PPA_fec!V$36)</f>
        <v>0</v>
      </c>
      <c r="W150" s="274">
        <f>IF(W$36=0,0,W$36/PPA_fec!W$36)</f>
        <v>0</v>
      </c>
      <c r="X150" s="274">
        <f>IF(X$36=0,0,X$36/PPA_fec!X$36)</f>
        <v>0</v>
      </c>
      <c r="Y150" s="274">
        <f>IF(Y$36=0,0,Y$36/PPA_fec!Y$36)</f>
        <v>0</v>
      </c>
      <c r="DA150" s="77"/>
    </row>
    <row r="151" spans="1:105" ht="12" customHeight="1" x14ac:dyDescent="0.25">
      <c r="A151" s="56" t="s">
        <v>95</v>
      </c>
      <c r="B151" s="275">
        <f>IF(B$37=0,0,B$37/PPA_fec!B$37)</f>
        <v>1.9277980511143098</v>
      </c>
      <c r="C151" s="275">
        <f>IF(C$37=0,0,C$37/PPA_fec!C$37)</f>
        <v>1.9499232456019782</v>
      </c>
      <c r="D151" s="275">
        <f>IF(D$37=0,0,D$37/PPA_fec!D$37)</f>
        <v>2.1193362356894427</v>
      </c>
      <c r="E151" s="275">
        <f>IF(E$37=0,0,E$37/PPA_fec!E$37)</f>
        <v>1.8287402594045477</v>
      </c>
      <c r="F151" s="275">
        <f>IF(F$37=0,0,F$37/PPA_fec!F$37)</f>
        <v>0.79371585553584156</v>
      </c>
      <c r="G151" s="275">
        <f>IF(G$37=0,0,G$37/PPA_fec!G$37)</f>
        <v>0.74871433584187841</v>
      </c>
      <c r="H151" s="275">
        <f>IF(H$37=0,0,H$37/PPA_fec!H$37)</f>
        <v>1.0002676894104932</v>
      </c>
      <c r="I151" s="275">
        <f>IF(I$37=0,0,I$37/PPA_fec!I$37)</f>
        <v>0.58506861526149678</v>
      </c>
      <c r="J151" s="275">
        <f>IF(J$37=0,0,J$37/PPA_fec!J$37)</f>
        <v>0.68457868768660424</v>
      </c>
      <c r="K151" s="275">
        <f>IF(K$37=0,0,K$37/PPA_fec!K$37)</f>
        <v>0.52781095133939271</v>
      </c>
      <c r="L151" s="275">
        <f>IF(L$37=0,0,L$37/PPA_fec!L$37)</f>
        <v>0.27224833199754256</v>
      </c>
      <c r="M151" s="275">
        <f>IF(M$37=0,0,M$37/PPA_fec!M$37)</f>
        <v>0.71320122412381415</v>
      </c>
      <c r="N151" s="275">
        <f>IF(N$37=0,0,N$37/PPA_fec!N$37)</f>
        <v>0.15960291406096441</v>
      </c>
      <c r="O151" s="275">
        <f>IF(O$37=0,0,O$37/PPA_fec!O$37)</f>
        <v>0.19137432273246779</v>
      </c>
      <c r="P151" s="275">
        <f>IF(P$37=0,0,P$37/PPA_fec!P$37)</f>
        <v>0.15100166261794618</v>
      </c>
      <c r="Q151" s="275">
        <f>IF(Q$37=0,0,Q$37/PPA_fec!Q$37)</f>
        <v>7.9569714941680747E-2</v>
      </c>
      <c r="R151" s="275">
        <f>IF(R$37=0,0,R$37/PPA_fec!R$37)</f>
        <v>0.45266439137515696</v>
      </c>
      <c r="S151" s="275">
        <f>IF(S$37=0,0,S$37/PPA_fec!S$37)</f>
        <v>0.46114171511596147</v>
      </c>
      <c r="T151" s="275">
        <f>IF(T$37=0,0,T$37/PPA_fec!T$37)</f>
        <v>1.1485589805942789</v>
      </c>
      <c r="U151" s="275">
        <f>IF(U$37=0,0,U$37/PPA_fec!U$37)</f>
        <v>8.915304000442012E-2</v>
      </c>
      <c r="V151" s="275">
        <f>IF(V$37=0,0,V$37/PPA_fec!V$37)</f>
        <v>6.786155760744382E-2</v>
      </c>
      <c r="W151" s="275">
        <f>IF(W$37=0,0,W$37/PPA_fec!W$37)</f>
        <v>0.10515518830486149</v>
      </c>
      <c r="X151" s="275">
        <f>IF(X$37=0,0,X$37/PPA_fec!X$37)</f>
        <v>0.12279217576675037</v>
      </c>
      <c r="Y151" s="275">
        <f>IF(Y$37=0,0,Y$37/PPA_fec!Y$37)</f>
        <v>0.20849585663231299</v>
      </c>
      <c r="DA151" s="78"/>
    </row>
    <row r="152" spans="1:105" ht="12" customHeight="1" x14ac:dyDescent="0.25">
      <c r="A152" s="174" t="s">
        <v>1883</v>
      </c>
      <c r="B152" s="276">
        <f>IF(B$43=0,0,B$43/PPA_fec!B$43)</f>
        <v>1.7192229657224638</v>
      </c>
      <c r="C152" s="276">
        <f>IF(C$43=0,0,C$43/PPA_fec!C$43)</f>
        <v>1.5947468600657664</v>
      </c>
      <c r="D152" s="276">
        <f>IF(D$43=0,0,D$43/PPA_fec!D$43)</f>
        <v>1.6826872585728858</v>
      </c>
      <c r="E152" s="276">
        <f>IF(E$43=0,0,E$43/PPA_fec!E$43)</f>
        <v>1.395758135180881</v>
      </c>
      <c r="F152" s="276">
        <f>IF(F$43=0,0,F$43/PPA_fec!F$43)</f>
        <v>0.89525621357251073</v>
      </c>
      <c r="G152" s="276">
        <f>IF(G$43=0,0,G$43/PPA_fec!G$43)</f>
        <v>0.87387479019136094</v>
      </c>
      <c r="H152" s="276">
        <f>IF(H$43=0,0,H$43/PPA_fec!H$43)</f>
        <v>0.97334572430792921</v>
      </c>
      <c r="I152" s="276">
        <f>IF(I$43=0,0,I$43/PPA_fec!I$43)</f>
        <v>0.79403880558683881</v>
      </c>
      <c r="J152" s="276">
        <f>IF(J$43=0,0,J$43/PPA_fec!J$43)</f>
        <v>0.79024019722250805</v>
      </c>
      <c r="K152" s="276">
        <f>IF(K$43=0,0,K$43/PPA_fec!K$43)</f>
        <v>0.65613370395972759</v>
      </c>
      <c r="L152" s="276">
        <f>IF(L$43=0,0,L$43/PPA_fec!L$43)</f>
        <v>0.5129733318706321</v>
      </c>
      <c r="M152" s="276">
        <f>IF(M$43=0,0,M$43/PPA_fec!M$43)</f>
        <v>0.68284960054241117</v>
      </c>
      <c r="N152" s="276">
        <f>IF(N$43=0,0,N$43/PPA_fec!N$43)</f>
        <v>0.43322830301070675</v>
      </c>
      <c r="O152" s="276">
        <f>IF(O$43=0,0,O$43/PPA_fec!O$43)</f>
        <v>0.43954549440116697</v>
      </c>
      <c r="P152" s="276">
        <f>IF(P$43=0,0,P$43/PPA_fec!P$43)</f>
        <v>0.37690843466393764</v>
      </c>
      <c r="Q152" s="276">
        <f>IF(Q$43=0,0,Q$43/PPA_fec!Q$43)</f>
        <v>0.3209883601605294</v>
      </c>
      <c r="R152" s="276">
        <f>IF(R$43=0,0,R$43/PPA_fec!R$43)</f>
        <v>0.66004062955104936</v>
      </c>
      <c r="S152" s="276">
        <f>IF(S$43=0,0,S$43/PPA_fec!S$43)</f>
        <v>0.59186088153750804</v>
      </c>
      <c r="T152" s="276">
        <f>IF(T$43=0,0,T$43/PPA_fec!T$43)</f>
        <v>0.80349708133577469</v>
      </c>
      <c r="U152" s="276">
        <f>IF(U$43=0,0,U$43/PPA_fec!U$43)</f>
        <v>0.32094429420709025</v>
      </c>
      <c r="V152" s="276">
        <f>IF(V$43=0,0,V$43/PPA_fec!V$43)</f>
        <v>0.30768500124898895</v>
      </c>
      <c r="W152" s="276">
        <f>IF(W$43=0,0,W$43/PPA_fec!W$43)</f>
        <v>0.35991093981813804</v>
      </c>
      <c r="X152" s="276">
        <f>IF(X$43=0,0,X$43/PPA_fec!X$43)</f>
        <v>0.31941818860886112</v>
      </c>
      <c r="Y152" s="276">
        <f>IF(Y$43=0,0,Y$43/PPA_fec!Y$43)</f>
        <v>0.38786604939708863</v>
      </c>
      <c r="DA152" s="79"/>
    </row>
    <row r="153" spans="1:105" ht="12" customHeight="1" x14ac:dyDescent="0.25">
      <c r="A153" s="174" t="s">
        <v>1898</v>
      </c>
      <c r="B153" s="276">
        <f>IF(B$56=0,0,B$56/PPA_fec!B$56)</f>
        <v>2.876413074010987</v>
      </c>
      <c r="C153" s="276">
        <f>IF(C$56=0,0,C$56/PPA_fec!C$56)</f>
        <v>2.8074332620737223</v>
      </c>
      <c r="D153" s="276">
        <f>IF(D$56=0,0,D$56/PPA_fec!D$56)</f>
        <v>2.8176105099651378</v>
      </c>
      <c r="E153" s="276">
        <f>IF(E$56=0,0,E$56/PPA_fec!E$56)</f>
        <v>2.7416913621925181</v>
      </c>
      <c r="F153" s="276">
        <f>IF(F$56=0,0,F$56/PPA_fec!F$56)</f>
        <v>2.5052888256022103</v>
      </c>
      <c r="G153" s="276">
        <f>IF(G$56=0,0,G$56/PPA_fec!G$56)</f>
        <v>2.4981420452083909</v>
      </c>
      <c r="H153" s="276">
        <f>IF(H$56=0,0,H$56/PPA_fec!H$56)</f>
        <v>2.5308352177937357</v>
      </c>
      <c r="I153" s="276">
        <f>IF(I$56=0,0,I$56/PPA_fec!I$56)</f>
        <v>2.4460606549760988</v>
      </c>
      <c r="J153" s="276">
        <f>IF(J$56=0,0,J$56/PPA_fec!J$56)</f>
        <v>2.4050674755356694</v>
      </c>
      <c r="K153" s="276">
        <f>IF(K$56=0,0,K$56/PPA_fec!K$56)</f>
        <v>2.2558744699118267</v>
      </c>
      <c r="L153" s="276">
        <f>IF(L$56=0,0,L$56/PPA_fec!L$56)</f>
        <v>2.118455875132633</v>
      </c>
      <c r="M153" s="276">
        <f>IF(M$56=0,0,M$56/PPA_fec!M$56)</f>
        <v>2.2377473264843415</v>
      </c>
      <c r="N153" s="276">
        <f>IF(N$56=0,0,N$56/PPA_fec!N$56)</f>
        <v>2.0221935807360771</v>
      </c>
      <c r="O153" s="276">
        <f>IF(O$56=0,0,O$56/PPA_fec!O$56)</f>
        <v>1.9617014194905067</v>
      </c>
      <c r="P153" s="276">
        <f>IF(P$56=0,0,P$56/PPA_fec!P$56)</f>
        <v>1.8550267967980059</v>
      </c>
      <c r="Q153" s="276">
        <f>IF(Q$56=0,0,Q$56/PPA_fec!Q$56)</f>
        <v>1.7496728740533001</v>
      </c>
      <c r="R153" s="276">
        <f>IF(R$56=0,0,R$56/PPA_fec!R$56)</f>
        <v>2.1728369794694493</v>
      </c>
      <c r="S153" s="276">
        <f>IF(S$56=0,0,S$56/PPA_fec!S$56)</f>
        <v>2.0634057385724898</v>
      </c>
      <c r="T153" s="276">
        <f>IF(T$56=0,0,T$56/PPA_fec!T$56)</f>
        <v>2.1701672732515025</v>
      </c>
      <c r="U153" s="276">
        <f>IF(U$56=0,0,U$56/PPA_fec!U$56)</f>
        <v>1.730388796263516</v>
      </c>
      <c r="V153" s="276">
        <f>IF(V$56=0,0,V$56/PPA_fec!V$56)</f>
        <v>1.7062574728324105</v>
      </c>
      <c r="W153" s="276">
        <f>IF(W$56=0,0,W$56/PPA_fec!W$56)</f>
        <v>1.7945629134820074</v>
      </c>
      <c r="X153" s="276">
        <f>IF(X$56=0,0,X$56/PPA_fec!X$56)</f>
        <v>1.664137025448005</v>
      </c>
      <c r="Y153" s="276">
        <f>IF(Y$56=0,0,Y$56/PPA_fec!Y$56)</f>
        <v>1.7946354151468475</v>
      </c>
      <c r="DA153" s="79"/>
    </row>
    <row r="154" spans="1:105" ht="12" customHeight="1" x14ac:dyDescent="0.25">
      <c r="A154" s="41" t="s">
        <v>1913</v>
      </c>
      <c r="B154" s="277">
        <f>IF(B$69=0,0,B$69/PPA_fec!B$69)</f>
        <v>2.4810669872231066</v>
      </c>
      <c r="C154" s="277">
        <f>IF(C$69=0,0,C$69/PPA_fec!C$69)</f>
        <v>2.4330306901023171</v>
      </c>
      <c r="D154" s="277">
        <f>IF(D$69=0,0,D$69/PPA_fec!D$69)</f>
        <v>2.4299556702465575</v>
      </c>
      <c r="E154" s="277">
        <f>IF(E$69=0,0,E$69/PPA_fec!E$69)</f>
        <v>2.4032503111191317</v>
      </c>
      <c r="F154" s="277">
        <f>IF(F$69=0,0,F$69/PPA_fec!F$69)</f>
        <v>2.304510190805257</v>
      </c>
      <c r="G154" s="277">
        <f>IF(G$69=0,0,G$69/PPA_fec!G$69)</f>
        <v>2.3061360072700943</v>
      </c>
      <c r="H154" s="277">
        <f>IF(H$69=0,0,H$69/PPA_fec!H$69)</f>
        <v>2.3010647080984099</v>
      </c>
      <c r="I154" s="277">
        <f>IF(I$69=0,0,I$69/PPA_fec!I$69)</f>
        <v>2.2880696682849013</v>
      </c>
      <c r="J154" s="277">
        <f>IF(J$69=0,0,J$69/PPA_fec!J$69)</f>
        <v>2.2448080453596653</v>
      </c>
      <c r="K154" s="277">
        <f>IF(K$69=0,0,K$69/PPA_fec!K$69)</f>
        <v>2.156543310196791</v>
      </c>
      <c r="L154" s="277">
        <f>IF(L$69=0,0,L$69/PPA_fec!L$69)</f>
        <v>2.1145283688786307</v>
      </c>
      <c r="M154" s="277">
        <f>IF(M$69=0,0,M$69/PPA_fec!M$69)</f>
        <v>2.1184639226488482</v>
      </c>
      <c r="N154" s="277">
        <f>IF(N$69=0,0,N$69/PPA_fec!N$69)</f>
        <v>2.0899885602574177</v>
      </c>
      <c r="O154" s="277">
        <f>IF(O$69=0,0,O$69/PPA_fec!O$69)</f>
        <v>2.0004668238003505</v>
      </c>
      <c r="P154" s="277">
        <f>IF(P$69=0,0,P$69/PPA_fec!P$69)</f>
        <v>1.9501357022650783</v>
      </c>
      <c r="Q154" s="277">
        <f>IF(Q$69=0,0,Q$69/PPA_fec!Q$69)</f>
        <v>1.9065412362234178</v>
      </c>
      <c r="R154" s="277">
        <f>IF(R$69=0,0,R$69/PPA_fec!R$69)</f>
        <v>2.058512290964376</v>
      </c>
      <c r="S154" s="277">
        <f>IF(S$69=0,0,S$69/PPA_fec!S$69)</f>
        <v>1.9783079665756238</v>
      </c>
      <c r="T154" s="277">
        <f>IF(T$69=0,0,T$69/PPA_fec!T$69)</f>
        <v>1.9848479870115552</v>
      </c>
      <c r="U154" s="277">
        <f>IF(U$69=0,0,U$69/PPA_fec!U$69)</f>
        <v>1.8779203467210384</v>
      </c>
      <c r="V154" s="277">
        <f>IF(V$69=0,0,V$69/PPA_fec!V$69)</f>
        <v>1.8713364594109145</v>
      </c>
      <c r="W154" s="277">
        <f>IF(W$69=0,0,W$69/PPA_fec!W$69)</f>
        <v>1.8941918206586041</v>
      </c>
      <c r="X154" s="277">
        <f>IF(X$69=0,0,X$69/PPA_fec!X$69)</f>
        <v>1.7839586951412563</v>
      </c>
      <c r="Y154" s="277">
        <f>IF(Y$69=0,0,Y$69/PPA_fec!Y$69)</f>
        <v>1.8502091232681162</v>
      </c>
      <c r="DA154" s="82"/>
    </row>
    <row r="155" spans="1:105" ht="12" customHeight="1" x14ac:dyDescent="0.25">
      <c r="J155" s="131"/>
    </row>
    <row r="156" spans="1:105" ht="12" customHeight="1" x14ac:dyDescent="0.25">
      <c r="A156" s="35" t="s">
        <v>62</v>
      </c>
      <c r="B156" s="320">
        <f>IF(B$83=0,0,B$83/PPA_fec!B$83)</f>
        <v>0.50289024540405558</v>
      </c>
      <c r="C156" s="320">
        <f>IF(C$83=0,0,C$83/PPA_fec!C$83)</f>
        <v>0.50834132948345989</v>
      </c>
      <c r="D156" s="320">
        <f>IF(D$83=0,0,D$83/PPA_fec!D$83)</f>
        <v>0.60384046027922811</v>
      </c>
      <c r="E156" s="320">
        <f>IF(E$83=0,0,E$83/PPA_fec!E$83)</f>
        <v>0.43840076407135464</v>
      </c>
      <c r="F156" s="320">
        <f>IF(F$83=0,0,F$83/PPA_fec!F$83)</f>
        <v>0.14785897010949167</v>
      </c>
      <c r="G156" s="320">
        <f>IF(G$83=0,0,G$83/PPA_fec!G$83)</f>
        <v>0.13836031715593974</v>
      </c>
      <c r="H156" s="320">
        <f>IF(H$83=0,0,H$83/PPA_fec!H$83)</f>
        <v>0.1928923001161533</v>
      </c>
      <c r="I156" s="320">
        <f>IF(I$83=0,0,I$83/PPA_fec!I$83)</f>
        <v>0.10563769096196067</v>
      </c>
      <c r="J156" s="320">
        <f>IF(J$83=0,0,J$83/PPA_fec!J$83)</f>
        <v>0.12312258107092099</v>
      </c>
      <c r="K156" s="320">
        <f>IF(K$83=0,0,K$83/PPA_fec!K$83)</f>
        <v>9.0929608160080305E-2</v>
      </c>
      <c r="L156" s="320">
        <f>IF(L$83=0,0,L$83/PPA_fec!L$83)</f>
        <v>4.5913222295087062E-2</v>
      </c>
      <c r="M156" s="320">
        <f>IF(M$83=0,0,M$83/PPA_fec!M$83)</f>
        <v>0.12240833110540109</v>
      </c>
      <c r="N156" s="320">
        <f>IF(N$83=0,0,N$83/PPA_fec!N$83)</f>
        <v>2.6947262273875051E-2</v>
      </c>
      <c r="O156" s="320">
        <f>IF(O$83=0,0,O$83/PPA_fec!O$83)</f>
        <v>3.2345717983482215E-2</v>
      </c>
      <c r="P156" s="320">
        <f>IF(P$83=0,0,P$83/PPA_fec!P$83)</f>
        <v>2.50232501405779E-2</v>
      </c>
      <c r="Q156" s="320">
        <f>IF(Q$83=0,0,Q$83/PPA_fec!Q$83)</f>
        <v>1.3582252998965004E-2</v>
      </c>
      <c r="R156" s="320">
        <f>IF(R$83=0,0,R$83/PPA_fec!R$83)</f>
        <v>8.0746369011013175E-2</v>
      </c>
      <c r="S156" s="320">
        <f>IF(S$83=0,0,S$83/PPA_fec!S$83)</f>
        <v>7.9837047116886703E-2</v>
      </c>
      <c r="T156" s="320">
        <f>IF(T$83=0,0,T$83/PPA_fec!T$83)</f>
        <v>0.21650478480156277</v>
      </c>
      <c r="U156" s="320">
        <f>IF(U$83=0,0,U$83/PPA_fec!U$83)</f>
        <v>1.5104499982543982E-2</v>
      </c>
      <c r="V156" s="320">
        <f>IF(V$83=0,0,V$83/PPA_fec!V$83)</f>
        <v>1.17038307144518E-2</v>
      </c>
      <c r="W156" s="320">
        <f>IF(W$83=0,0,W$83/PPA_fec!W$83)</f>
        <v>1.8081533776000434E-2</v>
      </c>
      <c r="X156" s="320">
        <f>IF(X$83=0,0,X$83/PPA_fec!X$83)</f>
        <v>2.0326224194352583E-2</v>
      </c>
      <c r="Y156" s="320">
        <f>IF(Y$83=0,0,Y$83/PPA_fec!Y$83)</f>
        <v>3.4194268043072691E-2</v>
      </c>
      <c r="DA156" s="95"/>
    </row>
    <row r="157" spans="1:105" ht="12" customHeight="1" x14ac:dyDescent="0.25">
      <c r="A157" s="55" t="s">
        <v>91</v>
      </c>
      <c r="B157" s="330">
        <f>IF(B$84=0,0,B$84/PPA_fec!B$84)</f>
        <v>0</v>
      </c>
      <c r="C157" s="330">
        <f>IF(C$84=0,0,C$84/PPA_fec!C$84)</f>
        <v>0</v>
      </c>
      <c r="D157" s="330">
        <f>IF(D$84=0,0,D$84/PPA_fec!D$84)</f>
        <v>0</v>
      </c>
      <c r="E157" s="330">
        <f>IF(E$84=0,0,E$84/PPA_fec!E$84)</f>
        <v>0</v>
      </c>
      <c r="F157" s="330">
        <f>IF(F$84=0,0,F$84/PPA_fec!F$84)</f>
        <v>0</v>
      </c>
      <c r="G157" s="330">
        <f>IF(G$84=0,0,G$84/PPA_fec!G$84)</f>
        <v>0</v>
      </c>
      <c r="H157" s="330">
        <f>IF(H$84=0,0,H$84/PPA_fec!H$84)</f>
        <v>0</v>
      </c>
      <c r="I157" s="330">
        <f>IF(I$84=0,0,I$84/PPA_fec!I$84)</f>
        <v>0</v>
      </c>
      <c r="J157" s="330">
        <f>IF(J$84=0,0,J$84/PPA_fec!J$84)</f>
        <v>0</v>
      </c>
      <c r="K157" s="330">
        <f>IF(K$84=0,0,K$84/PPA_fec!K$84)</f>
        <v>0</v>
      </c>
      <c r="L157" s="330">
        <f>IF(L$84=0,0,L$84/PPA_fec!L$84)</f>
        <v>0</v>
      </c>
      <c r="M157" s="330">
        <f>IF(M$84=0,0,M$84/PPA_fec!M$84)</f>
        <v>0</v>
      </c>
      <c r="N157" s="330">
        <f>IF(N$84=0,0,N$84/PPA_fec!N$84)</f>
        <v>0</v>
      </c>
      <c r="O157" s="330">
        <f>IF(O$84=0,0,O$84/PPA_fec!O$84)</f>
        <v>0</v>
      </c>
      <c r="P157" s="330">
        <f>IF(P$84=0,0,P$84/PPA_fec!P$84)</f>
        <v>0</v>
      </c>
      <c r="Q157" s="330">
        <f>IF(Q$84=0,0,Q$84/PPA_fec!Q$84)</f>
        <v>0</v>
      </c>
      <c r="R157" s="330">
        <f>IF(R$84=0,0,R$84/PPA_fec!R$84)</f>
        <v>0</v>
      </c>
      <c r="S157" s="330">
        <f>IF(S$84=0,0,S$84/PPA_fec!S$84)</f>
        <v>0</v>
      </c>
      <c r="T157" s="330">
        <f>IF(T$84=0,0,T$84/PPA_fec!T$84)</f>
        <v>0</v>
      </c>
      <c r="U157" s="330">
        <f>IF(U$84=0,0,U$84/PPA_fec!U$84)</f>
        <v>0</v>
      </c>
      <c r="V157" s="330">
        <f>IF(V$84=0,0,V$84/PPA_fec!V$84)</f>
        <v>0</v>
      </c>
      <c r="W157" s="330">
        <f>IF(W$84=0,0,W$84/PPA_fec!W$84)</f>
        <v>0</v>
      </c>
      <c r="X157" s="330">
        <f>IF(X$84=0,0,X$84/PPA_fec!X$84)</f>
        <v>0</v>
      </c>
      <c r="Y157" s="330">
        <f>IF(Y$84=0,0,Y$84/PPA_fec!Y$84)</f>
        <v>0</v>
      </c>
      <c r="DA157" s="67"/>
    </row>
    <row r="158" spans="1:105" ht="12" customHeight="1" x14ac:dyDescent="0.25">
      <c r="A158" s="173" t="s">
        <v>92</v>
      </c>
      <c r="B158" s="331">
        <f>IF(B$85=0,0,B$85/PPA_fec!B$85)</f>
        <v>0</v>
      </c>
      <c r="C158" s="331">
        <f>IF(C$85=0,0,C$85/PPA_fec!C$85)</f>
        <v>0</v>
      </c>
      <c r="D158" s="331">
        <f>IF(D$85=0,0,D$85/PPA_fec!D$85)</f>
        <v>0</v>
      </c>
      <c r="E158" s="331">
        <f>IF(E$85=0,0,E$85/PPA_fec!E$85)</f>
        <v>0</v>
      </c>
      <c r="F158" s="331">
        <f>IF(F$85=0,0,F$85/PPA_fec!F$85)</f>
        <v>0</v>
      </c>
      <c r="G158" s="331">
        <f>IF(G$85=0,0,G$85/PPA_fec!G$85)</f>
        <v>0</v>
      </c>
      <c r="H158" s="331">
        <f>IF(H$85=0,0,H$85/PPA_fec!H$85)</f>
        <v>0</v>
      </c>
      <c r="I158" s="331">
        <f>IF(I$85=0,0,I$85/PPA_fec!I$85)</f>
        <v>0</v>
      </c>
      <c r="J158" s="331">
        <f>IF(J$85=0,0,J$85/PPA_fec!J$85)</f>
        <v>0</v>
      </c>
      <c r="K158" s="331">
        <f>IF(K$85=0,0,K$85/PPA_fec!K$85)</f>
        <v>0</v>
      </c>
      <c r="L158" s="331">
        <f>IF(L$85=0,0,L$85/PPA_fec!L$85)</f>
        <v>0</v>
      </c>
      <c r="M158" s="331">
        <f>IF(M$85=0,0,M$85/PPA_fec!M$85)</f>
        <v>0</v>
      </c>
      <c r="N158" s="331">
        <f>IF(N$85=0,0,N$85/PPA_fec!N$85)</f>
        <v>0</v>
      </c>
      <c r="O158" s="331">
        <f>IF(O$85=0,0,O$85/PPA_fec!O$85)</f>
        <v>0</v>
      </c>
      <c r="P158" s="331">
        <f>IF(P$85=0,0,P$85/PPA_fec!P$85)</f>
        <v>0</v>
      </c>
      <c r="Q158" s="331">
        <f>IF(Q$85=0,0,Q$85/PPA_fec!Q$85)</f>
        <v>0</v>
      </c>
      <c r="R158" s="331">
        <f>IF(R$85=0,0,R$85/PPA_fec!R$85)</f>
        <v>0</v>
      </c>
      <c r="S158" s="331">
        <f>IF(S$85=0,0,S$85/PPA_fec!S$85)</f>
        <v>0</v>
      </c>
      <c r="T158" s="331">
        <f>IF(T$85=0,0,T$85/PPA_fec!T$85)</f>
        <v>0</v>
      </c>
      <c r="U158" s="331">
        <f>IF(U$85=0,0,U$85/PPA_fec!U$85)</f>
        <v>0</v>
      </c>
      <c r="V158" s="331">
        <f>IF(V$85=0,0,V$85/PPA_fec!V$85)</f>
        <v>0</v>
      </c>
      <c r="W158" s="331">
        <f>IF(W$85=0,0,W$85/PPA_fec!W$85)</f>
        <v>0</v>
      </c>
      <c r="X158" s="331">
        <f>IF(X$85=0,0,X$85/PPA_fec!X$85)</f>
        <v>0</v>
      </c>
      <c r="Y158" s="331">
        <f>IF(Y$85=0,0,Y$85/PPA_fec!Y$85)</f>
        <v>0</v>
      </c>
      <c r="DA158" s="177"/>
    </row>
    <row r="159" spans="1:105" ht="12" customHeight="1" x14ac:dyDescent="0.25">
      <c r="A159" s="173" t="s">
        <v>93</v>
      </c>
      <c r="B159" s="331">
        <f>IF(B$86=0,0,B$86/PPA_fec!B$86)</f>
        <v>0</v>
      </c>
      <c r="C159" s="331">
        <f>IF(C$86=0,0,C$86/PPA_fec!C$86)</f>
        <v>0</v>
      </c>
      <c r="D159" s="331">
        <f>IF(D$86=0,0,D$86/PPA_fec!D$86)</f>
        <v>0</v>
      </c>
      <c r="E159" s="331">
        <f>IF(E$86=0,0,E$86/PPA_fec!E$86)</f>
        <v>0</v>
      </c>
      <c r="F159" s="331">
        <f>IF(F$86=0,0,F$86/PPA_fec!F$86)</f>
        <v>0</v>
      </c>
      <c r="G159" s="331">
        <f>IF(G$86=0,0,G$86/PPA_fec!G$86)</f>
        <v>0</v>
      </c>
      <c r="H159" s="331">
        <f>IF(H$86=0,0,H$86/PPA_fec!H$86)</f>
        <v>0</v>
      </c>
      <c r="I159" s="331">
        <f>IF(I$86=0,0,I$86/PPA_fec!I$86)</f>
        <v>0</v>
      </c>
      <c r="J159" s="331">
        <f>IF(J$86=0,0,J$86/PPA_fec!J$86)</f>
        <v>0</v>
      </c>
      <c r="K159" s="331">
        <f>IF(K$86=0,0,K$86/PPA_fec!K$86)</f>
        <v>0</v>
      </c>
      <c r="L159" s="331">
        <f>IF(L$86=0,0,L$86/PPA_fec!L$86)</f>
        <v>0</v>
      </c>
      <c r="M159" s="331">
        <f>IF(M$86=0,0,M$86/PPA_fec!M$86)</f>
        <v>0</v>
      </c>
      <c r="N159" s="331">
        <f>IF(N$86=0,0,N$86/PPA_fec!N$86)</f>
        <v>0</v>
      </c>
      <c r="O159" s="331">
        <f>IF(O$86=0,0,O$86/PPA_fec!O$86)</f>
        <v>0</v>
      </c>
      <c r="P159" s="331">
        <f>IF(P$86=0,0,P$86/PPA_fec!P$86)</f>
        <v>0</v>
      </c>
      <c r="Q159" s="331">
        <f>IF(Q$86=0,0,Q$86/PPA_fec!Q$86)</f>
        <v>0</v>
      </c>
      <c r="R159" s="331">
        <f>IF(R$86=0,0,R$86/PPA_fec!R$86)</f>
        <v>0</v>
      </c>
      <c r="S159" s="331">
        <f>IF(S$86=0,0,S$86/PPA_fec!S$86)</f>
        <v>0</v>
      </c>
      <c r="T159" s="331">
        <f>IF(T$86=0,0,T$86/PPA_fec!T$86)</f>
        <v>0</v>
      </c>
      <c r="U159" s="331">
        <f>IF(U$86=0,0,U$86/PPA_fec!U$86)</f>
        <v>0</v>
      </c>
      <c r="V159" s="331">
        <f>IF(V$86=0,0,V$86/PPA_fec!V$86)</f>
        <v>0</v>
      </c>
      <c r="W159" s="331">
        <f>IF(W$86=0,0,W$86/PPA_fec!W$86)</f>
        <v>0</v>
      </c>
      <c r="X159" s="331">
        <f>IF(X$86=0,0,X$86/PPA_fec!X$86)</f>
        <v>0</v>
      </c>
      <c r="Y159" s="331">
        <f>IF(Y$86=0,0,Y$86/PPA_fec!Y$86)</f>
        <v>0</v>
      </c>
      <c r="DA159" s="177"/>
    </row>
    <row r="160" spans="1:105" ht="12" customHeight="1" x14ac:dyDescent="0.25">
      <c r="A160" s="173" t="s">
        <v>94</v>
      </c>
      <c r="B160" s="331">
        <f>IF(B$87=0,0,B$87/PPA_fec!B$87)</f>
        <v>0</v>
      </c>
      <c r="C160" s="331">
        <f>IF(C$87=0,0,C$87/PPA_fec!C$87)</f>
        <v>0</v>
      </c>
      <c r="D160" s="331">
        <f>IF(D$87=0,0,D$87/PPA_fec!D$87)</f>
        <v>0</v>
      </c>
      <c r="E160" s="331">
        <f>IF(E$87=0,0,E$87/PPA_fec!E$87)</f>
        <v>0</v>
      </c>
      <c r="F160" s="331">
        <f>IF(F$87=0,0,F$87/PPA_fec!F$87)</f>
        <v>0</v>
      </c>
      <c r="G160" s="331">
        <f>IF(G$87=0,0,G$87/PPA_fec!G$87)</f>
        <v>0</v>
      </c>
      <c r="H160" s="331">
        <f>IF(H$87=0,0,H$87/PPA_fec!H$87)</f>
        <v>0</v>
      </c>
      <c r="I160" s="331">
        <f>IF(I$87=0,0,I$87/PPA_fec!I$87)</f>
        <v>0</v>
      </c>
      <c r="J160" s="331">
        <f>IF(J$87=0,0,J$87/PPA_fec!J$87)</f>
        <v>0</v>
      </c>
      <c r="K160" s="331">
        <f>IF(K$87=0,0,K$87/PPA_fec!K$87)</f>
        <v>0</v>
      </c>
      <c r="L160" s="331">
        <f>IF(L$87=0,0,L$87/PPA_fec!L$87)</f>
        <v>0</v>
      </c>
      <c r="M160" s="331">
        <f>IF(M$87=0,0,M$87/PPA_fec!M$87)</f>
        <v>0</v>
      </c>
      <c r="N160" s="331">
        <f>IF(N$87=0,0,N$87/PPA_fec!N$87)</f>
        <v>0</v>
      </c>
      <c r="O160" s="331">
        <f>IF(O$87=0,0,O$87/PPA_fec!O$87)</f>
        <v>0</v>
      </c>
      <c r="P160" s="331">
        <f>IF(P$87=0,0,P$87/PPA_fec!P$87)</f>
        <v>0</v>
      </c>
      <c r="Q160" s="331">
        <f>IF(Q$87=0,0,Q$87/PPA_fec!Q$87)</f>
        <v>0</v>
      </c>
      <c r="R160" s="331">
        <f>IF(R$87=0,0,R$87/PPA_fec!R$87)</f>
        <v>0</v>
      </c>
      <c r="S160" s="331">
        <f>IF(S$87=0,0,S$87/PPA_fec!S$87)</f>
        <v>0</v>
      </c>
      <c r="T160" s="331">
        <f>IF(T$87=0,0,T$87/PPA_fec!T$87)</f>
        <v>0</v>
      </c>
      <c r="U160" s="331">
        <f>IF(U$87=0,0,U$87/PPA_fec!U$87)</f>
        <v>0</v>
      </c>
      <c r="V160" s="331">
        <f>IF(V$87=0,0,V$87/PPA_fec!V$87)</f>
        <v>0</v>
      </c>
      <c r="W160" s="331">
        <f>IF(W$87=0,0,W$87/PPA_fec!W$87)</f>
        <v>0</v>
      </c>
      <c r="X160" s="331">
        <f>IF(X$87=0,0,X$87/PPA_fec!X$87)</f>
        <v>0</v>
      </c>
      <c r="Y160" s="331">
        <f>IF(Y$87=0,0,Y$87/PPA_fec!Y$87)</f>
        <v>0</v>
      </c>
      <c r="DA160" s="177"/>
    </row>
    <row r="161" spans="1:105" ht="12" customHeight="1" x14ac:dyDescent="0.25">
      <c r="A161" s="56" t="s">
        <v>95</v>
      </c>
      <c r="B161" s="332">
        <f>IF(B$88=0,0,B$88/PPA_fec!B$88)</f>
        <v>1.9277980511143091</v>
      </c>
      <c r="C161" s="332">
        <f>IF(C$88=0,0,C$88/PPA_fec!C$88)</f>
        <v>1.9499232456019775</v>
      </c>
      <c r="D161" s="332">
        <f>IF(D$88=0,0,D$88/PPA_fec!D$88)</f>
        <v>2.1193362356894432</v>
      </c>
      <c r="E161" s="332">
        <f>IF(E$88=0,0,E$88/PPA_fec!E$88)</f>
        <v>1.8287402594045481</v>
      </c>
      <c r="F161" s="332">
        <f>IF(F$88=0,0,F$88/PPA_fec!F$88)</f>
        <v>0.79371585553584145</v>
      </c>
      <c r="G161" s="332">
        <f>IF(G$88=0,0,G$88/PPA_fec!G$88)</f>
        <v>0.74871433584187896</v>
      </c>
      <c r="H161" s="332">
        <f>IF(H$88=0,0,H$88/PPA_fec!H$88)</f>
        <v>1.0002676894104929</v>
      </c>
      <c r="I161" s="332">
        <f>IF(I$88=0,0,I$88/PPA_fec!I$88)</f>
        <v>0.585068615261497</v>
      </c>
      <c r="J161" s="332">
        <f>IF(J$88=0,0,J$88/PPA_fec!J$88)</f>
        <v>0.68457868768660413</v>
      </c>
      <c r="K161" s="332">
        <f>IF(K$88=0,0,K$88/PPA_fec!K$88)</f>
        <v>0.5278109513393926</v>
      </c>
      <c r="L161" s="332">
        <f>IF(L$88=0,0,L$88/PPA_fec!L$88)</f>
        <v>0.27224833199754278</v>
      </c>
      <c r="M161" s="332">
        <f>IF(M$88=0,0,M$88/PPA_fec!M$88)</f>
        <v>0.71320122412381393</v>
      </c>
      <c r="N161" s="332">
        <f>IF(N$88=0,0,N$88/PPA_fec!N$88)</f>
        <v>0.15960291406096444</v>
      </c>
      <c r="O161" s="332">
        <f>IF(O$88=0,0,O$88/PPA_fec!O$88)</f>
        <v>0.19137432273246774</v>
      </c>
      <c r="P161" s="332">
        <f>IF(P$88=0,0,P$88/PPA_fec!P$88)</f>
        <v>0.15100166261794623</v>
      </c>
      <c r="Q161" s="332">
        <f>IF(Q$88=0,0,Q$88/PPA_fec!Q$88)</f>
        <v>7.9569714941680761E-2</v>
      </c>
      <c r="R161" s="332">
        <f>IF(R$88=0,0,R$88/PPA_fec!R$88)</f>
        <v>0.45266439137515713</v>
      </c>
      <c r="S161" s="332">
        <f>IF(S$88=0,0,S$88/PPA_fec!S$88)</f>
        <v>0.46114171511596147</v>
      </c>
      <c r="T161" s="332">
        <f>IF(T$88=0,0,T$88/PPA_fec!T$88)</f>
        <v>1.1485589805942784</v>
      </c>
      <c r="U161" s="332">
        <f>IF(U$88=0,0,U$88/PPA_fec!U$88)</f>
        <v>8.915304000442012E-2</v>
      </c>
      <c r="V161" s="332">
        <f>IF(V$88=0,0,V$88/PPA_fec!V$88)</f>
        <v>6.7861557607443793E-2</v>
      </c>
      <c r="W161" s="332">
        <f>IF(W$88=0,0,W$88/PPA_fec!W$88)</f>
        <v>0.10515518830486155</v>
      </c>
      <c r="X161" s="332">
        <f>IF(X$88=0,0,X$88/PPA_fec!X$88)</f>
        <v>0.12279217576675032</v>
      </c>
      <c r="Y161" s="332">
        <f>IF(Y$88=0,0,Y$88/PPA_fec!Y$88)</f>
        <v>0.20849585663231313</v>
      </c>
      <c r="DA161" s="68"/>
    </row>
    <row r="162" spans="1:105" ht="12" customHeight="1" x14ac:dyDescent="0.25">
      <c r="A162" s="41" t="s">
        <v>1939</v>
      </c>
      <c r="B162" s="333">
        <f>IF(B$94=0,0,B$94/PPA_fec!B$94)</f>
        <v>0</v>
      </c>
      <c r="C162" s="333">
        <f>IF(C$94=0,0,C$94/PPA_fec!C$94)</f>
        <v>0</v>
      </c>
      <c r="D162" s="333">
        <f>IF(D$94=0,0,D$94/PPA_fec!D$94)</f>
        <v>0</v>
      </c>
      <c r="E162" s="333">
        <f>IF(E$94=0,0,E$94/PPA_fec!E$94)</f>
        <v>0</v>
      </c>
      <c r="F162" s="333">
        <f>IF(F$94=0,0,F$94/PPA_fec!F$94)</f>
        <v>0</v>
      </c>
      <c r="G162" s="333">
        <f>IF(G$94=0,0,G$94/PPA_fec!G$94)</f>
        <v>0</v>
      </c>
      <c r="H162" s="333">
        <f>IF(H$94=0,0,H$94/PPA_fec!H$94)</f>
        <v>0</v>
      </c>
      <c r="I162" s="333">
        <f>IF(I$94=0,0,I$94/PPA_fec!I$94)</f>
        <v>0</v>
      </c>
      <c r="J162" s="333">
        <f>IF(J$94=0,0,J$94/PPA_fec!J$94)</f>
        <v>0</v>
      </c>
      <c r="K162" s="333">
        <f>IF(K$94=0,0,K$94/PPA_fec!K$94)</f>
        <v>0</v>
      </c>
      <c r="L162" s="333">
        <f>IF(L$94=0,0,L$94/PPA_fec!L$94)</f>
        <v>0</v>
      </c>
      <c r="M162" s="333">
        <f>IF(M$94=0,0,M$94/PPA_fec!M$94)</f>
        <v>0</v>
      </c>
      <c r="N162" s="333">
        <f>IF(N$94=0,0,N$94/PPA_fec!N$94)</f>
        <v>0</v>
      </c>
      <c r="O162" s="333">
        <f>IF(O$94=0,0,O$94/PPA_fec!O$94)</f>
        <v>0</v>
      </c>
      <c r="P162" s="333">
        <f>IF(P$94=0,0,P$94/PPA_fec!P$94)</f>
        <v>0</v>
      </c>
      <c r="Q162" s="333">
        <f>IF(Q$94=0,0,Q$94/PPA_fec!Q$94)</f>
        <v>0</v>
      </c>
      <c r="R162" s="333">
        <f>IF(R$94=0,0,R$94/PPA_fec!R$94)</f>
        <v>0</v>
      </c>
      <c r="S162" s="333">
        <f>IF(S$94=0,0,S$94/PPA_fec!S$94)</f>
        <v>0</v>
      </c>
      <c r="T162" s="333">
        <f>IF(T$94=0,0,T$94/PPA_fec!T$94)</f>
        <v>0</v>
      </c>
      <c r="U162" s="333">
        <f>IF(U$94=0,0,U$94/PPA_fec!U$94)</f>
        <v>0</v>
      </c>
      <c r="V162" s="333">
        <f>IF(V$94=0,0,V$94/PPA_fec!V$94)</f>
        <v>0</v>
      </c>
      <c r="W162" s="333">
        <f>IF(W$94=0,0,W$94/PPA_fec!W$94)</f>
        <v>0</v>
      </c>
      <c r="X162" s="333">
        <f>IF(X$94=0,0,X$94/PPA_fec!X$94)</f>
        <v>0</v>
      </c>
      <c r="Y162" s="333">
        <f>IF(Y$94=0,0,Y$94/PPA_fec!Y$94)</f>
        <v>0</v>
      </c>
      <c r="DA162" s="97"/>
    </row>
  </sheetData>
  <pageMargins left="0.39370078740157483" right="0.39370078740157483" top="0.39370078740157483" bottom="0.39370078740157483" header="0.31496062992125978" footer="0.31496062992125978"/>
  <pageSetup paperSize="9" scale="45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theme="6" tint="0.59999389629810485"/>
    <pageSetUpPr fitToPage="1"/>
  </sheetPr>
  <dimension ref="A1:DA38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Food, beverages and tobacco"</f>
        <v>EL: Food, beverages and tobacco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v>4190.4777085804662</v>
      </c>
      <c r="C3" s="203">
        <v>4781.7308462205519</v>
      </c>
      <c r="D3" s="203">
        <v>5580.4675906905086</v>
      </c>
      <c r="E3" s="203">
        <v>5603.5871277002279</v>
      </c>
      <c r="F3" s="203">
        <v>5853.6823342882763</v>
      </c>
      <c r="G3" s="203">
        <v>6028.6026113654716</v>
      </c>
      <c r="H3" s="203">
        <v>5865.9366845756613</v>
      </c>
      <c r="I3" s="203">
        <v>5808.2365232208749</v>
      </c>
      <c r="J3" s="203">
        <v>6151.8556362332056</v>
      </c>
      <c r="K3" s="203">
        <v>6003.4490052662368</v>
      </c>
      <c r="L3" s="203">
        <v>5937.4994522743336</v>
      </c>
      <c r="M3" s="203">
        <v>5891.2122919832827</v>
      </c>
      <c r="N3" s="203">
        <v>6085.4601616572754</v>
      </c>
      <c r="O3" s="203">
        <v>5603.4781577890344</v>
      </c>
      <c r="P3" s="203">
        <v>5806.7102532427434</v>
      </c>
      <c r="Q3" s="203">
        <v>5619.6071810000003</v>
      </c>
      <c r="R3" s="203">
        <v>5767.9342012074476</v>
      </c>
      <c r="S3" s="203">
        <v>5506.9039614855583</v>
      </c>
      <c r="T3" s="203">
        <v>5651.8187199131453</v>
      </c>
      <c r="U3" s="203">
        <v>5609.5925866482476</v>
      </c>
      <c r="V3" s="203">
        <v>5610.4383976452564</v>
      </c>
      <c r="W3" s="203">
        <v>5881.2759667517148</v>
      </c>
      <c r="X3" s="203">
        <v>5920.4995937056628</v>
      </c>
      <c r="Y3" s="203">
        <v>6118.4</v>
      </c>
      <c r="DA3" s="112" t="s">
        <v>2109</v>
      </c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2" customHeight="1" x14ac:dyDescent="0.25">
      <c r="A5" s="30" t="s">
        <v>2110</v>
      </c>
      <c r="B5" s="203">
        <v>6014.7119020325372</v>
      </c>
      <c r="C5" s="203">
        <v>5730.2530465188829</v>
      </c>
      <c r="D5" s="203">
        <v>5776.2901833697933</v>
      </c>
      <c r="E5" s="203">
        <v>6209.839822153881</v>
      </c>
      <c r="F5" s="203">
        <v>5848.653204639877</v>
      </c>
      <c r="G5" s="203">
        <v>6070.8534788099123</v>
      </c>
      <c r="H5" s="203">
        <v>6522.4935507560949</v>
      </c>
      <c r="I5" s="203">
        <v>6300.8682969826041</v>
      </c>
      <c r="J5" s="203">
        <v>6552.2122502147686</v>
      </c>
      <c r="K5" s="203">
        <v>6396.6142296021908</v>
      </c>
      <c r="L5" s="203">
        <v>5851.9036677957247</v>
      </c>
      <c r="M5" s="203">
        <v>6001.4554471501569</v>
      </c>
      <c r="N5" s="203">
        <v>5407.9368286730896</v>
      </c>
      <c r="O5" s="203">
        <v>4767.6280331161061</v>
      </c>
      <c r="P5" s="203">
        <v>5373.3887201545831</v>
      </c>
      <c r="Q5" s="203">
        <v>5467.9688220941698</v>
      </c>
      <c r="R5" s="203">
        <v>4572.8957741805016</v>
      </c>
      <c r="S5" s="203">
        <v>4335.8114676032492</v>
      </c>
      <c r="T5" s="203">
        <v>4660.3913614693374</v>
      </c>
      <c r="U5" s="203">
        <v>4749.6949127452026</v>
      </c>
      <c r="V5" s="203">
        <v>4955.2807067111553</v>
      </c>
      <c r="W5" s="203">
        <v>4587.4294180073302</v>
      </c>
      <c r="X5" s="203">
        <v>4730.2800080568204</v>
      </c>
      <c r="Y5" s="203">
        <v>5505.6439885659429</v>
      </c>
      <c r="DA5" s="112" t="s">
        <v>2111</v>
      </c>
    </row>
    <row r="6" spans="1:105" ht="12" customHeight="1" x14ac:dyDescent="0.25">
      <c r="A6" s="154" t="s">
        <v>2112</v>
      </c>
      <c r="B6" s="338">
        <v>7518.3898775406706</v>
      </c>
      <c r="C6" s="338">
        <v>7142.4703836636381</v>
      </c>
      <c r="D6" s="338">
        <v>6766.5508897866048</v>
      </c>
      <c r="E6" s="338">
        <v>6766.5508897866048</v>
      </c>
      <c r="F6" s="338">
        <v>6390.6313959095714</v>
      </c>
      <c r="G6" s="338">
        <v>6390.6313959095714</v>
      </c>
      <c r="H6" s="338">
        <v>7142.4703836636381</v>
      </c>
      <c r="I6" s="338">
        <v>6766.5508897866048</v>
      </c>
      <c r="J6" s="338">
        <v>7142.4703836636381</v>
      </c>
      <c r="K6" s="338">
        <v>7142.4703836636381</v>
      </c>
      <c r="L6" s="338">
        <v>6766.5508897866048</v>
      </c>
      <c r="M6" s="338">
        <v>6390.6313959095714</v>
      </c>
      <c r="N6" s="338">
        <v>6390.6313959095714</v>
      </c>
      <c r="O6" s="338">
        <v>6014.7119020325381</v>
      </c>
      <c r="P6" s="338">
        <v>6014.7119020325381</v>
      </c>
      <c r="Q6" s="338">
        <v>6014.7119020325381</v>
      </c>
      <c r="R6" s="338">
        <v>5638.7924081555047</v>
      </c>
      <c r="S6" s="338">
        <v>5262.8729142784714</v>
      </c>
      <c r="T6" s="338">
        <v>5262.8729142784714</v>
      </c>
      <c r="U6" s="338">
        <v>5262.8729142784714</v>
      </c>
      <c r="V6" s="338">
        <v>5262.8729142784714</v>
      </c>
      <c r="W6" s="338">
        <v>5262.8729142784714</v>
      </c>
      <c r="X6" s="338">
        <v>5262.8729142784714</v>
      </c>
      <c r="Y6" s="338">
        <v>6014.711902032539</v>
      </c>
      <c r="DA6" s="160" t="s">
        <v>2113</v>
      </c>
    </row>
    <row r="7" spans="1:105" ht="12" customHeight="1" x14ac:dyDescent="0.25">
      <c r="A7" s="156" t="s">
        <v>2114</v>
      </c>
      <c r="B7" s="339">
        <v>0</v>
      </c>
      <c r="C7" s="340">
        <v>0</v>
      </c>
      <c r="D7" s="340">
        <v>0</v>
      </c>
      <c r="E7" s="340">
        <v>0</v>
      </c>
      <c r="F7" s="340">
        <v>0</v>
      </c>
      <c r="G7" s="340">
        <v>375.91949387703357</v>
      </c>
      <c r="H7" s="340">
        <v>751.83898775406715</v>
      </c>
      <c r="I7" s="340">
        <v>0</v>
      </c>
      <c r="J7" s="340">
        <v>751.83898775406715</v>
      </c>
      <c r="K7" s="340">
        <v>0</v>
      </c>
      <c r="L7" s="340">
        <v>0</v>
      </c>
      <c r="M7" s="340">
        <v>0</v>
      </c>
      <c r="N7" s="340">
        <v>0</v>
      </c>
      <c r="O7" s="340">
        <v>0</v>
      </c>
      <c r="P7" s="340">
        <v>375.91949387703357</v>
      </c>
      <c r="Q7" s="340">
        <v>0</v>
      </c>
      <c r="R7" s="340">
        <v>0</v>
      </c>
      <c r="S7" s="340">
        <v>0</v>
      </c>
      <c r="T7" s="340">
        <v>0</v>
      </c>
      <c r="U7" s="340">
        <v>375.91949387703357</v>
      </c>
      <c r="V7" s="340">
        <v>375.91949387703357</v>
      </c>
      <c r="W7" s="340">
        <v>0</v>
      </c>
      <c r="X7" s="340">
        <v>375.91949387703357</v>
      </c>
      <c r="Y7" s="340">
        <v>1127.7584816311009</v>
      </c>
      <c r="DA7" s="161" t="s">
        <v>2115</v>
      </c>
    </row>
    <row r="8" spans="1:105" ht="12" customHeight="1" x14ac:dyDescent="0.25">
      <c r="A8" s="157" t="s">
        <v>2116</v>
      </c>
      <c r="B8" s="341"/>
      <c r="C8" s="342">
        <f t="shared" ref="C8:Y8" si="0">B6+C7-C6</f>
        <v>375.91949387703244</v>
      </c>
      <c r="D8" s="342">
        <f t="shared" si="0"/>
        <v>375.91949387703335</v>
      </c>
      <c r="E8" s="342">
        <f t="shared" si="0"/>
        <v>0</v>
      </c>
      <c r="F8" s="342">
        <f t="shared" si="0"/>
        <v>375.91949387703335</v>
      </c>
      <c r="G8" s="342">
        <f t="shared" si="0"/>
        <v>375.91949387703335</v>
      </c>
      <c r="H8" s="342">
        <f t="shared" si="0"/>
        <v>0</v>
      </c>
      <c r="I8" s="342">
        <f t="shared" si="0"/>
        <v>375.91949387703335</v>
      </c>
      <c r="J8" s="342">
        <f t="shared" si="0"/>
        <v>375.91949387703426</v>
      </c>
      <c r="K8" s="342">
        <f t="shared" si="0"/>
        <v>0</v>
      </c>
      <c r="L8" s="342">
        <f t="shared" si="0"/>
        <v>375.91949387703335</v>
      </c>
      <c r="M8" s="342">
        <f t="shared" si="0"/>
        <v>375.91949387703335</v>
      </c>
      <c r="N8" s="342">
        <f t="shared" si="0"/>
        <v>0</v>
      </c>
      <c r="O8" s="342">
        <f t="shared" si="0"/>
        <v>375.91949387703335</v>
      </c>
      <c r="P8" s="342">
        <f t="shared" si="0"/>
        <v>375.91949387703335</v>
      </c>
      <c r="Q8" s="342">
        <f t="shared" si="0"/>
        <v>0</v>
      </c>
      <c r="R8" s="342">
        <f t="shared" si="0"/>
        <v>375.91949387703335</v>
      </c>
      <c r="S8" s="342">
        <f t="shared" si="0"/>
        <v>375.91949387703335</v>
      </c>
      <c r="T8" s="342">
        <f t="shared" si="0"/>
        <v>0</v>
      </c>
      <c r="U8" s="342">
        <f t="shared" si="0"/>
        <v>375.91949387703335</v>
      </c>
      <c r="V8" s="342">
        <f t="shared" si="0"/>
        <v>375.91949387703335</v>
      </c>
      <c r="W8" s="342">
        <f t="shared" si="0"/>
        <v>0</v>
      </c>
      <c r="X8" s="342">
        <f t="shared" si="0"/>
        <v>375.91949387703335</v>
      </c>
      <c r="Y8" s="342">
        <f t="shared" si="0"/>
        <v>375.91949387703335</v>
      </c>
      <c r="DA8" s="162"/>
    </row>
    <row r="9" spans="1:105" ht="12" customHeight="1" x14ac:dyDescent="0.25">
      <c r="A9" s="155" t="s">
        <v>2117</v>
      </c>
      <c r="B9" s="343">
        <f t="shared" ref="B9:Y9" si="1">B6-B5</f>
        <v>1503.6779755081334</v>
      </c>
      <c r="C9" s="343">
        <f t="shared" si="1"/>
        <v>1412.2173371447552</v>
      </c>
      <c r="D9" s="343">
        <f t="shared" si="1"/>
        <v>990.26070641681144</v>
      </c>
      <c r="E9" s="343">
        <f t="shared" si="1"/>
        <v>556.71106763272383</v>
      </c>
      <c r="F9" s="343">
        <f t="shared" si="1"/>
        <v>541.97819126969443</v>
      </c>
      <c r="G9" s="343">
        <f t="shared" si="1"/>
        <v>319.77791709965913</v>
      </c>
      <c r="H9" s="343">
        <f t="shared" si="1"/>
        <v>619.97683290754321</v>
      </c>
      <c r="I9" s="343">
        <f t="shared" si="1"/>
        <v>465.68259280400071</v>
      </c>
      <c r="J9" s="343">
        <f t="shared" si="1"/>
        <v>590.25813344886956</v>
      </c>
      <c r="K9" s="343">
        <f t="shared" si="1"/>
        <v>745.85615406144734</v>
      </c>
      <c r="L9" s="343">
        <f t="shared" si="1"/>
        <v>914.6472219908801</v>
      </c>
      <c r="M9" s="343">
        <f t="shared" si="1"/>
        <v>389.1759487594145</v>
      </c>
      <c r="N9" s="343">
        <f t="shared" si="1"/>
        <v>982.69456723648182</v>
      </c>
      <c r="O9" s="343">
        <f t="shared" si="1"/>
        <v>1247.083868916432</v>
      </c>
      <c r="P9" s="343">
        <f t="shared" si="1"/>
        <v>641.32318187795499</v>
      </c>
      <c r="Q9" s="343">
        <f t="shared" si="1"/>
        <v>546.74307993836828</v>
      </c>
      <c r="R9" s="343">
        <f t="shared" si="1"/>
        <v>1065.8966339750032</v>
      </c>
      <c r="S9" s="343">
        <f t="shared" si="1"/>
        <v>927.06144667522221</v>
      </c>
      <c r="T9" s="343">
        <f t="shared" si="1"/>
        <v>602.48155280913397</v>
      </c>
      <c r="U9" s="343">
        <f t="shared" si="1"/>
        <v>513.1780015332688</v>
      </c>
      <c r="V9" s="343">
        <f t="shared" si="1"/>
        <v>307.59220756731611</v>
      </c>
      <c r="W9" s="343">
        <f t="shared" si="1"/>
        <v>675.44349627114116</v>
      </c>
      <c r="X9" s="343">
        <f t="shared" si="1"/>
        <v>532.59290622165099</v>
      </c>
      <c r="Y9" s="343">
        <f t="shared" si="1"/>
        <v>509.06791346659611</v>
      </c>
      <c r="DA9" s="163"/>
    </row>
    <row r="10" spans="1:105" ht="12" customHeight="1" x14ac:dyDescent="0.25">
      <c r="A10" s="172"/>
      <c r="B10" s="172"/>
      <c r="C10" s="172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2"/>
      <c r="O10" s="172"/>
      <c r="P10" s="172"/>
      <c r="Q10" s="172"/>
      <c r="R10" s="172"/>
      <c r="S10" s="172"/>
      <c r="T10" s="172"/>
      <c r="U10" s="172"/>
      <c r="V10" s="172"/>
      <c r="W10" s="172"/>
      <c r="X10" s="172"/>
      <c r="Y10" s="172"/>
      <c r="DA10" s="176"/>
    </row>
    <row r="11" spans="1:105" ht="12" customHeight="1" x14ac:dyDescent="0.25">
      <c r="A11" s="30" t="s">
        <v>69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DA11" s="112"/>
    </row>
    <row r="12" spans="1:105" ht="12" customHeight="1" x14ac:dyDescent="0.25">
      <c r="A12" s="31" t="s">
        <v>70</v>
      </c>
      <c r="B12" s="210">
        <v>655.29836629406702</v>
      </c>
      <c r="C12" s="210">
        <v>625.71676698194312</v>
      </c>
      <c r="D12" s="210">
        <v>644.21066208082539</v>
      </c>
      <c r="E12" s="210">
        <v>695.7366294067067</v>
      </c>
      <c r="F12" s="210">
        <v>643.76655202063625</v>
      </c>
      <c r="G12" s="210">
        <v>642.0476354256233</v>
      </c>
      <c r="H12" s="210">
        <v>663.11857265692186</v>
      </c>
      <c r="I12" s="210">
        <v>638.93619948409275</v>
      </c>
      <c r="J12" s="210">
        <v>658.23834909716243</v>
      </c>
      <c r="K12" s="210">
        <v>618.34514187446257</v>
      </c>
      <c r="L12" s="210">
        <v>580.47824591573522</v>
      </c>
      <c r="M12" s="210">
        <v>595.41917454858117</v>
      </c>
      <c r="N12" s="210">
        <v>540.77274290627679</v>
      </c>
      <c r="O12" s="210">
        <v>470.29982803095442</v>
      </c>
      <c r="P12" s="210">
        <v>522.76216680997413</v>
      </c>
      <c r="Q12" s="210">
        <v>522.97901977644028</v>
      </c>
      <c r="R12" s="210">
        <v>445.16809974204631</v>
      </c>
      <c r="S12" s="210">
        <v>423.56517626827173</v>
      </c>
      <c r="T12" s="210">
        <v>457.49423903697328</v>
      </c>
      <c r="U12" s="210">
        <v>455.81625107480642</v>
      </c>
      <c r="V12" s="210">
        <v>478.81943250214948</v>
      </c>
      <c r="W12" s="210">
        <v>462.51177987962171</v>
      </c>
      <c r="X12" s="210">
        <v>473.01341358555459</v>
      </c>
      <c r="Y12" s="210">
        <v>501.02269991401539</v>
      </c>
      <c r="DA12" s="109" t="s">
        <v>2118</v>
      </c>
    </row>
    <row r="13" spans="1:105" ht="12" customHeight="1" x14ac:dyDescent="0.25">
      <c r="A13" s="24" t="s">
        <v>28</v>
      </c>
      <c r="B13" s="213">
        <v>0</v>
      </c>
      <c r="C13" s="213">
        <v>0</v>
      </c>
      <c r="D13" s="213">
        <v>0</v>
      </c>
      <c r="E13" s="213">
        <v>0</v>
      </c>
      <c r="F13" s="213">
        <v>0</v>
      </c>
      <c r="G13" s="213">
        <v>0</v>
      </c>
      <c r="H13" s="213">
        <v>0</v>
      </c>
      <c r="I13" s="213">
        <v>0</v>
      </c>
      <c r="J13" s="213">
        <v>0</v>
      </c>
      <c r="K13" s="213">
        <v>0</v>
      </c>
      <c r="L13" s="213">
        <v>0</v>
      </c>
      <c r="M13" s="213">
        <v>0</v>
      </c>
      <c r="N13" s="213">
        <v>0</v>
      </c>
      <c r="O13" s="213">
        <v>0</v>
      </c>
      <c r="P13" s="213">
        <v>0</v>
      </c>
      <c r="Q13" s="213">
        <v>0</v>
      </c>
      <c r="R13" s="213">
        <v>0</v>
      </c>
      <c r="S13" s="213">
        <v>0</v>
      </c>
      <c r="T13" s="213">
        <v>0</v>
      </c>
      <c r="U13" s="213">
        <v>0</v>
      </c>
      <c r="V13" s="213">
        <v>0</v>
      </c>
      <c r="W13" s="213">
        <v>0</v>
      </c>
      <c r="X13" s="213">
        <v>0</v>
      </c>
      <c r="Y13" s="213">
        <v>0</v>
      </c>
      <c r="DA13" s="85" t="s">
        <v>2119</v>
      </c>
    </row>
    <row r="14" spans="1:105" ht="12" customHeight="1" x14ac:dyDescent="0.25">
      <c r="A14" s="14" t="s">
        <v>29</v>
      </c>
      <c r="B14" s="204">
        <f t="shared" ref="B14:Y14" si="2">SUM(B15:B19)</f>
        <v>288.10791057609634</v>
      </c>
      <c r="C14" s="204">
        <f t="shared" si="2"/>
        <v>271.23344797936369</v>
      </c>
      <c r="D14" s="204">
        <f t="shared" si="2"/>
        <v>268.91177987962163</v>
      </c>
      <c r="E14" s="204">
        <f t="shared" si="2"/>
        <v>289.62932072226999</v>
      </c>
      <c r="F14" s="204">
        <f t="shared" si="2"/>
        <v>214.73680137575232</v>
      </c>
      <c r="G14" s="204">
        <f t="shared" si="2"/>
        <v>155.60808254514183</v>
      </c>
      <c r="H14" s="204">
        <f t="shared" si="2"/>
        <v>173.61229578675841</v>
      </c>
      <c r="I14" s="204">
        <f t="shared" si="2"/>
        <v>167.53361994840924</v>
      </c>
      <c r="J14" s="204">
        <f t="shared" si="2"/>
        <v>147.20791057609628</v>
      </c>
      <c r="K14" s="204">
        <f t="shared" si="2"/>
        <v>110.9725709372313</v>
      </c>
      <c r="L14" s="204">
        <f t="shared" si="2"/>
        <v>95.801117798796213</v>
      </c>
      <c r="M14" s="204">
        <f t="shared" si="2"/>
        <v>76.129750644883913</v>
      </c>
      <c r="N14" s="204">
        <f t="shared" si="2"/>
        <v>110.37067927773001</v>
      </c>
      <c r="O14" s="204">
        <f t="shared" si="2"/>
        <v>136.52906276870164</v>
      </c>
      <c r="P14" s="204">
        <f t="shared" si="2"/>
        <v>157.82459157351676</v>
      </c>
      <c r="Q14" s="204">
        <f t="shared" si="2"/>
        <v>150.7834049871023</v>
      </c>
      <c r="R14" s="204">
        <f t="shared" si="2"/>
        <v>156.07145313843506</v>
      </c>
      <c r="S14" s="204">
        <f t="shared" si="2"/>
        <v>161.30662080825451</v>
      </c>
      <c r="T14" s="204">
        <f t="shared" si="2"/>
        <v>162.05803955288047</v>
      </c>
      <c r="U14" s="204">
        <f t="shared" si="2"/>
        <v>156.11668099742045</v>
      </c>
      <c r="V14" s="204">
        <f t="shared" si="2"/>
        <v>148.98916595012898</v>
      </c>
      <c r="W14" s="204">
        <f t="shared" si="2"/>
        <v>153.66276870163369</v>
      </c>
      <c r="X14" s="204">
        <f t="shared" si="2"/>
        <v>156.60120378331899</v>
      </c>
      <c r="Y14" s="204">
        <f t="shared" si="2"/>
        <v>156.75623387790196</v>
      </c>
      <c r="DA14" s="71"/>
    </row>
    <row r="15" spans="1:105" ht="12" customHeight="1" x14ac:dyDescent="0.25">
      <c r="A15" s="18" t="s">
        <v>30</v>
      </c>
      <c r="B15" s="204">
        <v>0</v>
      </c>
      <c r="C15" s="204">
        <v>0</v>
      </c>
      <c r="D15" s="204">
        <v>0</v>
      </c>
      <c r="E15" s="204">
        <v>0</v>
      </c>
      <c r="F15" s="204">
        <v>0</v>
      </c>
      <c r="G15" s="204">
        <v>0</v>
      </c>
      <c r="H15" s="204">
        <v>0</v>
      </c>
      <c r="I15" s="204">
        <v>0</v>
      </c>
      <c r="J15" s="204">
        <v>0</v>
      </c>
      <c r="K15" s="204">
        <v>0</v>
      </c>
      <c r="L15" s="204">
        <v>0</v>
      </c>
      <c r="M15" s="204">
        <v>0</v>
      </c>
      <c r="N15" s="204">
        <v>0</v>
      </c>
      <c r="O15" s="204">
        <v>0</v>
      </c>
      <c r="P15" s="204">
        <v>0</v>
      </c>
      <c r="Q15" s="204">
        <v>0</v>
      </c>
      <c r="R15" s="204">
        <v>0</v>
      </c>
      <c r="S15" s="204">
        <v>0</v>
      </c>
      <c r="T15" s="204">
        <v>0</v>
      </c>
      <c r="U15" s="204">
        <v>0</v>
      </c>
      <c r="V15" s="204">
        <v>0</v>
      </c>
      <c r="W15" s="204">
        <v>0</v>
      </c>
      <c r="X15" s="204">
        <v>0</v>
      </c>
      <c r="Y15" s="204">
        <v>0</v>
      </c>
      <c r="DA15" s="71" t="s">
        <v>2120</v>
      </c>
    </row>
    <row r="16" spans="1:105" ht="12" customHeight="1" x14ac:dyDescent="0.25">
      <c r="A16" s="18" t="s">
        <v>31</v>
      </c>
      <c r="B16" s="204">
        <v>35.022012037833193</v>
      </c>
      <c r="C16" s="204">
        <v>38.411177987962162</v>
      </c>
      <c r="D16" s="204">
        <v>36.151676698194322</v>
      </c>
      <c r="E16" s="204">
        <v>38.411177987962162</v>
      </c>
      <c r="F16" s="204">
        <v>33.892261392949273</v>
      </c>
      <c r="G16" s="204">
        <v>31.632760103181429</v>
      </c>
      <c r="H16" s="204">
        <v>29.373258813413582</v>
      </c>
      <c r="I16" s="204">
        <v>28.243508168529662</v>
      </c>
      <c r="J16" s="204">
        <v>28.243508168529662</v>
      </c>
      <c r="K16" s="204">
        <v>29.664660361134999</v>
      </c>
      <c r="L16" s="204">
        <v>24.171195184866718</v>
      </c>
      <c r="M16" s="204">
        <v>15.3816852966466</v>
      </c>
      <c r="N16" s="204">
        <v>40.651590713671538</v>
      </c>
      <c r="O16" s="204">
        <v>57.131900257953561</v>
      </c>
      <c r="P16" s="204">
        <v>63.724075666380052</v>
      </c>
      <c r="Q16" s="204">
        <v>64.822785898538257</v>
      </c>
      <c r="R16" s="204">
        <v>69.217540842648319</v>
      </c>
      <c r="S16" s="204">
        <v>71.519260533104031</v>
      </c>
      <c r="T16" s="204">
        <v>77.555546001719691</v>
      </c>
      <c r="U16" s="204">
        <v>75.729492691315556</v>
      </c>
      <c r="V16" s="204">
        <v>77.767583834909715</v>
      </c>
      <c r="W16" s="204">
        <v>80.169303525365436</v>
      </c>
      <c r="X16" s="204">
        <v>84.211349957007741</v>
      </c>
      <c r="Y16" s="204">
        <v>79.836371453138426</v>
      </c>
      <c r="DA16" s="71" t="s">
        <v>2121</v>
      </c>
    </row>
    <row r="17" spans="1:105" ht="12" customHeight="1" x14ac:dyDescent="0.25">
      <c r="A17" s="18" t="s">
        <v>71</v>
      </c>
      <c r="B17" s="204">
        <v>52.378933791917447</v>
      </c>
      <c r="C17" s="204">
        <v>52.378933791917447</v>
      </c>
      <c r="D17" s="204">
        <v>51.351848667239892</v>
      </c>
      <c r="E17" s="204">
        <v>53.405932932072233</v>
      </c>
      <c r="F17" s="204">
        <v>22.594840928632841</v>
      </c>
      <c r="G17" s="204">
        <v>23.62184006878762</v>
      </c>
      <c r="H17" s="204">
        <v>23.62184006878762</v>
      </c>
      <c r="I17" s="204">
        <v>21.56775580395529</v>
      </c>
      <c r="J17" s="204">
        <v>20.540756663800519</v>
      </c>
      <c r="K17" s="204">
        <v>17.29724849527085</v>
      </c>
      <c r="L17" s="204">
        <v>15.262252794496989</v>
      </c>
      <c r="M17" s="204">
        <v>9.1573516766981928</v>
      </c>
      <c r="N17" s="204">
        <v>15.262252794496989</v>
      </c>
      <c r="O17" s="204">
        <v>17.29724849527085</v>
      </c>
      <c r="P17" s="204">
        <v>23.402149613069639</v>
      </c>
      <c r="Q17" s="204">
        <v>15.262252794496989</v>
      </c>
      <c r="R17" s="204">
        <v>14.24479793637145</v>
      </c>
      <c r="S17" s="204">
        <v>15.028202923473771</v>
      </c>
      <c r="T17" s="204">
        <v>14.48693035253654</v>
      </c>
      <c r="U17" s="204">
        <v>7.285210662080825</v>
      </c>
      <c r="V17" s="204">
        <v>6.9789337919174548</v>
      </c>
      <c r="W17" s="204">
        <v>6.2514187446259664</v>
      </c>
      <c r="X17" s="204">
        <v>6.8588993981083402</v>
      </c>
      <c r="Y17" s="204">
        <v>8.1195184866723995</v>
      </c>
      <c r="DA17" s="71" t="s">
        <v>2122</v>
      </c>
    </row>
    <row r="18" spans="1:105" ht="12" customHeight="1" x14ac:dyDescent="0.25">
      <c r="A18" s="18" t="s">
        <v>32</v>
      </c>
      <c r="B18" s="204">
        <v>200.7069647463457</v>
      </c>
      <c r="C18" s="204">
        <v>180.44333619948409</v>
      </c>
      <c r="D18" s="204">
        <v>181.4082545141874</v>
      </c>
      <c r="E18" s="204">
        <v>197.8122098022356</v>
      </c>
      <c r="F18" s="204">
        <v>158.24969905417021</v>
      </c>
      <c r="G18" s="204">
        <v>100.3534823731728</v>
      </c>
      <c r="H18" s="204">
        <v>120.6171969045572</v>
      </c>
      <c r="I18" s="204">
        <v>117.7223559759243</v>
      </c>
      <c r="J18" s="204">
        <v>98.423645743766102</v>
      </c>
      <c r="K18" s="204">
        <v>64.010662080825441</v>
      </c>
      <c r="L18" s="204">
        <v>56.3676698194325</v>
      </c>
      <c r="M18" s="204">
        <v>51.59071367153912</v>
      </c>
      <c r="N18" s="204">
        <v>54.456835769561472</v>
      </c>
      <c r="O18" s="204">
        <v>62.099914015477211</v>
      </c>
      <c r="P18" s="204">
        <v>70.698366294067057</v>
      </c>
      <c r="Q18" s="204">
        <v>70.698366294067057</v>
      </c>
      <c r="R18" s="204">
        <v>72.609114359415301</v>
      </c>
      <c r="S18" s="204">
        <v>74.513241616509035</v>
      </c>
      <c r="T18" s="204">
        <v>69.769733447979362</v>
      </c>
      <c r="U18" s="204">
        <v>72.784952708512463</v>
      </c>
      <c r="V18" s="204">
        <v>63.811951848667242</v>
      </c>
      <c r="W18" s="204">
        <v>66.947549441100605</v>
      </c>
      <c r="X18" s="204">
        <v>65.422785898538251</v>
      </c>
      <c r="Y18" s="204">
        <v>68.749871023215817</v>
      </c>
      <c r="DA18" s="71" t="s">
        <v>2123</v>
      </c>
    </row>
    <row r="19" spans="1:105" ht="12" customHeight="1" x14ac:dyDescent="0.25">
      <c r="A19" s="18" t="s">
        <v>33</v>
      </c>
      <c r="B19" s="204">
        <v>0</v>
      </c>
      <c r="C19" s="204">
        <v>0</v>
      </c>
      <c r="D19" s="204">
        <v>0</v>
      </c>
      <c r="E19" s="204">
        <v>0</v>
      </c>
      <c r="F19" s="204">
        <v>0</v>
      </c>
      <c r="G19" s="204">
        <v>0</v>
      </c>
      <c r="H19" s="204">
        <v>0</v>
      </c>
      <c r="I19" s="204">
        <v>0</v>
      </c>
      <c r="J19" s="204">
        <v>0</v>
      </c>
      <c r="K19" s="204">
        <v>0</v>
      </c>
      <c r="L19" s="204">
        <v>0</v>
      </c>
      <c r="M19" s="204">
        <v>0</v>
      </c>
      <c r="N19" s="204">
        <v>0</v>
      </c>
      <c r="O19" s="204">
        <v>0</v>
      </c>
      <c r="P19" s="204">
        <v>0</v>
      </c>
      <c r="Q19" s="204">
        <v>0</v>
      </c>
      <c r="R19" s="204">
        <v>0</v>
      </c>
      <c r="S19" s="204">
        <v>0.24591573516766979</v>
      </c>
      <c r="T19" s="204">
        <v>0.24582975064488391</v>
      </c>
      <c r="U19" s="204">
        <v>0.31702493551160782</v>
      </c>
      <c r="V19" s="204">
        <v>0.43069647463456567</v>
      </c>
      <c r="W19" s="204">
        <v>0.29449699054170247</v>
      </c>
      <c r="X19" s="204">
        <v>0.1081685296646603</v>
      </c>
      <c r="Y19" s="204">
        <v>5.0472914875322433E-2</v>
      </c>
      <c r="DA19" s="71" t="s">
        <v>2124</v>
      </c>
    </row>
    <row r="20" spans="1:105" ht="12" customHeight="1" x14ac:dyDescent="0.25">
      <c r="A20" s="14" t="s">
        <v>34</v>
      </c>
      <c r="B20" s="204">
        <f t="shared" ref="B20:Y20" si="3">B21+B22</f>
        <v>62.87687016337059</v>
      </c>
      <c r="C20" s="204">
        <f t="shared" si="3"/>
        <v>52.472226999140148</v>
      </c>
      <c r="D20" s="204">
        <f t="shared" si="3"/>
        <v>54.170593293207219</v>
      </c>
      <c r="E20" s="204">
        <f t="shared" si="3"/>
        <v>68.594153052450551</v>
      </c>
      <c r="F20" s="204">
        <f t="shared" si="3"/>
        <v>82.072656921754074</v>
      </c>
      <c r="G20" s="204">
        <f t="shared" si="3"/>
        <v>109.0726569217541</v>
      </c>
      <c r="H20" s="204">
        <f t="shared" si="3"/>
        <v>125.53852106620811</v>
      </c>
      <c r="I20" s="204">
        <f t="shared" si="3"/>
        <v>73.623817712811686</v>
      </c>
      <c r="J20" s="204">
        <f t="shared" si="3"/>
        <v>83.233533963886487</v>
      </c>
      <c r="K20" s="204">
        <f t="shared" si="3"/>
        <v>100.7517626827171</v>
      </c>
      <c r="L20" s="204">
        <f t="shared" si="3"/>
        <v>81.791831470335339</v>
      </c>
      <c r="M20" s="204">
        <f t="shared" si="3"/>
        <v>69.432674118658639</v>
      </c>
      <c r="N20" s="204">
        <f t="shared" si="3"/>
        <v>76.50404127257093</v>
      </c>
      <c r="O20" s="204">
        <f t="shared" si="3"/>
        <v>62.618572656921749</v>
      </c>
      <c r="P20" s="204">
        <f t="shared" si="3"/>
        <v>67.197076526225274</v>
      </c>
      <c r="Q20" s="204">
        <f t="shared" si="3"/>
        <v>65.111435941530516</v>
      </c>
      <c r="R20" s="204">
        <f t="shared" si="3"/>
        <v>64.165950128976775</v>
      </c>
      <c r="S20" s="204">
        <f t="shared" si="3"/>
        <v>60.257007738607037</v>
      </c>
      <c r="T20" s="204">
        <f t="shared" si="3"/>
        <v>50.134995700773857</v>
      </c>
      <c r="U20" s="204">
        <f t="shared" si="3"/>
        <v>45.810576096302668</v>
      </c>
      <c r="V20" s="204">
        <f t="shared" si="3"/>
        <v>48.07231298366294</v>
      </c>
      <c r="W20" s="204">
        <f t="shared" si="3"/>
        <v>66.239122957867579</v>
      </c>
      <c r="X20" s="204">
        <f t="shared" si="3"/>
        <v>68.89372312983663</v>
      </c>
      <c r="Y20" s="204">
        <f t="shared" si="3"/>
        <v>77.599484092863278</v>
      </c>
      <c r="DA20" s="71"/>
    </row>
    <row r="21" spans="1:105" ht="12" customHeight="1" x14ac:dyDescent="0.25">
      <c r="A21" s="18" t="s">
        <v>73</v>
      </c>
      <c r="B21" s="204">
        <v>62.87687016337059</v>
      </c>
      <c r="C21" s="204">
        <v>52.472226999140148</v>
      </c>
      <c r="D21" s="204">
        <v>54.170593293207219</v>
      </c>
      <c r="E21" s="204">
        <v>68.594153052450551</v>
      </c>
      <c r="F21" s="204">
        <v>82.072656921754074</v>
      </c>
      <c r="G21" s="204">
        <v>109.0726569217541</v>
      </c>
      <c r="H21" s="204">
        <v>125.53852106620811</v>
      </c>
      <c r="I21" s="204">
        <v>73.623817712811686</v>
      </c>
      <c r="J21" s="204">
        <v>83.233533963886487</v>
      </c>
      <c r="K21" s="204">
        <v>100.7517626827171</v>
      </c>
      <c r="L21" s="204">
        <v>81.791831470335339</v>
      </c>
      <c r="M21" s="204">
        <v>69.432674118658639</v>
      </c>
      <c r="N21" s="204">
        <v>76.50404127257093</v>
      </c>
      <c r="O21" s="204">
        <v>62.618572656921749</v>
      </c>
      <c r="P21" s="204">
        <v>67.197076526225274</v>
      </c>
      <c r="Q21" s="204">
        <v>65.111435941530516</v>
      </c>
      <c r="R21" s="204">
        <v>64.165950128976775</v>
      </c>
      <c r="S21" s="204">
        <v>60.257007738607037</v>
      </c>
      <c r="T21" s="204">
        <v>50.134995700773857</v>
      </c>
      <c r="U21" s="204">
        <v>45.810576096302668</v>
      </c>
      <c r="V21" s="204">
        <v>48.07231298366294</v>
      </c>
      <c r="W21" s="204">
        <v>66.239122957867579</v>
      </c>
      <c r="X21" s="204">
        <v>68.89372312983663</v>
      </c>
      <c r="Y21" s="204">
        <v>77.599484092863278</v>
      </c>
      <c r="DA21" s="71" t="s">
        <v>2125</v>
      </c>
    </row>
    <row r="22" spans="1:105" ht="12" customHeight="1" x14ac:dyDescent="0.25">
      <c r="A22" s="18" t="s">
        <v>36</v>
      </c>
      <c r="B22" s="204">
        <v>0</v>
      </c>
      <c r="C22" s="204">
        <v>0</v>
      </c>
      <c r="D22" s="204">
        <v>0</v>
      </c>
      <c r="E22" s="204">
        <v>0</v>
      </c>
      <c r="F22" s="204">
        <v>0</v>
      </c>
      <c r="G22" s="204">
        <v>0</v>
      </c>
      <c r="H22" s="204">
        <v>0</v>
      </c>
      <c r="I22" s="204">
        <v>0</v>
      </c>
      <c r="J22" s="204">
        <v>0</v>
      </c>
      <c r="K22" s="204">
        <v>0</v>
      </c>
      <c r="L22" s="204">
        <v>0</v>
      </c>
      <c r="M22" s="204">
        <v>0</v>
      </c>
      <c r="N22" s="204">
        <v>0</v>
      </c>
      <c r="O22" s="204">
        <v>0</v>
      </c>
      <c r="P22" s="204">
        <v>0</v>
      </c>
      <c r="Q22" s="204">
        <v>0</v>
      </c>
      <c r="R22" s="204">
        <v>0</v>
      </c>
      <c r="S22" s="204">
        <v>0</v>
      </c>
      <c r="T22" s="204">
        <v>0</v>
      </c>
      <c r="U22" s="204">
        <v>0</v>
      </c>
      <c r="V22" s="204">
        <v>0</v>
      </c>
      <c r="W22" s="204">
        <v>0</v>
      </c>
      <c r="X22" s="204">
        <v>0</v>
      </c>
      <c r="Y22" s="204">
        <v>0</v>
      </c>
      <c r="DA22" s="71" t="s">
        <v>2126</v>
      </c>
    </row>
    <row r="23" spans="1:105" ht="12" customHeight="1" x14ac:dyDescent="0.25">
      <c r="A23" s="14" t="s">
        <v>37</v>
      </c>
      <c r="B23" s="204">
        <f t="shared" ref="B23:Y23" si="4">B24+B25+B26+B27+B28+B29</f>
        <v>200.27231298366286</v>
      </c>
      <c r="C23" s="204">
        <f t="shared" si="4"/>
        <v>196.16414445399823</v>
      </c>
      <c r="D23" s="204">
        <f t="shared" si="4"/>
        <v>210.63817712811695</v>
      </c>
      <c r="E23" s="204">
        <f t="shared" si="4"/>
        <v>176.29217540842649</v>
      </c>
      <c r="F23" s="204">
        <f t="shared" si="4"/>
        <v>183.67248495270849</v>
      </c>
      <c r="G23" s="204">
        <f t="shared" si="4"/>
        <v>214.3402407566638</v>
      </c>
      <c r="H23" s="204">
        <f t="shared" si="4"/>
        <v>191.48280309544282</v>
      </c>
      <c r="I23" s="204">
        <f t="shared" si="4"/>
        <v>205.00146173688731</v>
      </c>
      <c r="J23" s="204">
        <f t="shared" si="4"/>
        <v>236.05141874462598</v>
      </c>
      <c r="K23" s="204">
        <f t="shared" si="4"/>
        <v>218.83061049011175</v>
      </c>
      <c r="L23" s="204">
        <f t="shared" si="4"/>
        <v>217.58865004299224</v>
      </c>
      <c r="M23" s="204">
        <f t="shared" si="4"/>
        <v>219.76216680997416</v>
      </c>
      <c r="N23" s="204">
        <f t="shared" si="4"/>
        <v>163.87222699914014</v>
      </c>
      <c r="O23" s="204">
        <f t="shared" si="4"/>
        <v>89.46689595872742</v>
      </c>
      <c r="P23" s="204">
        <f t="shared" si="4"/>
        <v>110.72416165090284</v>
      </c>
      <c r="Q23" s="204">
        <f t="shared" si="4"/>
        <v>147.8408426483233</v>
      </c>
      <c r="R23" s="204">
        <f t="shared" si="4"/>
        <v>104.46638005159066</v>
      </c>
      <c r="S23" s="204">
        <f t="shared" si="4"/>
        <v>112.76156491831468</v>
      </c>
      <c r="T23" s="204">
        <f t="shared" si="4"/>
        <v>114.33129836629409</v>
      </c>
      <c r="U23" s="204">
        <f t="shared" si="4"/>
        <v>106.22777300085983</v>
      </c>
      <c r="V23" s="204">
        <f t="shared" si="4"/>
        <v>126.27145313843508</v>
      </c>
      <c r="W23" s="204">
        <f t="shared" si="4"/>
        <v>83.976698194325024</v>
      </c>
      <c r="X23" s="204">
        <f t="shared" si="4"/>
        <v>86.814617368873598</v>
      </c>
      <c r="Y23" s="204">
        <f t="shared" si="4"/>
        <v>99.222098022355979</v>
      </c>
      <c r="DA23" s="71"/>
    </row>
    <row r="24" spans="1:105" ht="12" customHeight="1" x14ac:dyDescent="0.25">
      <c r="A24" s="18" t="s">
        <v>38</v>
      </c>
      <c r="B24" s="204">
        <v>199.96182287188299</v>
      </c>
      <c r="C24" s="204">
        <v>195.51926053310399</v>
      </c>
      <c r="D24" s="204">
        <v>209.99329320722271</v>
      </c>
      <c r="E24" s="204">
        <v>175.7189165950129</v>
      </c>
      <c r="F24" s="204">
        <v>183.38589853826309</v>
      </c>
      <c r="G24" s="204">
        <v>214.05365434221841</v>
      </c>
      <c r="H24" s="204">
        <v>191.2439380911436</v>
      </c>
      <c r="I24" s="204">
        <v>204.73869303525359</v>
      </c>
      <c r="J24" s="204">
        <v>235.86036113499571</v>
      </c>
      <c r="K24" s="204">
        <v>218.61564918314701</v>
      </c>
      <c r="L24" s="204">
        <v>216.943766122098</v>
      </c>
      <c r="M24" s="204">
        <v>218.8784178847807</v>
      </c>
      <c r="N24" s="204">
        <v>161.26878761822871</v>
      </c>
      <c r="O24" s="204">
        <v>86.199484092863273</v>
      </c>
      <c r="P24" s="204">
        <v>108.2926913155632</v>
      </c>
      <c r="Q24" s="204">
        <v>145.2183147033534</v>
      </c>
      <c r="R24" s="204">
        <v>100.93628546861559</v>
      </c>
      <c r="S24" s="204">
        <v>105.0205503009458</v>
      </c>
      <c r="T24" s="204">
        <v>104.8055889939811</v>
      </c>
      <c r="U24" s="204">
        <v>90.020980223559746</v>
      </c>
      <c r="V24" s="204">
        <v>103.607222699914</v>
      </c>
      <c r="W24" s="204">
        <v>61.656921754084273</v>
      </c>
      <c r="X24" s="204">
        <v>62.739036973344788</v>
      </c>
      <c r="Y24" s="204">
        <v>80.122613929492687</v>
      </c>
      <c r="DA24" s="71" t="s">
        <v>2127</v>
      </c>
    </row>
    <row r="25" spans="1:105" ht="12" customHeight="1" x14ac:dyDescent="0.25">
      <c r="A25" s="18" t="s">
        <v>74</v>
      </c>
      <c r="B25" s="204">
        <v>0.31049011177987962</v>
      </c>
      <c r="C25" s="204">
        <v>0.64488392089423896</v>
      </c>
      <c r="D25" s="204">
        <v>0.64488392089423896</v>
      </c>
      <c r="E25" s="204">
        <v>0.57325881341358553</v>
      </c>
      <c r="F25" s="204">
        <v>0.28658641444539978</v>
      </c>
      <c r="G25" s="204">
        <v>0.28658641444539978</v>
      </c>
      <c r="H25" s="204">
        <v>0.23886500429922611</v>
      </c>
      <c r="I25" s="204">
        <v>0.26276870163370591</v>
      </c>
      <c r="J25" s="204">
        <v>0.19105760963026661</v>
      </c>
      <c r="K25" s="204">
        <v>0.2149613069647463</v>
      </c>
      <c r="L25" s="204">
        <v>0.64488392089423896</v>
      </c>
      <c r="M25" s="204">
        <v>0.88374892519346515</v>
      </c>
      <c r="N25" s="204">
        <v>1.7196904557179711</v>
      </c>
      <c r="O25" s="204">
        <v>2.3884780739466889</v>
      </c>
      <c r="P25" s="204">
        <v>1.5525365434221841</v>
      </c>
      <c r="Q25" s="204">
        <v>1.7435941530524499</v>
      </c>
      <c r="R25" s="204">
        <v>2.6511607910576092</v>
      </c>
      <c r="S25" s="204">
        <v>7.7410146173688732</v>
      </c>
      <c r="T25" s="204">
        <v>8.9280309544282019</v>
      </c>
      <c r="U25" s="204">
        <v>15.71126397248495</v>
      </c>
      <c r="V25" s="204">
        <v>22.222184006878759</v>
      </c>
      <c r="W25" s="204">
        <v>21.92441960447119</v>
      </c>
      <c r="X25" s="204">
        <v>24.07558039552881</v>
      </c>
      <c r="Y25" s="204">
        <v>19.099484092863289</v>
      </c>
      <c r="DA25" s="71" t="s">
        <v>2128</v>
      </c>
    </row>
    <row r="26" spans="1:105" ht="12" customHeight="1" x14ac:dyDescent="0.25">
      <c r="A26" s="18" t="s">
        <v>75</v>
      </c>
      <c r="B26" s="204">
        <v>0</v>
      </c>
      <c r="C26" s="204">
        <v>0</v>
      </c>
      <c r="D26" s="204">
        <v>0</v>
      </c>
      <c r="E26" s="204">
        <v>0</v>
      </c>
      <c r="F26" s="204">
        <v>0</v>
      </c>
      <c r="G26" s="204">
        <v>0</v>
      </c>
      <c r="H26" s="204">
        <v>0</v>
      </c>
      <c r="I26" s="204">
        <v>0</v>
      </c>
      <c r="J26" s="204">
        <v>0</v>
      </c>
      <c r="K26" s="204">
        <v>0</v>
      </c>
      <c r="L26" s="204">
        <v>0</v>
      </c>
      <c r="M26" s="204">
        <v>0</v>
      </c>
      <c r="N26" s="204">
        <v>0.88374892519346515</v>
      </c>
      <c r="O26" s="204">
        <v>0.8789337919174548</v>
      </c>
      <c r="P26" s="204">
        <v>0.8789337919174548</v>
      </c>
      <c r="Q26" s="204">
        <v>0.8789337919174548</v>
      </c>
      <c r="R26" s="204">
        <v>0.8789337919174548</v>
      </c>
      <c r="S26" s="204">
        <v>0</v>
      </c>
      <c r="T26" s="204">
        <v>0.59767841788478071</v>
      </c>
      <c r="U26" s="204">
        <v>0.49552880481513328</v>
      </c>
      <c r="V26" s="204">
        <v>0.44204643164230428</v>
      </c>
      <c r="W26" s="204">
        <v>0.39535683576956149</v>
      </c>
      <c r="X26" s="204">
        <v>0</v>
      </c>
      <c r="Y26" s="204">
        <v>0</v>
      </c>
      <c r="DA26" s="71" t="s">
        <v>2129</v>
      </c>
    </row>
    <row r="27" spans="1:105" ht="12" customHeight="1" x14ac:dyDescent="0.25">
      <c r="A27" s="18" t="s">
        <v>76</v>
      </c>
      <c r="B27" s="204">
        <v>0</v>
      </c>
      <c r="C27" s="204">
        <v>0</v>
      </c>
      <c r="D27" s="204">
        <v>0</v>
      </c>
      <c r="E27" s="204">
        <v>0</v>
      </c>
      <c r="F27" s="204">
        <v>0</v>
      </c>
      <c r="G27" s="204">
        <v>0</v>
      </c>
      <c r="H27" s="204">
        <v>0</v>
      </c>
      <c r="I27" s="204">
        <v>0</v>
      </c>
      <c r="J27" s="204">
        <v>0</v>
      </c>
      <c r="K27" s="204">
        <v>0</v>
      </c>
      <c r="L27" s="204">
        <v>0</v>
      </c>
      <c r="M27" s="204">
        <v>0</v>
      </c>
      <c r="N27" s="204">
        <v>0</v>
      </c>
      <c r="O27" s="204">
        <v>0</v>
      </c>
      <c r="P27" s="204">
        <v>0</v>
      </c>
      <c r="Q27" s="204">
        <v>0</v>
      </c>
      <c r="R27" s="204">
        <v>0</v>
      </c>
      <c r="S27" s="204">
        <v>0</v>
      </c>
      <c r="T27" s="204">
        <v>0</v>
      </c>
      <c r="U27" s="204">
        <v>0</v>
      </c>
      <c r="V27" s="204">
        <v>0</v>
      </c>
      <c r="W27" s="204">
        <v>0</v>
      </c>
      <c r="X27" s="204">
        <v>0</v>
      </c>
      <c r="Y27" s="204">
        <v>0</v>
      </c>
      <c r="DA27" s="71" t="s">
        <v>2130</v>
      </c>
    </row>
    <row r="28" spans="1:105" ht="12" customHeight="1" x14ac:dyDescent="0.25">
      <c r="A28" s="18" t="s">
        <v>77</v>
      </c>
      <c r="B28" s="204">
        <v>0</v>
      </c>
      <c r="C28" s="204">
        <v>0</v>
      </c>
      <c r="D28" s="204">
        <v>0</v>
      </c>
      <c r="E28" s="204">
        <v>0</v>
      </c>
      <c r="F28" s="204">
        <v>0</v>
      </c>
      <c r="G28" s="204">
        <v>0</v>
      </c>
      <c r="H28" s="204">
        <v>0</v>
      </c>
      <c r="I28" s="204">
        <v>0</v>
      </c>
      <c r="J28" s="204">
        <v>0</v>
      </c>
      <c r="K28" s="204">
        <v>0</v>
      </c>
      <c r="L28" s="204">
        <v>0</v>
      </c>
      <c r="M28" s="204">
        <v>0</v>
      </c>
      <c r="N28" s="204">
        <v>0</v>
      </c>
      <c r="O28" s="204">
        <v>0</v>
      </c>
      <c r="P28" s="204">
        <v>0</v>
      </c>
      <c r="Q28" s="204">
        <v>0</v>
      </c>
      <c r="R28" s="204">
        <v>0</v>
      </c>
      <c r="S28" s="204">
        <v>0</v>
      </c>
      <c r="T28" s="204">
        <v>0</v>
      </c>
      <c r="U28" s="204">
        <v>0</v>
      </c>
      <c r="V28" s="204">
        <v>0</v>
      </c>
      <c r="W28" s="204">
        <v>0</v>
      </c>
      <c r="X28" s="204">
        <v>0</v>
      </c>
      <c r="Y28" s="204">
        <v>0</v>
      </c>
      <c r="DA28" s="71" t="s">
        <v>2131</v>
      </c>
    </row>
    <row r="29" spans="1:105" ht="12" customHeight="1" x14ac:dyDescent="0.25">
      <c r="A29" s="18" t="s">
        <v>78</v>
      </c>
      <c r="B29" s="204">
        <v>0</v>
      </c>
      <c r="C29" s="204">
        <v>0</v>
      </c>
      <c r="D29" s="204">
        <v>0</v>
      </c>
      <c r="E29" s="204">
        <v>0</v>
      </c>
      <c r="F29" s="204">
        <v>0</v>
      </c>
      <c r="G29" s="204">
        <v>0</v>
      </c>
      <c r="H29" s="204">
        <v>0</v>
      </c>
      <c r="I29" s="204">
        <v>0</v>
      </c>
      <c r="J29" s="204">
        <v>0</v>
      </c>
      <c r="K29" s="204">
        <v>0</v>
      </c>
      <c r="L29" s="204">
        <v>0</v>
      </c>
      <c r="M29" s="204">
        <v>0</v>
      </c>
      <c r="N29" s="204">
        <v>0</v>
      </c>
      <c r="O29" s="204">
        <v>0</v>
      </c>
      <c r="P29" s="204">
        <v>0</v>
      </c>
      <c r="Q29" s="204">
        <v>0</v>
      </c>
      <c r="R29" s="204">
        <v>0</v>
      </c>
      <c r="S29" s="204">
        <v>0</v>
      </c>
      <c r="T29" s="204">
        <v>0</v>
      </c>
      <c r="U29" s="204">
        <v>0</v>
      </c>
      <c r="V29" s="204">
        <v>0</v>
      </c>
      <c r="W29" s="204">
        <v>0</v>
      </c>
      <c r="X29" s="204">
        <v>0</v>
      </c>
      <c r="Y29" s="204">
        <v>0</v>
      </c>
      <c r="DA29" s="71" t="s">
        <v>2132</v>
      </c>
    </row>
    <row r="30" spans="1:105" ht="12" customHeight="1" x14ac:dyDescent="0.25">
      <c r="A30" s="14" t="s">
        <v>39</v>
      </c>
      <c r="B30" s="204">
        <v>0</v>
      </c>
      <c r="C30" s="204">
        <v>0</v>
      </c>
      <c r="D30" s="204">
        <v>0</v>
      </c>
      <c r="E30" s="204">
        <v>0</v>
      </c>
      <c r="F30" s="204">
        <v>0</v>
      </c>
      <c r="G30" s="204">
        <v>0</v>
      </c>
      <c r="H30" s="204">
        <v>0</v>
      </c>
      <c r="I30" s="204">
        <v>0</v>
      </c>
      <c r="J30" s="204">
        <v>0</v>
      </c>
      <c r="K30" s="204">
        <v>0</v>
      </c>
      <c r="L30" s="204">
        <v>0</v>
      </c>
      <c r="M30" s="204">
        <v>0</v>
      </c>
      <c r="N30" s="204">
        <v>0</v>
      </c>
      <c r="O30" s="204">
        <v>0</v>
      </c>
      <c r="P30" s="204">
        <v>0</v>
      </c>
      <c r="Q30" s="204">
        <v>0</v>
      </c>
      <c r="R30" s="204">
        <v>0</v>
      </c>
      <c r="S30" s="204">
        <v>0</v>
      </c>
      <c r="T30" s="204">
        <v>0</v>
      </c>
      <c r="U30" s="204">
        <v>0</v>
      </c>
      <c r="V30" s="204">
        <v>0</v>
      </c>
      <c r="W30" s="204">
        <v>0</v>
      </c>
      <c r="X30" s="204">
        <v>0</v>
      </c>
      <c r="Y30" s="204">
        <v>0</v>
      </c>
      <c r="DA30" s="71" t="s">
        <v>2133</v>
      </c>
    </row>
    <row r="31" spans="1:105" ht="12" customHeight="1" x14ac:dyDescent="0.25">
      <c r="A31" s="21" t="s">
        <v>40</v>
      </c>
      <c r="B31" s="207">
        <v>104.0412725709372</v>
      </c>
      <c r="C31" s="207">
        <v>105.8469475494411</v>
      </c>
      <c r="D31" s="207">
        <v>110.4901117798796</v>
      </c>
      <c r="E31" s="207">
        <v>161.22098022355971</v>
      </c>
      <c r="F31" s="207">
        <v>163.2846087704213</v>
      </c>
      <c r="G31" s="207">
        <v>163.02665520206361</v>
      </c>
      <c r="H31" s="207">
        <v>172.48495270851251</v>
      </c>
      <c r="I31" s="207">
        <v>192.77730008598451</v>
      </c>
      <c r="J31" s="207">
        <v>191.74548581255371</v>
      </c>
      <c r="K31" s="207">
        <v>187.79019776440239</v>
      </c>
      <c r="L31" s="207">
        <v>185.29664660361141</v>
      </c>
      <c r="M31" s="207">
        <v>230.0945829750645</v>
      </c>
      <c r="N31" s="207">
        <v>190.02579535683569</v>
      </c>
      <c r="O31" s="207">
        <v>181.6852966466036</v>
      </c>
      <c r="P31" s="207">
        <v>187.01633705932929</v>
      </c>
      <c r="Q31" s="207">
        <v>159.24333619948411</v>
      </c>
      <c r="R31" s="207">
        <v>120.4643164230438</v>
      </c>
      <c r="S31" s="207">
        <v>89.239982803095444</v>
      </c>
      <c r="T31" s="207">
        <v>130.9699054170249</v>
      </c>
      <c r="U31" s="207">
        <v>147.6612209802235</v>
      </c>
      <c r="V31" s="207">
        <v>155.48650042992259</v>
      </c>
      <c r="W31" s="207">
        <v>158.63319002579539</v>
      </c>
      <c r="X31" s="207">
        <v>160.70386930352541</v>
      </c>
      <c r="Y31" s="207">
        <v>167.4448839208942</v>
      </c>
      <c r="DA31" s="86" t="s">
        <v>2134</v>
      </c>
    </row>
    <row r="32" spans="1:105" ht="12" customHeight="1" x14ac:dyDescent="0.25">
      <c r="A32" s="172"/>
      <c r="B32" s="172"/>
      <c r="C32" s="172"/>
      <c r="D32" s="172"/>
      <c r="E32" s="172"/>
      <c r="F32" s="172"/>
      <c r="G32" s="172"/>
      <c r="H32" s="172"/>
      <c r="I32" s="172"/>
      <c r="J32" s="172"/>
      <c r="K32" s="172"/>
      <c r="L32" s="172"/>
      <c r="M32" s="172"/>
      <c r="N32" s="172"/>
      <c r="O32" s="172"/>
      <c r="P32" s="172"/>
      <c r="Q32" s="172"/>
      <c r="R32" s="172"/>
      <c r="S32" s="172"/>
      <c r="T32" s="172"/>
      <c r="U32" s="172"/>
      <c r="V32" s="172"/>
      <c r="W32" s="172"/>
      <c r="X32" s="172"/>
      <c r="Y32" s="172"/>
      <c r="DA32" s="176"/>
    </row>
    <row r="33" spans="1:105" ht="12" customHeight="1" x14ac:dyDescent="0.25">
      <c r="A33" s="30" t="s">
        <v>84</v>
      </c>
      <c r="B33" s="203">
        <f>FBT_emi!B5</f>
        <v>1053.1175036390109</v>
      </c>
      <c r="C33" s="203">
        <f>FBT_emi!C5</f>
        <v>971.96689619856397</v>
      </c>
      <c r="D33" s="203">
        <f>FBT_emi!D5</f>
        <v>969.92714951871608</v>
      </c>
      <c r="E33" s="203">
        <f>FBT_emi!E5</f>
        <v>1069.3054537181849</v>
      </c>
      <c r="F33" s="203">
        <f>FBT_emi!F5</f>
        <v>865.23078095914877</v>
      </c>
      <c r="G33" s="203">
        <f>FBT_emi!G5</f>
        <v>738.24760439936017</v>
      </c>
      <c r="H33" s="203">
        <f>FBT_emi!H5</f>
        <v>836.61948287933376</v>
      </c>
      <c r="I33" s="203">
        <f>FBT_emi!I5</f>
        <v>695.94423983935667</v>
      </c>
      <c r="J33" s="203">
        <f>FBT_emi!J5</f>
        <v>652.7902337992266</v>
      </c>
      <c r="K33" s="203">
        <f>FBT_emi!K5</f>
        <v>576.110601359474</v>
      </c>
      <c r="L33" s="203">
        <f>FBT_emi!L5</f>
        <v>485.98342703909452</v>
      </c>
      <c r="M33" s="203">
        <f>FBT_emi!M5</f>
        <v>399.3134691604626</v>
      </c>
      <c r="N33" s="203">
        <f>FBT_emi!N5</f>
        <v>510.91035192089771</v>
      </c>
      <c r="O33" s="203">
        <f>FBT_emi!O5</f>
        <v>552.916523881187</v>
      </c>
      <c r="P33" s="203">
        <f>FBT_emi!P5</f>
        <v>627.89012568113799</v>
      </c>
      <c r="Q33" s="203">
        <f>FBT_emi!Q5</f>
        <v>600.64066547896255</v>
      </c>
      <c r="R33" s="203">
        <f>FBT_emi!R5</f>
        <v>613.06565507901996</v>
      </c>
      <c r="S33" s="203">
        <f>FBT_emi!S5</f>
        <v>619.27964351919911</v>
      </c>
      <c r="T33" s="203">
        <f>FBT_emi!T5</f>
        <v>594.40141331844961</v>
      </c>
      <c r="U33" s="203">
        <f>FBT_emi!U5</f>
        <v>567.09736379895958</v>
      </c>
      <c r="V33" s="203">
        <f>FBT_emi!V5</f>
        <v>548.11498751890633</v>
      </c>
      <c r="W33" s="203">
        <f>FBT_emi!W5</f>
        <v>604.62258804161274</v>
      </c>
      <c r="X33" s="203">
        <f>FBT_emi!X5</f>
        <v>617.95687572138195</v>
      </c>
      <c r="Y33" s="203">
        <f>FBT_emi!Y5</f>
        <v>641.30891184177585</v>
      </c>
      <c r="DA33" s="112"/>
    </row>
    <row r="34" spans="1:105" ht="12" customHeight="1" x14ac:dyDescent="0.25">
      <c r="A34" s="172"/>
      <c r="B34" s="172"/>
      <c r="C34" s="172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2"/>
      <c r="O34" s="172"/>
      <c r="P34" s="172"/>
      <c r="Q34" s="172"/>
      <c r="R34" s="172"/>
      <c r="S34" s="172"/>
      <c r="T34" s="172"/>
      <c r="U34" s="172"/>
      <c r="V34" s="172"/>
      <c r="W34" s="172"/>
      <c r="X34" s="172"/>
      <c r="Y34" s="172"/>
      <c r="DA34" s="176"/>
    </row>
    <row r="35" spans="1:105" ht="12" customHeight="1" x14ac:dyDescent="0.25">
      <c r="A35" s="115" t="s">
        <v>86</v>
      </c>
      <c r="B35" s="284">
        <f t="shared" ref="B35:Y35" si="5">IF(B$12=0,"",B$12/B$3*1000)</f>
        <v>156.37796257745774</v>
      </c>
      <c r="C35" s="284">
        <f t="shared" si="5"/>
        <v>130.85570625048993</v>
      </c>
      <c r="D35" s="284">
        <f t="shared" si="5"/>
        <v>115.44026582208193</v>
      </c>
      <c r="E35" s="284">
        <f t="shared" si="5"/>
        <v>124.15915261984058</v>
      </c>
      <c r="F35" s="284">
        <f t="shared" si="5"/>
        <v>109.97633886788444</v>
      </c>
      <c r="G35" s="284">
        <f t="shared" si="5"/>
        <v>106.50024173349856</v>
      </c>
      <c r="H35" s="284">
        <f t="shared" si="5"/>
        <v>113.04564101426054</v>
      </c>
      <c r="I35" s="284">
        <f t="shared" si="5"/>
        <v>110.0051964016403</v>
      </c>
      <c r="J35" s="284">
        <f t="shared" si="5"/>
        <v>106.99834131676783</v>
      </c>
      <c r="K35" s="284">
        <f t="shared" si="5"/>
        <v>102.99831668963108</v>
      </c>
      <c r="L35" s="284">
        <f t="shared" si="5"/>
        <v>97.764766225516951</v>
      </c>
      <c r="M35" s="284">
        <f t="shared" si="5"/>
        <v>101.06904063851563</v>
      </c>
      <c r="N35" s="284">
        <f t="shared" si="5"/>
        <v>88.863081597925728</v>
      </c>
      <c r="O35" s="284">
        <f t="shared" si="5"/>
        <v>83.929983268913233</v>
      </c>
      <c r="P35" s="284">
        <f t="shared" si="5"/>
        <v>90.027251922556133</v>
      </c>
      <c r="Q35" s="284">
        <f t="shared" si="5"/>
        <v>93.063269892714629</v>
      </c>
      <c r="R35" s="284">
        <f t="shared" si="5"/>
        <v>77.179815894719425</v>
      </c>
      <c r="S35" s="284">
        <f t="shared" si="5"/>
        <v>76.915301089436397</v>
      </c>
      <c r="T35" s="284">
        <f t="shared" si="5"/>
        <v>80.946375265908003</v>
      </c>
      <c r="U35" s="284">
        <f t="shared" si="5"/>
        <v>81.256569712339541</v>
      </c>
      <c r="V35" s="284">
        <f t="shared" si="5"/>
        <v>85.344388185977337</v>
      </c>
      <c r="W35" s="284">
        <f t="shared" si="5"/>
        <v>78.641400691671919</v>
      </c>
      <c r="X35" s="284">
        <f t="shared" si="5"/>
        <v>79.894172121628969</v>
      </c>
      <c r="Y35" s="284">
        <f t="shared" si="5"/>
        <v>81.887862825904705</v>
      </c>
      <c r="DA35" s="118"/>
    </row>
    <row r="36" spans="1:105" ht="12" customHeight="1" x14ac:dyDescent="0.25">
      <c r="A36" s="158" t="s">
        <v>2135</v>
      </c>
      <c r="B36" s="344">
        <f t="shared" ref="B36:Y36" si="6">IF(B$12=0,"",B$12/B$5*1000)</f>
        <v>108.94925259389791</v>
      </c>
      <c r="C36" s="344">
        <f t="shared" si="6"/>
        <v>109.1953116035713</v>
      </c>
      <c r="D36" s="344">
        <f t="shared" si="6"/>
        <v>111.52671379556686</v>
      </c>
      <c r="E36" s="344">
        <f t="shared" si="6"/>
        <v>112.03777381256039</v>
      </c>
      <c r="F36" s="344">
        <f t="shared" si="6"/>
        <v>110.07090512905104</v>
      </c>
      <c r="G36" s="344">
        <f t="shared" si="6"/>
        <v>105.75903992192642</v>
      </c>
      <c r="H36" s="344">
        <f t="shared" si="6"/>
        <v>101.66642059462863</v>
      </c>
      <c r="I36" s="344">
        <f t="shared" si="6"/>
        <v>101.40446830003894</v>
      </c>
      <c r="J36" s="344">
        <f t="shared" si="6"/>
        <v>100.46047410561016</v>
      </c>
      <c r="K36" s="344">
        <f t="shared" si="6"/>
        <v>96.667568135169191</v>
      </c>
      <c r="L36" s="344">
        <f t="shared" si="6"/>
        <v>99.194771286176646</v>
      </c>
      <c r="M36" s="344">
        <f t="shared" si="6"/>
        <v>99.212462675420028</v>
      </c>
      <c r="N36" s="344">
        <f t="shared" si="6"/>
        <v>99.996127920555367</v>
      </c>
      <c r="O36" s="344">
        <f t="shared" si="6"/>
        <v>98.644404463652762</v>
      </c>
      <c r="P36" s="344">
        <f t="shared" si="6"/>
        <v>97.287241633792533</v>
      </c>
      <c r="Q36" s="344">
        <f t="shared" si="6"/>
        <v>95.644111514181105</v>
      </c>
      <c r="R36" s="344">
        <f t="shared" si="6"/>
        <v>97.349277509353229</v>
      </c>
      <c r="S36" s="344">
        <f t="shared" si="6"/>
        <v>97.689943262779863</v>
      </c>
      <c r="T36" s="344">
        <f t="shared" si="6"/>
        <v>98.166485076638196</v>
      </c>
      <c r="U36" s="344">
        <f t="shared" si="6"/>
        <v>95.967479901010378</v>
      </c>
      <c r="V36" s="344">
        <f t="shared" si="6"/>
        <v>96.628114700679461</v>
      </c>
      <c r="W36" s="344">
        <f t="shared" si="6"/>
        <v>100.82155772557385</v>
      </c>
      <c r="X36" s="344">
        <f t="shared" si="6"/>
        <v>99.996916203670267</v>
      </c>
      <c r="Y36" s="344">
        <f t="shared" si="6"/>
        <v>91.00165229617707</v>
      </c>
      <c r="DA36" s="119"/>
    </row>
    <row r="37" spans="1:105" ht="12" customHeight="1" x14ac:dyDescent="0.25">
      <c r="A37" s="158" t="s">
        <v>2136</v>
      </c>
      <c r="B37" s="344">
        <f>IF(FBT_ued!B$5=0,"",FBT_ued!B$5/B$5*1000)</f>
        <v>49.536819019461788</v>
      </c>
      <c r="C37" s="344">
        <f>IF(FBT_ued!C$5=0,"",FBT_ued!C$5/C$5*1000)</f>
        <v>49.807504435477036</v>
      </c>
      <c r="D37" s="344">
        <f>IF(FBT_ued!D$5=0,"",FBT_ued!D$5/D$5*1000)</f>
        <v>50.861202249389009</v>
      </c>
      <c r="E37" s="344">
        <f>IF(FBT_ued!E$5=0,"",FBT_ued!E$5/E$5*1000)</f>
        <v>52.372968581903137</v>
      </c>
      <c r="F37" s="344">
        <f>IF(FBT_ued!F$5=0,"",FBT_ued!F$5/F$5*1000)</f>
        <v>51.879094548403259</v>
      </c>
      <c r="G37" s="344">
        <f>IF(FBT_ued!G$5=0,"",FBT_ued!G$5/G$5*1000)</f>
        <v>50.129537856241086</v>
      </c>
      <c r="H37" s="344">
        <f>IF(FBT_ued!H$5=0,"",FBT_ued!H$5/H$5*1000)</f>
        <v>48.421761489790626</v>
      </c>
      <c r="I37" s="344">
        <f>IF(FBT_ued!I$5=0,"",FBT_ued!I$5/I$5*1000)</f>
        <v>48.471852904737005</v>
      </c>
      <c r="J37" s="344">
        <f>IF(FBT_ued!J$5=0,"",FBT_ued!J$5/J$5*1000)</f>
        <v>47.885975214623507</v>
      </c>
      <c r="K37" s="344">
        <f>IF(FBT_ued!K$5=0,"",FBT_ued!K$5/K$5*1000)</f>
        <v>46.538879421054588</v>
      </c>
      <c r="L37" s="344">
        <f>IF(FBT_ued!L$5=0,"",FBT_ued!L$5/L$5*1000)</f>
        <v>47.822104816491205</v>
      </c>
      <c r="M37" s="344">
        <f>IF(FBT_ued!M$5=0,"",FBT_ued!M$5/M$5*1000)</f>
        <v>48.668476317382527</v>
      </c>
      <c r="N37" s="344">
        <f>IF(FBT_ued!N$5=0,"",FBT_ued!N$5/N$5*1000)</f>
        <v>49.001208242554789</v>
      </c>
      <c r="O37" s="344">
        <f>IF(FBT_ued!O$5=0,"",FBT_ued!O$5/O$5*1000)</f>
        <v>49.224404933969765</v>
      </c>
      <c r="P37" s="344">
        <f>IF(FBT_ued!P$5=0,"",FBT_ued!P$5/P$5*1000)</f>
        <v>48.049564171557037</v>
      </c>
      <c r="Q37" s="344">
        <f>IF(FBT_ued!Q$5=0,"",FBT_ued!Q$5/Q$5*1000)</f>
        <v>46.267214160151774</v>
      </c>
      <c r="R37" s="344">
        <f>IF(FBT_ued!R$5=0,"",FBT_ued!R$5/R$5*1000)</f>
        <v>46.883099689070114</v>
      </c>
      <c r="S37" s="344">
        <f>IF(FBT_ued!S$5=0,"",FBT_ued!S$5/S$5*1000)</f>
        <v>46.189873654204696</v>
      </c>
      <c r="T37" s="344">
        <f>IF(FBT_ued!T$5=0,"",FBT_ued!T$5/T$5*1000)</f>
        <v>47.46725291153664</v>
      </c>
      <c r="U37" s="344">
        <f>IF(FBT_ued!U$5=0,"",FBT_ued!U$5/U$5*1000)</f>
        <v>47.00166730983544</v>
      </c>
      <c r="V37" s="344">
        <f>IF(FBT_ued!V$5=0,"",FBT_ued!V$5/V$5*1000)</f>
        <v>47.381071704417508</v>
      </c>
      <c r="W37" s="344">
        <f>IF(FBT_ued!W$5=0,"",FBT_ued!W$5/W$5*1000)</f>
        <v>50.155797816741696</v>
      </c>
      <c r="X37" s="344">
        <f>IF(FBT_ued!X$5=0,"",FBT_ued!X$5/X$5*1000)</f>
        <v>49.757751959522764</v>
      </c>
      <c r="Y37" s="344">
        <f>IF(FBT_ued!Y$5=0,"",FBT_ued!Y$5/Y$5*1000)</f>
        <v>45.072004491525504</v>
      </c>
      <c r="DA37" s="119"/>
    </row>
    <row r="38" spans="1:105" ht="12" customHeight="1" x14ac:dyDescent="0.25">
      <c r="A38" s="159" t="s">
        <v>87</v>
      </c>
      <c r="B38" s="345">
        <f t="shared" ref="B38:Y38" si="7">IF(B$12=0,"",B$33/B$12)</f>
        <v>1.6070809234497945</v>
      </c>
      <c r="C38" s="345">
        <f t="shared" si="7"/>
        <v>1.5533655920500735</v>
      </c>
      <c r="D38" s="345">
        <f t="shared" si="7"/>
        <v>1.5056055520500295</v>
      </c>
      <c r="E38" s="345">
        <f t="shared" si="7"/>
        <v>1.5369399978696552</v>
      </c>
      <c r="F38" s="345">
        <f t="shared" si="7"/>
        <v>1.3440132579789783</v>
      </c>
      <c r="G38" s="345">
        <f t="shared" si="7"/>
        <v>1.1498330710461451</v>
      </c>
      <c r="H38" s="345">
        <f t="shared" si="7"/>
        <v>1.2616438709102122</v>
      </c>
      <c r="I38" s="345">
        <f t="shared" si="7"/>
        <v>1.0892233690958422</v>
      </c>
      <c r="J38" s="345">
        <f t="shared" si="7"/>
        <v>0.99172318764865575</v>
      </c>
      <c r="K38" s="345">
        <f t="shared" si="7"/>
        <v>0.93169746529105413</v>
      </c>
      <c r="L38" s="345">
        <f t="shared" si="7"/>
        <v>0.83721212717012317</v>
      </c>
      <c r="M38" s="345">
        <f t="shared" si="7"/>
        <v>0.67064260982727553</v>
      </c>
      <c r="N38" s="345">
        <f t="shared" si="7"/>
        <v>0.94477829850504391</v>
      </c>
      <c r="O38" s="345">
        <f t="shared" si="7"/>
        <v>1.1756681396124067</v>
      </c>
      <c r="P38" s="345">
        <f t="shared" si="7"/>
        <v>1.2011009318303982</v>
      </c>
      <c r="Q38" s="345">
        <f t="shared" si="7"/>
        <v>1.1484985874494937</v>
      </c>
      <c r="R38" s="345">
        <f t="shared" si="7"/>
        <v>1.3771554058663733</v>
      </c>
      <c r="S38" s="345">
        <f t="shared" si="7"/>
        <v>1.4620645846649314</v>
      </c>
      <c r="T38" s="345">
        <f t="shared" si="7"/>
        <v>1.2992544224593217</v>
      </c>
      <c r="U38" s="345">
        <f t="shared" si="7"/>
        <v>1.2441359044609628</v>
      </c>
      <c r="V38" s="345">
        <f t="shared" si="7"/>
        <v>1.1447216848627917</v>
      </c>
      <c r="W38" s="345">
        <f t="shared" si="7"/>
        <v>1.3072587863577838</v>
      </c>
      <c r="X38" s="345">
        <f t="shared" si="7"/>
        <v>1.3064256910541316</v>
      </c>
      <c r="Y38" s="345">
        <f t="shared" si="7"/>
        <v>1.2799997124917417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>
    <tabColor theme="6" tint="0.59999389629810485"/>
    <pageSetUpPr fitToPage="1"/>
  </sheetPr>
  <dimension ref="A1:DA124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Food, beverages and tobacco / final energy consumption"</f>
        <v>EL: Food, beverages and tobacco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89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22</v>
      </c>
      <c r="B5" s="223">
        <v>655.29836629406702</v>
      </c>
      <c r="C5" s="223">
        <v>625.71676698194324</v>
      </c>
      <c r="D5" s="223">
        <v>644.21066208082539</v>
      </c>
      <c r="E5" s="223">
        <v>695.7366294067067</v>
      </c>
      <c r="F5" s="223">
        <v>643.76655202063625</v>
      </c>
      <c r="G5" s="223">
        <v>642.0476354256233</v>
      </c>
      <c r="H5" s="223">
        <v>663.11857265692197</v>
      </c>
      <c r="I5" s="223">
        <v>638.93619948409275</v>
      </c>
      <c r="J5" s="223">
        <v>658.23834909716243</v>
      </c>
      <c r="K5" s="223">
        <v>618.34514187446257</v>
      </c>
      <c r="L5" s="223">
        <v>580.47824591573522</v>
      </c>
      <c r="M5" s="223">
        <v>595.41917454858117</v>
      </c>
      <c r="N5" s="223">
        <v>540.77274290627679</v>
      </c>
      <c r="O5" s="223">
        <v>470.29982803095442</v>
      </c>
      <c r="P5" s="223">
        <v>522.76216680997413</v>
      </c>
      <c r="Q5" s="223">
        <v>522.9790197764404</v>
      </c>
      <c r="R5" s="223">
        <v>445.16809974204642</v>
      </c>
      <c r="S5" s="223">
        <v>423.56517626827161</v>
      </c>
      <c r="T5" s="223">
        <v>457.49423903697328</v>
      </c>
      <c r="U5" s="223">
        <v>455.81625107480642</v>
      </c>
      <c r="V5" s="223">
        <v>478.81943250214971</v>
      </c>
      <c r="W5" s="223">
        <v>462.5117798796216</v>
      </c>
      <c r="X5" s="223">
        <v>473.01341358555459</v>
      </c>
      <c r="Y5" s="223">
        <v>501.02269991401539</v>
      </c>
      <c r="DA5" s="89" t="s">
        <v>2118</v>
      </c>
    </row>
    <row r="6" spans="1:105" ht="12" customHeight="1" x14ac:dyDescent="0.25">
      <c r="A6" s="55" t="s">
        <v>91</v>
      </c>
      <c r="B6" s="259">
        <v>5.428220186698649</v>
      </c>
      <c r="C6" s="259">
        <v>5.4675774309806267</v>
      </c>
      <c r="D6" s="259">
        <v>5.6859225117036383</v>
      </c>
      <c r="E6" s="259">
        <v>7.9467506221808737</v>
      </c>
      <c r="F6" s="259">
        <v>7.8444560670211727</v>
      </c>
      <c r="G6" s="259">
        <v>7.7872219911239702</v>
      </c>
      <c r="H6" s="259">
        <v>8.271456146126221</v>
      </c>
      <c r="I6" s="259">
        <v>8.7993198122463916</v>
      </c>
      <c r="J6" s="259">
        <v>8.7615122553994986</v>
      </c>
      <c r="K6" s="259">
        <v>8.5150982864187679</v>
      </c>
      <c r="L6" s="259">
        <v>8.2296626326524525</v>
      </c>
      <c r="M6" s="259">
        <v>9.6870253599865208</v>
      </c>
      <c r="N6" s="259">
        <v>8.3829889311652881</v>
      </c>
      <c r="O6" s="259">
        <v>8.0061434383514261</v>
      </c>
      <c r="P6" s="259">
        <v>8.371579844788549</v>
      </c>
      <c r="Q6" s="259">
        <v>7.3230580085814161</v>
      </c>
      <c r="R6" s="259">
        <v>5.7657535641082047</v>
      </c>
      <c r="S6" s="259">
        <v>4.4892571863457356</v>
      </c>
      <c r="T6" s="259">
        <v>6.1720121216350918</v>
      </c>
      <c r="U6" s="259">
        <v>6.7797258362319397</v>
      </c>
      <c r="V6" s="259">
        <v>7.116224815519649</v>
      </c>
      <c r="W6" s="259">
        <v>7.2813126355046061</v>
      </c>
      <c r="X6" s="259">
        <v>7.3980254036608768</v>
      </c>
      <c r="Y6" s="259">
        <v>7.7065520180517213</v>
      </c>
      <c r="DA6" s="67" t="s">
        <v>2137</v>
      </c>
    </row>
    <row r="7" spans="1:105" ht="12" customHeight="1" x14ac:dyDescent="0.25">
      <c r="A7" s="173" t="s">
        <v>92</v>
      </c>
      <c r="B7" s="224">
        <v>6.3329235511484256</v>
      </c>
      <c r="C7" s="224">
        <v>6.378840336144064</v>
      </c>
      <c r="D7" s="224">
        <v>6.6335762636542466</v>
      </c>
      <c r="E7" s="224">
        <v>9.2712090592110208</v>
      </c>
      <c r="F7" s="224">
        <v>9.1518654115247013</v>
      </c>
      <c r="G7" s="224">
        <v>9.0850923229779674</v>
      </c>
      <c r="H7" s="224">
        <v>9.6500321704805891</v>
      </c>
      <c r="I7" s="224">
        <v>10.26587311428746</v>
      </c>
      <c r="J7" s="224">
        <v>10.221764297966089</v>
      </c>
      <c r="K7" s="224">
        <v>9.9342813341552318</v>
      </c>
      <c r="L7" s="224">
        <v>9.6012730714278618</v>
      </c>
      <c r="M7" s="224">
        <v>11.30152958665094</v>
      </c>
      <c r="N7" s="224">
        <v>9.780153753026168</v>
      </c>
      <c r="O7" s="224">
        <v>9.3405006780766655</v>
      </c>
      <c r="P7" s="224">
        <v>9.7668431522533066</v>
      </c>
      <c r="Q7" s="224">
        <v>8.54356767667832</v>
      </c>
      <c r="R7" s="224">
        <v>6.7267124914595744</v>
      </c>
      <c r="S7" s="224">
        <v>5.2374667174033629</v>
      </c>
      <c r="T7" s="224">
        <v>7.2006808085742744</v>
      </c>
      <c r="U7" s="224">
        <v>7.909680142270596</v>
      </c>
      <c r="V7" s="224">
        <v>8.3022622847729259</v>
      </c>
      <c r="W7" s="224">
        <v>8.4948647414220435</v>
      </c>
      <c r="X7" s="224">
        <v>8.6310296376043603</v>
      </c>
      <c r="Y7" s="224">
        <v>8.990977354393678</v>
      </c>
      <c r="DA7" s="177" t="s">
        <v>2138</v>
      </c>
    </row>
    <row r="8" spans="1:105" ht="12" customHeight="1" x14ac:dyDescent="0.25">
      <c r="A8" s="173" t="s">
        <v>93</v>
      </c>
      <c r="B8" s="224">
        <v>14.475253831196399</v>
      </c>
      <c r="C8" s="224">
        <v>14.580206482615001</v>
      </c>
      <c r="D8" s="224">
        <v>15.16246003120971</v>
      </c>
      <c r="E8" s="224">
        <v>21.191334992482339</v>
      </c>
      <c r="F8" s="224">
        <v>20.918549512056462</v>
      </c>
      <c r="G8" s="224">
        <v>20.76592530966392</v>
      </c>
      <c r="H8" s="224">
        <v>22.057216389669922</v>
      </c>
      <c r="I8" s="224">
        <v>23.464852832657041</v>
      </c>
      <c r="J8" s="224">
        <v>23.364032681065339</v>
      </c>
      <c r="K8" s="224">
        <v>22.706928763783381</v>
      </c>
      <c r="L8" s="224">
        <v>21.945767020406539</v>
      </c>
      <c r="M8" s="224">
        <v>25.832067626630721</v>
      </c>
      <c r="N8" s="224">
        <v>22.354637149774099</v>
      </c>
      <c r="O8" s="224">
        <v>21.349715835603799</v>
      </c>
      <c r="P8" s="224">
        <v>22.324212919436128</v>
      </c>
      <c r="Q8" s="224">
        <v>19.528154689550441</v>
      </c>
      <c r="R8" s="224">
        <v>15.375342837621879</v>
      </c>
      <c r="S8" s="224">
        <v>11.97135249692197</v>
      </c>
      <c r="T8" s="224">
        <v>16.45869899102691</v>
      </c>
      <c r="U8" s="224">
        <v>18.079268896618501</v>
      </c>
      <c r="V8" s="224">
        <v>18.976599508052399</v>
      </c>
      <c r="W8" s="224">
        <v>19.416833694678949</v>
      </c>
      <c r="X8" s="224">
        <v>19.728067743095679</v>
      </c>
      <c r="Y8" s="224">
        <v>20.55080538147126</v>
      </c>
      <c r="DA8" s="177" t="s">
        <v>2139</v>
      </c>
    </row>
    <row r="9" spans="1:105" ht="12" customHeight="1" x14ac:dyDescent="0.25">
      <c r="A9" s="173" t="s">
        <v>94</v>
      </c>
      <c r="B9" s="224">
        <v>10.8564403733973</v>
      </c>
      <c r="C9" s="224">
        <v>10.93515486196125</v>
      </c>
      <c r="D9" s="224">
        <v>11.37184502340728</v>
      </c>
      <c r="E9" s="224">
        <v>15.893501244361749</v>
      </c>
      <c r="F9" s="224">
        <v>15.688912134042351</v>
      </c>
      <c r="G9" s="224">
        <v>15.57444398224794</v>
      </c>
      <c r="H9" s="224">
        <v>16.542912292252439</v>
      </c>
      <c r="I9" s="224">
        <v>17.59863962449278</v>
      </c>
      <c r="J9" s="224">
        <v>17.523024510799001</v>
      </c>
      <c r="K9" s="224">
        <v>17.030196572837539</v>
      </c>
      <c r="L9" s="224">
        <v>16.459325265304901</v>
      </c>
      <c r="M9" s="224">
        <v>19.374050719973042</v>
      </c>
      <c r="N9" s="224">
        <v>16.76597786233058</v>
      </c>
      <c r="O9" s="224">
        <v>16.012286876702849</v>
      </c>
      <c r="P9" s="224">
        <v>16.743159689577102</v>
      </c>
      <c r="Q9" s="224">
        <v>14.64611601716283</v>
      </c>
      <c r="R9" s="224">
        <v>11.531507128216409</v>
      </c>
      <c r="S9" s="224">
        <v>8.9785143726914729</v>
      </c>
      <c r="T9" s="224">
        <v>12.34402424327018</v>
      </c>
      <c r="U9" s="224">
        <v>13.559451672463879</v>
      </c>
      <c r="V9" s="224">
        <v>14.2324496310393</v>
      </c>
      <c r="W9" s="224">
        <v>14.56262527100921</v>
      </c>
      <c r="X9" s="224">
        <v>14.79605080732175</v>
      </c>
      <c r="Y9" s="224">
        <v>15.413104036103441</v>
      </c>
      <c r="DA9" s="177" t="s">
        <v>2140</v>
      </c>
    </row>
    <row r="10" spans="1:105" ht="12" customHeight="1" x14ac:dyDescent="0.25">
      <c r="A10" s="56" t="s">
        <v>95</v>
      </c>
      <c r="B10" s="260">
        <v>11.10310575473418</v>
      </c>
      <c r="C10" s="260">
        <v>10.473836742000371</v>
      </c>
      <c r="D10" s="260">
        <v>10.70484804970671</v>
      </c>
      <c r="E10" s="260">
        <v>12.11396619084074</v>
      </c>
      <c r="F10" s="260">
        <v>11.27565090094107</v>
      </c>
      <c r="G10" s="260">
        <v>11.34831813289787</v>
      </c>
      <c r="H10" s="260">
        <v>11.961041143157329</v>
      </c>
      <c r="I10" s="260">
        <v>11.72099745102182</v>
      </c>
      <c r="J10" s="260">
        <v>11.824119641662231</v>
      </c>
      <c r="K10" s="260">
        <v>11.351229485846449</v>
      </c>
      <c r="L10" s="260">
        <v>10.76853287356125</v>
      </c>
      <c r="M10" s="260">
        <v>12.19124199402996</v>
      </c>
      <c r="N10" s="260">
        <v>10.668011886323439</v>
      </c>
      <c r="O10" s="260">
        <v>9.9550469479515513</v>
      </c>
      <c r="P10" s="260">
        <v>10.591449119325141</v>
      </c>
      <c r="Q10" s="260">
        <v>9.7318444669467787</v>
      </c>
      <c r="R10" s="260">
        <v>8.0816290786413632</v>
      </c>
      <c r="S10" s="260">
        <v>7.3801041275460566</v>
      </c>
      <c r="T10" s="260">
        <v>8.3954893681050358</v>
      </c>
      <c r="U10" s="260">
        <v>8.8284461692665701</v>
      </c>
      <c r="V10" s="260">
        <v>9.2594230047839083</v>
      </c>
      <c r="W10" s="260">
        <v>9.2794131992139341</v>
      </c>
      <c r="X10" s="260">
        <v>9.4518646574160847</v>
      </c>
      <c r="Y10" s="260">
        <v>9.9064885618296188</v>
      </c>
      <c r="DA10" s="68" t="s">
        <v>2141</v>
      </c>
    </row>
    <row r="11" spans="1:105" ht="12" customHeight="1" x14ac:dyDescent="0.25">
      <c r="A11" s="37" t="s">
        <v>159</v>
      </c>
      <c r="B11" s="226">
        <v>4.4517554994515347</v>
      </c>
      <c r="C11" s="226">
        <v>4.3726948832816612</v>
      </c>
      <c r="D11" s="226">
        <v>4.2867165953989277</v>
      </c>
      <c r="E11" s="226">
        <v>3.2912697145714369</v>
      </c>
      <c r="F11" s="226">
        <v>1.284978757908056</v>
      </c>
      <c r="G11" s="226">
        <v>1.1804638294833381</v>
      </c>
      <c r="H11" s="226">
        <v>1.111909616898402</v>
      </c>
      <c r="I11" s="226">
        <v>0.97456568625308027</v>
      </c>
      <c r="J11" s="226">
        <v>0.95130720240700639</v>
      </c>
      <c r="K11" s="226">
        <v>0.69831817355268444</v>
      </c>
      <c r="L11" s="226">
        <v>0.59210584821991419</v>
      </c>
      <c r="M11" s="226">
        <v>0.26015377745382928</v>
      </c>
      <c r="N11" s="226">
        <v>0.53235565069107538</v>
      </c>
      <c r="O11" s="226">
        <v>0.50135227706619034</v>
      </c>
      <c r="P11" s="226">
        <v>0.78028281606947592</v>
      </c>
      <c r="Q11" s="226">
        <v>0.71044302417865868</v>
      </c>
      <c r="R11" s="226">
        <v>0.75599589791688648</v>
      </c>
      <c r="S11" s="226">
        <v>0.96606492936275168</v>
      </c>
      <c r="T11" s="226">
        <v>0.7328995322894305</v>
      </c>
      <c r="U11" s="226">
        <v>0.31654802568952323</v>
      </c>
      <c r="V11" s="226">
        <v>0.29351879039101408</v>
      </c>
      <c r="W11" s="226">
        <v>0.22192455210125511</v>
      </c>
      <c r="X11" s="226">
        <v>0.2304514950972143</v>
      </c>
      <c r="Y11" s="226">
        <v>0.28096335815148832</v>
      </c>
      <c r="DA11" s="69" t="s">
        <v>2142</v>
      </c>
    </row>
    <row r="12" spans="1:105" ht="12" customHeight="1" x14ac:dyDescent="0.25">
      <c r="A12" s="37" t="s">
        <v>35</v>
      </c>
      <c r="B12" s="226">
        <v>4.4162023632372982</v>
      </c>
      <c r="C12" s="226">
        <v>3.559864638142006</v>
      </c>
      <c r="D12" s="226">
        <v>3.6800355849230089</v>
      </c>
      <c r="E12" s="226">
        <v>3.5578206123570069</v>
      </c>
      <c r="F12" s="226">
        <v>4.0847822276071586</v>
      </c>
      <c r="G12" s="226">
        <v>4.9358675587294121</v>
      </c>
      <c r="H12" s="226">
        <v>5.4000410986456027</v>
      </c>
      <c r="I12" s="226">
        <v>2.8918087840217819</v>
      </c>
      <c r="J12" s="226">
        <v>3.388968622987214</v>
      </c>
      <c r="K12" s="226">
        <v>3.6852261667172672</v>
      </c>
      <c r="L12" s="226">
        <v>2.8553857886668221</v>
      </c>
      <c r="M12" s="226">
        <v>1.7601685115548209</v>
      </c>
      <c r="N12" s="226">
        <v>2.3107063924629379</v>
      </c>
      <c r="O12" s="226">
        <v>1.6018750200051759</v>
      </c>
      <c r="P12" s="226">
        <v>1.955455153002865</v>
      </c>
      <c r="Q12" s="226">
        <v>2.5814369351423978</v>
      </c>
      <c r="R12" s="226">
        <v>2.9732456815928989</v>
      </c>
      <c r="S12" s="226">
        <v>3.8991240277142838</v>
      </c>
      <c r="T12" s="226">
        <v>2.512038612566545</v>
      </c>
      <c r="U12" s="226">
        <v>2.2125350862292228</v>
      </c>
      <c r="V12" s="226">
        <v>2.4832429681087511</v>
      </c>
      <c r="W12" s="226">
        <v>2.6999471577520429</v>
      </c>
      <c r="X12" s="226">
        <v>2.871661284207939</v>
      </c>
      <c r="Y12" s="226">
        <v>3.070707392549807</v>
      </c>
      <c r="DA12" s="69" t="s">
        <v>2143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2144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2145</v>
      </c>
    </row>
    <row r="15" spans="1:105" ht="12" customHeight="1" x14ac:dyDescent="0.25">
      <c r="A15" s="37" t="s">
        <v>40</v>
      </c>
      <c r="B15" s="226">
        <v>2.2351478920453438</v>
      </c>
      <c r="C15" s="226">
        <v>2.5412772205767049</v>
      </c>
      <c r="D15" s="226">
        <v>2.7380958693847761</v>
      </c>
      <c r="E15" s="226">
        <v>5.2648758639122981</v>
      </c>
      <c r="F15" s="226">
        <v>5.905889915425858</v>
      </c>
      <c r="G15" s="226">
        <v>5.2319867446851216</v>
      </c>
      <c r="H15" s="226">
        <v>5.4490904276133234</v>
      </c>
      <c r="I15" s="226">
        <v>7.8546229807469619</v>
      </c>
      <c r="J15" s="226">
        <v>7.4838438162680134</v>
      </c>
      <c r="K15" s="226">
        <v>6.9676851455765014</v>
      </c>
      <c r="L15" s="226">
        <v>7.3210412366745148</v>
      </c>
      <c r="M15" s="226">
        <v>10.17091970502131</v>
      </c>
      <c r="N15" s="226">
        <v>7.8249498431694269</v>
      </c>
      <c r="O15" s="226">
        <v>7.8518196508801852</v>
      </c>
      <c r="P15" s="226">
        <v>7.8557111502527981</v>
      </c>
      <c r="Q15" s="226">
        <v>6.4399645076257226</v>
      </c>
      <c r="R15" s="226">
        <v>4.3523874991315772</v>
      </c>
      <c r="S15" s="226">
        <v>2.5149151704690218</v>
      </c>
      <c r="T15" s="226">
        <v>5.1505512232490611</v>
      </c>
      <c r="U15" s="226">
        <v>6.2993630573478248</v>
      </c>
      <c r="V15" s="226">
        <v>6.4826612462841444</v>
      </c>
      <c r="W15" s="226">
        <v>6.3575414893606368</v>
      </c>
      <c r="X15" s="226">
        <v>6.349751878110931</v>
      </c>
      <c r="Y15" s="226">
        <v>6.5548178111283226</v>
      </c>
      <c r="DA15" s="69" t="s">
        <v>2146</v>
      </c>
    </row>
    <row r="16" spans="1:105" ht="12" customHeight="1" x14ac:dyDescent="0.25">
      <c r="A16" s="57" t="s">
        <v>2147</v>
      </c>
      <c r="B16" s="261">
        <f t="shared" ref="B16:Y16" si="0">B17+B23+B24</f>
        <v>40.313893904987005</v>
      </c>
      <c r="C16" s="261">
        <f t="shared" si="0"/>
        <v>37.963297095608354</v>
      </c>
      <c r="D16" s="261">
        <f t="shared" si="0"/>
        <v>38.758443479488427</v>
      </c>
      <c r="E16" s="261">
        <f t="shared" si="0"/>
        <v>41.18015597310098</v>
      </c>
      <c r="F16" s="261">
        <f t="shared" si="0"/>
        <v>37.39378255876133</v>
      </c>
      <c r="G16" s="261">
        <f t="shared" si="0"/>
        <v>36.568045377951471</v>
      </c>
      <c r="H16" s="261">
        <f t="shared" si="0"/>
        <v>38.376133241131299</v>
      </c>
      <c r="I16" s="261">
        <f t="shared" si="0"/>
        <v>36.821882699731333</v>
      </c>
      <c r="J16" s="261">
        <f t="shared" si="0"/>
        <v>37.29639846969085</v>
      </c>
      <c r="K16" s="261">
        <f t="shared" si="0"/>
        <v>35.266634252406234</v>
      </c>
      <c r="L16" s="261">
        <f t="shared" si="0"/>
        <v>33.180425320396026</v>
      </c>
      <c r="M16" s="261">
        <f t="shared" si="0"/>
        <v>36.501280019627593</v>
      </c>
      <c r="N16" s="261">
        <f t="shared" si="0"/>
        <v>32.307402382577386</v>
      </c>
      <c r="O16" s="261">
        <f t="shared" si="0"/>
        <v>29.34607512206853</v>
      </c>
      <c r="P16" s="261">
        <f t="shared" si="0"/>
        <v>31.808586473371605</v>
      </c>
      <c r="Q16" s="261">
        <f t="shared" si="0"/>
        <v>30.536315292309514</v>
      </c>
      <c r="R16" s="261">
        <f t="shared" si="0"/>
        <v>26.24466727644521</v>
      </c>
      <c r="S16" s="261">
        <f t="shared" si="0"/>
        <v>25.377891406217277</v>
      </c>
      <c r="T16" s="261">
        <f t="shared" si="0"/>
        <v>26.951860278280442</v>
      </c>
      <c r="U16" s="261">
        <f t="shared" si="0"/>
        <v>27.253952181537262</v>
      </c>
      <c r="V16" s="261">
        <f t="shared" si="0"/>
        <v>28.54190447518415</v>
      </c>
      <c r="W16" s="261">
        <f t="shared" si="0"/>
        <v>28.129954986106217</v>
      </c>
      <c r="X16" s="261">
        <f t="shared" si="0"/>
        <v>28.731040367179911</v>
      </c>
      <c r="Y16" s="261">
        <f t="shared" si="0"/>
        <v>30.257748865066855</v>
      </c>
      <c r="DA16" s="70"/>
    </row>
    <row r="17" spans="1:105" ht="12" customHeight="1" x14ac:dyDescent="0.25">
      <c r="A17" s="60" t="s">
        <v>2148</v>
      </c>
      <c r="B17" s="329">
        <v>37.178435583740658</v>
      </c>
      <c r="C17" s="329">
        <v>34.389795216853358</v>
      </c>
      <c r="D17" s="329">
        <v>34.867208309953106</v>
      </c>
      <c r="E17" s="329">
        <v>32.81811669100378</v>
      </c>
      <c r="F17" s="329">
        <v>27.268387489570951</v>
      </c>
      <c r="G17" s="329">
        <v>25.663324594531471</v>
      </c>
      <c r="H17" s="329">
        <v>27.104765430500681</v>
      </c>
      <c r="I17" s="329">
        <v>20.889202495249521</v>
      </c>
      <c r="J17" s="329">
        <v>21.359350583093001</v>
      </c>
      <c r="K17" s="329">
        <v>18.826997883576901</v>
      </c>
      <c r="L17" s="329">
        <v>15.538518727404689</v>
      </c>
      <c r="M17" s="329">
        <v>10.0456095655283</v>
      </c>
      <c r="N17" s="329">
        <v>13.84078053510037</v>
      </c>
      <c r="O17" s="329">
        <v>11.80602273479961</v>
      </c>
      <c r="P17" s="329">
        <v>14.890141577896861</v>
      </c>
      <c r="Q17" s="329">
        <v>17.873840470827808</v>
      </c>
      <c r="R17" s="329">
        <v>18.564037901528831</v>
      </c>
      <c r="S17" s="329">
        <v>21.405251880666199</v>
      </c>
      <c r="T17" s="329">
        <v>17.897626992692441</v>
      </c>
      <c r="U17" s="329">
        <v>15.587863349435329</v>
      </c>
      <c r="V17" s="329">
        <v>15.955472739419911</v>
      </c>
      <c r="W17" s="329">
        <v>15.352387638268221</v>
      </c>
      <c r="X17" s="329">
        <v>15.94631679544919</v>
      </c>
      <c r="Y17" s="329">
        <v>16.885973448330141</v>
      </c>
      <c r="DA17" s="72" t="s">
        <v>2149</v>
      </c>
    </row>
    <row r="18" spans="1:105" ht="12" customHeight="1" x14ac:dyDescent="0.25">
      <c r="A18" s="59" t="s">
        <v>28</v>
      </c>
      <c r="B18" s="230">
        <v>0</v>
      </c>
      <c r="C18" s="230">
        <v>0</v>
      </c>
      <c r="D18" s="230">
        <v>0</v>
      </c>
      <c r="E18" s="230">
        <v>0</v>
      </c>
      <c r="F18" s="230">
        <v>0</v>
      </c>
      <c r="G18" s="230">
        <v>0</v>
      </c>
      <c r="H18" s="230">
        <v>0</v>
      </c>
      <c r="I18" s="230">
        <v>0</v>
      </c>
      <c r="J18" s="230">
        <v>0</v>
      </c>
      <c r="K18" s="230">
        <v>0</v>
      </c>
      <c r="L18" s="230">
        <v>0</v>
      </c>
      <c r="M18" s="230">
        <v>0</v>
      </c>
      <c r="N18" s="230">
        <v>0</v>
      </c>
      <c r="O18" s="230">
        <v>0</v>
      </c>
      <c r="P18" s="230">
        <v>0</v>
      </c>
      <c r="Q18" s="230">
        <v>0</v>
      </c>
      <c r="R18" s="230">
        <v>0</v>
      </c>
      <c r="S18" s="230">
        <v>0</v>
      </c>
      <c r="T18" s="230">
        <v>0</v>
      </c>
      <c r="U18" s="230">
        <v>0</v>
      </c>
      <c r="V18" s="230">
        <v>0</v>
      </c>
      <c r="W18" s="230">
        <v>0</v>
      </c>
      <c r="X18" s="230">
        <v>0</v>
      </c>
      <c r="Y18" s="230">
        <v>0</v>
      </c>
      <c r="DA18" s="71" t="s">
        <v>2150</v>
      </c>
    </row>
    <row r="19" spans="1:105" ht="12" customHeight="1" x14ac:dyDescent="0.25">
      <c r="A19" s="59" t="s">
        <v>31</v>
      </c>
      <c r="B19" s="230">
        <v>3.9313447195924369</v>
      </c>
      <c r="C19" s="230">
        <v>4.3176395146662241</v>
      </c>
      <c r="D19" s="230">
        <v>4.1324167480543617</v>
      </c>
      <c r="E19" s="230">
        <v>3.702027766647237</v>
      </c>
      <c r="F19" s="230">
        <v>3.286663878081681</v>
      </c>
      <c r="G19" s="230">
        <v>3.2699446042089062</v>
      </c>
      <c r="H19" s="230">
        <v>2.8250397398037661</v>
      </c>
      <c r="I19" s="230">
        <v>2.591460550313982</v>
      </c>
      <c r="J19" s="230">
        <v>2.7923320430195901</v>
      </c>
      <c r="K19" s="230">
        <v>2.8225198907393279</v>
      </c>
      <c r="L19" s="230">
        <v>2.2631753965017301</v>
      </c>
      <c r="M19" s="230">
        <v>1.1356057463274991</v>
      </c>
      <c r="N19" s="230">
        <v>3.15221256134391</v>
      </c>
      <c r="O19" s="230">
        <v>3.487960199530721</v>
      </c>
      <c r="P19" s="230">
        <v>4.3762944875033307</v>
      </c>
      <c r="Q19" s="230">
        <v>5.5967046072965632</v>
      </c>
      <c r="R19" s="230">
        <v>6.0411408532736077</v>
      </c>
      <c r="S19" s="230">
        <v>7.0596402205518016</v>
      </c>
      <c r="T19" s="230">
        <v>6.5826034578414063</v>
      </c>
      <c r="U19" s="230">
        <v>5.6711996405534322</v>
      </c>
      <c r="V19" s="230">
        <v>5.936728743637774</v>
      </c>
      <c r="W19" s="230">
        <v>5.311842899073131</v>
      </c>
      <c r="X19" s="230">
        <v>5.6219620725765793</v>
      </c>
      <c r="Y19" s="230">
        <v>5.5685593253030854</v>
      </c>
      <c r="DA19" s="71" t="s">
        <v>2151</v>
      </c>
    </row>
    <row r="20" spans="1:105" ht="12" customHeight="1" x14ac:dyDescent="0.25">
      <c r="A20" s="59" t="s">
        <v>159</v>
      </c>
      <c r="B20" s="230">
        <v>5.3799952755859879</v>
      </c>
      <c r="C20" s="230">
        <v>5.3961800944352456</v>
      </c>
      <c r="D20" s="230">
        <v>5.3799092541895099</v>
      </c>
      <c r="E20" s="230">
        <v>4.8299970077858534</v>
      </c>
      <c r="F20" s="230">
        <v>2.06649988418881</v>
      </c>
      <c r="G20" s="230">
        <v>2.3198120209990409</v>
      </c>
      <c r="H20" s="230">
        <v>2.164943579149925</v>
      </c>
      <c r="I20" s="230">
        <v>1.889511723427076</v>
      </c>
      <c r="J20" s="230">
        <v>1.936737005536638</v>
      </c>
      <c r="K20" s="230">
        <v>1.579347628716826</v>
      </c>
      <c r="L20" s="230">
        <v>1.373581876194133</v>
      </c>
      <c r="M20" s="230">
        <v>0.65686619286099968</v>
      </c>
      <c r="N20" s="230">
        <v>1.2107159991286871</v>
      </c>
      <c r="O20" s="230">
        <v>1.0790662192299449</v>
      </c>
      <c r="P20" s="230">
        <v>1.613933556410093</v>
      </c>
      <c r="Q20" s="230">
        <v>1.332267849826174</v>
      </c>
      <c r="R20" s="230">
        <v>1.2539815029145429</v>
      </c>
      <c r="S20" s="230">
        <v>1.388068531891943</v>
      </c>
      <c r="T20" s="230">
        <v>1.2181154762908311</v>
      </c>
      <c r="U20" s="230">
        <v>0.55897535179515845</v>
      </c>
      <c r="V20" s="230">
        <v>0.54410595100002568</v>
      </c>
      <c r="W20" s="230">
        <v>0.42569659223053818</v>
      </c>
      <c r="X20" s="230">
        <v>0.44251615405523809</v>
      </c>
      <c r="Y20" s="230">
        <v>0.54673651198492956</v>
      </c>
      <c r="DA20" s="71" t="s">
        <v>2152</v>
      </c>
    </row>
    <row r="21" spans="1:105" ht="12" customHeight="1" x14ac:dyDescent="0.25">
      <c r="A21" s="59" t="s">
        <v>32</v>
      </c>
      <c r="B21" s="230">
        <v>22.530066667460101</v>
      </c>
      <c r="C21" s="230">
        <v>20.282879082158239</v>
      </c>
      <c r="D21" s="230">
        <v>20.73636903339478</v>
      </c>
      <c r="E21" s="230">
        <v>19.064926712198869</v>
      </c>
      <c r="F21" s="230">
        <v>15.34608634013542</v>
      </c>
      <c r="G21" s="230">
        <v>10.37374946509099</v>
      </c>
      <c r="H21" s="230">
        <v>11.6006322867895</v>
      </c>
      <c r="I21" s="230">
        <v>10.80152081608456</v>
      </c>
      <c r="J21" s="230">
        <v>9.7307847934895602</v>
      </c>
      <c r="K21" s="230">
        <v>6.0904579638885474</v>
      </c>
      <c r="L21" s="230">
        <v>5.2777664702878528</v>
      </c>
      <c r="M21" s="230">
        <v>3.8088616281409111</v>
      </c>
      <c r="N21" s="230">
        <v>4.2227012215323469</v>
      </c>
      <c r="O21" s="230">
        <v>3.791262455866073</v>
      </c>
      <c r="P21" s="230">
        <v>4.8552586671955522</v>
      </c>
      <c r="Q21" s="230">
        <v>6.1039936325116768</v>
      </c>
      <c r="R21" s="230">
        <v>6.3371492505612146</v>
      </c>
      <c r="S21" s="230">
        <v>7.3551750054255027</v>
      </c>
      <c r="T21" s="230">
        <v>5.921774938405548</v>
      </c>
      <c r="U21" s="230">
        <v>5.4506901204364029</v>
      </c>
      <c r="V21" s="230">
        <v>4.871364520361432</v>
      </c>
      <c r="W21" s="230">
        <v>4.4357983601110069</v>
      </c>
      <c r="X21" s="230">
        <v>4.3676347807231988</v>
      </c>
      <c r="Y21" s="230">
        <v>4.7952797507139593</v>
      </c>
      <c r="DA21" s="71" t="s">
        <v>2153</v>
      </c>
    </row>
    <row r="22" spans="1:105" ht="12" customHeight="1" x14ac:dyDescent="0.25">
      <c r="A22" s="59" t="s">
        <v>35</v>
      </c>
      <c r="B22" s="230">
        <v>5.3370289211021378</v>
      </c>
      <c r="C22" s="230">
        <v>4.3930965255936556</v>
      </c>
      <c r="D22" s="230">
        <v>4.6185132743144548</v>
      </c>
      <c r="E22" s="230">
        <v>5.2211652043718253</v>
      </c>
      <c r="F22" s="230">
        <v>6.5691373871650356</v>
      </c>
      <c r="G22" s="230">
        <v>9.6998185042325318</v>
      </c>
      <c r="H22" s="230">
        <v>10.51414982475749</v>
      </c>
      <c r="I22" s="230">
        <v>5.6067094054239108</v>
      </c>
      <c r="J22" s="230">
        <v>6.8994967410472112</v>
      </c>
      <c r="K22" s="230">
        <v>8.3346724002322006</v>
      </c>
      <c r="L22" s="230">
        <v>6.6239949844209738</v>
      </c>
      <c r="M22" s="230">
        <v>4.4442759981988837</v>
      </c>
      <c r="N22" s="230">
        <v>5.2551507530954229</v>
      </c>
      <c r="O22" s="230">
        <v>3.4477338601728742</v>
      </c>
      <c r="P22" s="230">
        <v>4.0446548667878792</v>
      </c>
      <c r="Q22" s="230">
        <v>4.8408743811933972</v>
      </c>
      <c r="R22" s="230">
        <v>4.9317662947794663</v>
      </c>
      <c r="S22" s="230">
        <v>5.6023681227969497</v>
      </c>
      <c r="T22" s="230">
        <v>4.1751331201546558</v>
      </c>
      <c r="U22" s="230">
        <v>3.9069982366503329</v>
      </c>
      <c r="V22" s="230">
        <v>4.6032735244206799</v>
      </c>
      <c r="W22" s="230">
        <v>5.1790497868535388</v>
      </c>
      <c r="X22" s="230">
        <v>5.5142037880941679</v>
      </c>
      <c r="Y22" s="230">
        <v>5.9753978603281688</v>
      </c>
      <c r="DA22" s="71" t="s">
        <v>2154</v>
      </c>
    </row>
    <row r="23" spans="1:105" ht="12" customHeight="1" x14ac:dyDescent="0.25">
      <c r="A23" s="60" t="s">
        <v>2155</v>
      </c>
      <c r="B23" s="329">
        <v>2.7012007063104528</v>
      </c>
      <c r="C23" s="329">
        <v>3.1360956842765448</v>
      </c>
      <c r="D23" s="329">
        <v>3.4363613685990302</v>
      </c>
      <c r="E23" s="329">
        <v>7.7262992323227326</v>
      </c>
      <c r="F23" s="329">
        <v>9.4978385838286847</v>
      </c>
      <c r="G23" s="329">
        <v>10.28174302413008</v>
      </c>
      <c r="H23" s="329">
        <v>10.60965131894052</v>
      </c>
      <c r="I23" s="329">
        <v>15.228734619502101</v>
      </c>
      <c r="J23" s="329">
        <v>15.236126906165889</v>
      </c>
      <c r="K23" s="329">
        <v>15.75842850591583</v>
      </c>
      <c r="L23" s="329">
        <v>16.983533582379138</v>
      </c>
      <c r="M23" s="329">
        <v>25.68070842530037</v>
      </c>
      <c r="N23" s="329">
        <v>17.795982732983799</v>
      </c>
      <c r="O23" s="329">
        <v>16.899560912200808</v>
      </c>
      <c r="P23" s="329">
        <v>16.24871850789166</v>
      </c>
      <c r="Q23" s="329">
        <v>12.07663018079519</v>
      </c>
      <c r="R23" s="329">
        <v>7.2193690897877216</v>
      </c>
      <c r="S23" s="329">
        <v>3.6134989506434181</v>
      </c>
      <c r="T23" s="329">
        <v>8.5604723158571954</v>
      </c>
      <c r="U23" s="329">
        <v>11.123710765203381</v>
      </c>
      <c r="V23" s="329">
        <v>12.017133750522669</v>
      </c>
      <c r="W23" s="329">
        <v>12.19506233699763</v>
      </c>
      <c r="X23" s="329">
        <v>12.192881539437851</v>
      </c>
      <c r="Y23" s="329">
        <v>12.755251255292579</v>
      </c>
      <c r="DA23" s="72" t="s">
        <v>2156</v>
      </c>
    </row>
    <row r="24" spans="1:105" ht="12" customHeight="1" x14ac:dyDescent="0.25">
      <c r="A24" s="60" t="s">
        <v>2157</v>
      </c>
      <c r="B24" s="329">
        <v>0.43425761493589199</v>
      </c>
      <c r="C24" s="329">
        <v>0.43740619447845008</v>
      </c>
      <c r="D24" s="329">
        <v>0.45487380093629098</v>
      </c>
      <c r="E24" s="329">
        <v>0.63574004977446974</v>
      </c>
      <c r="F24" s="329">
        <v>0.62755648536169384</v>
      </c>
      <c r="G24" s="329">
        <v>0.62297775928991761</v>
      </c>
      <c r="H24" s="329">
        <v>0.66171649169009761</v>
      </c>
      <c r="I24" s="329">
        <v>0.70394558497971116</v>
      </c>
      <c r="J24" s="329">
        <v>0.70092098043196005</v>
      </c>
      <c r="K24" s="329">
        <v>0.68120786291350133</v>
      </c>
      <c r="L24" s="329">
        <v>0.65837301061219622</v>
      </c>
      <c r="M24" s="329">
        <v>0.77496202879892184</v>
      </c>
      <c r="N24" s="329">
        <v>0.67063911449322289</v>
      </c>
      <c r="O24" s="329">
        <v>0.6404914750681141</v>
      </c>
      <c r="P24" s="329">
        <v>0.66972638758308389</v>
      </c>
      <c r="Q24" s="329">
        <v>0.58584464068651332</v>
      </c>
      <c r="R24" s="329">
        <v>0.4612602851286563</v>
      </c>
      <c r="S24" s="329">
        <v>0.35914057490765899</v>
      </c>
      <c r="T24" s="329">
        <v>0.4937609697308073</v>
      </c>
      <c r="U24" s="329">
        <v>0.54237806689855517</v>
      </c>
      <c r="V24" s="329">
        <v>0.56929798524157182</v>
      </c>
      <c r="W24" s="329">
        <v>0.58250501084036854</v>
      </c>
      <c r="X24" s="329">
        <v>0.59184203229287002</v>
      </c>
      <c r="Y24" s="329">
        <v>0.61652416144413769</v>
      </c>
      <c r="DA24" s="72" t="s">
        <v>2158</v>
      </c>
    </row>
    <row r="25" spans="1:105" ht="12" customHeight="1" x14ac:dyDescent="0.25">
      <c r="A25" s="57" t="s">
        <v>2159</v>
      </c>
      <c r="B25" s="261">
        <f t="shared" ref="B25:Y25" si="1">B26+B32+B33</f>
        <v>33.594911587489179</v>
      </c>
      <c r="C25" s="261">
        <f t="shared" si="1"/>
        <v>31.636080913006968</v>
      </c>
      <c r="D25" s="261">
        <f t="shared" si="1"/>
        <v>32.298702899573691</v>
      </c>
      <c r="E25" s="261">
        <f t="shared" si="1"/>
        <v>34.316796644250822</v>
      </c>
      <c r="F25" s="261">
        <f t="shared" si="1"/>
        <v>31.161485465634449</v>
      </c>
      <c r="G25" s="261">
        <f t="shared" si="1"/>
        <v>30.473371148292884</v>
      </c>
      <c r="H25" s="261">
        <f t="shared" si="1"/>
        <v>31.980111034276078</v>
      </c>
      <c r="I25" s="261">
        <f t="shared" si="1"/>
        <v>30.684902249776115</v>
      </c>
      <c r="J25" s="261">
        <f t="shared" si="1"/>
        <v>31.080332058075722</v>
      </c>
      <c r="K25" s="261">
        <f t="shared" si="1"/>
        <v>29.388861877005194</v>
      </c>
      <c r="L25" s="261">
        <f t="shared" si="1"/>
        <v>27.650354433663363</v>
      </c>
      <c r="M25" s="261">
        <f t="shared" si="1"/>
        <v>30.417733349689648</v>
      </c>
      <c r="N25" s="261">
        <f t="shared" si="1"/>
        <v>26.922835318814485</v>
      </c>
      <c r="O25" s="261">
        <f t="shared" si="1"/>
        <v>24.455062601723785</v>
      </c>
      <c r="P25" s="261">
        <f t="shared" si="1"/>
        <v>26.507155394476321</v>
      </c>
      <c r="Q25" s="261">
        <f t="shared" si="1"/>
        <v>25.44692941025793</v>
      </c>
      <c r="R25" s="261">
        <f t="shared" si="1"/>
        <v>21.870556063704342</v>
      </c>
      <c r="S25" s="261">
        <f t="shared" si="1"/>
        <v>21.148242838514399</v>
      </c>
      <c r="T25" s="261">
        <f t="shared" si="1"/>
        <v>22.459883565233699</v>
      </c>
      <c r="U25" s="261">
        <f t="shared" si="1"/>
        <v>22.711626817947717</v>
      </c>
      <c r="V25" s="261">
        <f t="shared" si="1"/>
        <v>23.784920395986788</v>
      </c>
      <c r="W25" s="261">
        <f t="shared" si="1"/>
        <v>23.441629155088517</v>
      </c>
      <c r="X25" s="261">
        <f t="shared" si="1"/>
        <v>23.942533639316594</v>
      </c>
      <c r="Y25" s="261">
        <f t="shared" si="1"/>
        <v>25.214790720889052</v>
      </c>
      <c r="DA25" s="70"/>
    </row>
    <row r="26" spans="1:105" ht="12" customHeight="1" x14ac:dyDescent="0.25">
      <c r="A26" s="60" t="s">
        <v>2160</v>
      </c>
      <c r="B26" s="329">
        <v>30.98202965311722</v>
      </c>
      <c r="C26" s="329">
        <v>28.65816268071114</v>
      </c>
      <c r="D26" s="329">
        <v>29.056006924960919</v>
      </c>
      <c r="E26" s="329">
        <v>27.348430575836488</v>
      </c>
      <c r="F26" s="329">
        <v>22.723656241309129</v>
      </c>
      <c r="G26" s="329">
        <v>21.386103828776221</v>
      </c>
      <c r="H26" s="329">
        <v>22.587304525417231</v>
      </c>
      <c r="I26" s="329">
        <v>17.407668746041271</v>
      </c>
      <c r="J26" s="329">
        <v>17.799458819244169</v>
      </c>
      <c r="K26" s="329">
        <v>15.68916490298075</v>
      </c>
      <c r="L26" s="329">
        <v>12.94876560617058</v>
      </c>
      <c r="M26" s="329">
        <v>8.3713413046069114</v>
      </c>
      <c r="N26" s="329">
        <v>11.533983779250301</v>
      </c>
      <c r="O26" s="329">
        <v>9.8383522789996771</v>
      </c>
      <c r="P26" s="329">
        <v>12.408451314914039</v>
      </c>
      <c r="Q26" s="329">
        <v>14.894867059023181</v>
      </c>
      <c r="R26" s="329">
        <v>15.47003158460736</v>
      </c>
      <c r="S26" s="329">
        <v>17.837709900555168</v>
      </c>
      <c r="T26" s="329">
        <v>14.91468916057703</v>
      </c>
      <c r="U26" s="329">
        <v>12.989886124529439</v>
      </c>
      <c r="V26" s="329">
        <v>13.29622728284992</v>
      </c>
      <c r="W26" s="329">
        <v>12.79365636522351</v>
      </c>
      <c r="X26" s="329">
        <v>13.288597329540989</v>
      </c>
      <c r="Y26" s="329">
        <v>14.07164454027512</v>
      </c>
      <c r="DA26" s="72" t="s">
        <v>2161</v>
      </c>
    </row>
    <row r="27" spans="1:105" ht="12" customHeight="1" x14ac:dyDescent="0.25">
      <c r="A27" s="59" t="s">
        <v>28</v>
      </c>
      <c r="B27" s="230">
        <v>0</v>
      </c>
      <c r="C27" s="230">
        <v>0</v>
      </c>
      <c r="D27" s="230">
        <v>0</v>
      </c>
      <c r="E27" s="230">
        <v>0</v>
      </c>
      <c r="F27" s="230">
        <v>0</v>
      </c>
      <c r="G27" s="230">
        <v>0</v>
      </c>
      <c r="H27" s="230">
        <v>0</v>
      </c>
      <c r="I27" s="230">
        <v>0</v>
      </c>
      <c r="J27" s="230">
        <v>0</v>
      </c>
      <c r="K27" s="230">
        <v>0</v>
      </c>
      <c r="L27" s="230">
        <v>0</v>
      </c>
      <c r="M27" s="230">
        <v>0</v>
      </c>
      <c r="N27" s="230">
        <v>0</v>
      </c>
      <c r="O27" s="230">
        <v>0</v>
      </c>
      <c r="P27" s="230">
        <v>0</v>
      </c>
      <c r="Q27" s="230">
        <v>0</v>
      </c>
      <c r="R27" s="230">
        <v>0</v>
      </c>
      <c r="S27" s="230">
        <v>0</v>
      </c>
      <c r="T27" s="230">
        <v>0</v>
      </c>
      <c r="U27" s="230">
        <v>0</v>
      </c>
      <c r="V27" s="230">
        <v>0</v>
      </c>
      <c r="W27" s="230">
        <v>0</v>
      </c>
      <c r="X27" s="230">
        <v>0</v>
      </c>
      <c r="Y27" s="230">
        <v>0</v>
      </c>
      <c r="DA27" s="71" t="s">
        <v>2162</v>
      </c>
    </row>
    <row r="28" spans="1:105" ht="12" customHeight="1" x14ac:dyDescent="0.25">
      <c r="A28" s="59" t="s">
        <v>31</v>
      </c>
      <c r="B28" s="230">
        <v>3.2761205996603642</v>
      </c>
      <c r="C28" s="230">
        <v>3.5980329288885189</v>
      </c>
      <c r="D28" s="230">
        <v>3.4436806233786341</v>
      </c>
      <c r="E28" s="230">
        <v>3.0850231388726979</v>
      </c>
      <c r="F28" s="230">
        <v>2.7388865650680678</v>
      </c>
      <c r="G28" s="230">
        <v>2.724953836840756</v>
      </c>
      <c r="H28" s="230">
        <v>2.3541997831698049</v>
      </c>
      <c r="I28" s="230">
        <v>2.159550458594985</v>
      </c>
      <c r="J28" s="230">
        <v>2.3269433691829922</v>
      </c>
      <c r="K28" s="230">
        <v>2.352099908949441</v>
      </c>
      <c r="L28" s="230">
        <v>1.885979497084775</v>
      </c>
      <c r="M28" s="230">
        <v>0.94633812193958244</v>
      </c>
      <c r="N28" s="230">
        <v>2.6268438011199251</v>
      </c>
      <c r="O28" s="230">
        <v>2.906633499608934</v>
      </c>
      <c r="P28" s="230">
        <v>3.646912072919442</v>
      </c>
      <c r="Q28" s="230">
        <v>4.66392050608047</v>
      </c>
      <c r="R28" s="230">
        <v>5.0342840443946733</v>
      </c>
      <c r="S28" s="230">
        <v>5.8830335171265027</v>
      </c>
      <c r="T28" s="230">
        <v>5.4855028815345044</v>
      </c>
      <c r="U28" s="230">
        <v>4.7259997004611938</v>
      </c>
      <c r="V28" s="230">
        <v>4.9472739530314778</v>
      </c>
      <c r="W28" s="230">
        <v>4.4265357492276101</v>
      </c>
      <c r="X28" s="230">
        <v>4.6849683938138158</v>
      </c>
      <c r="Y28" s="230">
        <v>4.6404661044192359</v>
      </c>
      <c r="DA28" s="71" t="s">
        <v>2163</v>
      </c>
    </row>
    <row r="29" spans="1:105" ht="12" customHeight="1" x14ac:dyDescent="0.25">
      <c r="A29" s="59" t="s">
        <v>159</v>
      </c>
      <c r="B29" s="230">
        <v>4.4833293963216567</v>
      </c>
      <c r="C29" s="230">
        <v>4.4968167453627048</v>
      </c>
      <c r="D29" s="230">
        <v>4.4832577118245913</v>
      </c>
      <c r="E29" s="230">
        <v>4.0249975064882113</v>
      </c>
      <c r="F29" s="230">
        <v>1.722083236824008</v>
      </c>
      <c r="G29" s="230">
        <v>1.933176684165868</v>
      </c>
      <c r="H29" s="230">
        <v>1.8041196492916041</v>
      </c>
      <c r="I29" s="230">
        <v>1.5745931028558959</v>
      </c>
      <c r="J29" s="230">
        <v>1.6139475046138649</v>
      </c>
      <c r="K29" s="230">
        <v>1.316123023930688</v>
      </c>
      <c r="L29" s="230">
        <v>1.1446515634951111</v>
      </c>
      <c r="M29" s="230">
        <v>0.54738849405083312</v>
      </c>
      <c r="N29" s="230">
        <v>1.0089299992739049</v>
      </c>
      <c r="O29" s="230">
        <v>0.89922184935828697</v>
      </c>
      <c r="P29" s="230">
        <v>1.3449446303417441</v>
      </c>
      <c r="Q29" s="230">
        <v>1.110223208188478</v>
      </c>
      <c r="R29" s="230">
        <v>1.0449845857621189</v>
      </c>
      <c r="S29" s="230">
        <v>1.156723776576619</v>
      </c>
      <c r="T29" s="230">
        <v>1.015096230242359</v>
      </c>
      <c r="U29" s="230">
        <v>0.46581279316263208</v>
      </c>
      <c r="V29" s="230">
        <v>0.45342162583335482</v>
      </c>
      <c r="W29" s="230">
        <v>0.35474716019211522</v>
      </c>
      <c r="X29" s="230">
        <v>0.36876346171269841</v>
      </c>
      <c r="Y29" s="230">
        <v>0.45561375998744119</v>
      </c>
      <c r="DA29" s="71" t="s">
        <v>2164</v>
      </c>
    </row>
    <row r="30" spans="1:105" ht="12" customHeight="1" x14ac:dyDescent="0.25">
      <c r="A30" s="59" t="s">
        <v>32</v>
      </c>
      <c r="B30" s="230">
        <v>18.775055556216749</v>
      </c>
      <c r="C30" s="230">
        <v>16.90239923513186</v>
      </c>
      <c r="D30" s="230">
        <v>17.280307527828981</v>
      </c>
      <c r="E30" s="230">
        <v>15.88743892683239</v>
      </c>
      <c r="F30" s="230">
        <v>12.78840528344619</v>
      </c>
      <c r="G30" s="230">
        <v>8.6447912209091573</v>
      </c>
      <c r="H30" s="230">
        <v>9.6671935723245817</v>
      </c>
      <c r="I30" s="230">
        <v>9.00126734673713</v>
      </c>
      <c r="J30" s="230">
        <v>8.1089873279079701</v>
      </c>
      <c r="K30" s="230">
        <v>5.0753816365737894</v>
      </c>
      <c r="L30" s="230">
        <v>4.3981387252398774</v>
      </c>
      <c r="M30" s="230">
        <v>3.174051356784092</v>
      </c>
      <c r="N30" s="230">
        <v>3.518917684610289</v>
      </c>
      <c r="O30" s="230">
        <v>3.1593853798883949</v>
      </c>
      <c r="P30" s="230">
        <v>4.0460488893296258</v>
      </c>
      <c r="Q30" s="230">
        <v>5.0866613604263984</v>
      </c>
      <c r="R30" s="230">
        <v>5.2809577088010133</v>
      </c>
      <c r="S30" s="230">
        <v>6.1293125045212538</v>
      </c>
      <c r="T30" s="230">
        <v>4.9348124486712894</v>
      </c>
      <c r="U30" s="230">
        <v>4.5422417670303359</v>
      </c>
      <c r="V30" s="230">
        <v>4.0594704336345266</v>
      </c>
      <c r="W30" s="230">
        <v>3.696498633425839</v>
      </c>
      <c r="X30" s="230">
        <v>3.6396956506026661</v>
      </c>
      <c r="Y30" s="230">
        <v>3.9960664589282988</v>
      </c>
      <c r="DA30" s="71" t="s">
        <v>2165</v>
      </c>
    </row>
    <row r="31" spans="1:105" ht="12" customHeight="1" x14ac:dyDescent="0.25">
      <c r="A31" s="59" t="s">
        <v>35</v>
      </c>
      <c r="B31" s="230">
        <v>4.4475241009184492</v>
      </c>
      <c r="C31" s="230">
        <v>3.6609137713280471</v>
      </c>
      <c r="D31" s="230">
        <v>3.848761061928712</v>
      </c>
      <c r="E31" s="230">
        <v>4.3509710036431883</v>
      </c>
      <c r="F31" s="230">
        <v>5.4742811559708651</v>
      </c>
      <c r="G31" s="230">
        <v>8.0831820868604431</v>
      </c>
      <c r="H31" s="230">
        <v>8.76179152063124</v>
      </c>
      <c r="I31" s="230">
        <v>4.672257837853258</v>
      </c>
      <c r="J31" s="230">
        <v>5.749580617539344</v>
      </c>
      <c r="K31" s="230">
        <v>6.9455603335268332</v>
      </c>
      <c r="L31" s="230">
        <v>5.5199958203508137</v>
      </c>
      <c r="M31" s="230">
        <v>3.7035633318324028</v>
      </c>
      <c r="N31" s="230">
        <v>4.379292294246186</v>
      </c>
      <c r="O31" s="230">
        <v>2.8731115501440612</v>
      </c>
      <c r="P31" s="230">
        <v>3.3705457223232318</v>
      </c>
      <c r="Q31" s="230">
        <v>4.034061984327832</v>
      </c>
      <c r="R31" s="230">
        <v>4.1098052456495564</v>
      </c>
      <c r="S31" s="230">
        <v>4.6686401023307917</v>
      </c>
      <c r="T31" s="230">
        <v>3.4792776001288801</v>
      </c>
      <c r="U31" s="230">
        <v>3.2558318638752759</v>
      </c>
      <c r="V31" s="230">
        <v>3.8360612703505659</v>
      </c>
      <c r="W31" s="230">
        <v>4.3158748223779488</v>
      </c>
      <c r="X31" s="230">
        <v>4.5951698234118066</v>
      </c>
      <c r="Y31" s="230">
        <v>4.9794982169401392</v>
      </c>
      <c r="DA31" s="71" t="s">
        <v>2166</v>
      </c>
    </row>
    <row r="32" spans="1:105" ht="12" customHeight="1" x14ac:dyDescent="0.25">
      <c r="A32" s="60" t="s">
        <v>2167</v>
      </c>
      <c r="B32" s="329">
        <v>2.2510005885920439</v>
      </c>
      <c r="C32" s="329">
        <v>2.613413070230453</v>
      </c>
      <c r="D32" s="329">
        <v>2.863634473832525</v>
      </c>
      <c r="E32" s="329">
        <v>6.4385826936022772</v>
      </c>
      <c r="F32" s="329">
        <v>7.9148654865239063</v>
      </c>
      <c r="G32" s="329">
        <v>8.5681191867750659</v>
      </c>
      <c r="H32" s="329">
        <v>8.8413760991171007</v>
      </c>
      <c r="I32" s="329">
        <v>12.69061218291842</v>
      </c>
      <c r="J32" s="329">
        <v>12.696772421804919</v>
      </c>
      <c r="K32" s="329">
        <v>13.132023754929859</v>
      </c>
      <c r="L32" s="329">
        <v>14.152944651982621</v>
      </c>
      <c r="M32" s="329">
        <v>21.40059035441697</v>
      </c>
      <c r="N32" s="329">
        <v>14.829985610819829</v>
      </c>
      <c r="O32" s="329">
        <v>14.08296742683401</v>
      </c>
      <c r="P32" s="329">
        <v>13.540598756576379</v>
      </c>
      <c r="Q32" s="329">
        <v>10.06385848399599</v>
      </c>
      <c r="R32" s="329">
        <v>6.0161409081564354</v>
      </c>
      <c r="S32" s="329">
        <v>3.0112491255361822</v>
      </c>
      <c r="T32" s="329">
        <v>7.1337269298809947</v>
      </c>
      <c r="U32" s="329">
        <v>9.2697589710028137</v>
      </c>
      <c r="V32" s="329">
        <v>10.01427812543556</v>
      </c>
      <c r="W32" s="329">
        <v>10.162551947498031</v>
      </c>
      <c r="X32" s="329">
        <v>10.16073461619821</v>
      </c>
      <c r="Y32" s="329">
        <v>10.62937604607715</v>
      </c>
      <c r="DA32" s="72" t="s">
        <v>2168</v>
      </c>
    </row>
    <row r="33" spans="1:105" ht="12" customHeight="1" x14ac:dyDescent="0.25">
      <c r="A33" s="60" t="s">
        <v>2169</v>
      </c>
      <c r="B33" s="329">
        <v>0.3618813457799101</v>
      </c>
      <c r="C33" s="329">
        <v>0.36450516206537509</v>
      </c>
      <c r="D33" s="329">
        <v>0.37906150078024259</v>
      </c>
      <c r="E33" s="329">
        <v>0.52978337481205806</v>
      </c>
      <c r="F33" s="329">
        <v>0.52296373780141159</v>
      </c>
      <c r="G33" s="329">
        <v>0.51914813274159799</v>
      </c>
      <c r="H33" s="329">
        <v>0.55143040974174806</v>
      </c>
      <c r="I33" s="329">
        <v>0.58662132081642604</v>
      </c>
      <c r="J33" s="329">
        <v>0.58410081702663341</v>
      </c>
      <c r="K33" s="329">
        <v>0.56767321909458468</v>
      </c>
      <c r="L33" s="329">
        <v>0.54864417551016353</v>
      </c>
      <c r="M33" s="329">
        <v>0.64580169066576809</v>
      </c>
      <c r="N33" s="329">
        <v>0.55886592874435248</v>
      </c>
      <c r="O33" s="329">
        <v>0.53374289589009505</v>
      </c>
      <c r="P33" s="329">
        <v>0.55810532298590332</v>
      </c>
      <c r="Q33" s="329">
        <v>0.48820386723876108</v>
      </c>
      <c r="R33" s="329">
        <v>0.38438357094054698</v>
      </c>
      <c r="S33" s="329">
        <v>0.29928381242304919</v>
      </c>
      <c r="T33" s="329">
        <v>0.41146747477567269</v>
      </c>
      <c r="U33" s="329">
        <v>0.45198172241546258</v>
      </c>
      <c r="V33" s="329">
        <v>0.47441498770131002</v>
      </c>
      <c r="W33" s="329">
        <v>0.48542084236697369</v>
      </c>
      <c r="X33" s="329">
        <v>0.49320169357739202</v>
      </c>
      <c r="Y33" s="329">
        <v>0.51377013453678155</v>
      </c>
      <c r="DA33" s="72" t="s">
        <v>2170</v>
      </c>
    </row>
    <row r="34" spans="1:105" ht="12" customHeight="1" x14ac:dyDescent="0.25">
      <c r="A34" s="57" t="s">
        <v>2171</v>
      </c>
      <c r="B34" s="261">
        <v>397.61820854017378</v>
      </c>
      <c r="C34" s="261">
        <v>376.59352624219429</v>
      </c>
      <c r="D34" s="261">
        <v>387.65010663175741</v>
      </c>
      <c r="E34" s="261">
        <v>391.17865357471709</v>
      </c>
      <c r="F34" s="261">
        <v>355.93448257229801</v>
      </c>
      <c r="G34" s="261">
        <v>357.09391950106539</v>
      </c>
      <c r="H34" s="261">
        <v>363.55021890280051</v>
      </c>
      <c r="I34" s="261">
        <v>338.76593661904349</v>
      </c>
      <c r="J34" s="261">
        <v>355.27413365795422</v>
      </c>
      <c r="K34" s="261">
        <v>328.76635645086338</v>
      </c>
      <c r="L34" s="261">
        <v>305.31495576978517</v>
      </c>
      <c r="M34" s="261">
        <v>289.97989968755422</v>
      </c>
      <c r="N34" s="261">
        <v>270.09074308296312</v>
      </c>
      <c r="O34" s="261">
        <v>220.89493259882931</v>
      </c>
      <c r="P34" s="261">
        <v>255.18566095470271</v>
      </c>
      <c r="Q34" s="261">
        <v>274.24189334924512</v>
      </c>
      <c r="R34" s="261">
        <v>239.68433891056091</v>
      </c>
      <c r="S34" s="261">
        <v>242.6018562312573</v>
      </c>
      <c r="T34" s="261">
        <v>242.70370022670031</v>
      </c>
      <c r="U34" s="261">
        <v>231.2195842481685</v>
      </c>
      <c r="V34" s="261">
        <v>243.22607206244081</v>
      </c>
      <c r="W34" s="261">
        <v>227.1495694326089</v>
      </c>
      <c r="X34" s="261">
        <v>233.09955040862121</v>
      </c>
      <c r="Y34" s="261">
        <v>249.35167328618621</v>
      </c>
      <c r="DA34" s="70" t="s">
        <v>2172</v>
      </c>
    </row>
    <row r="35" spans="1:105" ht="12" customHeight="1" x14ac:dyDescent="0.25">
      <c r="A35" s="64" t="s">
        <v>28</v>
      </c>
      <c r="B35" s="229">
        <v>0</v>
      </c>
      <c r="C35" s="229">
        <v>0</v>
      </c>
      <c r="D35" s="229">
        <v>0</v>
      </c>
      <c r="E35" s="229">
        <v>0</v>
      </c>
      <c r="F35" s="229">
        <v>0</v>
      </c>
      <c r="G35" s="229">
        <v>0</v>
      </c>
      <c r="H35" s="229">
        <v>0</v>
      </c>
      <c r="I35" s="229">
        <v>0</v>
      </c>
      <c r="J35" s="229">
        <v>0</v>
      </c>
      <c r="K35" s="229">
        <v>0</v>
      </c>
      <c r="L35" s="229">
        <v>0</v>
      </c>
      <c r="M35" s="229">
        <v>0</v>
      </c>
      <c r="N35" s="229">
        <v>0</v>
      </c>
      <c r="O35" s="229">
        <v>0</v>
      </c>
      <c r="P35" s="229">
        <v>0</v>
      </c>
      <c r="Q35" s="229">
        <v>0</v>
      </c>
      <c r="R35" s="229">
        <v>0</v>
      </c>
      <c r="S35" s="229">
        <v>0</v>
      </c>
      <c r="T35" s="229">
        <v>0</v>
      </c>
      <c r="U35" s="229">
        <v>0</v>
      </c>
      <c r="V35" s="229">
        <v>0</v>
      </c>
      <c r="W35" s="229">
        <v>0</v>
      </c>
      <c r="X35" s="229">
        <v>0</v>
      </c>
      <c r="Y35" s="229">
        <v>0</v>
      </c>
      <c r="DA35" s="73" t="s">
        <v>2173</v>
      </c>
    </row>
    <row r="36" spans="1:105" ht="12" customHeight="1" x14ac:dyDescent="0.25">
      <c r="A36" s="64" t="s">
        <v>30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2174</v>
      </c>
    </row>
    <row r="37" spans="1:105" ht="12" customHeight="1" x14ac:dyDescent="0.25">
      <c r="A37" s="64" t="s">
        <v>31</v>
      </c>
      <c r="B37" s="229">
        <v>22.573049799392951</v>
      </c>
      <c r="C37" s="229">
        <v>24.675371376540362</v>
      </c>
      <c r="D37" s="229">
        <v>23.024096378511501</v>
      </c>
      <c r="E37" s="229">
        <v>25.872545426296519</v>
      </c>
      <c r="F37" s="229">
        <v>22.545514371259848</v>
      </c>
      <c r="G37" s="229">
        <v>20.382912722408879</v>
      </c>
      <c r="H37" s="229">
        <v>19.535419805822851</v>
      </c>
      <c r="I37" s="229">
        <v>18.635945974524699</v>
      </c>
      <c r="J37" s="229">
        <v>18.04982665591924</v>
      </c>
      <c r="K37" s="229">
        <v>19.105845518918791</v>
      </c>
      <c r="L37" s="229">
        <v>15.370317746803</v>
      </c>
      <c r="M37" s="229">
        <v>9.9946341725080678</v>
      </c>
      <c r="N37" s="229">
        <v>27.688926607832411</v>
      </c>
      <c r="O37" s="229">
        <v>41.808494087725727</v>
      </c>
      <c r="P37" s="229">
        <v>45.689960131009308</v>
      </c>
      <c r="Q37" s="229">
        <v>43.996586550393879</v>
      </c>
      <c r="R37" s="229">
        <v>47.749534055297367</v>
      </c>
      <c r="S37" s="229">
        <v>48.040300875478238</v>
      </c>
      <c r="T37" s="229">
        <v>53.683265741681147</v>
      </c>
      <c r="U37" s="229">
        <v>53.855237523525162</v>
      </c>
      <c r="V37" s="229">
        <v>54.850944310855468</v>
      </c>
      <c r="W37" s="229">
        <v>58.85297864294931</v>
      </c>
      <c r="X37" s="229">
        <v>61.775844425437647</v>
      </c>
      <c r="Y37" s="229">
        <v>57.881843173711331</v>
      </c>
      <c r="DA37" s="73" t="s">
        <v>2175</v>
      </c>
    </row>
    <row r="38" spans="1:105" ht="12" customHeight="1" x14ac:dyDescent="0.25">
      <c r="A38" s="64" t="s">
        <v>159</v>
      </c>
      <c r="B38" s="229">
        <v>30.890931713790611</v>
      </c>
      <c r="C38" s="229">
        <v>30.83924616508374</v>
      </c>
      <c r="D38" s="229">
        <v>29.974602448899891</v>
      </c>
      <c r="E38" s="229">
        <v>33.755640116657041</v>
      </c>
      <c r="F38" s="229">
        <v>14.175560557892791</v>
      </c>
      <c r="G38" s="229">
        <v>14.460344647905091</v>
      </c>
      <c r="H38" s="229">
        <v>14.970791765765471</v>
      </c>
      <c r="I38" s="229">
        <v>13.588027952712469</v>
      </c>
      <c r="J38" s="229">
        <v>12.519201402078799</v>
      </c>
      <c r="K38" s="229">
        <v>10.690720697465281</v>
      </c>
      <c r="L38" s="229">
        <v>9.3286582741168935</v>
      </c>
      <c r="M38" s="229">
        <v>5.7811765387461289</v>
      </c>
      <c r="N38" s="229">
        <v>10.63488765126626</v>
      </c>
      <c r="O38" s="229">
        <v>12.93424553783883</v>
      </c>
      <c r="P38" s="229">
        <v>16.849999481763419</v>
      </c>
      <c r="Q38" s="229">
        <v>10.473169816174719</v>
      </c>
      <c r="R38" s="229">
        <v>9.911543851139383</v>
      </c>
      <c r="S38" s="229">
        <v>9.4456980560774486</v>
      </c>
      <c r="T38" s="229">
        <v>9.9341267078571658</v>
      </c>
      <c r="U38" s="229">
        <v>5.3081803231646711</v>
      </c>
      <c r="V38" s="229">
        <v>5.0271330401428944</v>
      </c>
      <c r="W38" s="229">
        <v>4.7165386715958402</v>
      </c>
      <c r="X38" s="229">
        <v>4.8625032925792686</v>
      </c>
      <c r="Y38" s="229">
        <v>5.6829989940587016</v>
      </c>
      <c r="DA38" s="73" t="s">
        <v>2176</v>
      </c>
    </row>
    <row r="39" spans="1:105" ht="12" customHeight="1" x14ac:dyDescent="0.25">
      <c r="A39" s="64" t="s">
        <v>32</v>
      </c>
      <c r="B39" s="229">
        <v>129.36345020411841</v>
      </c>
      <c r="C39" s="229">
        <v>115.91694309764689</v>
      </c>
      <c r="D39" s="229">
        <v>115.5343684515969</v>
      </c>
      <c r="E39" s="229">
        <v>133.24000075156141</v>
      </c>
      <c r="F39" s="229">
        <v>105.26948387738931</v>
      </c>
      <c r="G39" s="229">
        <v>64.663856898040819</v>
      </c>
      <c r="H39" s="229">
        <v>80.21948100140969</v>
      </c>
      <c r="I39" s="229">
        <v>77.676875438781622</v>
      </c>
      <c r="J39" s="229">
        <v>62.900463140697248</v>
      </c>
      <c r="K39" s="229">
        <v>41.226759598510071</v>
      </c>
      <c r="L39" s="229">
        <v>35.84386246295302</v>
      </c>
      <c r="M39" s="229">
        <v>33.522354664092497</v>
      </c>
      <c r="N39" s="229">
        <v>37.092062141889691</v>
      </c>
      <c r="O39" s="229">
        <v>45.444031727317061</v>
      </c>
      <c r="P39" s="229">
        <v>50.690504389813029</v>
      </c>
      <c r="Q39" s="229">
        <v>47.984466395766418</v>
      </c>
      <c r="R39" s="229">
        <v>50.089201907815571</v>
      </c>
      <c r="S39" s="229">
        <v>50.051392027569939</v>
      </c>
      <c r="T39" s="229">
        <v>48.293994878600763</v>
      </c>
      <c r="U39" s="229">
        <v>51.761219796273657</v>
      </c>
      <c r="V39" s="229">
        <v>45.007773735758377</v>
      </c>
      <c r="W39" s="229">
        <v>49.146774690493068</v>
      </c>
      <c r="X39" s="229">
        <v>47.992911235957372</v>
      </c>
      <c r="Y39" s="229">
        <v>49.844064557899273</v>
      </c>
      <c r="DA39" s="73" t="s">
        <v>2177</v>
      </c>
    </row>
    <row r="40" spans="1:105" ht="12" customHeight="1" x14ac:dyDescent="0.25">
      <c r="A40" s="64" t="s">
        <v>33</v>
      </c>
      <c r="B40" s="229">
        <v>0</v>
      </c>
      <c r="C40" s="229">
        <v>0</v>
      </c>
      <c r="D40" s="229">
        <v>0</v>
      </c>
      <c r="E40" s="229">
        <v>0</v>
      </c>
      <c r="F40" s="229">
        <v>0</v>
      </c>
      <c r="G40" s="229">
        <v>0</v>
      </c>
      <c r="H40" s="229">
        <v>0</v>
      </c>
      <c r="I40" s="229">
        <v>0</v>
      </c>
      <c r="J40" s="229">
        <v>0</v>
      </c>
      <c r="K40" s="229">
        <v>0</v>
      </c>
      <c r="L40" s="229">
        <v>0</v>
      </c>
      <c r="M40" s="229">
        <v>0</v>
      </c>
      <c r="N40" s="229">
        <v>0</v>
      </c>
      <c r="O40" s="229">
        <v>0</v>
      </c>
      <c r="P40" s="229">
        <v>0</v>
      </c>
      <c r="Q40" s="229">
        <v>0</v>
      </c>
      <c r="R40" s="229">
        <v>0</v>
      </c>
      <c r="S40" s="229">
        <v>0.22646590010031459</v>
      </c>
      <c r="T40" s="229">
        <v>0.22638671621875969</v>
      </c>
      <c r="U40" s="229">
        <v>0.29195096981441682</v>
      </c>
      <c r="V40" s="229">
        <v>0.39663206069977391</v>
      </c>
      <c r="W40" s="229">
        <v>0.27120479295360211</v>
      </c>
      <c r="X40" s="229">
        <v>9.9613322492102821E-2</v>
      </c>
      <c r="Y40" s="229">
        <v>4.6480938237603638E-2</v>
      </c>
      <c r="DA40" s="73" t="s">
        <v>2178</v>
      </c>
    </row>
    <row r="41" spans="1:105" ht="12" customHeight="1" x14ac:dyDescent="0.25">
      <c r="A41" s="64" t="s">
        <v>35</v>
      </c>
      <c r="B41" s="229">
        <v>30.64422690191574</v>
      </c>
      <c r="C41" s="229">
        <v>25.106609269670031</v>
      </c>
      <c r="D41" s="229">
        <v>25.732422753178682</v>
      </c>
      <c r="E41" s="229">
        <v>36.489416731373993</v>
      </c>
      <c r="F41" s="229">
        <v>45.0622840859387</v>
      </c>
      <c r="G41" s="229">
        <v>60.462967397213809</v>
      </c>
      <c r="H41" s="229">
        <v>72.706350935163712</v>
      </c>
      <c r="I41" s="229">
        <v>40.319476814601671</v>
      </c>
      <c r="J41" s="229">
        <v>44.598822156662919</v>
      </c>
      <c r="K41" s="229">
        <v>56.41801280200049</v>
      </c>
      <c r="L41" s="229">
        <v>44.986750837409922</v>
      </c>
      <c r="M41" s="229">
        <v>39.114730536812523</v>
      </c>
      <c r="N41" s="229">
        <v>46.161063279792977</v>
      </c>
      <c r="O41" s="229">
        <v>41.326320388771322</v>
      </c>
      <c r="P41" s="229">
        <v>42.227532935668421</v>
      </c>
      <c r="Q41" s="229">
        <v>38.054884728790199</v>
      </c>
      <c r="R41" s="229">
        <v>38.980972032415281</v>
      </c>
      <c r="S41" s="229">
        <v>38.123677953282012</v>
      </c>
      <c r="T41" s="229">
        <v>34.049564466648889</v>
      </c>
      <c r="U41" s="229">
        <v>37.101906364605469</v>
      </c>
      <c r="V41" s="229">
        <v>42.530812950856941</v>
      </c>
      <c r="W41" s="229">
        <v>57.381686975277063</v>
      </c>
      <c r="X41" s="229">
        <v>60.591763328517899</v>
      </c>
      <c r="Y41" s="229">
        <v>62.110686381745673</v>
      </c>
      <c r="DA41" s="73" t="s">
        <v>2179</v>
      </c>
    </row>
    <row r="42" spans="1:105" ht="12" customHeight="1" x14ac:dyDescent="0.25">
      <c r="A42" s="64" t="s">
        <v>36</v>
      </c>
      <c r="B42" s="229">
        <v>0</v>
      </c>
      <c r="C42" s="229">
        <v>0</v>
      </c>
      <c r="D42" s="229">
        <v>0</v>
      </c>
      <c r="E42" s="229">
        <v>0</v>
      </c>
      <c r="F42" s="229">
        <v>0</v>
      </c>
      <c r="G42" s="229">
        <v>0</v>
      </c>
      <c r="H42" s="229">
        <v>0</v>
      </c>
      <c r="I42" s="229">
        <v>0</v>
      </c>
      <c r="J42" s="229">
        <v>0</v>
      </c>
      <c r="K42" s="229">
        <v>0</v>
      </c>
      <c r="L42" s="229">
        <v>0</v>
      </c>
      <c r="M42" s="229">
        <v>0</v>
      </c>
      <c r="N42" s="229">
        <v>0</v>
      </c>
      <c r="O42" s="229">
        <v>0</v>
      </c>
      <c r="P42" s="229">
        <v>0</v>
      </c>
      <c r="Q42" s="229">
        <v>0</v>
      </c>
      <c r="R42" s="229">
        <v>0</v>
      </c>
      <c r="S42" s="229">
        <v>0</v>
      </c>
      <c r="T42" s="229">
        <v>0</v>
      </c>
      <c r="U42" s="229">
        <v>0</v>
      </c>
      <c r="V42" s="229">
        <v>0</v>
      </c>
      <c r="W42" s="229">
        <v>0</v>
      </c>
      <c r="X42" s="229">
        <v>0</v>
      </c>
      <c r="Y42" s="229">
        <v>0</v>
      </c>
      <c r="DA42" s="73" t="s">
        <v>2180</v>
      </c>
    </row>
    <row r="43" spans="1:105" ht="12" customHeight="1" x14ac:dyDescent="0.25">
      <c r="A43" s="64" t="s">
        <v>38</v>
      </c>
      <c r="B43" s="229">
        <v>184.14654992095609</v>
      </c>
      <c r="C43" s="229">
        <v>180.05535633325329</v>
      </c>
      <c r="D43" s="229">
        <v>193.38461659957039</v>
      </c>
      <c r="E43" s="229">
        <v>161.8210505488282</v>
      </c>
      <c r="F43" s="229">
        <v>168.88163967981731</v>
      </c>
      <c r="G43" s="229">
        <v>197.12383783549689</v>
      </c>
      <c r="H43" s="229">
        <v>176.11817539463871</v>
      </c>
      <c r="I43" s="229">
        <v>188.54561043842301</v>
      </c>
      <c r="J43" s="229">
        <v>217.20582030259601</v>
      </c>
      <c r="K43" s="229">
        <v>201.32501783396879</v>
      </c>
      <c r="L43" s="229">
        <v>199.7853664485024</v>
      </c>
      <c r="M43" s="229">
        <v>201.56700377539491</v>
      </c>
      <c r="N43" s="229">
        <v>148.51380340218179</v>
      </c>
      <c r="O43" s="229">
        <v>79.381840857176329</v>
      </c>
      <c r="P43" s="229">
        <v>99.727664016448585</v>
      </c>
      <c r="Q43" s="229">
        <v>133.73278585811991</v>
      </c>
      <c r="R43" s="229">
        <v>92.953087063893278</v>
      </c>
      <c r="S43" s="229">
        <v>96.714321418749364</v>
      </c>
      <c r="T43" s="229">
        <v>96.516361715693535</v>
      </c>
      <c r="U43" s="229">
        <v>82.90108927078515</v>
      </c>
      <c r="V43" s="229">
        <v>95.412775964127334</v>
      </c>
      <c r="W43" s="229">
        <v>56.780385659339977</v>
      </c>
      <c r="X43" s="229">
        <v>57.776914803636949</v>
      </c>
      <c r="Y43" s="229">
        <v>73.785599240533671</v>
      </c>
      <c r="DA43" s="73" t="s">
        <v>2181</v>
      </c>
    </row>
    <row r="44" spans="1:105" ht="12" customHeight="1" x14ac:dyDescent="0.25">
      <c r="A44" s="64" t="s">
        <v>39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2182</v>
      </c>
    </row>
    <row r="45" spans="1:105" ht="12" customHeight="1" x14ac:dyDescent="0.25">
      <c r="A45" s="57" t="s">
        <v>2183</v>
      </c>
      <c r="B45" s="261">
        <f t="shared" ref="B45:Y45" si="2">B46+B52+B63+B64+B65</f>
        <v>65.815192208650402</v>
      </c>
      <c r="C45" s="261">
        <f t="shared" si="2"/>
        <v>62.581060754894501</v>
      </c>
      <c r="D45" s="261">
        <f t="shared" si="2"/>
        <v>64.293866181830111</v>
      </c>
      <c r="E45" s="261">
        <f t="shared" si="2"/>
        <v>68.115832029713275</v>
      </c>
      <c r="F45" s="261">
        <f t="shared" si="2"/>
        <v>62.252913173410924</v>
      </c>
      <c r="G45" s="261">
        <f t="shared" si="2"/>
        <v>61.694941383923229</v>
      </c>
      <c r="H45" s="261">
        <f t="shared" si="2"/>
        <v>63.779034233819104</v>
      </c>
      <c r="I45" s="261">
        <f t="shared" si="2"/>
        <v>60.202888442132327</v>
      </c>
      <c r="J45" s="261">
        <f t="shared" si="2"/>
        <v>62.066892206988335</v>
      </c>
      <c r="K45" s="261">
        <f t="shared" si="2"/>
        <v>57.89703362339732</v>
      </c>
      <c r="L45" s="261">
        <f t="shared" si="2"/>
        <v>53.800461808798303</v>
      </c>
      <c r="M45" s="261">
        <f t="shared" si="2"/>
        <v>53.030614636927943</v>
      </c>
      <c r="N45" s="261">
        <f t="shared" si="2"/>
        <v>49.645720404582327</v>
      </c>
      <c r="O45" s="261">
        <f t="shared" si="2"/>
        <v>42.652653532333296</v>
      </c>
      <c r="P45" s="261">
        <f t="shared" si="2"/>
        <v>48.166158155998424</v>
      </c>
      <c r="Q45" s="261">
        <f t="shared" si="2"/>
        <v>49.379277063450324</v>
      </c>
      <c r="R45" s="261">
        <f t="shared" si="2"/>
        <v>42.863825191456712</v>
      </c>
      <c r="S45" s="261">
        <f t="shared" si="2"/>
        <v>41.803140296441079</v>
      </c>
      <c r="T45" s="261">
        <f t="shared" si="2"/>
        <v>43.74456460244317</v>
      </c>
      <c r="U45" s="261">
        <f t="shared" si="2"/>
        <v>42.842642447151647</v>
      </c>
      <c r="V45" s="261">
        <f t="shared" si="2"/>
        <v>44.917947466807746</v>
      </c>
      <c r="W45" s="261">
        <f t="shared" si="2"/>
        <v>43.109906959875019</v>
      </c>
      <c r="X45" s="261">
        <f t="shared" si="2"/>
        <v>44.164507391692368</v>
      </c>
      <c r="Y45" s="261">
        <f t="shared" si="2"/>
        <v>46.860682355937882</v>
      </c>
      <c r="DA45" s="70"/>
    </row>
    <row r="46" spans="1:105" ht="12" customHeight="1" x14ac:dyDescent="0.25">
      <c r="A46" s="165" t="s">
        <v>2184</v>
      </c>
      <c r="B46" s="346">
        <v>31.234612345498078</v>
      </c>
      <c r="C46" s="346">
        <v>29.477577402366801</v>
      </c>
      <c r="D46" s="346">
        <v>30.15622976810371</v>
      </c>
      <c r="E46" s="346">
        <v>31.289026350311289</v>
      </c>
      <c r="F46" s="346">
        <v>28.08336996092817</v>
      </c>
      <c r="G46" s="346">
        <v>27.50322672930486</v>
      </c>
      <c r="H46" s="346">
        <v>28.599358718797951</v>
      </c>
      <c r="I46" s="346">
        <v>26.246060251069419</v>
      </c>
      <c r="J46" s="346">
        <v>26.957709126115741</v>
      </c>
      <c r="K46" s="346">
        <v>24.96889518763901</v>
      </c>
      <c r="L46" s="346">
        <v>22.874494511144771</v>
      </c>
      <c r="M46" s="346">
        <v>21.64383063026602</v>
      </c>
      <c r="N46" s="346">
        <v>21.100354717451939</v>
      </c>
      <c r="O46" s="346">
        <v>18.068446656147369</v>
      </c>
      <c r="P46" s="346">
        <v>20.710278840063829</v>
      </c>
      <c r="Q46" s="346">
        <v>21.67509661349467</v>
      </c>
      <c r="R46" s="346">
        <v>19.33384551011396</v>
      </c>
      <c r="S46" s="346">
        <v>19.4366703302444</v>
      </c>
      <c r="T46" s="346">
        <v>19.558968139638012</v>
      </c>
      <c r="U46" s="346">
        <v>18.83270742582393</v>
      </c>
      <c r="V46" s="346">
        <v>19.67799642651422</v>
      </c>
      <c r="W46" s="346">
        <v>18.85407348147735</v>
      </c>
      <c r="X46" s="346">
        <v>19.35300312994277</v>
      </c>
      <c r="Y46" s="346">
        <v>20.542443437685652</v>
      </c>
      <c r="DA46" s="167" t="s">
        <v>2185</v>
      </c>
    </row>
    <row r="47" spans="1:105" ht="12" customHeight="1" x14ac:dyDescent="0.25">
      <c r="A47" s="59" t="s">
        <v>28</v>
      </c>
      <c r="B47" s="230">
        <v>0</v>
      </c>
      <c r="C47" s="230">
        <v>0</v>
      </c>
      <c r="D47" s="230">
        <v>0</v>
      </c>
      <c r="E47" s="230">
        <v>0</v>
      </c>
      <c r="F47" s="230">
        <v>0</v>
      </c>
      <c r="G47" s="230">
        <v>0</v>
      </c>
      <c r="H47" s="230">
        <v>0</v>
      </c>
      <c r="I47" s="230">
        <v>0</v>
      </c>
      <c r="J47" s="230">
        <v>0</v>
      </c>
      <c r="K47" s="230">
        <v>0</v>
      </c>
      <c r="L47" s="230">
        <v>0</v>
      </c>
      <c r="M47" s="230">
        <v>0</v>
      </c>
      <c r="N47" s="230">
        <v>0</v>
      </c>
      <c r="O47" s="230">
        <v>0</v>
      </c>
      <c r="P47" s="230">
        <v>0</v>
      </c>
      <c r="Q47" s="230">
        <v>0</v>
      </c>
      <c r="R47" s="230">
        <v>0</v>
      </c>
      <c r="S47" s="230">
        <v>0</v>
      </c>
      <c r="T47" s="230">
        <v>0</v>
      </c>
      <c r="U47" s="230">
        <v>0</v>
      </c>
      <c r="V47" s="230">
        <v>0</v>
      </c>
      <c r="W47" s="230">
        <v>0</v>
      </c>
      <c r="X47" s="230">
        <v>0</v>
      </c>
      <c r="Y47" s="230">
        <v>0</v>
      </c>
      <c r="DA47" s="71" t="s">
        <v>2186</v>
      </c>
    </row>
    <row r="48" spans="1:105" ht="12" customHeight="1" x14ac:dyDescent="0.25">
      <c r="A48" s="59" t="s">
        <v>31</v>
      </c>
      <c r="B48" s="230">
        <v>3.3028293521498369</v>
      </c>
      <c r="C48" s="230">
        <v>3.7009104644716859</v>
      </c>
      <c r="D48" s="230">
        <v>3.574077621703776</v>
      </c>
      <c r="E48" s="230">
        <v>3.529539657343042</v>
      </c>
      <c r="F48" s="230">
        <v>3.384893868795432</v>
      </c>
      <c r="G48" s="230">
        <v>3.504379470031266</v>
      </c>
      <c r="H48" s="230">
        <v>2.9808162376712759</v>
      </c>
      <c r="I48" s="230">
        <v>3.2560184984217528</v>
      </c>
      <c r="J48" s="230">
        <v>3.524211782863774</v>
      </c>
      <c r="K48" s="230">
        <v>3.7433054251508309</v>
      </c>
      <c r="L48" s="230">
        <v>3.3316556161646029</v>
      </c>
      <c r="M48" s="230">
        <v>2.4467264306799308</v>
      </c>
      <c r="N48" s="230">
        <v>4.8055673609220957</v>
      </c>
      <c r="O48" s="230">
        <v>5.3381248045729484</v>
      </c>
      <c r="P48" s="230">
        <v>6.0868648325659329</v>
      </c>
      <c r="Q48" s="230">
        <v>6.786964070667092</v>
      </c>
      <c r="R48" s="230">
        <v>6.2916529572701982</v>
      </c>
      <c r="S48" s="230">
        <v>6.4103847215615506</v>
      </c>
      <c r="T48" s="230">
        <v>7.1936313881364793</v>
      </c>
      <c r="U48" s="230">
        <v>6.8517436411738624</v>
      </c>
      <c r="V48" s="230">
        <v>7.321809194274973</v>
      </c>
      <c r="W48" s="230">
        <v>6.5234072185325296</v>
      </c>
      <c r="X48" s="230">
        <v>6.823008158099829</v>
      </c>
      <c r="Y48" s="230">
        <v>6.7743689944477437</v>
      </c>
      <c r="DA48" s="71" t="s">
        <v>2187</v>
      </c>
    </row>
    <row r="49" spans="1:105" ht="12" customHeight="1" x14ac:dyDescent="0.25">
      <c r="A49" s="59" t="s">
        <v>159</v>
      </c>
      <c r="B49" s="230">
        <v>4.5198799845959554</v>
      </c>
      <c r="C49" s="230">
        <v>4.6253929518275401</v>
      </c>
      <c r="D49" s="230">
        <v>4.6530189098785506</v>
      </c>
      <c r="E49" s="230">
        <v>4.6049535709635476</v>
      </c>
      <c r="F49" s="230">
        <v>2.128262288853175</v>
      </c>
      <c r="G49" s="230">
        <v>2.486128239070748</v>
      </c>
      <c r="H49" s="230">
        <v>2.2843214852689209</v>
      </c>
      <c r="I49" s="230">
        <v>2.3740608838200958</v>
      </c>
      <c r="J49" s="230">
        <v>2.4443623716897052</v>
      </c>
      <c r="K49" s="230">
        <v>2.0945753353845151</v>
      </c>
      <c r="L49" s="230">
        <v>2.0220711921655949</v>
      </c>
      <c r="M49" s="230">
        <v>1.415255145274348</v>
      </c>
      <c r="N49" s="230">
        <v>1.845743957786429</v>
      </c>
      <c r="O49" s="230">
        <v>1.6514495066265691</v>
      </c>
      <c r="P49" s="230">
        <v>2.244774759711182</v>
      </c>
      <c r="Q49" s="230">
        <v>1.6156032279221579</v>
      </c>
      <c r="R49" s="230">
        <v>1.30598120831749</v>
      </c>
      <c r="S49" s="230">
        <v>1.2604117251494991</v>
      </c>
      <c r="T49" s="230">
        <v>1.3311866316635199</v>
      </c>
      <c r="U49" s="230">
        <v>0.67533433047362257</v>
      </c>
      <c r="V49" s="230">
        <v>0.67104968522624275</v>
      </c>
      <c r="W49" s="230">
        <v>0.52279261179692538</v>
      </c>
      <c r="X49" s="230">
        <v>0.5370529523736346</v>
      </c>
      <c r="Y49" s="230">
        <v>0.66512623078171573</v>
      </c>
      <c r="DA49" s="71" t="s">
        <v>2188</v>
      </c>
    </row>
    <row r="50" spans="1:105" ht="12" customHeight="1" x14ac:dyDescent="0.25">
      <c r="A50" s="59" t="s">
        <v>32</v>
      </c>
      <c r="B50" s="230">
        <v>18.928120224189922</v>
      </c>
      <c r="C50" s="230">
        <v>17.385684745053631</v>
      </c>
      <c r="D50" s="230">
        <v>17.934636566493861</v>
      </c>
      <c r="E50" s="230">
        <v>18.176637004531859</v>
      </c>
      <c r="F50" s="230">
        <v>15.804741674116141</v>
      </c>
      <c r="G50" s="230">
        <v>11.117483337766719</v>
      </c>
      <c r="H50" s="230">
        <v>12.24030678241637</v>
      </c>
      <c r="I50" s="230">
        <v>13.571478672132489</v>
      </c>
      <c r="J50" s="230">
        <v>12.281256633306119</v>
      </c>
      <c r="K50" s="230">
        <v>8.0773369968724147</v>
      </c>
      <c r="L50" s="230">
        <v>7.7694819096741252</v>
      </c>
      <c r="M50" s="230">
        <v>8.2064065337050298</v>
      </c>
      <c r="N50" s="230">
        <v>6.4375338814303378</v>
      </c>
      <c r="O50" s="230">
        <v>5.8023116660068954</v>
      </c>
      <c r="P50" s="230">
        <v>6.7530426297302641</v>
      </c>
      <c r="Q50" s="230">
        <v>7.4021390046970286</v>
      </c>
      <c r="R50" s="230">
        <v>6.5999361364584814</v>
      </c>
      <c r="S50" s="230">
        <v>6.6787399932833571</v>
      </c>
      <c r="T50" s="230">
        <v>6.4714616858241332</v>
      </c>
      <c r="U50" s="230">
        <v>6.5853318062816042</v>
      </c>
      <c r="V50" s="230">
        <v>6.0078880262250074</v>
      </c>
      <c r="W50" s="230">
        <v>5.447547977624124</v>
      </c>
      <c r="X50" s="230">
        <v>5.3007130528038644</v>
      </c>
      <c r="Y50" s="230">
        <v>5.8336443171810277</v>
      </c>
      <c r="DA50" s="71" t="s">
        <v>2189</v>
      </c>
    </row>
    <row r="51" spans="1:105" ht="12" customHeight="1" x14ac:dyDescent="0.25">
      <c r="A51" s="59" t="s">
        <v>35</v>
      </c>
      <c r="B51" s="230">
        <v>4.4837827845623632</v>
      </c>
      <c r="C51" s="230">
        <v>3.7655892410139402</v>
      </c>
      <c r="D51" s="230">
        <v>3.9944966700275248</v>
      </c>
      <c r="E51" s="230">
        <v>4.9778961174728424</v>
      </c>
      <c r="F51" s="230">
        <v>6.7654721291634203</v>
      </c>
      <c r="G51" s="230">
        <v>10.39523568243612</v>
      </c>
      <c r="H51" s="230">
        <v>11.09391421344138</v>
      </c>
      <c r="I51" s="230">
        <v>7.0445021966950776</v>
      </c>
      <c r="J51" s="230">
        <v>8.7078783382561387</v>
      </c>
      <c r="K51" s="230">
        <v>11.053677430231239</v>
      </c>
      <c r="L51" s="230">
        <v>9.7512857931404415</v>
      </c>
      <c r="M51" s="230">
        <v>9.5754425206067051</v>
      </c>
      <c r="N51" s="230">
        <v>8.0115095173130726</v>
      </c>
      <c r="O51" s="230">
        <v>5.2765606789409576</v>
      </c>
      <c r="P51" s="230">
        <v>5.6255966180564458</v>
      </c>
      <c r="Q51" s="230">
        <v>5.8703903102083874</v>
      </c>
      <c r="R51" s="230">
        <v>5.1362752080677909</v>
      </c>
      <c r="S51" s="230">
        <v>5.0871338902499978</v>
      </c>
      <c r="T51" s="230">
        <v>4.5626884340138751</v>
      </c>
      <c r="U51" s="230">
        <v>4.7202976478948369</v>
      </c>
      <c r="V51" s="230">
        <v>5.6772495207879956</v>
      </c>
      <c r="W51" s="230">
        <v>6.360325673523767</v>
      </c>
      <c r="X51" s="230">
        <v>6.6922289666654411</v>
      </c>
      <c r="Y51" s="230">
        <v>7.2693038952751623</v>
      </c>
      <c r="DA51" s="71" t="s">
        <v>2190</v>
      </c>
    </row>
    <row r="52" spans="1:105" ht="12" customHeight="1" x14ac:dyDescent="0.25">
      <c r="A52" s="165" t="s">
        <v>2191</v>
      </c>
      <c r="B52" s="346">
        <v>28.736196128806782</v>
      </c>
      <c r="C52" s="346">
        <v>27.216724985171901</v>
      </c>
      <c r="D52" s="346">
        <v>28.015793176125481</v>
      </c>
      <c r="E52" s="346">
        <v>28.270804176187241</v>
      </c>
      <c r="F52" s="346">
        <v>25.723678846989969</v>
      </c>
      <c r="G52" s="346">
        <v>25.807472310841561</v>
      </c>
      <c r="H52" s="346">
        <v>26.274074397691919</v>
      </c>
      <c r="I52" s="346">
        <v>24.48289385987762</v>
      </c>
      <c r="J52" s="346">
        <v>25.67595488589247</v>
      </c>
      <c r="K52" s="346">
        <v>23.760215947380772</v>
      </c>
      <c r="L52" s="346">
        <v>22.065363863164389</v>
      </c>
      <c r="M52" s="346">
        <v>20.957086702409772</v>
      </c>
      <c r="N52" s="346">
        <v>19.519680937909101</v>
      </c>
      <c r="O52" s="346">
        <v>15.96425910756089</v>
      </c>
      <c r="P52" s="346">
        <v>18.44247834971225</v>
      </c>
      <c r="Q52" s="346">
        <v>19.819687994049659</v>
      </c>
      <c r="R52" s="346">
        <v>17.32218501065292</v>
      </c>
      <c r="S52" s="346">
        <v>17.53303639556443</v>
      </c>
      <c r="T52" s="346">
        <v>17.54039674517804</v>
      </c>
      <c r="U52" s="346">
        <v>16.710430204318001</v>
      </c>
      <c r="V52" s="346">
        <v>17.57814898891737</v>
      </c>
      <c r="W52" s="346">
        <v>16.416286874171039</v>
      </c>
      <c r="X52" s="346">
        <v>16.84629691047472</v>
      </c>
      <c r="Y52" s="346">
        <v>18.020851245483211</v>
      </c>
      <c r="DA52" s="167" t="s">
        <v>2192</v>
      </c>
    </row>
    <row r="53" spans="1:105" ht="12" customHeight="1" x14ac:dyDescent="0.25">
      <c r="A53" s="64" t="s">
        <v>28</v>
      </c>
      <c r="B53" s="229">
        <v>0</v>
      </c>
      <c r="C53" s="229">
        <v>0</v>
      </c>
      <c r="D53" s="229">
        <v>0</v>
      </c>
      <c r="E53" s="229">
        <v>0</v>
      </c>
      <c r="F53" s="229">
        <v>0</v>
      </c>
      <c r="G53" s="229">
        <v>0</v>
      </c>
      <c r="H53" s="229">
        <v>0</v>
      </c>
      <c r="I53" s="229">
        <v>0</v>
      </c>
      <c r="J53" s="229">
        <v>0</v>
      </c>
      <c r="K53" s="229">
        <v>0</v>
      </c>
      <c r="L53" s="229">
        <v>0</v>
      </c>
      <c r="M53" s="229">
        <v>0</v>
      </c>
      <c r="N53" s="229">
        <v>0</v>
      </c>
      <c r="O53" s="229">
        <v>0</v>
      </c>
      <c r="P53" s="229">
        <v>0</v>
      </c>
      <c r="Q53" s="229">
        <v>0</v>
      </c>
      <c r="R53" s="229">
        <v>0</v>
      </c>
      <c r="S53" s="229">
        <v>0</v>
      </c>
      <c r="T53" s="229">
        <v>0</v>
      </c>
      <c r="U53" s="229">
        <v>0</v>
      </c>
      <c r="V53" s="229">
        <v>0</v>
      </c>
      <c r="W53" s="229">
        <v>0</v>
      </c>
      <c r="X53" s="229">
        <v>0</v>
      </c>
      <c r="Y53" s="229">
        <v>0</v>
      </c>
      <c r="DA53" s="73" t="s">
        <v>2193</v>
      </c>
    </row>
    <row r="54" spans="1:105" ht="12" customHeight="1" x14ac:dyDescent="0.25">
      <c r="A54" s="64" t="s">
        <v>30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2194</v>
      </c>
    </row>
    <row r="55" spans="1:105" ht="12" customHeight="1" x14ac:dyDescent="0.25">
      <c r="A55" s="64" t="s">
        <v>31</v>
      </c>
      <c r="B55" s="229">
        <v>1.63137294099835</v>
      </c>
      <c r="C55" s="229">
        <v>1.783309456653734</v>
      </c>
      <c r="D55" s="229">
        <v>1.663970449569107</v>
      </c>
      <c r="E55" s="229">
        <v>1.8698302133877289</v>
      </c>
      <c r="F55" s="229">
        <v>1.6293829328791829</v>
      </c>
      <c r="G55" s="229">
        <v>1.473089926686074</v>
      </c>
      <c r="H55" s="229">
        <v>1.411840914076204</v>
      </c>
      <c r="I55" s="229">
        <v>1.3468351978545809</v>
      </c>
      <c r="J55" s="229">
        <v>1.3044758709108619</v>
      </c>
      <c r="K55" s="229">
        <v>1.380795225787208</v>
      </c>
      <c r="L55" s="229">
        <v>1.110825550358528</v>
      </c>
      <c r="M55" s="229">
        <v>0.72232046130716343</v>
      </c>
      <c r="N55" s="229">
        <v>2.0011015806345229</v>
      </c>
      <c r="O55" s="229">
        <v>3.021534376823086</v>
      </c>
      <c r="P55" s="229">
        <v>3.3020511315678078</v>
      </c>
      <c r="Q55" s="229">
        <v>3.1796696251711052</v>
      </c>
      <c r="R55" s="229">
        <v>3.450898239066754</v>
      </c>
      <c r="S55" s="229">
        <v>3.4719121971627489</v>
      </c>
      <c r="T55" s="229">
        <v>3.879733925796661</v>
      </c>
      <c r="U55" s="229">
        <v>3.8921624684175651</v>
      </c>
      <c r="V55" s="229">
        <v>3.9641230198031732</v>
      </c>
      <c r="W55" s="229">
        <v>4.2533533442983522</v>
      </c>
      <c r="X55" s="229">
        <v>4.4645912669582168</v>
      </c>
      <c r="Y55" s="229">
        <v>4.1831685823526623</v>
      </c>
      <c r="DA55" s="73" t="s">
        <v>2195</v>
      </c>
    </row>
    <row r="56" spans="1:105" ht="12" customHeight="1" x14ac:dyDescent="0.25">
      <c r="A56" s="64" t="s">
        <v>159</v>
      </c>
      <c r="B56" s="229">
        <v>2.2325131326056362</v>
      </c>
      <c r="C56" s="229">
        <v>2.228777775338878</v>
      </c>
      <c r="D56" s="229">
        <v>2.1662892602856521</v>
      </c>
      <c r="E56" s="229">
        <v>2.4395479734366061</v>
      </c>
      <c r="F56" s="229">
        <v>1.0244794621527691</v>
      </c>
      <c r="G56" s="229">
        <v>1.045061043401281</v>
      </c>
      <c r="H56" s="229">
        <v>1.081951477936645</v>
      </c>
      <c r="I56" s="229">
        <v>0.98201799582174587</v>
      </c>
      <c r="J56" s="229">
        <v>0.90477301878850236</v>
      </c>
      <c r="K56" s="229">
        <v>0.77262720902183502</v>
      </c>
      <c r="L56" s="229">
        <v>0.6741898334279991</v>
      </c>
      <c r="M56" s="229">
        <v>0.41781040028975452</v>
      </c>
      <c r="N56" s="229">
        <v>0.76859210868793815</v>
      </c>
      <c r="O56" s="229">
        <v>0.93476860106100401</v>
      </c>
      <c r="P56" s="229">
        <v>1.2177633706865909</v>
      </c>
      <c r="Q56" s="229">
        <v>0.75690462726253216</v>
      </c>
      <c r="R56" s="229">
        <v>0.71631545519835749</v>
      </c>
      <c r="S56" s="229">
        <v>0.68264839507596609</v>
      </c>
      <c r="T56" s="229">
        <v>0.71794753689344293</v>
      </c>
      <c r="U56" s="229">
        <v>0.38362657337439621</v>
      </c>
      <c r="V56" s="229">
        <v>0.36331505425148353</v>
      </c>
      <c r="W56" s="229">
        <v>0.34086814286923151</v>
      </c>
      <c r="X56" s="229">
        <v>0.35141712650820128</v>
      </c>
      <c r="Y56" s="229">
        <v>0.41071502809857469</v>
      </c>
      <c r="DA56" s="73" t="s">
        <v>2196</v>
      </c>
    </row>
    <row r="57" spans="1:105" ht="12" customHeight="1" x14ac:dyDescent="0.25">
      <c r="A57" s="64" t="s">
        <v>32</v>
      </c>
      <c r="B57" s="229">
        <v>9.3492033239948622</v>
      </c>
      <c r="C57" s="229">
        <v>8.3774131565435219</v>
      </c>
      <c r="D57" s="229">
        <v>8.3497641710929713</v>
      </c>
      <c r="E57" s="229">
        <v>9.6293648317978988</v>
      </c>
      <c r="F57" s="229">
        <v>7.6079124901878954</v>
      </c>
      <c r="G57" s="229">
        <v>4.6733103121444506</v>
      </c>
      <c r="H57" s="229">
        <v>5.7975281058455073</v>
      </c>
      <c r="I57" s="229">
        <v>5.6137719031451168</v>
      </c>
      <c r="J57" s="229">
        <v>4.5458683897803267</v>
      </c>
      <c r="K57" s="229">
        <v>2.9794919451186441</v>
      </c>
      <c r="L57" s="229">
        <v>2.5904655260407279</v>
      </c>
      <c r="M57" s="229">
        <v>2.4226882412238768</v>
      </c>
      <c r="N57" s="229">
        <v>2.680673947112608</v>
      </c>
      <c r="O57" s="229">
        <v>3.284277682841477</v>
      </c>
      <c r="P57" s="229">
        <v>3.663444592645293</v>
      </c>
      <c r="Q57" s="229">
        <v>3.4678769932276978</v>
      </c>
      <c r="R57" s="229">
        <v>3.619987965950914</v>
      </c>
      <c r="S57" s="229">
        <v>3.6172554146969529</v>
      </c>
      <c r="T57" s="229">
        <v>3.4902468721697009</v>
      </c>
      <c r="U57" s="229">
        <v>3.7408260788482299</v>
      </c>
      <c r="V57" s="229">
        <v>3.2527489577003021</v>
      </c>
      <c r="W57" s="229">
        <v>3.5518779730672052</v>
      </c>
      <c r="X57" s="229">
        <v>3.468487308798744</v>
      </c>
      <c r="Y57" s="229">
        <v>3.6022716873339138</v>
      </c>
      <c r="DA57" s="73" t="s">
        <v>2197</v>
      </c>
    </row>
    <row r="58" spans="1:105" ht="12" customHeight="1" x14ac:dyDescent="0.25">
      <c r="A58" s="64" t="s">
        <v>33</v>
      </c>
      <c r="B58" s="229">
        <v>0</v>
      </c>
      <c r="C58" s="229">
        <v>0</v>
      </c>
      <c r="D58" s="229">
        <v>0</v>
      </c>
      <c r="E58" s="229">
        <v>0</v>
      </c>
      <c r="F58" s="229">
        <v>0</v>
      </c>
      <c r="G58" s="229">
        <v>0</v>
      </c>
      <c r="H58" s="229">
        <v>0</v>
      </c>
      <c r="I58" s="229">
        <v>0</v>
      </c>
      <c r="J58" s="229">
        <v>0</v>
      </c>
      <c r="K58" s="229">
        <v>0</v>
      </c>
      <c r="L58" s="229">
        <v>0</v>
      </c>
      <c r="M58" s="229">
        <v>0</v>
      </c>
      <c r="N58" s="229">
        <v>0</v>
      </c>
      <c r="O58" s="229">
        <v>0</v>
      </c>
      <c r="P58" s="229">
        <v>0</v>
      </c>
      <c r="Q58" s="229">
        <v>0</v>
      </c>
      <c r="R58" s="229">
        <v>0</v>
      </c>
      <c r="S58" s="229">
        <v>1.6366877527219392E-2</v>
      </c>
      <c r="T58" s="229">
        <v>1.6361154842740339E-2</v>
      </c>
      <c r="U58" s="229">
        <v>2.1099537567416959E-2</v>
      </c>
      <c r="V58" s="229">
        <v>2.866492641040588E-2</v>
      </c>
      <c r="W58" s="229">
        <v>1.960019424160685E-2</v>
      </c>
      <c r="X58" s="229">
        <v>7.1991370382272846E-3</v>
      </c>
      <c r="Y58" s="229">
        <v>3.359215772211749E-3</v>
      </c>
      <c r="DA58" s="73" t="s">
        <v>2198</v>
      </c>
    </row>
    <row r="59" spans="1:105" ht="12" customHeight="1" x14ac:dyDescent="0.25">
      <c r="A59" s="64" t="s">
        <v>35</v>
      </c>
      <c r="B59" s="229">
        <v>2.2146835722190921</v>
      </c>
      <c r="C59" s="229">
        <v>1.8144753751378111</v>
      </c>
      <c r="D59" s="229">
        <v>1.859703432143001</v>
      </c>
      <c r="E59" s="229">
        <v>2.6371202658657502</v>
      </c>
      <c r="F59" s="229">
        <v>3.2566884657011612</v>
      </c>
      <c r="G59" s="229">
        <v>4.3697085604680979</v>
      </c>
      <c r="H59" s="229">
        <v>5.2545479945534819</v>
      </c>
      <c r="I59" s="229">
        <v>2.9139218694462978</v>
      </c>
      <c r="J59" s="229">
        <v>3.223193689526799</v>
      </c>
      <c r="K59" s="229">
        <v>4.0773763531305036</v>
      </c>
      <c r="L59" s="229">
        <v>3.2512296154841711</v>
      </c>
      <c r="M59" s="229">
        <v>2.8268538615421739</v>
      </c>
      <c r="N59" s="229">
        <v>3.3360981449831368</v>
      </c>
      <c r="O59" s="229">
        <v>2.9866872856091868</v>
      </c>
      <c r="P59" s="229">
        <v>3.0518186602422972</v>
      </c>
      <c r="Q59" s="229">
        <v>2.7502579301902381</v>
      </c>
      <c r="R59" s="229">
        <v>2.8171870240239252</v>
      </c>
      <c r="S59" s="229">
        <v>2.7552296733068018</v>
      </c>
      <c r="T59" s="229">
        <v>2.460790128818291</v>
      </c>
      <c r="U59" s="229">
        <v>2.6813853972137842</v>
      </c>
      <c r="V59" s="229">
        <v>3.073736957269996</v>
      </c>
      <c r="W59" s="229">
        <v>4.1470218810584392</v>
      </c>
      <c r="X59" s="229">
        <v>4.3790167487327496</v>
      </c>
      <c r="Y59" s="229">
        <v>4.4887905715221272</v>
      </c>
      <c r="DA59" s="73" t="s">
        <v>2199</v>
      </c>
    </row>
    <row r="60" spans="1:105" ht="12" customHeight="1" x14ac:dyDescent="0.25">
      <c r="A60" s="64" t="s">
        <v>36</v>
      </c>
      <c r="B60" s="229">
        <v>0</v>
      </c>
      <c r="C60" s="229">
        <v>0</v>
      </c>
      <c r="D60" s="229">
        <v>0</v>
      </c>
      <c r="E60" s="229">
        <v>0</v>
      </c>
      <c r="F60" s="229">
        <v>0</v>
      </c>
      <c r="G60" s="229">
        <v>0</v>
      </c>
      <c r="H60" s="229">
        <v>0</v>
      </c>
      <c r="I60" s="229">
        <v>0</v>
      </c>
      <c r="J60" s="229">
        <v>0</v>
      </c>
      <c r="K60" s="229">
        <v>0</v>
      </c>
      <c r="L60" s="229">
        <v>0</v>
      </c>
      <c r="M60" s="229">
        <v>0</v>
      </c>
      <c r="N60" s="229">
        <v>0</v>
      </c>
      <c r="O60" s="229">
        <v>0</v>
      </c>
      <c r="P60" s="229">
        <v>0</v>
      </c>
      <c r="Q60" s="229">
        <v>0</v>
      </c>
      <c r="R60" s="229">
        <v>0</v>
      </c>
      <c r="S60" s="229">
        <v>0</v>
      </c>
      <c r="T60" s="229">
        <v>0</v>
      </c>
      <c r="U60" s="229">
        <v>0</v>
      </c>
      <c r="V60" s="229">
        <v>0</v>
      </c>
      <c r="W60" s="229">
        <v>0</v>
      </c>
      <c r="X60" s="229">
        <v>0</v>
      </c>
      <c r="Y60" s="229">
        <v>0</v>
      </c>
      <c r="DA60" s="73" t="s">
        <v>2200</v>
      </c>
    </row>
    <row r="61" spans="1:105" ht="12" customHeight="1" x14ac:dyDescent="0.25">
      <c r="A61" s="64" t="s">
        <v>38</v>
      </c>
      <c r="B61" s="229">
        <v>13.308423158988839</v>
      </c>
      <c r="C61" s="229">
        <v>13.01274922149795</v>
      </c>
      <c r="D61" s="229">
        <v>13.97606586303475</v>
      </c>
      <c r="E61" s="229">
        <v>11.694940891699259</v>
      </c>
      <c r="F61" s="229">
        <v>12.205215496068959</v>
      </c>
      <c r="G61" s="229">
        <v>14.246302468141661</v>
      </c>
      <c r="H61" s="229">
        <v>12.72820590528009</v>
      </c>
      <c r="I61" s="229">
        <v>13.626346893609879</v>
      </c>
      <c r="J61" s="229">
        <v>15.69764391688598</v>
      </c>
      <c r="K61" s="229">
        <v>14.549925214322579</v>
      </c>
      <c r="L61" s="229">
        <v>14.438653337852969</v>
      </c>
      <c r="M61" s="229">
        <v>14.567413738046801</v>
      </c>
      <c r="N61" s="229">
        <v>10.733215156490891</v>
      </c>
      <c r="O61" s="229">
        <v>5.7369911612261344</v>
      </c>
      <c r="P61" s="229">
        <v>7.2074005945702648</v>
      </c>
      <c r="Q61" s="229">
        <v>9.6649788181980885</v>
      </c>
      <c r="R61" s="229">
        <v>6.7177963264129739</v>
      </c>
      <c r="S61" s="229">
        <v>6.9896238377947428</v>
      </c>
      <c r="T61" s="229">
        <v>6.9753171266571972</v>
      </c>
      <c r="U61" s="229">
        <v>5.9913301488966066</v>
      </c>
      <c r="V61" s="229">
        <v>6.8955600734820077</v>
      </c>
      <c r="W61" s="229">
        <v>4.1035653386362103</v>
      </c>
      <c r="X61" s="229">
        <v>4.1755853224385771</v>
      </c>
      <c r="Y61" s="229">
        <v>5.3325461604037239</v>
      </c>
      <c r="DA61" s="73" t="s">
        <v>2201</v>
      </c>
    </row>
    <row r="62" spans="1:105" ht="12" customHeight="1" x14ac:dyDescent="0.25">
      <c r="A62" s="64" t="s">
        <v>39</v>
      </c>
      <c r="B62" s="229">
        <v>0</v>
      </c>
      <c r="C62" s="229">
        <v>0</v>
      </c>
      <c r="D62" s="229">
        <v>0</v>
      </c>
      <c r="E62" s="229">
        <v>0</v>
      </c>
      <c r="F62" s="229">
        <v>0</v>
      </c>
      <c r="G62" s="229">
        <v>0</v>
      </c>
      <c r="H62" s="229">
        <v>0</v>
      </c>
      <c r="I62" s="229">
        <v>0</v>
      </c>
      <c r="J62" s="229">
        <v>0</v>
      </c>
      <c r="K62" s="229">
        <v>0</v>
      </c>
      <c r="L62" s="229">
        <v>0</v>
      </c>
      <c r="M62" s="229">
        <v>0</v>
      </c>
      <c r="N62" s="229">
        <v>0</v>
      </c>
      <c r="O62" s="229">
        <v>0</v>
      </c>
      <c r="P62" s="229">
        <v>0</v>
      </c>
      <c r="Q62" s="229">
        <v>0</v>
      </c>
      <c r="R62" s="229">
        <v>0</v>
      </c>
      <c r="S62" s="229">
        <v>0</v>
      </c>
      <c r="T62" s="229">
        <v>0</v>
      </c>
      <c r="U62" s="229">
        <v>0</v>
      </c>
      <c r="V62" s="229">
        <v>0</v>
      </c>
      <c r="W62" s="229">
        <v>0</v>
      </c>
      <c r="X62" s="229">
        <v>0</v>
      </c>
      <c r="Y62" s="229">
        <v>0</v>
      </c>
      <c r="DA62" s="73" t="s">
        <v>2202</v>
      </c>
    </row>
    <row r="63" spans="1:105" ht="12" customHeight="1" x14ac:dyDescent="0.25">
      <c r="A63" s="166" t="s">
        <v>2203</v>
      </c>
      <c r="B63" s="347">
        <v>1.7189363924545731</v>
      </c>
      <c r="C63" s="347">
        <v>1.731399519810531</v>
      </c>
      <c r="D63" s="347">
        <v>1.800542128706152</v>
      </c>
      <c r="E63" s="347">
        <v>2.5164710303572768</v>
      </c>
      <c r="F63" s="347">
        <v>2.4840777545567039</v>
      </c>
      <c r="G63" s="347">
        <v>2.4659536305225909</v>
      </c>
      <c r="H63" s="347">
        <v>2.6192944462733032</v>
      </c>
      <c r="I63" s="347">
        <v>2.7864512738780238</v>
      </c>
      <c r="J63" s="347">
        <v>2.774478880876508</v>
      </c>
      <c r="K63" s="347">
        <v>2.6964477906992759</v>
      </c>
      <c r="L63" s="347">
        <v>2.6060598336732759</v>
      </c>
      <c r="M63" s="347">
        <v>3.067558030662398</v>
      </c>
      <c r="N63" s="347">
        <v>2.6546131615356741</v>
      </c>
      <c r="O63" s="347">
        <v>2.5352787554779521</v>
      </c>
      <c r="P63" s="347">
        <v>2.65100028418304</v>
      </c>
      <c r="Q63" s="347">
        <v>2.3189683693841161</v>
      </c>
      <c r="R63" s="347">
        <v>1.8258219619675971</v>
      </c>
      <c r="S63" s="347">
        <v>1.421598109009484</v>
      </c>
      <c r="T63" s="347">
        <v>1.954470505184446</v>
      </c>
      <c r="U63" s="347">
        <v>2.146913181473447</v>
      </c>
      <c r="V63" s="347">
        <v>2.2534711915812209</v>
      </c>
      <c r="W63" s="347">
        <v>2.3057490012431261</v>
      </c>
      <c r="X63" s="347">
        <v>2.3427080444926109</v>
      </c>
      <c r="Y63" s="347">
        <v>2.440408139049711</v>
      </c>
      <c r="DA63" s="168" t="s">
        <v>2204</v>
      </c>
    </row>
    <row r="64" spans="1:105" ht="12" customHeight="1" x14ac:dyDescent="0.25">
      <c r="A64" s="60" t="s">
        <v>2205</v>
      </c>
      <c r="B64" s="262">
        <v>3.4378727849091448</v>
      </c>
      <c r="C64" s="262">
        <v>3.4627990396210619</v>
      </c>
      <c r="D64" s="262">
        <v>3.6010842574123041</v>
      </c>
      <c r="E64" s="262">
        <v>5.0329420607145536</v>
      </c>
      <c r="F64" s="262">
        <v>4.9681555091134086</v>
      </c>
      <c r="G64" s="262">
        <v>4.9319072610451817</v>
      </c>
      <c r="H64" s="262">
        <v>5.2385888925466064</v>
      </c>
      <c r="I64" s="262">
        <v>5.5729025477560494</v>
      </c>
      <c r="J64" s="262">
        <v>5.5489577617530168</v>
      </c>
      <c r="K64" s="262">
        <v>5.3928955813985526</v>
      </c>
      <c r="L64" s="262">
        <v>5.2121196673465526</v>
      </c>
      <c r="M64" s="262">
        <v>6.1351160613247968</v>
      </c>
      <c r="N64" s="262">
        <v>5.3092263230713481</v>
      </c>
      <c r="O64" s="262">
        <v>5.0705575109559033</v>
      </c>
      <c r="P64" s="262">
        <v>5.30200056836608</v>
      </c>
      <c r="Q64" s="262">
        <v>4.6379367387682313</v>
      </c>
      <c r="R64" s="262">
        <v>3.651643923935195</v>
      </c>
      <c r="S64" s="262">
        <v>2.8431962180189672</v>
      </c>
      <c r="T64" s="262">
        <v>3.9089410103688911</v>
      </c>
      <c r="U64" s="262">
        <v>4.2938263629468949</v>
      </c>
      <c r="V64" s="262">
        <v>4.5069423831624427</v>
      </c>
      <c r="W64" s="262">
        <v>4.6114980024862513</v>
      </c>
      <c r="X64" s="262">
        <v>4.6854160889852219</v>
      </c>
      <c r="Y64" s="262">
        <v>4.8808162780994229</v>
      </c>
      <c r="DA64" s="72" t="s">
        <v>2206</v>
      </c>
    </row>
    <row r="65" spans="1:105" ht="12" customHeight="1" x14ac:dyDescent="0.25">
      <c r="A65" s="101" t="s">
        <v>2207</v>
      </c>
      <c r="B65" s="278">
        <v>0.68757455698182923</v>
      </c>
      <c r="C65" s="278">
        <v>0.69255980792421246</v>
      </c>
      <c r="D65" s="278">
        <v>0.72021685148246084</v>
      </c>
      <c r="E65" s="278">
        <v>1.0065884121429101</v>
      </c>
      <c r="F65" s="278">
        <v>0.99363110182268199</v>
      </c>
      <c r="G65" s="278">
        <v>0.98638145220903628</v>
      </c>
      <c r="H65" s="278">
        <v>1.047717778509321</v>
      </c>
      <c r="I65" s="278">
        <v>1.11458050955121</v>
      </c>
      <c r="J65" s="278">
        <v>1.109791552350603</v>
      </c>
      <c r="K65" s="278">
        <v>1.0785791162797109</v>
      </c>
      <c r="L65" s="278">
        <v>1.0424239334693111</v>
      </c>
      <c r="M65" s="278">
        <v>1.22702321226496</v>
      </c>
      <c r="N65" s="278">
        <v>1.06184526461427</v>
      </c>
      <c r="O65" s="278">
        <v>1.0141115021911811</v>
      </c>
      <c r="P65" s="278">
        <v>1.060400113673216</v>
      </c>
      <c r="Q65" s="278">
        <v>0.92758734775364615</v>
      </c>
      <c r="R65" s="278">
        <v>0.73032878478703933</v>
      </c>
      <c r="S65" s="278">
        <v>0.56863924360379359</v>
      </c>
      <c r="T65" s="278">
        <v>0.78178820207377808</v>
      </c>
      <c r="U65" s="278">
        <v>0.85876527258937874</v>
      </c>
      <c r="V65" s="278">
        <v>0.90138847663248878</v>
      </c>
      <c r="W65" s="278">
        <v>0.92229960049725024</v>
      </c>
      <c r="X65" s="278">
        <v>0.93708321779704462</v>
      </c>
      <c r="Y65" s="278">
        <v>0.97616325561988471</v>
      </c>
      <c r="DA65" s="102" t="s">
        <v>2208</v>
      </c>
    </row>
    <row r="66" spans="1:105" ht="12" customHeight="1" x14ac:dyDescent="0.25">
      <c r="A66" s="57" t="s">
        <v>2209</v>
      </c>
      <c r="B66" s="261">
        <f t="shared" ref="B66:Y66" si="3">B67+B68+B79</f>
        <v>39.04734653925064</v>
      </c>
      <c r="C66" s="261">
        <f t="shared" si="3"/>
        <v>38.17163301804937</v>
      </c>
      <c r="D66" s="261">
        <f t="shared" si="3"/>
        <v>39.479941437275038</v>
      </c>
      <c r="E66" s="261">
        <f t="shared" si="3"/>
        <v>49.565714055548383</v>
      </c>
      <c r="F66" s="261">
        <f t="shared" si="3"/>
        <v>47.760521797739969</v>
      </c>
      <c r="G66" s="261">
        <f t="shared" si="3"/>
        <v>47.596254249699179</v>
      </c>
      <c r="H66" s="261">
        <f t="shared" si="3"/>
        <v>50.15051822842635</v>
      </c>
      <c r="I66" s="261">
        <f t="shared" si="3"/>
        <v>50.824355141013903</v>
      </c>
      <c r="J66" s="261">
        <f t="shared" si="3"/>
        <v>51.253502976510802</v>
      </c>
      <c r="K66" s="261">
        <f t="shared" si="3"/>
        <v>49.310095123191651</v>
      </c>
      <c r="L66" s="261">
        <f t="shared" si="3"/>
        <v>46.96405654419172</v>
      </c>
      <c r="M66" s="261">
        <f t="shared" si="3"/>
        <v>52.294542080706975</v>
      </c>
      <c r="N66" s="261">
        <f t="shared" si="3"/>
        <v>46.423320762186677</v>
      </c>
      <c r="O66" s="261">
        <f t="shared" si="3"/>
        <v>42.988650825120892</v>
      </c>
      <c r="P66" s="261">
        <f t="shared" si="3"/>
        <v>45.930962344231219</v>
      </c>
      <c r="Q66" s="261">
        <f t="shared" si="3"/>
        <v>42.168001589704119</v>
      </c>
      <c r="R66" s="261">
        <f t="shared" si="3"/>
        <v>34.401133534107544</v>
      </c>
      <c r="S66" s="261">
        <f t="shared" si="3"/>
        <v>29.177133434588747</v>
      </c>
      <c r="T66" s="261">
        <f t="shared" si="3"/>
        <v>36.142080247492871</v>
      </c>
      <c r="U66" s="261">
        <f t="shared" si="3"/>
        <v>38.272183881749484</v>
      </c>
      <c r="V66" s="261">
        <f t="shared" si="3"/>
        <v>40.198028851351829</v>
      </c>
      <c r="W66" s="261">
        <f t="shared" si="3"/>
        <v>40.448002912429217</v>
      </c>
      <c r="X66" s="261">
        <f t="shared" si="3"/>
        <v>41.212715795732535</v>
      </c>
      <c r="Y66" s="261">
        <f t="shared" si="3"/>
        <v>43.166206015949079</v>
      </c>
      <c r="DA66" s="70"/>
    </row>
    <row r="67" spans="1:105" ht="12" customHeight="1" x14ac:dyDescent="0.25">
      <c r="A67" s="165" t="s">
        <v>2210</v>
      </c>
      <c r="B67" s="346">
        <v>11.226741318367861</v>
      </c>
      <c r="C67" s="346">
        <v>10.47477726387079</v>
      </c>
      <c r="D67" s="346">
        <v>10.73124018991385</v>
      </c>
      <c r="E67" s="346">
        <v>11.436279055106141</v>
      </c>
      <c r="F67" s="346">
        <v>10.5331496417322</v>
      </c>
      <c r="G67" s="346">
        <v>10.58936054862966</v>
      </c>
      <c r="H67" s="346">
        <v>11.05681412967424</v>
      </c>
      <c r="I67" s="346">
        <v>9.8890267165270629</v>
      </c>
      <c r="J67" s="346">
        <v>10.249512429876271</v>
      </c>
      <c r="K67" s="346">
        <v>9.6841608527500185</v>
      </c>
      <c r="L67" s="346">
        <v>8.8356525686379168</v>
      </c>
      <c r="M67" s="346">
        <v>8.3589061155583284</v>
      </c>
      <c r="N67" s="346">
        <v>8.1415050477496163</v>
      </c>
      <c r="O67" s="346">
        <v>6.9321726525642653</v>
      </c>
      <c r="P67" s="346">
        <v>7.899151305109096</v>
      </c>
      <c r="Q67" s="346">
        <v>8.2050696992679164</v>
      </c>
      <c r="R67" s="346">
        <v>7.3371981657226168</v>
      </c>
      <c r="S67" s="346">
        <v>7.3428579552305937</v>
      </c>
      <c r="T67" s="346">
        <v>7.360005958213951</v>
      </c>
      <c r="U67" s="346">
        <v>7.1378045663667944</v>
      </c>
      <c r="V67" s="346">
        <v>7.5111333357499328</v>
      </c>
      <c r="W67" s="346">
        <v>7.2984797895104307</v>
      </c>
      <c r="X67" s="346">
        <v>7.5004032454528913</v>
      </c>
      <c r="Y67" s="346">
        <v>7.9590499095510738</v>
      </c>
      <c r="DA67" s="167" t="s">
        <v>2211</v>
      </c>
    </row>
    <row r="68" spans="1:105" ht="12" customHeight="1" x14ac:dyDescent="0.25">
      <c r="A68" s="165" t="s">
        <v>2212</v>
      </c>
      <c r="B68" s="346">
        <v>5.4129122901907483</v>
      </c>
      <c r="C68" s="346">
        <v>5.1266961190905507</v>
      </c>
      <c r="D68" s="346">
        <v>5.2772131190485663</v>
      </c>
      <c r="E68" s="346">
        <v>5.3252484320795901</v>
      </c>
      <c r="F68" s="346">
        <v>4.8454575113443692</v>
      </c>
      <c r="G68" s="346">
        <v>4.8612413217097643</v>
      </c>
      <c r="H68" s="346">
        <v>4.9491331275430772</v>
      </c>
      <c r="I68" s="346">
        <v>4.6117362395337338</v>
      </c>
      <c r="J68" s="346">
        <v>4.8364679563453956</v>
      </c>
      <c r="K68" s="346">
        <v>4.4756085441049649</v>
      </c>
      <c r="L68" s="346">
        <v>4.1563566279644846</v>
      </c>
      <c r="M68" s="346">
        <v>3.9475952791242772</v>
      </c>
      <c r="N68" s="346">
        <v>3.6768374065867548</v>
      </c>
      <c r="O68" s="346">
        <v>3.0071180590419391</v>
      </c>
      <c r="P68" s="346">
        <v>3.4739294398349951</v>
      </c>
      <c r="Q68" s="346">
        <v>3.7333484310121241</v>
      </c>
      <c r="R68" s="346">
        <v>3.2629046557462589</v>
      </c>
      <c r="S68" s="346">
        <v>3.3026218141229409</v>
      </c>
      <c r="T68" s="346">
        <v>3.3040082511692699</v>
      </c>
      <c r="U68" s="346">
        <v>3.1476710634172411</v>
      </c>
      <c r="V68" s="346">
        <v>3.3111194771367889</v>
      </c>
      <c r="W68" s="346">
        <v>3.0922645635557648</v>
      </c>
      <c r="X68" s="346">
        <v>3.1732636839675372</v>
      </c>
      <c r="Y68" s="346">
        <v>3.3945093758804958</v>
      </c>
      <c r="DA68" s="167" t="s">
        <v>2213</v>
      </c>
    </row>
    <row r="69" spans="1:105" ht="12" customHeight="1" x14ac:dyDescent="0.25">
      <c r="A69" s="64" t="s">
        <v>28</v>
      </c>
      <c r="B69" s="229">
        <v>0</v>
      </c>
      <c r="C69" s="229">
        <v>0</v>
      </c>
      <c r="D69" s="229">
        <v>0</v>
      </c>
      <c r="E69" s="229">
        <v>0</v>
      </c>
      <c r="F69" s="229">
        <v>0</v>
      </c>
      <c r="G69" s="229">
        <v>0</v>
      </c>
      <c r="H69" s="229">
        <v>0</v>
      </c>
      <c r="I69" s="229">
        <v>0</v>
      </c>
      <c r="J69" s="229">
        <v>0</v>
      </c>
      <c r="K69" s="229">
        <v>0</v>
      </c>
      <c r="L69" s="229">
        <v>0</v>
      </c>
      <c r="M69" s="229">
        <v>0</v>
      </c>
      <c r="N69" s="229">
        <v>0</v>
      </c>
      <c r="O69" s="229">
        <v>0</v>
      </c>
      <c r="P69" s="229">
        <v>0</v>
      </c>
      <c r="Q69" s="229">
        <v>0</v>
      </c>
      <c r="R69" s="229">
        <v>0</v>
      </c>
      <c r="S69" s="229">
        <v>0</v>
      </c>
      <c r="T69" s="229">
        <v>0</v>
      </c>
      <c r="U69" s="229">
        <v>0</v>
      </c>
      <c r="V69" s="229">
        <v>0</v>
      </c>
      <c r="W69" s="229">
        <v>0</v>
      </c>
      <c r="X69" s="229">
        <v>0</v>
      </c>
      <c r="Y69" s="229">
        <v>0</v>
      </c>
      <c r="DA69" s="73" t="s">
        <v>2214</v>
      </c>
    </row>
    <row r="70" spans="1:105" ht="12" customHeight="1" x14ac:dyDescent="0.25">
      <c r="A70" s="64" t="s">
        <v>30</v>
      </c>
      <c r="B70" s="229">
        <v>0</v>
      </c>
      <c r="C70" s="229">
        <v>0</v>
      </c>
      <c r="D70" s="229">
        <v>0</v>
      </c>
      <c r="E70" s="229">
        <v>0</v>
      </c>
      <c r="F70" s="229">
        <v>0</v>
      </c>
      <c r="G70" s="229">
        <v>0</v>
      </c>
      <c r="H70" s="229">
        <v>0</v>
      </c>
      <c r="I70" s="229">
        <v>0</v>
      </c>
      <c r="J70" s="229">
        <v>0</v>
      </c>
      <c r="K70" s="229">
        <v>0</v>
      </c>
      <c r="L70" s="229">
        <v>0</v>
      </c>
      <c r="M70" s="229">
        <v>0</v>
      </c>
      <c r="N70" s="229">
        <v>0</v>
      </c>
      <c r="O70" s="229">
        <v>0</v>
      </c>
      <c r="P70" s="229">
        <v>0</v>
      </c>
      <c r="Q70" s="229">
        <v>0</v>
      </c>
      <c r="R70" s="229">
        <v>0</v>
      </c>
      <c r="S70" s="229">
        <v>0</v>
      </c>
      <c r="T70" s="229">
        <v>0</v>
      </c>
      <c r="U70" s="229">
        <v>0</v>
      </c>
      <c r="V70" s="229">
        <v>0</v>
      </c>
      <c r="W70" s="229">
        <v>0</v>
      </c>
      <c r="X70" s="229">
        <v>0</v>
      </c>
      <c r="Y70" s="229">
        <v>0</v>
      </c>
      <c r="DA70" s="73" t="s">
        <v>2215</v>
      </c>
    </row>
    <row r="71" spans="1:105" ht="12" customHeight="1" x14ac:dyDescent="0.25">
      <c r="A71" s="64" t="s">
        <v>31</v>
      </c>
      <c r="B71" s="229">
        <v>0.30729462600522922</v>
      </c>
      <c r="C71" s="229">
        <v>0.33591424668269781</v>
      </c>
      <c r="D71" s="229">
        <v>0.31343487692714478</v>
      </c>
      <c r="E71" s="229">
        <v>0.35221178534727299</v>
      </c>
      <c r="F71" s="229">
        <v>0.30691977683042782</v>
      </c>
      <c r="G71" s="229">
        <v>0.27747954297687799</v>
      </c>
      <c r="H71" s="229">
        <v>0.2659423328453791</v>
      </c>
      <c r="I71" s="229">
        <v>0.25369748879255261</v>
      </c>
      <c r="J71" s="229">
        <v>0.24571844659816791</v>
      </c>
      <c r="K71" s="229">
        <v>0.26009439156102532</v>
      </c>
      <c r="L71" s="229">
        <v>0.20924137790686939</v>
      </c>
      <c r="M71" s="229">
        <v>0.1360603639027344</v>
      </c>
      <c r="N71" s="229">
        <v>0.3769388018923755</v>
      </c>
      <c r="O71" s="229">
        <v>0.56915328981709079</v>
      </c>
      <c r="P71" s="229">
        <v>0.62199301093244019</v>
      </c>
      <c r="Q71" s="229">
        <v>0.59894053881339371</v>
      </c>
      <c r="R71" s="229">
        <v>0.65003069323141094</v>
      </c>
      <c r="S71" s="229">
        <v>0.65398900112760927</v>
      </c>
      <c r="T71" s="229">
        <v>0.73080860652125457</v>
      </c>
      <c r="U71" s="229">
        <v>0.73314971704264398</v>
      </c>
      <c r="V71" s="229">
        <v>0.74670461314851999</v>
      </c>
      <c r="W71" s="229">
        <v>0.80118567150218267</v>
      </c>
      <c r="X71" s="229">
        <v>0.84097564031345917</v>
      </c>
      <c r="Y71" s="229">
        <v>0.78796527313014164</v>
      </c>
      <c r="DA71" s="73" t="s">
        <v>2216</v>
      </c>
    </row>
    <row r="72" spans="1:105" ht="12" customHeight="1" x14ac:dyDescent="0.25">
      <c r="A72" s="64" t="s">
        <v>159</v>
      </c>
      <c r="B72" s="229">
        <v>0.42052878952128309</v>
      </c>
      <c r="C72" s="229">
        <v>0.41982517651812662</v>
      </c>
      <c r="D72" s="229">
        <v>0.40805448670200628</v>
      </c>
      <c r="E72" s="229">
        <v>0.45952704208778161</v>
      </c>
      <c r="F72" s="229">
        <v>0.19297674079331931</v>
      </c>
      <c r="G72" s="229">
        <v>0.19685360374317751</v>
      </c>
      <c r="H72" s="229">
        <v>0.2038024944589801</v>
      </c>
      <c r="I72" s="229">
        <v>0.18497845904675539</v>
      </c>
      <c r="J72" s="229">
        <v>0.17042815866376221</v>
      </c>
      <c r="K72" s="229">
        <v>0.14553642718416829</v>
      </c>
      <c r="L72" s="229">
        <v>0.12699420685070339</v>
      </c>
      <c r="M72" s="229">
        <v>7.8701128032419104E-2</v>
      </c>
      <c r="N72" s="229">
        <v>0.14477635288304649</v>
      </c>
      <c r="O72" s="229">
        <v>0.17607829604473199</v>
      </c>
      <c r="P72" s="229">
        <v>0.22938479004622769</v>
      </c>
      <c r="Q72" s="229">
        <v>0.1425748328361556</v>
      </c>
      <c r="R72" s="229">
        <v>0.13492922701797319</v>
      </c>
      <c r="S72" s="229">
        <v>0.1285875093217887</v>
      </c>
      <c r="T72" s="229">
        <v>0.1352366551489034</v>
      </c>
      <c r="U72" s="229">
        <v>7.2262069222877964E-2</v>
      </c>
      <c r="V72" s="229">
        <v>6.843607670111046E-2</v>
      </c>
      <c r="W72" s="229">
        <v>6.4207849626337229E-2</v>
      </c>
      <c r="X72" s="229">
        <v>6.6194915796558701E-2</v>
      </c>
      <c r="Y72" s="229">
        <v>7.7364603630756479E-2</v>
      </c>
      <c r="DA72" s="73" t="s">
        <v>2217</v>
      </c>
    </row>
    <row r="73" spans="1:105" ht="12" customHeight="1" x14ac:dyDescent="0.25">
      <c r="A73" s="64" t="s">
        <v>32</v>
      </c>
      <c r="B73" s="229">
        <v>1.761068770170777</v>
      </c>
      <c r="C73" s="229">
        <v>1.5780168826730181</v>
      </c>
      <c r="D73" s="229">
        <v>1.572808763529977</v>
      </c>
      <c r="E73" s="229">
        <v>1.813841574964701</v>
      </c>
      <c r="F73" s="229">
        <v>1.433069388733454</v>
      </c>
      <c r="G73" s="229">
        <v>0.88029113912970214</v>
      </c>
      <c r="H73" s="229">
        <v>1.0920551556717299</v>
      </c>
      <c r="I73" s="229">
        <v>1.0574417989303819</v>
      </c>
      <c r="J73" s="229">
        <v>0.85628545846277626</v>
      </c>
      <c r="K73" s="229">
        <v>0.56123393980074165</v>
      </c>
      <c r="L73" s="229">
        <v>0.48795472512678528</v>
      </c>
      <c r="M73" s="229">
        <v>0.45635124765435903</v>
      </c>
      <c r="N73" s="229">
        <v>0.50494689308492335</v>
      </c>
      <c r="O73" s="229">
        <v>0.61864510369313119</v>
      </c>
      <c r="P73" s="229">
        <v>0.69006712548443172</v>
      </c>
      <c r="Q73" s="229">
        <v>0.65322890731158845</v>
      </c>
      <c r="R73" s="229">
        <v>0.68188138970820578</v>
      </c>
      <c r="S73" s="229">
        <v>0.68136667091244552</v>
      </c>
      <c r="T73" s="229">
        <v>0.65744262412060872</v>
      </c>
      <c r="U73" s="229">
        <v>0.70464313950603785</v>
      </c>
      <c r="V73" s="229">
        <v>0.61270617485767453</v>
      </c>
      <c r="W73" s="229">
        <v>0.6690518065611355</v>
      </c>
      <c r="X73" s="229">
        <v>0.65334386980142556</v>
      </c>
      <c r="Y73" s="229">
        <v>0.67854425135375684</v>
      </c>
      <c r="DA73" s="73" t="s">
        <v>2218</v>
      </c>
    </row>
    <row r="74" spans="1:105" ht="12" customHeight="1" x14ac:dyDescent="0.25">
      <c r="A74" s="64" t="s">
        <v>33</v>
      </c>
      <c r="B74" s="229">
        <v>0</v>
      </c>
      <c r="C74" s="229">
        <v>0</v>
      </c>
      <c r="D74" s="229">
        <v>0</v>
      </c>
      <c r="E74" s="229">
        <v>0</v>
      </c>
      <c r="F74" s="229">
        <v>0</v>
      </c>
      <c r="G74" s="229">
        <v>0</v>
      </c>
      <c r="H74" s="229">
        <v>0</v>
      </c>
      <c r="I74" s="229">
        <v>0</v>
      </c>
      <c r="J74" s="229">
        <v>0</v>
      </c>
      <c r="K74" s="229">
        <v>0</v>
      </c>
      <c r="L74" s="229">
        <v>0</v>
      </c>
      <c r="M74" s="229">
        <v>0</v>
      </c>
      <c r="N74" s="229">
        <v>0</v>
      </c>
      <c r="O74" s="229">
        <v>0</v>
      </c>
      <c r="P74" s="229">
        <v>0</v>
      </c>
      <c r="Q74" s="229">
        <v>0</v>
      </c>
      <c r="R74" s="229">
        <v>0</v>
      </c>
      <c r="S74" s="229">
        <v>3.0829575397532381E-3</v>
      </c>
      <c r="T74" s="229">
        <v>3.0818795825660471E-3</v>
      </c>
      <c r="U74" s="229">
        <v>3.9744281290425296E-3</v>
      </c>
      <c r="V74" s="229">
        <v>5.3994875232897489E-3</v>
      </c>
      <c r="W74" s="229">
        <v>3.6920033474494899E-3</v>
      </c>
      <c r="X74" s="229">
        <v>1.3560701346245301E-3</v>
      </c>
      <c r="Y74" s="229">
        <v>6.327608656797757E-4</v>
      </c>
      <c r="DA74" s="73" t="s">
        <v>2219</v>
      </c>
    </row>
    <row r="75" spans="1:105" ht="12" customHeight="1" x14ac:dyDescent="0.25">
      <c r="A75" s="64" t="s">
        <v>35</v>
      </c>
      <c r="B75" s="229">
        <v>0.41717031277257122</v>
      </c>
      <c r="C75" s="229">
        <v>0.34178483520601433</v>
      </c>
      <c r="D75" s="229">
        <v>0.35030424760588369</v>
      </c>
      <c r="E75" s="229">
        <v>0.49674287556473951</v>
      </c>
      <c r="F75" s="229">
        <v>0.61344824284675592</v>
      </c>
      <c r="G75" s="229">
        <v>0.82310299753969662</v>
      </c>
      <c r="H75" s="229">
        <v>0.98977635354470017</v>
      </c>
      <c r="I75" s="229">
        <v>0.54888278981259908</v>
      </c>
      <c r="J75" s="229">
        <v>0.60713897752859369</v>
      </c>
      <c r="K75" s="229">
        <v>0.76803765100519172</v>
      </c>
      <c r="L75" s="229">
        <v>0.61241998297208755</v>
      </c>
      <c r="M75" s="229">
        <v>0.53248216782511848</v>
      </c>
      <c r="N75" s="229">
        <v>0.62840629877798715</v>
      </c>
      <c r="O75" s="229">
        <v>0.56258929479619013</v>
      </c>
      <c r="P75" s="229">
        <v>0.57485780857749635</v>
      </c>
      <c r="Q75" s="229">
        <v>0.51805412535439377</v>
      </c>
      <c r="R75" s="229">
        <v>0.53066126768317723</v>
      </c>
      <c r="S75" s="229">
        <v>0.51899063098299891</v>
      </c>
      <c r="T75" s="229">
        <v>0.46352833451424891</v>
      </c>
      <c r="U75" s="229">
        <v>0.50508090584636389</v>
      </c>
      <c r="V75" s="229">
        <v>0.57898646286526234</v>
      </c>
      <c r="W75" s="229">
        <v>0.78115647621045403</v>
      </c>
      <c r="X75" s="229">
        <v>0.82485634048151524</v>
      </c>
      <c r="Y75" s="229">
        <v>0.84553395807065035</v>
      </c>
      <c r="DA75" s="73" t="s">
        <v>2220</v>
      </c>
    </row>
    <row r="76" spans="1:105" ht="12" customHeight="1" x14ac:dyDescent="0.25">
      <c r="A76" s="64" t="s">
        <v>36</v>
      </c>
      <c r="B76" s="229">
        <v>0</v>
      </c>
      <c r="C76" s="229">
        <v>0</v>
      </c>
      <c r="D76" s="229">
        <v>0</v>
      </c>
      <c r="E76" s="229">
        <v>0</v>
      </c>
      <c r="F76" s="229">
        <v>0</v>
      </c>
      <c r="G76" s="229">
        <v>0</v>
      </c>
      <c r="H76" s="229">
        <v>0</v>
      </c>
      <c r="I76" s="229">
        <v>0</v>
      </c>
      <c r="J76" s="229">
        <v>0</v>
      </c>
      <c r="K76" s="229">
        <v>0</v>
      </c>
      <c r="L76" s="229">
        <v>0</v>
      </c>
      <c r="M76" s="229">
        <v>0</v>
      </c>
      <c r="N76" s="229">
        <v>0</v>
      </c>
      <c r="O76" s="229">
        <v>0</v>
      </c>
      <c r="P76" s="229">
        <v>0</v>
      </c>
      <c r="Q76" s="229">
        <v>0</v>
      </c>
      <c r="R76" s="229">
        <v>0</v>
      </c>
      <c r="S76" s="229">
        <v>0</v>
      </c>
      <c r="T76" s="229">
        <v>0</v>
      </c>
      <c r="U76" s="229">
        <v>0</v>
      </c>
      <c r="V76" s="229">
        <v>0</v>
      </c>
      <c r="W76" s="229">
        <v>0</v>
      </c>
      <c r="X76" s="229">
        <v>0</v>
      </c>
      <c r="Y76" s="229">
        <v>0</v>
      </c>
      <c r="DA76" s="73" t="s">
        <v>2221</v>
      </c>
    </row>
    <row r="77" spans="1:105" ht="12" customHeight="1" x14ac:dyDescent="0.25">
      <c r="A77" s="64" t="s">
        <v>38</v>
      </c>
      <c r="B77" s="229">
        <v>2.5068497917208892</v>
      </c>
      <c r="C77" s="229">
        <v>2.451154978010694</v>
      </c>
      <c r="D77" s="229">
        <v>2.632610744283554</v>
      </c>
      <c r="E77" s="229">
        <v>2.2029251541150949</v>
      </c>
      <c r="F77" s="229">
        <v>2.2990433621404129</v>
      </c>
      <c r="G77" s="229">
        <v>2.6835140383203111</v>
      </c>
      <c r="H77" s="229">
        <v>2.3975567910222879</v>
      </c>
      <c r="I77" s="229">
        <v>2.566735702951445</v>
      </c>
      <c r="J77" s="229">
        <v>2.956896915092095</v>
      </c>
      <c r="K77" s="229">
        <v>2.7407061345538382</v>
      </c>
      <c r="L77" s="229">
        <v>2.719746335108038</v>
      </c>
      <c r="M77" s="229">
        <v>2.7440003717096459</v>
      </c>
      <c r="N77" s="229">
        <v>2.021769059948423</v>
      </c>
      <c r="O77" s="229">
        <v>1.0806520746907951</v>
      </c>
      <c r="P77" s="229">
        <v>1.3576267047943991</v>
      </c>
      <c r="Q77" s="229">
        <v>1.820550026696593</v>
      </c>
      <c r="R77" s="229">
        <v>1.265402078105492</v>
      </c>
      <c r="S77" s="229">
        <v>1.316605044238345</v>
      </c>
      <c r="T77" s="229">
        <v>1.313910151281688</v>
      </c>
      <c r="U77" s="229">
        <v>1.128560803670275</v>
      </c>
      <c r="V77" s="229">
        <v>1.2988866620409321</v>
      </c>
      <c r="W77" s="229">
        <v>0.77297075630820578</v>
      </c>
      <c r="X77" s="229">
        <v>0.78653684743995356</v>
      </c>
      <c r="Y77" s="229">
        <v>1.004468528829511</v>
      </c>
      <c r="DA77" s="73" t="s">
        <v>2222</v>
      </c>
    </row>
    <row r="78" spans="1:105" ht="12" customHeight="1" x14ac:dyDescent="0.25">
      <c r="A78" s="64" t="s">
        <v>39</v>
      </c>
      <c r="B78" s="229">
        <v>0</v>
      </c>
      <c r="C78" s="229">
        <v>0</v>
      </c>
      <c r="D78" s="229">
        <v>0</v>
      </c>
      <c r="E78" s="229">
        <v>0</v>
      </c>
      <c r="F78" s="229">
        <v>0</v>
      </c>
      <c r="G78" s="229">
        <v>0</v>
      </c>
      <c r="H78" s="229">
        <v>0</v>
      </c>
      <c r="I78" s="229">
        <v>0</v>
      </c>
      <c r="J78" s="229">
        <v>0</v>
      </c>
      <c r="K78" s="229">
        <v>0</v>
      </c>
      <c r="L78" s="229">
        <v>0</v>
      </c>
      <c r="M78" s="229">
        <v>0</v>
      </c>
      <c r="N78" s="229">
        <v>0</v>
      </c>
      <c r="O78" s="229">
        <v>0</v>
      </c>
      <c r="P78" s="229">
        <v>0</v>
      </c>
      <c r="Q78" s="229">
        <v>0</v>
      </c>
      <c r="R78" s="229">
        <v>0</v>
      </c>
      <c r="S78" s="229">
        <v>0</v>
      </c>
      <c r="T78" s="229">
        <v>0</v>
      </c>
      <c r="U78" s="229">
        <v>0</v>
      </c>
      <c r="V78" s="229">
        <v>0</v>
      </c>
      <c r="W78" s="229">
        <v>0</v>
      </c>
      <c r="X78" s="229">
        <v>0</v>
      </c>
      <c r="Y78" s="229">
        <v>0</v>
      </c>
      <c r="DA78" s="73" t="s">
        <v>2223</v>
      </c>
    </row>
    <row r="79" spans="1:105" ht="12" customHeight="1" x14ac:dyDescent="0.25">
      <c r="A79" s="165" t="s">
        <v>2224</v>
      </c>
      <c r="B79" s="346">
        <v>22.407692930692029</v>
      </c>
      <c r="C79" s="346">
        <v>22.570159635088029</v>
      </c>
      <c r="D79" s="346">
        <v>23.471488128312622</v>
      </c>
      <c r="E79" s="346">
        <v>32.804186568362653</v>
      </c>
      <c r="F79" s="346">
        <v>32.381914644663397</v>
      </c>
      <c r="G79" s="346">
        <v>32.145652379359753</v>
      </c>
      <c r="H79" s="346">
        <v>34.144570971209028</v>
      </c>
      <c r="I79" s="346">
        <v>36.323592184953107</v>
      </c>
      <c r="J79" s="346">
        <v>36.167522590289138</v>
      </c>
      <c r="K79" s="346">
        <v>35.150325726336668</v>
      </c>
      <c r="L79" s="346">
        <v>33.972047347589317</v>
      </c>
      <c r="M79" s="346">
        <v>39.98804068602437</v>
      </c>
      <c r="N79" s="346">
        <v>34.604978307850303</v>
      </c>
      <c r="O79" s="346">
        <v>33.049360113514687</v>
      </c>
      <c r="P79" s="346">
        <v>34.557881599287128</v>
      </c>
      <c r="Q79" s="346">
        <v>30.229583459424081</v>
      </c>
      <c r="R79" s="346">
        <v>23.801030712638671</v>
      </c>
      <c r="S79" s="346">
        <v>18.531653665235211</v>
      </c>
      <c r="T79" s="346">
        <v>25.478066038109649</v>
      </c>
      <c r="U79" s="346">
        <v>27.98670825196545</v>
      </c>
      <c r="V79" s="346">
        <v>29.375776038465109</v>
      </c>
      <c r="W79" s="346">
        <v>30.057258559363021</v>
      </c>
      <c r="X79" s="346">
        <v>30.539048866312111</v>
      </c>
      <c r="Y79" s="346">
        <v>31.81264673051751</v>
      </c>
      <c r="DA79" s="167" t="s">
        <v>2225</v>
      </c>
    </row>
    <row r="80" spans="1:105" ht="12" customHeight="1" x14ac:dyDescent="0.25">
      <c r="A80" s="132" t="s">
        <v>2226</v>
      </c>
      <c r="B80" s="316">
        <v>30.712869816340969</v>
      </c>
      <c r="C80" s="316">
        <v>30.935553104488381</v>
      </c>
      <c r="D80" s="316">
        <v>32.17094957121919</v>
      </c>
      <c r="E80" s="316">
        <v>44.962715020299377</v>
      </c>
      <c r="F80" s="316">
        <v>44.383932427205792</v>
      </c>
      <c r="G80" s="316">
        <v>44.060102025779408</v>
      </c>
      <c r="H80" s="316">
        <v>46.799898874782137</v>
      </c>
      <c r="I80" s="316">
        <v>49.786551497690077</v>
      </c>
      <c r="J80" s="316">
        <v>49.572636341050391</v>
      </c>
      <c r="K80" s="316">
        <v>48.178426104557388</v>
      </c>
      <c r="L80" s="316">
        <v>46.563431175547578</v>
      </c>
      <c r="M80" s="316">
        <v>54.809189486803753</v>
      </c>
      <c r="N80" s="316">
        <v>47.430951372533187</v>
      </c>
      <c r="O80" s="316">
        <v>45.298759574192353</v>
      </c>
      <c r="P80" s="316">
        <v>47.366398761813613</v>
      </c>
      <c r="Q80" s="316">
        <v>41.433862212553649</v>
      </c>
      <c r="R80" s="316">
        <v>32.622633665724223</v>
      </c>
      <c r="S80" s="316">
        <v>25.400217160344191</v>
      </c>
      <c r="T80" s="316">
        <v>34.921244584211351</v>
      </c>
      <c r="U80" s="316">
        <v>38.359688781400308</v>
      </c>
      <c r="V80" s="316">
        <v>40.263600006210162</v>
      </c>
      <c r="W80" s="316">
        <v>41.197666891685067</v>
      </c>
      <c r="X80" s="316">
        <v>41.858027733913246</v>
      </c>
      <c r="Y80" s="316">
        <v>43.603671318136648</v>
      </c>
      <c r="DA80" s="139" t="s">
        <v>2227</v>
      </c>
    </row>
    <row r="81" spans="1:105" ht="12" customHeight="1" x14ac:dyDescent="0.25">
      <c r="A81" s="172"/>
      <c r="B81" s="172"/>
      <c r="C81" s="172"/>
      <c r="D81" s="172"/>
      <c r="E81" s="172"/>
      <c r="F81" s="172"/>
      <c r="G81" s="172"/>
      <c r="H81" s="172"/>
      <c r="I81" s="172"/>
      <c r="J81" s="172"/>
      <c r="K81" s="172"/>
      <c r="L81" s="172"/>
      <c r="M81" s="172"/>
      <c r="N81" s="172"/>
      <c r="O81" s="172"/>
      <c r="P81" s="172"/>
      <c r="Q81" s="172"/>
      <c r="R81" s="172"/>
      <c r="S81" s="172"/>
      <c r="T81" s="172"/>
      <c r="U81" s="172"/>
      <c r="V81" s="172"/>
      <c r="W81" s="172"/>
      <c r="X81" s="172"/>
      <c r="Y81" s="172"/>
      <c r="DA81" s="176"/>
    </row>
    <row r="82" spans="1:105" ht="15" customHeight="1" x14ac:dyDescent="0.25">
      <c r="A82" s="32" t="s">
        <v>99</v>
      </c>
      <c r="B82" s="257"/>
      <c r="C82" s="257"/>
      <c r="D82" s="257"/>
      <c r="E82" s="257"/>
      <c r="F82" s="257"/>
      <c r="G82" s="257"/>
      <c r="H82" s="257"/>
      <c r="I82" s="257"/>
      <c r="J82" s="257"/>
      <c r="K82" s="257"/>
      <c r="L82" s="257"/>
      <c r="M82" s="257"/>
      <c r="N82" s="257"/>
      <c r="O82" s="257"/>
      <c r="P82" s="257"/>
      <c r="Q82" s="257"/>
      <c r="R82" s="257"/>
      <c r="S82" s="257"/>
      <c r="T82" s="257"/>
      <c r="U82" s="257"/>
      <c r="V82" s="257"/>
      <c r="W82" s="257"/>
      <c r="X82" s="257"/>
      <c r="Y82" s="257"/>
      <c r="DA82" s="88"/>
    </row>
    <row r="83" spans="1:105" ht="12" customHeight="1" x14ac:dyDescent="0.25">
      <c r="A83" s="172"/>
      <c r="B83" s="172"/>
      <c r="C83" s="172"/>
      <c r="D83" s="172"/>
      <c r="E83" s="172"/>
      <c r="F83" s="172"/>
      <c r="G83" s="172"/>
      <c r="H83" s="172"/>
      <c r="I83" s="172"/>
      <c r="J83" s="172"/>
      <c r="K83" s="172"/>
      <c r="L83" s="172"/>
      <c r="M83" s="172"/>
      <c r="N83" s="172"/>
      <c r="O83" s="172"/>
      <c r="P83" s="172"/>
      <c r="Q83" s="172"/>
      <c r="R83" s="172"/>
      <c r="S83" s="172"/>
      <c r="T83" s="172"/>
      <c r="U83" s="172"/>
      <c r="V83" s="172"/>
      <c r="W83" s="172"/>
      <c r="X83" s="172"/>
      <c r="Y83" s="172"/>
      <c r="DA83" s="176"/>
    </row>
    <row r="84" spans="1:105" ht="12" customHeight="1" x14ac:dyDescent="0.25">
      <c r="A84" s="35" t="s">
        <v>22</v>
      </c>
      <c r="B84" s="232">
        <f t="shared" ref="B84:Y84" si="4">SUM(B$85:B$89,B$91:B$93,B$95:B$97,B$98,B$100:B$104,B$106:B$109)</f>
        <v>1</v>
      </c>
      <c r="C84" s="232">
        <f t="shared" si="4"/>
        <v>1</v>
      </c>
      <c r="D84" s="232">
        <f t="shared" si="4"/>
        <v>1.0000000000000002</v>
      </c>
      <c r="E84" s="232">
        <f t="shared" si="4"/>
        <v>1</v>
      </c>
      <c r="F84" s="232">
        <f t="shared" si="4"/>
        <v>1</v>
      </c>
      <c r="G84" s="232">
        <f t="shared" si="4"/>
        <v>1</v>
      </c>
      <c r="H84" s="232">
        <f t="shared" si="4"/>
        <v>1.0000000000000002</v>
      </c>
      <c r="I84" s="232">
        <f t="shared" si="4"/>
        <v>1</v>
      </c>
      <c r="J84" s="232">
        <f t="shared" si="4"/>
        <v>0.99999999999999978</v>
      </c>
      <c r="K84" s="232">
        <f t="shared" si="4"/>
        <v>0.99999999999999989</v>
      </c>
      <c r="L84" s="232">
        <f t="shared" si="4"/>
        <v>0.99999999999999978</v>
      </c>
      <c r="M84" s="232">
        <f t="shared" si="4"/>
        <v>1.0000000000000004</v>
      </c>
      <c r="N84" s="232">
        <f t="shared" si="4"/>
        <v>1</v>
      </c>
      <c r="O84" s="232">
        <f t="shared" si="4"/>
        <v>1.0000000000000002</v>
      </c>
      <c r="P84" s="232">
        <f t="shared" si="4"/>
        <v>1</v>
      </c>
      <c r="Q84" s="232">
        <f t="shared" si="4"/>
        <v>1</v>
      </c>
      <c r="R84" s="232">
        <f t="shared" si="4"/>
        <v>0.99999999999999989</v>
      </c>
      <c r="S84" s="232">
        <f t="shared" si="4"/>
        <v>1</v>
      </c>
      <c r="T84" s="232">
        <f t="shared" si="4"/>
        <v>1</v>
      </c>
      <c r="U84" s="232">
        <f t="shared" si="4"/>
        <v>1</v>
      </c>
      <c r="V84" s="232">
        <f t="shared" si="4"/>
        <v>1</v>
      </c>
      <c r="W84" s="232">
        <f t="shared" si="4"/>
        <v>1</v>
      </c>
      <c r="X84" s="232">
        <f t="shared" si="4"/>
        <v>1</v>
      </c>
      <c r="Y84" s="232">
        <f t="shared" si="4"/>
        <v>1.0000000000000002</v>
      </c>
      <c r="DA84" s="95"/>
    </row>
    <row r="85" spans="1:105" ht="12" customHeight="1" x14ac:dyDescent="0.25">
      <c r="A85" s="55" t="s">
        <v>91</v>
      </c>
      <c r="B85" s="299">
        <f t="shared" ref="B85:Y85" si="5">IF(B$6=0,0,B$6/B$5)</f>
        <v>8.2835857159190892E-3</v>
      </c>
      <c r="C85" s="299">
        <f t="shared" si="5"/>
        <v>8.7381027958587671E-3</v>
      </c>
      <c r="D85" s="299">
        <f t="shared" si="5"/>
        <v>8.8261850453357736E-3</v>
      </c>
      <c r="E85" s="299">
        <f t="shared" si="5"/>
        <v>1.1422067325903926E-2</v>
      </c>
      <c r="F85" s="299">
        <f t="shared" si="5"/>
        <v>1.2185249516923822E-2</v>
      </c>
      <c r="G85" s="299">
        <f t="shared" si="5"/>
        <v>1.2128729336354772E-2</v>
      </c>
      <c r="H85" s="299">
        <f t="shared" si="5"/>
        <v>1.247357031938484E-2</v>
      </c>
      <c r="I85" s="299">
        <f t="shared" si="5"/>
        <v>1.3771828579052773E-2</v>
      </c>
      <c r="J85" s="299">
        <f t="shared" si="5"/>
        <v>1.3310546654440234E-2</v>
      </c>
      <c r="K85" s="299">
        <f t="shared" si="5"/>
        <v>1.3770785455847435E-2</v>
      </c>
      <c r="L85" s="299">
        <f t="shared" si="5"/>
        <v>1.4177383374065506E-2</v>
      </c>
      <c r="M85" s="299">
        <f t="shared" si="5"/>
        <v>1.626925328249761E-2</v>
      </c>
      <c r="N85" s="299">
        <f t="shared" si="5"/>
        <v>1.5501870316378303E-2</v>
      </c>
      <c r="O85" s="299">
        <f t="shared" si="5"/>
        <v>1.7023487913809046E-2</v>
      </c>
      <c r="P85" s="299">
        <f t="shared" si="5"/>
        <v>1.6014127219408453E-2</v>
      </c>
      <c r="Q85" s="299">
        <f t="shared" si="5"/>
        <v>1.4002584676746361E-2</v>
      </c>
      <c r="R85" s="299">
        <f t="shared" si="5"/>
        <v>1.2951856989414073E-2</v>
      </c>
      <c r="S85" s="299">
        <f t="shared" si="5"/>
        <v>1.0598740023666144E-2</v>
      </c>
      <c r="T85" s="299">
        <f t="shared" si="5"/>
        <v>1.3490906759016671E-2</v>
      </c>
      <c r="U85" s="299">
        <f t="shared" si="5"/>
        <v>1.4873813340892234E-2</v>
      </c>
      <c r="V85" s="299">
        <f t="shared" si="5"/>
        <v>1.4862021740288705E-2</v>
      </c>
      <c r="W85" s="299">
        <f t="shared" si="5"/>
        <v>1.5742977697562041E-2</v>
      </c>
      <c r="X85" s="299">
        <f t="shared" si="5"/>
        <v>1.5640202140531446E-2</v>
      </c>
      <c r="Y85" s="299">
        <f t="shared" si="5"/>
        <v>1.5381642427327756E-2</v>
      </c>
      <c r="DA85" s="67"/>
    </row>
    <row r="86" spans="1:105" ht="12" customHeight="1" x14ac:dyDescent="0.25">
      <c r="A86" s="173" t="s">
        <v>92</v>
      </c>
      <c r="B86" s="233">
        <f t="shared" ref="B86:Y86" si="6">IF(B$7=0,0,B$7/B$5)</f>
        <v>9.6641833352389406E-3</v>
      </c>
      <c r="C86" s="233">
        <f t="shared" si="6"/>
        <v>1.0194453261835226E-2</v>
      </c>
      <c r="D86" s="233">
        <f t="shared" si="6"/>
        <v>1.0297215886225071E-2</v>
      </c>
      <c r="E86" s="233">
        <f t="shared" si="6"/>
        <v>1.3325745213554584E-2</v>
      </c>
      <c r="F86" s="233">
        <f t="shared" si="6"/>
        <v>1.4216124436411126E-2</v>
      </c>
      <c r="G86" s="233">
        <f t="shared" si="6"/>
        <v>1.4150184225747237E-2</v>
      </c>
      <c r="H86" s="233">
        <f t="shared" si="6"/>
        <v>1.4552498705948977E-2</v>
      </c>
      <c r="I86" s="233">
        <f t="shared" si="6"/>
        <v>1.606713334222824E-2</v>
      </c>
      <c r="J86" s="233">
        <f t="shared" si="6"/>
        <v>1.5528971096846951E-2</v>
      </c>
      <c r="K86" s="233">
        <f t="shared" si="6"/>
        <v>1.6065916365155346E-2</v>
      </c>
      <c r="L86" s="233">
        <f t="shared" si="6"/>
        <v>1.6540280603076423E-2</v>
      </c>
      <c r="M86" s="233">
        <f t="shared" si="6"/>
        <v>1.8980795496247208E-2</v>
      </c>
      <c r="N86" s="233">
        <f t="shared" si="6"/>
        <v>1.8085515369108018E-2</v>
      </c>
      <c r="O86" s="233">
        <f t="shared" si="6"/>
        <v>1.9860735899443892E-2</v>
      </c>
      <c r="P86" s="233">
        <f t="shared" si="6"/>
        <v>1.8683148422643195E-2</v>
      </c>
      <c r="Q86" s="233">
        <f t="shared" si="6"/>
        <v>1.6336348789537422E-2</v>
      </c>
      <c r="R86" s="233">
        <f t="shared" si="6"/>
        <v>1.5110499820983088E-2</v>
      </c>
      <c r="S86" s="233">
        <f t="shared" si="6"/>
        <v>1.2365196694277179E-2</v>
      </c>
      <c r="T86" s="233">
        <f t="shared" si="6"/>
        <v>1.5739391218852785E-2</v>
      </c>
      <c r="U86" s="233">
        <f t="shared" si="6"/>
        <v>1.735278223104094E-2</v>
      </c>
      <c r="V86" s="233">
        <f t="shared" si="6"/>
        <v>1.7339025363670161E-2</v>
      </c>
      <c r="W86" s="233">
        <f t="shared" si="6"/>
        <v>1.8366807313822387E-2</v>
      </c>
      <c r="X86" s="233">
        <f t="shared" si="6"/>
        <v>1.8246902497286693E-2</v>
      </c>
      <c r="Y86" s="233">
        <f t="shared" si="6"/>
        <v>1.7945249498549053E-2</v>
      </c>
      <c r="DA86" s="177"/>
    </row>
    <row r="87" spans="1:105" ht="12" customHeight="1" x14ac:dyDescent="0.25">
      <c r="A87" s="173" t="s">
        <v>93</v>
      </c>
      <c r="B87" s="233">
        <f t="shared" ref="B87:Y87" si="7">IF(B$8=0,0,B$8/B$5)</f>
        <v>2.2089561909117574E-2</v>
      </c>
      <c r="C87" s="233">
        <f t="shared" si="7"/>
        <v>2.3301607455623371E-2</v>
      </c>
      <c r="D87" s="233">
        <f t="shared" si="7"/>
        <v>2.353649345422874E-2</v>
      </c>
      <c r="E87" s="233">
        <f t="shared" si="7"/>
        <v>3.0458846202410485E-2</v>
      </c>
      <c r="F87" s="233">
        <f t="shared" si="7"/>
        <v>3.2493998711796861E-2</v>
      </c>
      <c r="G87" s="233">
        <f t="shared" si="7"/>
        <v>3.2343278230279389E-2</v>
      </c>
      <c r="H87" s="233">
        <f t="shared" si="7"/>
        <v>3.3262854185026239E-2</v>
      </c>
      <c r="I87" s="233">
        <f t="shared" si="7"/>
        <v>3.6724876210807389E-2</v>
      </c>
      <c r="J87" s="233">
        <f t="shared" si="7"/>
        <v>3.549479107850731E-2</v>
      </c>
      <c r="K87" s="233">
        <f t="shared" si="7"/>
        <v>3.6722094548926491E-2</v>
      </c>
      <c r="L87" s="233">
        <f t="shared" si="7"/>
        <v>3.780635566417468E-2</v>
      </c>
      <c r="M87" s="233">
        <f t="shared" si="7"/>
        <v>4.3384675419993621E-2</v>
      </c>
      <c r="N87" s="233">
        <f t="shared" si="7"/>
        <v>4.1338320843675475E-2</v>
      </c>
      <c r="O87" s="233">
        <f t="shared" si="7"/>
        <v>4.5395967770157454E-2</v>
      </c>
      <c r="P87" s="233">
        <f t="shared" si="7"/>
        <v>4.2704339251755867E-2</v>
      </c>
      <c r="Q87" s="233">
        <f t="shared" si="7"/>
        <v>3.7340225804656957E-2</v>
      </c>
      <c r="R87" s="233">
        <f t="shared" si="7"/>
        <v>3.4538285305104194E-2</v>
      </c>
      <c r="S87" s="233">
        <f t="shared" si="7"/>
        <v>2.8263306729776404E-2</v>
      </c>
      <c r="T87" s="233">
        <f t="shared" si="7"/>
        <v>3.5975751357377787E-2</v>
      </c>
      <c r="U87" s="233">
        <f t="shared" si="7"/>
        <v>3.966350224237928E-2</v>
      </c>
      <c r="V87" s="233">
        <f t="shared" si="7"/>
        <v>3.9632057974103213E-2</v>
      </c>
      <c r="W87" s="233">
        <f t="shared" si="7"/>
        <v>4.1981273860165438E-2</v>
      </c>
      <c r="X87" s="233">
        <f t="shared" si="7"/>
        <v>4.1707205708083867E-2</v>
      </c>
      <c r="Y87" s="233">
        <f t="shared" si="7"/>
        <v>4.1017713139540689E-2</v>
      </c>
      <c r="DA87" s="177"/>
    </row>
    <row r="88" spans="1:105" ht="12" customHeight="1" x14ac:dyDescent="0.25">
      <c r="A88" s="173" t="s">
        <v>94</v>
      </c>
      <c r="B88" s="233">
        <f t="shared" ref="B88:Y88" si="8">IF(B$9=0,0,B$9/B$5)</f>
        <v>1.6567171431838182E-2</v>
      </c>
      <c r="C88" s="233">
        <f t="shared" si="8"/>
        <v>1.7476205591717527E-2</v>
      </c>
      <c r="D88" s="233">
        <f t="shared" si="8"/>
        <v>1.7652370090671551E-2</v>
      </c>
      <c r="E88" s="233">
        <f t="shared" si="8"/>
        <v>2.2844134651807856E-2</v>
      </c>
      <c r="F88" s="233">
        <f t="shared" si="8"/>
        <v>2.4370499033847654E-2</v>
      </c>
      <c r="G88" s="233">
        <f t="shared" si="8"/>
        <v>2.4257458672709543E-2</v>
      </c>
      <c r="H88" s="233">
        <f t="shared" si="8"/>
        <v>2.4947140638769672E-2</v>
      </c>
      <c r="I88" s="233">
        <f t="shared" si="8"/>
        <v>2.7543657158105538E-2</v>
      </c>
      <c r="J88" s="233">
        <f t="shared" si="8"/>
        <v>2.6621093308880475E-2</v>
      </c>
      <c r="K88" s="233">
        <f t="shared" si="8"/>
        <v>2.7541570911694877E-2</v>
      </c>
      <c r="L88" s="233">
        <f t="shared" si="8"/>
        <v>2.8354766748131005E-2</v>
      </c>
      <c r="M88" s="233">
        <f t="shared" si="8"/>
        <v>3.2538506564995219E-2</v>
      </c>
      <c r="N88" s="233">
        <f t="shared" si="8"/>
        <v>3.1003740632756613E-2</v>
      </c>
      <c r="O88" s="233">
        <f t="shared" si="8"/>
        <v>3.4046975827618085E-2</v>
      </c>
      <c r="P88" s="233">
        <f t="shared" si="8"/>
        <v>3.2028254438816912E-2</v>
      </c>
      <c r="Q88" s="233">
        <f t="shared" si="8"/>
        <v>2.8005169353492718E-2</v>
      </c>
      <c r="R88" s="233">
        <f t="shared" si="8"/>
        <v>2.5903713978828145E-2</v>
      </c>
      <c r="S88" s="233">
        <f t="shared" si="8"/>
        <v>2.1197480047332292E-2</v>
      </c>
      <c r="T88" s="233">
        <f t="shared" si="8"/>
        <v>2.6981813518033335E-2</v>
      </c>
      <c r="U88" s="233">
        <f t="shared" si="8"/>
        <v>2.9747626681784468E-2</v>
      </c>
      <c r="V88" s="233">
        <f t="shared" si="8"/>
        <v>2.9724043480577413E-2</v>
      </c>
      <c r="W88" s="233">
        <f t="shared" si="8"/>
        <v>3.1485955395124075E-2</v>
      </c>
      <c r="X88" s="233">
        <f t="shared" si="8"/>
        <v>3.1280404281062886E-2</v>
      </c>
      <c r="Y88" s="233">
        <f t="shared" si="8"/>
        <v>3.0763284854655508E-2</v>
      </c>
      <c r="DA88" s="177"/>
    </row>
    <row r="89" spans="1:105" ht="12" customHeight="1" x14ac:dyDescent="0.25">
      <c r="A89" s="56" t="s">
        <v>95</v>
      </c>
      <c r="B89" s="300">
        <f t="shared" ref="B89:Y89" si="9">IF(B$10=0,0,B$10/B$5)</f>
        <v>1.6943588334465083E-2</v>
      </c>
      <c r="C89" s="300">
        <f t="shared" si="9"/>
        <v>1.673894211356913E-2</v>
      </c>
      <c r="D89" s="300">
        <f t="shared" si="9"/>
        <v>1.661699918956578E-2</v>
      </c>
      <c r="E89" s="300">
        <f t="shared" si="9"/>
        <v>1.7411712534340752E-2</v>
      </c>
      <c r="F89" s="300">
        <f t="shared" si="9"/>
        <v>1.7515123868348512E-2</v>
      </c>
      <c r="G89" s="300">
        <f t="shared" si="9"/>
        <v>1.7675196522412069E-2</v>
      </c>
      <c r="H89" s="300">
        <f t="shared" si="9"/>
        <v>1.8037560153432199E-2</v>
      </c>
      <c r="I89" s="300">
        <f t="shared" si="9"/>
        <v>1.8344550614734157E-2</v>
      </c>
      <c r="J89" s="300">
        <f t="shared" si="9"/>
        <v>1.7963279802643152E-2</v>
      </c>
      <c r="K89" s="300">
        <f t="shared" si="9"/>
        <v>1.835743295635206E-2</v>
      </c>
      <c r="L89" s="300">
        <f t="shared" si="9"/>
        <v>1.8551139425687382E-2</v>
      </c>
      <c r="M89" s="300">
        <f t="shared" si="9"/>
        <v>2.0475057766274972E-2</v>
      </c>
      <c r="N89" s="300">
        <f t="shared" si="9"/>
        <v>1.9727347626639441E-2</v>
      </c>
      <c r="O89" s="300">
        <f t="shared" si="9"/>
        <v>2.1167447561338093E-2</v>
      </c>
      <c r="P89" s="300">
        <f t="shared" si="9"/>
        <v>2.0260550192369161E-2</v>
      </c>
      <c r="Q89" s="300">
        <f t="shared" si="9"/>
        <v>1.8608479688357063E-2</v>
      </c>
      <c r="R89" s="300">
        <f t="shared" si="9"/>
        <v>1.8154106467476623E-2</v>
      </c>
      <c r="S89" s="300">
        <f t="shared" si="9"/>
        <v>1.7423774524069353E-2</v>
      </c>
      <c r="T89" s="300">
        <f t="shared" si="9"/>
        <v>1.8351027514089721E-2</v>
      </c>
      <c r="U89" s="300">
        <f t="shared" si="9"/>
        <v>1.9368432232175256E-2</v>
      </c>
      <c r="V89" s="300">
        <f t="shared" si="9"/>
        <v>1.9338026772216136E-2</v>
      </c>
      <c r="W89" s="300">
        <f t="shared" si="9"/>
        <v>2.0063085099430542E-2</v>
      </c>
      <c r="X89" s="300">
        <f t="shared" si="9"/>
        <v>1.9982233877404647E-2</v>
      </c>
      <c r="Y89" s="300">
        <f t="shared" si="9"/>
        <v>1.9772534385227959E-2</v>
      </c>
      <c r="DA89" s="68"/>
    </row>
    <row r="90" spans="1:105" ht="12" customHeight="1" x14ac:dyDescent="0.25">
      <c r="A90" s="174" t="s">
        <v>2147</v>
      </c>
      <c r="B90" s="301">
        <f t="shared" ref="B90:Y90" si="10">IF(B$16=0,0,B$16/B$5)</f>
        <v>6.1519906013158029E-2</v>
      </c>
      <c r="C90" s="301">
        <f t="shared" si="10"/>
        <v>6.0671695404166608E-2</v>
      </c>
      <c r="D90" s="301">
        <f t="shared" si="10"/>
        <v>6.0164237819810611E-2</v>
      </c>
      <c r="E90" s="301">
        <f t="shared" si="10"/>
        <v>5.9189288349267434E-2</v>
      </c>
      <c r="F90" s="301">
        <f t="shared" si="10"/>
        <v>5.8085935719075159E-2</v>
      </c>
      <c r="G90" s="301">
        <f t="shared" si="10"/>
        <v>5.6955346239551133E-2</v>
      </c>
      <c r="H90" s="301">
        <f t="shared" si="10"/>
        <v>5.7872203891634902E-2</v>
      </c>
      <c r="I90" s="301">
        <f t="shared" si="10"/>
        <v>5.7629983603156403E-2</v>
      </c>
      <c r="J90" s="301">
        <f t="shared" si="10"/>
        <v>5.6660932200085987E-2</v>
      </c>
      <c r="K90" s="301">
        <f t="shared" si="10"/>
        <v>5.703389881175152E-2</v>
      </c>
      <c r="L90" s="301">
        <f t="shared" si="10"/>
        <v>5.7160497492980369E-2</v>
      </c>
      <c r="M90" s="301">
        <f t="shared" si="10"/>
        <v>6.1303501096183453E-2</v>
      </c>
      <c r="N90" s="301">
        <f t="shared" si="10"/>
        <v>5.9743030332756054E-2</v>
      </c>
      <c r="O90" s="301">
        <f t="shared" si="10"/>
        <v>6.2398651611110127E-2</v>
      </c>
      <c r="P90" s="301">
        <f t="shared" si="10"/>
        <v>6.0847147121367982E-2</v>
      </c>
      <c r="Q90" s="301">
        <f t="shared" si="10"/>
        <v>5.8389178413625419E-2</v>
      </c>
      <c r="R90" s="301">
        <f t="shared" si="10"/>
        <v>5.8954510198850132E-2</v>
      </c>
      <c r="S90" s="301">
        <f t="shared" si="10"/>
        <v>5.9914961918738553E-2</v>
      </c>
      <c r="T90" s="301">
        <f t="shared" si="10"/>
        <v>5.891191184180633E-2</v>
      </c>
      <c r="U90" s="301">
        <f t="shared" si="10"/>
        <v>5.9791532481066521E-2</v>
      </c>
      <c r="V90" s="301">
        <f t="shared" si="10"/>
        <v>5.9608910035321108E-2</v>
      </c>
      <c r="W90" s="301">
        <f t="shared" si="10"/>
        <v>6.081997520890739E-2</v>
      </c>
      <c r="X90" s="301">
        <f t="shared" si="10"/>
        <v>6.0740434714930742E-2</v>
      </c>
      <c r="Y90" s="301">
        <f t="shared" si="10"/>
        <v>6.0391972000988448E-2</v>
      </c>
      <c r="DA90" s="178"/>
    </row>
    <row r="91" spans="1:105" ht="12" customHeight="1" x14ac:dyDescent="0.25">
      <c r="A91" s="62" t="s">
        <v>2148</v>
      </c>
      <c r="B91" s="302">
        <f t="shared" ref="B91:Y91" si="11">IF(B$17=0,0,B$17/B$5)</f>
        <v>5.673512631199927E-2</v>
      </c>
      <c r="C91" s="302">
        <f t="shared" si="11"/>
        <v>5.4960641989390338E-2</v>
      </c>
      <c r="D91" s="302">
        <f t="shared" si="11"/>
        <v>5.4123923061643646E-2</v>
      </c>
      <c r="E91" s="302">
        <f t="shared" si="11"/>
        <v>4.7170316041847057E-2</v>
      </c>
      <c r="F91" s="302">
        <f t="shared" si="11"/>
        <v>4.2357571085328539E-2</v>
      </c>
      <c r="G91" s="302">
        <f t="shared" si="11"/>
        <v>3.9971060056188598E-2</v>
      </c>
      <c r="H91" s="302">
        <f t="shared" si="11"/>
        <v>4.0874689004561919E-2</v>
      </c>
      <c r="I91" s="302">
        <f t="shared" si="11"/>
        <v>3.2693722021254153E-2</v>
      </c>
      <c r="J91" s="302">
        <f t="shared" si="11"/>
        <v>3.2449264939348209E-2</v>
      </c>
      <c r="K91" s="302">
        <f t="shared" si="11"/>
        <v>3.0447393548697417E-2</v>
      </c>
      <c r="L91" s="302">
        <f t="shared" si="11"/>
        <v>2.6768477262902164E-2</v>
      </c>
      <c r="M91" s="302">
        <f t="shared" si="11"/>
        <v>1.6871491538955577E-2</v>
      </c>
      <c r="N91" s="302">
        <f t="shared" si="11"/>
        <v>2.5594449270345647E-2</v>
      </c>
      <c r="O91" s="302">
        <f t="shared" si="11"/>
        <v>2.5103183184712021E-2</v>
      </c>
      <c r="P91" s="302">
        <f t="shared" si="11"/>
        <v>2.848358684554439E-2</v>
      </c>
      <c r="Q91" s="302">
        <f t="shared" si="11"/>
        <v>3.4176974209153548E-2</v>
      </c>
      <c r="R91" s="302">
        <f t="shared" si="11"/>
        <v>4.1701186388435743E-2</v>
      </c>
      <c r="S91" s="302">
        <f t="shared" si="11"/>
        <v>5.0535910598818561E-2</v>
      </c>
      <c r="T91" s="302">
        <f t="shared" si="11"/>
        <v>3.9120988780901367E-2</v>
      </c>
      <c r="U91" s="302">
        <f t="shared" si="11"/>
        <v>3.4197691093021433E-2</v>
      </c>
      <c r="V91" s="302">
        <f t="shared" si="11"/>
        <v>3.3322525479055773E-2</v>
      </c>
      <c r="W91" s="302">
        <f t="shared" si="11"/>
        <v>3.3193506211374769E-2</v>
      </c>
      <c r="X91" s="302">
        <f t="shared" si="11"/>
        <v>3.3712187302622779E-2</v>
      </c>
      <c r="Y91" s="302">
        <f t="shared" si="11"/>
        <v>3.370301076423899E-2</v>
      </c>
      <c r="DA91" s="72"/>
    </row>
    <row r="92" spans="1:105" ht="12" customHeight="1" x14ac:dyDescent="0.25">
      <c r="A92" s="62" t="s">
        <v>2155</v>
      </c>
      <c r="B92" s="302">
        <f t="shared" ref="B92:Y92" si="12">IF(B$23=0,0,B$23/B$5)</f>
        <v>4.1220928438852255E-3</v>
      </c>
      <c r="C92" s="302">
        <f t="shared" si="12"/>
        <v>5.0120051911075689E-3</v>
      </c>
      <c r="D92" s="302">
        <f t="shared" si="12"/>
        <v>5.3342199545401035E-3</v>
      </c>
      <c r="E92" s="302">
        <f t="shared" si="12"/>
        <v>1.1105206921348065E-2</v>
      </c>
      <c r="F92" s="302">
        <f t="shared" si="12"/>
        <v>1.4753544672392713E-2</v>
      </c>
      <c r="G92" s="302">
        <f t="shared" si="12"/>
        <v>1.6013987836454149E-2</v>
      </c>
      <c r="H92" s="302">
        <f t="shared" si="12"/>
        <v>1.5999629261522194E-2</v>
      </c>
      <c r="I92" s="302">
        <f t="shared" si="12"/>
        <v>2.3834515295578024E-2</v>
      </c>
      <c r="J92" s="302">
        <f t="shared" si="12"/>
        <v>2.3146823528382557E-2</v>
      </c>
      <c r="K92" s="302">
        <f t="shared" si="12"/>
        <v>2.5484842426586302E-2</v>
      </c>
      <c r="L92" s="302">
        <f t="shared" si="12"/>
        <v>2.9257829560152961E-2</v>
      </c>
      <c r="M92" s="302">
        <f t="shared" si="12"/>
        <v>4.313046929462807E-2</v>
      </c>
      <c r="N92" s="302">
        <f t="shared" si="12"/>
        <v>3.2908431437100157E-2</v>
      </c>
      <c r="O92" s="302">
        <f t="shared" si="12"/>
        <v>3.5933589393293386E-2</v>
      </c>
      <c r="P92" s="302">
        <f t="shared" si="12"/>
        <v>3.1082430098270913E-2</v>
      </c>
      <c r="Q92" s="302">
        <f t="shared" si="12"/>
        <v>2.3091997430332155E-2</v>
      </c>
      <c r="R92" s="302">
        <f t="shared" si="12"/>
        <v>1.6217175251261266E-2</v>
      </c>
      <c r="S92" s="302">
        <f t="shared" si="12"/>
        <v>8.5311521180266997E-3</v>
      </c>
      <c r="T92" s="302">
        <f t="shared" si="12"/>
        <v>1.8711650520183632E-2</v>
      </c>
      <c r="U92" s="302">
        <f t="shared" si="12"/>
        <v>2.4403936320773718E-2</v>
      </c>
      <c r="V92" s="302">
        <f t="shared" si="12"/>
        <v>2.5097422817042241E-2</v>
      </c>
      <c r="W92" s="302">
        <f t="shared" si="12"/>
        <v>2.6367030781727658E-2</v>
      </c>
      <c r="X92" s="302">
        <f t="shared" si="12"/>
        <v>2.5777031241065444E-2</v>
      </c>
      <c r="Y92" s="302">
        <f t="shared" si="12"/>
        <v>2.5458429842563246E-2</v>
      </c>
      <c r="DA92" s="72"/>
    </row>
    <row r="93" spans="1:105" ht="12" customHeight="1" x14ac:dyDescent="0.25">
      <c r="A93" s="62" t="s">
        <v>2157</v>
      </c>
      <c r="B93" s="302">
        <f t="shared" ref="B93:Y93" si="13">IF(B$24=0,0,B$24/B$5)</f>
        <v>6.6268685727352724E-4</v>
      </c>
      <c r="C93" s="302">
        <f t="shared" si="13"/>
        <v>6.9904822366870126E-4</v>
      </c>
      <c r="D93" s="302">
        <f t="shared" si="13"/>
        <v>7.0609480362686177E-4</v>
      </c>
      <c r="E93" s="302">
        <f t="shared" si="13"/>
        <v>9.1376538607231396E-4</v>
      </c>
      <c r="F93" s="302">
        <f t="shared" si="13"/>
        <v>9.748199613539058E-4</v>
      </c>
      <c r="G93" s="302">
        <f t="shared" si="13"/>
        <v>9.7029834690838166E-4</v>
      </c>
      <c r="H93" s="302">
        <f t="shared" si="13"/>
        <v>9.9788562555078696E-4</v>
      </c>
      <c r="I93" s="302">
        <f t="shared" si="13"/>
        <v>1.1017462863242215E-3</v>
      </c>
      <c r="J93" s="302">
        <f t="shared" si="13"/>
        <v>1.064843732355219E-3</v>
      </c>
      <c r="K93" s="302">
        <f t="shared" si="13"/>
        <v>1.1016628364677945E-3</v>
      </c>
      <c r="L93" s="302">
        <f t="shared" si="13"/>
        <v>1.1341906699252405E-3</v>
      </c>
      <c r="M93" s="302">
        <f t="shared" si="13"/>
        <v>1.301540262599809E-3</v>
      </c>
      <c r="N93" s="302">
        <f t="shared" si="13"/>
        <v>1.2401496253102639E-3</v>
      </c>
      <c r="O93" s="302">
        <f t="shared" si="13"/>
        <v>1.3618790331047239E-3</v>
      </c>
      <c r="P93" s="302">
        <f t="shared" si="13"/>
        <v>1.2811301775526762E-3</v>
      </c>
      <c r="Q93" s="302">
        <f t="shared" si="13"/>
        <v>1.1202067741397088E-3</v>
      </c>
      <c r="R93" s="302">
        <f t="shared" si="13"/>
        <v>1.0361485591531257E-3</v>
      </c>
      <c r="S93" s="302">
        <f t="shared" si="13"/>
        <v>8.4789920189329185E-4</v>
      </c>
      <c r="T93" s="302">
        <f t="shared" si="13"/>
        <v>1.0792725407213336E-3</v>
      </c>
      <c r="U93" s="302">
        <f t="shared" si="13"/>
        <v>1.1899050672713788E-3</v>
      </c>
      <c r="V93" s="302">
        <f t="shared" si="13"/>
        <v>1.1889617392230962E-3</v>
      </c>
      <c r="W93" s="302">
        <f t="shared" si="13"/>
        <v>1.2594382158049632E-3</v>
      </c>
      <c r="X93" s="302">
        <f t="shared" si="13"/>
        <v>1.2512161712425155E-3</v>
      </c>
      <c r="Y93" s="302">
        <f t="shared" si="13"/>
        <v>1.2305313941862203E-3</v>
      </c>
      <c r="DA93" s="72"/>
    </row>
    <row r="94" spans="1:105" ht="12" customHeight="1" x14ac:dyDescent="0.25">
      <c r="A94" s="174" t="s">
        <v>2159</v>
      </c>
      <c r="B94" s="301">
        <f t="shared" ref="B94:Y94" si="14">IF(B$25=0,0,B$25/B$5)</f>
        <v>5.1266588344298369E-2</v>
      </c>
      <c r="C94" s="301">
        <f t="shared" si="14"/>
        <v>5.055974617013885E-2</v>
      </c>
      <c r="D94" s="301">
        <f t="shared" si="14"/>
        <v>5.0136864849842179E-2</v>
      </c>
      <c r="E94" s="301">
        <f t="shared" si="14"/>
        <v>4.9324406957722867E-2</v>
      </c>
      <c r="F94" s="301">
        <f t="shared" si="14"/>
        <v>4.8404946432562643E-2</v>
      </c>
      <c r="G94" s="301">
        <f t="shared" si="14"/>
        <v>4.7462788532959266E-2</v>
      </c>
      <c r="H94" s="301">
        <f t="shared" si="14"/>
        <v>4.8226836576362411E-2</v>
      </c>
      <c r="I94" s="301">
        <f t="shared" si="14"/>
        <v>4.8024986335963672E-2</v>
      </c>
      <c r="J94" s="301">
        <f t="shared" si="14"/>
        <v>4.7217443500071676E-2</v>
      </c>
      <c r="K94" s="301">
        <f t="shared" si="14"/>
        <v>4.7528249009792932E-2</v>
      </c>
      <c r="L94" s="301">
        <f t="shared" si="14"/>
        <v>4.7633747910816988E-2</v>
      </c>
      <c r="M94" s="301">
        <f t="shared" si="14"/>
        <v>5.1086250913486189E-2</v>
      </c>
      <c r="N94" s="301">
        <f t="shared" si="14"/>
        <v>4.9785858610630042E-2</v>
      </c>
      <c r="O94" s="301">
        <f t="shared" si="14"/>
        <v>5.1998876342591795E-2</v>
      </c>
      <c r="P94" s="301">
        <f t="shared" si="14"/>
        <v>5.0705955934473287E-2</v>
      </c>
      <c r="Q94" s="301">
        <f t="shared" si="14"/>
        <v>4.8657648678021186E-2</v>
      </c>
      <c r="R94" s="301">
        <f t="shared" si="14"/>
        <v>4.9128758499041782E-2</v>
      </c>
      <c r="S94" s="301">
        <f t="shared" si="14"/>
        <v>4.9929134932282133E-2</v>
      </c>
      <c r="T94" s="301">
        <f t="shared" si="14"/>
        <v>4.9093259868171937E-2</v>
      </c>
      <c r="U94" s="301">
        <f t="shared" si="14"/>
        <v>4.9826277067555436E-2</v>
      </c>
      <c r="V94" s="301">
        <f t="shared" si="14"/>
        <v>4.9674091696100917E-2</v>
      </c>
      <c r="W94" s="301">
        <f t="shared" si="14"/>
        <v>5.0683312674089494E-2</v>
      </c>
      <c r="X94" s="301">
        <f t="shared" si="14"/>
        <v>5.0617028929108951E-2</v>
      </c>
      <c r="Y94" s="301">
        <f t="shared" si="14"/>
        <v>5.0326643334157053E-2</v>
      </c>
      <c r="DA94" s="178"/>
    </row>
    <row r="95" spans="1:105" ht="12" customHeight="1" x14ac:dyDescent="0.25">
      <c r="A95" s="62" t="s">
        <v>2160</v>
      </c>
      <c r="B95" s="302">
        <f t="shared" ref="B95:Y95" si="15">IF(B$26=0,0,B$26/B$5)</f>
        <v>4.7279271926666068E-2</v>
      </c>
      <c r="C95" s="302">
        <f t="shared" si="15"/>
        <v>4.5800534991158624E-2</v>
      </c>
      <c r="D95" s="302">
        <f t="shared" si="15"/>
        <v>4.5103269218036368E-2</v>
      </c>
      <c r="E95" s="302">
        <f t="shared" si="15"/>
        <v>3.9308596701539224E-2</v>
      </c>
      <c r="F95" s="302">
        <f t="shared" si="15"/>
        <v>3.5297975904440448E-2</v>
      </c>
      <c r="G95" s="302">
        <f t="shared" si="15"/>
        <v>3.3309216713490492E-2</v>
      </c>
      <c r="H95" s="302">
        <f t="shared" si="15"/>
        <v>3.4062240837134924E-2</v>
      </c>
      <c r="I95" s="302">
        <f t="shared" si="15"/>
        <v>2.7244768351045133E-2</v>
      </c>
      <c r="J95" s="302">
        <f t="shared" si="15"/>
        <v>2.7041054116123512E-2</v>
      </c>
      <c r="K95" s="302">
        <f t="shared" si="15"/>
        <v>2.5372827957247848E-2</v>
      </c>
      <c r="L95" s="302">
        <f t="shared" si="15"/>
        <v>2.2307064385751814E-2</v>
      </c>
      <c r="M95" s="302">
        <f t="shared" si="15"/>
        <v>1.405957628246297E-2</v>
      </c>
      <c r="N95" s="302">
        <f t="shared" si="15"/>
        <v>2.1328707725288026E-2</v>
      </c>
      <c r="O95" s="302">
        <f t="shared" si="15"/>
        <v>2.0919319320593356E-2</v>
      </c>
      <c r="P95" s="302">
        <f t="shared" si="15"/>
        <v>2.3736322371286971E-2</v>
      </c>
      <c r="Q95" s="302">
        <f t="shared" si="15"/>
        <v>2.8480811840961306E-2</v>
      </c>
      <c r="R95" s="302">
        <f t="shared" si="15"/>
        <v>3.4750988657029788E-2</v>
      </c>
      <c r="S95" s="302">
        <f t="shared" si="15"/>
        <v>4.2113258832348809E-2</v>
      </c>
      <c r="T95" s="302">
        <f t="shared" si="15"/>
        <v>3.2600823984084468E-2</v>
      </c>
      <c r="U95" s="302">
        <f t="shared" si="15"/>
        <v>2.8498075910851191E-2</v>
      </c>
      <c r="V95" s="302">
        <f t="shared" si="15"/>
        <v>2.7768771232546466E-2</v>
      </c>
      <c r="W95" s="302">
        <f t="shared" si="15"/>
        <v>2.7661255176145629E-2</v>
      </c>
      <c r="X95" s="302">
        <f t="shared" si="15"/>
        <v>2.809348941885231E-2</v>
      </c>
      <c r="Y95" s="302">
        <f t="shared" si="15"/>
        <v>2.8085842303532494E-2</v>
      </c>
      <c r="DA95" s="72"/>
    </row>
    <row r="96" spans="1:105" ht="12" customHeight="1" x14ac:dyDescent="0.25">
      <c r="A96" s="62" t="s">
        <v>2167</v>
      </c>
      <c r="B96" s="302">
        <f t="shared" ref="B96:Y96" si="16">IF(B$32=0,0,B$32/B$5)</f>
        <v>3.435077369904354E-3</v>
      </c>
      <c r="C96" s="302">
        <f t="shared" si="16"/>
        <v>4.1766709925896393E-3</v>
      </c>
      <c r="D96" s="302">
        <f t="shared" si="16"/>
        <v>4.4451832954500855E-3</v>
      </c>
      <c r="E96" s="302">
        <f t="shared" si="16"/>
        <v>9.2543391011233878E-3</v>
      </c>
      <c r="F96" s="302">
        <f t="shared" si="16"/>
        <v>1.2294620560327265E-2</v>
      </c>
      <c r="G96" s="302">
        <f t="shared" si="16"/>
        <v>1.3344989863711791E-2</v>
      </c>
      <c r="H96" s="302">
        <f t="shared" si="16"/>
        <v>1.333302438460183E-2</v>
      </c>
      <c r="I96" s="302">
        <f t="shared" si="16"/>
        <v>1.9862096079648357E-2</v>
      </c>
      <c r="J96" s="302">
        <f t="shared" si="16"/>
        <v>1.928901960698548E-2</v>
      </c>
      <c r="K96" s="302">
        <f t="shared" si="16"/>
        <v>2.1237368688821919E-2</v>
      </c>
      <c r="L96" s="302">
        <f t="shared" si="16"/>
        <v>2.438152463346081E-2</v>
      </c>
      <c r="M96" s="302">
        <f t="shared" si="16"/>
        <v>3.5942057745523379E-2</v>
      </c>
      <c r="N96" s="302">
        <f t="shared" si="16"/>
        <v>2.7423692864250122E-2</v>
      </c>
      <c r="O96" s="302">
        <f t="shared" si="16"/>
        <v>2.9944657827744497E-2</v>
      </c>
      <c r="P96" s="302">
        <f t="shared" si="16"/>
        <v>2.5902025081892422E-2</v>
      </c>
      <c r="Q96" s="302">
        <f t="shared" si="16"/>
        <v>1.9243331191943457E-2</v>
      </c>
      <c r="R96" s="302">
        <f t="shared" si="16"/>
        <v>1.3514312709384389E-2</v>
      </c>
      <c r="S96" s="302">
        <f t="shared" si="16"/>
        <v>7.1092934316889182E-3</v>
      </c>
      <c r="T96" s="302">
        <f t="shared" si="16"/>
        <v>1.5593042100153023E-2</v>
      </c>
      <c r="U96" s="302">
        <f t="shared" si="16"/>
        <v>2.0336613600644756E-2</v>
      </c>
      <c r="V96" s="302">
        <f t="shared" si="16"/>
        <v>2.0914519014201872E-2</v>
      </c>
      <c r="W96" s="302">
        <f t="shared" si="16"/>
        <v>2.1972525651439728E-2</v>
      </c>
      <c r="X96" s="302">
        <f t="shared" si="16"/>
        <v>2.148085936755454E-2</v>
      </c>
      <c r="Y96" s="302">
        <f t="shared" si="16"/>
        <v>2.1215358202136041E-2</v>
      </c>
      <c r="DA96" s="72"/>
    </row>
    <row r="97" spans="1:105" ht="12" customHeight="1" x14ac:dyDescent="0.25">
      <c r="A97" s="62" t="s">
        <v>2169</v>
      </c>
      <c r="B97" s="302">
        <f t="shared" ref="B97:Y97" si="17">IF(B$33=0,0,B$33/B$5)</f>
        <v>5.522390477279396E-4</v>
      </c>
      <c r="C97" s="302">
        <f t="shared" si="17"/>
        <v>5.8254018639058438E-4</v>
      </c>
      <c r="D97" s="302">
        <f t="shared" si="17"/>
        <v>5.8841233635571831E-4</v>
      </c>
      <c r="E97" s="302">
        <f t="shared" si="17"/>
        <v>7.6147115506026151E-4</v>
      </c>
      <c r="F97" s="302">
        <f t="shared" si="17"/>
        <v>8.1234996779492165E-4</v>
      </c>
      <c r="G97" s="302">
        <f t="shared" si="17"/>
        <v>8.0858195575698468E-4</v>
      </c>
      <c r="H97" s="302">
        <f t="shared" si="17"/>
        <v>8.3157135462565591E-4</v>
      </c>
      <c r="I97" s="302">
        <f t="shared" si="17"/>
        <v>9.181219052701847E-4</v>
      </c>
      <c r="J97" s="302">
        <f t="shared" si="17"/>
        <v>8.8736977696268261E-4</v>
      </c>
      <c r="K97" s="302">
        <f t="shared" si="17"/>
        <v>9.1805236372316263E-4</v>
      </c>
      <c r="L97" s="302">
        <f t="shared" si="17"/>
        <v>9.4515889160436714E-4</v>
      </c>
      <c r="M97" s="302">
        <f t="shared" si="17"/>
        <v>1.0846168854998406E-3</v>
      </c>
      <c r="N97" s="302">
        <f t="shared" si="17"/>
        <v>1.0334580210918868E-3</v>
      </c>
      <c r="O97" s="302">
        <f t="shared" si="17"/>
        <v>1.1348991942539365E-3</v>
      </c>
      <c r="P97" s="302">
        <f t="shared" si="17"/>
        <v>1.0676084812938969E-3</v>
      </c>
      <c r="Q97" s="302">
        <f t="shared" si="17"/>
        <v>9.3350564511642409E-4</v>
      </c>
      <c r="R97" s="302">
        <f t="shared" si="17"/>
        <v>8.6345713262760485E-4</v>
      </c>
      <c r="S97" s="302">
        <f t="shared" si="17"/>
        <v>7.0658266824440998E-4</v>
      </c>
      <c r="T97" s="302">
        <f t="shared" si="17"/>
        <v>8.9939378393444455E-4</v>
      </c>
      <c r="U97" s="302">
        <f t="shared" si="17"/>
        <v>9.9158755605948203E-4</v>
      </c>
      <c r="V97" s="302">
        <f t="shared" si="17"/>
        <v>9.9080144935258046E-4</v>
      </c>
      <c r="W97" s="302">
        <f t="shared" si="17"/>
        <v>1.0495318465041359E-3</v>
      </c>
      <c r="X97" s="302">
        <f t="shared" si="17"/>
        <v>1.0426801427020969E-3</v>
      </c>
      <c r="Y97" s="302">
        <f t="shared" si="17"/>
        <v>1.0254428284885173E-3</v>
      </c>
      <c r="DA97" s="72"/>
    </row>
    <row r="98" spans="1:105" ht="12" customHeight="1" x14ac:dyDescent="0.25">
      <c r="A98" s="174" t="s">
        <v>2171</v>
      </c>
      <c r="B98" s="301">
        <f t="shared" ref="B98:Y98" si="18">IF(B$34=0,0,B$34/B$5)</f>
        <v>0.60677430158850953</v>
      </c>
      <c r="C98" s="301">
        <f t="shared" si="18"/>
        <v>0.60185941325919734</v>
      </c>
      <c r="D98" s="301">
        <f t="shared" si="18"/>
        <v>0.60174431975346787</v>
      </c>
      <c r="E98" s="301">
        <f t="shared" si="18"/>
        <v>0.56225105455249191</v>
      </c>
      <c r="F98" s="301">
        <f t="shared" si="18"/>
        <v>0.55289371815777155</v>
      </c>
      <c r="G98" s="301">
        <f t="shared" si="18"/>
        <v>0.5561797907165289</v>
      </c>
      <c r="H98" s="301">
        <f t="shared" si="18"/>
        <v>0.54824315573934423</v>
      </c>
      <c r="I98" s="301">
        <f t="shared" si="18"/>
        <v>0.53020307331558159</v>
      </c>
      <c r="J98" s="301">
        <f t="shared" si="18"/>
        <v>0.53973478474058378</v>
      </c>
      <c r="K98" s="301">
        <f t="shared" si="18"/>
        <v>0.53168745767814263</v>
      </c>
      <c r="L98" s="301">
        <f t="shared" si="18"/>
        <v>0.52597140016528032</v>
      </c>
      <c r="M98" s="301">
        <f t="shared" si="18"/>
        <v>0.48701807412803483</v>
      </c>
      <c r="N98" s="301">
        <f t="shared" si="18"/>
        <v>0.49945332235388479</v>
      </c>
      <c r="O98" s="301">
        <f t="shared" si="18"/>
        <v>0.46968958828598667</v>
      </c>
      <c r="P98" s="301">
        <f t="shared" si="18"/>
        <v>0.48814867860830408</v>
      </c>
      <c r="Q98" s="301">
        <f t="shared" si="18"/>
        <v>0.52438412054555505</v>
      </c>
      <c r="R98" s="301">
        <f t="shared" si="18"/>
        <v>0.53841310518306795</v>
      </c>
      <c r="S98" s="301">
        <f t="shared" si="18"/>
        <v>0.5727615720646535</v>
      </c>
      <c r="T98" s="301">
        <f t="shared" si="18"/>
        <v>0.5305065714873094</v>
      </c>
      <c r="U98" s="301">
        <f t="shared" si="18"/>
        <v>0.50726489830706334</v>
      </c>
      <c r="V98" s="301">
        <f t="shared" si="18"/>
        <v>0.50797034446038036</v>
      </c>
      <c r="W98" s="301">
        <f t="shared" si="18"/>
        <v>0.49112169530412686</v>
      </c>
      <c r="X98" s="301">
        <f t="shared" si="18"/>
        <v>0.49279691381618751</v>
      </c>
      <c r="Y98" s="301">
        <f t="shared" si="18"/>
        <v>0.49768538097970311</v>
      </c>
      <c r="DA98" s="178"/>
    </row>
    <row r="99" spans="1:105" ht="12" customHeight="1" x14ac:dyDescent="0.25">
      <c r="A99" s="174" t="s">
        <v>2183</v>
      </c>
      <c r="B99" s="301">
        <f t="shared" ref="B99:Y99" si="19">IF(B$45=0,0,B$45/B$5)</f>
        <v>0.1004354590121405</v>
      </c>
      <c r="C99" s="301">
        <f t="shared" si="19"/>
        <v>0.10001499729141899</v>
      </c>
      <c r="D99" s="301">
        <f t="shared" si="19"/>
        <v>9.9802549020468603E-2</v>
      </c>
      <c r="E99" s="301">
        <f t="shared" si="19"/>
        <v>9.7904622454332221E-2</v>
      </c>
      <c r="F99" s="301">
        <f t="shared" si="19"/>
        <v>9.670106807819269E-2</v>
      </c>
      <c r="G99" s="301">
        <f t="shared" si="19"/>
        <v>9.6090909739157751E-2</v>
      </c>
      <c r="H99" s="301">
        <f t="shared" si="19"/>
        <v>9.6180437200356475E-2</v>
      </c>
      <c r="I99" s="301">
        <f t="shared" si="19"/>
        <v>9.4223630607786782E-2</v>
      </c>
      <c r="J99" s="301">
        <f t="shared" si="19"/>
        <v>9.4292428103162143E-2</v>
      </c>
      <c r="K99" s="301">
        <f t="shared" si="19"/>
        <v>9.363222851219824E-2</v>
      </c>
      <c r="L99" s="301">
        <f t="shared" si="19"/>
        <v>9.2682994043859851E-2</v>
      </c>
      <c r="M99" s="301">
        <f t="shared" si="19"/>
        <v>8.9064338039051671E-2</v>
      </c>
      <c r="N99" s="301">
        <f t="shared" si="19"/>
        <v>9.1805145610281996E-2</v>
      </c>
      <c r="O99" s="301">
        <f t="shared" si="19"/>
        <v>9.0692471036850908E-2</v>
      </c>
      <c r="P99" s="301">
        <f t="shared" si="19"/>
        <v>9.213780417569313E-2</v>
      </c>
      <c r="Q99" s="301">
        <f t="shared" si="19"/>
        <v>9.4419231357614791E-2</v>
      </c>
      <c r="R99" s="301">
        <f t="shared" si="19"/>
        <v>9.6286830112701796E-2</v>
      </c>
      <c r="S99" s="301">
        <f t="shared" si="19"/>
        <v>9.8693524960523207E-2</v>
      </c>
      <c r="T99" s="301">
        <f t="shared" si="19"/>
        <v>9.5617738694427287E-2</v>
      </c>
      <c r="U99" s="301">
        <f t="shared" si="19"/>
        <v>9.3991037717785345E-2</v>
      </c>
      <c r="V99" s="301">
        <f t="shared" si="19"/>
        <v>9.3809783851256046E-2</v>
      </c>
      <c r="W99" s="301">
        <f t="shared" si="19"/>
        <v>9.3208235628280164E-2</v>
      </c>
      <c r="X99" s="301">
        <f t="shared" si="19"/>
        <v>9.3368403777209744E-2</v>
      </c>
      <c r="Y99" s="301">
        <f t="shared" si="19"/>
        <v>9.3530058346617886E-2</v>
      </c>
      <c r="DA99" s="178"/>
    </row>
    <row r="100" spans="1:105" ht="12" customHeight="1" x14ac:dyDescent="0.25">
      <c r="A100" s="62" t="s">
        <v>2184</v>
      </c>
      <c r="B100" s="302">
        <f t="shared" ref="B100:Y100" si="20">IF(B$46=0,0,B$46/B$5)</f>
        <v>4.7664718778623438E-2</v>
      </c>
      <c r="C100" s="302">
        <f t="shared" si="20"/>
        <v>4.7110096704852174E-2</v>
      </c>
      <c r="D100" s="302">
        <f t="shared" si="20"/>
        <v>4.6811131114623157E-2</v>
      </c>
      <c r="E100" s="302">
        <f t="shared" si="20"/>
        <v>4.497251550057553E-2</v>
      </c>
      <c r="F100" s="302">
        <f t="shared" si="20"/>
        <v>4.3623530723646456E-2</v>
      </c>
      <c r="G100" s="302">
        <f t="shared" si="20"/>
        <v>4.2836738602849221E-2</v>
      </c>
      <c r="H100" s="302">
        <f t="shared" si="20"/>
        <v>4.3128574433089234E-2</v>
      </c>
      <c r="I100" s="302">
        <f t="shared" si="20"/>
        <v>4.1077748094820309E-2</v>
      </c>
      <c r="J100" s="302">
        <f t="shared" si="20"/>
        <v>4.0954327810117486E-2</v>
      </c>
      <c r="K100" s="302">
        <f t="shared" si="20"/>
        <v>4.0380191412109835E-2</v>
      </c>
      <c r="L100" s="302">
        <f t="shared" si="20"/>
        <v>3.9406290713029292E-2</v>
      </c>
      <c r="M100" s="302">
        <f t="shared" si="20"/>
        <v>3.6350577131942979E-2</v>
      </c>
      <c r="N100" s="302">
        <f t="shared" si="20"/>
        <v>3.9018894709914986E-2</v>
      </c>
      <c r="O100" s="302">
        <f t="shared" si="20"/>
        <v>3.8418994818254816E-2</v>
      </c>
      <c r="P100" s="302">
        <f t="shared" si="20"/>
        <v>3.9617019277510351E-2</v>
      </c>
      <c r="Q100" s="302">
        <f t="shared" si="20"/>
        <v>4.1445441965836785E-2</v>
      </c>
      <c r="R100" s="302">
        <f t="shared" si="20"/>
        <v>4.343043789821642E-2</v>
      </c>
      <c r="S100" s="302">
        <f t="shared" si="20"/>
        <v>4.5888263292763902E-2</v>
      </c>
      <c r="T100" s="302">
        <f t="shared" si="20"/>
        <v>4.2752381277652143E-2</v>
      </c>
      <c r="U100" s="302">
        <f t="shared" si="20"/>
        <v>4.1316445785811166E-2</v>
      </c>
      <c r="V100" s="302">
        <f t="shared" si="20"/>
        <v>4.1096904366816553E-2</v>
      </c>
      <c r="W100" s="302">
        <f t="shared" si="20"/>
        <v>4.0764526011390495E-2</v>
      </c>
      <c r="X100" s="302">
        <f t="shared" si="20"/>
        <v>4.0914279752116089E-2</v>
      </c>
      <c r="Y100" s="302">
        <f t="shared" si="20"/>
        <v>4.1001023389181983E-2</v>
      </c>
      <c r="DA100" s="72"/>
    </row>
    <row r="101" spans="1:105" ht="12" customHeight="1" x14ac:dyDescent="0.25">
      <c r="A101" s="62" t="s">
        <v>2191</v>
      </c>
      <c r="B101" s="302">
        <f t="shared" ref="B101:Y101" si="21">IF(B$52=0,0,B$52/B$5)</f>
        <v>4.3852079612710849E-2</v>
      </c>
      <c r="C101" s="302">
        <f t="shared" si="21"/>
        <v>4.3496876576358888E-2</v>
      </c>
      <c r="D101" s="302">
        <f t="shared" si="21"/>
        <v>4.3488558673700592E-2</v>
      </c>
      <c r="E101" s="302">
        <f t="shared" si="21"/>
        <v>4.0634347799533461E-2</v>
      </c>
      <c r="F101" s="302">
        <f t="shared" si="21"/>
        <v>3.9958085374658274E-2</v>
      </c>
      <c r="G101" s="302">
        <f t="shared" si="21"/>
        <v>4.0195572550833225E-2</v>
      </c>
      <c r="H101" s="302">
        <f t="shared" si="21"/>
        <v>3.962198539006289E-2</v>
      </c>
      <c r="I101" s="302">
        <f t="shared" si="21"/>
        <v>3.8318213742852984E-2</v>
      </c>
      <c r="J101" s="302">
        <f t="shared" si="21"/>
        <v>3.9007078395097344E-2</v>
      </c>
      <c r="K101" s="302">
        <f t="shared" si="21"/>
        <v>3.8425491425959336E-2</v>
      </c>
      <c r="L101" s="302">
        <f t="shared" si="21"/>
        <v>3.8012387231420031E-2</v>
      </c>
      <c r="M101" s="302">
        <f t="shared" si="21"/>
        <v>3.5197198206286265E-2</v>
      </c>
      <c r="N101" s="302">
        <f t="shared" si="21"/>
        <v>3.609590385973304E-2</v>
      </c>
      <c r="O101" s="302">
        <f t="shared" si="21"/>
        <v>3.3944854231395011E-2</v>
      </c>
      <c r="P101" s="302">
        <f t="shared" si="21"/>
        <v>3.5278907925286325E-2</v>
      </c>
      <c r="Q101" s="302">
        <f t="shared" si="21"/>
        <v>3.7897673223147743E-2</v>
      </c>
      <c r="R101" s="302">
        <f t="shared" si="21"/>
        <v>3.8911559522549564E-2</v>
      </c>
      <c r="S101" s="302">
        <f t="shared" si="21"/>
        <v>4.1393951575612077E-2</v>
      </c>
      <c r="T101" s="302">
        <f t="shared" si="21"/>
        <v>3.8340147806233855E-2</v>
      </c>
      <c r="U101" s="302">
        <f t="shared" si="21"/>
        <v>3.6660452901613558E-2</v>
      </c>
      <c r="V101" s="302">
        <f t="shared" si="21"/>
        <v>3.6711436077395312E-2</v>
      </c>
      <c r="W101" s="302">
        <f t="shared" si="21"/>
        <v>3.5493770295847861E-2</v>
      </c>
      <c r="X101" s="302">
        <f t="shared" si="21"/>
        <v>3.5614839720454795E-2</v>
      </c>
      <c r="Y101" s="302">
        <f t="shared" si="21"/>
        <v>3.5968133277346347E-2</v>
      </c>
      <c r="DA101" s="72"/>
    </row>
    <row r="102" spans="1:105" ht="12" customHeight="1" x14ac:dyDescent="0.25">
      <c r="A102" s="62" t="s">
        <v>2203</v>
      </c>
      <c r="B102" s="302">
        <f t="shared" ref="B102:Y102" si="22">IF(B$63=0,0,B$63/B$5)</f>
        <v>2.6231354767077132E-3</v>
      </c>
      <c r="C102" s="302">
        <f t="shared" si="22"/>
        <v>2.7670658853552747E-3</v>
      </c>
      <c r="D102" s="302">
        <f t="shared" si="22"/>
        <v>2.7949585976896614E-3</v>
      </c>
      <c r="E102" s="302">
        <f t="shared" si="22"/>
        <v>3.6169879865362436E-3</v>
      </c>
      <c r="F102" s="302">
        <f t="shared" si="22"/>
        <v>3.858662347025876E-3</v>
      </c>
      <c r="G102" s="302">
        <f t="shared" si="22"/>
        <v>3.8407642898456783E-3</v>
      </c>
      <c r="H102" s="302">
        <f t="shared" si="22"/>
        <v>3.9499639344718653E-3</v>
      </c>
      <c r="I102" s="302">
        <f t="shared" si="22"/>
        <v>4.361079050033378E-3</v>
      </c>
      <c r="J102" s="302">
        <f t="shared" si="22"/>
        <v>4.2150064405727409E-3</v>
      </c>
      <c r="K102" s="302">
        <f t="shared" si="22"/>
        <v>4.3607487276850201E-3</v>
      </c>
      <c r="L102" s="302">
        <f t="shared" si="22"/>
        <v>4.4895047351207421E-3</v>
      </c>
      <c r="M102" s="302">
        <f t="shared" si="22"/>
        <v>5.1519302061242426E-3</v>
      </c>
      <c r="N102" s="302">
        <f t="shared" si="22"/>
        <v>4.9089256001864619E-3</v>
      </c>
      <c r="O102" s="302">
        <f t="shared" si="22"/>
        <v>5.3907711727062E-3</v>
      </c>
      <c r="P102" s="302">
        <f t="shared" si="22"/>
        <v>5.0711402861460088E-3</v>
      </c>
      <c r="Q102" s="302">
        <f t="shared" si="22"/>
        <v>4.4341518143030164E-3</v>
      </c>
      <c r="R102" s="302">
        <f t="shared" si="22"/>
        <v>4.1014213799811204E-3</v>
      </c>
      <c r="S102" s="302">
        <f t="shared" si="22"/>
        <v>3.356267674160948E-3</v>
      </c>
      <c r="T102" s="302">
        <f t="shared" si="22"/>
        <v>4.2721204736886134E-3</v>
      </c>
      <c r="U102" s="302">
        <f t="shared" si="22"/>
        <v>4.7100408912825395E-3</v>
      </c>
      <c r="V102" s="302">
        <f t="shared" si="22"/>
        <v>4.7063068844247534E-3</v>
      </c>
      <c r="W102" s="302">
        <f t="shared" si="22"/>
        <v>4.9852762708946473E-3</v>
      </c>
      <c r="X102" s="302">
        <f t="shared" si="22"/>
        <v>4.9527306778349572E-3</v>
      </c>
      <c r="Y102" s="302">
        <f t="shared" si="22"/>
        <v>4.8708534353204547E-3</v>
      </c>
      <c r="DA102" s="72"/>
    </row>
    <row r="103" spans="1:105" ht="12" customHeight="1" x14ac:dyDescent="0.25">
      <c r="A103" s="62" t="s">
        <v>2205</v>
      </c>
      <c r="B103" s="302">
        <f t="shared" ref="B103:Y103" si="23">IF(B$64=0,0,B$64/B$5)</f>
        <v>5.2462709534154238E-3</v>
      </c>
      <c r="C103" s="302">
        <f t="shared" si="23"/>
        <v>5.5341317707105495E-3</v>
      </c>
      <c r="D103" s="302">
        <f t="shared" si="23"/>
        <v>5.5899171953793228E-3</v>
      </c>
      <c r="E103" s="302">
        <f t="shared" si="23"/>
        <v>7.2339759730724873E-3</v>
      </c>
      <c r="F103" s="302">
        <f t="shared" si="23"/>
        <v>7.7173246940517529E-3</v>
      </c>
      <c r="G103" s="302">
        <f t="shared" si="23"/>
        <v>7.6815285796913565E-3</v>
      </c>
      <c r="H103" s="302">
        <f t="shared" si="23"/>
        <v>7.8999278689437305E-3</v>
      </c>
      <c r="I103" s="302">
        <f t="shared" si="23"/>
        <v>8.7221581000667577E-3</v>
      </c>
      <c r="J103" s="302">
        <f t="shared" si="23"/>
        <v>8.4300128811454836E-3</v>
      </c>
      <c r="K103" s="302">
        <f t="shared" si="23"/>
        <v>8.721497455370042E-3</v>
      </c>
      <c r="L103" s="302">
        <f t="shared" si="23"/>
        <v>8.979009470241486E-3</v>
      </c>
      <c r="M103" s="302">
        <f t="shared" si="23"/>
        <v>1.0303860412248487E-2</v>
      </c>
      <c r="N103" s="302">
        <f t="shared" si="23"/>
        <v>9.8178512003729238E-3</v>
      </c>
      <c r="O103" s="302">
        <f t="shared" si="23"/>
        <v>1.0781542345412396E-2</v>
      </c>
      <c r="P103" s="302">
        <f t="shared" si="23"/>
        <v>1.0142280572292018E-2</v>
      </c>
      <c r="Q103" s="302">
        <f t="shared" si="23"/>
        <v>8.8683036286060311E-3</v>
      </c>
      <c r="R103" s="302">
        <f t="shared" si="23"/>
        <v>8.2028427599622426E-3</v>
      </c>
      <c r="S103" s="302">
        <f t="shared" si="23"/>
        <v>6.7125353483218943E-3</v>
      </c>
      <c r="T103" s="302">
        <f t="shared" si="23"/>
        <v>8.5442409473772251E-3</v>
      </c>
      <c r="U103" s="302">
        <f t="shared" si="23"/>
        <v>9.4200817825650807E-3</v>
      </c>
      <c r="V103" s="302">
        <f t="shared" si="23"/>
        <v>9.4126137688495086E-3</v>
      </c>
      <c r="W103" s="302">
        <f t="shared" si="23"/>
        <v>9.9705525417892928E-3</v>
      </c>
      <c r="X103" s="302">
        <f t="shared" si="23"/>
        <v>9.9054613556699145E-3</v>
      </c>
      <c r="Y103" s="302">
        <f t="shared" si="23"/>
        <v>9.7417068706409111E-3</v>
      </c>
      <c r="DA103" s="72"/>
    </row>
    <row r="104" spans="1:105" ht="12" customHeight="1" x14ac:dyDescent="0.25">
      <c r="A104" s="62" t="s">
        <v>2207</v>
      </c>
      <c r="B104" s="302">
        <f t="shared" ref="B104:Y104" si="24">IF(B$65=0,0,B$65/B$5)</f>
        <v>1.0492541906830853E-3</v>
      </c>
      <c r="C104" s="302">
        <f t="shared" si="24"/>
        <v>1.1068263541421099E-3</v>
      </c>
      <c r="D104" s="302">
        <f t="shared" si="24"/>
        <v>1.1179834390758646E-3</v>
      </c>
      <c r="E104" s="302">
        <f t="shared" si="24"/>
        <v>1.4467951946144965E-3</v>
      </c>
      <c r="F104" s="302">
        <f t="shared" si="24"/>
        <v>1.5434649388103511E-3</v>
      </c>
      <c r="G104" s="302">
        <f t="shared" si="24"/>
        <v>1.5363057159382711E-3</v>
      </c>
      <c r="H104" s="302">
        <f t="shared" si="24"/>
        <v>1.5799855737887458E-3</v>
      </c>
      <c r="I104" s="302">
        <f t="shared" si="24"/>
        <v>1.7444316200133517E-3</v>
      </c>
      <c r="J104" s="302">
        <f t="shared" si="24"/>
        <v>1.6860025762290962E-3</v>
      </c>
      <c r="K104" s="302">
        <f t="shared" si="24"/>
        <v>1.7442994910740089E-3</v>
      </c>
      <c r="L104" s="302">
        <f t="shared" si="24"/>
        <v>1.7958018940482981E-3</v>
      </c>
      <c r="M104" s="302">
        <f t="shared" si="24"/>
        <v>2.0607720824496983E-3</v>
      </c>
      <c r="N104" s="302">
        <f t="shared" si="24"/>
        <v>1.9635702400745856E-3</v>
      </c>
      <c r="O104" s="302">
        <f t="shared" si="24"/>
        <v>2.1563084690824803E-3</v>
      </c>
      <c r="P104" s="302">
        <f t="shared" si="24"/>
        <v>2.0284561144584038E-3</v>
      </c>
      <c r="Q104" s="302">
        <f t="shared" si="24"/>
        <v>1.7736607257212058E-3</v>
      </c>
      <c r="R104" s="302">
        <f t="shared" si="24"/>
        <v>1.6405685519924494E-3</v>
      </c>
      <c r="S104" s="302">
        <f t="shared" si="24"/>
        <v>1.3425070696643792E-3</v>
      </c>
      <c r="T104" s="302">
        <f t="shared" si="24"/>
        <v>1.7088481894754447E-3</v>
      </c>
      <c r="U104" s="302">
        <f t="shared" si="24"/>
        <v>1.8840163565130156E-3</v>
      </c>
      <c r="V104" s="302">
        <f t="shared" si="24"/>
        <v>1.8825227537699024E-3</v>
      </c>
      <c r="W104" s="302">
        <f t="shared" si="24"/>
        <v>1.9941105083578587E-3</v>
      </c>
      <c r="X104" s="302">
        <f t="shared" si="24"/>
        <v>1.9810922711339836E-3</v>
      </c>
      <c r="Y104" s="302">
        <f t="shared" si="24"/>
        <v>1.9483413741281823E-3</v>
      </c>
      <c r="DA104" s="72"/>
    </row>
    <row r="105" spans="1:105" ht="12" customHeight="1" x14ac:dyDescent="0.25">
      <c r="A105" s="174" t="s">
        <v>2209</v>
      </c>
      <c r="B105" s="301">
        <f t="shared" ref="B105:Y105" si="25">IF(B$66=0,0,B$66/B$5)</f>
        <v>5.9587126334644379E-2</v>
      </c>
      <c r="C105" s="301">
        <f t="shared" si="25"/>
        <v>6.1004651037505145E-2</v>
      </c>
      <c r="D105" s="301">
        <f t="shared" si="25"/>
        <v>6.1284209903874141E-2</v>
      </c>
      <c r="E105" s="301">
        <f t="shared" si="25"/>
        <v>7.1242064828203486E-2</v>
      </c>
      <c r="F105" s="301">
        <f t="shared" si="25"/>
        <v>7.418919427831501E-2</v>
      </c>
      <c r="G105" s="301">
        <f t="shared" si="25"/>
        <v>7.4131967199204604E-2</v>
      </c>
      <c r="H105" s="301">
        <f t="shared" si="25"/>
        <v>7.5628281722660715E-2</v>
      </c>
      <c r="I105" s="301">
        <f t="shared" si="25"/>
        <v>7.9545274132302862E-2</v>
      </c>
      <c r="J105" s="301">
        <f t="shared" si="25"/>
        <v>7.7864656543955454E-2</v>
      </c>
      <c r="K105" s="301">
        <f t="shared" si="25"/>
        <v>7.9745261640953691E-2</v>
      </c>
      <c r="L105" s="301">
        <f t="shared" si="25"/>
        <v>8.090579944146474E-2</v>
      </c>
      <c r="M105" s="301">
        <f t="shared" si="25"/>
        <v>8.7828112220863966E-2</v>
      </c>
      <c r="N105" s="301">
        <f t="shared" si="25"/>
        <v>8.5846266053820813E-2</v>
      </c>
      <c r="O105" s="301">
        <f t="shared" si="25"/>
        <v>9.1406903134762463E-2</v>
      </c>
      <c r="P105" s="301">
        <f t="shared" si="25"/>
        <v>8.7862062827754869E-2</v>
      </c>
      <c r="Q105" s="301">
        <f t="shared" si="25"/>
        <v>8.0630388591362262E-2</v>
      </c>
      <c r="R105" s="301">
        <f t="shared" si="25"/>
        <v>7.7276726598427312E-2</v>
      </c>
      <c r="S105" s="301">
        <f t="shared" si="25"/>
        <v>6.8884637050778116E-2</v>
      </c>
      <c r="T105" s="301">
        <f t="shared" si="25"/>
        <v>7.9000077298398461E-2</v>
      </c>
      <c r="U105" s="301">
        <f t="shared" si="25"/>
        <v>8.3964061815488961E-2</v>
      </c>
      <c r="V105" s="301">
        <f t="shared" si="25"/>
        <v>8.3952375619532435E-2</v>
      </c>
      <c r="W105" s="301">
        <f t="shared" si="25"/>
        <v>8.7452914005685778E-2</v>
      </c>
      <c r="X105" s="301">
        <f t="shared" si="25"/>
        <v>8.7128006547066622E-2</v>
      </c>
      <c r="Y105" s="301">
        <f t="shared" si="25"/>
        <v>8.6156188179412202E-2</v>
      </c>
      <c r="DA105" s="178"/>
    </row>
    <row r="106" spans="1:105" ht="12" customHeight="1" x14ac:dyDescent="0.25">
      <c r="A106" s="62" t="s">
        <v>2210</v>
      </c>
      <c r="B106" s="302">
        <f t="shared" ref="B106:Y106" si="26">IF(B$67=0,0,B$67/B$5)</f>
        <v>1.7132258976714478E-2</v>
      </c>
      <c r="C106" s="302">
        <f t="shared" si="26"/>
        <v>1.6740445224753053E-2</v>
      </c>
      <c r="D106" s="302">
        <f t="shared" si="26"/>
        <v>1.6657967372429895E-2</v>
      </c>
      <c r="E106" s="302">
        <f t="shared" si="26"/>
        <v>1.6437655531890697E-2</v>
      </c>
      <c r="F106" s="302">
        <f t="shared" si="26"/>
        <v>1.636175350935995E-2</v>
      </c>
      <c r="G106" s="302">
        <f t="shared" si="26"/>
        <v>1.6493107309101463E-2</v>
      </c>
      <c r="H106" s="302">
        <f t="shared" si="26"/>
        <v>1.6673962373535738E-2</v>
      </c>
      <c r="I106" s="302">
        <f t="shared" si="26"/>
        <v>1.5477330482310956E-2</v>
      </c>
      <c r="J106" s="302">
        <f t="shared" si="26"/>
        <v>1.557112624011419E-2</v>
      </c>
      <c r="K106" s="302">
        <f t="shared" si="26"/>
        <v>1.5661416572940606E-2</v>
      </c>
      <c r="L106" s="302">
        <f t="shared" si="26"/>
        <v>1.5221332807570086E-2</v>
      </c>
      <c r="M106" s="302">
        <f t="shared" si="26"/>
        <v>1.4038691518283162E-2</v>
      </c>
      <c r="N106" s="302">
        <f t="shared" si="26"/>
        <v>1.5055316959939027E-2</v>
      </c>
      <c r="O106" s="302">
        <f t="shared" si="26"/>
        <v>1.4739900462196216E-2</v>
      </c>
      <c r="P106" s="302">
        <f t="shared" si="26"/>
        <v>1.511041120919614E-2</v>
      </c>
      <c r="Q106" s="302">
        <f t="shared" si="26"/>
        <v>1.5689099158844585E-2</v>
      </c>
      <c r="R106" s="302">
        <f t="shared" si="26"/>
        <v>1.6481859706421399E-2</v>
      </c>
      <c r="S106" s="302">
        <f t="shared" si="26"/>
        <v>1.7335839598342902E-2</v>
      </c>
      <c r="T106" s="302">
        <f t="shared" si="26"/>
        <v>1.6087647297388454E-2</v>
      </c>
      <c r="U106" s="302">
        <f t="shared" si="26"/>
        <v>1.5659390268635619E-2</v>
      </c>
      <c r="V106" s="302">
        <f t="shared" si="26"/>
        <v>1.5686776320875846E-2</v>
      </c>
      <c r="W106" s="302">
        <f t="shared" si="26"/>
        <v>1.5780094923009341E-2</v>
      </c>
      <c r="X106" s="302">
        <f t="shared" si="26"/>
        <v>1.5856639642833899E-2</v>
      </c>
      <c r="Y106" s="302">
        <f t="shared" si="26"/>
        <v>1.5885607400457087E-2</v>
      </c>
      <c r="DA106" s="72"/>
    </row>
    <row r="107" spans="1:105" ht="12" customHeight="1" x14ac:dyDescent="0.25">
      <c r="A107" s="62" t="s">
        <v>2212</v>
      </c>
      <c r="B107" s="302">
        <f t="shared" ref="B107:Y107" si="27">IF(B$68=0,0,B$68/B$5)</f>
        <v>8.2602255226158893E-3</v>
      </c>
      <c r="C107" s="302">
        <f t="shared" si="27"/>
        <v>8.1933174714471022E-3</v>
      </c>
      <c r="D107" s="302">
        <f t="shared" si="27"/>
        <v>8.1917506642981714E-3</v>
      </c>
      <c r="E107" s="302">
        <f t="shared" si="27"/>
        <v>7.654115374981371E-3</v>
      </c>
      <c r="F107" s="302">
        <f t="shared" si="27"/>
        <v>7.5267307630935221E-3</v>
      </c>
      <c r="G107" s="302">
        <f t="shared" si="27"/>
        <v>7.5714651896306301E-3</v>
      </c>
      <c r="H107" s="302">
        <f t="shared" si="27"/>
        <v>7.463421070704369E-3</v>
      </c>
      <c r="I107" s="302">
        <f t="shared" si="27"/>
        <v>7.2178352756620571E-3</v>
      </c>
      <c r="J107" s="302">
        <f t="shared" si="27"/>
        <v>7.347593714311965E-3</v>
      </c>
      <c r="K107" s="302">
        <f t="shared" si="27"/>
        <v>7.2380427062748885E-3</v>
      </c>
      <c r="L107" s="302">
        <f t="shared" si="27"/>
        <v>7.160228065752252E-3</v>
      </c>
      <c r="M107" s="302">
        <f t="shared" si="27"/>
        <v>6.6299431524306524E-3</v>
      </c>
      <c r="N107" s="302">
        <f t="shared" si="27"/>
        <v>6.7992284278721501E-3</v>
      </c>
      <c r="O107" s="302">
        <f t="shared" si="27"/>
        <v>6.3940445643624923E-3</v>
      </c>
      <c r="P107" s="302">
        <f t="shared" si="27"/>
        <v>6.6453344568406392E-3</v>
      </c>
      <c r="Q107" s="302">
        <f t="shared" si="27"/>
        <v>7.1386198869087163E-3</v>
      </c>
      <c r="R107" s="302">
        <f t="shared" si="27"/>
        <v>7.3296012397046327E-3</v>
      </c>
      <c r="S107" s="302">
        <f t="shared" si="27"/>
        <v>7.7971986347413359E-3</v>
      </c>
      <c r="T107" s="302">
        <f t="shared" si="27"/>
        <v>7.2219668997892013E-3</v>
      </c>
      <c r="U107" s="302">
        <f t="shared" si="27"/>
        <v>6.9055700756501994E-3</v>
      </c>
      <c r="V107" s="302">
        <f t="shared" si="27"/>
        <v>6.9151735547448214E-3</v>
      </c>
      <c r="W107" s="302">
        <f t="shared" si="27"/>
        <v>6.685807147140321E-3</v>
      </c>
      <c r="X107" s="302">
        <f t="shared" si="27"/>
        <v>6.7086124681189083E-3</v>
      </c>
      <c r="Y107" s="302">
        <f t="shared" si="27"/>
        <v>6.7751608389461301E-3</v>
      </c>
      <c r="DA107" s="72"/>
    </row>
    <row r="108" spans="1:105" ht="12" customHeight="1" x14ac:dyDescent="0.25">
      <c r="A108" s="62" t="s">
        <v>2224</v>
      </c>
      <c r="B108" s="302">
        <f t="shared" ref="B108:Y108" si="28">IF(B$79=0,0,B$79/B$5)</f>
        <v>3.419464183531401E-2</v>
      </c>
      <c r="C108" s="302">
        <f t="shared" si="28"/>
        <v>3.6070888341304994E-2</v>
      </c>
      <c r="D108" s="302">
        <f t="shared" si="28"/>
        <v>3.6434491867146077E-2</v>
      </c>
      <c r="E108" s="302">
        <f t="shared" si="28"/>
        <v>4.7150293921331417E-2</v>
      </c>
      <c r="F108" s="302">
        <f t="shared" si="28"/>
        <v>5.0300710005861532E-2</v>
      </c>
      <c r="G108" s="302">
        <f t="shared" si="28"/>
        <v>5.0067394700472501E-2</v>
      </c>
      <c r="H108" s="302">
        <f t="shared" si="28"/>
        <v>5.1490898278420599E-2</v>
      </c>
      <c r="I108" s="302">
        <f t="shared" si="28"/>
        <v>5.6850108374329848E-2</v>
      </c>
      <c r="J108" s="302">
        <f t="shared" si="28"/>
        <v>5.4945936589529301E-2</v>
      </c>
      <c r="K108" s="302">
        <f t="shared" si="28"/>
        <v>5.6845802361738203E-2</v>
      </c>
      <c r="L108" s="302">
        <f t="shared" si="28"/>
        <v>5.8524238568142394E-2</v>
      </c>
      <c r="M108" s="302">
        <f t="shared" si="28"/>
        <v>6.7159477550150143E-2</v>
      </c>
      <c r="N108" s="302">
        <f t="shared" si="28"/>
        <v>6.3991720666009624E-2</v>
      </c>
      <c r="O108" s="302">
        <f t="shared" si="28"/>
        <v>7.0272958108203748E-2</v>
      </c>
      <c r="P108" s="302">
        <f t="shared" si="28"/>
        <v>6.6106317161718095E-2</v>
      </c>
      <c r="Q108" s="302">
        <f t="shared" si="28"/>
        <v>5.7802669545608969E-2</v>
      </c>
      <c r="R108" s="302">
        <f t="shared" si="28"/>
        <v>5.3465265652301294E-2</v>
      </c>
      <c r="S108" s="302">
        <f t="shared" si="28"/>
        <v>4.3751598817693881E-2</v>
      </c>
      <c r="T108" s="302">
        <f t="shared" si="28"/>
        <v>5.5690463101220798E-2</v>
      </c>
      <c r="U108" s="302">
        <f t="shared" si="28"/>
        <v>6.1399101471203144E-2</v>
      </c>
      <c r="V108" s="302">
        <f t="shared" si="28"/>
        <v>6.1350425743911766E-2</v>
      </c>
      <c r="W108" s="302">
        <f t="shared" si="28"/>
        <v>6.4987011935536118E-2</v>
      </c>
      <c r="X108" s="302">
        <f t="shared" si="28"/>
        <v>6.4562754436113826E-2</v>
      </c>
      <c r="Y108" s="302">
        <f t="shared" si="28"/>
        <v>6.3495419940008985E-2</v>
      </c>
      <c r="DA108" s="72"/>
    </row>
    <row r="109" spans="1:105" ht="12" customHeight="1" x14ac:dyDescent="0.25">
      <c r="A109" s="41" t="s">
        <v>2226</v>
      </c>
      <c r="B109" s="235">
        <f t="shared" ref="B109:Y109" si="29">IF(B$80=0,0,B$80/B$5)</f>
        <v>4.6868527980670233E-2</v>
      </c>
      <c r="C109" s="235">
        <f t="shared" si="29"/>
        <v>4.9440185618968895E-2</v>
      </c>
      <c r="D109" s="235">
        <f t="shared" si="29"/>
        <v>4.9938554986509814E-2</v>
      </c>
      <c r="E109" s="235">
        <f t="shared" si="29"/>
        <v>6.4626056929964412E-2</v>
      </c>
      <c r="F109" s="235">
        <f t="shared" si="29"/>
        <v>6.8944141766754979E-2</v>
      </c>
      <c r="G109" s="235">
        <f t="shared" si="29"/>
        <v>6.8624350585095265E-2</v>
      </c>
      <c r="H109" s="235">
        <f t="shared" si="29"/>
        <v>7.0575460867079387E-2</v>
      </c>
      <c r="I109" s="235">
        <f t="shared" si="29"/>
        <v>7.7921006100280577E-2</v>
      </c>
      <c r="J109" s="235">
        <f t="shared" si="29"/>
        <v>7.5311072970822887E-2</v>
      </c>
      <c r="K109" s="235">
        <f t="shared" si="29"/>
        <v>7.7915104109184785E-2</v>
      </c>
      <c r="L109" s="235">
        <f t="shared" si="29"/>
        <v>8.0215635130462634E-2</v>
      </c>
      <c r="M109" s="235">
        <f t="shared" si="29"/>
        <v>9.2051435072371499E-2</v>
      </c>
      <c r="N109" s="235">
        <f t="shared" si="29"/>
        <v>8.7709582250068419E-2</v>
      </c>
      <c r="O109" s="235">
        <f t="shared" si="29"/>
        <v>9.6318894616331557E-2</v>
      </c>
      <c r="P109" s="235">
        <f t="shared" si="29"/>
        <v>9.0607931807413028E-2</v>
      </c>
      <c r="Q109" s="235">
        <f t="shared" si="29"/>
        <v>7.9226624101030901E-2</v>
      </c>
      <c r="R109" s="235">
        <f t="shared" si="29"/>
        <v>7.3281606846104824E-2</v>
      </c>
      <c r="S109" s="235">
        <f t="shared" si="29"/>
        <v>5.996767105390309E-2</v>
      </c>
      <c r="T109" s="235">
        <f t="shared" si="29"/>
        <v>7.6331550442516327E-2</v>
      </c>
      <c r="U109" s="235">
        <f t="shared" si="29"/>
        <v>8.4156035882768251E-2</v>
      </c>
      <c r="V109" s="235">
        <f t="shared" si="29"/>
        <v>8.4089319006553462E-2</v>
      </c>
      <c r="W109" s="235">
        <f t="shared" si="29"/>
        <v>8.9073767812806029E-2</v>
      </c>
      <c r="X109" s="235">
        <f t="shared" si="29"/>
        <v>8.8492263711126937E-2</v>
      </c>
      <c r="Y109" s="235">
        <f t="shared" si="29"/>
        <v>8.702933285382046E-2</v>
      </c>
      <c r="DA109" s="97"/>
    </row>
    <row r="110" spans="1:105" ht="12" customHeight="1" x14ac:dyDescent="0.25">
      <c r="A110" s="172"/>
      <c r="B110" s="172"/>
      <c r="C110" s="172"/>
      <c r="D110" s="172"/>
      <c r="E110" s="172"/>
      <c r="F110" s="172"/>
      <c r="G110" s="172"/>
      <c r="H110" s="172"/>
      <c r="I110" s="172"/>
      <c r="J110" s="172"/>
      <c r="K110" s="172"/>
      <c r="L110" s="172"/>
      <c r="M110" s="172"/>
      <c r="N110" s="172"/>
      <c r="O110" s="172"/>
      <c r="P110" s="172"/>
      <c r="Q110" s="172"/>
      <c r="R110" s="172"/>
      <c r="S110" s="172"/>
      <c r="T110" s="172"/>
      <c r="U110" s="172"/>
      <c r="V110" s="172"/>
      <c r="W110" s="172"/>
      <c r="X110" s="172"/>
      <c r="Y110" s="172"/>
      <c r="DA110" s="176"/>
    </row>
    <row r="111" spans="1:105" ht="15" customHeight="1" x14ac:dyDescent="0.25">
      <c r="A111" s="32" t="s">
        <v>56</v>
      </c>
      <c r="B111" s="257"/>
      <c r="C111" s="257"/>
      <c r="D111" s="257"/>
      <c r="E111" s="257"/>
      <c r="F111" s="257"/>
      <c r="G111" s="257"/>
      <c r="H111" s="257"/>
      <c r="I111" s="257"/>
      <c r="J111" s="257"/>
      <c r="K111" s="257"/>
      <c r="L111" s="257"/>
      <c r="M111" s="257"/>
      <c r="N111" s="257"/>
      <c r="O111" s="257"/>
      <c r="P111" s="257"/>
      <c r="Q111" s="257"/>
      <c r="R111" s="257"/>
      <c r="S111" s="257"/>
      <c r="T111" s="257"/>
      <c r="U111" s="257"/>
      <c r="V111" s="257"/>
      <c r="W111" s="257"/>
      <c r="X111" s="257"/>
      <c r="Y111" s="257"/>
      <c r="DA111" s="88"/>
    </row>
    <row r="112" spans="1:105" ht="12" customHeight="1" x14ac:dyDescent="0.25">
      <c r="A112" s="172"/>
      <c r="B112" s="172"/>
      <c r="C112" s="172"/>
      <c r="D112" s="172"/>
      <c r="E112" s="172"/>
      <c r="F112" s="172"/>
      <c r="G112" s="172"/>
      <c r="H112" s="172"/>
      <c r="I112" s="172"/>
      <c r="J112" s="172"/>
      <c r="K112" s="172"/>
      <c r="L112" s="172"/>
      <c r="M112" s="172"/>
      <c r="N112" s="172"/>
      <c r="O112" s="172"/>
      <c r="P112" s="172"/>
      <c r="Q112" s="172"/>
      <c r="R112" s="172"/>
      <c r="S112" s="172"/>
      <c r="T112" s="172"/>
      <c r="U112" s="172"/>
      <c r="V112" s="172"/>
      <c r="W112" s="172"/>
      <c r="X112" s="172"/>
      <c r="Y112" s="172"/>
      <c r="DA112" s="176"/>
    </row>
    <row r="113" spans="1:105" ht="12" customHeight="1" x14ac:dyDescent="0.25">
      <c r="A113" s="35" t="s">
        <v>22</v>
      </c>
      <c r="B113" s="320">
        <f t="shared" ref="B113:Y113" si="30">SUM(B$114:B$124)</f>
        <v>108.9492525938979</v>
      </c>
      <c r="C113" s="320">
        <f t="shared" si="30"/>
        <v>109.1953116035713</v>
      </c>
      <c r="D113" s="320">
        <f t="shared" si="30"/>
        <v>111.52671379556688</v>
      </c>
      <c r="E113" s="320">
        <f t="shared" si="30"/>
        <v>112.03777381256036</v>
      </c>
      <c r="F113" s="320">
        <f t="shared" si="30"/>
        <v>110.07090512905103</v>
      </c>
      <c r="G113" s="320">
        <f t="shared" si="30"/>
        <v>105.7590399219264</v>
      </c>
      <c r="H113" s="320">
        <f t="shared" si="30"/>
        <v>101.66642059462865</v>
      </c>
      <c r="I113" s="320">
        <f t="shared" si="30"/>
        <v>101.40446830003893</v>
      </c>
      <c r="J113" s="320">
        <f t="shared" si="30"/>
        <v>100.46047410561016</v>
      </c>
      <c r="K113" s="320">
        <f t="shared" si="30"/>
        <v>96.667568135169191</v>
      </c>
      <c r="L113" s="320">
        <f t="shared" si="30"/>
        <v>99.19477128617666</v>
      </c>
      <c r="M113" s="320">
        <f t="shared" si="30"/>
        <v>99.21246267542007</v>
      </c>
      <c r="N113" s="320">
        <f t="shared" si="30"/>
        <v>99.996127920555367</v>
      </c>
      <c r="O113" s="320">
        <f t="shared" si="30"/>
        <v>98.644404463652748</v>
      </c>
      <c r="P113" s="320">
        <f t="shared" si="30"/>
        <v>97.287241633792505</v>
      </c>
      <c r="Q113" s="320">
        <f t="shared" si="30"/>
        <v>95.644111514181134</v>
      </c>
      <c r="R113" s="320">
        <f t="shared" si="30"/>
        <v>97.349277509353229</v>
      </c>
      <c r="S113" s="320">
        <f t="shared" si="30"/>
        <v>97.689943262779835</v>
      </c>
      <c r="T113" s="320">
        <f t="shared" si="30"/>
        <v>98.16648507663821</v>
      </c>
      <c r="U113" s="320">
        <f t="shared" si="30"/>
        <v>95.967479901010364</v>
      </c>
      <c r="V113" s="320">
        <f t="shared" si="30"/>
        <v>96.62811470067949</v>
      </c>
      <c r="W113" s="320">
        <f t="shared" si="30"/>
        <v>100.82155772557384</v>
      </c>
      <c r="X113" s="320">
        <f t="shared" si="30"/>
        <v>99.996916203670281</v>
      </c>
      <c r="Y113" s="320">
        <f t="shared" si="30"/>
        <v>91.001652296177099</v>
      </c>
      <c r="DA113" s="95"/>
    </row>
    <row r="114" spans="1:105" ht="12" customHeight="1" x14ac:dyDescent="0.25">
      <c r="A114" s="55" t="s">
        <v>91</v>
      </c>
      <c r="B114" s="330">
        <f>IF(B$6=0,0,B$6/FBT!B$5*1000)</f>
        <v>0.90249047254687353</v>
      </c>
      <c r="C114" s="330">
        <f>IF(C$6=0,0,C$6/FBT!C$5*1000)</f>
        <v>0.95415985761783573</v>
      </c>
      <c r="D114" s="330">
        <f>IF(D$6=0,0,D$6/FBT!D$5*1000)</f>
        <v>0.98435541345787503</v>
      </c>
      <c r="E114" s="330">
        <f>IF(E$6=0,0,E$6/FBT!E$5*1000)</f>
        <v>1.2797029955314607</v>
      </c>
      <c r="F114" s="330">
        <f>IF(F$6=0,0,F$6/FBT!F$5*1000)</f>
        <v>1.3412414435511373</v>
      </c>
      <c r="G114" s="330">
        <f>IF(G$6=0,0,G$6/FBT!G$5*1000)</f>
        <v>1.2827227700857842</v>
      </c>
      <c r="H114" s="330">
        <f>IF(H$6=0,0,H$6/FBT!H$5*1000)</f>
        <v>1.2681432464072555</v>
      </c>
      <c r="I114" s="330">
        <f>IF(I$6=0,0,I$6/FBT!I$5*1000)</f>
        <v>1.3965249545781269</v>
      </c>
      <c r="J114" s="330">
        <f>IF(J$6=0,0,J$6/FBT!J$5*1000)</f>
        <v>1.3371838275099091</v>
      </c>
      <c r="K114" s="330">
        <f>IF(K$6=0,0,K$6/FBT!K$5*1000)</f>
        <v>1.3311883413279288</v>
      </c>
      <c r="L114" s="330">
        <f>IF(L$6=0,0,L$6/FBT!L$5*1000)</f>
        <v>1.4063223012268713</v>
      </c>
      <c r="M114" s="330">
        <f>IF(M$6=0,0,M$6/FBT!M$5*1000)</f>
        <v>1.6141126840467488</v>
      </c>
      <c r="N114" s="330">
        <f>IF(N$6=0,0,N$6/FBT!N$5*1000)</f>
        <v>1.5501270071644249</v>
      </c>
      <c r="O114" s="330">
        <f>IF(O$6=0,0,O$6/FBT!O$5*1000)</f>
        <v>1.6792718271518838</v>
      </c>
      <c r="P114" s="330">
        <f>IF(P$6=0,0,P$6/FBT!P$5*1000)</f>
        <v>1.5579702643488842</v>
      </c>
      <c r="Q114" s="330">
        <f>IF(Q$6=0,0,Q$6/FBT!Q$5*1000)</f>
        <v>1.3392647703094929</v>
      </c>
      <c r="R114" s="330">
        <f>IF(R$6=0,0,R$6/FBT!R$5*1000)</f>
        <v>1.2608539203239271</v>
      </c>
      <c r="S114" s="330">
        <f>IF(S$6=0,0,S$6/FBT!S$5*1000)</f>
        <v>1.0353903115688996</v>
      </c>
      <c r="T114" s="330">
        <f>IF(T$6=0,0,T$6/FBT!T$5*1000)</f>
        <v>1.3243548970293275</v>
      </c>
      <c r="U114" s="330">
        <f>IF(U$6=0,0,U$6/FBT!U$5*1000)</f>
        <v>1.4274023828434552</v>
      </c>
      <c r="V114" s="330">
        <f>IF(V$6=0,0,V$6/FBT!V$5*1000)</f>
        <v>1.4360891414046093</v>
      </c>
      <c r="W114" s="330">
        <f>IF(W$6=0,0,W$6/FBT!W$5*1000)</f>
        <v>1.5872315347071726</v>
      </c>
      <c r="X114" s="330">
        <f>IF(X$6=0,0,X$6/FBT!X$5*1000)</f>
        <v>1.5639719828551875</v>
      </c>
      <c r="Y114" s="330">
        <f>IF(Y$6=0,0,Y$6/FBT!Y$5*1000)</f>
        <v>1.3997548759158054</v>
      </c>
      <c r="DA114" s="67"/>
    </row>
    <row r="115" spans="1:105" ht="12" customHeight="1" x14ac:dyDescent="0.25">
      <c r="A115" s="173" t="s">
        <v>92</v>
      </c>
      <c r="B115" s="331">
        <f>IF(B$7=0,0,B$7/FBT!B$5*1000)</f>
        <v>1.0529055513046861</v>
      </c>
      <c r="C115" s="331">
        <f>IF(C$7=0,0,C$7/FBT!C$5*1000)</f>
        <v>1.1131865005541415</v>
      </c>
      <c r="D115" s="331">
        <f>IF(D$7=0,0,D$7/FBT!D$5*1000)</f>
        <v>1.148414649034188</v>
      </c>
      <c r="E115" s="331">
        <f>IF(E$7=0,0,E$7/FBT!E$5*1000)</f>
        <v>1.4929868281200376</v>
      </c>
      <c r="F115" s="331">
        <f>IF(F$7=0,0,F$7/FBT!F$5*1000)</f>
        <v>1.5647816841429933</v>
      </c>
      <c r="G115" s="331">
        <f>IF(G$7=0,0,G$7/FBT!G$5*1000)</f>
        <v>1.4965098984334151</v>
      </c>
      <c r="H115" s="331">
        <f>IF(H$7=0,0,H$7/FBT!H$5*1000)</f>
        <v>1.4795004541417975</v>
      </c>
      <c r="I115" s="331">
        <f>IF(I$7=0,0,I$7/FBT!I$5*1000)</f>
        <v>1.6292791136744822</v>
      </c>
      <c r="J115" s="331">
        <f>IF(J$7=0,0,J$7/FBT!J$5*1000)</f>
        <v>1.5600477987615617</v>
      </c>
      <c r="K115" s="331">
        <f>IF(K$7=0,0,K$7/FBT!K$5*1000)</f>
        <v>1.553053064882584</v>
      </c>
      <c r="L115" s="331">
        <f>IF(L$7=0,0,L$7/FBT!L$5*1000)</f>
        <v>1.64070935143135</v>
      </c>
      <c r="M115" s="331">
        <f>IF(M$7=0,0,M$7/FBT!M$5*1000)</f>
        <v>1.8831314647212067</v>
      </c>
      <c r="N115" s="331">
        <f>IF(N$7=0,0,N$7/FBT!N$5*1000)</f>
        <v>1.8084815083584955</v>
      </c>
      <c r="O115" s="331">
        <f>IF(O$7=0,0,O$7/FBT!O$5*1000)</f>
        <v>1.9591504650105316</v>
      </c>
      <c r="P115" s="331">
        <f>IF(P$7=0,0,P$7/FBT!P$5*1000)</f>
        <v>1.8176319750736982</v>
      </c>
      <c r="Q115" s="331">
        <f>IF(Q$7=0,0,Q$7/FBT!Q$5*1000)</f>
        <v>1.5624755653610751</v>
      </c>
      <c r="R115" s="331">
        <f>IF(R$7=0,0,R$7/FBT!R$5*1000)</f>
        <v>1.4709962403779153</v>
      </c>
      <c r="S115" s="331">
        <f>IF(S$7=0,0,S$7/FBT!S$5*1000)</f>
        <v>1.2079553634970506</v>
      </c>
      <c r="T115" s="331">
        <f>IF(T$7=0,0,T$7/FBT!T$5*1000)</f>
        <v>1.5450807132008821</v>
      </c>
      <c r="U115" s="331">
        <f>IF(U$7=0,0,U$7/FBT!U$5*1000)</f>
        <v>1.6653027799840312</v>
      </c>
      <c r="V115" s="331">
        <f>IF(V$7=0,0,V$7/FBT!V$5*1000)</f>
        <v>1.6754373316387114</v>
      </c>
      <c r="W115" s="331">
        <f>IF(W$7=0,0,W$7/FBT!W$5*1000)</f>
        <v>1.8517701238250353</v>
      </c>
      <c r="X115" s="331">
        <f>IF(X$7=0,0,X$7/FBT!X$5*1000)</f>
        <v>1.8246339799977194</v>
      </c>
      <c r="Y115" s="331">
        <f>IF(Y$7=0,0,Y$7/FBT!Y$5*1000)</f>
        <v>1.6330473552351068</v>
      </c>
      <c r="DA115" s="177"/>
    </row>
    <row r="116" spans="1:105" ht="12" customHeight="1" x14ac:dyDescent="0.25">
      <c r="A116" s="173" t="s">
        <v>93</v>
      </c>
      <c r="B116" s="331">
        <f>IF(B$8=0,0,B$8/FBT!B$5*1000)</f>
        <v>2.4066412601249962</v>
      </c>
      <c r="C116" s="331">
        <f>IF(C$8=0,0,C$8/FBT!C$5*1000)</f>
        <v>2.5444262869808947</v>
      </c>
      <c r="D116" s="331">
        <f>IF(D$8=0,0,D$8/FBT!D$5*1000)</f>
        <v>2.6249477692210017</v>
      </c>
      <c r="E116" s="331">
        <f>IF(E$8=0,0,E$8/FBT!E$5*1000)</f>
        <v>3.4125413214172293</v>
      </c>
      <c r="F116" s="331">
        <f>IF(F$8=0,0,F$8/FBT!F$5*1000)</f>
        <v>3.5766438494696988</v>
      </c>
      <c r="G116" s="331">
        <f>IF(G$8=0,0,G$8/FBT!G$5*1000)</f>
        <v>3.4205940535620911</v>
      </c>
      <c r="H116" s="331">
        <f>IF(H$8=0,0,H$8/FBT!H$5*1000)</f>
        <v>3.3817153237526809</v>
      </c>
      <c r="I116" s="331">
        <f>IF(I$8=0,0,I$8/FBT!I$5*1000)</f>
        <v>3.7240665455416715</v>
      </c>
      <c r="J116" s="331">
        <f>IF(J$8=0,0,J$8/FBT!J$5*1000)</f>
        <v>3.5658235400264258</v>
      </c>
      <c r="K116" s="331">
        <f>IF(K$8=0,0,K$8/FBT!K$5*1000)</f>
        <v>3.5498355768744769</v>
      </c>
      <c r="L116" s="331">
        <f>IF(L$8=0,0,L$8/FBT!L$5*1000)</f>
        <v>3.7501928032716569</v>
      </c>
      <c r="M116" s="331">
        <f>IF(M$8=0,0,M$8/FBT!M$5*1000)</f>
        <v>4.3043004907913298</v>
      </c>
      <c r="N116" s="331">
        <f>IF(N$8=0,0,N$8/FBT!N$5*1000)</f>
        <v>4.1336720191051333</v>
      </c>
      <c r="O116" s="331">
        <f>IF(O$8=0,0,O$8/FBT!O$5*1000)</f>
        <v>4.478058205738356</v>
      </c>
      <c r="P116" s="331">
        <f>IF(P$8=0,0,P$8/FBT!P$5*1000)</f>
        <v>4.1545873715970245</v>
      </c>
      <c r="Q116" s="331">
        <f>IF(Q$8=0,0,Q$8/FBT!Q$5*1000)</f>
        <v>3.5713727208253139</v>
      </c>
      <c r="R116" s="331">
        <f>IF(R$8=0,0,R$8/FBT!R$5*1000)</f>
        <v>3.3622771208638054</v>
      </c>
      <c r="S116" s="331">
        <f>IF(S$8=0,0,S$8/FBT!S$5*1000)</f>
        <v>2.7610408308504004</v>
      </c>
      <c r="T116" s="331">
        <f>IF(T$8=0,0,T$8/FBT!T$5*1000)</f>
        <v>3.5316130587448731</v>
      </c>
      <c r="U116" s="331">
        <f>IF(U$8=0,0,U$8/FBT!U$5*1000)</f>
        <v>3.8064063542492135</v>
      </c>
      <c r="V116" s="331">
        <f>IF(V$8=0,0,V$8/FBT!V$5*1000)</f>
        <v>3.829571043745625</v>
      </c>
      <c r="W116" s="331">
        <f>IF(W$8=0,0,W$8/FBT!W$5*1000)</f>
        <v>4.2326174258857936</v>
      </c>
      <c r="X116" s="331">
        <f>IF(X$8=0,0,X$8/FBT!X$5*1000)</f>
        <v>4.1705919542805017</v>
      </c>
      <c r="Y116" s="331">
        <f>IF(Y$8=0,0,Y$8/FBT!Y$5*1000)</f>
        <v>3.7326796691088147</v>
      </c>
      <c r="DA116" s="177"/>
    </row>
    <row r="117" spans="1:105" ht="12" customHeight="1" x14ac:dyDescent="0.25">
      <c r="A117" s="173" t="s">
        <v>94</v>
      </c>
      <c r="B117" s="331">
        <f>IF(B$9=0,0,B$9/FBT!B$5*1000)</f>
        <v>1.8049809450937473</v>
      </c>
      <c r="C117" s="331">
        <f>IF(C$9=0,0,C$9/FBT!C$5*1000)</f>
        <v>1.9083197152356708</v>
      </c>
      <c r="D117" s="331">
        <f>IF(D$9=0,0,D$9/FBT!D$5*1000)</f>
        <v>1.9687108269157509</v>
      </c>
      <c r="E117" s="331">
        <f>IF(E$9=0,0,E$9/FBT!E$5*1000)</f>
        <v>2.5594059910629214</v>
      </c>
      <c r="F117" s="331">
        <f>IF(F$9=0,0,F$9/FBT!F$5*1000)</f>
        <v>2.6824828871022754</v>
      </c>
      <c r="G117" s="331">
        <f>IF(G$9=0,0,G$9/FBT!G$5*1000)</f>
        <v>2.5654455401715683</v>
      </c>
      <c r="H117" s="331">
        <f>IF(H$9=0,0,H$9/FBT!H$5*1000)</f>
        <v>2.5362864928145106</v>
      </c>
      <c r="I117" s="331">
        <f>IF(I$9=0,0,I$9/FBT!I$5*1000)</f>
        <v>2.7930499091562533</v>
      </c>
      <c r="J117" s="331">
        <f>IF(J$9=0,0,J$9/FBT!J$5*1000)</f>
        <v>2.6743676550198185</v>
      </c>
      <c r="K117" s="331">
        <f>IF(K$9=0,0,K$9/FBT!K$5*1000)</f>
        <v>2.6623766826558581</v>
      </c>
      <c r="L117" s="331">
        <f>IF(L$9=0,0,L$9/FBT!L$5*1000)</f>
        <v>2.8126446024537421</v>
      </c>
      <c r="M117" s="331">
        <f>IF(M$9=0,0,M$9/FBT!M$5*1000)</f>
        <v>3.2282253680934976</v>
      </c>
      <c r="N117" s="331">
        <f>IF(N$9=0,0,N$9/FBT!N$5*1000)</f>
        <v>3.1002540143288506</v>
      </c>
      <c r="O117" s="331">
        <f>IF(O$9=0,0,O$9/FBT!O$5*1000)</f>
        <v>3.3585436543037672</v>
      </c>
      <c r="P117" s="331">
        <f>IF(P$9=0,0,P$9/FBT!P$5*1000)</f>
        <v>3.1159405286977693</v>
      </c>
      <c r="Q117" s="331">
        <f>IF(Q$9=0,0,Q$9/FBT!Q$5*1000)</f>
        <v>2.6785295406189853</v>
      </c>
      <c r="R117" s="331">
        <f>IF(R$9=0,0,R$9/FBT!R$5*1000)</f>
        <v>2.5217078406478541</v>
      </c>
      <c r="S117" s="331">
        <f>IF(S$9=0,0,S$9/FBT!S$5*1000)</f>
        <v>2.0707806231377996</v>
      </c>
      <c r="T117" s="331">
        <f>IF(T$9=0,0,T$9/FBT!T$5*1000)</f>
        <v>2.6487097940586541</v>
      </c>
      <c r="U117" s="331">
        <f>IF(U$9=0,0,U$9/FBT!U$5*1000)</f>
        <v>2.8548047656869104</v>
      </c>
      <c r="V117" s="331">
        <f>IF(V$9=0,0,V$9/FBT!V$5*1000)</f>
        <v>2.8721782828092191</v>
      </c>
      <c r="W117" s="331">
        <f>IF(W$9=0,0,W$9/FBT!W$5*1000)</f>
        <v>3.1744630694143448</v>
      </c>
      <c r="X117" s="331">
        <f>IF(X$9=0,0,X$9/FBT!X$5*1000)</f>
        <v>3.127943965710374</v>
      </c>
      <c r="Y117" s="331">
        <f>IF(Y$9=0,0,Y$9/FBT!Y$5*1000)</f>
        <v>2.7995097518316103</v>
      </c>
      <c r="DA117" s="177"/>
    </row>
    <row r="118" spans="1:105" ht="12" customHeight="1" x14ac:dyDescent="0.25">
      <c r="A118" s="56" t="s">
        <v>95</v>
      </c>
      <c r="B118" s="332">
        <f>IF(B$10=0,0,B$10/FBT!B$5*1000)</f>
        <v>1.8459912852986582</v>
      </c>
      <c r="C118" s="332">
        <f>IF(C$10=0,0,C$10/FBT!C$5*1000)</f>
        <v>1.8278140000053236</v>
      </c>
      <c r="D118" s="332">
        <f>IF(D$10=0,0,D$10/FBT!D$5*1000)</f>
        <v>1.8532393127558695</v>
      </c>
      <c r="E118" s="332">
        <f>IF(E$10=0,0,E$10/FBT!E$5*1000)</f>
        <v>1.9507695106117913</v>
      </c>
      <c r="F118" s="332">
        <f>IF(F$10=0,0,F$10/FBT!F$5*1000)</f>
        <v>1.9279055376365666</v>
      </c>
      <c r="G118" s="332">
        <f>IF(G$10=0,0,G$10/FBT!G$5*1000)</f>
        <v>1.869311814641673</v>
      </c>
      <c r="H118" s="332">
        <f>IF(H$10=0,0,H$10/FBT!H$5*1000)</f>
        <v>1.8338141770597522</v>
      </c>
      <c r="I118" s="332">
        <f>IF(I$10=0,0,I$10/FBT!I$5*1000)</f>
        <v>1.8602194012902695</v>
      </c>
      <c r="J118" s="332">
        <f>IF(J$10=0,0,J$10/FBT!J$5*1000)</f>
        <v>1.8045996054652624</v>
      </c>
      <c r="K118" s="332">
        <f>IF(K$10=0,0,K$10/FBT!K$5*1000)</f>
        <v>1.7745684010949632</v>
      </c>
      <c r="L118" s="332">
        <f>IF(L$10=0,0,L$10/FBT!L$5*1000)</f>
        <v>1.8401760324290344</v>
      </c>
      <c r="M118" s="332">
        <f>IF(M$10=0,0,M$10/FBT!M$5*1000)</f>
        <v>2.0313809044136248</v>
      </c>
      <c r="N118" s="332">
        <f>IF(N$10=0,0,N$10/FBT!N$5*1000)</f>
        <v>1.9726583768067016</v>
      </c>
      <c r="O118" s="332">
        <f>IF(O$10=0,0,O$10/FBT!O$5*1000)</f>
        <v>2.0880502587037952</v>
      </c>
      <c r="P118" s="332">
        <f>IF(P$10=0,0,P$10/FBT!P$5*1000)</f>
        <v>1.9710930421986002</v>
      </c>
      <c r="Q118" s="332">
        <f>IF(Q$10=0,0,Q$10/FBT!Q$5*1000)</f>
        <v>1.7797915064225975</v>
      </c>
      <c r="R118" s="332">
        <f>IF(R$10=0,0,R$10/FBT!R$5*1000)</f>
        <v>1.7672891484367264</v>
      </c>
      <c r="S118" s="332">
        <f>IF(S$10=0,0,S$10/FBT!S$5*1000)</f>
        <v>1.7021275446798041</v>
      </c>
      <c r="T118" s="332">
        <f>IF(T$10=0,0,T$10/FBT!T$5*1000)</f>
        <v>1.8014558686028654</v>
      </c>
      <c r="U118" s="332">
        <f>IF(U$10=0,0,U$10/FBT!U$5*1000)</f>
        <v>1.8587396309553603</v>
      </c>
      <c r="V118" s="332">
        <f>IF(V$10=0,0,V$10/FBT!V$5*1000)</f>
        <v>1.8685970690305118</v>
      </c>
      <c r="W118" s="332">
        <f>IF(W$10=0,0,W$10/FBT!W$5*1000)</f>
        <v>2.0227914925053363</v>
      </c>
      <c r="X118" s="332">
        <f>IF(X$10=0,0,X$10/FBT!X$5*1000)</f>
        <v>1.9981617666009737</v>
      </c>
      <c r="Y118" s="332">
        <f>IF(Y$10=0,0,Y$10/FBT!Y$5*1000)</f>
        <v>1.7993332991387199</v>
      </c>
      <c r="DA118" s="68"/>
    </row>
    <row r="119" spans="1:105" ht="12" customHeight="1" x14ac:dyDescent="0.25">
      <c r="A119" s="174" t="s">
        <v>2147</v>
      </c>
      <c r="B119" s="348">
        <f>IF(B$16=0,0,B$16/FBT!B$5*1000)</f>
        <v>6.7025477797804127</v>
      </c>
      <c r="C119" s="348">
        <f>IF(C$16=0,0,C$16/FBT!C$5*1000)</f>
        <v>6.6250646851749382</v>
      </c>
      <c r="D119" s="348">
        <f>IF(D$16=0,0,D$16/FBT!D$5*1000)</f>
        <v>6.7099197320584372</v>
      </c>
      <c r="E119" s="348">
        <f>IF(E$16=0,0,E$16/FBT!E$5*1000)</f>
        <v>6.6314361002016406</v>
      </c>
      <c r="F119" s="348">
        <f>IF(F$16=0,0,F$16/FBT!F$5*1000)</f>
        <v>6.3935715198664784</v>
      </c>
      <c r="G119" s="348">
        <f>IF(G$16=0,0,G$16/FBT!G$5*1000)</f>
        <v>6.0235427367158287</v>
      </c>
      <c r="H119" s="348">
        <f>IF(H$16=0,0,H$16/FBT!H$5*1000)</f>
        <v>5.8836598215850584</v>
      </c>
      <c r="I119" s="348">
        <f>IF(I$16=0,0,I$16/FBT!I$5*1000)</f>
        <v>5.8439378454180364</v>
      </c>
      <c r="J119" s="348">
        <f>IF(J$16=0,0,J$16/FBT!J$5*1000)</f>
        <v>5.6921841120864709</v>
      </c>
      <c r="K119" s="348">
        <f>IF(K$16=0,0,K$16/FBT!K$5*1000)</f>
        <v>5.5133282993993351</v>
      </c>
      <c r="L119" s="348">
        <f>IF(L$16=0,0,L$16/FBT!L$5*1000)</f>
        <v>5.6700224754202626</v>
      </c>
      <c r="M119" s="348">
        <f>IF(M$16=0,0,M$16/FBT!M$5*1000)</f>
        <v>6.0820713143776723</v>
      </c>
      <c r="N119" s="348">
        <f>IF(N$16=0,0,N$16/FBT!N$5*1000)</f>
        <v>5.9740717035158939</v>
      </c>
      <c r="O119" s="348">
        <f>IF(O$16=0,0,O$16/FBT!O$5*1000)</f>
        <v>6.1552778275129052</v>
      </c>
      <c r="P119" s="348">
        <f>IF(P$16=0,0,P$16/FBT!P$5*1000)</f>
        <v>5.9196511047234504</v>
      </c>
      <c r="Q119" s="348">
        <f>IF(Q$16=0,0,Q$16/FBT!Q$5*1000)</f>
        <v>5.5845810914142069</v>
      </c>
      <c r="R119" s="348">
        <f>IF(R$16=0,0,R$16/FBT!R$5*1000)</f>
        <v>5.7391789737758581</v>
      </c>
      <c r="S119" s="348">
        <f>IF(S$16=0,0,S$16/FBT!S$5*1000)</f>
        <v>5.8530892304331843</v>
      </c>
      <c r="T119" s="348">
        <f>IF(T$16=0,0,T$16/FBT!T$5*1000)</f>
        <v>5.7831753146549056</v>
      </c>
      <c r="U119" s="348">
        <f>IF(U$16=0,0,U$16/FBT!U$5*1000)</f>
        <v>5.7380426916273599</v>
      </c>
      <c r="V119" s="348">
        <f>IF(V$16=0,0,V$16/FBT!V$5*1000)</f>
        <v>5.7598965960754942</v>
      </c>
      <c r="W119" s="348">
        <f>IF(W$16=0,0,W$16/FBT!W$5*1000)</f>
        <v>6.131964641392825</v>
      </c>
      <c r="X119" s="348">
        <f>IF(X$16=0,0,X$16/FBT!X$5*1000)</f>
        <v>6.0738561603634338</v>
      </c>
      <c r="Y119" s="348">
        <f>IF(Y$16=0,0,Y$16/FBT!Y$5*1000)</f>
        <v>5.4957692375144109</v>
      </c>
      <c r="DA119" s="178"/>
    </row>
    <row r="120" spans="1:105" ht="12" customHeight="1" x14ac:dyDescent="0.25">
      <c r="A120" s="174" t="s">
        <v>2159</v>
      </c>
      <c r="B120" s="348">
        <f>IF(B$25=0,0,B$25/FBT!B$5*1000)</f>
        <v>5.5854564831503453</v>
      </c>
      <c r="C120" s="348">
        <f>IF(C$25=0,0,C$25/FBT!C$5*1000)</f>
        <v>5.5208872376457832</v>
      </c>
      <c r="D120" s="348">
        <f>IF(D$25=0,0,D$25/FBT!D$5*1000)</f>
        <v>5.5915997767153645</v>
      </c>
      <c r="E120" s="348">
        <f>IF(E$25=0,0,E$25/FBT!E$5*1000)</f>
        <v>5.526196750168034</v>
      </c>
      <c r="F120" s="348">
        <f>IF(F$25=0,0,F$25/FBT!F$5*1000)</f>
        <v>5.3279762665554005</v>
      </c>
      <c r="G120" s="348">
        <f>IF(G$25=0,0,G$25/FBT!G$5*1000)</f>
        <v>5.01961894726319</v>
      </c>
      <c r="H120" s="348">
        <f>IF(H$25=0,0,H$25/FBT!H$5*1000)</f>
        <v>4.9030498513208816</v>
      </c>
      <c r="I120" s="348">
        <f>IF(I$25=0,0,I$25/FBT!I$5*1000)</f>
        <v>4.8699482045150315</v>
      </c>
      <c r="J120" s="348">
        <f>IF(J$25=0,0,J$25/FBT!J$5*1000)</f>
        <v>4.7434867600720612</v>
      </c>
      <c r="K120" s="348">
        <f>IF(K$25=0,0,K$25/FBT!K$5*1000)</f>
        <v>4.5944402494994456</v>
      </c>
      <c r="L120" s="348">
        <f>IF(L$25=0,0,L$25/FBT!L$5*1000)</f>
        <v>4.7250187295168864</v>
      </c>
      <c r="M120" s="348">
        <f>IF(M$25=0,0,M$25/FBT!M$5*1000)</f>
        <v>5.0683927619813911</v>
      </c>
      <c r="N120" s="348">
        <f>IF(N$25=0,0,N$25/FBT!N$5*1000)</f>
        <v>4.9783930862632442</v>
      </c>
      <c r="O120" s="348">
        <f>IF(O$25=0,0,O$25/FBT!O$5*1000)</f>
        <v>5.1293981895940899</v>
      </c>
      <c r="P120" s="348">
        <f>IF(P$25=0,0,P$25/FBT!P$5*1000)</f>
        <v>4.9330425872695391</v>
      </c>
      <c r="Q120" s="348">
        <f>IF(Q$25=0,0,Q$25/FBT!Q$5*1000)</f>
        <v>4.6538175761785059</v>
      </c>
      <c r="R120" s="348">
        <f>IF(R$25=0,0,R$25/FBT!R$5*1000)</f>
        <v>4.7826491448132149</v>
      </c>
      <c r="S120" s="348">
        <f>IF(S$25=0,0,S$25/FBT!S$5*1000)</f>
        <v>4.8775743586943205</v>
      </c>
      <c r="T120" s="348">
        <f>IF(T$25=0,0,T$25/FBT!T$5*1000)</f>
        <v>4.8193127622124221</v>
      </c>
      <c r="U120" s="348">
        <f>IF(U$25=0,0,U$25/FBT!U$5*1000)</f>
        <v>4.7817022430228002</v>
      </c>
      <c r="V120" s="348">
        <f>IF(V$25=0,0,V$25/FBT!V$5*1000)</f>
        <v>4.7999138300629109</v>
      </c>
      <c r="W120" s="348">
        <f>IF(W$25=0,0,W$25/FBT!W$5*1000)</f>
        <v>5.1099705344940221</v>
      </c>
      <c r="X120" s="348">
        <f>IF(X$25=0,0,X$25/FBT!X$5*1000)</f>
        <v>5.0615468003028612</v>
      </c>
      <c r="Y120" s="348">
        <f>IF(Y$25=0,0,Y$25/FBT!Y$5*1000)</f>
        <v>4.5798076979286773</v>
      </c>
      <c r="DA120" s="178"/>
    </row>
    <row r="121" spans="1:105" ht="12" customHeight="1" x14ac:dyDescent="0.25">
      <c r="A121" s="174" t="s">
        <v>2171</v>
      </c>
      <c r="B121" s="348">
        <f>IF(B$34=0,0,B$34/FBT!B$5*1000)</f>
        <v>66.10760665125251</v>
      </c>
      <c r="C121" s="348">
        <f>IF(C$34=0,0,C$34/FBT!C$5*1000)</f>
        <v>65.720226172380663</v>
      </c>
      <c r="D121" s="348">
        <f>IF(D$34=0,0,D$34/FBT!D$5*1000)</f>
        <v>67.110566527253084</v>
      </c>
      <c r="E121" s="348">
        <f>IF(E$34=0,0,E$34/FBT!E$5*1000)</f>
        <v>62.993356475825628</v>
      </c>
      <c r="F121" s="348">
        <f>IF(F$34=0,0,F$34/FBT!F$5*1000)</f>
        <v>60.857511997792351</v>
      </c>
      <c r="G121" s="348">
        <f>IF(G$34=0,0,G$34/FBT!G$5*1000)</f>
        <v>58.82104069015805</v>
      </c>
      <c r="H121" s="348">
        <f>IF(H$34=0,0,H$34/FBT!H$5*1000)</f>
        <v>55.737919259522663</v>
      </c>
      <c r="I121" s="348">
        <f>IF(I$34=0,0,I$34/FBT!I$5*1000)</f>
        <v>53.764960740613105</v>
      </c>
      <c r="J121" s="348">
        <f>IF(J$34=0,0,J$34/FBT!J$5*1000)</f>
        <v>54.222012366328492</v>
      </c>
      <c r="K121" s="348">
        <f>IF(K$34=0,0,K$34/FBT!K$5*1000)</f>
        <v>51.396933541716734</v>
      </c>
      <c r="L121" s="348">
        <f>IF(L$34=0,0,L$34/FBT!L$5*1000)</f>
        <v>52.173612742465082</v>
      </c>
      <c r="M121" s="348">
        <f>IF(M$34=0,0,M$34/FBT!M$5*1000)</f>
        <v>48.318262501682597</v>
      </c>
      <c r="N121" s="348">
        <f>IF(N$34=0,0,N$34/FBT!N$5*1000)</f>
        <v>49.943398312445439</v>
      </c>
      <c r="O121" s="348">
        <f>IF(O$34=0,0,O$34/FBT!O$5*1000)</f>
        <v>46.332249719249411</v>
      </c>
      <c r="P121" s="348">
        <f>IF(P$34=0,0,P$34/FBT!P$5*1000)</f>
        <v>47.490638448982608</v>
      </c>
      <c r="Q121" s="348">
        <f>IF(Q$34=0,0,Q$34/FBT!Q$5*1000)</f>
        <v>50.154253301724864</v>
      </c>
      <c r="R121" s="348">
        <f>IF(R$34=0,0,R$34/FBT!R$5*1000)</f>
        <v>52.414126791139076</v>
      </c>
      <c r="S121" s="348">
        <f>IF(S$34=0,0,S$34/FBT!S$5*1000)</f>
        <v>55.953045478096584</v>
      </c>
      <c r="T121" s="348">
        <f>IF(T$34=0,0,T$34/FBT!T$5*1000)</f>
        <v>52.07796543296746</v>
      </c>
      <c r="U121" s="348">
        <f>IF(U$34=0,0,U$34/FBT!U$5*1000)</f>
        <v>48.680933932771161</v>
      </c>
      <c r="V121" s="348">
        <f>IF(V$34=0,0,V$34/FBT!V$5*1000)</f>
        <v>49.084216709061309</v>
      </c>
      <c r="W121" s="348">
        <f>IF(W$34=0,0,W$34/FBT!W$5*1000)</f>
        <v>49.515654353386708</v>
      </c>
      <c r="X121" s="348">
        <f>IF(X$34=0,0,X$34/FBT!X$5*1000)</f>
        <v>49.278171696304618</v>
      </c>
      <c r="Y121" s="348">
        <f>IF(Y$34=0,0,Y$34/FBT!Y$5*1000)</f>
        <v>45.290191992805362</v>
      </c>
      <c r="DA121" s="178"/>
    </row>
    <row r="122" spans="1:105" ht="12" customHeight="1" x14ac:dyDescent="0.25">
      <c r="A122" s="174" t="s">
        <v>2183</v>
      </c>
      <c r="B122" s="348">
        <f>IF(B$45=0,0,B$45/FBT!B$5*1000)</f>
        <v>10.942368193297776</v>
      </c>
      <c r="C122" s="348">
        <f>IF(C$45=0,0,C$45/FBT!C$5*1000)</f>
        <v>10.921168794266839</v>
      </c>
      <c r="D122" s="348">
        <f>IF(D$45=0,0,D$45/FBT!D$5*1000)</f>
        <v>11.130650320673833</v>
      </c>
      <c r="E122" s="348">
        <f>IF(E$45=0,0,E$45/FBT!E$5*1000)</f>
        <v>10.969015945742594</v>
      </c>
      <c r="F122" s="348">
        <f>IF(F$45=0,0,F$45/FBT!F$5*1000)</f>
        <v>10.643974090312653</v>
      </c>
      <c r="G122" s="348">
        <f>IF(G$45=0,0,G$45/FBT!G$5*1000)</f>
        <v>10.16248235923781</v>
      </c>
      <c r="H122" s="348">
        <f>IF(H$45=0,0,H$45/FBT!H$5*1000)</f>
        <v>9.778320781386709</v>
      </c>
      <c r="I122" s="348">
        <f>IF(I$45=0,0,I$45/FBT!I$5*1000)</f>
        <v>9.554697163081892</v>
      </c>
      <c r="J122" s="348">
        <f>IF(J$45=0,0,J$45/FBT!J$5*1000)</f>
        <v>9.4726620318128276</v>
      </c>
      <c r="K122" s="348">
        <f>IF(K$45=0,0,K$45/FBT!K$5*1000)</f>
        <v>9.0511998293506544</v>
      </c>
      <c r="L122" s="348">
        <f>IF(L$45=0,0,L$45/FBT!L$5*1000)</f>
        <v>9.1936683962987509</v>
      </c>
      <c r="M122" s="348">
        <f>IF(M$45=0,0,M$45/FBT!M$5*1000)</f>
        <v>8.8362923134104054</v>
      </c>
      <c r="N122" s="348">
        <f>IF(N$45=0,0,N$45/FBT!N$5*1000)</f>
        <v>9.1801590842109704</v>
      </c>
      <c r="O122" s="348">
        <f>IF(O$45=0,0,O$45/FBT!O$5*1000)</f>
        <v>8.9463047947672329</v>
      </c>
      <c r="P122" s="348">
        <f>IF(P$45=0,0,P$45/FBT!P$5*1000)</f>
        <v>8.963832818447715</v>
      </c>
      <c r="Q122" s="348">
        <f>IF(Q$45=0,0,Q$45/FBT!Q$5*1000)</f>
        <v>9.0306434930509756</v>
      </c>
      <c r="R122" s="348">
        <f>IF(R$45=0,0,R$45/FBT!R$5*1000)</f>
        <v>9.3734533451373583</v>
      </c>
      <c r="S122" s="348">
        <f>IF(S$45=0,0,S$45/FBT!S$5*1000)</f>
        <v>9.641364853797258</v>
      </c>
      <c r="T122" s="348">
        <f>IF(T$45=0,0,T$45/FBT!T$5*1000)</f>
        <v>9.3864573186083877</v>
      </c>
      <c r="U122" s="348">
        <f>IF(U$45=0,0,U$45/FBT!U$5*1000)</f>
        <v>9.0200830230566726</v>
      </c>
      <c r="V122" s="348">
        <f>IF(V$45=0,0,V$45/FBT!V$5*1000)</f>
        <v>9.0646625540251211</v>
      </c>
      <c r="W122" s="348">
        <f>IF(W$45=0,0,W$45/FBT!W$5*1000)</f>
        <v>9.3973995088955355</v>
      </c>
      <c r="X122" s="348">
        <f>IF(X$45=0,0,X$45/FBT!X$5*1000)</f>
        <v>9.3365524485800933</v>
      </c>
      <c r="Y122" s="348">
        <f>IF(Y$45=0,0,Y$45/FBT!Y$5*1000)</f>
        <v>8.511389848900075</v>
      </c>
      <c r="DA122" s="178"/>
    </row>
    <row r="123" spans="1:105" ht="12" customHeight="1" x14ac:dyDescent="0.25">
      <c r="A123" s="174" t="s">
        <v>2209</v>
      </c>
      <c r="B123" s="348">
        <f>IF(B$66=0,0,B$66/FBT!B$5*1000)</f>
        <v>6.4919728783776769</v>
      </c>
      <c r="C123" s="348">
        <f>IF(C$66=0,0,C$66/FBT!C$5*1000)</f>
        <v>6.661421879307504</v>
      </c>
      <c r="D123" s="348">
        <f>IF(D$66=0,0,D$66/FBT!D$5*1000)</f>
        <v>6.8348265381368156</v>
      </c>
      <c r="E123" s="348">
        <f>IF(E$66=0,0,E$66/FBT!E$5*1000)</f>
        <v>7.9818023451620252</v>
      </c>
      <c r="F123" s="348">
        <f>IF(F$66=0,0,F$66/FBT!F$5*1000)</f>
        <v>8.1660717650091481</v>
      </c>
      <c r="G123" s="348">
        <f>IF(G$66=0,0,G$66/FBT!G$5*1000)</f>
        <v>7.840125678511618</v>
      </c>
      <c r="H123" s="348">
        <f>IF(H$66=0,0,H$66/FBT!H$5*1000)</f>
        <v>7.6888566984650897</v>
      </c>
      <c r="I123" s="348">
        <f>IF(I$66=0,0,I$66/FBT!I$5*1000)</f>
        <v>8.0662462291670121</v>
      </c>
      <c r="J123" s="348">
        <f>IF(J$66=0,0,J$66/FBT!J$5*1000)</f>
        <v>7.8223203124762657</v>
      </c>
      <c r="K123" s="348">
        <f>IF(K$66=0,0,K$66/FBT!K$5*1000)</f>
        <v>7.7087805131337852</v>
      </c>
      <c r="L123" s="348">
        <f>IF(L$66=0,0,L$66/FBT!L$5*1000)</f>
        <v>8.0254322713213746</v>
      </c>
      <c r="M123" s="348">
        <f>IF(M$66=0,0,M$66/FBT!M$5*1000)</f>
        <v>8.7136433055650677</v>
      </c>
      <c r="N123" s="348">
        <f>IF(N$66=0,0,N$66/FBT!N$5*1000)</f>
        <v>8.5842942018198958</v>
      </c>
      <c r="O123" s="348">
        <f>IF(O$66=0,0,O$66/FBT!O$5*1000)</f>
        <v>9.0167795235954369</v>
      </c>
      <c r="P123" s="348">
        <f>IF(P$66=0,0,P$66/FBT!P$5*1000)</f>
        <v>8.5478577367672486</v>
      </c>
      <c r="Q123" s="348">
        <f>IF(Q$66=0,0,Q$66/FBT!Q$5*1000)</f>
        <v>7.7118218778640095</v>
      </c>
      <c r="R123" s="348">
        <f>IF(R$66=0,0,R$66/FBT!R$5*1000)</f>
        <v>7.5228335026447208</v>
      </c>
      <c r="S123" s="348">
        <f>IF(S$66=0,0,S$66/FBT!S$5*1000)</f>
        <v>6.7293362851676966</v>
      </c>
      <c r="T123" s="348">
        <f>IF(T$66=0,0,T$66/FBT!T$5*1000)</f>
        <v>7.7551599091664967</v>
      </c>
      <c r="U123" s="348">
        <f>IF(U$66=0,0,U$66/FBT!U$5*1000)</f>
        <v>8.0578194146851292</v>
      </c>
      <c r="V123" s="348">
        <f>IF(V$66=0,0,V$66/FBT!V$5*1000)</f>
        <v>8.1121597807587094</v>
      </c>
      <c r="W123" s="348">
        <f>IF(W$66=0,0,W$66/FBT!W$5*1000)</f>
        <v>8.8171390176938935</v>
      </c>
      <c r="X123" s="348">
        <f>IF(X$66=0,0,X$66/FBT!X$5*1000)</f>
        <v>8.7125319696798567</v>
      </c>
      <c r="Y123" s="348">
        <f>IF(Y$66=0,0,Y$66/FBT!Y$5*1000)</f>
        <v>7.8403554798668704</v>
      </c>
      <c r="DA123" s="178"/>
    </row>
    <row r="124" spans="1:105" ht="12" customHeight="1" x14ac:dyDescent="0.25">
      <c r="A124" s="41" t="s">
        <v>2226</v>
      </c>
      <c r="B124" s="333">
        <f>IF(B$80=0,0,B$80/FBT!B$5*1000)</f>
        <v>5.1062910936702126</v>
      </c>
      <c r="C124" s="333">
        <f>IF(C$80=0,0,C$80/FBT!C$5*1000)</f>
        <v>5.3986364744017132</v>
      </c>
      <c r="D124" s="333">
        <f>IF(D$80=0,0,D$80/FBT!D$5*1000)</f>
        <v>5.5694829293446579</v>
      </c>
      <c r="E124" s="333">
        <f>IF(E$80=0,0,E$80/FBT!E$5*1000)</f>
        <v>7.2405595487170027</v>
      </c>
      <c r="F124" s="333">
        <f>IF(F$80=0,0,F$80/FBT!F$5*1000)</f>
        <v>7.5887440876123327</v>
      </c>
      <c r="G124" s="333">
        <f>IF(G$80=0,0,G$80/FBT!G$5*1000)</f>
        <v>7.2576454331453641</v>
      </c>
      <c r="H124" s="333">
        <f>IF(H$80=0,0,H$80/FBT!H$5*1000)</f>
        <v>7.1751544881722475</v>
      </c>
      <c r="I124" s="333">
        <f>IF(I$80=0,0,I$80/FBT!I$5*1000)</f>
        <v>7.9015381930030424</v>
      </c>
      <c r="J124" s="333">
        <f>IF(J$80=0,0,J$80/FBT!J$5*1000)</f>
        <v>7.5657860960510703</v>
      </c>
      <c r="K124" s="333">
        <f>IF(K$80=0,0,K$80/FBT!K$5*1000)</f>
        <v>7.531863635233421</v>
      </c>
      <c r="L124" s="333">
        <f>IF(L$80=0,0,L$80/FBT!L$5*1000)</f>
        <v>7.9569715803416381</v>
      </c>
      <c r="M124" s="333">
        <f>IF(M$80=0,0,M$80/FBT!M$5*1000)</f>
        <v>9.132649566336509</v>
      </c>
      <c r="N124" s="333">
        <f>IF(N$80=0,0,N$80/FBT!N$5*1000)</f>
        <v>8.7706186065363134</v>
      </c>
      <c r="O124" s="333">
        <f>IF(O$80=0,0,O$80/FBT!O$5*1000)</f>
        <v>9.5013199980253553</v>
      </c>
      <c r="P124" s="333">
        <f>IF(P$80=0,0,P$80/FBT!P$5*1000)</f>
        <v>8.8149957556859881</v>
      </c>
      <c r="Q124" s="333">
        <f>IF(Q$80=0,0,Q$80/FBT!Q$5*1000)</f>
        <v>7.5775600704111099</v>
      </c>
      <c r="R124" s="333">
        <f>IF(R$80=0,0,R$80/FBT!R$5*1000)</f>
        <v>7.1339114811927793</v>
      </c>
      <c r="S124" s="333">
        <f>IF(S$80=0,0,S$80/FBT!S$5*1000)</f>
        <v>5.858238382856837</v>
      </c>
      <c r="T124" s="333">
        <f>IF(T$80=0,0,T$80/FBT!T$5*1000)</f>
        <v>7.4932000073919349</v>
      </c>
      <c r="U124" s="333">
        <f>IF(U$80=0,0,U$80/FBT!U$5*1000)</f>
        <v>8.0762426821282673</v>
      </c>
      <c r="V124" s="333">
        <f>IF(V$80=0,0,V$80/FBT!V$5*1000)</f>
        <v>8.1253923620672772</v>
      </c>
      <c r="W124" s="333">
        <f>IF(W$80=0,0,W$80/FBT!W$5*1000)</f>
        <v>8.9805560233731843</v>
      </c>
      <c r="X124" s="333">
        <f>IF(X$80=0,0,X$80/FBT!X$5*1000)</f>
        <v>8.8489534789946518</v>
      </c>
      <c r="Y124" s="333">
        <f>IF(Y$80=0,0,Y$80/FBT!Y$5*1000)</f>
        <v>7.9198130879316286</v>
      </c>
      <c r="DA124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theme="6" tint="0.59999389629810485"/>
    <pageSetUpPr fitToPage="1"/>
  </sheetPr>
  <dimension ref="A1:DA124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Food, beverages and tobacco / useful energy demand"</f>
        <v>EL: Food, beverages and tobacco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100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22</v>
      </c>
      <c r="B5" s="223">
        <v>297.94969494518858</v>
      </c>
      <c r="C5" s="223">
        <v>285.40960403089508</v>
      </c>
      <c r="D5" s="223">
        <v>293.78906326753139</v>
      </c>
      <c r="E5" s="223">
        <v>325.22774590431618</v>
      </c>
      <c r="F5" s="223">
        <v>303.42283258433389</v>
      </c>
      <c r="G5" s="223">
        <v>304.32907928569438</v>
      </c>
      <c r="H5" s="223">
        <v>315.8306270334092</v>
      </c>
      <c r="I5" s="223">
        <v>305.41476126346151</v>
      </c>
      <c r="J5" s="223">
        <v>313.75907341473692</v>
      </c>
      <c r="K5" s="223">
        <v>297.69125833445833</v>
      </c>
      <c r="L5" s="223">
        <v>279.85035057733649</v>
      </c>
      <c r="M5" s="223">
        <v>292.08169229945378</v>
      </c>
      <c r="N5" s="223">
        <v>264.9954387043914</v>
      </c>
      <c r="O5" s="223">
        <v>234.68365287665301</v>
      </c>
      <c r="P5" s="223">
        <v>258.18898612778838</v>
      </c>
      <c r="Q5" s="223">
        <v>252.98768451286381</v>
      </c>
      <c r="R5" s="223">
        <v>214.3915284486319</v>
      </c>
      <c r="S5" s="223">
        <v>200.27058387704591</v>
      </c>
      <c r="T5" s="223">
        <v>221.21597542160561</v>
      </c>
      <c r="U5" s="223">
        <v>223.24358011206789</v>
      </c>
      <c r="V5" s="223">
        <v>234.7865104801979</v>
      </c>
      <c r="W5" s="223">
        <v>230.0861823881487</v>
      </c>
      <c r="X5" s="223">
        <v>235.3680993399806</v>
      </c>
      <c r="Y5" s="223">
        <v>248.15041058138459</v>
      </c>
      <c r="DA5" s="89" t="s">
        <v>2228</v>
      </c>
    </row>
    <row r="6" spans="1:105" ht="12" customHeight="1" x14ac:dyDescent="0.25">
      <c r="A6" s="55" t="s">
        <v>91</v>
      </c>
      <c r="B6" s="259">
        <v>2.7042823469393809</v>
      </c>
      <c r="C6" s="259">
        <v>2.7238897131248461</v>
      </c>
      <c r="D6" s="259">
        <v>2.8326669415775858</v>
      </c>
      <c r="E6" s="259">
        <v>3.9589877867801251</v>
      </c>
      <c r="F6" s="259">
        <v>3.9080257126210358</v>
      </c>
      <c r="G6" s="259">
        <v>3.8795122964793221</v>
      </c>
      <c r="H6" s="259">
        <v>4.1207526721675656</v>
      </c>
      <c r="I6" s="259">
        <v>4.3837288125565319</v>
      </c>
      <c r="J6" s="259">
        <v>4.3648934843927094</v>
      </c>
      <c r="K6" s="259">
        <v>4.242132630294206</v>
      </c>
      <c r="L6" s="259">
        <v>4.099931582230826</v>
      </c>
      <c r="M6" s="259">
        <v>4.8259744030939702</v>
      </c>
      <c r="N6" s="259">
        <v>4.1763171355298336</v>
      </c>
      <c r="O6" s="259">
        <v>3.9885766646776371</v>
      </c>
      <c r="P6" s="259">
        <v>4.1706332483951654</v>
      </c>
      <c r="Q6" s="259">
        <v>3.648270670144647</v>
      </c>
      <c r="R6" s="259">
        <v>2.8724379343394988</v>
      </c>
      <c r="S6" s="259">
        <v>2.2365008312768908</v>
      </c>
      <c r="T6" s="259">
        <v>3.074831685445087</v>
      </c>
      <c r="U6" s="259">
        <v>3.3775882822397949</v>
      </c>
      <c r="V6" s="259">
        <v>3.545228543347978</v>
      </c>
      <c r="W6" s="259">
        <v>3.627473563248607</v>
      </c>
      <c r="X6" s="259">
        <v>3.685618639854165</v>
      </c>
      <c r="Y6" s="259">
        <v>3.8393233622422911</v>
      </c>
      <c r="DA6" s="67" t="s">
        <v>2229</v>
      </c>
    </row>
    <row r="7" spans="1:105" ht="12" customHeight="1" x14ac:dyDescent="0.25">
      <c r="A7" s="173" t="s">
        <v>92</v>
      </c>
      <c r="B7" s="224">
        <v>0.81763719837321469</v>
      </c>
      <c r="C7" s="224">
        <v>0.82356546691126331</v>
      </c>
      <c r="D7" s="224">
        <v>0.85645415858932028</v>
      </c>
      <c r="E7" s="224">
        <v>1.196996196066666</v>
      </c>
      <c r="F7" s="224">
        <v>1.18158786136157</v>
      </c>
      <c r="G7" s="224">
        <v>1.172966857080509</v>
      </c>
      <c r="H7" s="224">
        <v>1.2459056554776049</v>
      </c>
      <c r="I7" s="224">
        <v>1.325416241681737</v>
      </c>
      <c r="J7" s="224">
        <v>1.319721398106052</v>
      </c>
      <c r="K7" s="224">
        <v>1.282604770499248</v>
      </c>
      <c r="L7" s="224">
        <v>1.239610418716466</v>
      </c>
      <c r="M7" s="224">
        <v>1.459128775821962</v>
      </c>
      <c r="N7" s="224">
        <v>1.2627055181857469</v>
      </c>
      <c r="O7" s="224">
        <v>1.205942365187842</v>
      </c>
      <c r="P7" s="224">
        <v>1.260987000310601</v>
      </c>
      <c r="Q7" s="224">
        <v>1.1030511710510771</v>
      </c>
      <c r="R7" s="224">
        <v>0.86847888046615207</v>
      </c>
      <c r="S7" s="224">
        <v>0.67620390153202992</v>
      </c>
      <c r="T7" s="224">
        <v>0.92967243882721196</v>
      </c>
      <c r="U7" s="224">
        <v>1.0212106082318959</v>
      </c>
      <c r="V7" s="224">
        <v>1.071896481910056</v>
      </c>
      <c r="W7" s="224">
        <v>1.0967631855395079</v>
      </c>
      <c r="X7" s="224">
        <v>1.1143432942100291</v>
      </c>
      <c r="Y7" s="224">
        <v>1.1608157709957441</v>
      </c>
      <c r="DA7" s="177" t="s">
        <v>2230</v>
      </c>
    </row>
    <row r="8" spans="1:105" ht="12" customHeight="1" x14ac:dyDescent="0.25">
      <c r="A8" s="173" t="s">
        <v>93</v>
      </c>
      <c r="B8" s="224">
        <v>10.213153155420679</v>
      </c>
      <c r="C8" s="224">
        <v>10.28720349785374</v>
      </c>
      <c r="D8" s="224">
        <v>10.698018032536989</v>
      </c>
      <c r="E8" s="224">
        <v>14.95174816068557</v>
      </c>
      <c r="F8" s="224">
        <v>14.759281767857271</v>
      </c>
      <c r="G8" s="224">
        <v>14.65159630876712</v>
      </c>
      <c r="H8" s="224">
        <v>15.562679024284501</v>
      </c>
      <c r="I8" s="224">
        <v>16.555850318344689</v>
      </c>
      <c r="J8" s="224">
        <v>16.484715700508861</v>
      </c>
      <c r="K8" s="224">
        <v>16.02108977556901</v>
      </c>
      <c r="L8" s="224">
        <v>15.484044860722619</v>
      </c>
      <c r="M8" s="224">
        <v>18.226061253819012</v>
      </c>
      <c r="N8" s="224">
        <v>15.7725270732354</v>
      </c>
      <c r="O8" s="224">
        <v>15.06349527244938</v>
      </c>
      <c r="P8" s="224">
        <v>15.7510609678599</v>
      </c>
      <c r="Q8" s="224">
        <v>13.77827546328014</v>
      </c>
      <c r="R8" s="224">
        <v>10.84821952339842</v>
      </c>
      <c r="S8" s="224">
        <v>8.4465017300830549</v>
      </c>
      <c r="T8" s="224">
        <v>11.612591771762551</v>
      </c>
      <c r="U8" s="224">
        <v>12.75600029764292</v>
      </c>
      <c r="V8" s="224">
        <v>13.389120453772451</v>
      </c>
      <c r="W8" s="224">
        <v>13.699731875492679</v>
      </c>
      <c r="X8" s="224">
        <v>13.919326021524929</v>
      </c>
      <c r="Y8" s="224">
        <v>14.499816395334451</v>
      </c>
      <c r="DA8" s="177" t="s">
        <v>2231</v>
      </c>
    </row>
    <row r="9" spans="1:105" ht="12" customHeight="1" x14ac:dyDescent="0.25">
      <c r="A9" s="173" t="s">
        <v>94</v>
      </c>
      <c r="B9" s="224">
        <v>5.4132661490586322</v>
      </c>
      <c r="C9" s="224">
        <v>5.4525149692730226</v>
      </c>
      <c r="D9" s="224">
        <v>5.6702585378164727</v>
      </c>
      <c r="E9" s="224">
        <v>7.9248583621338113</v>
      </c>
      <c r="F9" s="224">
        <v>7.8228456151129873</v>
      </c>
      <c r="G9" s="224">
        <v>7.7657692116195971</v>
      </c>
      <c r="H9" s="224">
        <v>8.2486693647701497</v>
      </c>
      <c r="I9" s="224">
        <v>8.7750788354338969</v>
      </c>
      <c r="J9" s="224">
        <v>8.7373754334681113</v>
      </c>
      <c r="K9" s="224">
        <v>8.491640302788042</v>
      </c>
      <c r="L9" s="224">
        <v>8.2069909869673925</v>
      </c>
      <c r="M9" s="224">
        <v>9.6603388703323247</v>
      </c>
      <c r="N9" s="224">
        <v>8.3598948915536191</v>
      </c>
      <c r="O9" s="224">
        <v>7.9840875588530498</v>
      </c>
      <c r="P9" s="224">
        <v>8.3485172357197186</v>
      </c>
      <c r="Q9" s="224">
        <v>7.3028839402249606</v>
      </c>
      <c r="R9" s="224">
        <v>5.7498696660983173</v>
      </c>
      <c r="S9" s="224">
        <v>4.4768898691346868</v>
      </c>
      <c r="T9" s="224">
        <v>6.1550090343602362</v>
      </c>
      <c r="U9" s="224">
        <v>6.7610485770462434</v>
      </c>
      <c r="V9" s="224">
        <v>7.0966205455958047</v>
      </c>
      <c r="W9" s="224">
        <v>7.2612535701986571</v>
      </c>
      <c r="X9" s="224">
        <v>7.3776448099223924</v>
      </c>
      <c r="Y9" s="224">
        <v>7.6853214737869386</v>
      </c>
      <c r="DA9" s="177" t="s">
        <v>2232</v>
      </c>
    </row>
    <row r="10" spans="1:105" ht="12" customHeight="1" x14ac:dyDescent="0.25">
      <c r="A10" s="56" t="s">
        <v>95</v>
      </c>
      <c r="B10" s="260">
        <v>7.8667332778134842</v>
      </c>
      <c r="C10" s="260">
        <v>7.4835937549142271</v>
      </c>
      <c r="D10" s="260">
        <v>7.68556752624837</v>
      </c>
      <c r="E10" s="260">
        <v>9.1790327092266288</v>
      </c>
      <c r="F10" s="260">
        <v>8.8403798653405659</v>
      </c>
      <c r="G10" s="260">
        <v>8.7822851953464856</v>
      </c>
      <c r="H10" s="260">
        <v>9.2543307721036641</v>
      </c>
      <c r="I10" s="260">
        <v>9.5105886579345</v>
      </c>
      <c r="J10" s="260">
        <v>9.5205501354664754</v>
      </c>
      <c r="K10" s="260">
        <v>9.1172350571466634</v>
      </c>
      <c r="L10" s="260">
        <v>8.7767957961702709</v>
      </c>
      <c r="M10" s="260">
        <v>10.28965016287497</v>
      </c>
      <c r="N10" s="260">
        <v>8.7973779327222523</v>
      </c>
      <c r="O10" s="260">
        <v>8.3040045392780186</v>
      </c>
      <c r="P10" s="260">
        <v>8.7318232598285164</v>
      </c>
      <c r="Q10" s="260">
        <v>7.889298465319472</v>
      </c>
      <c r="R10" s="260">
        <v>6.3682192500718786</v>
      </c>
      <c r="S10" s="260">
        <v>5.5444415400591733</v>
      </c>
      <c r="T10" s="260">
        <v>6.7277430033682259</v>
      </c>
      <c r="U10" s="260">
        <v>7.2585385139669256</v>
      </c>
      <c r="V10" s="260">
        <v>7.5941024347677164</v>
      </c>
      <c r="W10" s="260">
        <v>7.5914859983106258</v>
      </c>
      <c r="X10" s="260">
        <v>7.7105289998676536</v>
      </c>
      <c r="Y10" s="260">
        <v>8.061350245984837</v>
      </c>
      <c r="DA10" s="68" t="s">
        <v>2233</v>
      </c>
    </row>
    <row r="11" spans="1:105" ht="12" customHeight="1" x14ac:dyDescent="0.25">
      <c r="A11" s="37" t="s">
        <v>159</v>
      </c>
      <c r="B11" s="226">
        <v>2.814966157298036</v>
      </c>
      <c r="C11" s="226">
        <v>2.7649739780508278</v>
      </c>
      <c r="D11" s="226">
        <v>2.7106075667144141</v>
      </c>
      <c r="E11" s="226">
        <v>2.0811594127754778</v>
      </c>
      <c r="F11" s="226">
        <v>0.81252703945751004</v>
      </c>
      <c r="G11" s="226">
        <v>0.74643940582977442</v>
      </c>
      <c r="H11" s="226">
        <v>0.70309071150220304</v>
      </c>
      <c r="I11" s="226">
        <v>0.61624440632562705</v>
      </c>
      <c r="J11" s="226">
        <v>0.60153743400766679</v>
      </c>
      <c r="K11" s="226">
        <v>0.44156558594001089</v>
      </c>
      <c r="L11" s="226">
        <v>0.37440464205247881</v>
      </c>
      <c r="M11" s="226">
        <v>0.16450231359651221</v>
      </c>
      <c r="N11" s="226">
        <v>0.33662296604707459</v>
      </c>
      <c r="O11" s="226">
        <v>0.31701868914398101</v>
      </c>
      <c r="P11" s="226">
        <v>0.49339406007975778</v>
      </c>
      <c r="Q11" s="226">
        <v>0.44923245896990133</v>
      </c>
      <c r="R11" s="226">
        <v>0.47803678076083977</v>
      </c>
      <c r="S11" s="226">
        <v>0.6108691463948781</v>
      </c>
      <c r="T11" s="226">
        <v>0.46343232020457598</v>
      </c>
      <c r="U11" s="226">
        <v>0.20016193153134729</v>
      </c>
      <c r="V11" s="226">
        <v>0.18559991930903569</v>
      </c>
      <c r="W11" s="226">
        <v>0.14032893399368479</v>
      </c>
      <c r="X11" s="226">
        <v>0.14572075211168159</v>
      </c>
      <c r="Y11" s="226">
        <v>0.17766077780657261</v>
      </c>
      <c r="DA11" s="69" t="s">
        <v>2234</v>
      </c>
    </row>
    <row r="12" spans="1:105" ht="12" customHeight="1" x14ac:dyDescent="0.25">
      <c r="A12" s="37" t="s">
        <v>35</v>
      </c>
      <c r="B12" s="226">
        <v>3.0980326692295752</v>
      </c>
      <c r="C12" s="226">
        <v>2.497298819186029</v>
      </c>
      <c r="D12" s="226">
        <v>2.5816005536624549</v>
      </c>
      <c r="E12" s="226">
        <v>2.4958649042206762</v>
      </c>
      <c r="F12" s="226">
        <v>2.8655364376325232</v>
      </c>
      <c r="G12" s="226">
        <v>3.4625856539610029</v>
      </c>
      <c r="H12" s="226">
        <v>3.7882104040456328</v>
      </c>
      <c r="I12" s="226">
        <v>2.0286475458287638</v>
      </c>
      <c r="J12" s="226">
        <v>2.3774126829894549</v>
      </c>
      <c r="K12" s="226">
        <v>2.5852418252003679</v>
      </c>
      <c r="L12" s="226">
        <v>2.0030962643793</v>
      </c>
      <c r="M12" s="226">
        <v>1.2347848000671471</v>
      </c>
      <c r="N12" s="226">
        <v>1.620995439982545</v>
      </c>
      <c r="O12" s="226">
        <v>1.123739524554064</v>
      </c>
      <c r="P12" s="226">
        <v>1.3717813290547061</v>
      </c>
      <c r="Q12" s="226">
        <v>1.8109170053440531</v>
      </c>
      <c r="R12" s="226">
        <v>2.0857767596655781</v>
      </c>
      <c r="S12" s="226">
        <v>2.735294405843733</v>
      </c>
      <c r="T12" s="226">
        <v>1.7622330337218559</v>
      </c>
      <c r="U12" s="226">
        <v>1.5521267856779351</v>
      </c>
      <c r="V12" s="226">
        <v>1.7420324541459751</v>
      </c>
      <c r="W12" s="226">
        <v>1.894053716727272</v>
      </c>
      <c r="X12" s="226">
        <v>2.0145137703600091</v>
      </c>
      <c r="Y12" s="226">
        <v>2.1541476221643179</v>
      </c>
      <c r="DA12" s="69" t="s">
        <v>2235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2236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2237</v>
      </c>
    </row>
    <row r="15" spans="1:105" ht="12" customHeight="1" x14ac:dyDescent="0.25">
      <c r="A15" s="37" t="s">
        <v>40</v>
      </c>
      <c r="B15" s="226">
        <v>1.953734451285873</v>
      </c>
      <c r="C15" s="226">
        <v>2.2213209576773698</v>
      </c>
      <c r="D15" s="226">
        <v>2.3933594058715002</v>
      </c>
      <c r="E15" s="226">
        <v>4.6020083922304753</v>
      </c>
      <c r="F15" s="226">
        <v>5.1623163882505319</v>
      </c>
      <c r="G15" s="226">
        <v>4.5732601355557083</v>
      </c>
      <c r="H15" s="226">
        <v>4.7630296565558279</v>
      </c>
      <c r="I15" s="226">
        <v>6.8656967057801088</v>
      </c>
      <c r="J15" s="226">
        <v>6.541600018469353</v>
      </c>
      <c r="K15" s="226">
        <v>6.0904276460062841</v>
      </c>
      <c r="L15" s="226">
        <v>6.399294889738492</v>
      </c>
      <c r="M15" s="226">
        <v>8.8903630492113113</v>
      </c>
      <c r="N15" s="226">
        <v>6.8397595266926334</v>
      </c>
      <c r="O15" s="226">
        <v>6.8632463255799747</v>
      </c>
      <c r="P15" s="226">
        <v>6.8666478706940532</v>
      </c>
      <c r="Q15" s="226">
        <v>5.6291490010055183</v>
      </c>
      <c r="R15" s="226">
        <v>3.8044057096454611</v>
      </c>
      <c r="S15" s="226">
        <v>2.1982779878205632</v>
      </c>
      <c r="T15" s="226">
        <v>4.5020776494417936</v>
      </c>
      <c r="U15" s="226">
        <v>5.5062497967576434</v>
      </c>
      <c r="V15" s="226">
        <v>5.6664700613127046</v>
      </c>
      <c r="W15" s="226">
        <v>5.5571033475896696</v>
      </c>
      <c r="X15" s="226">
        <v>5.5502944773959628</v>
      </c>
      <c r="Y15" s="226">
        <v>5.7295418460139453</v>
      </c>
      <c r="DA15" s="69" t="s">
        <v>2238</v>
      </c>
    </row>
    <row r="16" spans="1:105" ht="12" customHeight="1" x14ac:dyDescent="0.25">
      <c r="A16" s="57" t="s">
        <v>2147</v>
      </c>
      <c r="B16" s="261">
        <f t="shared" ref="B16:Y16" si="0">B17+B23+B24</f>
        <v>20.804123507857518</v>
      </c>
      <c r="C16" s="261">
        <f t="shared" si="0"/>
        <v>19.72146650438183</v>
      </c>
      <c r="D16" s="261">
        <f t="shared" si="0"/>
        <v>20.175756597904556</v>
      </c>
      <c r="E16" s="261">
        <f t="shared" si="0"/>
        <v>22.286613395156571</v>
      </c>
      <c r="F16" s="261">
        <f t="shared" si="0"/>
        <v>20.830432955062406</v>
      </c>
      <c r="G16" s="261">
        <f t="shared" si="0"/>
        <v>20.850049523150897</v>
      </c>
      <c r="H16" s="261">
        <f t="shared" si="0"/>
        <v>21.825591047404391</v>
      </c>
      <c r="I16" s="261">
        <f t="shared" si="0"/>
        <v>21.665523378781401</v>
      </c>
      <c r="J16" s="261">
        <f t="shared" si="0"/>
        <v>22.007062874754311</v>
      </c>
      <c r="K16" s="261">
        <f t="shared" si="0"/>
        <v>21.241614367072206</v>
      </c>
      <c r="L16" s="261">
        <f t="shared" si="0"/>
        <v>20.324503811836621</v>
      </c>
      <c r="M16" s="261">
        <f t="shared" si="0"/>
        <v>23.522178432184212</v>
      </c>
      <c r="N16" s="261">
        <f t="shared" si="0"/>
        <v>20.021628213302808</v>
      </c>
      <c r="O16" s="261">
        <f t="shared" si="0"/>
        <v>18.282281152947924</v>
      </c>
      <c r="P16" s="261">
        <f t="shared" si="0"/>
        <v>19.447091647670049</v>
      </c>
      <c r="Q16" s="261">
        <f t="shared" si="0"/>
        <v>18.059076730580955</v>
      </c>
      <c r="R16" s="261">
        <f t="shared" si="0"/>
        <v>14.978140465497974</v>
      </c>
      <c r="S16" s="261">
        <f t="shared" si="0"/>
        <v>13.89293797260197</v>
      </c>
      <c r="T16" s="261">
        <f t="shared" si="0"/>
        <v>15.579858746950684</v>
      </c>
      <c r="U16" s="261">
        <f t="shared" si="0"/>
        <v>16.180996484713582</v>
      </c>
      <c r="V16" s="261">
        <f t="shared" si="0"/>
        <v>17.061807281261324</v>
      </c>
      <c r="W16" s="261">
        <f t="shared" si="0"/>
        <v>16.90907398406458</v>
      </c>
      <c r="X16" s="261">
        <f t="shared" si="0"/>
        <v>17.24321787393281</v>
      </c>
      <c r="Y16" s="261">
        <f t="shared" si="0"/>
        <v>18.135069024504091</v>
      </c>
      <c r="DA16" s="70"/>
    </row>
    <row r="17" spans="1:105" ht="12" customHeight="1" x14ac:dyDescent="0.25">
      <c r="A17" s="60" t="s">
        <v>2148</v>
      </c>
      <c r="B17" s="329">
        <v>18.632610359607479</v>
      </c>
      <c r="C17" s="329">
        <v>17.247445938617641</v>
      </c>
      <c r="D17" s="329">
        <v>17.48208456047848</v>
      </c>
      <c r="E17" s="329">
        <v>16.503218383528971</v>
      </c>
      <c r="F17" s="329">
        <v>13.829600768951201</v>
      </c>
      <c r="G17" s="329">
        <v>13.31117813963222</v>
      </c>
      <c r="H17" s="329">
        <v>14.032973712837009</v>
      </c>
      <c r="I17" s="329">
        <v>10.6537303620433</v>
      </c>
      <c r="J17" s="329">
        <v>10.99229964593229</v>
      </c>
      <c r="K17" s="329">
        <v>9.8801213242362884</v>
      </c>
      <c r="L17" s="329">
        <v>8.1332123070535918</v>
      </c>
      <c r="M17" s="329">
        <v>5.2434092312256793</v>
      </c>
      <c r="N17" s="329">
        <v>7.260703121355931</v>
      </c>
      <c r="O17" s="329">
        <v>6.1615873387025966</v>
      </c>
      <c r="P17" s="329">
        <v>7.7551643026278079</v>
      </c>
      <c r="Q17" s="329">
        <v>9.3070723412681353</v>
      </c>
      <c r="R17" s="329">
        <v>9.6678742816159922</v>
      </c>
      <c r="S17" s="329">
        <v>11.14450064524187</v>
      </c>
      <c r="T17" s="329">
        <v>9.3206578321424658</v>
      </c>
      <c r="U17" s="329">
        <v>8.117630954576331</v>
      </c>
      <c r="V17" s="329">
        <v>8.362558423853315</v>
      </c>
      <c r="W17" s="329">
        <v>8.0776509276971833</v>
      </c>
      <c r="X17" s="329">
        <v>8.4067128823847259</v>
      </c>
      <c r="Y17" s="329">
        <v>8.8928449751601413</v>
      </c>
      <c r="DA17" s="72" t="s">
        <v>2239</v>
      </c>
    </row>
    <row r="18" spans="1:105" ht="12" customHeight="1" x14ac:dyDescent="0.25">
      <c r="A18" s="59" t="s">
        <v>28</v>
      </c>
      <c r="B18" s="230">
        <v>0</v>
      </c>
      <c r="C18" s="230">
        <v>0</v>
      </c>
      <c r="D18" s="230">
        <v>0</v>
      </c>
      <c r="E18" s="230">
        <v>0</v>
      </c>
      <c r="F18" s="230">
        <v>0</v>
      </c>
      <c r="G18" s="230">
        <v>0</v>
      </c>
      <c r="H18" s="230">
        <v>0</v>
      </c>
      <c r="I18" s="230">
        <v>0</v>
      </c>
      <c r="J18" s="230">
        <v>0</v>
      </c>
      <c r="K18" s="230">
        <v>0</v>
      </c>
      <c r="L18" s="230">
        <v>0</v>
      </c>
      <c r="M18" s="230">
        <v>0</v>
      </c>
      <c r="N18" s="230">
        <v>0</v>
      </c>
      <c r="O18" s="230">
        <v>0</v>
      </c>
      <c r="P18" s="230">
        <v>0</v>
      </c>
      <c r="Q18" s="230">
        <v>0</v>
      </c>
      <c r="R18" s="230">
        <v>0</v>
      </c>
      <c r="S18" s="230">
        <v>0</v>
      </c>
      <c r="T18" s="230">
        <v>0</v>
      </c>
      <c r="U18" s="230">
        <v>0</v>
      </c>
      <c r="V18" s="230">
        <v>0</v>
      </c>
      <c r="W18" s="230">
        <v>0</v>
      </c>
      <c r="X18" s="230">
        <v>0</v>
      </c>
      <c r="Y18" s="230">
        <v>0</v>
      </c>
      <c r="DA18" s="71" t="s">
        <v>2240</v>
      </c>
    </row>
    <row r="19" spans="1:105" ht="12" customHeight="1" x14ac:dyDescent="0.25">
      <c r="A19" s="59" t="s">
        <v>31</v>
      </c>
      <c r="B19" s="230">
        <v>2.112500945672009</v>
      </c>
      <c r="C19" s="230">
        <v>2.3200757522858</v>
      </c>
      <c r="D19" s="230">
        <v>2.220546635015181</v>
      </c>
      <c r="E19" s="230">
        <v>1.989277897451099</v>
      </c>
      <c r="F19" s="230">
        <v>1.766082866239564</v>
      </c>
      <c r="G19" s="230">
        <v>1.7570987947865651</v>
      </c>
      <c r="H19" s="230">
        <v>1.518029973854635</v>
      </c>
      <c r="I19" s="230">
        <v>1.3925166205667989</v>
      </c>
      <c r="J19" s="230">
        <v>1.500454552385492</v>
      </c>
      <c r="K19" s="230">
        <v>1.516675937535956</v>
      </c>
      <c r="L19" s="230">
        <v>1.21611318933822</v>
      </c>
      <c r="M19" s="230">
        <v>0.61021568550623329</v>
      </c>
      <c r="N19" s="230">
        <v>1.6938356953568141</v>
      </c>
      <c r="O19" s="230">
        <v>1.8742490790120421</v>
      </c>
      <c r="P19" s="230">
        <v>2.3515938954212108</v>
      </c>
      <c r="Q19" s="230">
        <v>3.0073790570028112</v>
      </c>
      <c r="R19" s="230">
        <v>3.246196066673424</v>
      </c>
      <c r="S19" s="230">
        <v>3.7934848520650508</v>
      </c>
      <c r="T19" s="230">
        <v>3.5371500139309631</v>
      </c>
      <c r="U19" s="230">
        <v>3.047408827838912</v>
      </c>
      <c r="V19" s="230">
        <v>3.1900904091750979</v>
      </c>
      <c r="W19" s="230">
        <v>2.854309135403533</v>
      </c>
      <c r="X19" s="230">
        <v>3.020951110102962</v>
      </c>
      <c r="Y19" s="230">
        <v>2.992255240836013</v>
      </c>
      <c r="DA19" s="71" t="s">
        <v>2241</v>
      </c>
    </row>
    <row r="20" spans="1:105" ht="12" customHeight="1" x14ac:dyDescent="0.25">
      <c r="A20" s="59" t="s">
        <v>159</v>
      </c>
      <c r="B20" s="230">
        <v>2.7634944653957199</v>
      </c>
      <c r="C20" s="230">
        <v>2.7718079777730131</v>
      </c>
      <c r="D20" s="230">
        <v>2.7634502795477971</v>
      </c>
      <c r="E20" s="230">
        <v>2.4809817323566832</v>
      </c>
      <c r="F20" s="230">
        <v>1.061480670552198</v>
      </c>
      <c r="G20" s="230">
        <v>1.191597269588875</v>
      </c>
      <c r="H20" s="230">
        <v>1.112047370380483</v>
      </c>
      <c r="I20" s="230">
        <v>0.97056873147947342</v>
      </c>
      <c r="J20" s="230">
        <v>0.99482652336430222</v>
      </c>
      <c r="K20" s="230">
        <v>0.81124949137049607</v>
      </c>
      <c r="L20" s="230">
        <v>0.70555562192699317</v>
      </c>
      <c r="M20" s="230">
        <v>0.33740663243969382</v>
      </c>
      <c r="N20" s="230">
        <v>0.62189775108933554</v>
      </c>
      <c r="O20" s="230">
        <v>0.55427437607045826</v>
      </c>
      <c r="P20" s="230">
        <v>0.82901493815344118</v>
      </c>
      <c r="Q20" s="230">
        <v>0.68433421236011693</v>
      </c>
      <c r="R20" s="230">
        <v>0.64412155875648058</v>
      </c>
      <c r="S20" s="230">
        <v>0.71299685389696554</v>
      </c>
      <c r="T20" s="230">
        <v>0.6256985749073789</v>
      </c>
      <c r="U20" s="230">
        <v>0.28712391216929001</v>
      </c>
      <c r="V20" s="230">
        <v>0.27948607891921812</v>
      </c>
      <c r="W20" s="230">
        <v>0.21866379361063229</v>
      </c>
      <c r="X20" s="230">
        <v>0.2273033487834529</v>
      </c>
      <c r="Y20" s="230">
        <v>0.28083729585348871</v>
      </c>
      <c r="DA20" s="71" t="s">
        <v>2242</v>
      </c>
    </row>
    <row r="21" spans="1:105" ht="12" customHeight="1" x14ac:dyDescent="0.25">
      <c r="A21" s="59" t="s">
        <v>32</v>
      </c>
      <c r="B21" s="230">
        <v>10.788056137606461</v>
      </c>
      <c r="C21" s="230">
        <v>9.7120368705626454</v>
      </c>
      <c r="D21" s="230">
        <v>9.9291811482067978</v>
      </c>
      <c r="E21" s="230">
        <v>9.1288455851578156</v>
      </c>
      <c r="F21" s="230">
        <v>7.348155838750575</v>
      </c>
      <c r="G21" s="230">
        <v>4.9672552344685501</v>
      </c>
      <c r="H21" s="230">
        <v>5.5547226818625113</v>
      </c>
      <c r="I21" s="230">
        <v>5.1720846926628976</v>
      </c>
      <c r="J21" s="230">
        <v>4.6593849083788372</v>
      </c>
      <c r="K21" s="230">
        <v>2.916289746850051</v>
      </c>
      <c r="L21" s="230">
        <v>2.5271492447412802</v>
      </c>
      <c r="M21" s="230">
        <v>1.823794561784648</v>
      </c>
      <c r="N21" s="230">
        <v>2.0219530861852482</v>
      </c>
      <c r="O21" s="230">
        <v>1.815367562376317</v>
      </c>
      <c r="P21" s="230">
        <v>2.324840127524169</v>
      </c>
      <c r="Q21" s="230">
        <v>2.9227710216337282</v>
      </c>
      <c r="R21" s="230">
        <v>3.034412763908267</v>
      </c>
      <c r="S21" s="230">
        <v>3.5218733273901779</v>
      </c>
      <c r="T21" s="230">
        <v>2.835519371190216</v>
      </c>
      <c r="U21" s="230">
        <v>2.6099501557575211</v>
      </c>
      <c r="V21" s="230">
        <v>2.3325520819831622</v>
      </c>
      <c r="W21" s="230">
        <v>2.1239902406988729</v>
      </c>
      <c r="X21" s="230">
        <v>2.091351521434099</v>
      </c>
      <c r="Y21" s="230">
        <v>2.2961204647008548</v>
      </c>
      <c r="DA21" s="71" t="s">
        <v>2243</v>
      </c>
    </row>
    <row r="22" spans="1:105" ht="12" customHeight="1" x14ac:dyDescent="0.25">
      <c r="A22" s="59" t="s">
        <v>35</v>
      </c>
      <c r="B22" s="230">
        <v>2.9685588109332919</v>
      </c>
      <c r="C22" s="230">
        <v>2.4435253379961779</v>
      </c>
      <c r="D22" s="230">
        <v>2.5689064977087019</v>
      </c>
      <c r="E22" s="230">
        <v>2.904113168563375</v>
      </c>
      <c r="F22" s="230">
        <v>3.653881393408863</v>
      </c>
      <c r="G22" s="230">
        <v>5.395226840788224</v>
      </c>
      <c r="H22" s="230">
        <v>5.8481736867393801</v>
      </c>
      <c r="I22" s="230">
        <v>3.1185603173341301</v>
      </c>
      <c r="J22" s="230">
        <v>3.8376336618036602</v>
      </c>
      <c r="K22" s="230">
        <v>4.6359061484797843</v>
      </c>
      <c r="L22" s="230">
        <v>3.6843942510470988</v>
      </c>
      <c r="M22" s="230">
        <v>2.4719923514951039</v>
      </c>
      <c r="N22" s="230">
        <v>2.9230165887245332</v>
      </c>
      <c r="O22" s="230">
        <v>1.917696321243781</v>
      </c>
      <c r="P22" s="230">
        <v>2.2497153415289879</v>
      </c>
      <c r="Q22" s="230">
        <v>2.692588050271481</v>
      </c>
      <c r="R22" s="230">
        <v>2.7431438922778222</v>
      </c>
      <c r="S22" s="230">
        <v>3.1161456118896722</v>
      </c>
      <c r="T22" s="230">
        <v>2.3222898721139069</v>
      </c>
      <c r="U22" s="230">
        <v>2.1731480588106078</v>
      </c>
      <c r="V22" s="230">
        <v>2.5604298537758359</v>
      </c>
      <c r="W22" s="230">
        <v>2.8806877579841448</v>
      </c>
      <c r="X22" s="230">
        <v>3.0671069020642121</v>
      </c>
      <c r="Y22" s="230">
        <v>3.3236319737697859</v>
      </c>
      <c r="DA22" s="71" t="s">
        <v>2244</v>
      </c>
    </row>
    <row r="23" spans="1:105" ht="12" customHeight="1" x14ac:dyDescent="0.25">
      <c r="A23" s="60" t="s">
        <v>2155</v>
      </c>
      <c r="B23" s="329">
        <v>1.865122917721534</v>
      </c>
      <c r="C23" s="329">
        <v>2.165408856604794</v>
      </c>
      <c r="D23" s="329">
        <v>2.3727360677693978</v>
      </c>
      <c r="E23" s="329">
        <v>5.3348489557677468</v>
      </c>
      <c r="F23" s="329">
        <v>6.5580600397942979</v>
      </c>
      <c r="G23" s="329">
        <v>7.099329754959907</v>
      </c>
      <c r="H23" s="329">
        <v>7.325743613853537</v>
      </c>
      <c r="I23" s="329">
        <v>10.51512458158977</v>
      </c>
      <c r="J23" s="329">
        <v>10.52022880181257</v>
      </c>
      <c r="K23" s="329">
        <v>10.880867195464861</v>
      </c>
      <c r="L23" s="329">
        <v>11.726776775375249</v>
      </c>
      <c r="M23" s="329">
        <v>17.7319951514359</v>
      </c>
      <c r="N23" s="329">
        <v>12.287756019433679</v>
      </c>
      <c r="O23" s="329">
        <v>11.668795392782689</v>
      </c>
      <c r="P23" s="329">
        <v>11.219402246517729</v>
      </c>
      <c r="Q23" s="329">
        <v>8.3386620129440665</v>
      </c>
      <c r="R23" s="329">
        <v>4.9848242336813504</v>
      </c>
      <c r="S23" s="329">
        <v>2.4950458846922712</v>
      </c>
      <c r="T23" s="329">
        <v>5.9108281237769491</v>
      </c>
      <c r="U23" s="329">
        <v>7.6806909719140526</v>
      </c>
      <c r="V23" s="329">
        <v>8.2975809650365004</v>
      </c>
      <c r="W23" s="329">
        <v>8.4204369540701798</v>
      </c>
      <c r="X23" s="329">
        <v>8.4189311587036357</v>
      </c>
      <c r="Y23" s="329">
        <v>8.807235753331808</v>
      </c>
      <c r="DA23" s="72" t="s">
        <v>2245</v>
      </c>
    </row>
    <row r="24" spans="1:105" ht="12" customHeight="1" x14ac:dyDescent="0.25">
      <c r="A24" s="60" t="s">
        <v>2157</v>
      </c>
      <c r="B24" s="329">
        <v>0.30639023052850228</v>
      </c>
      <c r="C24" s="329">
        <v>0.30861170915939318</v>
      </c>
      <c r="D24" s="329">
        <v>0.32093596965667692</v>
      </c>
      <c r="E24" s="329">
        <v>0.44854605585985352</v>
      </c>
      <c r="F24" s="329">
        <v>0.44277214631690759</v>
      </c>
      <c r="G24" s="329">
        <v>0.43954162855876661</v>
      </c>
      <c r="H24" s="329">
        <v>0.46687372071384681</v>
      </c>
      <c r="I24" s="329">
        <v>0.49666843514832909</v>
      </c>
      <c r="J24" s="329">
        <v>0.49453442700945088</v>
      </c>
      <c r="K24" s="329">
        <v>0.4806258473710544</v>
      </c>
      <c r="L24" s="329">
        <v>0.4645147294077826</v>
      </c>
      <c r="M24" s="329">
        <v>0.5467740495226322</v>
      </c>
      <c r="N24" s="329">
        <v>0.47316907251319751</v>
      </c>
      <c r="O24" s="329">
        <v>0.45189842146263881</v>
      </c>
      <c r="P24" s="329">
        <v>0.47252509852451258</v>
      </c>
      <c r="Q24" s="329">
        <v>0.41334237636875287</v>
      </c>
      <c r="R24" s="329">
        <v>0.32544195020063188</v>
      </c>
      <c r="S24" s="329">
        <v>0.2533914426678297</v>
      </c>
      <c r="T24" s="329">
        <v>0.34837279103126928</v>
      </c>
      <c r="U24" s="329">
        <v>0.38267455822319729</v>
      </c>
      <c r="V24" s="329">
        <v>0.40166789237150691</v>
      </c>
      <c r="W24" s="329">
        <v>0.41098610229721771</v>
      </c>
      <c r="X24" s="329">
        <v>0.41757383284445032</v>
      </c>
      <c r="Y24" s="329">
        <v>0.43498829601214289</v>
      </c>
      <c r="DA24" s="72" t="s">
        <v>2246</v>
      </c>
    </row>
    <row r="25" spans="1:105" ht="12" customHeight="1" x14ac:dyDescent="0.25">
      <c r="A25" s="57" t="s">
        <v>2159</v>
      </c>
      <c r="B25" s="261">
        <f t="shared" ref="B25:Y25" si="1">B26+B32+B33</f>
        <v>9.4564197762988709</v>
      </c>
      <c r="C25" s="261">
        <f t="shared" si="1"/>
        <v>8.964302956537189</v>
      </c>
      <c r="D25" s="261">
        <f t="shared" si="1"/>
        <v>9.1707984535929761</v>
      </c>
      <c r="E25" s="261">
        <f t="shared" si="1"/>
        <v>10.13027881598026</v>
      </c>
      <c r="F25" s="261">
        <f t="shared" si="1"/>
        <v>9.468378615937457</v>
      </c>
      <c r="G25" s="261">
        <f t="shared" si="1"/>
        <v>9.4772952377958593</v>
      </c>
      <c r="H25" s="261">
        <f t="shared" si="1"/>
        <v>9.920723203365629</v>
      </c>
      <c r="I25" s="261">
        <f t="shared" si="1"/>
        <v>9.8479651721733603</v>
      </c>
      <c r="J25" s="261">
        <f t="shared" si="1"/>
        <v>10.003210397615598</v>
      </c>
      <c r="K25" s="261">
        <f t="shared" si="1"/>
        <v>9.6552792577600925</v>
      </c>
      <c r="L25" s="261">
        <f t="shared" si="1"/>
        <v>9.2384108235621003</v>
      </c>
      <c r="M25" s="261">
        <f t="shared" si="1"/>
        <v>10.69189928735646</v>
      </c>
      <c r="N25" s="261">
        <f t="shared" si="1"/>
        <v>9.1007400969558194</v>
      </c>
      <c r="O25" s="261">
        <f t="shared" si="1"/>
        <v>8.3101277967945091</v>
      </c>
      <c r="P25" s="261">
        <f t="shared" si="1"/>
        <v>8.8395871125772931</v>
      </c>
      <c r="Q25" s="261">
        <f t="shared" si="1"/>
        <v>8.2086712411731604</v>
      </c>
      <c r="R25" s="261">
        <f t="shared" si="1"/>
        <v>6.8082456661354422</v>
      </c>
      <c r="S25" s="261">
        <f t="shared" si="1"/>
        <v>6.3149718057281659</v>
      </c>
      <c r="T25" s="261">
        <f t="shared" si="1"/>
        <v>7.0817539758866719</v>
      </c>
      <c r="U25" s="261">
        <f t="shared" si="1"/>
        <v>7.3549984021425363</v>
      </c>
      <c r="V25" s="261">
        <f t="shared" si="1"/>
        <v>7.7553669460278716</v>
      </c>
      <c r="W25" s="261">
        <f t="shared" si="1"/>
        <v>7.6859427200293542</v>
      </c>
      <c r="X25" s="261">
        <f t="shared" si="1"/>
        <v>7.8378263063330964</v>
      </c>
      <c r="Y25" s="261">
        <f t="shared" si="1"/>
        <v>8.2432131929564036</v>
      </c>
      <c r="DA25" s="70"/>
    </row>
    <row r="26" spans="1:105" ht="12" customHeight="1" x14ac:dyDescent="0.25">
      <c r="A26" s="60" t="s">
        <v>2160</v>
      </c>
      <c r="B26" s="329">
        <v>8.469368345276127</v>
      </c>
      <c r="C26" s="329">
        <v>7.8397481539171041</v>
      </c>
      <c r="D26" s="329">
        <v>7.9464020729447604</v>
      </c>
      <c r="E26" s="329">
        <v>7.5014629016040786</v>
      </c>
      <c r="F26" s="329">
        <v>6.2861821677050909</v>
      </c>
      <c r="G26" s="329">
        <v>6.0505355180146427</v>
      </c>
      <c r="H26" s="329">
        <v>6.3786244149259108</v>
      </c>
      <c r="I26" s="329">
        <v>4.842604710019681</v>
      </c>
      <c r="J26" s="329">
        <v>4.9964998390601334</v>
      </c>
      <c r="K26" s="329">
        <v>4.4909642382892212</v>
      </c>
      <c r="L26" s="329">
        <v>3.6969146850243599</v>
      </c>
      <c r="M26" s="329">
        <v>2.383367832375308</v>
      </c>
      <c r="N26" s="329">
        <v>3.3003196006163318</v>
      </c>
      <c r="O26" s="329">
        <v>2.800721517592089</v>
      </c>
      <c r="P26" s="329">
        <v>3.525074683012638</v>
      </c>
      <c r="Q26" s="329">
        <v>4.2304874278491527</v>
      </c>
      <c r="R26" s="329">
        <v>4.3944883098254506</v>
      </c>
      <c r="S26" s="329">
        <v>5.0656821114735751</v>
      </c>
      <c r="T26" s="329">
        <v>4.2366626509738463</v>
      </c>
      <c r="U26" s="329">
        <v>3.689832252080151</v>
      </c>
      <c r="V26" s="329">
        <v>3.8011629199333239</v>
      </c>
      <c r="W26" s="329">
        <v>3.671659512589629</v>
      </c>
      <c r="X26" s="329">
        <v>3.8212331283566932</v>
      </c>
      <c r="Y26" s="329">
        <v>4.0422022614364268</v>
      </c>
      <c r="DA26" s="72" t="s">
        <v>2247</v>
      </c>
    </row>
    <row r="27" spans="1:105" ht="12" customHeight="1" x14ac:dyDescent="0.25">
      <c r="A27" s="59" t="s">
        <v>28</v>
      </c>
      <c r="B27" s="230">
        <v>0</v>
      </c>
      <c r="C27" s="230">
        <v>0</v>
      </c>
      <c r="D27" s="230">
        <v>0</v>
      </c>
      <c r="E27" s="230">
        <v>0</v>
      </c>
      <c r="F27" s="230">
        <v>0</v>
      </c>
      <c r="G27" s="230">
        <v>0</v>
      </c>
      <c r="H27" s="230">
        <v>0</v>
      </c>
      <c r="I27" s="230">
        <v>0</v>
      </c>
      <c r="J27" s="230">
        <v>0</v>
      </c>
      <c r="K27" s="230">
        <v>0</v>
      </c>
      <c r="L27" s="230">
        <v>0</v>
      </c>
      <c r="M27" s="230">
        <v>0</v>
      </c>
      <c r="N27" s="230">
        <v>0</v>
      </c>
      <c r="O27" s="230">
        <v>0</v>
      </c>
      <c r="P27" s="230">
        <v>0</v>
      </c>
      <c r="Q27" s="230">
        <v>0</v>
      </c>
      <c r="R27" s="230">
        <v>0</v>
      </c>
      <c r="S27" s="230">
        <v>0</v>
      </c>
      <c r="T27" s="230">
        <v>0</v>
      </c>
      <c r="U27" s="230">
        <v>0</v>
      </c>
      <c r="V27" s="230">
        <v>0</v>
      </c>
      <c r="W27" s="230">
        <v>0</v>
      </c>
      <c r="X27" s="230">
        <v>0</v>
      </c>
      <c r="Y27" s="230">
        <v>0</v>
      </c>
      <c r="DA27" s="71" t="s">
        <v>2248</v>
      </c>
    </row>
    <row r="28" spans="1:105" ht="12" customHeight="1" x14ac:dyDescent="0.25">
      <c r="A28" s="59" t="s">
        <v>31</v>
      </c>
      <c r="B28" s="230">
        <v>0.96022770257818602</v>
      </c>
      <c r="C28" s="230">
        <v>1.054579887402636</v>
      </c>
      <c r="D28" s="230">
        <v>1.0093393795523551</v>
      </c>
      <c r="E28" s="230">
        <v>0.90421722611413613</v>
      </c>
      <c r="F28" s="230">
        <v>0.80276493919980163</v>
      </c>
      <c r="G28" s="230">
        <v>0.79868127035752967</v>
      </c>
      <c r="H28" s="230">
        <v>0.69001362447937908</v>
      </c>
      <c r="I28" s="230">
        <v>0.63296210025763611</v>
      </c>
      <c r="J28" s="230">
        <v>0.68202479653885995</v>
      </c>
      <c r="K28" s="230">
        <v>0.68939815342543431</v>
      </c>
      <c r="L28" s="230">
        <v>0.55277872242646375</v>
      </c>
      <c r="M28" s="230">
        <v>0.27737076613919692</v>
      </c>
      <c r="N28" s="230">
        <v>0.76992531607127912</v>
      </c>
      <c r="O28" s="230">
        <v>0.85193139955092811</v>
      </c>
      <c r="P28" s="230">
        <v>1.0689063161005501</v>
      </c>
      <c r="Q28" s="230">
        <v>1.3669904804558231</v>
      </c>
      <c r="R28" s="230">
        <v>1.4755436666697379</v>
      </c>
      <c r="S28" s="230">
        <v>1.724311296393205</v>
      </c>
      <c r="T28" s="230">
        <v>1.6077954608777101</v>
      </c>
      <c r="U28" s="230">
        <v>1.3851858308358691</v>
      </c>
      <c r="V28" s="230">
        <v>1.450041095079589</v>
      </c>
      <c r="W28" s="230">
        <v>1.297413243365243</v>
      </c>
      <c r="X28" s="230">
        <v>1.373159595501346</v>
      </c>
      <c r="Y28" s="230">
        <v>1.3601160185618231</v>
      </c>
      <c r="DA28" s="71" t="s">
        <v>2249</v>
      </c>
    </row>
    <row r="29" spans="1:105" ht="12" customHeight="1" x14ac:dyDescent="0.25">
      <c r="A29" s="59" t="s">
        <v>159</v>
      </c>
      <c r="B29" s="230">
        <v>1.2561338479071451</v>
      </c>
      <c r="C29" s="230">
        <v>1.259912717169551</v>
      </c>
      <c r="D29" s="230">
        <v>1.256113763430817</v>
      </c>
      <c r="E29" s="230">
        <v>1.1277189692530381</v>
      </c>
      <c r="F29" s="230">
        <v>0.48249121388736271</v>
      </c>
      <c r="G29" s="230">
        <v>0.54163512254039758</v>
      </c>
      <c r="H29" s="230">
        <v>0.5054760774456738</v>
      </c>
      <c r="I29" s="230">
        <v>0.44116760521794229</v>
      </c>
      <c r="J29" s="230">
        <v>0.45219387425650098</v>
      </c>
      <c r="K29" s="230">
        <v>0.36874976880477078</v>
      </c>
      <c r="L29" s="230">
        <v>0.32070710087590593</v>
      </c>
      <c r="M29" s="230">
        <v>0.1533666511089517</v>
      </c>
      <c r="N29" s="230">
        <v>0.28268079594969781</v>
      </c>
      <c r="O29" s="230">
        <v>0.25194289821384458</v>
      </c>
      <c r="P29" s="230">
        <v>0.37682497188792768</v>
      </c>
      <c r="Q29" s="230">
        <v>0.31106100561823502</v>
      </c>
      <c r="R29" s="230">
        <v>0.29278252670749111</v>
      </c>
      <c r="S29" s="230">
        <v>0.3240894790440752</v>
      </c>
      <c r="T29" s="230">
        <v>0.28440844313971769</v>
      </c>
      <c r="U29" s="230">
        <v>0.13051086916785909</v>
      </c>
      <c r="V29" s="230">
        <v>0.12703912678146281</v>
      </c>
      <c r="W29" s="230">
        <v>9.939263345937828E-2</v>
      </c>
      <c r="X29" s="230">
        <v>0.1033197039924785</v>
      </c>
      <c r="Y29" s="230">
        <v>0.1276533162970403</v>
      </c>
      <c r="DA29" s="71" t="s">
        <v>2250</v>
      </c>
    </row>
    <row r="30" spans="1:105" ht="12" customHeight="1" x14ac:dyDescent="0.25">
      <c r="A30" s="59" t="s">
        <v>32</v>
      </c>
      <c r="B30" s="230">
        <v>4.9036618807302084</v>
      </c>
      <c r="C30" s="230">
        <v>4.4145622138921086</v>
      </c>
      <c r="D30" s="230">
        <v>4.5132641582758151</v>
      </c>
      <c r="E30" s="230">
        <v>4.1494752659808247</v>
      </c>
      <c r="F30" s="230">
        <v>3.3400708357957161</v>
      </c>
      <c r="G30" s="230">
        <v>2.257843288394795</v>
      </c>
      <c r="H30" s="230">
        <v>2.5248739463011409</v>
      </c>
      <c r="I30" s="230">
        <v>2.3509475875740442</v>
      </c>
      <c r="J30" s="230">
        <v>2.1179022310812901</v>
      </c>
      <c r="K30" s="230">
        <v>1.3255862485682051</v>
      </c>
      <c r="L30" s="230">
        <v>1.148704202155127</v>
      </c>
      <c r="M30" s="230">
        <v>0.82899752808393079</v>
      </c>
      <c r="N30" s="230">
        <v>0.91906958462965815</v>
      </c>
      <c r="O30" s="230">
        <v>0.8251670738074165</v>
      </c>
      <c r="P30" s="230">
        <v>1.056745512510985</v>
      </c>
      <c r="Q30" s="230">
        <v>1.328532282560785</v>
      </c>
      <c r="R30" s="230">
        <v>1.379278529049212</v>
      </c>
      <c r="S30" s="230">
        <v>1.6008515124500811</v>
      </c>
      <c r="T30" s="230">
        <v>1.2888724414500969</v>
      </c>
      <c r="U30" s="230">
        <v>1.186340979889783</v>
      </c>
      <c r="V30" s="230">
        <v>1.060250946355983</v>
      </c>
      <c r="W30" s="230">
        <v>0.96545010940857867</v>
      </c>
      <c r="X30" s="230">
        <v>0.95061432792459022</v>
      </c>
      <c r="Y30" s="230">
        <v>1.0436911203185699</v>
      </c>
      <c r="DA30" s="71" t="s">
        <v>2251</v>
      </c>
    </row>
    <row r="31" spans="1:105" ht="12" customHeight="1" x14ac:dyDescent="0.25">
      <c r="A31" s="59" t="s">
        <v>35</v>
      </c>
      <c r="B31" s="230">
        <v>1.349344914060588</v>
      </c>
      <c r="C31" s="230">
        <v>1.1106933354528079</v>
      </c>
      <c r="D31" s="230">
        <v>1.167684771685773</v>
      </c>
      <c r="E31" s="230">
        <v>1.3200514402560799</v>
      </c>
      <c r="F31" s="230">
        <v>1.6608551788222099</v>
      </c>
      <c r="G31" s="230">
        <v>2.4523758367219202</v>
      </c>
      <c r="H31" s="230">
        <v>2.658260766699716</v>
      </c>
      <c r="I31" s="230">
        <v>1.417527416970058</v>
      </c>
      <c r="J31" s="230">
        <v>1.7443789371834819</v>
      </c>
      <c r="K31" s="230">
        <v>2.1072300674908111</v>
      </c>
      <c r="L31" s="230">
        <v>1.6747246595668639</v>
      </c>
      <c r="M31" s="230">
        <v>1.1236328870432291</v>
      </c>
      <c r="N31" s="230">
        <v>1.328643903965697</v>
      </c>
      <c r="O31" s="230">
        <v>0.87168014601990029</v>
      </c>
      <c r="P31" s="230">
        <v>1.0225978825131761</v>
      </c>
      <c r="Q31" s="230">
        <v>1.22390365921431</v>
      </c>
      <c r="R31" s="230">
        <v>1.2468835873990101</v>
      </c>
      <c r="S31" s="230">
        <v>1.4164298235862141</v>
      </c>
      <c r="T31" s="230">
        <v>1.055586305506321</v>
      </c>
      <c r="U31" s="230">
        <v>0.98779457218663935</v>
      </c>
      <c r="V31" s="230">
        <v>1.1638317517162891</v>
      </c>
      <c r="W31" s="230">
        <v>1.3094035263564301</v>
      </c>
      <c r="X31" s="230">
        <v>1.394139500938278</v>
      </c>
      <c r="Y31" s="230">
        <v>1.510741806258993</v>
      </c>
      <c r="DA31" s="71" t="s">
        <v>2252</v>
      </c>
    </row>
    <row r="32" spans="1:105" ht="12" customHeight="1" x14ac:dyDescent="0.25">
      <c r="A32" s="60" t="s">
        <v>2167</v>
      </c>
      <c r="B32" s="329">
        <v>0.84778314441887892</v>
      </c>
      <c r="C32" s="329">
        <v>0.98427675300217854</v>
      </c>
      <c r="D32" s="329">
        <v>1.0785163944406351</v>
      </c>
      <c r="E32" s="329">
        <v>2.424931343530794</v>
      </c>
      <c r="F32" s="329">
        <v>2.980936381724681</v>
      </c>
      <c r="G32" s="329">
        <v>3.2269680704363219</v>
      </c>
      <c r="H32" s="329">
        <v>3.3298834608425159</v>
      </c>
      <c r="I32" s="329">
        <v>4.7796020825408023</v>
      </c>
      <c r="J32" s="329">
        <v>4.7819221826420799</v>
      </c>
      <c r="K32" s="329">
        <v>4.9458487252113006</v>
      </c>
      <c r="L32" s="329">
        <v>5.330353079716021</v>
      </c>
      <c r="M32" s="329">
        <v>8.0599977961072273</v>
      </c>
      <c r="N32" s="329">
        <v>5.5853436451971268</v>
      </c>
      <c r="O32" s="329">
        <v>5.3039979058103119</v>
      </c>
      <c r="P32" s="329">
        <v>5.0997282938716948</v>
      </c>
      <c r="Q32" s="329">
        <v>3.7903009149745759</v>
      </c>
      <c r="R32" s="329">
        <v>2.265829197127887</v>
      </c>
      <c r="S32" s="329">
        <v>1.1341117657692139</v>
      </c>
      <c r="T32" s="329">
        <v>2.686740056262249</v>
      </c>
      <c r="U32" s="329">
        <v>3.4912231690518412</v>
      </c>
      <c r="V32" s="329">
        <v>3.7716277113802259</v>
      </c>
      <c r="W32" s="329">
        <v>3.8274713427591718</v>
      </c>
      <c r="X32" s="329">
        <v>3.826786890319835</v>
      </c>
      <c r="Y32" s="329">
        <v>4.0032889787871841</v>
      </c>
      <c r="DA32" s="72" t="s">
        <v>2253</v>
      </c>
    </row>
    <row r="33" spans="1:105" ht="12" customHeight="1" x14ac:dyDescent="0.25">
      <c r="A33" s="60" t="s">
        <v>2169</v>
      </c>
      <c r="B33" s="329">
        <v>0.1392682866038647</v>
      </c>
      <c r="C33" s="329">
        <v>0.14027804961790599</v>
      </c>
      <c r="D33" s="329">
        <v>0.14587998620758039</v>
      </c>
      <c r="E33" s="329">
        <v>0.20388457084538791</v>
      </c>
      <c r="F33" s="329">
        <v>0.2012600665076853</v>
      </c>
      <c r="G33" s="329">
        <v>0.19979164934489391</v>
      </c>
      <c r="H33" s="329">
        <v>0.21221532759720299</v>
      </c>
      <c r="I33" s="329">
        <v>0.2257583796128769</v>
      </c>
      <c r="J33" s="329">
        <v>0.22478837591338671</v>
      </c>
      <c r="K33" s="329">
        <v>0.2184662942595702</v>
      </c>
      <c r="L33" s="329">
        <v>0.21114305882171941</v>
      </c>
      <c r="M33" s="329">
        <v>0.24853365887392359</v>
      </c>
      <c r="N33" s="329">
        <v>0.2150768511423625</v>
      </c>
      <c r="O33" s="329">
        <v>0.20540837339210849</v>
      </c>
      <c r="P33" s="329">
        <v>0.21478413569296029</v>
      </c>
      <c r="Q33" s="329">
        <v>0.18788289834943309</v>
      </c>
      <c r="R33" s="329">
        <v>0.14792815918210539</v>
      </c>
      <c r="S33" s="329">
        <v>0.1151779284853771</v>
      </c>
      <c r="T33" s="329">
        <v>0.15835126865057689</v>
      </c>
      <c r="U33" s="329">
        <v>0.1739429810105442</v>
      </c>
      <c r="V33" s="329">
        <v>0.18257631471432131</v>
      </c>
      <c r="W33" s="329">
        <v>0.1868118646805535</v>
      </c>
      <c r="X33" s="329">
        <v>0.1898062876565684</v>
      </c>
      <c r="Y33" s="329">
        <v>0.19772195273279231</v>
      </c>
      <c r="DA33" s="72" t="s">
        <v>2254</v>
      </c>
    </row>
    <row r="34" spans="1:105" ht="12" customHeight="1" x14ac:dyDescent="0.25">
      <c r="A34" s="57" t="s">
        <v>2171</v>
      </c>
      <c r="B34" s="261">
        <v>172.84835706441021</v>
      </c>
      <c r="C34" s="261">
        <v>163.6529573666333</v>
      </c>
      <c r="D34" s="261">
        <v>168.1898734049754</v>
      </c>
      <c r="E34" s="261">
        <v>170.98085132137069</v>
      </c>
      <c r="F34" s="261">
        <v>155.5275494946078</v>
      </c>
      <c r="G34" s="261">
        <v>156.8905917531726</v>
      </c>
      <c r="H34" s="261">
        <v>160.61715735940129</v>
      </c>
      <c r="I34" s="261">
        <v>147.53158543358529</v>
      </c>
      <c r="J34" s="261">
        <v>154.6236207599537</v>
      </c>
      <c r="K34" s="261">
        <v>144.29630620982741</v>
      </c>
      <c r="L34" s="261">
        <v>133.22745128067109</v>
      </c>
      <c r="M34" s="261">
        <v>125.8029871264601</v>
      </c>
      <c r="N34" s="261">
        <v>119.3948858468556</v>
      </c>
      <c r="O34" s="261">
        <v>99.430216236250885</v>
      </c>
      <c r="P34" s="261">
        <v>114.3535236334762</v>
      </c>
      <c r="Q34" s="261">
        <v>121.5744256651387</v>
      </c>
      <c r="R34" s="261">
        <v>107.3723668451136</v>
      </c>
      <c r="S34" s="261">
        <v>108.5258679406588</v>
      </c>
      <c r="T34" s="261">
        <v>108.6186986270218</v>
      </c>
      <c r="U34" s="261">
        <v>103.83864025938171</v>
      </c>
      <c r="V34" s="261">
        <v>109.31615487221509</v>
      </c>
      <c r="W34" s="261">
        <v>103.99965510191559</v>
      </c>
      <c r="X34" s="261">
        <v>106.93137956057831</v>
      </c>
      <c r="Y34" s="261">
        <v>113.67270174819539</v>
      </c>
      <c r="DA34" s="70" t="s">
        <v>2255</v>
      </c>
    </row>
    <row r="35" spans="1:105" ht="12" customHeight="1" x14ac:dyDescent="0.25">
      <c r="A35" s="64" t="s">
        <v>28</v>
      </c>
      <c r="B35" s="229">
        <v>0</v>
      </c>
      <c r="C35" s="229">
        <v>0</v>
      </c>
      <c r="D35" s="229">
        <v>0</v>
      </c>
      <c r="E35" s="229">
        <v>0</v>
      </c>
      <c r="F35" s="229">
        <v>0</v>
      </c>
      <c r="G35" s="229">
        <v>0</v>
      </c>
      <c r="H35" s="229">
        <v>0</v>
      </c>
      <c r="I35" s="229">
        <v>0</v>
      </c>
      <c r="J35" s="229">
        <v>0</v>
      </c>
      <c r="K35" s="229">
        <v>0</v>
      </c>
      <c r="L35" s="229">
        <v>0</v>
      </c>
      <c r="M35" s="229">
        <v>0</v>
      </c>
      <c r="N35" s="229">
        <v>0</v>
      </c>
      <c r="O35" s="229">
        <v>0</v>
      </c>
      <c r="P35" s="229">
        <v>0</v>
      </c>
      <c r="Q35" s="229">
        <v>0</v>
      </c>
      <c r="R35" s="229">
        <v>0</v>
      </c>
      <c r="S35" s="229">
        <v>0</v>
      </c>
      <c r="T35" s="229">
        <v>0</v>
      </c>
      <c r="U35" s="229">
        <v>0</v>
      </c>
      <c r="V35" s="229">
        <v>0</v>
      </c>
      <c r="W35" s="229">
        <v>0</v>
      </c>
      <c r="X35" s="229">
        <v>0</v>
      </c>
      <c r="Y35" s="229">
        <v>0</v>
      </c>
      <c r="DA35" s="73" t="s">
        <v>2256</v>
      </c>
    </row>
    <row r="36" spans="1:105" ht="12" customHeight="1" x14ac:dyDescent="0.25">
      <c r="A36" s="64" t="s">
        <v>30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2257</v>
      </c>
    </row>
    <row r="37" spans="1:105" ht="12" customHeight="1" x14ac:dyDescent="0.25">
      <c r="A37" s="64" t="s">
        <v>31</v>
      </c>
      <c r="B37" s="229">
        <v>10.88996197920765</v>
      </c>
      <c r="C37" s="229">
        <v>11.904189221280131</v>
      </c>
      <c r="D37" s="229">
        <v>11.10756129082502</v>
      </c>
      <c r="E37" s="229">
        <v>12.481744314641469</v>
      </c>
      <c r="F37" s="229">
        <v>10.876678007032179</v>
      </c>
      <c r="G37" s="229">
        <v>9.8333697282903199</v>
      </c>
      <c r="H37" s="229">
        <v>9.4245120098477795</v>
      </c>
      <c r="I37" s="229">
        <v>8.9905770337953825</v>
      </c>
      <c r="J37" s="229">
        <v>8.7078143078183157</v>
      </c>
      <c r="K37" s="229">
        <v>9.2172716195060076</v>
      </c>
      <c r="L37" s="229">
        <v>7.4151334161113907</v>
      </c>
      <c r="M37" s="229">
        <v>4.8217315383599333</v>
      </c>
      <c r="N37" s="229">
        <v>13.35802475447846</v>
      </c>
      <c r="O37" s="229">
        <v>20.169756194641671</v>
      </c>
      <c r="P37" s="229">
        <v>22.042299692777242</v>
      </c>
      <c r="Q37" s="229">
        <v>21.225362058147439</v>
      </c>
      <c r="R37" s="229">
        <v>23.035904098393161</v>
      </c>
      <c r="S37" s="229">
        <v>23.176179322375969</v>
      </c>
      <c r="T37" s="229">
        <v>25.898526253299181</v>
      </c>
      <c r="U37" s="229">
        <v>25.981490947145211</v>
      </c>
      <c r="V37" s="229">
        <v>26.461851782425779</v>
      </c>
      <c r="W37" s="229">
        <v>28.392561283503369</v>
      </c>
      <c r="X37" s="229">
        <v>29.802645322855501</v>
      </c>
      <c r="Y37" s="229">
        <v>27.924054438808149</v>
      </c>
      <c r="DA37" s="73" t="s">
        <v>2258</v>
      </c>
    </row>
    <row r="38" spans="1:105" ht="12" customHeight="1" x14ac:dyDescent="0.25">
      <c r="A38" s="64" t="s">
        <v>159</v>
      </c>
      <c r="B38" s="229">
        <v>14.51675053341188</v>
      </c>
      <c r="C38" s="229">
        <v>14.492461650716081</v>
      </c>
      <c r="D38" s="229">
        <v>14.0861347310745</v>
      </c>
      <c r="E38" s="229">
        <v>15.86297918137511</v>
      </c>
      <c r="F38" s="229">
        <v>6.6616014756956963</v>
      </c>
      <c r="G38" s="229">
        <v>6.7954316763803764</v>
      </c>
      <c r="H38" s="229">
        <v>7.0353089820936949</v>
      </c>
      <c r="I38" s="229">
        <v>6.3854989502467614</v>
      </c>
      <c r="J38" s="229">
        <v>5.8832192345427066</v>
      </c>
      <c r="K38" s="229">
        <v>5.0239509389159416</v>
      </c>
      <c r="L38" s="229">
        <v>4.3838692284036007</v>
      </c>
      <c r="M38" s="229">
        <v>2.7167810404736041</v>
      </c>
      <c r="N38" s="229">
        <v>4.9977129992286162</v>
      </c>
      <c r="O38" s="229">
        <v>6.0782632764320006</v>
      </c>
      <c r="P38" s="229">
        <v>7.9184157095423311</v>
      </c>
      <c r="Q38" s="229">
        <v>4.9217160208733413</v>
      </c>
      <c r="R38" s="229">
        <v>4.6577879495855141</v>
      </c>
      <c r="S38" s="229">
        <v>4.4388703961556173</v>
      </c>
      <c r="T38" s="229">
        <v>4.6684004393718768</v>
      </c>
      <c r="U38" s="229">
        <v>2.494503249422757</v>
      </c>
      <c r="V38" s="229">
        <v>2.3624291076156658</v>
      </c>
      <c r="W38" s="229">
        <v>2.2164697365272481</v>
      </c>
      <c r="X38" s="229">
        <v>2.2850637177367719</v>
      </c>
      <c r="Y38" s="229">
        <v>2.6706439107354929</v>
      </c>
      <c r="DA38" s="73" t="s">
        <v>2259</v>
      </c>
    </row>
    <row r="39" spans="1:105" ht="12" customHeight="1" x14ac:dyDescent="0.25">
      <c r="A39" s="64" t="s">
        <v>32</v>
      </c>
      <c r="B39" s="229">
        <v>54.940347499273763</v>
      </c>
      <c r="C39" s="229">
        <v>49.229648133144167</v>
      </c>
      <c r="D39" s="229">
        <v>49.067169597164849</v>
      </c>
      <c r="E39" s="229">
        <v>56.586709233124942</v>
      </c>
      <c r="F39" s="229">
        <v>44.707697701068597</v>
      </c>
      <c r="G39" s="229">
        <v>27.462585166181441</v>
      </c>
      <c r="H39" s="229">
        <v>34.069021469933929</v>
      </c>
      <c r="I39" s="229">
        <v>32.989182976573112</v>
      </c>
      <c r="J39" s="229">
        <v>26.713676060451501</v>
      </c>
      <c r="K39" s="229">
        <v>17.508906070743119</v>
      </c>
      <c r="L39" s="229">
        <v>15.222802548351639</v>
      </c>
      <c r="M39" s="229">
        <v>14.236863745773141</v>
      </c>
      <c r="N39" s="229">
        <v>15.752909962780199</v>
      </c>
      <c r="O39" s="229">
        <v>19.29997144423206</v>
      </c>
      <c r="P39" s="229">
        <v>21.528135819626812</v>
      </c>
      <c r="Q39" s="229">
        <v>20.378887964034089</v>
      </c>
      <c r="R39" s="229">
        <v>21.2727640955348</v>
      </c>
      <c r="S39" s="229">
        <v>21.256706329942411</v>
      </c>
      <c r="T39" s="229">
        <v>20.510343969428259</v>
      </c>
      <c r="U39" s="229">
        <v>21.982866088578</v>
      </c>
      <c r="V39" s="229">
        <v>19.11469371997725</v>
      </c>
      <c r="W39" s="229">
        <v>20.87251751328321</v>
      </c>
      <c r="X39" s="229">
        <v>20.382474467439291</v>
      </c>
      <c r="Y39" s="229">
        <v>21.16865485008563</v>
      </c>
      <c r="DA39" s="73" t="s">
        <v>2260</v>
      </c>
    </row>
    <row r="40" spans="1:105" ht="12" customHeight="1" x14ac:dyDescent="0.25">
      <c r="A40" s="64" t="s">
        <v>33</v>
      </c>
      <c r="B40" s="229">
        <v>0</v>
      </c>
      <c r="C40" s="229">
        <v>0</v>
      </c>
      <c r="D40" s="229">
        <v>0</v>
      </c>
      <c r="E40" s="229">
        <v>0</v>
      </c>
      <c r="F40" s="229">
        <v>0</v>
      </c>
      <c r="G40" s="229">
        <v>0</v>
      </c>
      <c r="H40" s="229">
        <v>0</v>
      </c>
      <c r="I40" s="229">
        <v>0</v>
      </c>
      <c r="J40" s="229">
        <v>0</v>
      </c>
      <c r="K40" s="229">
        <v>0</v>
      </c>
      <c r="L40" s="229">
        <v>0</v>
      </c>
      <c r="M40" s="229">
        <v>0</v>
      </c>
      <c r="N40" s="229">
        <v>0</v>
      </c>
      <c r="O40" s="229">
        <v>0</v>
      </c>
      <c r="P40" s="229">
        <v>0</v>
      </c>
      <c r="Q40" s="229">
        <v>0</v>
      </c>
      <c r="R40" s="229">
        <v>0</v>
      </c>
      <c r="S40" s="229">
        <v>9.7739193407020211E-2</v>
      </c>
      <c r="T40" s="229">
        <v>9.7705018863697868E-2</v>
      </c>
      <c r="U40" s="229">
        <v>0.12600154059140289</v>
      </c>
      <c r="V40" s="229">
        <v>0.17118028663471321</v>
      </c>
      <c r="W40" s="229">
        <v>0.1170478102869411</v>
      </c>
      <c r="X40" s="229">
        <v>4.2991575282013007E-2</v>
      </c>
      <c r="Y40" s="229">
        <v>2.0060456828743509E-2</v>
      </c>
      <c r="DA40" s="73" t="s">
        <v>2261</v>
      </c>
    </row>
    <row r="41" spans="1:105" ht="12" customHeight="1" x14ac:dyDescent="0.25">
      <c r="A41" s="64" t="s">
        <v>35</v>
      </c>
      <c r="B41" s="229">
        <v>15.26618483451696</v>
      </c>
      <c r="C41" s="229">
        <v>12.507482695046169</v>
      </c>
      <c r="D41" s="229">
        <v>12.819247267921689</v>
      </c>
      <c r="E41" s="229">
        <v>18.178111724203639</v>
      </c>
      <c r="F41" s="229">
        <v>22.448899106619201</v>
      </c>
      <c r="G41" s="229">
        <v>30.121133056599799</v>
      </c>
      <c r="H41" s="229">
        <v>36.220479491035071</v>
      </c>
      <c r="I41" s="229">
        <v>20.086151543416829</v>
      </c>
      <c r="J41" s="229">
        <v>22.218014003897181</v>
      </c>
      <c r="K41" s="229">
        <v>28.106038184231029</v>
      </c>
      <c r="L41" s="229">
        <v>22.41127033768721</v>
      </c>
      <c r="M41" s="229">
        <v>19.485977180581919</v>
      </c>
      <c r="N41" s="229">
        <v>22.996283327451099</v>
      </c>
      <c r="O41" s="229">
        <v>20.58773574561965</v>
      </c>
      <c r="P41" s="229">
        <v>21.03669722081538</v>
      </c>
      <c r="Q41" s="229">
        <v>18.957988595549441</v>
      </c>
      <c r="R41" s="229">
        <v>19.419342050322228</v>
      </c>
      <c r="S41" s="229">
        <v>18.992259653645181</v>
      </c>
      <c r="T41" s="229">
        <v>16.96263855330502</v>
      </c>
      <c r="U41" s="229">
        <v>18.483238689229239</v>
      </c>
      <c r="V41" s="229">
        <v>21.187783713657971</v>
      </c>
      <c r="W41" s="229">
        <v>28.586116474232561</v>
      </c>
      <c r="X41" s="229">
        <v>30.185295957478822</v>
      </c>
      <c r="Y41" s="229">
        <v>30.94198530566187</v>
      </c>
      <c r="DA41" s="73" t="s">
        <v>2262</v>
      </c>
    </row>
    <row r="42" spans="1:105" ht="12" customHeight="1" x14ac:dyDescent="0.25">
      <c r="A42" s="64" t="s">
        <v>36</v>
      </c>
      <c r="B42" s="229">
        <v>0</v>
      </c>
      <c r="C42" s="229">
        <v>0</v>
      </c>
      <c r="D42" s="229">
        <v>0</v>
      </c>
      <c r="E42" s="229">
        <v>0</v>
      </c>
      <c r="F42" s="229">
        <v>0</v>
      </c>
      <c r="G42" s="229">
        <v>0</v>
      </c>
      <c r="H42" s="229">
        <v>0</v>
      </c>
      <c r="I42" s="229">
        <v>0</v>
      </c>
      <c r="J42" s="229">
        <v>0</v>
      </c>
      <c r="K42" s="229">
        <v>0</v>
      </c>
      <c r="L42" s="229">
        <v>0</v>
      </c>
      <c r="M42" s="229">
        <v>0</v>
      </c>
      <c r="N42" s="229">
        <v>0</v>
      </c>
      <c r="O42" s="229">
        <v>0</v>
      </c>
      <c r="P42" s="229">
        <v>0</v>
      </c>
      <c r="Q42" s="229">
        <v>0</v>
      </c>
      <c r="R42" s="229">
        <v>0</v>
      </c>
      <c r="S42" s="229">
        <v>0</v>
      </c>
      <c r="T42" s="229">
        <v>0</v>
      </c>
      <c r="U42" s="229">
        <v>0</v>
      </c>
      <c r="V42" s="229">
        <v>0</v>
      </c>
      <c r="W42" s="229">
        <v>0</v>
      </c>
      <c r="X42" s="229">
        <v>0</v>
      </c>
      <c r="Y42" s="229">
        <v>0</v>
      </c>
      <c r="DA42" s="73" t="s">
        <v>2263</v>
      </c>
    </row>
    <row r="43" spans="1:105" ht="12" customHeight="1" x14ac:dyDescent="0.25">
      <c r="A43" s="64" t="s">
        <v>38</v>
      </c>
      <c r="B43" s="229">
        <v>77.235112217999969</v>
      </c>
      <c r="C43" s="229">
        <v>75.519175666446742</v>
      </c>
      <c r="D43" s="229">
        <v>81.109760517989343</v>
      </c>
      <c r="E43" s="229">
        <v>67.871306868025513</v>
      </c>
      <c r="F43" s="229">
        <v>70.832673204192105</v>
      </c>
      <c r="G43" s="229">
        <v>82.678072125720661</v>
      </c>
      <c r="H43" s="229">
        <v>73.867835406490784</v>
      </c>
      <c r="I43" s="229">
        <v>79.080174929553195</v>
      </c>
      <c r="J43" s="229">
        <v>91.10089715324402</v>
      </c>
      <c r="K43" s="229">
        <v>84.440139396431277</v>
      </c>
      <c r="L43" s="229">
        <v>83.794375750117311</v>
      </c>
      <c r="M43" s="229">
        <v>84.541633621271501</v>
      </c>
      <c r="N43" s="229">
        <v>62.289954802917222</v>
      </c>
      <c r="O43" s="229">
        <v>33.2944895753255</v>
      </c>
      <c r="P43" s="229">
        <v>41.827975190714412</v>
      </c>
      <c r="Q43" s="229">
        <v>56.090471026534352</v>
      </c>
      <c r="R43" s="229">
        <v>38.98656865127785</v>
      </c>
      <c r="S43" s="229">
        <v>40.56411304513265</v>
      </c>
      <c r="T43" s="229">
        <v>40.481084392753758</v>
      </c>
      <c r="U43" s="229">
        <v>34.770539744415103</v>
      </c>
      <c r="V43" s="229">
        <v>40.018216261903689</v>
      </c>
      <c r="W43" s="229">
        <v>23.81494228408225</v>
      </c>
      <c r="X43" s="229">
        <v>24.232908519785941</v>
      </c>
      <c r="Y43" s="229">
        <v>30.947302786075479</v>
      </c>
      <c r="DA43" s="73" t="s">
        <v>2264</v>
      </c>
    </row>
    <row r="44" spans="1:105" ht="12" customHeight="1" x14ac:dyDescent="0.25">
      <c r="A44" s="64" t="s">
        <v>39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2265</v>
      </c>
    </row>
    <row r="45" spans="1:105" ht="12" customHeight="1" x14ac:dyDescent="0.25">
      <c r="A45" s="57" t="s">
        <v>2183</v>
      </c>
      <c r="B45" s="261">
        <f t="shared" ref="B45:Y45" si="2">B46+B52+B63+B64+B65</f>
        <v>26.410808437857639</v>
      </c>
      <c r="C45" s="261">
        <f t="shared" si="2"/>
        <v>25.124316847806302</v>
      </c>
      <c r="D45" s="261">
        <f t="shared" si="2"/>
        <v>25.793897382367842</v>
      </c>
      <c r="E45" s="261">
        <f t="shared" si="2"/>
        <v>27.474952097315239</v>
      </c>
      <c r="F45" s="261">
        <f t="shared" si="2"/>
        <v>25.21463777992491</v>
      </c>
      <c r="G45" s="261">
        <f t="shared" si="2"/>
        <v>25.300069287909739</v>
      </c>
      <c r="H45" s="261">
        <f t="shared" si="2"/>
        <v>26.191732445194855</v>
      </c>
      <c r="I45" s="261">
        <f t="shared" si="2"/>
        <v>24.431314727050989</v>
      </c>
      <c r="J45" s="261">
        <f t="shared" si="2"/>
        <v>25.278538530445122</v>
      </c>
      <c r="K45" s="261">
        <f t="shared" si="2"/>
        <v>23.863134101538513</v>
      </c>
      <c r="L45" s="261">
        <f t="shared" si="2"/>
        <v>22.10096376903325</v>
      </c>
      <c r="M45" s="261">
        <f t="shared" si="2"/>
        <v>21.722549257299963</v>
      </c>
      <c r="N45" s="261">
        <f t="shared" si="2"/>
        <v>20.520580399335426</v>
      </c>
      <c r="O45" s="261">
        <f t="shared" si="2"/>
        <v>17.712907752805922</v>
      </c>
      <c r="P45" s="261">
        <f t="shared" si="2"/>
        <v>19.950671309138126</v>
      </c>
      <c r="Q45" s="261">
        <f t="shared" si="2"/>
        <v>20.362709170147475</v>
      </c>
      <c r="R45" s="261">
        <f t="shared" si="2"/>
        <v>17.74691190310666</v>
      </c>
      <c r="S45" s="261">
        <f t="shared" si="2"/>
        <v>17.292569978250373</v>
      </c>
      <c r="T45" s="261">
        <f t="shared" si="2"/>
        <v>18.105343569805175</v>
      </c>
      <c r="U45" s="261">
        <f t="shared" si="2"/>
        <v>17.757165233527772</v>
      </c>
      <c r="V45" s="261">
        <f t="shared" si="2"/>
        <v>18.675738082578466</v>
      </c>
      <c r="W45" s="261">
        <f t="shared" si="2"/>
        <v>18.080360395826634</v>
      </c>
      <c r="X45" s="261">
        <f t="shared" si="2"/>
        <v>18.552601356956739</v>
      </c>
      <c r="Y45" s="261">
        <f t="shared" si="2"/>
        <v>19.630200902148587</v>
      </c>
      <c r="DA45" s="70"/>
    </row>
    <row r="46" spans="1:105" ht="12" customHeight="1" x14ac:dyDescent="0.25">
      <c r="A46" s="165" t="s">
        <v>2184</v>
      </c>
      <c r="B46" s="346">
        <v>12.096088390167751</v>
      </c>
      <c r="C46" s="346">
        <v>11.4238694548879</v>
      </c>
      <c r="D46" s="346">
        <v>11.68367113991715</v>
      </c>
      <c r="E46" s="346">
        <v>12.15831192956518</v>
      </c>
      <c r="F46" s="346">
        <v>11.00590217123945</v>
      </c>
      <c r="G46" s="346">
        <v>11.023346732555391</v>
      </c>
      <c r="H46" s="346">
        <v>11.44159561212939</v>
      </c>
      <c r="I46" s="346">
        <v>10.34356393138169</v>
      </c>
      <c r="J46" s="346">
        <v>10.720369092511801</v>
      </c>
      <c r="K46" s="346">
        <v>10.12527367805475</v>
      </c>
      <c r="L46" s="346">
        <v>9.2518852962957965</v>
      </c>
      <c r="M46" s="346">
        <v>8.7296700023033758</v>
      </c>
      <c r="N46" s="346">
        <v>8.5533076643701129</v>
      </c>
      <c r="O46" s="346">
        <v>7.2867866180957943</v>
      </c>
      <c r="P46" s="346">
        <v>8.3349761787046752</v>
      </c>
      <c r="Q46" s="346">
        <v>8.7213254800941371</v>
      </c>
      <c r="R46" s="346">
        <v>7.7804198364079564</v>
      </c>
      <c r="S46" s="346">
        <v>7.8196691807528778</v>
      </c>
      <c r="T46" s="346">
        <v>7.8708800184774752</v>
      </c>
      <c r="U46" s="346">
        <v>7.5784731032896797</v>
      </c>
      <c r="V46" s="346">
        <v>7.9696015079150708</v>
      </c>
      <c r="W46" s="346">
        <v>7.6655017966401662</v>
      </c>
      <c r="X46" s="346">
        <v>7.8838877962424441</v>
      </c>
      <c r="Y46" s="346">
        <v>8.3597436460894361</v>
      </c>
      <c r="DA46" s="167" t="s">
        <v>2266</v>
      </c>
    </row>
    <row r="47" spans="1:105" ht="12" customHeight="1" x14ac:dyDescent="0.25">
      <c r="A47" s="59" t="s">
        <v>28</v>
      </c>
      <c r="B47" s="230">
        <v>0</v>
      </c>
      <c r="C47" s="230">
        <v>0</v>
      </c>
      <c r="D47" s="230">
        <v>0</v>
      </c>
      <c r="E47" s="230">
        <v>0</v>
      </c>
      <c r="F47" s="230">
        <v>0</v>
      </c>
      <c r="G47" s="230">
        <v>0</v>
      </c>
      <c r="H47" s="230">
        <v>0</v>
      </c>
      <c r="I47" s="230">
        <v>0</v>
      </c>
      <c r="J47" s="230">
        <v>0</v>
      </c>
      <c r="K47" s="230">
        <v>0</v>
      </c>
      <c r="L47" s="230">
        <v>0</v>
      </c>
      <c r="M47" s="230">
        <v>0</v>
      </c>
      <c r="N47" s="230">
        <v>0</v>
      </c>
      <c r="O47" s="230">
        <v>0</v>
      </c>
      <c r="P47" s="230">
        <v>0</v>
      </c>
      <c r="Q47" s="230">
        <v>0</v>
      </c>
      <c r="R47" s="230">
        <v>0</v>
      </c>
      <c r="S47" s="230">
        <v>0</v>
      </c>
      <c r="T47" s="230">
        <v>0</v>
      </c>
      <c r="U47" s="230">
        <v>0</v>
      </c>
      <c r="V47" s="230">
        <v>0</v>
      </c>
      <c r="W47" s="230">
        <v>0</v>
      </c>
      <c r="X47" s="230">
        <v>0</v>
      </c>
      <c r="Y47" s="230">
        <v>0</v>
      </c>
      <c r="DA47" s="71" t="s">
        <v>2267</v>
      </c>
    </row>
    <row r="48" spans="1:105" ht="12" customHeight="1" x14ac:dyDescent="0.25">
      <c r="A48" s="59" t="s">
        <v>31</v>
      </c>
      <c r="B48" s="230">
        <v>1.371412682924793</v>
      </c>
      <c r="C48" s="230">
        <v>1.5367053541660849</v>
      </c>
      <c r="D48" s="230">
        <v>1.484041365010818</v>
      </c>
      <c r="E48" s="230">
        <v>1.4655481512587341</v>
      </c>
      <c r="F48" s="230">
        <v>1.4054878066887879</v>
      </c>
      <c r="G48" s="230">
        <v>1.455101047789197</v>
      </c>
      <c r="H48" s="230">
        <v>1.237705239342652</v>
      </c>
      <c r="I48" s="230">
        <v>1.35197571187467</v>
      </c>
      <c r="J48" s="230">
        <v>1.463335892054624</v>
      </c>
      <c r="K48" s="230">
        <v>1.554308742221733</v>
      </c>
      <c r="L48" s="230">
        <v>1.383382027948767</v>
      </c>
      <c r="M48" s="230">
        <v>1.0159385487166219</v>
      </c>
      <c r="N48" s="230">
        <v>1.9953849638426631</v>
      </c>
      <c r="O48" s="230">
        <v>2.2165153810509848</v>
      </c>
      <c r="P48" s="230">
        <v>2.527409908476288</v>
      </c>
      <c r="Q48" s="230">
        <v>2.8181076321758072</v>
      </c>
      <c r="R48" s="230">
        <v>2.6124427701798472</v>
      </c>
      <c r="S48" s="230">
        <v>2.6617430003928351</v>
      </c>
      <c r="T48" s="230">
        <v>2.986965498400564</v>
      </c>
      <c r="U48" s="230">
        <v>2.845005638435071</v>
      </c>
      <c r="V48" s="230">
        <v>3.0401879480840108</v>
      </c>
      <c r="W48" s="230">
        <v>2.7086726080944672</v>
      </c>
      <c r="X48" s="230">
        <v>2.8330739877998199</v>
      </c>
      <c r="Y48" s="230">
        <v>2.8128778593271502</v>
      </c>
      <c r="DA48" s="71" t="s">
        <v>2268</v>
      </c>
    </row>
    <row r="49" spans="1:105" ht="12" customHeight="1" x14ac:dyDescent="0.25">
      <c r="A49" s="59" t="s">
        <v>159</v>
      </c>
      <c r="B49" s="230">
        <v>1.7940306094540259</v>
      </c>
      <c r="C49" s="230">
        <v>1.835910812811838</v>
      </c>
      <c r="D49" s="230">
        <v>1.846876107139988</v>
      </c>
      <c r="E49" s="230">
        <v>1.8277980144558501</v>
      </c>
      <c r="F49" s="230">
        <v>0.84474979516311177</v>
      </c>
      <c r="G49" s="230">
        <v>0.98679393592785125</v>
      </c>
      <c r="H49" s="230">
        <v>0.90669280608614955</v>
      </c>
      <c r="I49" s="230">
        <v>0.94231216510087623</v>
      </c>
      <c r="J49" s="230">
        <v>0.97021622927029527</v>
      </c>
      <c r="K49" s="230">
        <v>0.83137877074034006</v>
      </c>
      <c r="L49" s="230">
        <v>0.80260042868473613</v>
      </c>
      <c r="M49" s="230">
        <v>0.56174302403218657</v>
      </c>
      <c r="N49" s="230">
        <v>0.73261262882396683</v>
      </c>
      <c r="O49" s="230">
        <v>0.65549328189090472</v>
      </c>
      <c r="P49" s="230">
        <v>0.89099592112547421</v>
      </c>
      <c r="Q49" s="230">
        <v>0.64126517816914574</v>
      </c>
      <c r="R49" s="230">
        <v>0.51837001669918803</v>
      </c>
      <c r="S49" s="230">
        <v>0.50028257899309958</v>
      </c>
      <c r="T49" s="230">
        <v>0.52837455247472565</v>
      </c>
      <c r="U49" s="230">
        <v>0.26805367943704927</v>
      </c>
      <c r="V49" s="230">
        <v>0.26635301819147472</v>
      </c>
      <c r="W49" s="230">
        <v>0.20750682565832371</v>
      </c>
      <c r="X49" s="230">
        <v>0.2131670395540568</v>
      </c>
      <c r="Y49" s="230">
        <v>0.26400188085521681</v>
      </c>
      <c r="DA49" s="71" t="s">
        <v>2269</v>
      </c>
    </row>
    <row r="50" spans="1:105" ht="12" customHeight="1" x14ac:dyDescent="0.25">
      <c r="A50" s="59" t="s">
        <v>32</v>
      </c>
      <c r="B50" s="230">
        <v>7.0034889411667196</v>
      </c>
      <c r="C50" s="230">
        <v>6.4327809314622568</v>
      </c>
      <c r="D50" s="230">
        <v>6.6358955548455496</v>
      </c>
      <c r="E50" s="230">
        <v>6.7254367967376307</v>
      </c>
      <c r="F50" s="230">
        <v>5.8478249409685574</v>
      </c>
      <c r="G50" s="230">
        <v>4.1135184417388064</v>
      </c>
      <c r="H50" s="230">
        <v>4.5289681263533854</v>
      </c>
      <c r="I50" s="230">
        <v>5.0215076653037114</v>
      </c>
      <c r="J50" s="230">
        <v>4.5441197539028666</v>
      </c>
      <c r="K50" s="230">
        <v>2.9886507303233172</v>
      </c>
      <c r="L50" s="230">
        <v>2.8747429743951969</v>
      </c>
      <c r="M50" s="230">
        <v>3.036407034866095</v>
      </c>
      <c r="N50" s="230">
        <v>2.3819162607264648</v>
      </c>
      <c r="O50" s="230">
        <v>2.1468812066265861</v>
      </c>
      <c r="P50" s="230">
        <v>2.4986559054132078</v>
      </c>
      <c r="Q50" s="230">
        <v>2.7388244604513088</v>
      </c>
      <c r="R50" s="230">
        <v>2.442005819733839</v>
      </c>
      <c r="S50" s="230">
        <v>2.4711635983857829</v>
      </c>
      <c r="T50" s="230">
        <v>2.3944696997397239</v>
      </c>
      <c r="U50" s="230">
        <v>2.4366021524031449</v>
      </c>
      <c r="V50" s="230">
        <v>2.2229453771992591</v>
      </c>
      <c r="W50" s="230">
        <v>2.0156170589516891</v>
      </c>
      <c r="X50" s="230">
        <v>1.9612874815834349</v>
      </c>
      <c r="Y50" s="230">
        <v>2.158474427368867</v>
      </c>
      <c r="DA50" s="71" t="s">
        <v>2270</v>
      </c>
    </row>
    <row r="51" spans="1:105" ht="12" customHeight="1" x14ac:dyDescent="0.25">
      <c r="A51" s="59" t="s">
        <v>35</v>
      </c>
      <c r="B51" s="230">
        <v>1.9271561566222131</v>
      </c>
      <c r="C51" s="230">
        <v>1.618472356447723</v>
      </c>
      <c r="D51" s="230">
        <v>1.716858112920792</v>
      </c>
      <c r="E51" s="230">
        <v>2.1395289671129629</v>
      </c>
      <c r="F51" s="230">
        <v>2.907839628418988</v>
      </c>
      <c r="G51" s="230">
        <v>4.4679333070995373</v>
      </c>
      <c r="H51" s="230">
        <v>4.7682294403472048</v>
      </c>
      <c r="I51" s="230">
        <v>3.027768389102437</v>
      </c>
      <c r="J51" s="230">
        <v>3.7426972172840141</v>
      </c>
      <c r="K51" s="230">
        <v>4.7509354347693566</v>
      </c>
      <c r="L51" s="230">
        <v>4.1911598652670969</v>
      </c>
      <c r="M51" s="230">
        <v>4.1155813946884727</v>
      </c>
      <c r="N51" s="230">
        <v>3.4433938109770179</v>
      </c>
      <c r="O51" s="230">
        <v>2.2678967485273192</v>
      </c>
      <c r="P51" s="230">
        <v>2.4179144436897051</v>
      </c>
      <c r="Q51" s="230">
        <v>2.5231282092978762</v>
      </c>
      <c r="R51" s="230">
        <v>2.2076012297950798</v>
      </c>
      <c r="S51" s="230">
        <v>2.1864800029811611</v>
      </c>
      <c r="T51" s="230">
        <v>1.961070267862461</v>
      </c>
      <c r="U51" s="230">
        <v>2.0288116330144139</v>
      </c>
      <c r="V51" s="230">
        <v>2.4401151644403272</v>
      </c>
      <c r="W51" s="230">
        <v>2.733705303935686</v>
      </c>
      <c r="X51" s="230">
        <v>2.8763592873051311</v>
      </c>
      <c r="Y51" s="230">
        <v>3.1243894785382009</v>
      </c>
      <c r="DA51" s="71" t="s">
        <v>2271</v>
      </c>
    </row>
    <row r="52" spans="1:105" ht="12" customHeight="1" x14ac:dyDescent="0.25">
      <c r="A52" s="165" t="s">
        <v>2191</v>
      </c>
      <c r="B52" s="346">
        <v>11.878655030596111</v>
      </c>
      <c r="C52" s="346">
        <v>11.24671971611906</v>
      </c>
      <c r="D52" s="346">
        <v>11.55851012846392</v>
      </c>
      <c r="E52" s="346">
        <v>11.7503144616374</v>
      </c>
      <c r="F52" s="346">
        <v>10.688317433714291</v>
      </c>
      <c r="G52" s="346">
        <v>10.78198976625248</v>
      </c>
      <c r="H52" s="346">
        <v>11.038090478096549</v>
      </c>
      <c r="I52" s="346">
        <v>10.138810916377031</v>
      </c>
      <c r="J52" s="346">
        <v>10.62619675294208</v>
      </c>
      <c r="K52" s="346">
        <v>9.9164728711715799</v>
      </c>
      <c r="L52" s="346">
        <v>9.1557881211385528</v>
      </c>
      <c r="M52" s="346">
        <v>8.6455567832610676</v>
      </c>
      <c r="N52" s="346">
        <v>8.2051729358567336</v>
      </c>
      <c r="O52" s="346">
        <v>6.8331412478967124</v>
      </c>
      <c r="P52" s="346">
        <v>7.85871547664755</v>
      </c>
      <c r="Q52" s="346">
        <v>8.3549574178531945</v>
      </c>
      <c r="R52" s="346">
        <v>7.3789495441743682</v>
      </c>
      <c r="S52" s="346">
        <v>7.4582215825327767</v>
      </c>
      <c r="T52" s="346">
        <v>7.4646011843889184</v>
      </c>
      <c r="U52" s="346">
        <v>7.1361013054218763</v>
      </c>
      <c r="V52" s="346">
        <v>7.5125324593879554</v>
      </c>
      <c r="W52" s="346">
        <v>7.1471667260122054</v>
      </c>
      <c r="X52" s="346">
        <v>7.3486435816830928</v>
      </c>
      <c r="Y52" s="346">
        <v>7.8119273645134122</v>
      </c>
      <c r="DA52" s="167" t="s">
        <v>2272</v>
      </c>
    </row>
    <row r="53" spans="1:105" ht="12" customHeight="1" x14ac:dyDescent="0.25">
      <c r="A53" s="64" t="s">
        <v>28</v>
      </c>
      <c r="B53" s="229">
        <v>0</v>
      </c>
      <c r="C53" s="229">
        <v>0</v>
      </c>
      <c r="D53" s="229">
        <v>0</v>
      </c>
      <c r="E53" s="229">
        <v>0</v>
      </c>
      <c r="F53" s="229">
        <v>0</v>
      </c>
      <c r="G53" s="229">
        <v>0</v>
      </c>
      <c r="H53" s="229">
        <v>0</v>
      </c>
      <c r="I53" s="229">
        <v>0</v>
      </c>
      <c r="J53" s="229">
        <v>0</v>
      </c>
      <c r="K53" s="229">
        <v>0</v>
      </c>
      <c r="L53" s="229">
        <v>0</v>
      </c>
      <c r="M53" s="229">
        <v>0</v>
      </c>
      <c r="N53" s="229">
        <v>0</v>
      </c>
      <c r="O53" s="229">
        <v>0</v>
      </c>
      <c r="P53" s="229">
        <v>0</v>
      </c>
      <c r="Q53" s="229">
        <v>0</v>
      </c>
      <c r="R53" s="229">
        <v>0</v>
      </c>
      <c r="S53" s="229">
        <v>0</v>
      </c>
      <c r="T53" s="229">
        <v>0</v>
      </c>
      <c r="U53" s="229">
        <v>0</v>
      </c>
      <c r="V53" s="229">
        <v>0</v>
      </c>
      <c r="W53" s="229">
        <v>0</v>
      </c>
      <c r="X53" s="229">
        <v>0</v>
      </c>
      <c r="Y53" s="229">
        <v>0</v>
      </c>
      <c r="DA53" s="73" t="s">
        <v>2273</v>
      </c>
    </row>
    <row r="54" spans="1:105" ht="12" customHeight="1" x14ac:dyDescent="0.25">
      <c r="A54" s="64" t="s">
        <v>30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2274</v>
      </c>
    </row>
    <row r="55" spans="1:105" ht="12" customHeight="1" x14ac:dyDescent="0.25">
      <c r="A55" s="64" t="s">
        <v>31</v>
      </c>
      <c r="B55" s="229">
        <v>0.74839069253699253</v>
      </c>
      <c r="C55" s="229">
        <v>0.81809141596777646</v>
      </c>
      <c r="D55" s="229">
        <v>0.7633447667410922</v>
      </c>
      <c r="E55" s="229">
        <v>0.85778272592131366</v>
      </c>
      <c r="F55" s="229">
        <v>0.74747777831791373</v>
      </c>
      <c r="G55" s="229">
        <v>0.67577851924354893</v>
      </c>
      <c r="H55" s="229">
        <v>0.64768059643734111</v>
      </c>
      <c r="I55" s="229">
        <v>0.61785928963535919</v>
      </c>
      <c r="J55" s="229">
        <v>0.59842699109091324</v>
      </c>
      <c r="K55" s="229">
        <v>0.63343841822352909</v>
      </c>
      <c r="L55" s="229">
        <v>0.50959010170406227</v>
      </c>
      <c r="M55" s="229">
        <v>0.33136378364869218</v>
      </c>
      <c r="N55" s="229">
        <v>0.91800333334660589</v>
      </c>
      <c r="O55" s="229">
        <v>1.386125850175693</v>
      </c>
      <c r="P55" s="229">
        <v>1.5148126287017349</v>
      </c>
      <c r="Q55" s="229">
        <v>1.458670235981957</v>
      </c>
      <c r="R55" s="229">
        <v>1.58309608925435</v>
      </c>
      <c r="S55" s="229">
        <v>1.5927362213523979</v>
      </c>
      <c r="T55" s="229">
        <v>1.7798240283483799</v>
      </c>
      <c r="U55" s="229">
        <v>1.785525609749866</v>
      </c>
      <c r="V55" s="229">
        <v>1.818537440174038</v>
      </c>
      <c r="W55" s="229">
        <v>1.9512215600413081</v>
      </c>
      <c r="X55" s="229">
        <v>2.0481267441696822</v>
      </c>
      <c r="Y55" s="229">
        <v>1.919024371233006</v>
      </c>
      <c r="DA55" s="73" t="s">
        <v>2275</v>
      </c>
    </row>
    <row r="56" spans="1:105" ht="12" customHeight="1" x14ac:dyDescent="0.25">
      <c r="A56" s="64" t="s">
        <v>159</v>
      </c>
      <c r="B56" s="229">
        <v>0.99763442754254206</v>
      </c>
      <c r="C56" s="229">
        <v>0.99596522302407198</v>
      </c>
      <c r="D56" s="229">
        <v>0.96804122426561945</v>
      </c>
      <c r="E56" s="229">
        <v>1.0901512785734251</v>
      </c>
      <c r="F56" s="229">
        <v>0.45780513754962548</v>
      </c>
      <c r="G56" s="229">
        <v>0.46700234840894789</v>
      </c>
      <c r="H56" s="229">
        <v>0.48348743286465662</v>
      </c>
      <c r="I56" s="229">
        <v>0.43883054786543141</v>
      </c>
      <c r="J56" s="229">
        <v>0.40431238655313728</v>
      </c>
      <c r="K56" s="229">
        <v>0.3452609044573306</v>
      </c>
      <c r="L56" s="229">
        <v>0.30127257873817609</v>
      </c>
      <c r="M56" s="229">
        <v>0.18670530239072031</v>
      </c>
      <c r="N56" s="229">
        <v>0.34345775492468472</v>
      </c>
      <c r="O56" s="229">
        <v>0.41771639529655108</v>
      </c>
      <c r="P56" s="229">
        <v>0.54417716315033104</v>
      </c>
      <c r="Q56" s="229">
        <v>0.33823501572957831</v>
      </c>
      <c r="R56" s="229">
        <v>0.32009709087472749</v>
      </c>
      <c r="S56" s="229">
        <v>0.30505242315846581</v>
      </c>
      <c r="T56" s="229">
        <v>0.32082641284994867</v>
      </c>
      <c r="U56" s="229">
        <v>0.1714297091152111</v>
      </c>
      <c r="V56" s="229">
        <v>0.16235317986359751</v>
      </c>
      <c r="W56" s="229">
        <v>0.1523224162099053</v>
      </c>
      <c r="X56" s="229">
        <v>0.15703639934403199</v>
      </c>
      <c r="Y56" s="229">
        <v>0.1835346211209142</v>
      </c>
      <c r="DA56" s="73" t="s">
        <v>2276</v>
      </c>
    </row>
    <row r="57" spans="1:105" ht="12" customHeight="1" x14ac:dyDescent="0.25">
      <c r="A57" s="64" t="s">
        <v>32</v>
      </c>
      <c r="B57" s="229">
        <v>3.7756646709795172</v>
      </c>
      <c r="C57" s="229">
        <v>3.3832083647363569</v>
      </c>
      <c r="D57" s="229">
        <v>3.3720423547634919</v>
      </c>
      <c r="E57" s="229">
        <v>3.8888075635365138</v>
      </c>
      <c r="F57" s="229">
        <v>3.0724464335248021</v>
      </c>
      <c r="G57" s="229">
        <v>1.8873108253836239</v>
      </c>
      <c r="H57" s="229">
        <v>2.3413248476554052</v>
      </c>
      <c r="I57" s="229">
        <v>2.2671151231937969</v>
      </c>
      <c r="J57" s="229">
        <v>1.8358435562274391</v>
      </c>
      <c r="K57" s="229">
        <v>1.203264287319578</v>
      </c>
      <c r="L57" s="229">
        <v>1.0461564294959731</v>
      </c>
      <c r="M57" s="229">
        <v>0.97839977206506223</v>
      </c>
      <c r="N57" s="229">
        <v>1.082586993327203</v>
      </c>
      <c r="O57" s="229">
        <v>1.326351645916761</v>
      </c>
      <c r="P57" s="229">
        <v>1.479477752616837</v>
      </c>
      <c r="Q57" s="229">
        <v>1.400498009603421</v>
      </c>
      <c r="R57" s="229">
        <v>1.4619278454810281</v>
      </c>
      <c r="S57" s="229">
        <v>1.4608243078988741</v>
      </c>
      <c r="T57" s="229">
        <v>1.409532058675671</v>
      </c>
      <c r="U57" s="229">
        <v>1.510728174018463</v>
      </c>
      <c r="V57" s="229">
        <v>1.313618807672561</v>
      </c>
      <c r="W57" s="229">
        <v>1.4344217056571471</v>
      </c>
      <c r="X57" s="229">
        <v>1.4007444848227411</v>
      </c>
      <c r="Y57" s="229">
        <v>1.4547731473792369</v>
      </c>
      <c r="DA57" s="73" t="s">
        <v>2277</v>
      </c>
    </row>
    <row r="58" spans="1:105" ht="12" customHeight="1" x14ac:dyDescent="0.25">
      <c r="A58" s="64" t="s">
        <v>33</v>
      </c>
      <c r="B58" s="229">
        <v>0</v>
      </c>
      <c r="C58" s="229">
        <v>0</v>
      </c>
      <c r="D58" s="229">
        <v>0</v>
      </c>
      <c r="E58" s="229">
        <v>0</v>
      </c>
      <c r="F58" s="229">
        <v>0</v>
      </c>
      <c r="G58" s="229">
        <v>0</v>
      </c>
      <c r="H58" s="229">
        <v>0</v>
      </c>
      <c r="I58" s="229">
        <v>0</v>
      </c>
      <c r="J58" s="229">
        <v>0</v>
      </c>
      <c r="K58" s="229">
        <v>0</v>
      </c>
      <c r="L58" s="229">
        <v>0</v>
      </c>
      <c r="M58" s="229">
        <v>0</v>
      </c>
      <c r="N58" s="229">
        <v>0</v>
      </c>
      <c r="O58" s="229">
        <v>0</v>
      </c>
      <c r="P58" s="229">
        <v>0</v>
      </c>
      <c r="Q58" s="229">
        <v>0</v>
      </c>
      <c r="R58" s="229">
        <v>0</v>
      </c>
      <c r="S58" s="229">
        <v>6.7169291115568306E-3</v>
      </c>
      <c r="T58" s="229">
        <v>6.714580534932504E-3</v>
      </c>
      <c r="U58" s="229">
        <v>8.6592019700319576E-3</v>
      </c>
      <c r="V58" s="229">
        <v>1.176402025166254E-2</v>
      </c>
      <c r="W58" s="229">
        <v>8.0438748976197957E-3</v>
      </c>
      <c r="X58" s="229">
        <v>2.954509378452666E-3</v>
      </c>
      <c r="Y58" s="229">
        <v>1.3786144715047151E-3</v>
      </c>
      <c r="DA58" s="73" t="s">
        <v>2278</v>
      </c>
    </row>
    <row r="59" spans="1:105" ht="12" customHeight="1" x14ac:dyDescent="0.25">
      <c r="A59" s="64" t="s">
        <v>35</v>
      </c>
      <c r="B59" s="229">
        <v>1.049137789692556</v>
      </c>
      <c r="C59" s="229">
        <v>0.85955154424892866</v>
      </c>
      <c r="D59" s="229">
        <v>0.88097693627952423</v>
      </c>
      <c r="E59" s="229">
        <v>1.2492540973298629</v>
      </c>
      <c r="F59" s="229">
        <v>1.542755354075003</v>
      </c>
      <c r="G59" s="229">
        <v>2.0700141718830691</v>
      </c>
      <c r="H59" s="229">
        <v>2.4891794647284859</v>
      </c>
      <c r="I59" s="229">
        <v>1.380380288992932</v>
      </c>
      <c r="J59" s="229">
        <v>1.5268882406495821</v>
      </c>
      <c r="K59" s="229">
        <v>1.931530837419716</v>
      </c>
      <c r="L59" s="229">
        <v>1.540169392756304</v>
      </c>
      <c r="M59" s="229">
        <v>1.339134515325167</v>
      </c>
      <c r="N59" s="229">
        <v>1.5803732316116159</v>
      </c>
      <c r="O59" s="229">
        <v>1.4148506525413911</v>
      </c>
      <c r="P59" s="229">
        <v>1.445704625216933</v>
      </c>
      <c r="Q59" s="229">
        <v>1.302849563774507</v>
      </c>
      <c r="R59" s="229">
        <v>1.3345551502752639</v>
      </c>
      <c r="S59" s="229">
        <v>1.3052047731821439</v>
      </c>
      <c r="T59" s="229">
        <v>1.165723152973422</v>
      </c>
      <c r="U59" s="229">
        <v>1.2702233331364909</v>
      </c>
      <c r="V59" s="229">
        <v>1.4560877399814609</v>
      </c>
      <c r="W59" s="229">
        <v>1.9645232504889441</v>
      </c>
      <c r="X59" s="229">
        <v>2.0744236379505998</v>
      </c>
      <c r="Y59" s="229">
        <v>2.126425588591319</v>
      </c>
      <c r="DA59" s="73" t="s">
        <v>2279</v>
      </c>
    </row>
    <row r="60" spans="1:105" ht="12" customHeight="1" x14ac:dyDescent="0.25">
      <c r="A60" s="64" t="s">
        <v>36</v>
      </c>
      <c r="B60" s="229">
        <v>0</v>
      </c>
      <c r="C60" s="229">
        <v>0</v>
      </c>
      <c r="D60" s="229">
        <v>0</v>
      </c>
      <c r="E60" s="229">
        <v>0</v>
      </c>
      <c r="F60" s="229">
        <v>0</v>
      </c>
      <c r="G60" s="229">
        <v>0</v>
      </c>
      <c r="H60" s="229">
        <v>0</v>
      </c>
      <c r="I60" s="229">
        <v>0</v>
      </c>
      <c r="J60" s="229">
        <v>0</v>
      </c>
      <c r="K60" s="229">
        <v>0</v>
      </c>
      <c r="L60" s="229">
        <v>0</v>
      </c>
      <c r="M60" s="229">
        <v>0</v>
      </c>
      <c r="N60" s="229">
        <v>0</v>
      </c>
      <c r="O60" s="229">
        <v>0</v>
      </c>
      <c r="P60" s="229">
        <v>0</v>
      </c>
      <c r="Q60" s="229">
        <v>0</v>
      </c>
      <c r="R60" s="229">
        <v>0</v>
      </c>
      <c r="S60" s="229">
        <v>0</v>
      </c>
      <c r="T60" s="229">
        <v>0</v>
      </c>
      <c r="U60" s="229">
        <v>0</v>
      </c>
      <c r="V60" s="229">
        <v>0</v>
      </c>
      <c r="W60" s="229">
        <v>0</v>
      </c>
      <c r="X60" s="229">
        <v>0</v>
      </c>
      <c r="Y60" s="229">
        <v>0</v>
      </c>
      <c r="DA60" s="73" t="s">
        <v>2280</v>
      </c>
    </row>
    <row r="61" spans="1:105" ht="12" customHeight="1" x14ac:dyDescent="0.25">
      <c r="A61" s="64" t="s">
        <v>38</v>
      </c>
      <c r="B61" s="229">
        <v>5.3078274498445017</v>
      </c>
      <c r="C61" s="229">
        <v>5.1899031681419219</v>
      </c>
      <c r="D61" s="229">
        <v>5.5741048464141913</v>
      </c>
      <c r="E61" s="229">
        <v>4.6643187962762864</v>
      </c>
      <c r="F61" s="229">
        <v>4.8678327302469446</v>
      </c>
      <c r="G61" s="229">
        <v>5.6818839013332854</v>
      </c>
      <c r="H61" s="229">
        <v>5.0764181364106564</v>
      </c>
      <c r="I61" s="229">
        <v>5.4346256666895139</v>
      </c>
      <c r="J61" s="229">
        <v>6.2607255784210114</v>
      </c>
      <c r="K61" s="229">
        <v>5.8029784237514264</v>
      </c>
      <c r="L61" s="229">
        <v>5.7585996184440376</v>
      </c>
      <c r="M61" s="229">
        <v>5.8099534098314249</v>
      </c>
      <c r="N61" s="229">
        <v>4.2807516226466253</v>
      </c>
      <c r="O61" s="229">
        <v>2.2880967039663158</v>
      </c>
      <c r="P61" s="229">
        <v>2.8745433069617139</v>
      </c>
      <c r="Q61" s="229">
        <v>3.8547045927637309</v>
      </c>
      <c r="R61" s="229">
        <v>2.6792733682889991</v>
      </c>
      <c r="S61" s="229">
        <v>2.7876869278293381</v>
      </c>
      <c r="T61" s="229">
        <v>2.7819809510065641</v>
      </c>
      <c r="U61" s="229">
        <v>2.389535277431813</v>
      </c>
      <c r="V61" s="229">
        <v>2.750171271444636</v>
      </c>
      <c r="W61" s="229">
        <v>1.636633918717282</v>
      </c>
      <c r="X61" s="229">
        <v>1.665357806017586</v>
      </c>
      <c r="Y61" s="229">
        <v>2.12679102171743</v>
      </c>
      <c r="DA61" s="73" t="s">
        <v>2281</v>
      </c>
    </row>
    <row r="62" spans="1:105" ht="12" customHeight="1" x14ac:dyDescent="0.25">
      <c r="A62" s="64" t="s">
        <v>39</v>
      </c>
      <c r="B62" s="229">
        <v>0</v>
      </c>
      <c r="C62" s="229">
        <v>0</v>
      </c>
      <c r="D62" s="229">
        <v>0</v>
      </c>
      <c r="E62" s="229">
        <v>0</v>
      </c>
      <c r="F62" s="229">
        <v>0</v>
      </c>
      <c r="G62" s="229">
        <v>0</v>
      </c>
      <c r="H62" s="229">
        <v>0</v>
      </c>
      <c r="I62" s="229">
        <v>0</v>
      </c>
      <c r="J62" s="229">
        <v>0</v>
      </c>
      <c r="K62" s="229">
        <v>0</v>
      </c>
      <c r="L62" s="229">
        <v>0</v>
      </c>
      <c r="M62" s="229">
        <v>0</v>
      </c>
      <c r="N62" s="229">
        <v>0</v>
      </c>
      <c r="O62" s="229">
        <v>0</v>
      </c>
      <c r="P62" s="229">
        <v>0</v>
      </c>
      <c r="Q62" s="229">
        <v>0</v>
      </c>
      <c r="R62" s="229">
        <v>0</v>
      </c>
      <c r="S62" s="229">
        <v>0</v>
      </c>
      <c r="T62" s="229">
        <v>0</v>
      </c>
      <c r="U62" s="229">
        <v>0</v>
      </c>
      <c r="V62" s="229">
        <v>0</v>
      </c>
      <c r="W62" s="229">
        <v>0</v>
      </c>
      <c r="X62" s="229">
        <v>0</v>
      </c>
      <c r="Y62" s="229">
        <v>0</v>
      </c>
      <c r="DA62" s="73" t="s">
        <v>2282</v>
      </c>
    </row>
    <row r="63" spans="1:105" ht="12" customHeight="1" x14ac:dyDescent="0.25">
      <c r="A63" s="166" t="s">
        <v>2203</v>
      </c>
      <c r="B63" s="347">
        <v>0.95346518370916167</v>
      </c>
      <c r="C63" s="347">
        <v>0.9603782713988529</v>
      </c>
      <c r="D63" s="347">
        <v>0.99873051676533531</v>
      </c>
      <c r="E63" s="347">
        <v>1.3958442696254649</v>
      </c>
      <c r="F63" s="347">
        <v>1.377876262898915</v>
      </c>
      <c r="G63" s="347">
        <v>1.3678231153085749</v>
      </c>
      <c r="H63" s="347">
        <v>1.452878693689279</v>
      </c>
      <c r="I63" s="347">
        <v>1.545597782097659</v>
      </c>
      <c r="J63" s="347">
        <v>1.538956896522871</v>
      </c>
      <c r="K63" s="347">
        <v>1.4956743596835529</v>
      </c>
      <c r="L63" s="347">
        <v>1.445537676075483</v>
      </c>
      <c r="M63" s="347">
        <v>1.7015229848426949</v>
      </c>
      <c r="N63" s="347">
        <v>1.472469392614399</v>
      </c>
      <c r="O63" s="347">
        <v>1.406276599271898</v>
      </c>
      <c r="P63" s="347">
        <v>1.4704653901487641</v>
      </c>
      <c r="Q63" s="347">
        <v>1.2862928564641429</v>
      </c>
      <c r="R63" s="347">
        <v>1.0127528162352659</v>
      </c>
      <c r="S63" s="347">
        <v>0.78853662539066005</v>
      </c>
      <c r="T63" s="347">
        <v>1.0841120052259721</v>
      </c>
      <c r="U63" s="347">
        <v>1.190856729758428</v>
      </c>
      <c r="V63" s="347">
        <v>1.2499626705768729</v>
      </c>
      <c r="W63" s="347">
        <v>1.2789602946960661</v>
      </c>
      <c r="X63" s="347">
        <v>1.2994608560410179</v>
      </c>
      <c r="Y63" s="347">
        <v>1.3536534596848731</v>
      </c>
      <c r="DA63" s="168" t="s">
        <v>2283</v>
      </c>
    </row>
    <row r="64" spans="1:105" ht="12" customHeight="1" x14ac:dyDescent="0.25">
      <c r="A64" s="60" t="s">
        <v>2205</v>
      </c>
      <c r="B64" s="262">
        <v>1.1077360286092139</v>
      </c>
      <c r="C64" s="262">
        <v>1.115767655178959</v>
      </c>
      <c r="D64" s="262">
        <v>1.1603253010126979</v>
      </c>
      <c r="E64" s="262">
        <v>1.6216921332950229</v>
      </c>
      <c r="F64" s="262">
        <v>1.600816899722401</v>
      </c>
      <c r="G64" s="262">
        <v>1.589137150973291</v>
      </c>
      <c r="H64" s="262">
        <v>1.6879547378304971</v>
      </c>
      <c r="I64" s="262">
        <v>1.79567579206995</v>
      </c>
      <c r="J64" s="262">
        <v>1.787960409968167</v>
      </c>
      <c r="K64" s="262">
        <v>1.7376747505799539</v>
      </c>
      <c r="L64" s="262">
        <v>1.679425942194958</v>
      </c>
      <c r="M64" s="262">
        <v>1.976829721757182</v>
      </c>
      <c r="N64" s="262">
        <v>1.710715215502653</v>
      </c>
      <c r="O64" s="262">
        <v>1.633812415827758</v>
      </c>
      <c r="P64" s="262">
        <v>1.708386965063587</v>
      </c>
      <c r="Q64" s="262">
        <v>1.494415281012111</v>
      </c>
      <c r="R64" s="262">
        <v>1.1766164111572379</v>
      </c>
      <c r="S64" s="262">
        <v>0.91612199873425537</v>
      </c>
      <c r="T64" s="262">
        <v>1.259521530261672</v>
      </c>
      <c r="U64" s="262">
        <v>1.3835375711710749</v>
      </c>
      <c r="V64" s="262">
        <v>1.452206864259187</v>
      </c>
      <c r="W64" s="262">
        <v>1.4858963093797091</v>
      </c>
      <c r="X64" s="262">
        <v>1.509713865381255</v>
      </c>
      <c r="Y64" s="262">
        <v>1.5726748424217629</v>
      </c>
      <c r="DA64" s="72" t="s">
        <v>2284</v>
      </c>
    </row>
    <row r="65" spans="1:105" ht="12" customHeight="1" x14ac:dyDescent="0.25">
      <c r="A65" s="101" t="s">
        <v>2207</v>
      </c>
      <c r="B65" s="278">
        <v>0.3748638047754026</v>
      </c>
      <c r="C65" s="278">
        <v>0.37758175022153018</v>
      </c>
      <c r="D65" s="278">
        <v>0.39266029620873732</v>
      </c>
      <c r="E65" s="278">
        <v>0.54878930319216912</v>
      </c>
      <c r="F65" s="278">
        <v>0.54172501234985293</v>
      </c>
      <c r="G65" s="278">
        <v>0.53777252282000598</v>
      </c>
      <c r="H65" s="278">
        <v>0.57121292344913799</v>
      </c>
      <c r="I65" s="278">
        <v>0.60766630512466036</v>
      </c>
      <c r="J65" s="278">
        <v>0.60505537850019953</v>
      </c>
      <c r="K65" s="278">
        <v>0.5880384420486765</v>
      </c>
      <c r="L65" s="278">
        <v>0.56832673332846118</v>
      </c>
      <c r="M65" s="278">
        <v>0.66896976513564466</v>
      </c>
      <c r="N65" s="278">
        <v>0.57891519099152566</v>
      </c>
      <c r="O65" s="278">
        <v>0.55289087171375884</v>
      </c>
      <c r="P65" s="278">
        <v>0.57812729857355138</v>
      </c>
      <c r="Q65" s="278">
        <v>0.50571813472389093</v>
      </c>
      <c r="R65" s="278">
        <v>0.3981732951318338</v>
      </c>
      <c r="S65" s="278">
        <v>0.31002059083980682</v>
      </c>
      <c r="T65" s="278">
        <v>0.42622883145113633</v>
      </c>
      <c r="U65" s="278">
        <v>0.46819652388671468</v>
      </c>
      <c r="V65" s="278">
        <v>0.49143458043938137</v>
      </c>
      <c r="W65" s="278">
        <v>0.50283526909848986</v>
      </c>
      <c r="X65" s="278">
        <v>0.51089525760892984</v>
      </c>
      <c r="Y65" s="278">
        <v>0.53220158943909912</v>
      </c>
      <c r="DA65" s="102" t="s">
        <v>2285</v>
      </c>
    </row>
    <row r="66" spans="1:105" ht="12" customHeight="1" x14ac:dyDescent="0.25">
      <c r="A66" s="57" t="s">
        <v>2209</v>
      </c>
      <c r="B66" s="261">
        <f t="shared" ref="B66:Y66" si="3">B67+B68+B79</f>
        <v>24.792634930597458</v>
      </c>
      <c r="C66" s="261">
        <f t="shared" si="3"/>
        <v>24.432994220940746</v>
      </c>
      <c r="D66" s="261">
        <f t="shared" si="3"/>
        <v>25.304357867173319</v>
      </c>
      <c r="E66" s="261">
        <f t="shared" si="3"/>
        <v>32.808911833388535</v>
      </c>
      <c r="F66" s="261">
        <f t="shared" si="3"/>
        <v>31.848443761355906</v>
      </c>
      <c r="G66" s="261">
        <f t="shared" si="3"/>
        <v>31.712936469769726</v>
      </c>
      <c r="H66" s="261">
        <f t="shared" si="3"/>
        <v>33.514258009862203</v>
      </c>
      <c r="I66" s="261">
        <f t="shared" si="3"/>
        <v>34.442459717491744</v>
      </c>
      <c r="J66" s="261">
        <f t="shared" si="3"/>
        <v>34.589908915475434</v>
      </c>
      <c r="K66" s="261">
        <f t="shared" si="3"/>
        <v>33.405314172625651</v>
      </c>
      <c r="L66" s="261">
        <f t="shared" si="3"/>
        <v>31.950799736004793</v>
      </c>
      <c r="M66" s="261">
        <f t="shared" si="3"/>
        <v>36.21734557355142</v>
      </c>
      <c r="N66" s="261">
        <f t="shared" si="3"/>
        <v>31.918418767256288</v>
      </c>
      <c r="O66" s="261">
        <f t="shared" si="3"/>
        <v>29.885625812844484</v>
      </c>
      <c r="P66" s="261">
        <f t="shared" si="3"/>
        <v>31.699664752440881</v>
      </c>
      <c r="Q66" s="261">
        <f t="shared" si="3"/>
        <v>28.636376365819558</v>
      </c>
      <c r="R66" s="261">
        <f t="shared" si="3"/>
        <v>23.122765547394621</v>
      </c>
      <c r="S66" s="261">
        <f t="shared" si="3"/>
        <v>19.116708808567182</v>
      </c>
      <c r="T66" s="261">
        <f t="shared" si="3"/>
        <v>24.430556100297576</v>
      </c>
      <c r="U66" s="261">
        <f t="shared" si="3"/>
        <v>26.176537924269979</v>
      </c>
      <c r="V66" s="261">
        <f t="shared" si="3"/>
        <v>27.48919317410444</v>
      </c>
      <c r="W66" s="261">
        <f t="shared" si="3"/>
        <v>27.837628916120153</v>
      </c>
      <c r="X66" s="261">
        <f t="shared" si="3"/>
        <v>28.341401921004259</v>
      </c>
      <c r="Y66" s="261">
        <f t="shared" si="3"/>
        <v>29.623618663173197</v>
      </c>
      <c r="DA66" s="70"/>
    </row>
    <row r="67" spans="1:105" ht="12" customHeight="1" x14ac:dyDescent="0.25">
      <c r="A67" s="165" t="s">
        <v>2210</v>
      </c>
      <c r="B67" s="346">
        <v>5.4444314852978932</v>
      </c>
      <c r="C67" s="346">
        <v>5.0797649575835742</v>
      </c>
      <c r="D67" s="346">
        <v>5.2041371854424279</v>
      </c>
      <c r="E67" s="346">
        <v>5.5460472452860126</v>
      </c>
      <c r="F67" s="346">
        <v>5.1080727632849863</v>
      </c>
      <c r="G67" s="346">
        <v>5.1353323591597899</v>
      </c>
      <c r="H67" s="346">
        <v>5.3620249427317024</v>
      </c>
      <c r="I67" s="346">
        <v>4.7957040148707426</v>
      </c>
      <c r="J67" s="346">
        <v>4.9705223091648696</v>
      </c>
      <c r="K67" s="346">
        <v>4.6963538893640973</v>
      </c>
      <c r="L67" s="346">
        <v>4.2848680372764667</v>
      </c>
      <c r="M67" s="346">
        <v>4.0536688561388399</v>
      </c>
      <c r="N67" s="346">
        <v>3.9482397574404819</v>
      </c>
      <c r="O67" s="346">
        <v>3.3617715043806489</v>
      </c>
      <c r="P67" s="346">
        <v>3.830709807333494</v>
      </c>
      <c r="Q67" s="346">
        <v>3.9790655670199739</v>
      </c>
      <c r="R67" s="346">
        <v>3.558189466962586</v>
      </c>
      <c r="S67" s="346">
        <v>3.560934193622225</v>
      </c>
      <c r="T67" s="346">
        <v>3.5692501532319669</v>
      </c>
      <c r="U67" s="346">
        <v>3.461493127435852</v>
      </c>
      <c r="V67" s="346">
        <v>3.642539688388641</v>
      </c>
      <c r="W67" s="346">
        <v>3.5394129101210789</v>
      </c>
      <c r="X67" s="346">
        <v>3.637336108846132</v>
      </c>
      <c r="Y67" s="346">
        <v>3.8597577597803689</v>
      </c>
      <c r="DA67" s="167" t="s">
        <v>2286</v>
      </c>
    </row>
    <row r="68" spans="1:105" ht="12" customHeight="1" x14ac:dyDescent="0.25">
      <c r="A68" s="165" t="s">
        <v>2212</v>
      </c>
      <c r="B68" s="346">
        <v>2.2375305874807072</v>
      </c>
      <c r="C68" s="346">
        <v>2.118495680598603</v>
      </c>
      <c r="D68" s="346">
        <v>2.1772262845860011</v>
      </c>
      <c r="E68" s="346">
        <v>2.2133556326630002</v>
      </c>
      <c r="F68" s="346">
        <v>2.0133118711705582</v>
      </c>
      <c r="G68" s="346">
        <v>2.0309565210669471</v>
      </c>
      <c r="H68" s="346">
        <v>2.0791970983672159</v>
      </c>
      <c r="I68" s="346">
        <v>1.9098037183203269</v>
      </c>
      <c r="J68" s="346">
        <v>2.0016104686982308</v>
      </c>
      <c r="K68" s="346">
        <v>1.86792286769991</v>
      </c>
      <c r="L68" s="346">
        <v>1.7246359895773451</v>
      </c>
      <c r="M68" s="346">
        <v>1.628525931472999</v>
      </c>
      <c r="N68" s="346">
        <v>1.5455727413802161</v>
      </c>
      <c r="O68" s="346">
        <v>1.2871290993268041</v>
      </c>
      <c r="P68" s="346">
        <v>1.480312056543029</v>
      </c>
      <c r="Q68" s="346">
        <v>1.5737869928366131</v>
      </c>
      <c r="R68" s="346">
        <v>1.3899406343597149</v>
      </c>
      <c r="S68" s="346">
        <v>1.4048727634687781</v>
      </c>
      <c r="T68" s="346">
        <v>1.4060744613253371</v>
      </c>
      <c r="U68" s="346">
        <v>1.3441963677802979</v>
      </c>
      <c r="V68" s="346">
        <v>1.415103067142329</v>
      </c>
      <c r="W68" s="346">
        <v>1.346280712933047</v>
      </c>
      <c r="X68" s="346">
        <v>1.384232032006788</v>
      </c>
      <c r="Y68" s="346">
        <v>1.4714987833432469</v>
      </c>
      <c r="DA68" s="167" t="s">
        <v>2287</v>
      </c>
    </row>
    <row r="69" spans="1:105" ht="12" customHeight="1" x14ac:dyDescent="0.25">
      <c r="A69" s="64" t="s">
        <v>28</v>
      </c>
      <c r="B69" s="229">
        <v>0</v>
      </c>
      <c r="C69" s="229">
        <v>0</v>
      </c>
      <c r="D69" s="229">
        <v>0</v>
      </c>
      <c r="E69" s="229">
        <v>0</v>
      </c>
      <c r="F69" s="229">
        <v>0</v>
      </c>
      <c r="G69" s="229">
        <v>0</v>
      </c>
      <c r="H69" s="229">
        <v>0</v>
      </c>
      <c r="I69" s="229">
        <v>0</v>
      </c>
      <c r="J69" s="229">
        <v>0</v>
      </c>
      <c r="K69" s="229">
        <v>0</v>
      </c>
      <c r="L69" s="229">
        <v>0</v>
      </c>
      <c r="M69" s="229">
        <v>0</v>
      </c>
      <c r="N69" s="229">
        <v>0</v>
      </c>
      <c r="O69" s="229">
        <v>0</v>
      </c>
      <c r="P69" s="229">
        <v>0</v>
      </c>
      <c r="Q69" s="229">
        <v>0</v>
      </c>
      <c r="R69" s="229">
        <v>0</v>
      </c>
      <c r="S69" s="229">
        <v>0</v>
      </c>
      <c r="T69" s="229">
        <v>0</v>
      </c>
      <c r="U69" s="229">
        <v>0</v>
      </c>
      <c r="V69" s="229">
        <v>0</v>
      </c>
      <c r="W69" s="229">
        <v>0</v>
      </c>
      <c r="X69" s="229">
        <v>0</v>
      </c>
      <c r="Y69" s="229">
        <v>0</v>
      </c>
      <c r="DA69" s="73" t="s">
        <v>2288</v>
      </c>
    </row>
    <row r="70" spans="1:105" ht="12" customHeight="1" x14ac:dyDescent="0.25">
      <c r="A70" s="64" t="s">
        <v>30</v>
      </c>
      <c r="B70" s="229">
        <v>0</v>
      </c>
      <c r="C70" s="229">
        <v>0</v>
      </c>
      <c r="D70" s="229">
        <v>0</v>
      </c>
      <c r="E70" s="229">
        <v>0</v>
      </c>
      <c r="F70" s="229">
        <v>0</v>
      </c>
      <c r="G70" s="229">
        <v>0</v>
      </c>
      <c r="H70" s="229">
        <v>0</v>
      </c>
      <c r="I70" s="229">
        <v>0</v>
      </c>
      <c r="J70" s="229">
        <v>0</v>
      </c>
      <c r="K70" s="229">
        <v>0</v>
      </c>
      <c r="L70" s="229">
        <v>0</v>
      </c>
      <c r="M70" s="229">
        <v>0</v>
      </c>
      <c r="N70" s="229">
        <v>0</v>
      </c>
      <c r="O70" s="229">
        <v>0</v>
      </c>
      <c r="P70" s="229">
        <v>0</v>
      </c>
      <c r="Q70" s="229">
        <v>0</v>
      </c>
      <c r="R70" s="229">
        <v>0</v>
      </c>
      <c r="S70" s="229">
        <v>0</v>
      </c>
      <c r="T70" s="229">
        <v>0</v>
      </c>
      <c r="U70" s="229">
        <v>0</v>
      </c>
      <c r="V70" s="229">
        <v>0</v>
      </c>
      <c r="W70" s="229">
        <v>0</v>
      </c>
      <c r="X70" s="229">
        <v>0</v>
      </c>
      <c r="Y70" s="229">
        <v>0</v>
      </c>
      <c r="DA70" s="73" t="s">
        <v>2289</v>
      </c>
    </row>
    <row r="71" spans="1:105" ht="12" customHeight="1" x14ac:dyDescent="0.25">
      <c r="A71" s="64" t="s">
        <v>31</v>
      </c>
      <c r="B71" s="229">
        <v>0.14097109997926721</v>
      </c>
      <c r="C71" s="229">
        <v>0.15410032212135399</v>
      </c>
      <c r="D71" s="229">
        <v>0.14378793390136921</v>
      </c>
      <c r="E71" s="229">
        <v>0.16157680155858539</v>
      </c>
      <c r="F71" s="229">
        <v>0.14079913829811119</v>
      </c>
      <c r="G71" s="229">
        <v>0.12729346068853539</v>
      </c>
      <c r="H71" s="229">
        <v>0.1220007771682526</v>
      </c>
      <c r="I71" s="229">
        <v>0.1163834672997352</v>
      </c>
      <c r="J71" s="229">
        <v>0.1127230897345764</v>
      </c>
      <c r="K71" s="229">
        <v>0.1193180399977839</v>
      </c>
      <c r="L71" s="229">
        <v>9.5989271235114207E-2</v>
      </c>
      <c r="M71" s="229">
        <v>6.241755481471209E-2</v>
      </c>
      <c r="N71" s="229">
        <v>0.17292029547803101</v>
      </c>
      <c r="O71" s="229">
        <v>0.2610984980940364</v>
      </c>
      <c r="P71" s="229">
        <v>0.28533866690226589</v>
      </c>
      <c r="Q71" s="229">
        <v>0.274763368550618</v>
      </c>
      <c r="R71" s="229">
        <v>0.29820092539971149</v>
      </c>
      <c r="S71" s="229">
        <v>0.3000167951577925</v>
      </c>
      <c r="T71" s="229">
        <v>0.33525771171105218</v>
      </c>
      <c r="U71" s="229">
        <v>0.33633169380329903</v>
      </c>
      <c r="V71" s="229">
        <v>0.34254998873084358</v>
      </c>
      <c r="W71" s="229">
        <v>0.36754311934296102</v>
      </c>
      <c r="X71" s="229">
        <v>0.38579672743362431</v>
      </c>
      <c r="Y71" s="229">
        <v>0.3614782749136965</v>
      </c>
      <c r="DA71" s="73" t="s">
        <v>2290</v>
      </c>
    </row>
    <row r="72" spans="1:105" ht="12" customHeight="1" x14ac:dyDescent="0.25">
      <c r="A72" s="64" t="s">
        <v>159</v>
      </c>
      <c r="B72" s="229">
        <v>0.18792005837366441</v>
      </c>
      <c r="C72" s="229">
        <v>0.18760563757794149</v>
      </c>
      <c r="D72" s="229">
        <v>0.18234571537413319</v>
      </c>
      <c r="E72" s="229">
        <v>0.20534705524374761</v>
      </c>
      <c r="F72" s="229">
        <v>8.6234762751730032E-2</v>
      </c>
      <c r="G72" s="229">
        <v>8.7967201362350256E-2</v>
      </c>
      <c r="H72" s="229">
        <v>9.1072425027137513E-2</v>
      </c>
      <c r="I72" s="229">
        <v>8.2660601813987072E-2</v>
      </c>
      <c r="J72" s="229">
        <v>7.6158565888125557E-2</v>
      </c>
      <c r="K72" s="229">
        <v>6.5035295022433451E-2</v>
      </c>
      <c r="L72" s="229">
        <v>5.6749405413285242E-2</v>
      </c>
      <c r="M72" s="229">
        <v>3.5168865824290803E-2</v>
      </c>
      <c r="N72" s="229">
        <v>6.4695643586921189E-2</v>
      </c>
      <c r="O72" s="229">
        <v>7.8683420720679978E-2</v>
      </c>
      <c r="P72" s="229">
        <v>0.1025042855795637</v>
      </c>
      <c r="Q72" s="229">
        <v>6.3711858918590922E-2</v>
      </c>
      <c r="R72" s="229">
        <v>6.0295296896070577E-2</v>
      </c>
      <c r="S72" s="229">
        <v>5.7461398268076669E-2</v>
      </c>
      <c r="T72" s="229">
        <v>6.0432676104699483E-2</v>
      </c>
      <c r="U72" s="229">
        <v>3.2291468753003753E-2</v>
      </c>
      <c r="V72" s="229">
        <v>3.0581762411979581E-2</v>
      </c>
      <c r="W72" s="229">
        <v>2.8692311086630361E-2</v>
      </c>
      <c r="X72" s="229">
        <v>2.9580263588349521E-2</v>
      </c>
      <c r="Y72" s="229">
        <v>3.4571618382886887E-2</v>
      </c>
      <c r="DA72" s="73" t="s">
        <v>2291</v>
      </c>
    </row>
    <row r="73" spans="1:105" ht="12" customHeight="1" x14ac:dyDescent="0.25">
      <c r="A73" s="64" t="s">
        <v>32</v>
      </c>
      <c r="B73" s="229">
        <v>0.71120553359170935</v>
      </c>
      <c r="C73" s="229">
        <v>0.63728024598911981</v>
      </c>
      <c r="D73" s="229">
        <v>0.63517695325184875</v>
      </c>
      <c r="E73" s="229">
        <v>0.73251776820078374</v>
      </c>
      <c r="F73" s="229">
        <v>0.57874337251990726</v>
      </c>
      <c r="G73" s="229">
        <v>0.35550453220522532</v>
      </c>
      <c r="H73" s="229">
        <v>0.44102517905974392</v>
      </c>
      <c r="I73" s="229">
        <v>0.42704661600326349</v>
      </c>
      <c r="J73" s="229">
        <v>0.34580986654699691</v>
      </c>
      <c r="K73" s="229">
        <v>0.22665366076933871</v>
      </c>
      <c r="L73" s="229">
        <v>0.19705993685796719</v>
      </c>
      <c r="M73" s="229">
        <v>0.18429690997347431</v>
      </c>
      <c r="N73" s="229">
        <v>0.20392220372922379</v>
      </c>
      <c r="O73" s="229">
        <v>0.24983909119761691</v>
      </c>
      <c r="P73" s="229">
        <v>0.27868278996660628</v>
      </c>
      <c r="Q73" s="229">
        <v>0.26380571926047819</v>
      </c>
      <c r="R73" s="229">
        <v>0.27537699028451501</v>
      </c>
      <c r="S73" s="229">
        <v>0.27516912170948332</v>
      </c>
      <c r="T73" s="229">
        <v>0.26550742379486331</v>
      </c>
      <c r="U73" s="229">
        <v>0.28456929593699581</v>
      </c>
      <c r="V73" s="229">
        <v>0.2474406618330586</v>
      </c>
      <c r="W73" s="229">
        <v>0.27019577835093078</v>
      </c>
      <c r="X73" s="229">
        <v>0.2638521467256133</v>
      </c>
      <c r="Y73" s="229">
        <v>0.27402929091908079</v>
      </c>
      <c r="DA73" s="73" t="s">
        <v>2292</v>
      </c>
    </row>
    <row r="74" spans="1:105" ht="12" customHeight="1" x14ac:dyDescent="0.25">
      <c r="A74" s="64" t="s">
        <v>33</v>
      </c>
      <c r="B74" s="229">
        <v>0</v>
      </c>
      <c r="C74" s="229">
        <v>0</v>
      </c>
      <c r="D74" s="229">
        <v>0</v>
      </c>
      <c r="E74" s="229">
        <v>0</v>
      </c>
      <c r="F74" s="229">
        <v>0</v>
      </c>
      <c r="G74" s="229">
        <v>0</v>
      </c>
      <c r="H74" s="229">
        <v>0</v>
      </c>
      <c r="I74" s="229">
        <v>0</v>
      </c>
      <c r="J74" s="229">
        <v>0</v>
      </c>
      <c r="K74" s="229">
        <v>0</v>
      </c>
      <c r="L74" s="229">
        <v>0</v>
      </c>
      <c r="M74" s="229">
        <v>0</v>
      </c>
      <c r="N74" s="229">
        <v>0</v>
      </c>
      <c r="O74" s="229">
        <v>0</v>
      </c>
      <c r="P74" s="229">
        <v>0</v>
      </c>
      <c r="Q74" s="229">
        <v>0</v>
      </c>
      <c r="R74" s="229">
        <v>0</v>
      </c>
      <c r="S74" s="229">
        <v>1.2652387246145831E-3</v>
      </c>
      <c r="T74" s="229">
        <v>1.26479633344989E-3</v>
      </c>
      <c r="U74" s="229">
        <v>1.6310962159616989E-3</v>
      </c>
      <c r="V74" s="229">
        <v>2.215937332723138E-3</v>
      </c>
      <c r="W74" s="229">
        <v>1.5151897314076069E-3</v>
      </c>
      <c r="X74" s="229">
        <v>5.5652808236781519E-4</v>
      </c>
      <c r="Y74" s="229">
        <v>2.5968361236099901E-4</v>
      </c>
      <c r="DA74" s="73" t="s">
        <v>2293</v>
      </c>
    </row>
    <row r="75" spans="1:105" ht="12" customHeight="1" x14ac:dyDescent="0.25">
      <c r="A75" s="64" t="s">
        <v>35</v>
      </c>
      <c r="B75" s="229">
        <v>0.19762152271217109</v>
      </c>
      <c r="C75" s="229">
        <v>0.1619099861743134</v>
      </c>
      <c r="D75" s="229">
        <v>0.1659457940914339</v>
      </c>
      <c r="E75" s="229">
        <v>0.23531656126989101</v>
      </c>
      <c r="F75" s="229">
        <v>0.29060211655706408</v>
      </c>
      <c r="G75" s="229">
        <v>0.3899195670029047</v>
      </c>
      <c r="H75" s="229">
        <v>0.46887591025356529</v>
      </c>
      <c r="I75" s="229">
        <v>0.26001623172166027</v>
      </c>
      <c r="J75" s="229">
        <v>0.28761329740767738</v>
      </c>
      <c r="K75" s="229">
        <v>0.36383406355828429</v>
      </c>
      <c r="L75" s="229">
        <v>0.29011501026988551</v>
      </c>
      <c r="M75" s="229">
        <v>0.25224694471498982</v>
      </c>
      <c r="N75" s="229">
        <v>0.29768803254734039</v>
      </c>
      <c r="O75" s="229">
        <v>0.2665092641906221</v>
      </c>
      <c r="P75" s="229">
        <v>0.27232109283864658</v>
      </c>
      <c r="Q75" s="229">
        <v>0.24541210619575191</v>
      </c>
      <c r="R75" s="229">
        <v>0.25138434963633799</v>
      </c>
      <c r="S75" s="229">
        <v>0.24585574674899119</v>
      </c>
      <c r="T75" s="229">
        <v>0.2195822005600907</v>
      </c>
      <c r="U75" s="229">
        <v>0.23926644502294009</v>
      </c>
      <c r="V75" s="229">
        <v>0.27427691501035822</v>
      </c>
      <c r="W75" s="229">
        <v>0.3700487009231252</v>
      </c>
      <c r="X75" s="229">
        <v>0.3907501589491435</v>
      </c>
      <c r="Y75" s="229">
        <v>0.40054554023326822</v>
      </c>
      <c r="DA75" s="73" t="s">
        <v>2294</v>
      </c>
    </row>
    <row r="76" spans="1:105" ht="12" customHeight="1" x14ac:dyDescent="0.25">
      <c r="A76" s="64" t="s">
        <v>36</v>
      </c>
      <c r="B76" s="229">
        <v>0</v>
      </c>
      <c r="C76" s="229">
        <v>0</v>
      </c>
      <c r="D76" s="229">
        <v>0</v>
      </c>
      <c r="E76" s="229">
        <v>0</v>
      </c>
      <c r="F76" s="229">
        <v>0</v>
      </c>
      <c r="G76" s="229">
        <v>0</v>
      </c>
      <c r="H76" s="229">
        <v>0</v>
      </c>
      <c r="I76" s="229">
        <v>0</v>
      </c>
      <c r="J76" s="229">
        <v>0</v>
      </c>
      <c r="K76" s="229">
        <v>0</v>
      </c>
      <c r="L76" s="229">
        <v>0</v>
      </c>
      <c r="M76" s="229">
        <v>0</v>
      </c>
      <c r="N76" s="229">
        <v>0</v>
      </c>
      <c r="O76" s="229">
        <v>0</v>
      </c>
      <c r="P76" s="229">
        <v>0</v>
      </c>
      <c r="Q76" s="229">
        <v>0</v>
      </c>
      <c r="R76" s="229">
        <v>0</v>
      </c>
      <c r="S76" s="229">
        <v>0</v>
      </c>
      <c r="T76" s="229">
        <v>0</v>
      </c>
      <c r="U76" s="229">
        <v>0</v>
      </c>
      <c r="V76" s="229">
        <v>0</v>
      </c>
      <c r="W76" s="229">
        <v>0</v>
      </c>
      <c r="X76" s="229">
        <v>0</v>
      </c>
      <c r="Y76" s="229">
        <v>0</v>
      </c>
      <c r="DA76" s="73" t="s">
        <v>2295</v>
      </c>
    </row>
    <row r="77" spans="1:105" ht="12" customHeight="1" x14ac:dyDescent="0.25">
      <c r="A77" s="64" t="s">
        <v>38</v>
      </c>
      <c r="B77" s="229">
        <v>0.99981237282389479</v>
      </c>
      <c r="C77" s="229">
        <v>0.97759948873587443</v>
      </c>
      <c r="D77" s="229">
        <v>1.0499698879672159</v>
      </c>
      <c r="E77" s="229">
        <v>0.87859744638999271</v>
      </c>
      <c r="F77" s="229">
        <v>0.91693248104374547</v>
      </c>
      <c r="G77" s="229">
        <v>1.070271759807931</v>
      </c>
      <c r="H77" s="229">
        <v>0.95622280685851702</v>
      </c>
      <c r="I77" s="229">
        <v>1.023696801481681</v>
      </c>
      <c r="J77" s="229">
        <v>1.1793056491208549</v>
      </c>
      <c r="K77" s="229">
        <v>1.093081808352069</v>
      </c>
      <c r="L77" s="229">
        <v>1.0847223658010929</v>
      </c>
      <c r="M77" s="229">
        <v>1.094395656145531</v>
      </c>
      <c r="N77" s="229">
        <v>0.80634656603869947</v>
      </c>
      <c r="O77" s="229">
        <v>0.43099882512384891</v>
      </c>
      <c r="P77" s="229">
        <v>0.54146522125594609</v>
      </c>
      <c r="Q77" s="229">
        <v>0.72609393991117377</v>
      </c>
      <c r="R77" s="229">
        <v>0.50468307214308028</v>
      </c>
      <c r="S77" s="229">
        <v>0.52510446285982004</v>
      </c>
      <c r="T77" s="229">
        <v>0.52402965282118108</v>
      </c>
      <c r="U77" s="229">
        <v>0.45010636804809773</v>
      </c>
      <c r="V77" s="229">
        <v>0.51803780182336623</v>
      </c>
      <c r="W77" s="229">
        <v>0.30828561349799211</v>
      </c>
      <c r="X77" s="229">
        <v>0.31369620722768932</v>
      </c>
      <c r="Y77" s="229">
        <v>0.40061437528195393</v>
      </c>
      <c r="DA77" s="73" t="s">
        <v>2296</v>
      </c>
    </row>
    <row r="78" spans="1:105" ht="12" customHeight="1" x14ac:dyDescent="0.25">
      <c r="A78" s="64" t="s">
        <v>39</v>
      </c>
      <c r="B78" s="229">
        <v>0</v>
      </c>
      <c r="C78" s="229">
        <v>0</v>
      </c>
      <c r="D78" s="229">
        <v>0</v>
      </c>
      <c r="E78" s="229">
        <v>0</v>
      </c>
      <c r="F78" s="229">
        <v>0</v>
      </c>
      <c r="G78" s="229">
        <v>0</v>
      </c>
      <c r="H78" s="229">
        <v>0</v>
      </c>
      <c r="I78" s="229">
        <v>0</v>
      </c>
      <c r="J78" s="229">
        <v>0</v>
      </c>
      <c r="K78" s="229">
        <v>0</v>
      </c>
      <c r="L78" s="229">
        <v>0</v>
      </c>
      <c r="M78" s="229">
        <v>0</v>
      </c>
      <c r="N78" s="229">
        <v>0</v>
      </c>
      <c r="O78" s="229">
        <v>0</v>
      </c>
      <c r="P78" s="229">
        <v>0</v>
      </c>
      <c r="Q78" s="229">
        <v>0</v>
      </c>
      <c r="R78" s="229">
        <v>0</v>
      </c>
      <c r="S78" s="229">
        <v>0</v>
      </c>
      <c r="T78" s="229">
        <v>0</v>
      </c>
      <c r="U78" s="229">
        <v>0</v>
      </c>
      <c r="V78" s="229">
        <v>0</v>
      </c>
      <c r="W78" s="229">
        <v>0</v>
      </c>
      <c r="X78" s="229">
        <v>0</v>
      </c>
      <c r="Y78" s="229">
        <v>0</v>
      </c>
      <c r="DA78" s="73" t="s">
        <v>2297</v>
      </c>
    </row>
    <row r="79" spans="1:105" ht="12" customHeight="1" x14ac:dyDescent="0.25">
      <c r="A79" s="165" t="s">
        <v>2224</v>
      </c>
      <c r="B79" s="346">
        <v>17.110672857818859</v>
      </c>
      <c r="C79" s="346">
        <v>17.234733582758569</v>
      </c>
      <c r="D79" s="346">
        <v>17.92299439714489</v>
      </c>
      <c r="E79" s="346">
        <v>25.049508955439521</v>
      </c>
      <c r="F79" s="346">
        <v>24.727059126900361</v>
      </c>
      <c r="G79" s="346">
        <v>24.546647589542989</v>
      </c>
      <c r="H79" s="346">
        <v>26.073035968763289</v>
      </c>
      <c r="I79" s="346">
        <v>27.736951984300671</v>
      </c>
      <c r="J79" s="346">
        <v>27.617776137612331</v>
      </c>
      <c r="K79" s="346">
        <v>26.84103741556164</v>
      </c>
      <c r="L79" s="346">
        <v>25.941295709150982</v>
      </c>
      <c r="M79" s="346">
        <v>30.535150785939582</v>
      </c>
      <c r="N79" s="346">
        <v>26.424606268435589</v>
      </c>
      <c r="O79" s="346">
        <v>25.236725209137031</v>
      </c>
      <c r="P79" s="346">
        <v>26.388642888564359</v>
      </c>
      <c r="Q79" s="346">
        <v>23.083523805962969</v>
      </c>
      <c r="R79" s="346">
        <v>18.174635446072319</v>
      </c>
      <c r="S79" s="346">
        <v>14.15090185147618</v>
      </c>
      <c r="T79" s="346">
        <v>19.455231485740271</v>
      </c>
      <c r="U79" s="346">
        <v>21.370848429053829</v>
      </c>
      <c r="V79" s="346">
        <v>22.431550418573469</v>
      </c>
      <c r="W79" s="346">
        <v>22.951935293066029</v>
      </c>
      <c r="X79" s="346">
        <v>23.319833780151338</v>
      </c>
      <c r="Y79" s="346">
        <v>24.292362120049582</v>
      </c>
      <c r="DA79" s="167" t="s">
        <v>2298</v>
      </c>
    </row>
    <row r="80" spans="1:105" ht="12" customHeight="1" x14ac:dyDescent="0.25">
      <c r="A80" s="132" t="s">
        <v>2226</v>
      </c>
      <c r="B80" s="316">
        <v>16.622279100561379</v>
      </c>
      <c r="C80" s="316">
        <v>16.742798732518651</v>
      </c>
      <c r="D80" s="316">
        <v>17.411414364748531</v>
      </c>
      <c r="E80" s="316">
        <v>24.334515226212108</v>
      </c>
      <c r="F80" s="316">
        <v>24.021269155152041</v>
      </c>
      <c r="G80" s="316">
        <v>23.846007144602559</v>
      </c>
      <c r="H80" s="316">
        <v>25.328827479377381</v>
      </c>
      <c r="I80" s="316">
        <v>26.945249968427401</v>
      </c>
      <c r="J80" s="316">
        <v>26.829475784550478</v>
      </c>
      <c r="K80" s="316">
        <v>26.074907689337309</v>
      </c>
      <c r="L80" s="316">
        <v>25.200847511420982</v>
      </c>
      <c r="M80" s="316">
        <v>29.663579156659431</v>
      </c>
      <c r="N80" s="316">
        <v>25.670362829458639</v>
      </c>
      <c r="O80" s="316">
        <v>24.516387724563291</v>
      </c>
      <c r="P80" s="316">
        <v>25.635425960371929</v>
      </c>
      <c r="Q80" s="316">
        <v>22.42464562998375</v>
      </c>
      <c r="R80" s="316">
        <v>17.655872767009338</v>
      </c>
      <c r="S80" s="316">
        <v>13.74698949915356</v>
      </c>
      <c r="T80" s="316">
        <v>18.89991646788037</v>
      </c>
      <c r="U80" s="316">
        <v>20.760855528904582</v>
      </c>
      <c r="V80" s="316">
        <v>21.79128166461668</v>
      </c>
      <c r="W80" s="316">
        <v>22.296813077402319</v>
      </c>
      <c r="X80" s="316">
        <v>22.654210555796158</v>
      </c>
      <c r="Y80" s="316">
        <v>23.598979802062662</v>
      </c>
      <c r="DA80" s="139" t="s">
        <v>2299</v>
      </c>
    </row>
    <row r="81" spans="1:105" ht="12" customHeight="1" x14ac:dyDescent="0.25">
      <c r="A81" s="172"/>
      <c r="B81" s="172"/>
      <c r="C81" s="172"/>
      <c r="D81" s="172"/>
      <c r="E81" s="172"/>
      <c r="F81" s="172"/>
      <c r="G81" s="172"/>
      <c r="H81" s="172"/>
      <c r="I81" s="172"/>
      <c r="J81" s="172"/>
      <c r="K81" s="172"/>
      <c r="L81" s="172"/>
      <c r="M81" s="172"/>
      <c r="N81" s="172"/>
      <c r="O81" s="172"/>
      <c r="P81" s="172"/>
      <c r="Q81" s="172"/>
      <c r="R81" s="172"/>
      <c r="S81" s="172"/>
      <c r="T81" s="172"/>
      <c r="U81" s="172"/>
      <c r="V81" s="172"/>
      <c r="W81" s="172"/>
      <c r="X81" s="172"/>
      <c r="Y81" s="172"/>
      <c r="DA81" s="176"/>
    </row>
    <row r="82" spans="1:105" ht="15" customHeight="1" x14ac:dyDescent="0.25">
      <c r="A82" s="32" t="s">
        <v>101</v>
      </c>
      <c r="B82" s="257"/>
      <c r="C82" s="257"/>
      <c r="D82" s="257"/>
      <c r="E82" s="257"/>
      <c r="F82" s="257"/>
      <c r="G82" s="257"/>
      <c r="H82" s="257"/>
      <c r="I82" s="257"/>
      <c r="J82" s="257"/>
      <c r="K82" s="257"/>
      <c r="L82" s="257"/>
      <c r="M82" s="257"/>
      <c r="N82" s="257"/>
      <c r="O82" s="257"/>
      <c r="P82" s="257"/>
      <c r="Q82" s="257"/>
      <c r="R82" s="257"/>
      <c r="S82" s="257"/>
      <c r="T82" s="257"/>
      <c r="U82" s="257"/>
      <c r="V82" s="257"/>
      <c r="W82" s="257"/>
      <c r="X82" s="257"/>
      <c r="Y82" s="257"/>
      <c r="DA82" s="88"/>
    </row>
    <row r="83" spans="1:105" ht="12" customHeight="1" x14ac:dyDescent="0.25">
      <c r="A83" s="172"/>
      <c r="B83" s="172"/>
      <c r="C83" s="172"/>
      <c r="D83" s="172"/>
      <c r="E83" s="172"/>
      <c r="F83" s="172"/>
      <c r="G83" s="172"/>
      <c r="H83" s="172"/>
      <c r="I83" s="172"/>
      <c r="J83" s="172"/>
      <c r="K83" s="172"/>
      <c r="L83" s="172"/>
      <c r="M83" s="172"/>
      <c r="N83" s="172"/>
      <c r="O83" s="172"/>
      <c r="P83" s="172"/>
      <c r="Q83" s="172"/>
      <c r="R83" s="172"/>
      <c r="S83" s="172"/>
      <c r="T83" s="172"/>
      <c r="U83" s="172"/>
      <c r="V83" s="172"/>
      <c r="W83" s="172"/>
      <c r="X83" s="172"/>
      <c r="Y83" s="172"/>
      <c r="DA83" s="176"/>
    </row>
    <row r="84" spans="1:105" ht="12" customHeight="1" x14ac:dyDescent="0.25">
      <c r="A84" s="35" t="s">
        <v>22</v>
      </c>
      <c r="B84" s="232">
        <f t="shared" ref="B84:Y84" si="4">SUM(B$85:B$89,B$91:B$93,B$95:B$97,B$98,B$100:B$104,B$106:B$109)</f>
        <v>0.99999999999999944</v>
      </c>
      <c r="C84" s="232">
        <f t="shared" si="4"/>
        <v>1</v>
      </c>
      <c r="D84" s="232">
        <f t="shared" si="4"/>
        <v>1</v>
      </c>
      <c r="E84" s="232">
        <f t="shared" si="4"/>
        <v>1</v>
      </c>
      <c r="F84" s="232">
        <f t="shared" si="4"/>
        <v>1</v>
      </c>
      <c r="G84" s="232">
        <f t="shared" si="4"/>
        <v>1</v>
      </c>
      <c r="H84" s="232">
        <f t="shared" si="4"/>
        <v>1.0000000000000002</v>
      </c>
      <c r="I84" s="232">
        <f t="shared" si="4"/>
        <v>1</v>
      </c>
      <c r="J84" s="232">
        <f t="shared" si="4"/>
        <v>0.99999999999999978</v>
      </c>
      <c r="K84" s="232">
        <f t="shared" si="4"/>
        <v>1</v>
      </c>
      <c r="L84" s="232">
        <f t="shared" si="4"/>
        <v>0.99999999999999967</v>
      </c>
      <c r="M84" s="232">
        <f t="shared" si="4"/>
        <v>0.99999999999999989</v>
      </c>
      <c r="N84" s="232">
        <f t="shared" si="4"/>
        <v>1</v>
      </c>
      <c r="O84" s="232">
        <f t="shared" si="4"/>
        <v>0.99999999999999978</v>
      </c>
      <c r="P84" s="232">
        <f t="shared" si="4"/>
        <v>1</v>
      </c>
      <c r="Q84" s="232">
        <f t="shared" si="4"/>
        <v>1.0000000000000004</v>
      </c>
      <c r="R84" s="232">
        <f t="shared" si="4"/>
        <v>1</v>
      </c>
      <c r="S84" s="232">
        <f t="shared" si="4"/>
        <v>0.99999999999999989</v>
      </c>
      <c r="T84" s="232">
        <f t="shared" si="4"/>
        <v>0.99999999999999978</v>
      </c>
      <c r="U84" s="232">
        <f t="shared" si="4"/>
        <v>1.0000000000000002</v>
      </c>
      <c r="V84" s="232">
        <f t="shared" si="4"/>
        <v>0.99999999999999978</v>
      </c>
      <c r="W84" s="232">
        <f t="shared" si="4"/>
        <v>1</v>
      </c>
      <c r="X84" s="232">
        <f t="shared" si="4"/>
        <v>0.99999999999999978</v>
      </c>
      <c r="Y84" s="232">
        <f t="shared" si="4"/>
        <v>1</v>
      </c>
      <c r="DA84" s="95"/>
    </row>
    <row r="85" spans="1:105" ht="12" customHeight="1" x14ac:dyDescent="0.25">
      <c r="A85" s="55" t="s">
        <v>91</v>
      </c>
      <c r="B85" s="299">
        <f t="shared" ref="B85:Y85" si="5">IF(B$6=0,0,B$6/B$5)</f>
        <v>9.0763051374725054E-3</v>
      </c>
      <c r="C85" s="299">
        <f t="shared" si="5"/>
        <v>9.5437913603986149E-3</v>
      </c>
      <c r="D85" s="299">
        <f t="shared" si="5"/>
        <v>9.6418393185660929E-3</v>
      </c>
      <c r="E85" s="299">
        <f t="shared" si="5"/>
        <v>1.2172970592567098E-2</v>
      </c>
      <c r="F85" s="299">
        <f t="shared" si="5"/>
        <v>1.2879801033216022E-2</v>
      </c>
      <c r="G85" s="299">
        <f t="shared" si="5"/>
        <v>1.2747754192879348E-2</v>
      </c>
      <c r="H85" s="299">
        <f t="shared" si="5"/>
        <v>1.3047349811744711E-2</v>
      </c>
      <c r="I85" s="299">
        <f t="shared" si="5"/>
        <v>1.435336260245448E-2</v>
      </c>
      <c r="J85" s="299">
        <f t="shared" si="5"/>
        <v>1.3911608792339375E-2</v>
      </c>
      <c r="K85" s="299">
        <f t="shared" si="5"/>
        <v>1.4250108162491419E-2</v>
      </c>
      <c r="L85" s="299">
        <f t="shared" si="5"/>
        <v>1.465044290197454E-2</v>
      </c>
      <c r="M85" s="299">
        <f t="shared" si="5"/>
        <v>1.6522687078059619E-2</v>
      </c>
      <c r="N85" s="299">
        <f t="shared" si="5"/>
        <v>1.5759958571168513E-2</v>
      </c>
      <c r="O85" s="299">
        <f t="shared" si="5"/>
        <v>1.6995545347054854E-2</v>
      </c>
      <c r="P85" s="299">
        <f t="shared" si="5"/>
        <v>1.6153412703402256E-2</v>
      </c>
      <c r="Q85" s="299">
        <f t="shared" si="5"/>
        <v>1.4420744144797061E-2</v>
      </c>
      <c r="R85" s="299">
        <f t="shared" si="5"/>
        <v>1.3398094388919538E-2</v>
      </c>
      <c r="S85" s="299">
        <f t="shared" si="5"/>
        <v>1.1167395570434686E-2</v>
      </c>
      <c r="T85" s="299">
        <f t="shared" si="5"/>
        <v>1.3899681881405279E-2</v>
      </c>
      <c r="U85" s="299">
        <f t="shared" si="5"/>
        <v>1.5129609911040898E-2</v>
      </c>
      <c r="V85" s="299">
        <f t="shared" si="5"/>
        <v>1.5099796560275491E-2</v>
      </c>
      <c r="W85" s="299">
        <f t="shared" si="5"/>
        <v>1.5765716678844993E-2</v>
      </c>
      <c r="X85" s="299">
        <f t="shared" si="5"/>
        <v>1.5658955696160097E-2</v>
      </c>
      <c r="Y85" s="299">
        <f t="shared" si="5"/>
        <v>1.5471759056320918E-2</v>
      </c>
      <c r="DA85" s="67"/>
    </row>
    <row r="86" spans="1:105" ht="12" customHeight="1" x14ac:dyDescent="0.25">
      <c r="A86" s="173" t="s">
        <v>92</v>
      </c>
      <c r="B86" s="233">
        <f t="shared" ref="B86:Y86" si="6">IF(B$7=0,0,B$7/B$5)</f>
        <v>2.7442122353024353E-3</v>
      </c>
      <c r="C86" s="233">
        <f t="shared" si="6"/>
        <v>2.8855562506653202E-3</v>
      </c>
      <c r="D86" s="233">
        <f t="shared" si="6"/>
        <v>2.9152009576660534E-3</v>
      </c>
      <c r="E86" s="233">
        <f t="shared" si="6"/>
        <v>3.6804860936398365E-3</v>
      </c>
      <c r="F86" s="233">
        <f t="shared" si="6"/>
        <v>3.8941956058404317E-3</v>
      </c>
      <c r="G86" s="233">
        <f t="shared" si="6"/>
        <v>3.8542713691167361E-3</v>
      </c>
      <c r="H86" s="233">
        <f t="shared" si="6"/>
        <v>3.9448538198475934E-3</v>
      </c>
      <c r="I86" s="233">
        <f t="shared" si="6"/>
        <v>4.3397255463313586E-3</v>
      </c>
      <c r="J86" s="233">
        <f t="shared" si="6"/>
        <v>4.206161701534609E-3</v>
      </c>
      <c r="K86" s="233">
        <f t="shared" si="6"/>
        <v>4.3085066645061915E-3</v>
      </c>
      <c r="L86" s="233">
        <f t="shared" si="6"/>
        <v>4.4295474926478624E-3</v>
      </c>
      <c r="M86" s="233">
        <f t="shared" si="6"/>
        <v>4.9956187405474396E-3</v>
      </c>
      <c r="N86" s="233">
        <f t="shared" si="6"/>
        <v>4.7650085011248979E-3</v>
      </c>
      <c r="O86" s="233">
        <f t="shared" si="6"/>
        <v>5.1385869889355746E-3</v>
      </c>
      <c r="P86" s="233">
        <f t="shared" si="6"/>
        <v>4.8839689842016983E-3</v>
      </c>
      <c r="Q86" s="233">
        <f t="shared" si="6"/>
        <v>4.3600982916422934E-3</v>
      </c>
      <c r="R86" s="233">
        <f t="shared" si="6"/>
        <v>4.0509011095288643E-3</v>
      </c>
      <c r="S86" s="233">
        <f t="shared" si="6"/>
        <v>3.3764514410522637E-3</v>
      </c>
      <c r="T86" s="233">
        <f t="shared" si="6"/>
        <v>4.2025556113449358E-3</v>
      </c>
      <c r="U86" s="233">
        <f t="shared" si="6"/>
        <v>4.5744231826028324E-3</v>
      </c>
      <c r="V86" s="233">
        <f t="shared" si="6"/>
        <v>4.5654091443233097E-3</v>
      </c>
      <c r="W86" s="233">
        <f t="shared" si="6"/>
        <v>4.7667494595103515E-3</v>
      </c>
      <c r="X86" s="233">
        <f t="shared" si="6"/>
        <v>4.7344703778246554E-3</v>
      </c>
      <c r="Y86" s="233">
        <f t="shared" si="6"/>
        <v>4.6778716516168621E-3</v>
      </c>
      <c r="DA86" s="177"/>
    </row>
    <row r="87" spans="1:105" ht="12" customHeight="1" x14ac:dyDescent="0.25">
      <c r="A87" s="173" t="s">
        <v>93</v>
      </c>
      <c r="B87" s="233">
        <f t="shared" ref="B87:Y87" si="7">IF(B$8=0,0,B$8/B$5)</f>
        <v>3.4278112475663085E-2</v>
      </c>
      <c r="C87" s="233">
        <f t="shared" si="7"/>
        <v>3.6043648680932856E-2</v>
      </c>
      <c r="D87" s="233">
        <f t="shared" si="7"/>
        <v>3.6413942416893566E-2</v>
      </c>
      <c r="E87" s="233">
        <f t="shared" si="7"/>
        <v>4.5973162957272586E-2</v>
      </c>
      <c r="F87" s="233">
        <f t="shared" si="7"/>
        <v>4.8642620735389282E-2</v>
      </c>
      <c r="G87" s="233">
        <f t="shared" si="7"/>
        <v>4.8143924803888592E-2</v>
      </c>
      <c r="H87" s="233">
        <f t="shared" si="7"/>
        <v>4.9275395392981473E-2</v>
      </c>
      <c r="I87" s="233">
        <f t="shared" si="7"/>
        <v>5.4207760783582526E-2</v>
      </c>
      <c r="J87" s="233">
        <f t="shared" si="7"/>
        <v>5.2539407135228339E-2</v>
      </c>
      <c r="K87" s="233">
        <f t="shared" si="7"/>
        <v>5.3817803939574194E-2</v>
      </c>
      <c r="L87" s="233">
        <f t="shared" si="7"/>
        <v>5.5329731868403044E-2</v>
      </c>
      <c r="M87" s="233">
        <f t="shared" si="7"/>
        <v>6.2400560303289831E-2</v>
      </c>
      <c r="N87" s="233">
        <f t="shared" si="7"/>
        <v>5.9519994571793453E-2</v>
      </c>
      <c r="O87" s="233">
        <f t="shared" si="7"/>
        <v>6.4186384896465609E-2</v>
      </c>
      <c r="P87" s="233">
        <f t="shared" si="7"/>
        <v>6.1005936791060672E-2</v>
      </c>
      <c r="Q87" s="233">
        <f t="shared" si="7"/>
        <v>5.4462237914112963E-2</v>
      </c>
      <c r="R87" s="233">
        <f t="shared" si="7"/>
        <v>5.0600038172672702E-2</v>
      </c>
      <c r="S87" s="233">
        <f t="shared" si="7"/>
        <v>4.2175448668331138E-2</v>
      </c>
      <c r="T87" s="233">
        <f t="shared" si="7"/>
        <v>5.2494363255775868E-2</v>
      </c>
      <c r="U87" s="233">
        <f t="shared" si="7"/>
        <v>5.7139382423626386E-2</v>
      </c>
      <c r="V87" s="233">
        <f t="shared" si="7"/>
        <v>5.7026787554311814E-2</v>
      </c>
      <c r="W87" s="233">
        <f t="shared" si="7"/>
        <v>5.9541740982870628E-2</v>
      </c>
      <c r="X87" s="233">
        <f t="shared" si="7"/>
        <v>5.9138541121577279E-2</v>
      </c>
      <c r="Y87" s="233">
        <f t="shared" si="7"/>
        <v>5.8431563185260264E-2</v>
      </c>
      <c r="DA87" s="177"/>
    </row>
    <row r="88" spans="1:105" ht="12" customHeight="1" x14ac:dyDescent="0.25">
      <c r="A88" s="173" t="s">
        <v>94</v>
      </c>
      <c r="B88" s="233">
        <f t="shared" ref="B88:Y88" si="8">IF(B$9=0,0,B$9/B$5)</f>
        <v>1.8168389633875837E-2</v>
      </c>
      <c r="C88" s="233">
        <f t="shared" si="8"/>
        <v>1.9104174814954012E-2</v>
      </c>
      <c r="D88" s="233">
        <f t="shared" si="8"/>
        <v>1.9300441189851233E-2</v>
      </c>
      <c r="E88" s="233">
        <f t="shared" si="8"/>
        <v>2.436710416603062E-2</v>
      </c>
      <c r="F88" s="233">
        <f t="shared" si="8"/>
        <v>2.5781993887815585E-2</v>
      </c>
      <c r="G88" s="233">
        <f t="shared" si="8"/>
        <v>2.5517670640764968E-2</v>
      </c>
      <c r="H88" s="233">
        <f t="shared" si="8"/>
        <v>2.6117382732161656E-2</v>
      </c>
      <c r="I88" s="233">
        <f t="shared" si="8"/>
        <v>2.873167884594879E-2</v>
      </c>
      <c r="J88" s="233">
        <f t="shared" si="8"/>
        <v>2.7847403226866255E-2</v>
      </c>
      <c r="K88" s="233">
        <f t="shared" si="8"/>
        <v>2.8524990455875671E-2</v>
      </c>
      <c r="L88" s="233">
        <f t="shared" si="8"/>
        <v>2.9326355925716075E-2</v>
      </c>
      <c r="M88" s="233">
        <f t="shared" si="8"/>
        <v>3.3074099216147242E-2</v>
      </c>
      <c r="N88" s="233">
        <f t="shared" si="8"/>
        <v>3.1547316181842949E-2</v>
      </c>
      <c r="O88" s="233">
        <f t="shared" si="8"/>
        <v>3.4020637828785602E-2</v>
      </c>
      <c r="P88" s="233">
        <f t="shared" si="8"/>
        <v>3.2334908475095424E-2</v>
      </c>
      <c r="Q88" s="233">
        <f t="shared" si="8"/>
        <v>2.8866559074948277E-2</v>
      </c>
      <c r="R88" s="233">
        <f t="shared" si="8"/>
        <v>2.6819481663782171E-2</v>
      </c>
      <c r="S88" s="233">
        <f t="shared" si="8"/>
        <v>2.2354205907160224E-2</v>
      </c>
      <c r="T88" s="233">
        <f t="shared" si="8"/>
        <v>2.7823528669797381E-2</v>
      </c>
      <c r="U88" s="233">
        <f t="shared" si="8"/>
        <v>3.0285522986381999E-2</v>
      </c>
      <c r="V88" s="233">
        <f t="shared" si="8"/>
        <v>3.0225844453675883E-2</v>
      </c>
      <c r="W88" s="233">
        <f t="shared" si="8"/>
        <v>3.1558842407794545E-2</v>
      </c>
      <c r="X88" s="233">
        <f t="shared" si="8"/>
        <v>3.1345134836075018E-2</v>
      </c>
      <c r="Y88" s="233">
        <f t="shared" si="8"/>
        <v>3.0970416110862826E-2</v>
      </c>
      <c r="DA88" s="177"/>
    </row>
    <row r="89" spans="1:105" ht="12" customHeight="1" x14ac:dyDescent="0.25">
      <c r="A89" s="56" t="s">
        <v>95</v>
      </c>
      <c r="B89" s="300">
        <f t="shared" ref="B89:Y89" si="9">IF(B$10=0,0,B$10/B$5)</f>
        <v>2.6402890861360554E-2</v>
      </c>
      <c r="C89" s="300">
        <f t="shared" si="9"/>
        <v>2.6220539355445591E-2</v>
      </c>
      <c r="D89" s="300">
        <f t="shared" si="9"/>
        <v>2.6160155319497742E-2</v>
      </c>
      <c r="E89" s="300">
        <f t="shared" si="9"/>
        <v>2.822339983233519E-2</v>
      </c>
      <c r="F89" s="300">
        <f t="shared" si="9"/>
        <v>2.9135512940950001E-2</v>
      </c>
      <c r="G89" s="300">
        <f t="shared" si="9"/>
        <v>2.8857857474414918E-2</v>
      </c>
      <c r="H89" s="300">
        <f t="shared" si="9"/>
        <v>2.9301562229823653E-2</v>
      </c>
      <c r="I89" s="300">
        <f t="shared" si="9"/>
        <v>3.1139911570057782E-2</v>
      </c>
      <c r="J89" s="300">
        <f t="shared" si="9"/>
        <v>3.0343505390462138E-2</v>
      </c>
      <c r="K89" s="300">
        <f t="shared" si="9"/>
        <v>3.0626478950562204E-2</v>
      </c>
      <c r="L89" s="300">
        <f t="shared" si="9"/>
        <v>3.1362461322859081E-2</v>
      </c>
      <c r="M89" s="300">
        <f t="shared" si="9"/>
        <v>3.5228672094674153E-2</v>
      </c>
      <c r="N89" s="300">
        <f t="shared" si="9"/>
        <v>3.3198223998624869E-2</v>
      </c>
      <c r="O89" s="300">
        <f t="shared" si="9"/>
        <v>3.5383821742550198E-2</v>
      </c>
      <c r="P89" s="300">
        <f t="shared" si="9"/>
        <v>3.3819503266908441E-2</v>
      </c>
      <c r="Q89" s="300">
        <f t="shared" si="9"/>
        <v>3.1184515880725888E-2</v>
      </c>
      <c r="R89" s="300">
        <f t="shared" si="9"/>
        <v>2.9703688835810042E-2</v>
      </c>
      <c r="S89" s="300">
        <f t="shared" si="9"/>
        <v>2.7684752462014725E-2</v>
      </c>
      <c r="T89" s="300">
        <f t="shared" si="9"/>
        <v>3.0412554927582072E-2</v>
      </c>
      <c r="U89" s="300">
        <f t="shared" si="9"/>
        <v>3.2513985442820581E-2</v>
      </c>
      <c r="V89" s="300">
        <f t="shared" si="9"/>
        <v>3.2344713583569398E-2</v>
      </c>
      <c r="W89" s="300">
        <f t="shared" si="9"/>
        <v>3.2994097774650413E-2</v>
      </c>
      <c r="X89" s="300">
        <f t="shared" si="9"/>
        <v>3.2759447951908202E-2</v>
      </c>
      <c r="Y89" s="300">
        <f t="shared" si="9"/>
        <v>3.2485742123489245E-2</v>
      </c>
      <c r="DA89" s="68"/>
    </row>
    <row r="90" spans="1:105" ht="12" customHeight="1" x14ac:dyDescent="0.25">
      <c r="A90" s="174" t="s">
        <v>2147</v>
      </c>
      <c r="B90" s="301">
        <f t="shared" ref="B90:Y90" si="10">IF(B$16=0,0,B$16/B$5)</f>
        <v>6.9824281953652229E-2</v>
      </c>
      <c r="C90" s="301">
        <f t="shared" si="10"/>
        <v>6.909881877081829E-2</v>
      </c>
      <c r="D90" s="301">
        <f t="shared" si="10"/>
        <v>6.8674294316844686E-2</v>
      </c>
      <c r="E90" s="301">
        <f t="shared" si="10"/>
        <v>6.8526174890728472E-2</v>
      </c>
      <c r="F90" s="301">
        <f t="shared" si="10"/>
        <v>6.8651501199313195E-2</v>
      </c>
      <c r="G90" s="301">
        <f t="shared" si="10"/>
        <v>6.8511525655350014E-2</v>
      </c>
      <c r="H90" s="301">
        <f t="shared" si="10"/>
        <v>6.9105365912140101E-2</v>
      </c>
      <c r="I90" s="301">
        <f t="shared" si="10"/>
        <v>7.0938036161559193E-2</v>
      </c>
      <c r="J90" s="301">
        <f t="shared" si="10"/>
        <v>7.0140004670604897E-2</v>
      </c>
      <c r="K90" s="301">
        <f t="shared" si="10"/>
        <v>7.1354511670635265E-2</v>
      </c>
      <c r="L90" s="301">
        <f t="shared" si="10"/>
        <v>7.262632964334971E-2</v>
      </c>
      <c r="M90" s="301">
        <f t="shared" si="10"/>
        <v>8.0532875056298761E-2</v>
      </c>
      <c r="N90" s="301">
        <f t="shared" si="10"/>
        <v>7.5554614491449429E-2</v>
      </c>
      <c r="O90" s="301">
        <f t="shared" si="10"/>
        <v>7.7901809217861787E-2</v>
      </c>
      <c r="P90" s="301">
        <f t="shared" si="10"/>
        <v>7.5321151143313614E-2</v>
      </c>
      <c r="Q90" s="301">
        <f t="shared" si="10"/>
        <v>7.1383224702634474E-2</v>
      </c>
      <c r="R90" s="301">
        <f t="shared" si="10"/>
        <v>6.9863490287521923E-2</v>
      </c>
      <c r="S90" s="301">
        <f t="shared" si="10"/>
        <v>6.9370836713250908E-2</v>
      </c>
      <c r="T90" s="301">
        <f t="shared" si="10"/>
        <v>7.0428271363574574E-2</v>
      </c>
      <c r="U90" s="301">
        <f t="shared" si="10"/>
        <v>7.2481351878476194E-2</v>
      </c>
      <c r="V90" s="301">
        <f t="shared" si="10"/>
        <v>7.2669452969702578E-2</v>
      </c>
      <c r="W90" s="301">
        <f t="shared" si="10"/>
        <v>7.3490175761791135E-2</v>
      </c>
      <c r="X90" s="301">
        <f t="shared" si="10"/>
        <v>7.3260641192609596E-2</v>
      </c>
      <c r="Y90" s="301">
        <f t="shared" si="10"/>
        <v>7.3080955143358217E-2</v>
      </c>
      <c r="DA90" s="178"/>
    </row>
    <row r="91" spans="1:105" ht="12" customHeight="1" x14ac:dyDescent="0.25">
      <c r="A91" s="62" t="s">
        <v>2148</v>
      </c>
      <c r="B91" s="302">
        <f t="shared" ref="B91:Y91" si="11">IF(B$17=0,0,B$17/B$5)</f>
        <v>6.2536094769404513E-2</v>
      </c>
      <c r="C91" s="302">
        <f t="shared" si="11"/>
        <v>6.0430503021021799E-2</v>
      </c>
      <c r="D91" s="302">
        <f t="shared" si="11"/>
        <v>5.9505566225107817E-2</v>
      </c>
      <c r="E91" s="302">
        <f t="shared" si="11"/>
        <v>5.0743574591524274E-2</v>
      </c>
      <c r="F91" s="302">
        <f t="shared" si="11"/>
        <v>4.5578642355819994E-2</v>
      </c>
      <c r="G91" s="302">
        <f t="shared" si="11"/>
        <v>4.3739422374212598E-2</v>
      </c>
      <c r="H91" s="302">
        <f t="shared" si="11"/>
        <v>4.443195976479055E-2</v>
      </c>
      <c r="I91" s="302">
        <f t="shared" si="11"/>
        <v>3.4882827267320643E-2</v>
      </c>
      <c r="J91" s="302">
        <f t="shared" si="11"/>
        <v>3.5034204832069704E-2</v>
      </c>
      <c r="K91" s="302">
        <f t="shared" si="11"/>
        <v>3.3189155031001616E-2</v>
      </c>
      <c r="L91" s="302">
        <f t="shared" si="11"/>
        <v>2.9062719736725803E-2</v>
      </c>
      <c r="M91" s="302">
        <f t="shared" si="11"/>
        <v>1.795185857061499E-2</v>
      </c>
      <c r="N91" s="302">
        <f t="shared" si="11"/>
        <v>2.7399351312817934E-2</v>
      </c>
      <c r="O91" s="302">
        <f t="shared" si="11"/>
        <v>2.6254863784402806E-2</v>
      </c>
      <c r="P91" s="302">
        <f t="shared" si="11"/>
        <v>3.0036774298302007E-2</v>
      </c>
      <c r="Q91" s="302">
        <f t="shared" si="11"/>
        <v>3.6788637989193872E-2</v>
      </c>
      <c r="R91" s="302">
        <f t="shared" si="11"/>
        <v>4.5094479019642836E-2</v>
      </c>
      <c r="S91" s="302">
        <f t="shared" si="11"/>
        <v>5.564721702755869E-2</v>
      </c>
      <c r="T91" s="302">
        <f t="shared" si="11"/>
        <v>4.2133746508942867E-2</v>
      </c>
      <c r="U91" s="302">
        <f t="shared" si="11"/>
        <v>3.636221453938919E-2</v>
      </c>
      <c r="V91" s="302">
        <f t="shared" si="11"/>
        <v>3.5617712477389624E-2</v>
      </c>
      <c r="W91" s="302">
        <f t="shared" si="11"/>
        <v>3.5107066595030989E-2</v>
      </c>
      <c r="X91" s="302">
        <f t="shared" si="11"/>
        <v>3.5717299438449118E-2</v>
      </c>
      <c r="Y91" s="302">
        <f t="shared" si="11"/>
        <v>3.5836511228513973E-2</v>
      </c>
      <c r="DA91" s="72"/>
    </row>
    <row r="92" spans="1:105" ht="12" customHeight="1" x14ac:dyDescent="0.25">
      <c r="A92" s="62" t="s">
        <v>2155</v>
      </c>
      <c r="B92" s="302">
        <f t="shared" ref="B92:Y92" si="12">IF(B$23=0,0,B$23/B$5)</f>
        <v>6.2598584571957553E-3</v>
      </c>
      <c r="C92" s="302">
        <f t="shared" si="12"/>
        <v>7.5870216910093619E-3</v>
      </c>
      <c r="D92" s="302">
        <f t="shared" si="12"/>
        <v>8.0763253790993826E-3</v>
      </c>
      <c r="E92" s="302">
        <f t="shared" si="12"/>
        <v>1.6403425055060612E-2</v>
      </c>
      <c r="F92" s="302">
        <f t="shared" si="12"/>
        <v>2.161360100667948E-2</v>
      </c>
      <c r="G92" s="302">
        <f t="shared" si="12"/>
        <v>2.3327806109173302E-2</v>
      </c>
      <c r="H92" s="302">
        <f t="shared" si="12"/>
        <v>2.3195165341196013E-2</v>
      </c>
      <c r="I92" s="302">
        <f t="shared" si="12"/>
        <v>3.4428999233992667E-2</v>
      </c>
      <c r="J92" s="302">
        <f t="shared" si="12"/>
        <v>3.3529640074843638E-2</v>
      </c>
      <c r="K92" s="302">
        <f t="shared" si="12"/>
        <v>3.6550845518077413E-2</v>
      </c>
      <c r="L92" s="302">
        <f t="shared" si="12"/>
        <v>4.1903741593257576E-2</v>
      </c>
      <c r="M92" s="302">
        <f t="shared" si="12"/>
        <v>6.0709026340673052E-2</v>
      </c>
      <c r="N92" s="302">
        <f t="shared" si="12"/>
        <v>4.6369688774684753E-2</v>
      </c>
      <c r="O92" s="302">
        <f t="shared" si="12"/>
        <v>4.972138131374524E-2</v>
      </c>
      <c r="P92" s="302">
        <f t="shared" si="12"/>
        <v>4.345422480943778E-2</v>
      </c>
      <c r="Q92" s="302">
        <f t="shared" si="12"/>
        <v>3.2960742848018226E-2</v>
      </c>
      <c r="R92" s="302">
        <f t="shared" si="12"/>
        <v>2.3251031744361633E-2</v>
      </c>
      <c r="S92" s="302">
        <f t="shared" si="12"/>
        <v>1.2458374247433559E-2</v>
      </c>
      <c r="T92" s="302">
        <f t="shared" si="12"/>
        <v>2.6719716388076253E-2</v>
      </c>
      <c r="U92" s="302">
        <f t="shared" si="12"/>
        <v>3.4404980282337162E-2</v>
      </c>
      <c r="V92" s="302">
        <f t="shared" si="12"/>
        <v>3.5340961233530178E-2</v>
      </c>
      <c r="W92" s="302">
        <f t="shared" si="12"/>
        <v>3.6596882379773453E-2</v>
      </c>
      <c r="X92" s="302">
        <f t="shared" si="12"/>
        <v>3.5769210790723163E-2</v>
      </c>
      <c r="Y92" s="302">
        <f t="shared" si="12"/>
        <v>3.5491521987401041E-2</v>
      </c>
      <c r="DA92" s="72"/>
    </row>
    <row r="93" spans="1:105" ht="12" customHeight="1" x14ac:dyDescent="0.25">
      <c r="A93" s="62" t="s">
        <v>2157</v>
      </c>
      <c r="B93" s="302">
        <f t="shared" ref="B93:Y93" si="13">IF(B$24=0,0,B$24/B$5)</f>
        <v>1.028328727051949E-3</v>
      </c>
      <c r="C93" s="302">
        <f t="shared" si="13"/>
        <v>1.0812940587871266E-3</v>
      </c>
      <c r="D93" s="302">
        <f t="shared" si="13"/>
        <v>1.0924027126374847E-3</v>
      </c>
      <c r="E93" s="302">
        <f t="shared" si="13"/>
        <v>1.3791752441435863E-3</v>
      </c>
      <c r="F93" s="302">
        <f t="shared" si="13"/>
        <v>1.4592578368137234E-3</v>
      </c>
      <c r="G93" s="302">
        <f t="shared" si="13"/>
        <v>1.4442971719640994E-3</v>
      </c>
      <c r="H93" s="302">
        <f t="shared" si="13"/>
        <v>1.4782408061535463E-3</v>
      </c>
      <c r="I93" s="302">
        <f t="shared" si="13"/>
        <v>1.626209660245876E-3</v>
      </c>
      <c r="J93" s="302">
        <f t="shared" si="13"/>
        <v>1.5761597636915483E-3</v>
      </c>
      <c r="K93" s="302">
        <f t="shared" si="13"/>
        <v>1.6145111215562391E-3</v>
      </c>
      <c r="L93" s="302">
        <f t="shared" si="13"/>
        <v>1.6598683133663406E-3</v>
      </c>
      <c r="M93" s="302">
        <f t="shared" si="13"/>
        <v>1.8719901450107242E-3</v>
      </c>
      <c r="N93" s="302">
        <f t="shared" si="13"/>
        <v>1.7855744039467361E-3</v>
      </c>
      <c r="O93" s="302">
        <f t="shared" si="13"/>
        <v>1.9255641197137466E-3</v>
      </c>
      <c r="P93" s="302">
        <f t="shared" si="13"/>
        <v>1.8301520355738195E-3</v>
      </c>
      <c r="Q93" s="302">
        <f t="shared" si="13"/>
        <v>1.6338438654223716E-3</v>
      </c>
      <c r="R93" s="302">
        <f t="shared" si="13"/>
        <v>1.517979523517449E-3</v>
      </c>
      <c r="S93" s="302">
        <f t="shared" si="13"/>
        <v>1.2652454382586552E-3</v>
      </c>
      <c r="T93" s="302">
        <f t="shared" si="13"/>
        <v>1.574808466555461E-3</v>
      </c>
      <c r="U93" s="302">
        <f t="shared" si="13"/>
        <v>1.7141570567498305E-3</v>
      </c>
      <c r="V93" s="302">
        <f t="shared" si="13"/>
        <v>1.7107792587827738E-3</v>
      </c>
      <c r="W93" s="302">
        <f t="shared" si="13"/>
        <v>1.7862267869866958E-3</v>
      </c>
      <c r="X93" s="302">
        <f t="shared" si="13"/>
        <v>1.7741309634373187E-3</v>
      </c>
      <c r="Y93" s="302">
        <f t="shared" si="13"/>
        <v>1.7529219274432031E-3</v>
      </c>
      <c r="DA93" s="72"/>
    </row>
    <row r="94" spans="1:105" ht="12" customHeight="1" x14ac:dyDescent="0.25">
      <c r="A94" s="174" t="s">
        <v>2159</v>
      </c>
      <c r="B94" s="301">
        <f t="shared" ref="B94:Y94" si="14">IF(B$25=0,0,B$25/B$5)</f>
        <v>3.173830997893283E-2</v>
      </c>
      <c r="C94" s="301">
        <f t="shared" si="14"/>
        <v>3.1408553986735567E-2</v>
      </c>
      <c r="D94" s="301">
        <f t="shared" si="14"/>
        <v>3.1215588325838484E-2</v>
      </c>
      <c r="E94" s="301">
        <f t="shared" si="14"/>
        <v>3.1148261313967487E-2</v>
      </c>
      <c r="F94" s="301">
        <f t="shared" si="14"/>
        <v>3.1205227817869635E-2</v>
      </c>
      <c r="G94" s="301">
        <f t="shared" si="14"/>
        <v>3.114160257061363E-2</v>
      </c>
      <c r="H94" s="301">
        <f t="shared" si="14"/>
        <v>3.1411529960063675E-2</v>
      </c>
      <c r="I94" s="301">
        <f t="shared" si="14"/>
        <v>3.2244561891617805E-2</v>
      </c>
      <c r="J94" s="301">
        <f t="shared" si="14"/>
        <v>3.1881820304820417E-2</v>
      </c>
      <c r="K94" s="301">
        <f t="shared" si="14"/>
        <v>3.2433868941197846E-2</v>
      </c>
      <c r="L94" s="301">
        <f t="shared" si="14"/>
        <v>3.3011968019704414E-2</v>
      </c>
      <c r="M94" s="301">
        <f t="shared" si="14"/>
        <v>3.6605852298317622E-2</v>
      </c>
      <c r="N94" s="301">
        <f t="shared" si="14"/>
        <v>3.4343006587022454E-2</v>
      </c>
      <c r="O94" s="301">
        <f t="shared" si="14"/>
        <v>3.5409913280846257E-2</v>
      </c>
      <c r="P94" s="301">
        <f t="shared" si="14"/>
        <v>3.4236886883324359E-2</v>
      </c>
      <c r="Q94" s="301">
        <f t="shared" si="14"/>
        <v>3.2446920319379298E-2</v>
      </c>
      <c r="R94" s="301">
        <f t="shared" si="14"/>
        <v>3.1756131948873598E-2</v>
      </c>
      <c r="S94" s="301">
        <f t="shared" si="14"/>
        <v>3.1532198506023124E-2</v>
      </c>
      <c r="T94" s="301">
        <f t="shared" si="14"/>
        <v>3.2012850619806618E-2</v>
      </c>
      <c r="U94" s="301">
        <f t="shared" si="14"/>
        <v>3.2946069035670988E-2</v>
      </c>
      <c r="V94" s="301">
        <f t="shared" si="14"/>
        <v>3.3031569531682979E-2</v>
      </c>
      <c r="W94" s="301">
        <f t="shared" si="14"/>
        <v>3.3404625346268695E-2</v>
      </c>
      <c r="X94" s="301">
        <f t="shared" si="14"/>
        <v>3.3300291451186181E-2</v>
      </c>
      <c r="Y94" s="301">
        <f t="shared" si="14"/>
        <v>3.3218615974253726E-2</v>
      </c>
      <c r="DA94" s="178"/>
    </row>
    <row r="95" spans="1:105" ht="12" customHeight="1" x14ac:dyDescent="0.25">
      <c r="A95" s="62" t="s">
        <v>2160</v>
      </c>
      <c r="B95" s="302">
        <f t="shared" ref="B95:Y95" si="15">IF(B$26=0,0,B$26/B$5)</f>
        <v>2.8425497622456598E-2</v>
      </c>
      <c r="C95" s="302">
        <f t="shared" si="15"/>
        <v>2.7468410464100798E-2</v>
      </c>
      <c r="D95" s="302">
        <f t="shared" si="15"/>
        <v>2.7047984647776271E-2</v>
      </c>
      <c r="E95" s="302">
        <f t="shared" si="15"/>
        <v>2.306526117796558E-2</v>
      </c>
      <c r="F95" s="302">
        <f t="shared" si="15"/>
        <v>2.0717564707190907E-2</v>
      </c>
      <c r="G95" s="302">
        <f t="shared" si="15"/>
        <v>1.988155562464208E-2</v>
      </c>
      <c r="H95" s="302">
        <f t="shared" si="15"/>
        <v>2.0196345347632063E-2</v>
      </c>
      <c r="I95" s="302">
        <f t="shared" si="15"/>
        <v>1.5855830576054834E-2</v>
      </c>
      <c r="J95" s="302">
        <f t="shared" si="15"/>
        <v>1.5924638560031689E-2</v>
      </c>
      <c r="K95" s="302">
        <f t="shared" si="15"/>
        <v>1.5085979559546185E-2</v>
      </c>
      <c r="L95" s="302">
        <f t="shared" si="15"/>
        <v>1.3210327153057182E-2</v>
      </c>
      <c r="M95" s="302">
        <f t="shared" si="15"/>
        <v>8.1599357139159022E-3</v>
      </c>
      <c r="N95" s="302">
        <f t="shared" si="15"/>
        <v>1.2454250596735423E-2</v>
      </c>
      <c r="O95" s="302">
        <f t="shared" si="15"/>
        <v>1.1934028992910364E-2</v>
      </c>
      <c r="P95" s="302">
        <f t="shared" si="15"/>
        <v>1.3653079226500905E-2</v>
      </c>
      <c r="Q95" s="302">
        <f t="shared" si="15"/>
        <v>1.6722108176906305E-2</v>
      </c>
      <c r="R95" s="302">
        <f t="shared" si="15"/>
        <v>2.0497490463474016E-2</v>
      </c>
      <c r="S95" s="302">
        <f t="shared" si="15"/>
        <v>2.5294189557981211E-2</v>
      </c>
      <c r="T95" s="302">
        <f t="shared" si="15"/>
        <v>1.9151702958610385E-2</v>
      </c>
      <c r="U95" s="302">
        <f t="shared" si="15"/>
        <v>1.6528279336085999E-2</v>
      </c>
      <c r="V95" s="302">
        <f t="shared" si="15"/>
        <v>1.6189869307904371E-2</v>
      </c>
      <c r="W95" s="302">
        <f t="shared" si="15"/>
        <v>1.5957757543195908E-2</v>
      </c>
      <c r="X95" s="302">
        <f t="shared" si="15"/>
        <v>1.6235136108385961E-2</v>
      </c>
      <c r="Y95" s="302">
        <f t="shared" si="15"/>
        <v>1.6289323285688165E-2</v>
      </c>
      <c r="DA95" s="72"/>
    </row>
    <row r="96" spans="1:105" ht="12" customHeight="1" x14ac:dyDescent="0.25">
      <c r="A96" s="62" t="s">
        <v>2167</v>
      </c>
      <c r="B96" s="302">
        <f t="shared" ref="B96:Y96" si="16">IF(B$32=0,0,B$32/B$5)</f>
        <v>2.8453902078162518E-3</v>
      </c>
      <c r="C96" s="302">
        <f t="shared" si="16"/>
        <v>3.4486462231860717E-3</v>
      </c>
      <c r="D96" s="302">
        <f t="shared" si="16"/>
        <v>3.6710569904997181E-3</v>
      </c>
      <c r="E96" s="302">
        <f t="shared" si="16"/>
        <v>7.4561022977548243E-3</v>
      </c>
      <c r="F96" s="302">
        <f t="shared" si="16"/>
        <v>9.8243640939452183E-3</v>
      </c>
      <c r="G96" s="302">
        <f t="shared" si="16"/>
        <v>1.0603548231442411E-2</v>
      </c>
      <c r="H96" s="302">
        <f t="shared" si="16"/>
        <v>1.0543256973270911E-2</v>
      </c>
      <c r="I96" s="302">
        <f t="shared" si="16"/>
        <v>1.5649545106360296E-2</v>
      </c>
      <c r="J96" s="302">
        <f t="shared" si="16"/>
        <v>1.5240745488565298E-2</v>
      </c>
      <c r="K96" s="302">
        <f t="shared" si="16"/>
        <v>1.6614020690035189E-2</v>
      </c>
      <c r="L96" s="302">
        <f t="shared" si="16"/>
        <v>1.9047155269662528E-2</v>
      </c>
      <c r="M96" s="302">
        <f t="shared" si="16"/>
        <v>2.7595011973033205E-2</v>
      </c>
      <c r="N96" s="302">
        <f t="shared" si="16"/>
        <v>2.1077131261220339E-2</v>
      </c>
      <c r="O96" s="302">
        <f t="shared" si="16"/>
        <v>2.2600627869884194E-2</v>
      </c>
      <c r="P96" s="302">
        <f t="shared" si="16"/>
        <v>1.9751920367926262E-2</v>
      </c>
      <c r="Q96" s="302">
        <f t="shared" si="16"/>
        <v>1.4982155840008284E-2</v>
      </c>
      <c r="R96" s="302">
        <f t="shared" si="16"/>
        <v>1.0568650792891654E-2</v>
      </c>
      <c r="S96" s="302">
        <f t="shared" si="16"/>
        <v>5.6628973851970705E-3</v>
      </c>
      <c r="T96" s="302">
        <f t="shared" si="16"/>
        <v>1.2145325630943749E-2</v>
      </c>
      <c r="U96" s="302">
        <f t="shared" si="16"/>
        <v>1.5638627401062342E-2</v>
      </c>
      <c r="V96" s="302">
        <f t="shared" si="16"/>
        <v>1.6064073287968255E-2</v>
      </c>
      <c r="W96" s="302">
        <f t="shared" si="16"/>
        <v>1.6634946536260655E-2</v>
      </c>
      <c r="X96" s="302">
        <f t="shared" si="16"/>
        <v>1.6258732177601442E-2</v>
      </c>
      <c r="Y96" s="302">
        <f t="shared" si="16"/>
        <v>1.6132509994273198E-2</v>
      </c>
      <c r="DA96" s="72"/>
    </row>
    <row r="97" spans="1:105" ht="12" customHeight="1" x14ac:dyDescent="0.25">
      <c r="A97" s="62" t="s">
        <v>2169</v>
      </c>
      <c r="B97" s="302">
        <f t="shared" ref="B97:Y97" si="17">IF(B$33=0,0,B$33/B$5)</f>
        <v>4.674221486599769E-4</v>
      </c>
      <c r="C97" s="302">
        <f t="shared" si="17"/>
        <v>4.9149729944869384E-4</v>
      </c>
      <c r="D97" s="302">
        <f t="shared" si="17"/>
        <v>4.96546687562493E-4</v>
      </c>
      <c r="E97" s="302">
        <f t="shared" si="17"/>
        <v>6.2689783824708455E-4</v>
      </c>
      <c r="F97" s="302">
        <f t="shared" si="17"/>
        <v>6.6329901673351074E-4</v>
      </c>
      <c r="G97" s="302">
        <f t="shared" si="17"/>
        <v>6.564987145291361E-4</v>
      </c>
      <c r="H97" s="302">
        <f t="shared" si="17"/>
        <v>6.7192763916070245E-4</v>
      </c>
      <c r="I97" s="302">
        <f t="shared" si="17"/>
        <v>7.391862092026711E-4</v>
      </c>
      <c r="J97" s="302">
        <f t="shared" si="17"/>
        <v>7.1643625622343091E-4</v>
      </c>
      <c r="K97" s="302">
        <f t="shared" si="17"/>
        <v>7.3386869161647236E-4</v>
      </c>
      <c r="L97" s="302">
        <f t="shared" si="17"/>
        <v>7.5448559698470033E-4</v>
      </c>
      <c r="M97" s="302">
        <f t="shared" si="17"/>
        <v>8.5090461136851049E-4</v>
      </c>
      <c r="N97" s="302">
        <f t="shared" si="17"/>
        <v>8.1162472906669823E-4</v>
      </c>
      <c r="O97" s="302">
        <f t="shared" si="17"/>
        <v>8.7525641805170267E-4</v>
      </c>
      <c r="P97" s="302">
        <f t="shared" si="17"/>
        <v>8.318872888971908E-4</v>
      </c>
      <c r="Q97" s="302">
        <f t="shared" si="17"/>
        <v>7.4265630246471426E-4</v>
      </c>
      <c r="R97" s="302">
        <f t="shared" si="17"/>
        <v>6.8999069250793134E-4</v>
      </c>
      <c r="S97" s="302">
        <f t="shared" si="17"/>
        <v>5.75111562844843E-4</v>
      </c>
      <c r="T97" s="302">
        <f t="shared" si="17"/>
        <v>7.1582203025248202E-4</v>
      </c>
      <c r="U97" s="302">
        <f t="shared" si="17"/>
        <v>7.7916229852265009E-4</v>
      </c>
      <c r="V97" s="302">
        <f t="shared" si="17"/>
        <v>7.7762693581035164E-4</v>
      </c>
      <c r="W97" s="302">
        <f t="shared" si="17"/>
        <v>8.1192126681213441E-4</v>
      </c>
      <c r="X97" s="302">
        <f t="shared" si="17"/>
        <v>8.0642316519878153E-4</v>
      </c>
      <c r="Y97" s="302">
        <f t="shared" si="17"/>
        <v>7.9678269429236536E-4</v>
      </c>
      <c r="DA97" s="72"/>
    </row>
    <row r="98" spans="1:105" ht="12" customHeight="1" x14ac:dyDescent="0.25">
      <c r="A98" s="174" t="s">
        <v>2171</v>
      </c>
      <c r="B98" s="301">
        <f t="shared" ref="B98:Y98" si="18">IF(B$34=0,0,B$34/B$5)</f>
        <v>0.58012597427296486</v>
      </c>
      <c r="C98" s="301">
        <f t="shared" si="18"/>
        <v>0.57339681305510015</v>
      </c>
      <c r="D98" s="301">
        <f t="shared" si="18"/>
        <v>0.5724851413267813</v>
      </c>
      <c r="E98" s="301">
        <f t="shared" si="18"/>
        <v>0.52572652079836457</v>
      </c>
      <c r="F98" s="301">
        <f t="shared" si="18"/>
        <v>0.51257694804948528</v>
      </c>
      <c r="G98" s="301">
        <f t="shared" si="18"/>
        <v>0.51552941349350567</v>
      </c>
      <c r="H98" s="301">
        <f t="shared" si="18"/>
        <v>0.50855472399265089</v>
      </c>
      <c r="I98" s="301">
        <f t="shared" si="18"/>
        <v>0.48305322513969573</v>
      </c>
      <c r="J98" s="301">
        <f t="shared" si="18"/>
        <v>0.49281003757799596</v>
      </c>
      <c r="K98" s="301">
        <f t="shared" si="18"/>
        <v>0.48471798270847927</v>
      </c>
      <c r="L98" s="301">
        <f t="shared" si="18"/>
        <v>0.47606676570467171</v>
      </c>
      <c r="M98" s="301">
        <f t="shared" si="18"/>
        <v>0.43071164829284087</v>
      </c>
      <c r="N98" s="301">
        <f t="shared" si="18"/>
        <v>0.4505544941852504</v>
      </c>
      <c r="O98" s="301">
        <f t="shared" si="18"/>
        <v>0.42367764016571807</v>
      </c>
      <c r="P98" s="301">
        <f t="shared" si="18"/>
        <v>0.44290628097078444</v>
      </c>
      <c r="Q98" s="301">
        <f t="shared" si="18"/>
        <v>0.48055471909328035</v>
      </c>
      <c r="R98" s="301">
        <f t="shared" si="18"/>
        <v>0.50082373880197406</v>
      </c>
      <c r="S98" s="301">
        <f t="shared" si="18"/>
        <v>0.54189619783246423</v>
      </c>
      <c r="T98" s="301">
        <f t="shared" si="18"/>
        <v>0.49100747999781796</v>
      </c>
      <c r="U98" s="301">
        <f t="shared" si="18"/>
        <v>0.46513606441562572</v>
      </c>
      <c r="V98" s="301">
        <f t="shared" si="18"/>
        <v>0.46559810718527167</v>
      </c>
      <c r="W98" s="301">
        <f t="shared" si="18"/>
        <v>0.45200304521751417</v>
      </c>
      <c r="X98" s="301">
        <f t="shared" si="18"/>
        <v>0.4543155162506532</v>
      </c>
      <c r="Y98" s="301">
        <f t="shared" si="18"/>
        <v>0.45807984553350056</v>
      </c>
      <c r="DA98" s="178"/>
    </row>
    <row r="99" spans="1:105" ht="12" customHeight="1" x14ac:dyDescent="0.25">
      <c r="A99" s="174" t="s">
        <v>2183</v>
      </c>
      <c r="B99" s="301">
        <f t="shared" ref="B99:Y99" si="19">IF(B$45=0,0,B$45/B$5)</f>
        <v>8.8641837484398911E-2</v>
      </c>
      <c r="C99" s="301">
        <f t="shared" si="19"/>
        <v>8.8028981831622735E-2</v>
      </c>
      <c r="D99" s="301">
        <f t="shared" si="19"/>
        <v>8.7797336958317262E-2</v>
      </c>
      <c r="E99" s="301">
        <f t="shared" si="19"/>
        <v>8.4479114845873338E-2</v>
      </c>
      <c r="F99" s="301">
        <f t="shared" si="19"/>
        <v>8.3100660438652746E-2</v>
      </c>
      <c r="G99" s="301">
        <f t="shared" si="19"/>
        <v>8.3133919858374247E-2</v>
      </c>
      <c r="H99" s="301">
        <f t="shared" si="19"/>
        <v>8.2929678768690923E-2</v>
      </c>
      <c r="I99" s="301">
        <f t="shared" si="19"/>
        <v>7.9993889705860285E-2</v>
      </c>
      <c r="J99" s="301">
        <f t="shared" si="19"/>
        <v>8.0566717179939934E-2</v>
      </c>
      <c r="K99" s="301">
        <f t="shared" si="19"/>
        <v>8.0160681355070582E-2</v>
      </c>
      <c r="L99" s="301">
        <f t="shared" si="19"/>
        <v>7.8974222199252389E-2</v>
      </c>
      <c r="M99" s="301">
        <f t="shared" si="19"/>
        <v>7.4371485204314483E-2</v>
      </c>
      <c r="N99" s="301">
        <f t="shared" si="19"/>
        <v>7.7437485338102796E-2</v>
      </c>
      <c r="O99" s="301">
        <f t="shared" si="19"/>
        <v>7.5475677729098661E-2</v>
      </c>
      <c r="P99" s="301">
        <f t="shared" si="19"/>
        <v>7.7271581597457131E-2</v>
      </c>
      <c r="Q99" s="301">
        <f t="shared" si="19"/>
        <v>8.0488934508241169E-2</v>
      </c>
      <c r="R99" s="301">
        <f t="shared" si="19"/>
        <v>8.2778046462590571E-2</v>
      </c>
      <c r="S99" s="301">
        <f t="shared" si="19"/>
        <v>8.6346030672517393E-2</v>
      </c>
      <c r="T99" s="301">
        <f t="shared" si="19"/>
        <v>8.1844647681068305E-2</v>
      </c>
      <c r="U99" s="301">
        <f t="shared" si="19"/>
        <v>7.9541661285908893E-2</v>
      </c>
      <c r="V99" s="301">
        <f t="shared" si="19"/>
        <v>7.954348844140087E-2</v>
      </c>
      <c r="W99" s="301">
        <f t="shared" si="19"/>
        <v>7.8580817883820556E-2</v>
      </c>
      <c r="X99" s="301">
        <f t="shared" si="19"/>
        <v>7.882377182371765E-2</v>
      </c>
      <c r="Y99" s="301">
        <f t="shared" si="19"/>
        <v>7.910605852377009E-2</v>
      </c>
      <c r="DA99" s="178"/>
    </row>
    <row r="100" spans="1:105" ht="12" customHeight="1" x14ac:dyDescent="0.25">
      <c r="A100" s="62" t="s">
        <v>2184</v>
      </c>
      <c r="B100" s="302">
        <f t="shared" ref="B100:Y100" si="20">IF(B$46=0,0,B$46/B$5)</f>
        <v>4.0597753900681023E-2</v>
      </c>
      <c r="C100" s="302">
        <f t="shared" si="20"/>
        <v>4.002622649534697E-2</v>
      </c>
      <c r="D100" s="302">
        <f t="shared" si="20"/>
        <v>3.9768911102309207E-2</v>
      </c>
      <c r="E100" s="302">
        <f t="shared" si="20"/>
        <v>3.7383993471277271E-2</v>
      </c>
      <c r="F100" s="302">
        <f t="shared" si="20"/>
        <v>3.6272491682643723E-2</v>
      </c>
      <c r="G100" s="302">
        <f t="shared" si="20"/>
        <v>3.6221798976387089E-2</v>
      </c>
      <c r="H100" s="302">
        <f t="shared" si="20"/>
        <v>3.6226998374413746E-2</v>
      </c>
      <c r="I100" s="302">
        <f t="shared" si="20"/>
        <v>3.3867269180414522E-2</v>
      </c>
      <c r="J100" s="302">
        <f t="shared" si="20"/>
        <v>3.4167518968738375E-2</v>
      </c>
      <c r="K100" s="302">
        <f t="shared" si="20"/>
        <v>3.4012667132734313E-2</v>
      </c>
      <c r="L100" s="302">
        <f t="shared" si="20"/>
        <v>3.3060116870352263E-2</v>
      </c>
      <c r="M100" s="302">
        <f t="shared" si="20"/>
        <v>2.988776849920936E-2</v>
      </c>
      <c r="N100" s="302">
        <f t="shared" si="20"/>
        <v>3.2277188264781896E-2</v>
      </c>
      <c r="O100" s="302">
        <f t="shared" si="20"/>
        <v>3.1049400027558138E-2</v>
      </c>
      <c r="P100" s="302">
        <f t="shared" si="20"/>
        <v>3.2282462175126835E-2</v>
      </c>
      <c r="Q100" s="302">
        <f t="shared" si="20"/>
        <v>3.4473320299710793E-2</v>
      </c>
      <c r="R100" s="302">
        <f t="shared" si="20"/>
        <v>3.6290705573621303E-2</v>
      </c>
      <c r="S100" s="302">
        <f t="shared" si="20"/>
        <v>3.9045520462224668E-2</v>
      </c>
      <c r="T100" s="302">
        <f t="shared" si="20"/>
        <v>3.5580070577980266E-2</v>
      </c>
      <c r="U100" s="302">
        <f t="shared" si="20"/>
        <v>3.3947104322038284E-2</v>
      </c>
      <c r="V100" s="302">
        <f t="shared" si="20"/>
        <v>3.3944034909055107E-2</v>
      </c>
      <c r="W100" s="302">
        <f t="shared" si="20"/>
        <v>3.3315785055308918E-2</v>
      </c>
      <c r="X100" s="302">
        <f t="shared" si="20"/>
        <v>3.3495991250940327E-2</v>
      </c>
      <c r="Y100" s="302">
        <f t="shared" si="20"/>
        <v>3.3688212026341723E-2</v>
      </c>
      <c r="DA100" s="72"/>
    </row>
    <row r="101" spans="1:105" ht="12" customHeight="1" x14ac:dyDescent="0.25">
      <c r="A101" s="62" t="s">
        <v>2191</v>
      </c>
      <c r="B101" s="302">
        <f t="shared" ref="B101:Y101" si="21">IF(B$52=0,0,B$52/B$5)</f>
        <v>3.9867988563577254E-2</v>
      </c>
      <c r="C101" s="302">
        <f t="shared" si="21"/>
        <v>3.940554051888745E-2</v>
      </c>
      <c r="D101" s="302">
        <f t="shared" si="21"/>
        <v>3.9342887716478619E-2</v>
      </c>
      <c r="E101" s="302">
        <f t="shared" si="21"/>
        <v>3.61294957444818E-2</v>
      </c>
      <c r="F101" s="302">
        <f t="shared" si="21"/>
        <v>3.5225817855166063E-2</v>
      </c>
      <c r="G101" s="302">
        <f t="shared" si="21"/>
        <v>3.5428720093260271E-2</v>
      </c>
      <c r="H101" s="302">
        <f t="shared" si="21"/>
        <v>3.4949398612088747E-2</v>
      </c>
      <c r="I101" s="302">
        <f t="shared" si="21"/>
        <v>3.3196859491774651E-2</v>
      </c>
      <c r="J101" s="302">
        <f t="shared" si="21"/>
        <v>3.3867376765535091E-2</v>
      </c>
      <c r="K101" s="302">
        <f t="shared" si="21"/>
        <v>3.3311266601017721E-2</v>
      </c>
      <c r="L101" s="302">
        <f t="shared" si="21"/>
        <v>3.2716729145595105E-2</v>
      </c>
      <c r="M101" s="302">
        <f t="shared" si="21"/>
        <v>2.9599790097070852E-2</v>
      </c>
      <c r="N101" s="302">
        <f t="shared" si="21"/>
        <v>3.0963449695486252E-2</v>
      </c>
      <c r="O101" s="302">
        <f t="shared" si="21"/>
        <v>2.9116392062842705E-2</v>
      </c>
      <c r="P101" s="302">
        <f t="shared" si="21"/>
        <v>3.0437841654321951E-2</v>
      </c>
      <c r="Q101" s="302">
        <f t="shared" si="21"/>
        <v>3.3025154698502195E-2</v>
      </c>
      <c r="R101" s="302">
        <f t="shared" si="21"/>
        <v>3.4418102233654074E-2</v>
      </c>
      <c r="S101" s="302">
        <f t="shared" si="21"/>
        <v>3.7240724214953488E-2</v>
      </c>
      <c r="T101" s="302">
        <f t="shared" si="21"/>
        <v>3.3743499628191273E-2</v>
      </c>
      <c r="U101" s="302">
        <f t="shared" si="21"/>
        <v>3.1965538726083709E-2</v>
      </c>
      <c r="V101" s="302">
        <f t="shared" si="21"/>
        <v>3.1997291684360073E-2</v>
      </c>
      <c r="W101" s="302">
        <f t="shared" si="21"/>
        <v>3.1062998446187189E-2</v>
      </c>
      <c r="X101" s="302">
        <f t="shared" si="21"/>
        <v>3.122191835805347E-2</v>
      </c>
      <c r="Y101" s="302">
        <f t="shared" si="21"/>
        <v>3.1480614302475132E-2</v>
      </c>
      <c r="DA101" s="72"/>
    </row>
    <row r="102" spans="1:105" ht="12" customHeight="1" x14ac:dyDescent="0.25">
      <c r="A102" s="62" t="s">
        <v>2203</v>
      </c>
      <c r="B102" s="302">
        <f t="shared" ref="B102:Y102" si="22">IF(B$63=0,0,B$63/B$5)</f>
        <v>3.200087799668877E-3</v>
      </c>
      <c r="C102" s="302">
        <f t="shared" si="22"/>
        <v>3.3649122448412552E-3</v>
      </c>
      <c r="D102" s="302">
        <f t="shared" si="22"/>
        <v>3.3994816064880783E-3</v>
      </c>
      <c r="E102" s="302">
        <f t="shared" si="22"/>
        <v>4.2918978691200904E-3</v>
      </c>
      <c r="F102" s="302">
        <f t="shared" si="22"/>
        <v>4.5411093527905335E-3</v>
      </c>
      <c r="G102" s="302">
        <f t="shared" si="22"/>
        <v>4.4945527996176349E-3</v>
      </c>
      <c r="H102" s="302">
        <f t="shared" si="22"/>
        <v>4.6001830390426024E-3</v>
      </c>
      <c r="I102" s="302">
        <f t="shared" si="22"/>
        <v>5.0606518679834596E-3</v>
      </c>
      <c r="J102" s="302">
        <f t="shared" si="22"/>
        <v>4.9049000552364198E-3</v>
      </c>
      <c r="K102" s="302">
        <f t="shared" si="22"/>
        <v>5.0242468255589541E-3</v>
      </c>
      <c r="L102" s="302">
        <f t="shared" si="22"/>
        <v>5.1653952660531315E-3</v>
      </c>
      <c r="M102" s="302">
        <f t="shared" si="22"/>
        <v>5.8255037193437852E-3</v>
      </c>
      <c r="N102" s="302">
        <f t="shared" si="22"/>
        <v>5.5565839163630778E-3</v>
      </c>
      <c r="O102" s="302">
        <f t="shared" si="22"/>
        <v>5.9922222192911774E-3</v>
      </c>
      <c r="P102" s="302">
        <f t="shared" si="22"/>
        <v>5.6953064195425056E-3</v>
      </c>
      <c r="Q102" s="302">
        <f t="shared" si="22"/>
        <v>5.0844089859193838E-3</v>
      </c>
      <c r="R102" s="302">
        <f t="shared" si="22"/>
        <v>4.7238471760693707E-3</v>
      </c>
      <c r="S102" s="302">
        <f t="shared" si="22"/>
        <v>3.9373562014218431E-3</v>
      </c>
      <c r="T102" s="302">
        <f t="shared" si="22"/>
        <v>4.9006949121093608E-3</v>
      </c>
      <c r="U102" s="302">
        <f t="shared" si="22"/>
        <v>5.3343380766453395E-3</v>
      </c>
      <c r="V102" s="302">
        <f t="shared" si="22"/>
        <v>5.3238266032421648E-3</v>
      </c>
      <c r="W102" s="302">
        <f t="shared" si="22"/>
        <v>5.5586140872140562E-3</v>
      </c>
      <c r="X102" s="302">
        <f t="shared" si="22"/>
        <v>5.5209727218130536E-3</v>
      </c>
      <c r="Y102" s="302">
        <f t="shared" si="22"/>
        <v>5.4549716702601324E-3</v>
      </c>
      <c r="DA102" s="72"/>
    </row>
    <row r="103" spans="1:105" ht="12" customHeight="1" x14ac:dyDescent="0.25">
      <c r="A103" s="62" t="s">
        <v>2205</v>
      </c>
      <c r="B103" s="302">
        <f t="shared" ref="B103:Y103" si="23">IF(B$64=0,0,B$64/B$5)</f>
        <v>3.7178626036619882E-3</v>
      </c>
      <c r="C103" s="302">
        <f t="shared" si="23"/>
        <v>3.9093556748643231E-3</v>
      </c>
      <c r="D103" s="302">
        <f t="shared" si="23"/>
        <v>3.9495183656856475E-3</v>
      </c>
      <c r="E103" s="302">
        <f t="shared" si="23"/>
        <v>4.9863277463790988E-3</v>
      </c>
      <c r="F103" s="302">
        <f t="shared" si="23"/>
        <v>5.2758616946780596E-3</v>
      </c>
      <c r="G103" s="302">
        <f t="shared" si="23"/>
        <v>5.2217722825016665E-3</v>
      </c>
      <c r="H103" s="302">
        <f t="shared" si="23"/>
        <v>5.344493514404928E-3</v>
      </c>
      <c r="I103" s="302">
        <f t="shared" si="23"/>
        <v>5.8794662859171266E-3</v>
      </c>
      <c r="J103" s="302">
        <f t="shared" si="23"/>
        <v>5.698513800761972E-3</v>
      </c>
      <c r="K103" s="302">
        <f t="shared" si="23"/>
        <v>5.8371709008252556E-3</v>
      </c>
      <c r="L103" s="302">
        <f t="shared" si="23"/>
        <v>6.0011571853680759E-3</v>
      </c>
      <c r="M103" s="302">
        <f t="shared" si="23"/>
        <v>6.7680713097569203E-3</v>
      </c>
      <c r="N103" s="302">
        <f t="shared" si="23"/>
        <v>6.4556402324003614E-3</v>
      </c>
      <c r="O103" s="302">
        <f t="shared" si="23"/>
        <v>6.9617648941508112E-3</v>
      </c>
      <c r="P103" s="302">
        <f t="shared" si="23"/>
        <v>6.6168080625175693E-3</v>
      </c>
      <c r="Q103" s="302">
        <f t="shared" si="23"/>
        <v>5.9070673099746226E-3</v>
      </c>
      <c r="R103" s="302">
        <f t="shared" si="23"/>
        <v>5.4881665319119859E-3</v>
      </c>
      <c r="S103" s="302">
        <f t="shared" si="23"/>
        <v>4.5744211705933766E-3</v>
      </c>
      <c r="T103" s="302">
        <f t="shared" si="23"/>
        <v>5.6936282646911302E-3</v>
      </c>
      <c r="U103" s="302">
        <f t="shared" si="23"/>
        <v>6.1974349742847769E-3</v>
      </c>
      <c r="V103" s="302">
        <f t="shared" si="23"/>
        <v>6.1852227425206671E-3</v>
      </c>
      <c r="W103" s="302">
        <f t="shared" si="23"/>
        <v>6.4579988852744106E-3</v>
      </c>
      <c r="X103" s="302">
        <f t="shared" si="23"/>
        <v>6.4142671399174131E-3</v>
      </c>
      <c r="Y103" s="302">
        <f t="shared" si="23"/>
        <v>6.3375871058894782E-3</v>
      </c>
      <c r="DA103" s="72"/>
    </row>
    <row r="104" spans="1:105" ht="12" customHeight="1" x14ac:dyDescent="0.25">
      <c r="A104" s="62" t="s">
        <v>2207</v>
      </c>
      <c r="B104" s="302">
        <f t="shared" ref="B104:Y104" si="24">IF(B$65=0,0,B$65/B$5)</f>
        <v>1.2581446168097715E-3</v>
      </c>
      <c r="C104" s="302">
        <f t="shared" si="24"/>
        <v>1.3229468976827339E-3</v>
      </c>
      <c r="D104" s="302">
        <f t="shared" si="24"/>
        <v>1.3365381673557106E-3</v>
      </c>
      <c r="E104" s="302">
        <f t="shared" si="24"/>
        <v>1.6874000146150691E-3</v>
      </c>
      <c r="F104" s="302">
        <f t="shared" si="24"/>
        <v>1.7853798533743663E-3</v>
      </c>
      <c r="G104" s="302">
        <f t="shared" si="24"/>
        <v>1.7670757066075911E-3</v>
      </c>
      <c r="H104" s="302">
        <f t="shared" si="24"/>
        <v>1.8086052287408906E-3</v>
      </c>
      <c r="I104" s="302">
        <f t="shared" si="24"/>
        <v>1.9896428797705232E-3</v>
      </c>
      <c r="J104" s="302">
        <f t="shared" si="24"/>
        <v>1.928407589668069E-3</v>
      </c>
      <c r="K104" s="302">
        <f t="shared" si="24"/>
        <v>1.9753298949343381E-3</v>
      </c>
      <c r="L104" s="302">
        <f t="shared" si="24"/>
        <v>2.0308237318838176E-3</v>
      </c>
      <c r="M104" s="302">
        <f t="shared" si="24"/>
        <v>2.2903515789335755E-3</v>
      </c>
      <c r="N104" s="302">
        <f t="shared" si="24"/>
        <v>2.1846232290711957E-3</v>
      </c>
      <c r="O104" s="302">
        <f t="shared" si="24"/>
        <v>2.3558985252558336E-3</v>
      </c>
      <c r="P104" s="302">
        <f t="shared" si="24"/>
        <v>2.2391632859482717E-3</v>
      </c>
      <c r="Q104" s="302">
        <f t="shared" si="24"/>
        <v>1.9989832141341902E-3</v>
      </c>
      <c r="R104" s="302">
        <f t="shared" si="24"/>
        <v>1.8572249473338492E-3</v>
      </c>
      <c r="S104" s="302">
        <f t="shared" si="24"/>
        <v>1.5480086233240365E-3</v>
      </c>
      <c r="T104" s="302">
        <f t="shared" si="24"/>
        <v>1.926754298096265E-3</v>
      </c>
      <c r="U104" s="302">
        <f t="shared" si="24"/>
        <v>2.0972451868567993E-3</v>
      </c>
      <c r="V104" s="302">
        <f t="shared" si="24"/>
        <v>2.0931125022228625E-3</v>
      </c>
      <c r="W104" s="302">
        <f t="shared" si="24"/>
        <v>2.1854214098359953E-3</v>
      </c>
      <c r="X104" s="302">
        <f t="shared" si="24"/>
        <v>2.1706223529933863E-3</v>
      </c>
      <c r="Y104" s="302">
        <f t="shared" si="24"/>
        <v>2.1446734188036161E-3</v>
      </c>
      <c r="DA104" s="72"/>
    </row>
    <row r="105" spans="1:105" ht="12" customHeight="1" x14ac:dyDescent="0.25">
      <c r="A105" s="174" t="s">
        <v>2209</v>
      </c>
      <c r="B105" s="301">
        <f t="shared" ref="B105:Y105" si="25">IF(B$66=0,0,B$66/B$5)</f>
        <v>8.3210808237807937E-2</v>
      </c>
      <c r="C105" s="301">
        <f t="shared" si="25"/>
        <v>8.5606769624668677E-2</v>
      </c>
      <c r="D105" s="301">
        <f t="shared" si="25"/>
        <v>8.6131041046039761E-2</v>
      </c>
      <c r="E105" s="301">
        <f t="shared" si="25"/>
        <v>0.10087980575630562</v>
      </c>
      <c r="F105" s="301">
        <f t="shared" si="25"/>
        <v>0.10496389968445731</v>
      </c>
      <c r="G105" s="301">
        <f t="shared" si="25"/>
        <v>0.10420606714351684</v>
      </c>
      <c r="H105" s="301">
        <f t="shared" si="25"/>
        <v>0.10611465494863802</v>
      </c>
      <c r="I105" s="301">
        <f t="shared" si="25"/>
        <v>0.11277274082957787</v>
      </c>
      <c r="J105" s="301">
        <f t="shared" si="25"/>
        <v>0.11024353348262655</v>
      </c>
      <c r="K105" s="301">
        <f t="shared" si="25"/>
        <v>0.11221462920854242</v>
      </c>
      <c r="L105" s="301">
        <f t="shared" si="25"/>
        <v>0.11417101915395031</v>
      </c>
      <c r="M105" s="301">
        <f t="shared" si="25"/>
        <v>0.1239973148896301</v>
      </c>
      <c r="N105" s="301">
        <f t="shared" si="25"/>
        <v>0.12044893649230706</v>
      </c>
      <c r="O105" s="301">
        <f t="shared" si="25"/>
        <v>0.12734430134574401</v>
      </c>
      <c r="P105" s="301">
        <f t="shared" si="25"/>
        <v>0.12277698296840366</v>
      </c>
      <c r="Q105" s="301">
        <f t="shared" si="25"/>
        <v>0.11319276833953341</v>
      </c>
      <c r="R105" s="301">
        <f t="shared" si="25"/>
        <v>0.10785298148072499</v>
      </c>
      <c r="S105" s="301">
        <f t="shared" si="25"/>
        <v>9.5454401932056537E-2</v>
      </c>
      <c r="T105" s="301">
        <f t="shared" si="25"/>
        <v>0.1104375760102157</v>
      </c>
      <c r="U105" s="301">
        <f t="shared" si="25"/>
        <v>0.11725550141746249</v>
      </c>
      <c r="V105" s="301">
        <f t="shared" si="25"/>
        <v>0.11708165481007438</v>
      </c>
      <c r="W105" s="301">
        <f t="shared" si="25"/>
        <v>0.1209878343287859</v>
      </c>
      <c r="X105" s="301">
        <f t="shared" si="25"/>
        <v>0.12041309761381955</v>
      </c>
      <c r="Y105" s="301">
        <f t="shared" si="25"/>
        <v>0.11937767337869341</v>
      </c>
      <c r="DA105" s="178"/>
    </row>
    <row r="106" spans="1:105" ht="12" customHeight="1" x14ac:dyDescent="0.25">
      <c r="A106" s="62" t="s">
        <v>2210</v>
      </c>
      <c r="B106" s="302">
        <f t="shared" ref="B106:Y106" si="26">IF(B$67=0,0,B$67/B$5)</f>
        <v>1.827298895640575E-2</v>
      </c>
      <c r="C106" s="302">
        <f t="shared" si="26"/>
        <v>1.7798157055127335E-2</v>
      </c>
      <c r="D106" s="302">
        <f t="shared" si="26"/>
        <v>1.7713856082870637E-2</v>
      </c>
      <c r="E106" s="302">
        <f t="shared" si="26"/>
        <v>1.7052810884461533E-2</v>
      </c>
      <c r="F106" s="302">
        <f t="shared" si="26"/>
        <v>1.683483315931816E-2</v>
      </c>
      <c r="G106" s="302">
        <f t="shared" si="26"/>
        <v>1.6874274292858173E-2</v>
      </c>
      <c r="H106" s="302">
        <f t="shared" si="26"/>
        <v>1.6977533157873561E-2</v>
      </c>
      <c r="I106" s="302">
        <f t="shared" si="26"/>
        <v>1.5702266632534503E-2</v>
      </c>
      <c r="J106" s="302">
        <f t="shared" si="26"/>
        <v>1.584184404635423E-2</v>
      </c>
      <c r="K106" s="302">
        <f t="shared" si="26"/>
        <v>1.577592138794922E-2</v>
      </c>
      <c r="L106" s="302">
        <f t="shared" si="26"/>
        <v>1.5311283435724502E-2</v>
      </c>
      <c r="M106" s="302">
        <f t="shared" si="26"/>
        <v>1.3878544814725523E-2</v>
      </c>
      <c r="N106" s="302">
        <f t="shared" si="26"/>
        <v>1.4899274405416598E-2</v>
      </c>
      <c r="O106" s="302">
        <f t="shared" si="26"/>
        <v>1.4324693957902371E-2</v>
      </c>
      <c r="P106" s="302">
        <f t="shared" si="26"/>
        <v>1.4836844378162272E-2</v>
      </c>
      <c r="Q106" s="302">
        <f t="shared" si="26"/>
        <v>1.572829750460698E-2</v>
      </c>
      <c r="R106" s="302">
        <f t="shared" si="26"/>
        <v>1.6596688743767813E-2</v>
      </c>
      <c r="S106" s="302">
        <f t="shared" si="26"/>
        <v>1.7780615229086385E-2</v>
      </c>
      <c r="T106" s="302">
        <f t="shared" si="26"/>
        <v>1.6134685329255688E-2</v>
      </c>
      <c r="U106" s="302">
        <f t="shared" si="26"/>
        <v>1.5505454292115315E-2</v>
      </c>
      <c r="V106" s="302">
        <f t="shared" si="26"/>
        <v>1.5514263067919551E-2</v>
      </c>
      <c r="W106" s="302">
        <f t="shared" si="26"/>
        <v>1.5382987684806696E-2</v>
      </c>
      <c r="X106" s="302">
        <f t="shared" si="26"/>
        <v>1.5453819438768264E-2</v>
      </c>
      <c r="Y106" s="302">
        <f t="shared" si="26"/>
        <v>1.5554105877711229E-2</v>
      </c>
      <c r="DA106" s="72"/>
    </row>
    <row r="107" spans="1:105" ht="12" customHeight="1" x14ac:dyDescent="0.25">
      <c r="A107" s="62" t="s">
        <v>2212</v>
      </c>
      <c r="B107" s="302">
        <f t="shared" ref="B107:Y107" si="27">IF(B$68=0,0,B$68/B$5)</f>
        <v>7.5097596186239684E-3</v>
      </c>
      <c r="C107" s="302">
        <f t="shared" si="27"/>
        <v>7.4226502916463861E-3</v>
      </c>
      <c r="D107" s="302">
        <f t="shared" si="27"/>
        <v>7.4108486557355824E-3</v>
      </c>
      <c r="E107" s="302">
        <f t="shared" si="27"/>
        <v>6.8055559851101441E-3</v>
      </c>
      <c r="F107" s="302">
        <f t="shared" si="27"/>
        <v>6.6353341112224129E-3</v>
      </c>
      <c r="G107" s="302">
        <f t="shared" si="27"/>
        <v>6.6735539233842003E-3</v>
      </c>
      <c r="H107" s="302">
        <f t="shared" si="27"/>
        <v>6.5832662205596486E-3</v>
      </c>
      <c r="I107" s="302">
        <f t="shared" si="27"/>
        <v>6.2531480483121217E-3</v>
      </c>
      <c r="J107" s="302">
        <f t="shared" si="27"/>
        <v>6.3794504710703208E-3</v>
      </c>
      <c r="K107" s="302">
        <f t="shared" si="27"/>
        <v>6.2746984179202362E-3</v>
      </c>
      <c r="L107" s="302">
        <f t="shared" si="27"/>
        <v>6.1627079831037875E-3</v>
      </c>
      <c r="M107" s="302">
        <f t="shared" si="27"/>
        <v>5.575583730196172E-3</v>
      </c>
      <c r="N107" s="302">
        <f t="shared" si="27"/>
        <v>5.8324503581525357E-3</v>
      </c>
      <c r="O107" s="302">
        <f t="shared" si="27"/>
        <v>5.4845281448013938E-3</v>
      </c>
      <c r="P107" s="302">
        <f t="shared" si="27"/>
        <v>5.7334438573238035E-3</v>
      </c>
      <c r="Q107" s="302">
        <f t="shared" si="27"/>
        <v>6.2208047631527683E-3</v>
      </c>
      <c r="R107" s="302">
        <f t="shared" si="27"/>
        <v>6.4831882323780534E-3</v>
      </c>
      <c r="S107" s="302">
        <f t="shared" si="27"/>
        <v>7.0148732593264193E-3</v>
      </c>
      <c r="T107" s="302">
        <f t="shared" si="27"/>
        <v>6.3561162734543149E-3</v>
      </c>
      <c r="U107" s="302">
        <f t="shared" si="27"/>
        <v>6.021209510730448E-3</v>
      </c>
      <c r="V107" s="302">
        <f t="shared" si="27"/>
        <v>6.0271906773863822E-3</v>
      </c>
      <c r="W107" s="302">
        <f t="shared" si="27"/>
        <v>5.85120192338152E-3</v>
      </c>
      <c r="X107" s="302">
        <f t="shared" si="27"/>
        <v>5.8811369760322346E-3</v>
      </c>
      <c r="Y107" s="302">
        <f t="shared" si="27"/>
        <v>5.9298664060063976E-3</v>
      </c>
      <c r="DA107" s="72"/>
    </row>
    <row r="108" spans="1:105" ht="12" customHeight="1" x14ac:dyDescent="0.25">
      <c r="A108" s="62" t="s">
        <v>2224</v>
      </c>
      <c r="B108" s="302">
        <f t="shared" ref="B108:Y108" si="28">IF(B$79=0,0,B$79/B$5)</f>
        <v>5.7428059662778218E-2</v>
      </c>
      <c r="C108" s="302">
        <f t="shared" si="28"/>
        <v>6.0385962277894965E-2</v>
      </c>
      <c r="D108" s="302">
        <f t="shared" si="28"/>
        <v>6.1006336307433545E-2</v>
      </c>
      <c r="E108" s="302">
        <f t="shared" si="28"/>
        <v>7.7021438886733934E-2</v>
      </c>
      <c r="F108" s="302">
        <f t="shared" si="28"/>
        <v>8.1493732413916734E-2</v>
      </c>
      <c r="G108" s="302">
        <f t="shared" si="28"/>
        <v>8.0658238927274459E-2</v>
      </c>
      <c r="H108" s="302">
        <f t="shared" si="28"/>
        <v>8.2553855570204823E-2</v>
      </c>
      <c r="I108" s="302">
        <f t="shared" si="28"/>
        <v>9.0817326148731239E-2</v>
      </c>
      <c r="J108" s="302">
        <f t="shared" si="28"/>
        <v>8.8022238965202004E-2</v>
      </c>
      <c r="K108" s="302">
        <f t="shared" si="28"/>
        <v>9.016400940267294E-2</v>
      </c>
      <c r="L108" s="302">
        <f t="shared" si="28"/>
        <v>9.269702773512202E-2</v>
      </c>
      <c r="M108" s="302">
        <f t="shared" si="28"/>
        <v>0.10454318634470841</v>
      </c>
      <c r="N108" s="302">
        <f t="shared" si="28"/>
        <v>9.9717211728737917E-2</v>
      </c>
      <c r="O108" s="302">
        <f t="shared" si="28"/>
        <v>0.10753507924304025</v>
      </c>
      <c r="P108" s="302">
        <f t="shared" si="28"/>
        <v>0.10220669473291757</v>
      </c>
      <c r="Q108" s="302">
        <f t="shared" si="28"/>
        <v>9.1243666071773658E-2</v>
      </c>
      <c r="R108" s="302">
        <f t="shared" si="28"/>
        <v>8.4773104504579117E-2</v>
      </c>
      <c r="S108" s="302">
        <f t="shared" si="28"/>
        <v>7.0658913443643737E-2</v>
      </c>
      <c r="T108" s="302">
        <f t="shared" si="28"/>
        <v>8.7946774407505687E-2</v>
      </c>
      <c r="U108" s="302">
        <f t="shared" si="28"/>
        <v>9.5728837614616744E-2</v>
      </c>
      <c r="V108" s="302">
        <f t="shared" si="28"/>
        <v>9.5540201064768432E-2</v>
      </c>
      <c r="W108" s="302">
        <f t="shared" si="28"/>
        <v>9.9753644720597695E-2</v>
      </c>
      <c r="X108" s="302">
        <f t="shared" si="28"/>
        <v>9.9078141199019046E-2</v>
      </c>
      <c r="Y108" s="302">
        <f t="shared" si="28"/>
        <v>9.7893701094975791E-2</v>
      </c>
      <c r="DA108" s="72"/>
    </row>
    <row r="109" spans="1:105" ht="12" customHeight="1" x14ac:dyDescent="0.25">
      <c r="A109" s="41" t="s">
        <v>2226</v>
      </c>
      <c r="B109" s="235">
        <f t="shared" ref="B109:Y109" si="29">IF(B$80=0,0,B$80/B$5)</f>
        <v>5.5788877728568394E-2</v>
      </c>
      <c r="C109" s="235">
        <f t="shared" si="29"/>
        <v>5.8662352268658319E-2</v>
      </c>
      <c r="D109" s="235">
        <f t="shared" si="29"/>
        <v>5.9265018823703719E-2</v>
      </c>
      <c r="E109" s="235">
        <f t="shared" si="29"/>
        <v>7.4822998752915315E-2</v>
      </c>
      <c r="F109" s="235">
        <f t="shared" si="29"/>
        <v>7.9167638607010649E-2</v>
      </c>
      <c r="G109" s="235">
        <f t="shared" si="29"/>
        <v>7.83559927975752E-2</v>
      </c>
      <c r="H109" s="235">
        <f t="shared" si="29"/>
        <v>8.0197502431257395E-2</v>
      </c>
      <c r="I109" s="235">
        <f t="shared" si="29"/>
        <v>8.8225106923314298E-2</v>
      </c>
      <c r="J109" s="235">
        <f t="shared" si="29"/>
        <v>8.5509800537581296E-2</v>
      </c>
      <c r="K109" s="235">
        <f t="shared" si="29"/>
        <v>8.7590437943065022E-2</v>
      </c>
      <c r="L109" s="235">
        <f t="shared" si="29"/>
        <v>9.0051155767470595E-2</v>
      </c>
      <c r="M109" s="235">
        <f t="shared" si="29"/>
        <v>0.10155918682588003</v>
      </c>
      <c r="N109" s="235">
        <f t="shared" si="29"/>
        <v>9.6870961081313281E-2</v>
      </c>
      <c r="O109" s="235">
        <f t="shared" si="29"/>
        <v>0.10446568145693905</v>
      </c>
      <c r="P109" s="235">
        <f t="shared" si="29"/>
        <v>9.9289386216048339E-2</v>
      </c>
      <c r="Q109" s="235">
        <f t="shared" si="29"/>
        <v>8.8639277730705152E-2</v>
      </c>
      <c r="R109" s="235">
        <f t="shared" si="29"/>
        <v>8.2353406847601618E-2</v>
      </c>
      <c r="S109" s="235">
        <f t="shared" si="29"/>
        <v>6.8642080294694624E-2</v>
      </c>
      <c r="T109" s="235">
        <f t="shared" si="29"/>
        <v>8.5436489981611255E-2</v>
      </c>
      <c r="U109" s="235">
        <f t="shared" si="29"/>
        <v>9.2996428020383243E-2</v>
      </c>
      <c r="V109" s="235">
        <f t="shared" si="29"/>
        <v>9.2813175765711534E-2</v>
      </c>
      <c r="W109" s="235">
        <f t="shared" si="29"/>
        <v>9.6906354158148633E-2</v>
      </c>
      <c r="X109" s="235">
        <f t="shared" si="29"/>
        <v>9.6250131684468332E-2</v>
      </c>
      <c r="Y109" s="235">
        <f t="shared" si="29"/>
        <v>9.509949931887389E-2</v>
      </c>
      <c r="DA109" s="97"/>
    </row>
    <row r="110" spans="1:105" ht="12" customHeight="1" x14ac:dyDescent="0.25">
      <c r="A110" s="172"/>
      <c r="B110" s="172"/>
      <c r="C110" s="172"/>
      <c r="D110" s="172"/>
      <c r="E110" s="172"/>
      <c r="F110" s="172"/>
      <c r="G110" s="172"/>
      <c r="H110" s="172"/>
      <c r="I110" s="172"/>
      <c r="J110" s="172"/>
      <c r="K110" s="172"/>
      <c r="L110" s="172"/>
      <c r="M110" s="172"/>
      <c r="N110" s="172"/>
      <c r="O110" s="172"/>
      <c r="P110" s="172"/>
      <c r="Q110" s="172"/>
      <c r="R110" s="172"/>
      <c r="S110" s="172"/>
      <c r="T110" s="172"/>
      <c r="U110" s="172"/>
      <c r="V110" s="172"/>
      <c r="W110" s="172"/>
      <c r="X110" s="172"/>
      <c r="Y110" s="172"/>
      <c r="DA110" s="176"/>
    </row>
    <row r="111" spans="1:105" ht="15" customHeight="1" x14ac:dyDescent="0.25">
      <c r="A111" s="32" t="s">
        <v>341</v>
      </c>
      <c r="B111" s="257"/>
      <c r="C111" s="257"/>
      <c r="D111" s="257"/>
      <c r="E111" s="257"/>
      <c r="F111" s="257"/>
      <c r="G111" s="257"/>
      <c r="H111" s="257"/>
      <c r="I111" s="257"/>
      <c r="J111" s="257"/>
      <c r="K111" s="257"/>
      <c r="L111" s="257"/>
      <c r="M111" s="257"/>
      <c r="N111" s="257"/>
      <c r="O111" s="257"/>
      <c r="P111" s="257"/>
      <c r="Q111" s="257"/>
      <c r="R111" s="257"/>
      <c r="S111" s="257"/>
      <c r="T111" s="257"/>
      <c r="U111" s="257"/>
      <c r="V111" s="257"/>
      <c r="W111" s="257"/>
      <c r="X111" s="257"/>
      <c r="Y111" s="257"/>
      <c r="DA111" s="88"/>
    </row>
    <row r="112" spans="1:105" ht="12" customHeight="1" x14ac:dyDescent="0.25">
      <c r="A112" s="172"/>
      <c r="B112" s="172"/>
      <c r="C112" s="172"/>
      <c r="D112" s="172"/>
      <c r="E112" s="172"/>
      <c r="F112" s="172"/>
      <c r="G112" s="172"/>
      <c r="H112" s="172"/>
      <c r="I112" s="172"/>
      <c r="J112" s="172"/>
      <c r="K112" s="172"/>
      <c r="L112" s="172"/>
      <c r="M112" s="172"/>
      <c r="N112" s="172"/>
      <c r="O112" s="172"/>
      <c r="P112" s="172"/>
      <c r="Q112" s="172"/>
      <c r="R112" s="172"/>
      <c r="S112" s="172"/>
      <c r="T112" s="172"/>
      <c r="U112" s="172"/>
      <c r="V112" s="172"/>
      <c r="W112" s="172"/>
      <c r="X112" s="172"/>
      <c r="Y112" s="172"/>
      <c r="DA112" s="176"/>
    </row>
    <row r="113" spans="1:105" ht="12" customHeight="1" x14ac:dyDescent="0.25">
      <c r="A113" s="35" t="s">
        <v>22</v>
      </c>
      <c r="B113" s="322">
        <f>IF(B$5=0,0,B$5/FBT_fec!B$5)</f>
        <v>0.45467791508499322</v>
      </c>
      <c r="C113" s="322">
        <f>IF(C$5=0,0,C$5/FBT_fec!C$5)</f>
        <v>0.45613226157823472</v>
      </c>
      <c r="D113" s="322">
        <f>IF(D$5=0,0,D$5/FBT_fec!D$5)</f>
        <v>0.45604501843943618</v>
      </c>
      <c r="E113" s="322">
        <f>IF(E$5=0,0,E$5/FBT_fec!E$5)</f>
        <v>0.46745813308932138</v>
      </c>
      <c r="F113" s="322">
        <f>IF(F$5=0,0,F$5/FBT_fec!F$5)</f>
        <v>0.47132432033313765</v>
      </c>
      <c r="G113" s="322">
        <f>IF(G$5=0,0,G$5/FBT_fec!G$5)</f>
        <v>0.473997663871077</v>
      </c>
      <c r="H113" s="322">
        <f>IF(H$5=0,0,H$5/FBT_fec!H$5)</f>
        <v>0.47628077399184937</v>
      </c>
      <c r="I113" s="322">
        <f>IF(I$5=0,0,I$5/FBT_fec!I$5)</f>
        <v>0.47800509895990839</v>
      </c>
      <c r="J113" s="322">
        <f>IF(J$5=0,0,J$5/FBT_fec!J$5)</f>
        <v>0.47666483401504611</v>
      </c>
      <c r="K113" s="322">
        <f>IF(K$5=0,0,K$5/FBT_fec!K$5)</f>
        <v>0.48143219405271254</v>
      </c>
      <c r="L113" s="322">
        <f>IF(L$5=0,0,L$5/FBT_fec!L$5)</f>
        <v>0.48210308060013124</v>
      </c>
      <c r="M113" s="322">
        <f>IF(M$5=0,0,M$5/FBT_fec!M$5)</f>
        <v>0.4905480118622253</v>
      </c>
      <c r="N113" s="322">
        <f>IF(N$5=0,0,N$5/FBT_fec!N$5)</f>
        <v>0.49003105681737125</v>
      </c>
      <c r="O113" s="322">
        <f>IF(O$5=0,0,O$5/FBT_fec!O$5)</f>
        <v>0.49900858747753252</v>
      </c>
      <c r="P113" s="322">
        <f>IF(P$5=0,0,P$5/FBT_fec!P$5)</f>
        <v>0.49389378673541418</v>
      </c>
      <c r="Q113" s="322">
        <f>IF(Q$5=0,0,Q$5/FBT_fec!Q$5)</f>
        <v>0.48374346760795356</v>
      </c>
      <c r="R113" s="322">
        <f>IF(R$5=0,0,R$5/FBT_fec!R$5)</f>
        <v>0.48159679135333711</v>
      </c>
      <c r="S113" s="322">
        <f>IF(S$5=0,0,S$5/FBT_fec!S$5)</f>
        <v>0.47282117392531203</v>
      </c>
      <c r="T113" s="322">
        <f>IF(T$5=0,0,T$5/FBT_fec!T$5)</f>
        <v>0.48353827555788653</v>
      </c>
      <c r="U113" s="322">
        <f>IF(U$5=0,0,U$5/FBT_fec!U$5)</f>
        <v>0.48976661008830552</v>
      </c>
      <c r="V113" s="322">
        <f>IF(V$5=0,0,V$5/FBT_fec!V$5)</f>
        <v>0.49034457363871464</v>
      </c>
      <c r="W113" s="322">
        <f>IF(W$5=0,0,W$5/FBT_fec!W$5)</f>
        <v>0.49747096700549653</v>
      </c>
      <c r="X113" s="322">
        <f>IF(X$5=0,0,X$5/FBT_fec!X$5)</f>
        <v>0.49759286434571531</v>
      </c>
      <c r="Y113" s="322">
        <f>IF(Y$5=0,0,Y$5/FBT_fec!Y$5)</f>
        <v>0.49528775966432603</v>
      </c>
      <c r="DA113" s="95"/>
    </row>
    <row r="114" spans="1:105" ht="12" customHeight="1" x14ac:dyDescent="0.25">
      <c r="A114" s="55" t="s">
        <v>91</v>
      </c>
      <c r="B114" s="334">
        <f>IF(B$6=0,0,B$6/FBT_fec!B$6)</f>
        <v>0.49818950851809113</v>
      </c>
      <c r="C114" s="334">
        <f>IF(C$6=0,0,C$6/FBT_fec!C$6)</f>
        <v>0.49818950851809118</v>
      </c>
      <c r="D114" s="334">
        <f>IF(D$6=0,0,D$6/FBT_fec!D$6)</f>
        <v>0.49818950851809113</v>
      </c>
      <c r="E114" s="334">
        <f>IF(E$6=0,0,E$6/FBT_fec!E$6)</f>
        <v>0.49818950851809124</v>
      </c>
      <c r="F114" s="334">
        <f>IF(F$6=0,0,F$6/FBT_fec!F$6)</f>
        <v>0.49818950851809107</v>
      </c>
      <c r="G114" s="334">
        <f>IF(G$6=0,0,G$6/FBT_fec!G$6)</f>
        <v>0.49818950851809118</v>
      </c>
      <c r="H114" s="334">
        <f>IF(H$6=0,0,H$6/FBT_fec!H$6)</f>
        <v>0.49818950851809107</v>
      </c>
      <c r="I114" s="334">
        <f>IF(I$6=0,0,I$6/FBT_fec!I$6)</f>
        <v>0.49818950851809113</v>
      </c>
      <c r="J114" s="334">
        <f>IF(J$6=0,0,J$6/FBT_fec!J$6)</f>
        <v>0.49818950851809124</v>
      </c>
      <c r="K114" s="334">
        <f>IF(K$6=0,0,K$6/FBT_fec!K$6)</f>
        <v>0.49818950851809113</v>
      </c>
      <c r="L114" s="334">
        <f>IF(L$6=0,0,L$6/FBT_fec!L$6)</f>
        <v>0.49818950851809124</v>
      </c>
      <c r="M114" s="334">
        <f>IF(M$6=0,0,M$6/FBT_fec!M$6)</f>
        <v>0.49818950851809118</v>
      </c>
      <c r="N114" s="334">
        <f>IF(N$6=0,0,N$6/FBT_fec!N$6)</f>
        <v>0.49818950851809118</v>
      </c>
      <c r="O114" s="334">
        <f>IF(O$6=0,0,O$6/FBT_fec!O$6)</f>
        <v>0.49818950851809113</v>
      </c>
      <c r="P114" s="334">
        <f>IF(P$6=0,0,P$6/FBT_fec!P$6)</f>
        <v>0.49818950851809118</v>
      </c>
      <c r="Q114" s="334">
        <f>IF(Q$6=0,0,Q$6/FBT_fec!Q$6)</f>
        <v>0.49818950851809113</v>
      </c>
      <c r="R114" s="334">
        <f>IF(R$6=0,0,R$6/FBT_fec!R$6)</f>
        <v>0.49818950851809113</v>
      </c>
      <c r="S114" s="334">
        <f>IF(S$6=0,0,S$6/FBT_fec!S$6)</f>
        <v>0.49818950851809118</v>
      </c>
      <c r="T114" s="334">
        <f>IF(T$6=0,0,T$6/FBT_fec!T$6)</f>
        <v>0.49818950851809107</v>
      </c>
      <c r="U114" s="334">
        <f>IF(U$6=0,0,U$6/FBT_fec!U$6)</f>
        <v>0.49818950851809118</v>
      </c>
      <c r="V114" s="334">
        <f>IF(V$6=0,0,V$6/FBT_fec!V$6)</f>
        <v>0.49818950851809118</v>
      </c>
      <c r="W114" s="334">
        <f>IF(W$6=0,0,W$6/FBT_fec!W$6)</f>
        <v>0.49818950851809118</v>
      </c>
      <c r="X114" s="334">
        <f>IF(X$6=0,0,X$6/FBT_fec!X$6)</f>
        <v>0.49818950851809113</v>
      </c>
      <c r="Y114" s="334">
        <f>IF(Y$6=0,0,Y$6/FBT_fec!Y$6)</f>
        <v>0.49818950851809124</v>
      </c>
      <c r="DA114" s="67"/>
    </row>
    <row r="115" spans="1:105" ht="12" customHeight="1" x14ac:dyDescent="0.25">
      <c r="A115" s="173" t="s">
        <v>92</v>
      </c>
      <c r="B115" s="335">
        <f>IF(B$7=0,0,B$7/FBT_fec!B$7)</f>
        <v>0.12910896393577065</v>
      </c>
      <c r="C115" s="335">
        <f>IF(C$7=0,0,C$7/FBT_fec!C$7)</f>
        <v>0.12910896393577068</v>
      </c>
      <c r="D115" s="335">
        <f>IF(D$7=0,0,D$7/FBT_fec!D$7)</f>
        <v>0.12910896393577065</v>
      </c>
      <c r="E115" s="335">
        <f>IF(E$7=0,0,E$7/FBT_fec!E$7)</f>
        <v>0.12910896393577068</v>
      </c>
      <c r="F115" s="335">
        <f>IF(F$7=0,0,F$7/FBT_fec!F$7)</f>
        <v>0.1291089639357707</v>
      </c>
      <c r="G115" s="335">
        <f>IF(G$7=0,0,G$7/FBT_fec!G$7)</f>
        <v>0.12910896393577062</v>
      </c>
      <c r="H115" s="335">
        <f>IF(H$7=0,0,H$7/FBT_fec!H$7)</f>
        <v>0.12910896393577065</v>
      </c>
      <c r="I115" s="335">
        <f>IF(I$7=0,0,I$7/FBT_fec!I$7)</f>
        <v>0.12910896393577062</v>
      </c>
      <c r="J115" s="335">
        <f>IF(J$7=0,0,J$7/FBT_fec!J$7)</f>
        <v>0.12910896393577068</v>
      </c>
      <c r="K115" s="335">
        <f>IF(K$7=0,0,K$7/FBT_fec!K$7)</f>
        <v>0.1291089639357707</v>
      </c>
      <c r="L115" s="335">
        <f>IF(L$7=0,0,L$7/FBT_fec!L$7)</f>
        <v>0.12910896393577068</v>
      </c>
      <c r="M115" s="335">
        <f>IF(M$7=0,0,M$7/FBT_fec!M$7)</f>
        <v>0.12910896393577073</v>
      </c>
      <c r="N115" s="335">
        <f>IF(N$7=0,0,N$7/FBT_fec!N$7)</f>
        <v>0.12910896393577059</v>
      </c>
      <c r="O115" s="335">
        <f>IF(O$7=0,0,O$7/FBT_fec!O$7)</f>
        <v>0.1291089639357707</v>
      </c>
      <c r="P115" s="335">
        <f>IF(P$7=0,0,P$7/FBT_fec!P$7)</f>
        <v>0.12910896393577068</v>
      </c>
      <c r="Q115" s="335">
        <f>IF(Q$7=0,0,Q$7/FBT_fec!Q$7)</f>
        <v>0.12910896393577065</v>
      </c>
      <c r="R115" s="335">
        <f>IF(R$7=0,0,R$7/FBT_fec!R$7)</f>
        <v>0.12910896393577065</v>
      </c>
      <c r="S115" s="335">
        <f>IF(S$7=0,0,S$7/FBT_fec!S$7)</f>
        <v>0.12910896393577065</v>
      </c>
      <c r="T115" s="335">
        <f>IF(T$7=0,0,T$7/FBT_fec!T$7)</f>
        <v>0.12910896393577068</v>
      </c>
      <c r="U115" s="335">
        <f>IF(U$7=0,0,U$7/FBT_fec!U$7)</f>
        <v>0.12910896393577068</v>
      </c>
      <c r="V115" s="335">
        <f>IF(V$7=0,0,V$7/FBT_fec!V$7)</f>
        <v>0.12910896393577059</v>
      </c>
      <c r="W115" s="335">
        <f>IF(W$7=0,0,W$7/FBT_fec!W$7)</f>
        <v>0.12910896393577059</v>
      </c>
      <c r="X115" s="335">
        <f>IF(X$7=0,0,X$7/FBT_fec!X$7)</f>
        <v>0.12910896393577068</v>
      </c>
      <c r="Y115" s="335">
        <f>IF(Y$7=0,0,Y$7/FBT_fec!Y$7)</f>
        <v>0.12910896393577065</v>
      </c>
      <c r="DA115" s="177"/>
    </row>
    <row r="116" spans="1:105" ht="12" customHeight="1" x14ac:dyDescent="0.25">
      <c r="A116" s="173" t="s">
        <v>93</v>
      </c>
      <c r="B116" s="335">
        <f>IF(B$8=0,0,B$8/FBT_fec!B$8)</f>
        <v>0.70555952071871531</v>
      </c>
      <c r="C116" s="335">
        <f>IF(C$8=0,0,C$8/FBT_fec!C$8)</f>
        <v>0.70555952071871497</v>
      </c>
      <c r="D116" s="335">
        <f>IF(D$8=0,0,D$8/FBT_fec!D$8)</f>
        <v>0.70555952071871464</v>
      </c>
      <c r="E116" s="335">
        <f>IF(E$8=0,0,E$8/FBT_fec!E$8)</f>
        <v>0.70555952071871486</v>
      </c>
      <c r="F116" s="335">
        <f>IF(F$8=0,0,F$8/FBT_fec!F$8)</f>
        <v>0.70555952071871519</v>
      </c>
      <c r="G116" s="335">
        <f>IF(G$8=0,0,G$8/FBT_fec!G$8)</f>
        <v>0.70555952071871553</v>
      </c>
      <c r="H116" s="335">
        <f>IF(H$8=0,0,H$8/FBT_fec!H$8)</f>
        <v>0.70555952071871531</v>
      </c>
      <c r="I116" s="335">
        <f>IF(I$8=0,0,I$8/FBT_fec!I$8)</f>
        <v>0.70555952071871519</v>
      </c>
      <c r="J116" s="335">
        <f>IF(J$8=0,0,J$8/FBT_fec!J$8)</f>
        <v>0.70555952071871531</v>
      </c>
      <c r="K116" s="335">
        <f>IF(K$8=0,0,K$8/FBT_fec!K$8)</f>
        <v>0.70555952071871519</v>
      </c>
      <c r="L116" s="335">
        <f>IF(L$8=0,0,L$8/FBT_fec!L$8)</f>
        <v>0.70555952071871497</v>
      </c>
      <c r="M116" s="335">
        <f>IF(M$8=0,0,M$8/FBT_fec!M$8)</f>
        <v>0.70555952071871531</v>
      </c>
      <c r="N116" s="335">
        <f>IF(N$8=0,0,N$8/FBT_fec!N$8)</f>
        <v>0.70555952071871519</v>
      </c>
      <c r="O116" s="335">
        <f>IF(O$8=0,0,O$8/FBT_fec!O$8)</f>
        <v>0.70555952071871519</v>
      </c>
      <c r="P116" s="335">
        <f>IF(P$8=0,0,P$8/FBT_fec!P$8)</f>
        <v>0.70555952071871497</v>
      </c>
      <c r="Q116" s="335">
        <f>IF(Q$8=0,0,Q$8/FBT_fec!Q$8)</f>
        <v>0.70555952071871519</v>
      </c>
      <c r="R116" s="335">
        <f>IF(R$8=0,0,R$8/FBT_fec!R$8)</f>
        <v>0.70555952071871497</v>
      </c>
      <c r="S116" s="335">
        <f>IF(S$8=0,0,S$8/FBT_fec!S$8)</f>
        <v>0.70555952071871486</v>
      </c>
      <c r="T116" s="335">
        <f>IF(T$8=0,0,T$8/FBT_fec!T$8)</f>
        <v>0.70555952071871531</v>
      </c>
      <c r="U116" s="335">
        <f>IF(U$8=0,0,U$8/FBT_fec!U$8)</f>
        <v>0.70555952071871497</v>
      </c>
      <c r="V116" s="335">
        <f>IF(V$8=0,0,V$8/FBT_fec!V$8)</f>
        <v>0.70555952071871486</v>
      </c>
      <c r="W116" s="335">
        <f>IF(W$8=0,0,W$8/FBT_fec!W$8)</f>
        <v>0.70555952071871519</v>
      </c>
      <c r="X116" s="335">
        <f>IF(X$8=0,0,X$8/FBT_fec!X$8)</f>
        <v>0.70555952071871508</v>
      </c>
      <c r="Y116" s="335">
        <f>IF(Y$8=0,0,Y$8/FBT_fec!Y$8)</f>
        <v>0.70555952071871497</v>
      </c>
      <c r="DA116" s="177"/>
    </row>
    <row r="117" spans="1:105" ht="12" customHeight="1" x14ac:dyDescent="0.25">
      <c r="A117" s="173" t="s">
        <v>94</v>
      </c>
      <c r="B117" s="335">
        <f>IF(B$9=0,0,B$9/FBT_fec!B$9)</f>
        <v>0.49862256530449323</v>
      </c>
      <c r="C117" s="335">
        <f>IF(C$9=0,0,C$9/FBT_fec!C$9)</f>
        <v>0.4986225653044935</v>
      </c>
      <c r="D117" s="335">
        <f>IF(D$9=0,0,D$9/FBT_fec!D$9)</f>
        <v>0.49862256530449323</v>
      </c>
      <c r="E117" s="335">
        <f>IF(E$9=0,0,E$9/FBT_fec!E$9)</f>
        <v>0.49862256530449328</v>
      </c>
      <c r="F117" s="335">
        <f>IF(F$9=0,0,F$9/FBT_fec!F$9)</f>
        <v>0.49862256530449317</v>
      </c>
      <c r="G117" s="335">
        <f>IF(G$9=0,0,G$9/FBT_fec!G$9)</f>
        <v>0.49862256530449334</v>
      </c>
      <c r="H117" s="335">
        <f>IF(H$9=0,0,H$9/FBT_fec!H$9)</f>
        <v>0.4986225653044935</v>
      </c>
      <c r="I117" s="335">
        <f>IF(I$9=0,0,I$9/FBT_fec!I$9)</f>
        <v>0.49862256530449345</v>
      </c>
      <c r="J117" s="335">
        <f>IF(J$9=0,0,J$9/FBT_fec!J$9)</f>
        <v>0.49862256530449328</v>
      </c>
      <c r="K117" s="335">
        <f>IF(K$9=0,0,K$9/FBT_fec!K$9)</f>
        <v>0.49862256530449317</v>
      </c>
      <c r="L117" s="335">
        <f>IF(L$9=0,0,L$9/FBT_fec!L$9)</f>
        <v>0.49862256530449345</v>
      </c>
      <c r="M117" s="335">
        <f>IF(M$9=0,0,M$9/FBT_fec!M$9)</f>
        <v>0.49862256530449339</v>
      </c>
      <c r="N117" s="335">
        <f>IF(N$9=0,0,N$9/FBT_fec!N$9)</f>
        <v>0.49862256530449334</v>
      </c>
      <c r="O117" s="335">
        <f>IF(O$9=0,0,O$9/FBT_fec!O$9)</f>
        <v>0.49862256530449345</v>
      </c>
      <c r="P117" s="335">
        <f>IF(P$9=0,0,P$9/FBT_fec!P$9)</f>
        <v>0.49862256530449334</v>
      </c>
      <c r="Q117" s="335">
        <f>IF(Q$9=0,0,Q$9/FBT_fec!Q$9)</f>
        <v>0.49862256530449345</v>
      </c>
      <c r="R117" s="335">
        <f>IF(R$9=0,0,R$9/FBT_fec!R$9)</f>
        <v>0.49862256530449334</v>
      </c>
      <c r="S117" s="335">
        <f>IF(S$9=0,0,S$9/FBT_fec!S$9)</f>
        <v>0.49862256530449345</v>
      </c>
      <c r="T117" s="335">
        <f>IF(T$9=0,0,T$9/FBT_fec!T$9)</f>
        <v>0.4986225653044935</v>
      </c>
      <c r="U117" s="335">
        <f>IF(U$9=0,0,U$9/FBT_fec!U$9)</f>
        <v>0.49862256530449345</v>
      </c>
      <c r="V117" s="335">
        <f>IF(V$9=0,0,V$9/FBT_fec!V$9)</f>
        <v>0.49862256530449328</v>
      </c>
      <c r="W117" s="335">
        <f>IF(W$9=0,0,W$9/FBT_fec!W$9)</f>
        <v>0.4986225653044935</v>
      </c>
      <c r="X117" s="335">
        <f>IF(X$9=0,0,X$9/FBT_fec!X$9)</f>
        <v>0.49862256530449345</v>
      </c>
      <c r="Y117" s="335">
        <f>IF(Y$9=0,0,Y$9/FBT_fec!Y$9)</f>
        <v>0.49862256530449339</v>
      </c>
      <c r="DA117" s="177"/>
    </row>
    <row r="118" spans="1:105" ht="12" customHeight="1" x14ac:dyDescent="0.25">
      <c r="A118" s="56" t="s">
        <v>95</v>
      </c>
      <c r="B118" s="336">
        <f>IF(B$10=0,0,B$10/FBT_fec!B$10)</f>
        <v>0.70851646841778837</v>
      </c>
      <c r="C118" s="336">
        <f>IF(C$10=0,0,C$10/FBT_fec!C$10)</f>
        <v>0.71450357106530138</v>
      </c>
      <c r="D118" s="336">
        <f>IF(D$10=0,0,D$10/FBT_fec!D$10)</f>
        <v>0.71795204290255554</v>
      </c>
      <c r="E118" s="336">
        <f>IF(E$10=0,0,E$10/FBT_fec!E$10)</f>
        <v>0.7577231572733637</v>
      </c>
      <c r="F118" s="336">
        <f>IF(F$10=0,0,F$10/FBT_fec!F$10)</f>
        <v>0.78402390629198571</v>
      </c>
      <c r="G118" s="336">
        <f>IF(G$10=0,0,G$10/FBT_fec!G$10)</f>
        <v>0.77388429655380753</v>
      </c>
      <c r="H118" s="336">
        <f>IF(H$10=0,0,H$10/FBT_fec!H$10)</f>
        <v>0.77370612318292042</v>
      </c>
      <c r="I118" s="336">
        <f>IF(I$10=0,0,I$10/FBT_fec!I$10)</f>
        <v>0.81141461703034334</v>
      </c>
      <c r="J118" s="336">
        <f>IF(J$10=0,0,J$10/FBT_fec!J$10)</f>
        <v>0.80518046366182405</v>
      </c>
      <c r="K118" s="336">
        <f>IF(K$10=0,0,K$10/FBT_fec!K$10)</f>
        <v>0.8031936160320523</v>
      </c>
      <c r="L118" s="336">
        <f>IF(L$10=0,0,L$10/FBT_fec!L$10)</f>
        <v>0.81504099947718378</v>
      </c>
      <c r="M118" s="336">
        <f>IF(M$10=0,0,M$10/FBT_fec!M$10)</f>
        <v>0.84401984374633876</v>
      </c>
      <c r="N118" s="336">
        <f>IF(N$10=0,0,N$10/FBT_fec!N$10)</f>
        <v>0.82465018097707887</v>
      </c>
      <c r="O118" s="336">
        <f>IF(O$10=0,0,O$10/FBT_fec!O$10)</f>
        <v>0.83415021372518317</v>
      </c>
      <c r="P118" s="336">
        <f>IF(P$10=0,0,P$10/FBT_fec!P$10)</f>
        <v>0.82442196166494786</v>
      </c>
      <c r="Q118" s="336">
        <f>IF(Q$10=0,0,Q$10/FBT_fec!Q$10)</f>
        <v>0.81066836734954739</v>
      </c>
      <c r="R118" s="336">
        <f>IF(R$10=0,0,R$10/FBT_fec!R$10)</f>
        <v>0.78798707390595402</v>
      </c>
      <c r="S118" s="336">
        <f>IF(S$10=0,0,S$10/FBT_fec!S$10)</f>
        <v>0.75126874150253276</v>
      </c>
      <c r="T118" s="336">
        <f>IF(T$10=0,0,T$10/FBT_fec!T$10)</f>
        <v>0.8013520961538374</v>
      </c>
      <c r="U118" s="336">
        <f>IF(U$10=0,0,U$10/FBT_fec!U$10)</f>
        <v>0.82217622159097725</v>
      </c>
      <c r="V118" s="336">
        <f>IF(V$10=0,0,V$10/FBT_fec!V$10)</f>
        <v>0.82014855902405592</v>
      </c>
      <c r="W118" s="336">
        <f>IF(W$10=0,0,W$10/FBT_fec!W$10)</f>
        <v>0.81809979093868845</v>
      </c>
      <c r="X118" s="336">
        <f>IF(X$10=0,0,X$10/FBT_fec!X$10)</f>
        <v>0.81576802877915189</v>
      </c>
      <c r="Y118" s="336">
        <f>IF(Y$10=0,0,Y$10/FBT_fec!Y$10)</f>
        <v>0.81374446613159923</v>
      </c>
      <c r="DA118" s="68"/>
    </row>
    <row r="119" spans="1:105" ht="12" customHeight="1" x14ac:dyDescent="0.25">
      <c r="A119" s="174" t="s">
        <v>2147</v>
      </c>
      <c r="B119" s="349">
        <f>IF(B$16=0,0,B$16/FBT_fec!B$16)</f>
        <v>0.51605343698351991</v>
      </c>
      <c r="C119" s="349">
        <f>IF(C$16=0,0,C$16/FBT_fec!C$16)</f>
        <v>0.51948771611471112</v>
      </c>
      <c r="D119" s="349">
        <f>IF(D$16=0,0,D$16/FBT_fec!D$16)</f>
        <v>0.52055126023267373</v>
      </c>
      <c r="E119" s="349">
        <f>IF(E$16=0,0,E$16/FBT_fec!E$16)</f>
        <v>0.54119788690733139</v>
      </c>
      <c r="F119" s="349">
        <f>IF(F$16=0,0,F$16/FBT_fec!F$16)</f>
        <v>0.55705605396643287</v>
      </c>
      <c r="G119" s="349">
        <f>IF(G$16=0,0,G$16/FBT_fec!G$16)</f>
        <v>0.57017128773643277</v>
      </c>
      <c r="H119" s="349">
        <f>IF(H$16=0,0,H$16/FBT_fec!H$16)</f>
        <v>0.56872824862958993</v>
      </c>
      <c r="I119" s="349">
        <f>IF(I$16=0,0,I$16/FBT_fec!I$16)</f>
        <v>0.58838717062502299</v>
      </c>
      <c r="J119" s="349">
        <f>IF(J$16=0,0,J$16/FBT_fec!J$16)</f>
        <v>0.59005865921983025</v>
      </c>
      <c r="K119" s="349">
        <f>IF(K$16=0,0,K$16/FBT_fec!K$16)</f>
        <v>0.60231476060471789</v>
      </c>
      <c r="L119" s="349">
        <f>IF(L$16=0,0,L$16/FBT_fec!L$16)</f>
        <v>0.6125450055440711</v>
      </c>
      <c r="M119" s="349">
        <f>IF(M$16=0,0,M$16/FBT_fec!M$16)</f>
        <v>0.64442064550985023</v>
      </c>
      <c r="N119" s="349">
        <f>IF(N$16=0,0,N$16/FBT_fec!N$16)</f>
        <v>0.6197226250569744</v>
      </c>
      <c r="O119" s="349">
        <f>IF(O$16=0,0,O$16/FBT_fec!O$16)</f>
        <v>0.62298897133264242</v>
      </c>
      <c r="P119" s="349">
        <f>IF(P$16=0,0,P$16/FBT_fec!P$16)</f>
        <v>0.61137868116051253</v>
      </c>
      <c r="Q119" s="349">
        <f>IF(Q$16=0,0,Q$16/FBT_fec!Q$16)</f>
        <v>0.59139672084565764</v>
      </c>
      <c r="R119" s="349">
        <f>IF(R$16=0,0,R$16/FBT_fec!R$16)</f>
        <v>0.57071176813664426</v>
      </c>
      <c r="S119" s="349">
        <f>IF(S$16=0,0,S$16/FBT_fec!S$16)</f>
        <v>0.54744256527153268</v>
      </c>
      <c r="T119" s="349">
        <f>IF(T$16=0,0,T$16/FBT_fec!T$16)</f>
        <v>0.57806246344731704</v>
      </c>
      <c r="U119" s="349">
        <f>IF(U$16=0,0,U$16/FBT_fec!U$16)</f>
        <v>0.59371192761081926</v>
      </c>
      <c r="V119" s="349">
        <f>IF(V$16=0,0,V$16/FBT_fec!V$16)</f>
        <v>0.59778096784311519</v>
      </c>
      <c r="W119" s="349">
        <f>IF(W$16=0,0,W$16/FBT_fec!W$16)</f>
        <v>0.60110561827831621</v>
      </c>
      <c r="X119" s="349">
        <f>IF(X$16=0,0,X$16/FBT_fec!X$16)</f>
        <v>0.60015988469495563</v>
      </c>
      <c r="Y119" s="349">
        <f>IF(Y$16=0,0,Y$16/FBT_fec!Y$16)</f>
        <v>0.59935288330194891</v>
      </c>
      <c r="DA119" s="178"/>
    </row>
    <row r="120" spans="1:105" ht="12" customHeight="1" x14ac:dyDescent="0.25">
      <c r="A120" s="174" t="s">
        <v>2159</v>
      </c>
      <c r="B120" s="349">
        <f>IF(B$25=0,0,B$25/FBT_fec!B$25)</f>
        <v>0.28148369290010167</v>
      </c>
      <c r="C120" s="349">
        <f>IF(C$25=0,0,C$25/FBT_fec!C$25)</f>
        <v>0.28335693606256945</v>
      </c>
      <c r="D120" s="349">
        <f>IF(D$25=0,0,D$25/FBT_fec!D$25)</f>
        <v>0.2839370510360037</v>
      </c>
      <c r="E120" s="349">
        <f>IF(E$25=0,0,E$25/FBT_fec!E$25)</f>
        <v>0.29519884740399888</v>
      </c>
      <c r="F120" s="349">
        <f>IF(F$25=0,0,F$25/FBT_fec!F$25)</f>
        <v>0.30384875670896327</v>
      </c>
      <c r="G120" s="349">
        <f>IF(G$25=0,0,G$25/FBT_fec!G$25)</f>
        <v>0.31100252058350875</v>
      </c>
      <c r="H120" s="349">
        <f>IF(H$25=0,0,H$25/FBT_fec!H$25)</f>
        <v>0.3102154083434126</v>
      </c>
      <c r="I120" s="349">
        <f>IF(I$25=0,0,I$25/FBT_fec!I$25)</f>
        <v>0.32093845670455778</v>
      </c>
      <c r="J120" s="349">
        <f>IF(J$25=0,0,J$25/FBT_fec!J$25)</f>
        <v>0.32185017775627095</v>
      </c>
      <c r="K120" s="349">
        <f>IF(K$25=0,0,K$25/FBT_fec!K$25)</f>
        <v>0.32853532396620977</v>
      </c>
      <c r="L120" s="349">
        <f>IF(L$25=0,0,L$25/FBT_fec!L$25)</f>
        <v>0.33411545756949323</v>
      </c>
      <c r="M120" s="349">
        <f>IF(M$25=0,0,M$25/FBT_fec!M$25)</f>
        <v>0.35150217027810027</v>
      </c>
      <c r="N120" s="349">
        <f>IF(N$25=0,0,N$25/FBT_fec!N$25)</f>
        <v>0.33803052275834966</v>
      </c>
      <c r="O120" s="349">
        <f>IF(O$25=0,0,O$25/FBT_fec!O$25)</f>
        <v>0.33981216618144111</v>
      </c>
      <c r="P120" s="349">
        <f>IF(P$25=0,0,P$25/FBT_fec!P$25)</f>
        <v>0.33347928063300697</v>
      </c>
      <c r="Q120" s="349">
        <f>IF(Q$25=0,0,Q$25/FBT_fec!Q$25)</f>
        <v>0.32258002955217679</v>
      </c>
      <c r="R120" s="349">
        <f>IF(R$25=0,0,R$25/FBT_fec!R$25)</f>
        <v>0.3112973280745332</v>
      </c>
      <c r="S120" s="349">
        <f>IF(S$25=0,0,S$25/FBT_fec!S$25)</f>
        <v>0.29860503560265406</v>
      </c>
      <c r="T120" s="349">
        <f>IF(T$25=0,0,T$25/FBT_fec!T$25)</f>
        <v>0.31530679824399105</v>
      </c>
      <c r="U120" s="349">
        <f>IF(U$25=0,0,U$25/FBT_fec!U$25)</f>
        <v>0.32384286960590142</v>
      </c>
      <c r="V120" s="349">
        <f>IF(V$25=0,0,V$25/FBT_fec!V$25)</f>
        <v>0.32606234609624463</v>
      </c>
      <c r="W120" s="349">
        <f>IF(W$25=0,0,W$25/FBT_fec!W$25)</f>
        <v>0.32787579178817239</v>
      </c>
      <c r="X120" s="349">
        <f>IF(X$25=0,0,X$25/FBT_fec!X$25)</f>
        <v>0.32735993710633943</v>
      </c>
      <c r="Y120" s="349">
        <f>IF(Y$25=0,0,Y$25/FBT_fec!Y$25)</f>
        <v>0.3269197545283356</v>
      </c>
      <c r="DA120" s="178"/>
    </row>
    <row r="121" spans="1:105" ht="12" customHeight="1" x14ac:dyDescent="0.25">
      <c r="A121" s="174" t="s">
        <v>2171</v>
      </c>
      <c r="B121" s="349">
        <f>IF(B$34=0,0,B$34/FBT_fec!B$34)</f>
        <v>0.43470936026549267</v>
      </c>
      <c r="C121" s="349">
        <f>IF(C$34=0,0,C$34/FBT_fec!C$34)</f>
        <v>0.43456126025221437</v>
      </c>
      <c r="D121" s="349">
        <f>IF(D$34=0,0,D$34/FBT_fec!D$34)</f>
        <v>0.43387031378981389</v>
      </c>
      <c r="E121" s="349">
        <f>IF(E$34=0,0,E$34/FBT_fec!E$34)</f>
        <v>0.43709146641538937</v>
      </c>
      <c r="F121" s="349">
        <f>IF(F$34=0,0,F$34/FBT_fec!F$34)</f>
        <v>0.43695555533318348</v>
      </c>
      <c r="G121" s="349">
        <f>IF(G$34=0,0,G$34/FBT_fec!G$34)</f>
        <v>0.43935385954591849</v>
      </c>
      <c r="H121" s="349">
        <f>IF(H$34=0,0,H$34/FBT_fec!H$34)</f>
        <v>0.44180184471940642</v>
      </c>
      <c r="I121" s="349">
        <f>IF(I$34=0,0,I$34/FBT_fec!I$34)</f>
        <v>0.43549710725340945</v>
      </c>
      <c r="J121" s="349">
        <f>IF(J$34=0,0,J$34/FBT_fec!J$34)</f>
        <v>0.43522341232086437</v>
      </c>
      <c r="K121" s="349">
        <f>IF(K$34=0,0,K$34/FBT_fec!K$34)</f>
        <v>0.43890228844444906</v>
      </c>
      <c r="L121" s="349">
        <f>IF(L$34=0,0,L$34/FBT_fec!L$34)</f>
        <v>0.43636071133419285</v>
      </c>
      <c r="M121" s="349">
        <f>IF(M$34=0,0,M$34/FBT_fec!M$34)</f>
        <v>0.43383347349940299</v>
      </c>
      <c r="N121" s="349">
        <f>IF(N$34=0,0,N$34/FBT_fec!N$34)</f>
        <v>0.44205471273845681</v>
      </c>
      <c r="O121" s="349">
        <f>IF(O$34=0,0,O$34/FBT_fec!O$34)</f>
        <v>0.45012447803330841</v>
      </c>
      <c r="P121" s="349">
        <f>IF(P$34=0,0,P$34/FBT_fec!P$34)</f>
        <v>0.44811892331902919</v>
      </c>
      <c r="Q121" s="349">
        <f>IF(Q$34=0,0,Q$34/FBT_fec!Q$34)</f>
        <v>0.44331091862144684</v>
      </c>
      <c r="R121" s="349">
        <f>IF(R$34=0,0,R$34/FBT_fec!R$34)</f>
        <v>0.44797406177288868</v>
      </c>
      <c r="S121" s="349">
        <f>IF(S$34=0,0,S$34/FBT_fec!S$34)</f>
        <v>0.44734145742565062</v>
      </c>
      <c r="T121" s="349">
        <f>IF(T$34=0,0,T$34/FBT_fec!T$34)</f>
        <v>0.44753622843642349</v>
      </c>
      <c r="U121" s="349">
        <f>IF(U$34=0,0,U$34/FBT_fec!U$34)</f>
        <v>0.44909102573219517</v>
      </c>
      <c r="V121" s="349">
        <f>IF(V$34=0,0,V$34/FBT_fec!V$34)</f>
        <v>0.44944258625428746</v>
      </c>
      <c r="W121" s="349">
        <f>IF(W$34=0,0,W$34/FBT_fec!W$34)</f>
        <v>0.45784658699417158</v>
      </c>
      <c r="X121" s="349">
        <f>IF(X$34=0,0,X$34/FBT_fec!X$34)</f>
        <v>0.45873696183938861</v>
      </c>
      <c r="Y121" s="349">
        <f>IF(Y$34=0,0,Y$34/FBT_fec!Y$34)</f>
        <v>0.45587302563528748</v>
      </c>
      <c r="DA121" s="178"/>
    </row>
    <row r="122" spans="1:105" ht="12" customHeight="1" x14ac:dyDescent="0.25">
      <c r="A122" s="174" t="s">
        <v>2183</v>
      </c>
      <c r="B122" s="349">
        <f>IF(B$45=0,0,B$45/FBT_fec!B$45)</f>
        <v>0.40128741634801973</v>
      </c>
      <c r="C122" s="349">
        <f>IF(C$45=0,0,C$45/FBT_fec!C$45)</f>
        <v>0.40146837629052673</v>
      </c>
      <c r="D122" s="349">
        <f>IF(D$45=0,0,D$45/FBT_fec!D$45)</f>
        <v>0.40118753022908699</v>
      </c>
      <c r="E122" s="349">
        <f>IF(E$45=0,0,E$45/FBT_fec!E$45)</f>
        <v>0.40335633109979779</v>
      </c>
      <c r="F122" s="349">
        <f>IF(F$45=0,0,F$45/FBT_fec!F$45)</f>
        <v>0.40503546733126106</v>
      </c>
      <c r="G122" s="349">
        <f>IF(G$45=0,0,G$45/FBT_fec!G$45)</f>
        <v>0.41008336697281561</v>
      </c>
      <c r="H122" s="349">
        <f>IF(H$45=0,0,H$45/FBT_fec!H$45)</f>
        <v>0.41066367278585381</v>
      </c>
      <c r="I122" s="349">
        <f>IF(I$45=0,0,I$45/FBT_fec!I$45)</f>
        <v>0.40581632143006952</v>
      </c>
      <c r="J122" s="349">
        <f>IF(J$45=0,0,J$45/FBT_fec!J$45)</f>
        <v>0.40727894746434429</v>
      </c>
      <c r="K122" s="349">
        <f>IF(K$45=0,0,K$45/FBT_fec!K$45)</f>
        <v>0.41216505592947955</v>
      </c>
      <c r="L122" s="349">
        <f>IF(L$45=0,0,L$45/FBT_fec!L$45)</f>
        <v>0.41079505688218737</v>
      </c>
      <c r="M122" s="349">
        <f>IF(M$45=0,0,M$45/FBT_fec!M$45)</f>
        <v>0.40962280761825143</v>
      </c>
      <c r="N122" s="349">
        <f>IF(N$45=0,0,N$45/FBT_fec!N$45)</f>
        <v>0.41334036916183747</v>
      </c>
      <c r="O122" s="349">
        <f>IF(O$45=0,0,O$45/FBT_fec!O$45)</f>
        <v>0.41528266792073004</v>
      </c>
      <c r="P122" s="349">
        <f>IF(P$45=0,0,P$45/FBT_fec!P$45)</f>
        <v>0.41420516131933904</v>
      </c>
      <c r="Q122" s="349">
        <f>IF(Q$45=0,0,Q$45/FBT_fec!Q$45)</f>
        <v>0.41237357817090431</v>
      </c>
      <c r="R122" s="349">
        <f>IF(R$45=0,0,R$45/FBT_fec!R$45)</f>
        <v>0.41403005503680146</v>
      </c>
      <c r="S122" s="349">
        <f>IF(S$45=0,0,S$45/FBT_fec!S$45)</f>
        <v>0.41366676894660426</v>
      </c>
      <c r="T122" s="349">
        <f>IF(T$45=0,0,T$45/FBT_fec!T$45)</f>
        <v>0.41388784490939878</v>
      </c>
      <c r="U122" s="349">
        <f>IF(U$45=0,0,U$45/FBT_fec!U$45)</f>
        <v>0.41447408981441902</v>
      </c>
      <c r="V122" s="349">
        <f>IF(V$45=0,0,V$45/FBT_fec!V$45)</f>
        <v>0.4157745207832339</v>
      </c>
      <c r="W122" s="349">
        <f>IF(W$45=0,0,W$45/FBT_fec!W$45)</f>
        <v>0.41940151744366122</v>
      </c>
      <c r="X122" s="349">
        <f>IF(X$45=0,0,X$45/FBT_fec!X$45)</f>
        <v>0.42007943601441833</v>
      </c>
      <c r="Y122" s="349">
        <f>IF(Y$45=0,0,Y$45/FBT_fec!Y$45)</f>
        <v>0.41890557105089132</v>
      </c>
      <c r="DA122" s="178"/>
    </row>
    <row r="123" spans="1:105" ht="12" customHeight="1" x14ac:dyDescent="0.25">
      <c r="A123" s="174" t="s">
        <v>2209</v>
      </c>
      <c r="B123" s="349">
        <f>IF(B$66=0,0,B$66/FBT_fec!B$66)</f>
        <v>0.63493776473839891</v>
      </c>
      <c r="C123" s="349">
        <f>IF(C$66=0,0,C$66/FBT_fec!C$66)</f>
        <v>0.64008249815740548</v>
      </c>
      <c r="D123" s="349">
        <f>IF(D$66=0,0,D$66/FBT_fec!D$66)</f>
        <v>0.64094213278852985</v>
      </c>
      <c r="E123" s="349">
        <f>IF(E$66=0,0,E$66/FBT_fec!E$66)</f>
        <v>0.66192755332082032</v>
      </c>
      <c r="F123" s="349">
        <f>IF(F$66=0,0,F$66/FBT_fec!F$66)</f>
        <v>0.66683617687910135</v>
      </c>
      <c r="G123" s="349">
        <f>IF(G$66=0,0,G$66/FBT_fec!G$66)</f>
        <v>0.66629059302434834</v>
      </c>
      <c r="H123" s="349">
        <f>IF(H$66=0,0,H$66/FBT_fec!H$66)</f>
        <v>0.66827341359088144</v>
      </c>
      <c r="I123" s="349">
        <f>IF(I$66=0,0,I$66/FBT_fec!I$66)</f>
        <v>0.67767627591004287</v>
      </c>
      <c r="J123" s="349">
        <f>IF(J$66=0,0,J$66/FBT_fec!J$66)</f>
        <v>0.67487892352114542</v>
      </c>
      <c r="K123" s="349">
        <f>IF(K$66=0,0,K$66/FBT_fec!K$66)</f>
        <v>0.67745385785951118</v>
      </c>
      <c r="L123" s="349">
        <f>IF(L$66=0,0,L$66/FBT_fec!L$66)</f>
        <v>0.68032453086628242</v>
      </c>
      <c r="M123" s="349">
        <f>IF(M$66=0,0,M$66/FBT_fec!M$66)</f>
        <v>0.69256454177678106</v>
      </c>
      <c r="N123" s="349">
        <f>IF(N$66=0,0,N$66/FBT_fec!N$66)</f>
        <v>0.6875513910511738</v>
      </c>
      <c r="O123" s="349">
        <f>IF(O$66=0,0,O$66/FBT_fec!O$66)</f>
        <v>0.6951980403948963</v>
      </c>
      <c r="P123" s="349">
        <f>IF(P$66=0,0,P$66/FBT_fec!P$66)</f>
        <v>0.69015895018411821</v>
      </c>
      <c r="Q123" s="349">
        <f>IF(Q$66=0,0,Q$66/FBT_fec!Q$66)</f>
        <v>0.67910205099241683</v>
      </c>
      <c r="R123" s="349">
        <f>IF(R$66=0,0,R$66/FBT_fec!R$66)</f>
        <v>0.67215126863390107</v>
      </c>
      <c r="S123" s="349">
        <f>IF(S$66=0,0,S$66/FBT_fec!S$66)</f>
        <v>0.65519489265195641</v>
      </c>
      <c r="T123" s="349">
        <f>IF(T$66=0,0,T$66/FBT_fec!T$66)</f>
        <v>0.67595876974990365</v>
      </c>
      <c r="U123" s="349">
        <f>IF(U$66=0,0,U$66/FBT_fec!U$66)</f>
        <v>0.68395725744703462</v>
      </c>
      <c r="V123" s="349">
        <f>IF(V$66=0,0,V$66/FBT_fec!V$66)</f>
        <v>0.68384430678819219</v>
      </c>
      <c r="W123" s="349">
        <f>IF(W$66=0,0,W$66/FBT_fec!W$66)</f>
        <v>0.68823246913795</v>
      </c>
      <c r="X123" s="349">
        <f>IF(X$66=0,0,X$66/FBT_fec!X$66)</f>
        <v>0.6876858603901792</v>
      </c>
      <c r="Y123" s="349">
        <f>IF(Y$66=0,0,Y$66/FBT_fec!Y$66)</f>
        <v>0.68626875969196466</v>
      </c>
      <c r="DA123" s="178"/>
    </row>
    <row r="124" spans="1:105" ht="12" customHeight="1" x14ac:dyDescent="0.25">
      <c r="A124" s="41" t="s">
        <v>2226</v>
      </c>
      <c r="B124" s="337">
        <f>IF(B$80=0,0,B$80/FBT_fec!B$80)</f>
        <v>0.54121543183559462</v>
      </c>
      <c r="C124" s="337">
        <f>IF(C$80=0,0,C$80/FBT_fec!C$80)</f>
        <v>0.54121543183559473</v>
      </c>
      <c r="D124" s="337">
        <f>IF(D$80=0,0,D$80/FBT_fec!D$80)</f>
        <v>0.54121543183559462</v>
      </c>
      <c r="E124" s="337">
        <f>IF(E$80=0,0,E$80/FBT_fec!E$80)</f>
        <v>0.54121543183559473</v>
      </c>
      <c r="F124" s="337">
        <f>IF(F$80=0,0,F$80/FBT_fec!F$80)</f>
        <v>0.54121543183559473</v>
      </c>
      <c r="G124" s="337">
        <f>IF(G$80=0,0,G$80/FBT_fec!G$80)</f>
        <v>0.54121543183559462</v>
      </c>
      <c r="H124" s="337">
        <f>IF(H$80=0,0,H$80/FBT_fec!H$80)</f>
        <v>0.54121543183559484</v>
      </c>
      <c r="I124" s="337">
        <f>IF(I$80=0,0,I$80/FBT_fec!I$80)</f>
        <v>0.54121543183559451</v>
      </c>
      <c r="J124" s="337">
        <f>IF(J$80=0,0,J$80/FBT_fec!J$80)</f>
        <v>0.54121543183559462</v>
      </c>
      <c r="K124" s="337">
        <f>IF(K$80=0,0,K$80/FBT_fec!K$80)</f>
        <v>0.54121543183559451</v>
      </c>
      <c r="L124" s="337">
        <f>IF(L$80=0,0,L$80/FBT_fec!L$80)</f>
        <v>0.54121543183559484</v>
      </c>
      <c r="M124" s="337">
        <f>IF(M$80=0,0,M$80/FBT_fec!M$80)</f>
        <v>0.54121543183559473</v>
      </c>
      <c r="N124" s="337">
        <f>IF(N$80=0,0,N$80/FBT_fec!N$80)</f>
        <v>0.54121543183559462</v>
      </c>
      <c r="O124" s="337">
        <f>IF(O$80=0,0,O$80/FBT_fec!O$80)</f>
        <v>0.54121543183559462</v>
      </c>
      <c r="P124" s="337">
        <f>IF(P$80=0,0,P$80/FBT_fec!P$80)</f>
        <v>0.54121543183559462</v>
      </c>
      <c r="Q124" s="337">
        <f>IF(Q$80=0,0,Q$80/FBT_fec!Q$80)</f>
        <v>0.54121543183559462</v>
      </c>
      <c r="R124" s="337">
        <f>IF(R$80=0,0,R$80/FBT_fec!R$80)</f>
        <v>0.54121543183559451</v>
      </c>
      <c r="S124" s="337">
        <f>IF(S$80=0,0,S$80/FBT_fec!S$80)</f>
        <v>0.54121543183559451</v>
      </c>
      <c r="T124" s="337">
        <f>IF(T$80=0,0,T$80/FBT_fec!T$80)</f>
        <v>0.54121543183559473</v>
      </c>
      <c r="U124" s="337">
        <f>IF(U$80=0,0,U$80/FBT_fec!U$80)</f>
        <v>0.54121543183559462</v>
      </c>
      <c r="V124" s="337">
        <f>IF(V$80=0,0,V$80/FBT_fec!V$80)</f>
        <v>0.54121543183559451</v>
      </c>
      <c r="W124" s="337">
        <f>IF(W$80=0,0,W$80/FBT_fec!W$80)</f>
        <v>0.54121543183559473</v>
      </c>
      <c r="X124" s="337">
        <f>IF(X$80=0,0,X$80/FBT_fec!X$80)</f>
        <v>0.54121543183559473</v>
      </c>
      <c r="Y124" s="337">
        <f>IF(Y$80=0,0,Y$80/FBT_fec!Y$80)</f>
        <v>0.54121543183559473</v>
      </c>
      <c r="DA124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tabColor theme="6" tint="0.59999389629810485"/>
    <pageSetUpPr fitToPage="1"/>
  </sheetPr>
  <dimension ref="A1:DA124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Food, beverages and tobacco / CO2 emissions"</f>
        <v>EL: Food, beverages and tobacco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22</v>
      </c>
      <c r="B5" s="223">
        <v>1053.1175036390109</v>
      </c>
      <c r="C5" s="223">
        <v>971.96689619856397</v>
      </c>
      <c r="D5" s="223">
        <v>969.92714951871608</v>
      </c>
      <c r="E5" s="223">
        <v>1069.3054537181849</v>
      </c>
      <c r="F5" s="223">
        <v>865.23078095914877</v>
      </c>
      <c r="G5" s="223">
        <v>738.24760439936017</v>
      </c>
      <c r="H5" s="223">
        <v>836.61948287933376</v>
      </c>
      <c r="I5" s="223">
        <v>695.94423983935667</v>
      </c>
      <c r="J5" s="223">
        <v>652.7902337992266</v>
      </c>
      <c r="K5" s="223">
        <v>576.110601359474</v>
      </c>
      <c r="L5" s="223">
        <v>485.98342703909452</v>
      </c>
      <c r="M5" s="223">
        <v>399.3134691604626</v>
      </c>
      <c r="N5" s="223">
        <v>510.91035192089771</v>
      </c>
      <c r="O5" s="223">
        <v>552.916523881187</v>
      </c>
      <c r="P5" s="223">
        <v>627.89012568113799</v>
      </c>
      <c r="Q5" s="223">
        <v>600.64066547896255</v>
      </c>
      <c r="R5" s="223">
        <v>613.06565507901996</v>
      </c>
      <c r="S5" s="223">
        <v>619.27964351919911</v>
      </c>
      <c r="T5" s="223">
        <v>594.40141331844961</v>
      </c>
      <c r="U5" s="223">
        <v>567.09736379895958</v>
      </c>
      <c r="V5" s="223">
        <v>548.11498751890633</v>
      </c>
      <c r="W5" s="223">
        <v>604.62258804161274</v>
      </c>
      <c r="X5" s="223">
        <v>617.95687572138195</v>
      </c>
      <c r="Y5" s="223">
        <v>641.30891184177585</v>
      </c>
      <c r="DA5" s="89" t="s">
        <v>2300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2301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2302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2303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2304</v>
      </c>
    </row>
    <row r="10" spans="1:105" ht="12" customHeight="1" x14ac:dyDescent="0.25">
      <c r="A10" s="56" t="s">
        <v>95</v>
      </c>
      <c r="B10" s="260">
        <v>24.132993456619271</v>
      </c>
      <c r="C10" s="260">
        <v>21.82580842791317</v>
      </c>
      <c r="D10" s="260">
        <v>21.841149257856621</v>
      </c>
      <c r="E10" s="260">
        <v>18.498228253589811</v>
      </c>
      <c r="F10" s="260">
        <v>13.547472061377871</v>
      </c>
      <c r="G10" s="260">
        <v>15.22525177017299</v>
      </c>
      <c r="H10" s="260">
        <v>16.109110230795491</v>
      </c>
      <c r="I10" s="260">
        <v>9.7916204714631068</v>
      </c>
      <c r="J10" s="260">
        <v>10.89311538758367</v>
      </c>
      <c r="K10" s="260">
        <v>10.80388693355445</v>
      </c>
      <c r="L10" s="260">
        <v>8.4912104791678118</v>
      </c>
      <c r="M10" s="260">
        <v>4.8894203407419967</v>
      </c>
      <c r="N10" s="260">
        <v>6.8692490042539891</v>
      </c>
      <c r="O10" s="260">
        <v>5.1044265079140514</v>
      </c>
      <c r="P10" s="260">
        <v>6.8223789653769646</v>
      </c>
      <c r="Q10" s="260">
        <v>7.9892070142382803</v>
      </c>
      <c r="R10" s="260">
        <v>8.9155610612414655</v>
      </c>
      <c r="S10" s="260">
        <v>11.11278981430616</v>
      </c>
      <c r="T10" s="260">
        <v>7.1920439759393844</v>
      </c>
      <c r="U10" s="260">
        <v>4.7891701468485461</v>
      </c>
      <c r="V10" s="260">
        <v>4.8451360063489712</v>
      </c>
      <c r="W10" s="260">
        <v>5.4121438731624778</v>
      </c>
      <c r="X10" s="260">
        <v>5.7132115743174383</v>
      </c>
      <c r="Y10" s="260">
        <v>6.6595591565759786</v>
      </c>
      <c r="DA10" s="68" t="s">
        <v>2305</v>
      </c>
    </row>
    <row r="11" spans="1:105" ht="12" customHeight="1" x14ac:dyDescent="0.25">
      <c r="A11" s="37" t="s">
        <v>159</v>
      </c>
      <c r="B11" s="226">
        <v>13.81120995450183</v>
      </c>
      <c r="C11" s="226">
        <v>13.565930812556831</v>
      </c>
      <c r="D11" s="226">
        <v>13.29919015583762</v>
      </c>
      <c r="E11" s="226">
        <v>10.210897038357061</v>
      </c>
      <c r="F11" s="226">
        <v>3.9865422561346029</v>
      </c>
      <c r="G11" s="226">
        <v>3.6622931773091012</v>
      </c>
      <c r="H11" s="226">
        <v>3.4496092993663989</v>
      </c>
      <c r="I11" s="226">
        <v>3.0235109068664578</v>
      </c>
      <c r="J11" s="226">
        <v>2.9513533493229018</v>
      </c>
      <c r="K11" s="226">
        <v>2.166475430011511</v>
      </c>
      <c r="L11" s="226">
        <v>1.8369603151074081</v>
      </c>
      <c r="M11" s="226">
        <v>0.80710597006377616</v>
      </c>
      <c r="N11" s="226">
        <v>1.5611906441157379</v>
      </c>
      <c r="O11" s="226">
        <v>1.4801910377468079</v>
      </c>
      <c r="P11" s="226">
        <v>2.3331365484750761</v>
      </c>
      <c r="Q11" s="226">
        <v>2.084072690100141</v>
      </c>
      <c r="R11" s="226">
        <v>2.2091092317062482</v>
      </c>
      <c r="S11" s="226">
        <v>2.9971379988756728</v>
      </c>
      <c r="T11" s="226">
        <v>2.183670913275038</v>
      </c>
      <c r="U11" s="226">
        <v>0.91952019879673474</v>
      </c>
      <c r="V11" s="226">
        <v>0.85637530757619362</v>
      </c>
      <c r="W11" s="226">
        <v>0.64755006380328861</v>
      </c>
      <c r="X11" s="226">
        <v>0.71495705087770556</v>
      </c>
      <c r="Y11" s="226">
        <v>0.87166600444031062</v>
      </c>
      <c r="DA11" s="69" t="s">
        <v>2306</v>
      </c>
    </row>
    <row r="12" spans="1:105" ht="12" customHeight="1" x14ac:dyDescent="0.25">
      <c r="A12" s="37" t="s">
        <v>35</v>
      </c>
      <c r="B12" s="226">
        <v>10.321783502117439</v>
      </c>
      <c r="C12" s="226">
        <v>8.2598776153563378</v>
      </c>
      <c r="D12" s="226">
        <v>8.541959102018998</v>
      </c>
      <c r="E12" s="226">
        <v>8.2873312152327472</v>
      </c>
      <c r="F12" s="226">
        <v>9.5609298052432656</v>
      </c>
      <c r="G12" s="226">
        <v>11.56295859286389</v>
      </c>
      <c r="H12" s="226">
        <v>12.65950093142909</v>
      </c>
      <c r="I12" s="226">
        <v>6.7681095645966494</v>
      </c>
      <c r="J12" s="226">
        <v>7.9417620382607659</v>
      </c>
      <c r="K12" s="226">
        <v>8.6374115035429408</v>
      </c>
      <c r="L12" s="226">
        <v>6.6542501640604028</v>
      </c>
      <c r="M12" s="226">
        <v>4.0823143706782208</v>
      </c>
      <c r="N12" s="226">
        <v>5.3080583601382516</v>
      </c>
      <c r="O12" s="226">
        <v>3.624235470167243</v>
      </c>
      <c r="P12" s="226">
        <v>4.489242416901889</v>
      </c>
      <c r="Q12" s="226">
        <v>5.9051343241381389</v>
      </c>
      <c r="R12" s="226">
        <v>6.7064518295352169</v>
      </c>
      <c r="S12" s="226">
        <v>8.1156518154304838</v>
      </c>
      <c r="T12" s="226">
        <v>5.0083730626643463</v>
      </c>
      <c r="U12" s="226">
        <v>3.8696499480518112</v>
      </c>
      <c r="V12" s="226">
        <v>3.9887606987727779</v>
      </c>
      <c r="W12" s="226">
        <v>4.7645938093591891</v>
      </c>
      <c r="X12" s="226">
        <v>4.9982545234397326</v>
      </c>
      <c r="Y12" s="226">
        <v>5.787893152135668</v>
      </c>
      <c r="DA12" s="69" t="s">
        <v>2307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2308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2309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2310</v>
      </c>
    </row>
    <row r="16" spans="1:105" ht="12" customHeight="1" x14ac:dyDescent="0.25">
      <c r="A16" s="57" t="s">
        <v>2147</v>
      </c>
      <c r="B16" s="261">
        <f t="shared" ref="B16:Y16" si="0">B17+B23+B24</f>
        <v>112.5616472476336</v>
      </c>
      <c r="C16" s="261">
        <f t="shared" si="0"/>
        <v>104.06942123691761</v>
      </c>
      <c r="D16" s="261">
        <f t="shared" si="0"/>
        <v>105.52628981134551</v>
      </c>
      <c r="E16" s="261">
        <f t="shared" si="0"/>
        <v>98.708240158757945</v>
      </c>
      <c r="F16" s="261">
        <f t="shared" si="0"/>
        <v>80.200224330791869</v>
      </c>
      <c r="G16" s="261">
        <f t="shared" si="0"/>
        <v>72.175976358493514</v>
      </c>
      <c r="H16" s="261">
        <f t="shared" si="0"/>
        <v>76.421446584473372</v>
      </c>
      <c r="I16" s="261">
        <f t="shared" si="0"/>
        <v>60.833763448661017</v>
      </c>
      <c r="J16" s="261">
        <f t="shared" si="0"/>
        <v>61.087356006751058</v>
      </c>
      <c r="K16" s="261">
        <f t="shared" si="0"/>
        <v>51.627922766693757</v>
      </c>
      <c r="L16" s="261">
        <f t="shared" si="0"/>
        <v>42.780179653210247</v>
      </c>
      <c r="M16" s="261">
        <f t="shared" si="0"/>
        <v>27.688427760146411</v>
      </c>
      <c r="N16" s="261">
        <f t="shared" si="0"/>
        <v>37.634221998810887</v>
      </c>
      <c r="O16" s="261">
        <f t="shared" si="0"/>
        <v>32.486956965878981</v>
      </c>
      <c r="P16" s="261">
        <f t="shared" si="0"/>
        <v>41.40685303358169</v>
      </c>
      <c r="Q16" s="261">
        <f t="shared" si="0"/>
        <v>49.548137754250277</v>
      </c>
      <c r="R16" s="261">
        <f t="shared" si="0"/>
        <v>51.284345135303823</v>
      </c>
      <c r="S16" s="261">
        <f t="shared" si="0"/>
        <v>58.452874477219943</v>
      </c>
      <c r="T16" s="261">
        <f t="shared" si="0"/>
        <v>48.533927055286448</v>
      </c>
      <c r="U16" s="261">
        <f t="shared" si="0"/>
        <v>41.102932850628449</v>
      </c>
      <c r="V16" s="261">
        <f t="shared" si="0"/>
        <v>40.451728820650963</v>
      </c>
      <c r="W16" s="261">
        <f t="shared" si="0"/>
        <v>38.789373019401268</v>
      </c>
      <c r="X16" s="261">
        <f t="shared" si="0"/>
        <v>39.976769360493009</v>
      </c>
      <c r="Y16" s="261">
        <f t="shared" si="0"/>
        <v>43.209988414085473</v>
      </c>
      <c r="DA16" s="70"/>
    </row>
    <row r="17" spans="1:105" ht="12" customHeight="1" x14ac:dyDescent="0.25">
      <c r="A17" s="60" t="s">
        <v>2148</v>
      </c>
      <c r="B17" s="329">
        <v>112.5616472476336</v>
      </c>
      <c r="C17" s="329">
        <v>104.06942123691761</v>
      </c>
      <c r="D17" s="329">
        <v>105.52628981134551</v>
      </c>
      <c r="E17" s="329">
        <v>98.708240158757945</v>
      </c>
      <c r="F17" s="329">
        <v>80.200224330791869</v>
      </c>
      <c r="G17" s="329">
        <v>72.175976358493514</v>
      </c>
      <c r="H17" s="329">
        <v>76.421446584473372</v>
      </c>
      <c r="I17" s="329">
        <v>60.833763448661017</v>
      </c>
      <c r="J17" s="329">
        <v>61.087356006751058</v>
      </c>
      <c r="K17" s="329">
        <v>51.627922766693757</v>
      </c>
      <c r="L17" s="329">
        <v>42.780179653210247</v>
      </c>
      <c r="M17" s="329">
        <v>27.688427760146411</v>
      </c>
      <c r="N17" s="329">
        <v>37.634221998810887</v>
      </c>
      <c r="O17" s="329">
        <v>32.486956965878981</v>
      </c>
      <c r="P17" s="329">
        <v>41.40685303358169</v>
      </c>
      <c r="Q17" s="329">
        <v>49.548137754250277</v>
      </c>
      <c r="R17" s="329">
        <v>51.284345135303823</v>
      </c>
      <c r="S17" s="329">
        <v>58.452874477219943</v>
      </c>
      <c r="T17" s="329">
        <v>48.533927055286448</v>
      </c>
      <c r="U17" s="329">
        <v>41.102932850628449</v>
      </c>
      <c r="V17" s="329">
        <v>40.451728820650963</v>
      </c>
      <c r="W17" s="329">
        <v>38.789373019401268</v>
      </c>
      <c r="X17" s="329">
        <v>39.976769360493009</v>
      </c>
      <c r="Y17" s="329">
        <v>43.209988414085473</v>
      </c>
      <c r="DA17" s="72" t="s">
        <v>2311</v>
      </c>
    </row>
    <row r="18" spans="1:105" ht="12" customHeight="1" x14ac:dyDescent="0.25">
      <c r="A18" s="59" t="s">
        <v>28</v>
      </c>
      <c r="B18" s="230">
        <v>0</v>
      </c>
      <c r="C18" s="230">
        <v>0</v>
      </c>
      <c r="D18" s="230">
        <v>0</v>
      </c>
      <c r="E18" s="230">
        <v>0</v>
      </c>
      <c r="F18" s="230">
        <v>0</v>
      </c>
      <c r="G18" s="230">
        <v>0</v>
      </c>
      <c r="H18" s="230">
        <v>0</v>
      </c>
      <c r="I18" s="230">
        <v>0</v>
      </c>
      <c r="J18" s="230">
        <v>0</v>
      </c>
      <c r="K18" s="230">
        <v>0</v>
      </c>
      <c r="L18" s="230">
        <v>0</v>
      </c>
      <c r="M18" s="230">
        <v>0</v>
      </c>
      <c r="N18" s="230">
        <v>0</v>
      </c>
      <c r="O18" s="230">
        <v>0</v>
      </c>
      <c r="P18" s="230">
        <v>0</v>
      </c>
      <c r="Q18" s="230">
        <v>0</v>
      </c>
      <c r="R18" s="230">
        <v>0</v>
      </c>
      <c r="S18" s="230">
        <v>0</v>
      </c>
      <c r="T18" s="230">
        <v>0</v>
      </c>
      <c r="U18" s="230">
        <v>0</v>
      </c>
      <c r="V18" s="230">
        <v>0</v>
      </c>
      <c r="W18" s="230">
        <v>0</v>
      </c>
      <c r="X18" s="230">
        <v>0</v>
      </c>
      <c r="Y18" s="230">
        <v>0</v>
      </c>
      <c r="DA18" s="71" t="s">
        <v>2312</v>
      </c>
    </row>
    <row r="19" spans="1:105" ht="12" customHeight="1" x14ac:dyDescent="0.25">
      <c r="A19" s="59" t="s">
        <v>31</v>
      </c>
      <c r="B19" s="230">
        <v>10.38610481942545</v>
      </c>
      <c r="C19" s="230">
        <v>11.40664575872287</v>
      </c>
      <c r="D19" s="230">
        <v>10.91731114011578</v>
      </c>
      <c r="E19" s="230">
        <v>9.7802790574945515</v>
      </c>
      <c r="F19" s="230">
        <v>8.6829413289187549</v>
      </c>
      <c r="G19" s="230">
        <v>8.6387711674770671</v>
      </c>
      <c r="H19" s="230">
        <v>7.4633899974271687</v>
      </c>
      <c r="I19" s="230">
        <v>6.846303957226441</v>
      </c>
      <c r="J19" s="230">
        <v>7.3769804883577992</v>
      </c>
      <c r="K19" s="230">
        <v>7.4567328817634229</v>
      </c>
      <c r="L19" s="230">
        <v>5.9790169952963428</v>
      </c>
      <c r="M19" s="230">
        <v>3.0001236615348281</v>
      </c>
      <c r="N19" s="230">
        <v>8.3277383212076845</v>
      </c>
      <c r="O19" s="230">
        <v>9.2147402027023873</v>
      </c>
      <c r="P19" s="230">
        <v>11.56160461873602</v>
      </c>
      <c r="Q19" s="230">
        <v>14.785770478242259</v>
      </c>
      <c r="R19" s="230">
        <v>15.95991361895063</v>
      </c>
      <c r="S19" s="230">
        <v>18.65065735718137</v>
      </c>
      <c r="T19" s="230">
        <v>17.39038786325024</v>
      </c>
      <c r="U19" s="230">
        <v>14.98257673134861</v>
      </c>
      <c r="V19" s="230">
        <v>15.684070315337321</v>
      </c>
      <c r="W19" s="230">
        <v>14.033202649248651</v>
      </c>
      <c r="X19" s="230">
        <v>14.85249743824755</v>
      </c>
      <c r="Y19" s="230">
        <v>14.711414279585931</v>
      </c>
      <c r="DA19" s="71" t="s">
        <v>2313</v>
      </c>
    </row>
    <row r="20" spans="1:105" ht="12" customHeight="1" x14ac:dyDescent="0.25">
      <c r="A20" s="59" t="s">
        <v>159</v>
      </c>
      <c r="B20" s="230">
        <v>16.69099848688915</v>
      </c>
      <c r="C20" s="230">
        <v>16.74121057316168</v>
      </c>
      <c r="D20" s="230">
        <v>16.690731612491511</v>
      </c>
      <c r="E20" s="230">
        <v>14.98467352089858</v>
      </c>
      <c r="F20" s="230">
        <v>6.4111480909051863</v>
      </c>
      <c r="G20" s="230">
        <v>7.1970284264134197</v>
      </c>
      <c r="H20" s="230">
        <v>6.7165616608940137</v>
      </c>
      <c r="I20" s="230">
        <v>5.86205669358056</v>
      </c>
      <c r="J20" s="230">
        <v>6.0085692966325697</v>
      </c>
      <c r="K20" s="230">
        <v>4.899797775066502</v>
      </c>
      <c r="L20" s="230">
        <v>4.2614262360439517</v>
      </c>
      <c r="M20" s="230">
        <v>2.0378740258163912</v>
      </c>
      <c r="N20" s="230">
        <v>3.5505558888446891</v>
      </c>
      <c r="O20" s="230">
        <v>3.185832038474266</v>
      </c>
      <c r="P20" s="230">
        <v>4.8258494096267137</v>
      </c>
      <c r="Q20" s="230">
        <v>3.90818538183427</v>
      </c>
      <c r="R20" s="230">
        <v>3.6642819387122438</v>
      </c>
      <c r="S20" s="230">
        <v>4.3063699090299634</v>
      </c>
      <c r="T20" s="230">
        <v>3.6293696712798651</v>
      </c>
      <c r="U20" s="230">
        <v>1.6237318981394939</v>
      </c>
      <c r="V20" s="230">
        <v>1.587492577633453</v>
      </c>
      <c r="W20" s="230">
        <v>1.242133206306778</v>
      </c>
      <c r="X20" s="230">
        <v>1.372870435644667</v>
      </c>
      <c r="Y20" s="230">
        <v>1.696205633428471</v>
      </c>
      <c r="DA20" s="71" t="s">
        <v>2314</v>
      </c>
    </row>
    <row r="21" spans="1:105" ht="12" customHeight="1" x14ac:dyDescent="0.25">
      <c r="A21" s="59" t="s">
        <v>32</v>
      </c>
      <c r="B21" s="230">
        <v>73.010555537451197</v>
      </c>
      <c r="C21" s="230">
        <v>65.728357201273411</v>
      </c>
      <c r="D21" s="230">
        <v>67.197929118619371</v>
      </c>
      <c r="E21" s="230">
        <v>61.781481212782893</v>
      </c>
      <c r="F21" s="230">
        <v>49.730269579592338</v>
      </c>
      <c r="G21" s="230">
        <v>33.616998237582841</v>
      </c>
      <c r="H21" s="230">
        <v>37.592814097947638</v>
      </c>
      <c r="I21" s="230">
        <v>35.003226891053913</v>
      </c>
      <c r="J21" s="230">
        <v>31.53341772459774</v>
      </c>
      <c r="K21" s="230">
        <v>19.73663575808343</v>
      </c>
      <c r="L21" s="230">
        <v>17.103041357138121</v>
      </c>
      <c r="M21" s="230">
        <v>12.342933003278089</v>
      </c>
      <c r="N21" s="230">
        <v>13.684014637117199</v>
      </c>
      <c r="O21" s="230">
        <v>12.28590142127034</v>
      </c>
      <c r="P21" s="230">
        <v>15.7338696685683</v>
      </c>
      <c r="Q21" s="230">
        <v>19.780499218424321</v>
      </c>
      <c r="R21" s="230">
        <v>20.536059397261269</v>
      </c>
      <c r="S21" s="230">
        <v>23.835056555641799</v>
      </c>
      <c r="T21" s="230">
        <v>19.19000437957806</v>
      </c>
      <c r="U21" s="230">
        <v>17.66341483269219</v>
      </c>
      <c r="V21" s="230">
        <v>15.786062025759319</v>
      </c>
      <c r="W21" s="230">
        <v>14.374573644363281</v>
      </c>
      <c r="X21" s="230">
        <v>14.15368389414728</v>
      </c>
      <c r="Y21" s="230">
        <v>15.539502999463849</v>
      </c>
      <c r="DA21" s="71" t="s">
        <v>2315</v>
      </c>
    </row>
    <row r="22" spans="1:105" ht="12" customHeight="1" x14ac:dyDescent="0.25">
      <c r="A22" s="59" t="s">
        <v>35</v>
      </c>
      <c r="B22" s="230">
        <v>12.473988403867811</v>
      </c>
      <c r="C22" s="230">
        <v>10.19320770375967</v>
      </c>
      <c r="D22" s="230">
        <v>10.720317940118861</v>
      </c>
      <c r="E22" s="230">
        <v>12.16180636758193</v>
      </c>
      <c r="F22" s="230">
        <v>15.375865331375589</v>
      </c>
      <c r="G22" s="230">
        <v>22.723178527020188</v>
      </c>
      <c r="H22" s="230">
        <v>24.648680828204551</v>
      </c>
      <c r="I22" s="230">
        <v>13.122175906800109</v>
      </c>
      <c r="J22" s="230">
        <v>16.16838849716294</v>
      </c>
      <c r="K22" s="230">
        <v>19.534756351780398</v>
      </c>
      <c r="L22" s="230">
        <v>15.436695064731831</v>
      </c>
      <c r="M22" s="230">
        <v>10.307497069517099</v>
      </c>
      <c r="N22" s="230">
        <v>12.07191315164131</v>
      </c>
      <c r="O22" s="230">
        <v>7.8004833034319896</v>
      </c>
      <c r="P22" s="230">
        <v>9.2855293366506597</v>
      </c>
      <c r="Q22" s="230">
        <v>11.07368267574944</v>
      </c>
      <c r="R22" s="230">
        <v>11.12409018037968</v>
      </c>
      <c r="S22" s="230">
        <v>11.66079065536681</v>
      </c>
      <c r="T22" s="230">
        <v>8.3241651411782946</v>
      </c>
      <c r="U22" s="230">
        <v>6.8332093884481573</v>
      </c>
      <c r="V22" s="230">
        <v>7.3941039019208628</v>
      </c>
      <c r="W22" s="230">
        <v>9.1394635194825522</v>
      </c>
      <c r="X22" s="230">
        <v>9.5977175924535132</v>
      </c>
      <c r="Y22" s="230">
        <v>11.26286550160723</v>
      </c>
      <c r="DA22" s="71" t="s">
        <v>2316</v>
      </c>
    </row>
    <row r="23" spans="1:105" ht="12" customHeight="1" x14ac:dyDescent="0.25">
      <c r="A23" s="60" t="s">
        <v>2155</v>
      </c>
      <c r="B23" s="329">
        <v>0</v>
      </c>
      <c r="C23" s="329">
        <v>0</v>
      </c>
      <c r="D23" s="329">
        <v>0</v>
      </c>
      <c r="E23" s="329">
        <v>0</v>
      </c>
      <c r="F23" s="329">
        <v>0</v>
      </c>
      <c r="G23" s="329">
        <v>0</v>
      </c>
      <c r="H23" s="329">
        <v>0</v>
      </c>
      <c r="I23" s="329">
        <v>0</v>
      </c>
      <c r="J23" s="329">
        <v>0</v>
      </c>
      <c r="K23" s="329">
        <v>0</v>
      </c>
      <c r="L23" s="329">
        <v>0</v>
      </c>
      <c r="M23" s="329">
        <v>0</v>
      </c>
      <c r="N23" s="329">
        <v>0</v>
      </c>
      <c r="O23" s="329">
        <v>0</v>
      </c>
      <c r="P23" s="329">
        <v>0</v>
      </c>
      <c r="Q23" s="329">
        <v>0</v>
      </c>
      <c r="R23" s="329">
        <v>0</v>
      </c>
      <c r="S23" s="329">
        <v>0</v>
      </c>
      <c r="T23" s="329">
        <v>0</v>
      </c>
      <c r="U23" s="329">
        <v>0</v>
      </c>
      <c r="V23" s="329">
        <v>0</v>
      </c>
      <c r="W23" s="329">
        <v>0</v>
      </c>
      <c r="X23" s="329">
        <v>0</v>
      </c>
      <c r="Y23" s="329">
        <v>0</v>
      </c>
      <c r="DA23" s="72" t="s">
        <v>2317</v>
      </c>
    </row>
    <row r="24" spans="1:105" ht="12" customHeight="1" x14ac:dyDescent="0.25">
      <c r="A24" s="60" t="s">
        <v>2157</v>
      </c>
      <c r="B24" s="329">
        <v>0</v>
      </c>
      <c r="C24" s="329">
        <v>0</v>
      </c>
      <c r="D24" s="329">
        <v>0</v>
      </c>
      <c r="E24" s="329">
        <v>0</v>
      </c>
      <c r="F24" s="329">
        <v>0</v>
      </c>
      <c r="G24" s="329">
        <v>0</v>
      </c>
      <c r="H24" s="329">
        <v>0</v>
      </c>
      <c r="I24" s="329">
        <v>0</v>
      </c>
      <c r="J24" s="329">
        <v>0</v>
      </c>
      <c r="K24" s="329">
        <v>0</v>
      </c>
      <c r="L24" s="329">
        <v>0</v>
      </c>
      <c r="M24" s="329">
        <v>0</v>
      </c>
      <c r="N24" s="329">
        <v>0</v>
      </c>
      <c r="O24" s="329">
        <v>0</v>
      </c>
      <c r="P24" s="329">
        <v>0</v>
      </c>
      <c r="Q24" s="329">
        <v>0</v>
      </c>
      <c r="R24" s="329">
        <v>0</v>
      </c>
      <c r="S24" s="329">
        <v>0</v>
      </c>
      <c r="T24" s="329">
        <v>0</v>
      </c>
      <c r="U24" s="329">
        <v>0</v>
      </c>
      <c r="V24" s="329">
        <v>0</v>
      </c>
      <c r="W24" s="329">
        <v>0</v>
      </c>
      <c r="X24" s="329">
        <v>0</v>
      </c>
      <c r="Y24" s="329">
        <v>0</v>
      </c>
      <c r="DA24" s="72" t="s">
        <v>2318</v>
      </c>
    </row>
    <row r="25" spans="1:105" ht="12" customHeight="1" x14ac:dyDescent="0.25">
      <c r="A25" s="57" t="s">
        <v>2159</v>
      </c>
      <c r="B25" s="261">
        <f t="shared" ref="B25:Y25" si="1">B26+B32+B33</f>
        <v>93.801372706361335</v>
      </c>
      <c r="C25" s="261">
        <f t="shared" si="1"/>
        <v>86.724517697431367</v>
      </c>
      <c r="D25" s="261">
        <f t="shared" si="1"/>
        <v>87.938574842787915</v>
      </c>
      <c r="E25" s="261">
        <f t="shared" si="1"/>
        <v>82.25686679896495</v>
      </c>
      <c r="F25" s="261">
        <f t="shared" si="1"/>
        <v>66.833520275659907</v>
      </c>
      <c r="G25" s="261">
        <f t="shared" si="1"/>
        <v>60.146646965411257</v>
      </c>
      <c r="H25" s="261">
        <f t="shared" si="1"/>
        <v>63.684538820394472</v>
      </c>
      <c r="I25" s="261">
        <f t="shared" si="1"/>
        <v>50.694802873884178</v>
      </c>
      <c r="J25" s="261">
        <f t="shared" si="1"/>
        <v>50.906130005625897</v>
      </c>
      <c r="K25" s="261">
        <f t="shared" si="1"/>
        <v>43.0232689722448</v>
      </c>
      <c r="L25" s="261">
        <f t="shared" si="1"/>
        <v>35.650149711008552</v>
      </c>
      <c r="M25" s="261">
        <f t="shared" si="1"/>
        <v>23.073689800122011</v>
      </c>
      <c r="N25" s="261">
        <f t="shared" si="1"/>
        <v>31.36185166567574</v>
      </c>
      <c r="O25" s="261">
        <f t="shared" si="1"/>
        <v>27.07246413823249</v>
      </c>
      <c r="P25" s="261">
        <f t="shared" si="1"/>
        <v>34.505710861318072</v>
      </c>
      <c r="Q25" s="261">
        <f t="shared" si="1"/>
        <v>41.290114795208581</v>
      </c>
      <c r="R25" s="261">
        <f t="shared" si="1"/>
        <v>42.736954279419862</v>
      </c>
      <c r="S25" s="261">
        <f t="shared" si="1"/>
        <v>48.71072873101663</v>
      </c>
      <c r="T25" s="261">
        <f t="shared" si="1"/>
        <v>40.44493921273871</v>
      </c>
      <c r="U25" s="261">
        <f t="shared" si="1"/>
        <v>34.252444042190383</v>
      </c>
      <c r="V25" s="261">
        <f t="shared" si="1"/>
        <v>33.709774017209128</v>
      </c>
      <c r="W25" s="261">
        <f t="shared" si="1"/>
        <v>32.324477516167732</v>
      </c>
      <c r="X25" s="261">
        <f t="shared" si="1"/>
        <v>33.313974467077507</v>
      </c>
      <c r="Y25" s="261">
        <f t="shared" si="1"/>
        <v>36.008323678404551</v>
      </c>
      <c r="DA25" s="70"/>
    </row>
    <row r="26" spans="1:105" ht="12" customHeight="1" x14ac:dyDescent="0.25">
      <c r="A26" s="60" t="s">
        <v>2160</v>
      </c>
      <c r="B26" s="329">
        <v>93.801372706361335</v>
      </c>
      <c r="C26" s="329">
        <v>86.724517697431367</v>
      </c>
      <c r="D26" s="329">
        <v>87.938574842787915</v>
      </c>
      <c r="E26" s="329">
        <v>82.25686679896495</v>
      </c>
      <c r="F26" s="329">
        <v>66.833520275659907</v>
      </c>
      <c r="G26" s="329">
        <v>60.146646965411257</v>
      </c>
      <c r="H26" s="329">
        <v>63.684538820394472</v>
      </c>
      <c r="I26" s="329">
        <v>50.694802873884178</v>
      </c>
      <c r="J26" s="329">
        <v>50.906130005625897</v>
      </c>
      <c r="K26" s="329">
        <v>43.0232689722448</v>
      </c>
      <c r="L26" s="329">
        <v>35.650149711008552</v>
      </c>
      <c r="M26" s="329">
        <v>23.073689800122011</v>
      </c>
      <c r="N26" s="329">
        <v>31.36185166567574</v>
      </c>
      <c r="O26" s="329">
        <v>27.07246413823249</v>
      </c>
      <c r="P26" s="329">
        <v>34.505710861318072</v>
      </c>
      <c r="Q26" s="329">
        <v>41.290114795208581</v>
      </c>
      <c r="R26" s="329">
        <v>42.736954279419862</v>
      </c>
      <c r="S26" s="329">
        <v>48.71072873101663</v>
      </c>
      <c r="T26" s="329">
        <v>40.44493921273871</v>
      </c>
      <c r="U26" s="329">
        <v>34.252444042190383</v>
      </c>
      <c r="V26" s="329">
        <v>33.709774017209128</v>
      </c>
      <c r="W26" s="329">
        <v>32.324477516167732</v>
      </c>
      <c r="X26" s="329">
        <v>33.313974467077507</v>
      </c>
      <c r="Y26" s="329">
        <v>36.008323678404551</v>
      </c>
      <c r="DA26" s="72" t="s">
        <v>2319</v>
      </c>
    </row>
    <row r="27" spans="1:105" ht="12" customHeight="1" x14ac:dyDescent="0.25">
      <c r="A27" s="59" t="s">
        <v>28</v>
      </c>
      <c r="B27" s="230">
        <v>0</v>
      </c>
      <c r="C27" s="230">
        <v>0</v>
      </c>
      <c r="D27" s="230">
        <v>0</v>
      </c>
      <c r="E27" s="230">
        <v>0</v>
      </c>
      <c r="F27" s="230">
        <v>0</v>
      </c>
      <c r="G27" s="230">
        <v>0</v>
      </c>
      <c r="H27" s="230">
        <v>0</v>
      </c>
      <c r="I27" s="230">
        <v>0</v>
      </c>
      <c r="J27" s="230">
        <v>0</v>
      </c>
      <c r="K27" s="230">
        <v>0</v>
      </c>
      <c r="L27" s="230">
        <v>0</v>
      </c>
      <c r="M27" s="230">
        <v>0</v>
      </c>
      <c r="N27" s="230">
        <v>0</v>
      </c>
      <c r="O27" s="230">
        <v>0</v>
      </c>
      <c r="P27" s="230">
        <v>0</v>
      </c>
      <c r="Q27" s="230">
        <v>0</v>
      </c>
      <c r="R27" s="230">
        <v>0</v>
      </c>
      <c r="S27" s="230">
        <v>0</v>
      </c>
      <c r="T27" s="230">
        <v>0</v>
      </c>
      <c r="U27" s="230">
        <v>0</v>
      </c>
      <c r="V27" s="230">
        <v>0</v>
      </c>
      <c r="W27" s="230">
        <v>0</v>
      </c>
      <c r="X27" s="230">
        <v>0</v>
      </c>
      <c r="Y27" s="230">
        <v>0</v>
      </c>
      <c r="DA27" s="71" t="s">
        <v>2320</v>
      </c>
    </row>
    <row r="28" spans="1:105" ht="12" customHeight="1" x14ac:dyDescent="0.25">
      <c r="A28" s="59" t="s">
        <v>31</v>
      </c>
      <c r="B28" s="230">
        <v>8.6550873495212066</v>
      </c>
      <c r="C28" s="230">
        <v>9.5055381322690575</v>
      </c>
      <c r="D28" s="230">
        <v>9.0977592834298129</v>
      </c>
      <c r="E28" s="230">
        <v>8.1502325479121271</v>
      </c>
      <c r="F28" s="230">
        <v>7.2357844407656291</v>
      </c>
      <c r="G28" s="230">
        <v>7.1989759728975571</v>
      </c>
      <c r="H28" s="230">
        <v>6.2194916645226401</v>
      </c>
      <c r="I28" s="230">
        <v>5.7052532976887003</v>
      </c>
      <c r="J28" s="230">
        <v>6.147483740298167</v>
      </c>
      <c r="K28" s="230">
        <v>6.213944068136187</v>
      </c>
      <c r="L28" s="230">
        <v>4.9825141627469538</v>
      </c>
      <c r="M28" s="230">
        <v>2.500103051279023</v>
      </c>
      <c r="N28" s="230">
        <v>6.9397819343397371</v>
      </c>
      <c r="O28" s="230">
        <v>7.6789501689186563</v>
      </c>
      <c r="P28" s="230">
        <v>9.6346705156133456</v>
      </c>
      <c r="Q28" s="230">
        <v>12.32147539853522</v>
      </c>
      <c r="R28" s="230">
        <v>13.29992801579219</v>
      </c>
      <c r="S28" s="230">
        <v>15.54221446431781</v>
      </c>
      <c r="T28" s="230">
        <v>14.491989886041869</v>
      </c>
      <c r="U28" s="230">
        <v>12.485480609457181</v>
      </c>
      <c r="V28" s="230">
        <v>13.07005859611443</v>
      </c>
      <c r="W28" s="230">
        <v>11.69433554104055</v>
      </c>
      <c r="X28" s="230">
        <v>12.377081198539621</v>
      </c>
      <c r="Y28" s="230">
        <v>12.25951189965493</v>
      </c>
      <c r="DA28" s="71" t="s">
        <v>2321</v>
      </c>
    </row>
    <row r="29" spans="1:105" ht="12" customHeight="1" x14ac:dyDescent="0.25">
      <c r="A29" s="59" t="s">
        <v>159</v>
      </c>
      <c r="B29" s="230">
        <v>13.909165405740961</v>
      </c>
      <c r="C29" s="230">
        <v>13.951008810968069</v>
      </c>
      <c r="D29" s="230">
        <v>13.90894301040959</v>
      </c>
      <c r="E29" s="230">
        <v>12.487227934082149</v>
      </c>
      <c r="F29" s="230">
        <v>5.3426234090876559</v>
      </c>
      <c r="G29" s="230">
        <v>5.99752368867785</v>
      </c>
      <c r="H29" s="230">
        <v>5.5971347174116781</v>
      </c>
      <c r="I29" s="230">
        <v>4.8850472446504662</v>
      </c>
      <c r="J29" s="230">
        <v>5.007141080527143</v>
      </c>
      <c r="K29" s="230">
        <v>4.0831648125554176</v>
      </c>
      <c r="L29" s="230">
        <v>3.5511885300366259</v>
      </c>
      <c r="M29" s="230">
        <v>1.698228354846993</v>
      </c>
      <c r="N29" s="230">
        <v>2.9587965740372399</v>
      </c>
      <c r="O29" s="230">
        <v>2.654860032061888</v>
      </c>
      <c r="P29" s="230">
        <v>4.0215411746889274</v>
      </c>
      <c r="Q29" s="230">
        <v>3.256821151528559</v>
      </c>
      <c r="R29" s="230">
        <v>3.053568282260203</v>
      </c>
      <c r="S29" s="230">
        <v>3.5886415908583031</v>
      </c>
      <c r="T29" s="230">
        <v>3.0244747260665541</v>
      </c>
      <c r="U29" s="230">
        <v>1.3531099151162449</v>
      </c>
      <c r="V29" s="230">
        <v>1.3229104813612109</v>
      </c>
      <c r="W29" s="230">
        <v>1.035111005255648</v>
      </c>
      <c r="X29" s="230">
        <v>1.1440586963705559</v>
      </c>
      <c r="Y29" s="230">
        <v>1.4135046945237251</v>
      </c>
      <c r="DA29" s="71" t="s">
        <v>2322</v>
      </c>
    </row>
    <row r="30" spans="1:105" ht="12" customHeight="1" x14ac:dyDescent="0.25">
      <c r="A30" s="59" t="s">
        <v>32</v>
      </c>
      <c r="B30" s="230">
        <v>60.84212961454265</v>
      </c>
      <c r="C30" s="230">
        <v>54.773631001061169</v>
      </c>
      <c r="D30" s="230">
        <v>55.998274265516137</v>
      </c>
      <c r="E30" s="230">
        <v>51.484567677319077</v>
      </c>
      <c r="F30" s="230">
        <v>41.441891316326974</v>
      </c>
      <c r="G30" s="230">
        <v>28.014165197985712</v>
      </c>
      <c r="H30" s="230">
        <v>31.327345081623029</v>
      </c>
      <c r="I30" s="230">
        <v>29.169355742544919</v>
      </c>
      <c r="J30" s="230">
        <v>26.27784810383146</v>
      </c>
      <c r="K30" s="230">
        <v>16.447196465069531</v>
      </c>
      <c r="L30" s="230">
        <v>14.252534464281769</v>
      </c>
      <c r="M30" s="230">
        <v>10.28577750273174</v>
      </c>
      <c r="N30" s="230">
        <v>11.403345530931</v>
      </c>
      <c r="O30" s="230">
        <v>10.238251184391951</v>
      </c>
      <c r="P30" s="230">
        <v>13.11155805714025</v>
      </c>
      <c r="Q30" s="230">
        <v>16.483749348686931</v>
      </c>
      <c r="R30" s="230">
        <v>17.113382831051059</v>
      </c>
      <c r="S30" s="230">
        <v>19.8625471297015</v>
      </c>
      <c r="T30" s="230">
        <v>15.991670316315041</v>
      </c>
      <c r="U30" s="230">
        <v>14.71951236057682</v>
      </c>
      <c r="V30" s="230">
        <v>13.15505168813276</v>
      </c>
      <c r="W30" s="230">
        <v>11.97881137030274</v>
      </c>
      <c r="X30" s="230">
        <v>11.794736578456069</v>
      </c>
      <c r="Y30" s="230">
        <v>12.949585832886539</v>
      </c>
      <c r="DA30" s="71" t="s">
        <v>2323</v>
      </c>
    </row>
    <row r="31" spans="1:105" ht="12" customHeight="1" x14ac:dyDescent="0.25">
      <c r="A31" s="59" t="s">
        <v>35</v>
      </c>
      <c r="B31" s="230">
        <v>10.394990336556511</v>
      </c>
      <c r="C31" s="230">
        <v>8.4943397531330618</v>
      </c>
      <c r="D31" s="230">
        <v>8.9335982834323815</v>
      </c>
      <c r="E31" s="230">
        <v>10.13483863965161</v>
      </c>
      <c r="F31" s="230">
        <v>12.81322110947966</v>
      </c>
      <c r="G31" s="230">
        <v>18.935982105850151</v>
      </c>
      <c r="H31" s="230">
        <v>20.540567356837119</v>
      </c>
      <c r="I31" s="230">
        <v>10.935146589000089</v>
      </c>
      <c r="J31" s="230">
        <v>13.473657080969121</v>
      </c>
      <c r="K31" s="230">
        <v>16.278963626483669</v>
      </c>
      <c r="L31" s="230">
        <v>12.8639125539432</v>
      </c>
      <c r="M31" s="230">
        <v>8.5895808912642533</v>
      </c>
      <c r="N31" s="230">
        <v>10.05992762636776</v>
      </c>
      <c r="O31" s="230">
        <v>6.5004027528599906</v>
      </c>
      <c r="P31" s="230">
        <v>7.7379411138755474</v>
      </c>
      <c r="Q31" s="230">
        <v>9.2280688964578683</v>
      </c>
      <c r="R31" s="230">
        <v>9.2700751503164032</v>
      </c>
      <c r="S31" s="230">
        <v>9.717325546139012</v>
      </c>
      <c r="T31" s="230">
        <v>6.9368042843152464</v>
      </c>
      <c r="U31" s="230">
        <v>5.694341157040129</v>
      </c>
      <c r="V31" s="230">
        <v>6.1617532516007181</v>
      </c>
      <c r="W31" s="230">
        <v>7.6162195995687929</v>
      </c>
      <c r="X31" s="230">
        <v>7.9980979937112631</v>
      </c>
      <c r="Y31" s="230">
        <v>9.3857212513393584</v>
      </c>
      <c r="DA31" s="71" t="s">
        <v>2324</v>
      </c>
    </row>
    <row r="32" spans="1:105" ht="12" customHeight="1" x14ac:dyDescent="0.25">
      <c r="A32" s="60" t="s">
        <v>2167</v>
      </c>
      <c r="B32" s="329">
        <v>0</v>
      </c>
      <c r="C32" s="329">
        <v>0</v>
      </c>
      <c r="D32" s="329">
        <v>0</v>
      </c>
      <c r="E32" s="329">
        <v>0</v>
      </c>
      <c r="F32" s="329">
        <v>0</v>
      </c>
      <c r="G32" s="329">
        <v>0</v>
      </c>
      <c r="H32" s="329">
        <v>0</v>
      </c>
      <c r="I32" s="329">
        <v>0</v>
      </c>
      <c r="J32" s="329">
        <v>0</v>
      </c>
      <c r="K32" s="329">
        <v>0</v>
      </c>
      <c r="L32" s="329">
        <v>0</v>
      </c>
      <c r="M32" s="329">
        <v>0</v>
      </c>
      <c r="N32" s="329">
        <v>0</v>
      </c>
      <c r="O32" s="329">
        <v>0</v>
      </c>
      <c r="P32" s="329">
        <v>0</v>
      </c>
      <c r="Q32" s="329">
        <v>0</v>
      </c>
      <c r="R32" s="329">
        <v>0</v>
      </c>
      <c r="S32" s="329">
        <v>0</v>
      </c>
      <c r="T32" s="329">
        <v>0</v>
      </c>
      <c r="U32" s="329">
        <v>0</v>
      </c>
      <c r="V32" s="329">
        <v>0</v>
      </c>
      <c r="W32" s="329">
        <v>0</v>
      </c>
      <c r="X32" s="329">
        <v>0</v>
      </c>
      <c r="Y32" s="329">
        <v>0</v>
      </c>
      <c r="DA32" s="72" t="s">
        <v>2325</v>
      </c>
    </row>
    <row r="33" spans="1:105" ht="12" customHeight="1" x14ac:dyDescent="0.25">
      <c r="A33" s="60" t="s">
        <v>2169</v>
      </c>
      <c r="B33" s="329">
        <v>0</v>
      </c>
      <c r="C33" s="329">
        <v>0</v>
      </c>
      <c r="D33" s="329">
        <v>0</v>
      </c>
      <c r="E33" s="329">
        <v>0</v>
      </c>
      <c r="F33" s="329">
        <v>0</v>
      </c>
      <c r="G33" s="329">
        <v>0</v>
      </c>
      <c r="H33" s="329">
        <v>0</v>
      </c>
      <c r="I33" s="329">
        <v>0</v>
      </c>
      <c r="J33" s="329">
        <v>0</v>
      </c>
      <c r="K33" s="329">
        <v>0</v>
      </c>
      <c r="L33" s="329">
        <v>0</v>
      </c>
      <c r="M33" s="329">
        <v>0</v>
      </c>
      <c r="N33" s="329">
        <v>0</v>
      </c>
      <c r="O33" s="329">
        <v>0</v>
      </c>
      <c r="P33" s="329">
        <v>0</v>
      </c>
      <c r="Q33" s="329">
        <v>0</v>
      </c>
      <c r="R33" s="329">
        <v>0</v>
      </c>
      <c r="S33" s="329">
        <v>0</v>
      </c>
      <c r="T33" s="329">
        <v>0</v>
      </c>
      <c r="U33" s="329">
        <v>0</v>
      </c>
      <c r="V33" s="329">
        <v>0</v>
      </c>
      <c r="W33" s="329">
        <v>0</v>
      </c>
      <c r="X33" s="329">
        <v>0</v>
      </c>
      <c r="Y33" s="329">
        <v>0</v>
      </c>
      <c r="DA33" s="72" t="s">
        <v>2326</v>
      </c>
    </row>
    <row r="34" spans="1:105" ht="12" customHeight="1" x14ac:dyDescent="0.25">
      <c r="A34" s="57" t="s">
        <v>2171</v>
      </c>
      <c r="B34" s="261">
        <v>646.30803199724164</v>
      </c>
      <c r="C34" s="261">
        <v>594.75822593333737</v>
      </c>
      <c r="D34" s="261">
        <v>587.94831577117429</v>
      </c>
      <c r="E34" s="261">
        <v>689.84718333707838</v>
      </c>
      <c r="F34" s="261">
        <v>550.14914128775854</v>
      </c>
      <c r="G34" s="261">
        <v>449.90261452020388</v>
      </c>
      <c r="H34" s="261">
        <v>528.4616071629689</v>
      </c>
      <c r="I34" s="261">
        <v>437.47327310033842</v>
      </c>
      <c r="J34" s="261">
        <v>394.87287679366727</v>
      </c>
      <c r="K34" s="261">
        <v>349.47322074840918</v>
      </c>
      <c r="L34" s="261">
        <v>290.54087259500449</v>
      </c>
      <c r="M34" s="261">
        <v>243.68994888369659</v>
      </c>
      <c r="N34" s="261">
        <v>330.57771028730411</v>
      </c>
      <c r="O34" s="261">
        <v>389.40546065258752</v>
      </c>
      <c r="P34" s="261">
        <v>432.30122416515502</v>
      </c>
      <c r="Q34" s="261">
        <v>389.50580458966112</v>
      </c>
      <c r="R34" s="261">
        <v>405.35449247385827</v>
      </c>
      <c r="S34" s="261">
        <v>398.42433008658043</v>
      </c>
      <c r="T34" s="261">
        <v>396.46717727521099</v>
      </c>
      <c r="U34" s="261">
        <v>391.21108172005012</v>
      </c>
      <c r="V34" s="261">
        <v>374.95162573871238</v>
      </c>
      <c r="W34" s="261">
        <v>430.59863042510068</v>
      </c>
      <c r="X34" s="261">
        <v>439.62418361162167</v>
      </c>
      <c r="Y34" s="261">
        <v>449.27684435026009</v>
      </c>
      <c r="DA34" s="70" t="s">
        <v>2327</v>
      </c>
    </row>
    <row r="35" spans="1:105" ht="12" customHeight="1" x14ac:dyDescent="0.25">
      <c r="A35" s="64" t="s">
        <v>28</v>
      </c>
      <c r="B35" s="229">
        <v>0</v>
      </c>
      <c r="C35" s="229">
        <v>0</v>
      </c>
      <c r="D35" s="229">
        <v>0</v>
      </c>
      <c r="E35" s="229">
        <v>0</v>
      </c>
      <c r="F35" s="229">
        <v>0</v>
      </c>
      <c r="G35" s="229">
        <v>0</v>
      </c>
      <c r="H35" s="229">
        <v>0</v>
      </c>
      <c r="I35" s="229">
        <v>0</v>
      </c>
      <c r="J35" s="229">
        <v>0</v>
      </c>
      <c r="K35" s="229">
        <v>0</v>
      </c>
      <c r="L35" s="229">
        <v>0</v>
      </c>
      <c r="M35" s="229">
        <v>0</v>
      </c>
      <c r="N35" s="229">
        <v>0</v>
      </c>
      <c r="O35" s="229">
        <v>0</v>
      </c>
      <c r="P35" s="229">
        <v>0</v>
      </c>
      <c r="Q35" s="229">
        <v>0</v>
      </c>
      <c r="R35" s="229">
        <v>0</v>
      </c>
      <c r="S35" s="229">
        <v>0</v>
      </c>
      <c r="T35" s="229">
        <v>0</v>
      </c>
      <c r="U35" s="229">
        <v>0</v>
      </c>
      <c r="V35" s="229">
        <v>0</v>
      </c>
      <c r="W35" s="229">
        <v>0</v>
      </c>
      <c r="X35" s="229">
        <v>0</v>
      </c>
      <c r="Y35" s="229">
        <v>0</v>
      </c>
      <c r="DA35" s="73" t="s">
        <v>2328</v>
      </c>
    </row>
    <row r="36" spans="1:105" ht="12" customHeight="1" x14ac:dyDescent="0.25">
      <c r="A36" s="64" t="s">
        <v>30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2329</v>
      </c>
    </row>
    <row r="37" spans="1:105" ht="12" customHeight="1" x14ac:dyDescent="0.25">
      <c r="A37" s="64" t="s">
        <v>31</v>
      </c>
      <c r="B37" s="229">
        <v>59.635081131962103</v>
      </c>
      <c r="C37" s="229">
        <v>65.189143118837791</v>
      </c>
      <c r="D37" s="229">
        <v>60.826687918775278</v>
      </c>
      <c r="E37" s="229">
        <v>68.351922283406338</v>
      </c>
      <c r="F37" s="229">
        <v>59.562336088411762</v>
      </c>
      <c r="G37" s="229">
        <v>53.849021940280522</v>
      </c>
      <c r="H37" s="229">
        <v>51.610055150745062</v>
      </c>
      <c r="I37" s="229">
        <v>49.233761500474337</v>
      </c>
      <c r="J37" s="229">
        <v>47.685309987334698</v>
      </c>
      <c r="K37" s="229">
        <v>50.475175385742403</v>
      </c>
      <c r="L37" s="229">
        <v>40.606393642000633</v>
      </c>
      <c r="M37" s="229">
        <v>26.404532177031228</v>
      </c>
      <c r="N37" s="229">
        <v>73.150566688575509</v>
      </c>
      <c r="O37" s="229">
        <v>110.45263972233531</v>
      </c>
      <c r="P37" s="229">
        <v>120.7069715232777</v>
      </c>
      <c r="Q37" s="229">
        <v>116.2332973071583</v>
      </c>
      <c r="R37" s="229">
        <v>126.1480997342957</v>
      </c>
      <c r="S37" s="229">
        <v>126.91626810614039</v>
      </c>
      <c r="T37" s="229">
        <v>141.8242522115878</v>
      </c>
      <c r="U37" s="229">
        <v>142.27857944046539</v>
      </c>
      <c r="V37" s="229">
        <v>144.9091081272752</v>
      </c>
      <c r="W37" s="229">
        <v>155.48196576983139</v>
      </c>
      <c r="X37" s="229">
        <v>163.20379953290649</v>
      </c>
      <c r="Y37" s="229">
        <v>152.91635133080729</v>
      </c>
      <c r="DA37" s="73" t="s">
        <v>2330</v>
      </c>
    </row>
    <row r="38" spans="1:105" ht="12" customHeight="1" x14ac:dyDescent="0.25">
      <c r="A38" s="64" t="s">
        <v>159</v>
      </c>
      <c r="B38" s="229">
        <v>95.83660729838023</v>
      </c>
      <c r="C38" s="229">
        <v>95.676257080383706</v>
      </c>
      <c r="D38" s="229">
        <v>92.993770159993062</v>
      </c>
      <c r="E38" s="229">
        <v>104.724132503951</v>
      </c>
      <c r="F38" s="229">
        <v>43.978525575345067</v>
      </c>
      <c r="G38" s="229">
        <v>44.862045090140143</v>
      </c>
      <c r="H38" s="229">
        <v>46.445665824995977</v>
      </c>
      <c r="I38" s="229">
        <v>42.15575337542068</v>
      </c>
      <c r="J38" s="229">
        <v>38.839805790795637</v>
      </c>
      <c r="K38" s="229">
        <v>33.167092877365413</v>
      </c>
      <c r="L38" s="229">
        <v>28.941404808395809</v>
      </c>
      <c r="M38" s="229">
        <v>17.935630779924921</v>
      </c>
      <c r="N38" s="229">
        <v>31.187960681596302</v>
      </c>
      <c r="O38" s="229">
        <v>38.187029761107617</v>
      </c>
      <c r="P38" s="229">
        <v>50.383462025630308</v>
      </c>
      <c r="Q38" s="229">
        <v>30.7228679145732</v>
      </c>
      <c r="R38" s="229">
        <v>28.962700832565229</v>
      </c>
      <c r="S38" s="229">
        <v>29.304511228298129</v>
      </c>
      <c r="T38" s="229">
        <v>29.59868656618222</v>
      </c>
      <c r="U38" s="229">
        <v>15.41939494133082</v>
      </c>
      <c r="V38" s="229">
        <v>14.66724701932614</v>
      </c>
      <c r="W38" s="229">
        <v>13.762311960548921</v>
      </c>
      <c r="X38" s="229">
        <v>15.08552162995983</v>
      </c>
      <c r="Y38" s="229">
        <v>17.631042919548801</v>
      </c>
      <c r="DA38" s="73" t="s">
        <v>2331</v>
      </c>
    </row>
    <row r="39" spans="1:105" ht="12" customHeight="1" x14ac:dyDescent="0.25">
      <c r="A39" s="64" t="s">
        <v>32</v>
      </c>
      <c r="B39" s="229">
        <v>419.21302342550268</v>
      </c>
      <c r="C39" s="229">
        <v>375.63849839759058</v>
      </c>
      <c r="D39" s="229">
        <v>374.39873342685507</v>
      </c>
      <c r="E39" s="229">
        <v>431.77530800349751</v>
      </c>
      <c r="F39" s="229">
        <v>341.1345209257388</v>
      </c>
      <c r="G39" s="229">
        <v>209.54860831099521</v>
      </c>
      <c r="H39" s="229">
        <v>259.95790244588738</v>
      </c>
      <c r="I39" s="229">
        <v>251.7183775754084</v>
      </c>
      <c r="J39" s="229">
        <v>203.83418412596279</v>
      </c>
      <c r="K39" s="229">
        <v>133.59874454537049</v>
      </c>
      <c r="L39" s="229">
        <v>116.1550185205562</v>
      </c>
      <c r="M39" s="229">
        <v>108.6319793488998</v>
      </c>
      <c r="N39" s="229">
        <v>120.19991343036379</v>
      </c>
      <c r="O39" s="229">
        <v>147.2651657558107</v>
      </c>
      <c r="P39" s="229">
        <v>164.26679692515441</v>
      </c>
      <c r="Q39" s="229">
        <v>155.4976556630852</v>
      </c>
      <c r="R39" s="229">
        <v>162.3182262038751</v>
      </c>
      <c r="S39" s="229">
        <v>162.19570014115709</v>
      </c>
      <c r="T39" s="229">
        <v>156.50070846447969</v>
      </c>
      <c r="U39" s="229">
        <v>167.73653928331191</v>
      </c>
      <c r="V39" s="229">
        <v>145.8514354374999</v>
      </c>
      <c r="W39" s="229">
        <v>159.26421239619711</v>
      </c>
      <c r="X39" s="229">
        <v>155.52502187033471</v>
      </c>
      <c r="Y39" s="229">
        <v>161.52383822604381</v>
      </c>
      <c r="DA39" s="73" t="s">
        <v>2332</v>
      </c>
    </row>
    <row r="40" spans="1:105" ht="12" customHeight="1" x14ac:dyDescent="0.25">
      <c r="A40" s="64" t="s">
        <v>33</v>
      </c>
      <c r="B40" s="229">
        <v>0</v>
      </c>
      <c r="C40" s="229">
        <v>0</v>
      </c>
      <c r="D40" s="229">
        <v>0</v>
      </c>
      <c r="E40" s="229">
        <v>0</v>
      </c>
      <c r="F40" s="229">
        <v>0</v>
      </c>
      <c r="G40" s="229">
        <v>0</v>
      </c>
      <c r="H40" s="229">
        <v>0</v>
      </c>
      <c r="I40" s="229">
        <v>0</v>
      </c>
      <c r="J40" s="229">
        <v>0</v>
      </c>
      <c r="K40" s="229">
        <v>0</v>
      </c>
      <c r="L40" s="229">
        <v>0</v>
      </c>
      <c r="M40" s="229">
        <v>0</v>
      </c>
      <c r="N40" s="229">
        <v>0</v>
      </c>
      <c r="O40" s="229">
        <v>0</v>
      </c>
      <c r="P40" s="229">
        <v>0</v>
      </c>
      <c r="Q40" s="229">
        <v>0</v>
      </c>
      <c r="R40" s="229">
        <v>0</v>
      </c>
      <c r="S40" s="229">
        <v>0.65708002936421817</v>
      </c>
      <c r="T40" s="229">
        <v>0.65726402688891072</v>
      </c>
      <c r="U40" s="229">
        <v>0.88657334705940205</v>
      </c>
      <c r="V40" s="229">
        <v>1.2078317010960951</v>
      </c>
      <c r="W40" s="229">
        <v>0.82873977518013897</v>
      </c>
      <c r="X40" s="229">
        <v>0.3471744884373672</v>
      </c>
      <c r="Y40" s="229">
        <v>0.13486222980374679</v>
      </c>
      <c r="DA40" s="73" t="s">
        <v>2333</v>
      </c>
    </row>
    <row r="41" spans="1:105" ht="12" customHeight="1" x14ac:dyDescent="0.25">
      <c r="A41" s="64" t="s">
        <v>35</v>
      </c>
      <c r="B41" s="229">
        <v>71.623320141396619</v>
      </c>
      <c r="C41" s="229">
        <v>58.254327336525243</v>
      </c>
      <c r="D41" s="229">
        <v>59.72912426555083</v>
      </c>
      <c r="E41" s="229">
        <v>84.995820546223641</v>
      </c>
      <c r="F41" s="229">
        <v>105.473758698263</v>
      </c>
      <c r="G41" s="229">
        <v>141.642939178788</v>
      </c>
      <c r="H41" s="229">
        <v>170.44798374134041</v>
      </c>
      <c r="I41" s="229">
        <v>94.365380649034961</v>
      </c>
      <c r="J41" s="229">
        <v>104.5135768895742</v>
      </c>
      <c r="K41" s="229">
        <v>132.23220793993079</v>
      </c>
      <c r="L41" s="229">
        <v>104.8380556240518</v>
      </c>
      <c r="M41" s="229">
        <v>90.717806577840676</v>
      </c>
      <c r="N41" s="229">
        <v>106.0392694867684</v>
      </c>
      <c r="O41" s="229">
        <v>93.500625413333935</v>
      </c>
      <c r="P41" s="229">
        <v>96.943993691092572</v>
      </c>
      <c r="Q41" s="229">
        <v>87.051983704844318</v>
      </c>
      <c r="R41" s="229">
        <v>87.925465703122171</v>
      </c>
      <c r="S41" s="229">
        <v>79.350770581620495</v>
      </c>
      <c r="T41" s="229">
        <v>67.886266006072347</v>
      </c>
      <c r="U41" s="229">
        <v>64.889994707882536</v>
      </c>
      <c r="V41" s="229">
        <v>68.316003453515066</v>
      </c>
      <c r="W41" s="229">
        <v>101.2614005233433</v>
      </c>
      <c r="X41" s="229">
        <v>105.4626660899832</v>
      </c>
      <c r="Y41" s="229">
        <v>117.07074964405641</v>
      </c>
      <c r="DA41" s="73" t="s">
        <v>2334</v>
      </c>
    </row>
    <row r="42" spans="1:105" ht="12" customHeight="1" x14ac:dyDescent="0.25">
      <c r="A42" s="64" t="s">
        <v>36</v>
      </c>
      <c r="B42" s="229">
        <v>0</v>
      </c>
      <c r="C42" s="229">
        <v>0</v>
      </c>
      <c r="D42" s="229">
        <v>0</v>
      </c>
      <c r="E42" s="229">
        <v>0</v>
      </c>
      <c r="F42" s="229">
        <v>0</v>
      </c>
      <c r="G42" s="229">
        <v>0</v>
      </c>
      <c r="H42" s="229">
        <v>0</v>
      </c>
      <c r="I42" s="229">
        <v>0</v>
      </c>
      <c r="J42" s="229">
        <v>0</v>
      </c>
      <c r="K42" s="229">
        <v>0</v>
      </c>
      <c r="L42" s="229">
        <v>0</v>
      </c>
      <c r="M42" s="229">
        <v>0</v>
      </c>
      <c r="N42" s="229">
        <v>0</v>
      </c>
      <c r="O42" s="229">
        <v>0</v>
      </c>
      <c r="P42" s="229">
        <v>0</v>
      </c>
      <c r="Q42" s="229">
        <v>0</v>
      </c>
      <c r="R42" s="229">
        <v>0</v>
      </c>
      <c r="S42" s="229">
        <v>0</v>
      </c>
      <c r="T42" s="229">
        <v>0</v>
      </c>
      <c r="U42" s="229">
        <v>0</v>
      </c>
      <c r="V42" s="229">
        <v>0</v>
      </c>
      <c r="W42" s="229">
        <v>0</v>
      </c>
      <c r="X42" s="229">
        <v>0</v>
      </c>
      <c r="Y42" s="229">
        <v>0</v>
      </c>
      <c r="DA42" s="73" t="s">
        <v>2335</v>
      </c>
    </row>
    <row r="43" spans="1:105" ht="12" customHeight="1" x14ac:dyDescent="0.25">
      <c r="A43" s="64" t="s">
        <v>38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2336</v>
      </c>
    </row>
    <row r="44" spans="1:105" ht="12" customHeight="1" x14ac:dyDescent="0.25">
      <c r="A44" s="64" t="s">
        <v>39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2337</v>
      </c>
    </row>
    <row r="45" spans="1:105" ht="12" customHeight="1" x14ac:dyDescent="0.25">
      <c r="A45" s="57" t="s">
        <v>2183</v>
      </c>
      <c r="B45" s="261">
        <f t="shared" ref="B45:Y45" si="2">B46+B52+B63+B64+B65</f>
        <v>141.2753084719036</v>
      </c>
      <c r="C45" s="261">
        <f t="shared" si="2"/>
        <v>132.18787515465334</v>
      </c>
      <c r="D45" s="261">
        <f t="shared" si="2"/>
        <v>133.75993093512415</v>
      </c>
      <c r="E45" s="261">
        <f t="shared" si="2"/>
        <v>143.96496501395376</v>
      </c>
      <c r="F45" s="261">
        <f t="shared" si="2"/>
        <v>122.35693678104658</v>
      </c>
      <c r="G45" s="261">
        <f t="shared" si="2"/>
        <v>109.86538213527621</v>
      </c>
      <c r="H45" s="261">
        <f t="shared" si="2"/>
        <v>118.8277846702054</v>
      </c>
      <c r="I45" s="261">
        <f t="shared" si="2"/>
        <v>108.05061760023455</v>
      </c>
      <c r="J45" s="261">
        <f t="shared" si="2"/>
        <v>105.63634883212397</v>
      </c>
      <c r="K45" s="261">
        <f t="shared" si="2"/>
        <v>93.727124305968687</v>
      </c>
      <c r="L45" s="261">
        <f t="shared" si="2"/>
        <v>83.974994913619938</v>
      </c>
      <c r="M45" s="261">
        <f t="shared" si="2"/>
        <v>77.267948159885421</v>
      </c>
      <c r="N45" s="261">
        <f t="shared" si="2"/>
        <v>81.264725977026316</v>
      </c>
      <c r="O45" s="261">
        <f t="shared" si="2"/>
        <v>77.862094903481733</v>
      </c>
      <c r="P45" s="261">
        <f t="shared" si="2"/>
        <v>88.834392790903081</v>
      </c>
      <c r="Q45" s="261">
        <f t="shared" si="2"/>
        <v>88.235519641992113</v>
      </c>
      <c r="R45" s="261">
        <f t="shared" si="2"/>
        <v>82.70629177278056</v>
      </c>
      <c r="S45" s="261">
        <f t="shared" si="2"/>
        <v>81.871581195403436</v>
      </c>
      <c r="T45" s="261">
        <f t="shared" si="2"/>
        <v>81.692082499615154</v>
      </c>
      <c r="U45" s="261">
        <f t="shared" si="2"/>
        <v>77.932263429446408</v>
      </c>
      <c r="V45" s="261">
        <f t="shared" si="2"/>
        <v>76.987464326216681</v>
      </c>
      <c r="W45" s="261">
        <f t="shared" si="2"/>
        <v>78.756457848337106</v>
      </c>
      <c r="X45" s="261">
        <f t="shared" si="2"/>
        <v>80.28919643171875</v>
      </c>
      <c r="Y45" s="261">
        <f t="shared" si="2"/>
        <v>85.036239828687201</v>
      </c>
      <c r="DA45" s="70"/>
    </row>
    <row r="46" spans="1:105" ht="12" customHeight="1" x14ac:dyDescent="0.25">
      <c r="A46" s="165" t="s">
        <v>2184</v>
      </c>
      <c r="B46" s="346">
        <v>94.56609353106073</v>
      </c>
      <c r="C46" s="346">
        <v>89.204207247717591</v>
      </c>
      <c r="D46" s="346">
        <v>91.268420856568369</v>
      </c>
      <c r="E46" s="346">
        <v>94.109139668177832</v>
      </c>
      <c r="F46" s="346">
        <v>82.597204242182315</v>
      </c>
      <c r="G46" s="346">
        <v>77.350548830278569</v>
      </c>
      <c r="H46" s="346">
        <v>80.635428123623399</v>
      </c>
      <c r="I46" s="346">
        <v>76.434063058939643</v>
      </c>
      <c r="J46" s="346">
        <v>77.098560094658467</v>
      </c>
      <c r="K46" s="346">
        <v>68.47040618417418</v>
      </c>
      <c r="L46" s="346">
        <v>62.977366236156698</v>
      </c>
      <c r="M46" s="346">
        <v>59.656274410207843</v>
      </c>
      <c r="N46" s="346">
        <v>57.37360199277839</v>
      </c>
      <c r="O46" s="346">
        <v>49.71944084338601</v>
      </c>
      <c r="P46" s="346">
        <v>57.591626495209113</v>
      </c>
      <c r="Q46" s="346">
        <v>60.085613642739318</v>
      </c>
      <c r="R46" s="346">
        <v>53.410988018488808</v>
      </c>
      <c r="S46" s="346">
        <v>53.077125997057948</v>
      </c>
      <c r="T46" s="346">
        <v>53.039072350398698</v>
      </c>
      <c r="U46" s="346">
        <v>49.659115644429477</v>
      </c>
      <c r="V46" s="346">
        <v>49.889400845670707</v>
      </c>
      <c r="W46" s="346">
        <v>47.636739407572882</v>
      </c>
      <c r="X46" s="346">
        <v>48.517193812392733</v>
      </c>
      <c r="Y46" s="346">
        <v>52.56663145038771</v>
      </c>
      <c r="DA46" s="167" t="s">
        <v>2338</v>
      </c>
    </row>
    <row r="47" spans="1:105" ht="12" customHeight="1" x14ac:dyDescent="0.25">
      <c r="A47" s="59" t="s">
        <v>28</v>
      </c>
      <c r="B47" s="230">
        <v>0</v>
      </c>
      <c r="C47" s="230">
        <v>0</v>
      </c>
      <c r="D47" s="230">
        <v>0</v>
      </c>
      <c r="E47" s="230">
        <v>0</v>
      </c>
      <c r="F47" s="230">
        <v>0</v>
      </c>
      <c r="G47" s="230">
        <v>0</v>
      </c>
      <c r="H47" s="230">
        <v>0</v>
      </c>
      <c r="I47" s="230">
        <v>0</v>
      </c>
      <c r="J47" s="230">
        <v>0</v>
      </c>
      <c r="K47" s="230">
        <v>0</v>
      </c>
      <c r="L47" s="230">
        <v>0</v>
      </c>
      <c r="M47" s="230">
        <v>0</v>
      </c>
      <c r="N47" s="230">
        <v>0</v>
      </c>
      <c r="O47" s="230">
        <v>0</v>
      </c>
      <c r="P47" s="230">
        <v>0</v>
      </c>
      <c r="Q47" s="230">
        <v>0</v>
      </c>
      <c r="R47" s="230">
        <v>0</v>
      </c>
      <c r="S47" s="230">
        <v>0</v>
      </c>
      <c r="T47" s="230">
        <v>0</v>
      </c>
      <c r="U47" s="230">
        <v>0</v>
      </c>
      <c r="V47" s="230">
        <v>0</v>
      </c>
      <c r="W47" s="230">
        <v>0</v>
      </c>
      <c r="X47" s="230">
        <v>0</v>
      </c>
      <c r="Y47" s="230">
        <v>0</v>
      </c>
      <c r="DA47" s="71" t="s">
        <v>2339</v>
      </c>
    </row>
    <row r="48" spans="1:105" ht="12" customHeight="1" x14ac:dyDescent="0.25">
      <c r="A48" s="59" t="s">
        <v>31</v>
      </c>
      <c r="B48" s="230">
        <v>8.7256484228275735</v>
      </c>
      <c r="C48" s="230">
        <v>9.7773272895021854</v>
      </c>
      <c r="D48" s="230">
        <v>9.442251305712654</v>
      </c>
      <c r="E48" s="230">
        <v>9.3245877581765892</v>
      </c>
      <c r="F48" s="230">
        <v>8.9424522730696836</v>
      </c>
      <c r="G48" s="230">
        <v>9.2581177939950798</v>
      </c>
      <c r="H48" s="230">
        <v>7.8749313784696051</v>
      </c>
      <c r="I48" s="230">
        <v>8.6019801952402766</v>
      </c>
      <c r="J48" s="230">
        <v>9.3105122021637463</v>
      </c>
      <c r="K48" s="230">
        <v>9.8893292981875671</v>
      </c>
      <c r="L48" s="230">
        <v>8.8018036880012733</v>
      </c>
      <c r="M48" s="230">
        <v>6.4639351128015354</v>
      </c>
      <c r="N48" s="230">
        <v>12.695688088253149</v>
      </c>
      <c r="O48" s="230">
        <v>14.102636047956979</v>
      </c>
      <c r="P48" s="230">
        <v>16.080710464702829</v>
      </c>
      <c r="Q48" s="230">
        <v>17.930282198944528</v>
      </c>
      <c r="R48" s="230">
        <v>16.621734231545791</v>
      </c>
      <c r="S48" s="230">
        <v>16.935408212659599</v>
      </c>
      <c r="T48" s="230">
        <v>19.00464471028123</v>
      </c>
      <c r="U48" s="230">
        <v>18.101421454702908</v>
      </c>
      <c r="V48" s="230">
        <v>19.343273913526581</v>
      </c>
      <c r="W48" s="230">
        <v>17.233999047150309</v>
      </c>
      <c r="X48" s="230">
        <v>18.025506021045729</v>
      </c>
      <c r="Y48" s="230">
        <v>17.897007634856859</v>
      </c>
      <c r="DA48" s="71" t="s">
        <v>2340</v>
      </c>
    </row>
    <row r="49" spans="1:105" ht="12" customHeight="1" x14ac:dyDescent="0.25">
      <c r="A49" s="59" t="s">
        <v>159</v>
      </c>
      <c r="B49" s="230">
        <v>14.0225606379542</v>
      </c>
      <c r="C49" s="230">
        <v>14.34990605113726</v>
      </c>
      <c r="D49" s="230">
        <v>14.43561334276272</v>
      </c>
      <c r="E49" s="230">
        <v>14.28649453168445</v>
      </c>
      <c r="F49" s="230">
        <v>6.6027609362691209</v>
      </c>
      <c r="G49" s="230">
        <v>7.7130109881039832</v>
      </c>
      <c r="H49" s="230">
        <v>7.086921921142225</v>
      </c>
      <c r="I49" s="230">
        <v>7.3653311183080827</v>
      </c>
      <c r="J49" s="230">
        <v>7.5834357759427284</v>
      </c>
      <c r="K49" s="230">
        <v>6.4982498985132251</v>
      </c>
      <c r="L49" s="230">
        <v>6.2733116815129559</v>
      </c>
      <c r="M49" s="230">
        <v>4.3907141694958689</v>
      </c>
      <c r="N49" s="230">
        <v>5.4128442040366114</v>
      </c>
      <c r="O49" s="230">
        <v>4.8757348292193123</v>
      </c>
      <c r="P49" s="230">
        <v>6.7121381210965758</v>
      </c>
      <c r="Q49" s="230">
        <v>4.739344959073704</v>
      </c>
      <c r="R49" s="230">
        <v>3.816231214585541</v>
      </c>
      <c r="S49" s="230">
        <v>3.9103250318442382</v>
      </c>
      <c r="T49" s="230">
        <v>3.9662646783573638</v>
      </c>
      <c r="U49" s="230">
        <v>1.9617356843679661</v>
      </c>
      <c r="V49" s="230">
        <v>1.957865729205883</v>
      </c>
      <c r="W49" s="230">
        <v>1.525448112521266</v>
      </c>
      <c r="X49" s="230">
        <v>1.6661631760394691</v>
      </c>
      <c r="Y49" s="230">
        <v>2.0635001227503338</v>
      </c>
      <c r="DA49" s="71" t="s">
        <v>2341</v>
      </c>
    </row>
    <row r="50" spans="1:105" ht="12" customHeight="1" x14ac:dyDescent="0.25">
      <c r="A50" s="59" t="s">
        <v>32</v>
      </c>
      <c r="B50" s="230">
        <v>61.338148406090113</v>
      </c>
      <c r="C50" s="230">
        <v>56.339757905317079</v>
      </c>
      <c r="D50" s="230">
        <v>58.118681955485712</v>
      </c>
      <c r="E50" s="230">
        <v>58.902904509384278</v>
      </c>
      <c r="F50" s="230">
        <v>51.216580349480637</v>
      </c>
      <c r="G50" s="230">
        <v>36.027129730646777</v>
      </c>
      <c r="H50" s="230">
        <v>39.665732521944562</v>
      </c>
      <c r="I50" s="230">
        <v>43.979505784070867</v>
      </c>
      <c r="J50" s="230">
        <v>39.798433920780383</v>
      </c>
      <c r="K50" s="230">
        <v>26.175282572803209</v>
      </c>
      <c r="L50" s="230">
        <v>25.177652549193891</v>
      </c>
      <c r="M50" s="230">
        <v>26.59354314549476</v>
      </c>
      <c r="N50" s="230">
        <v>20.861364145593949</v>
      </c>
      <c r="O50" s="230">
        <v>18.802873706025959</v>
      </c>
      <c r="P50" s="230">
        <v>21.88379649478772</v>
      </c>
      <c r="Q50" s="230">
        <v>23.987247302685919</v>
      </c>
      <c r="R50" s="230">
        <v>21.387642164880269</v>
      </c>
      <c r="S50" s="230">
        <v>21.64301261940216</v>
      </c>
      <c r="T50" s="230">
        <v>20.971310018525369</v>
      </c>
      <c r="U50" s="230">
        <v>21.34031561786183</v>
      </c>
      <c r="V50" s="230">
        <v>19.469061005265921</v>
      </c>
      <c r="W50" s="230">
        <v>17.653232457482719</v>
      </c>
      <c r="X50" s="230">
        <v>17.17740166693692</v>
      </c>
      <c r="Y50" s="230">
        <v>18.904409769032309</v>
      </c>
      <c r="DA50" s="71" t="s">
        <v>2342</v>
      </c>
    </row>
    <row r="51" spans="1:105" ht="12" customHeight="1" x14ac:dyDescent="0.25">
      <c r="A51" s="59" t="s">
        <v>35</v>
      </c>
      <c r="B51" s="230">
        <v>10.47973606418886</v>
      </c>
      <c r="C51" s="230">
        <v>8.7372160017610661</v>
      </c>
      <c r="D51" s="230">
        <v>9.2718742526072742</v>
      </c>
      <c r="E51" s="230">
        <v>11.595152868932511</v>
      </c>
      <c r="F51" s="230">
        <v>15.835410683362859</v>
      </c>
      <c r="G51" s="230">
        <v>24.35229031753272</v>
      </c>
      <c r="H51" s="230">
        <v>26.007842302067019</v>
      </c>
      <c r="I51" s="230">
        <v>16.487245961320429</v>
      </c>
      <c r="J51" s="230">
        <v>20.40617819577162</v>
      </c>
      <c r="K51" s="230">
        <v>25.907544414670181</v>
      </c>
      <c r="L51" s="230">
        <v>22.724598317448581</v>
      </c>
      <c r="M51" s="230">
        <v>22.208081982415681</v>
      </c>
      <c r="N51" s="230">
        <v>18.403705554894682</v>
      </c>
      <c r="O51" s="230">
        <v>11.93819626018376</v>
      </c>
      <c r="P51" s="230">
        <v>12.914981414621989</v>
      </c>
      <c r="Q51" s="230">
        <v>13.42873918203516</v>
      </c>
      <c r="R51" s="230">
        <v>11.58538040747721</v>
      </c>
      <c r="S51" s="230">
        <v>10.588380133151951</v>
      </c>
      <c r="T51" s="230">
        <v>9.0968529432347296</v>
      </c>
      <c r="U51" s="230">
        <v>8.2556428874967729</v>
      </c>
      <c r="V51" s="230">
        <v>9.1192001976723311</v>
      </c>
      <c r="W51" s="230">
        <v>11.22405979041859</v>
      </c>
      <c r="X51" s="230">
        <v>11.64812294837062</v>
      </c>
      <c r="Y51" s="230">
        <v>13.70171392374821</v>
      </c>
      <c r="DA51" s="71" t="s">
        <v>2343</v>
      </c>
    </row>
    <row r="52" spans="1:105" ht="12" customHeight="1" x14ac:dyDescent="0.25">
      <c r="A52" s="165" t="s">
        <v>2191</v>
      </c>
      <c r="B52" s="346">
        <v>46.709214940842877</v>
      </c>
      <c r="C52" s="346">
        <v>42.98366790693575</v>
      </c>
      <c r="D52" s="346">
        <v>42.49151007855577</v>
      </c>
      <c r="E52" s="346">
        <v>49.855825345775933</v>
      </c>
      <c r="F52" s="346">
        <v>39.759732538864263</v>
      </c>
      <c r="G52" s="346">
        <v>32.514833304997637</v>
      </c>
      <c r="H52" s="346">
        <v>38.192356546581998</v>
      </c>
      <c r="I52" s="346">
        <v>31.61655454129491</v>
      </c>
      <c r="J52" s="346">
        <v>28.537788737465501</v>
      </c>
      <c r="K52" s="346">
        <v>25.256718121794499</v>
      </c>
      <c r="L52" s="346">
        <v>20.99762867746324</v>
      </c>
      <c r="M52" s="346">
        <v>17.611673749677578</v>
      </c>
      <c r="N52" s="346">
        <v>23.89112398424793</v>
      </c>
      <c r="O52" s="346">
        <v>28.142654060095719</v>
      </c>
      <c r="P52" s="346">
        <v>31.242766295693961</v>
      </c>
      <c r="Q52" s="346">
        <v>28.149905999252791</v>
      </c>
      <c r="R52" s="346">
        <v>29.295303754291751</v>
      </c>
      <c r="S52" s="346">
        <v>28.794455198345489</v>
      </c>
      <c r="T52" s="346">
        <v>28.65301014921646</v>
      </c>
      <c r="U52" s="346">
        <v>28.273147785016931</v>
      </c>
      <c r="V52" s="346">
        <v>27.098063480545971</v>
      </c>
      <c r="W52" s="346">
        <v>31.11971844076422</v>
      </c>
      <c r="X52" s="346">
        <v>31.77200261932602</v>
      </c>
      <c r="Y52" s="346">
        <v>32.469608378299498</v>
      </c>
      <c r="DA52" s="167" t="s">
        <v>2344</v>
      </c>
    </row>
    <row r="53" spans="1:105" ht="12" customHeight="1" x14ac:dyDescent="0.25">
      <c r="A53" s="64" t="s">
        <v>28</v>
      </c>
      <c r="B53" s="229">
        <v>0</v>
      </c>
      <c r="C53" s="229">
        <v>0</v>
      </c>
      <c r="D53" s="229">
        <v>0</v>
      </c>
      <c r="E53" s="229">
        <v>0</v>
      </c>
      <c r="F53" s="229">
        <v>0</v>
      </c>
      <c r="G53" s="229">
        <v>0</v>
      </c>
      <c r="H53" s="229">
        <v>0</v>
      </c>
      <c r="I53" s="229">
        <v>0</v>
      </c>
      <c r="J53" s="229">
        <v>0</v>
      </c>
      <c r="K53" s="229">
        <v>0</v>
      </c>
      <c r="L53" s="229">
        <v>0</v>
      </c>
      <c r="M53" s="229">
        <v>0</v>
      </c>
      <c r="N53" s="229">
        <v>0</v>
      </c>
      <c r="O53" s="229">
        <v>0</v>
      </c>
      <c r="P53" s="229">
        <v>0</v>
      </c>
      <c r="Q53" s="229">
        <v>0</v>
      </c>
      <c r="R53" s="229">
        <v>0</v>
      </c>
      <c r="S53" s="229">
        <v>0</v>
      </c>
      <c r="T53" s="229">
        <v>0</v>
      </c>
      <c r="U53" s="229">
        <v>0</v>
      </c>
      <c r="V53" s="229">
        <v>0</v>
      </c>
      <c r="W53" s="229">
        <v>0</v>
      </c>
      <c r="X53" s="229">
        <v>0</v>
      </c>
      <c r="Y53" s="229">
        <v>0</v>
      </c>
      <c r="DA53" s="73" t="s">
        <v>2345</v>
      </c>
    </row>
    <row r="54" spans="1:105" ht="12" customHeight="1" x14ac:dyDescent="0.25">
      <c r="A54" s="64" t="s">
        <v>30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2346</v>
      </c>
    </row>
    <row r="55" spans="1:105" ht="12" customHeight="1" x14ac:dyDescent="0.25">
      <c r="A55" s="64" t="s">
        <v>31</v>
      </c>
      <c r="B55" s="229">
        <v>4.3098765367336647</v>
      </c>
      <c r="C55" s="229">
        <v>4.7112731808973667</v>
      </c>
      <c r="D55" s="229">
        <v>4.395994942779498</v>
      </c>
      <c r="E55" s="229">
        <v>4.9398498417068106</v>
      </c>
      <c r="F55" s="229">
        <v>4.3046191923918737</v>
      </c>
      <c r="G55" s="229">
        <v>3.8917132630860798</v>
      </c>
      <c r="H55" s="229">
        <v>3.729901285143232</v>
      </c>
      <c r="I55" s="229">
        <v>3.55816458162424</v>
      </c>
      <c r="J55" s="229">
        <v>3.4462567126639758</v>
      </c>
      <c r="K55" s="229">
        <v>3.6478825877866319</v>
      </c>
      <c r="L55" s="229">
        <v>2.9346575853861241</v>
      </c>
      <c r="M55" s="229">
        <v>1.9082773349699249</v>
      </c>
      <c r="N55" s="229">
        <v>5.2866518337121926</v>
      </c>
      <c r="O55" s="229">
        <v>7.9825034413251066</v>
      </c>
      <c r="P55" s="229">
        <v>8.7235924645959511</v>
      </c>
      <c r="Q55" s="229">
        <v>8.4002763363864883</v>
      </c>
      <c r="R55" s="229">
        <v>9.1168272915618775</v>
      </c>
      <c r="S55" s="229">
        <v>9.1723434538481108</v>
      </c>
      <c r="T55" s="229">
        <v>10.24975577033157</v>
      </c>
      <c r="U55" s="229">
        <v>10.28259037416829</v>
      </c>
      <c r="V55" s="229">
        <v>10.472700853625829</v>
      </c>
      <c r="W55" s="229">
        <v>11.236810002384161</v>
      </c>
      <c r="X55" s="229">
        <v>11.79487330211192</v>
      </c>
      <c r="Y55" s="229">
        <v>11.05139092919489</v>
      </c>
      <c r="DA55" s="73" t="s">
        <v>2347</v>
      </c>
    </row>
    <row r="56" spans="1:105" ht="12" customHeight="1" x14ac:dyDescent="0.25">
      <c r="A56" s="64" t="s">
        <v>159</v>
      </c>
      <c r="B56" s="229">
        <v>6.9261907138426189</v>
      </c>
      <c r="C56" s="229">
        <v>6.9146020712335119</v>
      </c>
      <c r="D56" s="229">
        <v>6.7207365273482997</v>
      </c>
      <c r="E56" s="229">
        <v>7.5684994962916274</v>
      </c>
      <c r="F56" s="229">
        <v>3.178364343596638</v>
      </c>
      <c r="G56" s="229">
        <v>3.2422170281957512</v>
      </c>
      <c r="H56" s="229">
        <v>3.356666605838432</v>
      </c>
      <c r="I56" s="229">
        <v>3.0466310921757058</v>
      </c>
      <c r="J56" s="229">
        <v>2.8069848232222032</v>
      </c>
      <c r="K56" s="229">
        <v>2.3970131786608708</v>
      </c>
      <c r="L56" s="229">
        <v>2.0916192139958931</v>
      </c>
      <c r="M56" s="229">
        <v>1.29622284069446</v>
      </c>
      <c r="N56" s="229">
        <v>2.253979661279307</v>
      </c>
      <c r="O56" s="229">
        <v>2.7598081607495062</v>
      </c>
      <c r="P56" s="229">
        <v>3.6412543875503069</v>
      </c>
      <c r="Q56" s="229">
        <v>2.2203670231148371</v>
      </c>
      <c r="R56" s="229">
        <v>2.0931582952405439</v>
      </c>
      <c r="S56" s="229">
        <v>2.1178612146735052</v>
      </c>
      <c r="T56" s="229">
        <v>2.1391215091573308</v>
      </c>
      <c r="U56" s="229">
        <v>1.114372399715807</v>
      </c>
      <c r="V56" s="229">
        <v>1.060014048562939</v>
      </c>
      <c r="W56" s="229">
        <v>0.99461364492365689</v>
      </c>
      <c r="X56" s="229">
        <v>1.090243099921022</v>
      </c>
      <c r="Y56" s="229">
        <v>1.274210024615547</v>
      </c>
      <c r="DA56" s="73" t="s">
        <v>2348</v>
      </c>
    </row>
    <row r="57" spans="1:105" ht="12" customHeight="1" x14ac:dyDescent="0.25">
      <c r="A57" s="64" t="s">
        <v>32</v>
      </c>
      <c r="B57" s="229">
        <v>30.296871225121912</v>
      </c>
      <c r="C57" s="229">
        <v>27.147704334553911</v>
      </c>
      <c r="D57" s="229">
        <v>27.058105496805808</v>
      </c>
      <c r="E57" s="229">
        <v>31.204757900595101</v>
      </c>
      <c r="F57" s="229">
        <v>24.654073402773061</v>
      </c>
      <c r="G57" s="229">
        <v>15.144250885922069</v>
      </c>
      <c r="H57" s="229">
        <v>18.787372181330781</v>
      </c>
      <c r="I57" s="229">
        <v>18.191894917964099</v>
      </c>
      <c r="J57" s="229">
        <v>14.73126473333318</v>
      </c>
      <c r="K57" s="229">
        <v>9.6552915418868004</v>
      </c>
      <c r="L57" s="229">
        <v>8.3946190638667471</v>
      </c>
      <c r="M57" s="229">
        <v>7.8509228133476459</v>
      </c>
      <c r="N57" s="229">
        <v>8.6869469576908056</v>
      </c>
      <c r="O57" s="229">
        <v>10.64297508315102</v>
      </c>
      <c r="P57" s="229">
        <v>11.87169700105718</v>
      </c>
      <c r="Q57" s="229">
        <v>11.23794392392019</v>
      </c>
      <c r="R57" s="229">
        <v>11.73087218666271</v>
      </c>
      <c r="S57" s="229">
        <v>11.722017126975979</v>
      </c>
      <c r="T57" s="229">
        <v>11.31043537780568</v>
      </c>
      <c r="U57" s="229">
        <v>12.12245814523745</v>
      </c>
      <c r="V57" s="229">
        <v>10.540803626141111</v>
      </c>
      <c r="W57" s="229">
        <v>11.510156087971639</v>
      </c>
      <c r="X57" s="229">
        <v>11.239921702306431</v>
      </c>
      <c r="Y57" s="229">
        <v>11.673461111809941</v>
      </c>
      <c r="DA57" s="73" t="s">
        <v>2349</v>
      </c>
    </row>
    <row r="58" spans="1:105" ht="12" customHeight="1" x14ac:dyDescent="0.25">
      <c r="A58" s="64" t="s">
        <v>33</v>
      </c>
      <c r="B58" s="229">
        <v>0</v>
      </c>
      <c r="C58" s="229">
        <v>0</v>
      </c>
      <c r="D58" s="229">
        <v>0</v>
      </c>
      <c r="E58" s="229">
        <v>0</v>
      </c>
      <c r="F58" s="229">
        <v>0</v>
      </c>
      <c r="G58" s="229">
        <v>0</v>
      </c>
      <c r="H58" s="229">
        <v>0</v>
      </c>
      <c r="I58" s="229">
        <v>0</v>
      </c>
      <c r="J58" s="229">
        <v>0</v>
      </c>
      <c r="K58" s="229">
        <v>0</v>
      </c>
      <c r="L58" s="229">
        <v>0</v>
      </c>
      <c r="M58" s="229">
        <v>0</v>
      </c>
      <c r="N58" s="229">
        <v>0</v>
      </c>
      <c r="O58" s="229">
        <v>0</v>
      </c>
      <c r="P58" s="229">
        <v>0</v>
      </c>
      <c r="Q58" s="229">
        <v>0</v>
      </c>
      <c r="R58" s="229">
        <v>0</v>
      </c>
      <c r="S58" s="229">
        <v>4.7487716081856771E-2</v>
      </c>
      <c r="T58" s="229">
        <v>4.7501013734839483E-2</v>
      </c>
      <c r="U58" s="229">
        <v>6.4073387577514782E-2</v>
      </c>
      <c r="V58" s="229">
        <v>8.7290993993251423E-2</v>
      </c>
      <c r="W58" s="229">
        <v>5.9893707601455473E-2</v>
      </c>
      <c r="X58" s="229">
        <v>2.5090586840281381E-2</v>
      </c>
      <c r="Y58" s="229">
        <v>9.7466046644016317E-3</v>
      </c>
      <c r="DA58" s="73" t="s">
        <v>2350</v>
      </c>
    </row>
    <row r="59" spans="1:105" ht="12" customHeight="1" x14ac:dyDescent="0.25">
      <c r="A59" s="64" t="s">
        <v>35</v>
      </c>
      <c r="B59" s="229">
        <v>5.1762764651446789</v>
      </c>
      <c r="C59" s="229">
        <v>4.2100883202509687</v>
      </c>
      <c r="D59" s="229">
        <v>4.3166731116221593</v>
      </c>
      <c r="E59" s="229">
        <v>6.1427181071823851</v>
      </c>
      <c r="F59" s="229">
        <v>7.6226756001026859</v>
      </c>
      <c r="G59" s="229">
        <v>10.236652127793731</v>
      </c>
      <c r="H59" s="229">
        <v>12.31841647426956</v>
      </c>
      <c r="I59" s="229">
        <v>6.8198639495308653</v>
      </c>
      <c r="J59" s="229">
        <v>7.5532824682461426</v>
      </c>
      <c r="K59" s="229">
        <v>9.5565308134601992</v>
      </c>
      <c r="L59" s="229">
        <v>7.5767328142144734</v>
      </c>
      <c r="M59" s="229">
        <v>6.5562507606655478</v>
      </c>
      <c r="N59" s="229">
        <v>7.6635455315656174</v>
      </c>
      <c r="O59" s="229">
        <v>6.7573673748700838</v>
      </c>
      <c r="P59" s="229">
        <v>7.0062224424905244</v>
      </c>
      <c r="Q59" s="229">
        <v>6.2913187158312729</v>
      </c>
      <c r="R59" s="229">
        <v>6.3544459808266263</v>
      </c>
      <c r="S59" s="229">
        <v>5.7347456867660309</v>
      </c>
      <c r="T59" s="229">
        <v>4.9061964781870468</v>
      </c>
      <c r="U59" s="229">
        <v>4.6896534783178696</v>
      </c>
      <c r="V59" s="229">
        <v>4.9372539582228478</v>
      </c>
      <c r="W59" s="229">
        <v>7.3182449978833066</v>
      </c>
      <c r="X59" s="229">
        <v>7.6218739281463721</v>
      </c>
      <c r="Y59" s="229">
        <v>8.4607997080147257</v>
      </c>
      <c r="DA59" s="73" t="s">
        <v>2351</v>
      </c>
    </row>
    <row r="60" spans="1:105" ht="12" customHeight="1" x14ac:dyDescent="0.25">
      <c r="A60" s="64" t="s">
        <v>36</v>
      </c>
      <c r="B60" s="229">
        <v>0</v>
      </c>
      <c r="C60" s="229">
        <v>0</v>
      </c>
      <c r="D60" s="229">
        <v>0</v>
      </c>
      <c r="E60" s="229">
        <v>0</v>
      </c>
      <c r="F60" s="229">
        <v>0</v>
      </c>
      <c r="G60" s="229">
        <v>0</v>
      </c>
      <c r="H60" s="229">
        <v>0</v>
      </c>
      <c r="I60" s="229">
        <v>0</v>
      </c>
      <c r="J60" s="229">
        <v>0</v>
      </c>
      <c r="K60" s="229">
        <v>0</v>
      </c>
      <c r="L60" s="229">
        <v>0</v>
      </c>
      <c r="M60" s="229">
        <v>0</v>
      </c>
      <c r="N60" s="229">
        <v>0</v>
      </c>
      <c r="O60" s="229">
        <v>0</v>
      </c>
      <c r="P60" s="229">
        <v>0</v>
      </c>
      <c r="Q60" s="229">
        <v>0</v>
      </c>
      <c r="R60" s="229">
        <v>0</v>
      </c>
      <c r="S60" s="229">
        <v>0</v>
      </c>
      <c r="T60" s="229">
        <v>0</v>
      </c>
      <c r="U60" s="229">
        <v>0</v>
      </c>
      <c r="V60" s="229">
        <v>0</v>
      </c>
      <c r="W60" s="229">
        <v>0</v>
      </c>
      <c r="X60" s="229">
        <v>0</v>
      </c>
      <c r="Y60" s="229">
        <v>0</v>
      </c>
      <c r="DA60" s="73" t="s">
        <v>2352</v>
      </c>
    </row>
    <row r="61" spans="1:105" ht="12" customHeight="1" x14ac:dyDescent="0.25">
      <c r="A61" s="64" t="s">
        <v>38</v>
      </c>
      <c r="B61" s="229">
        <v>0</v>
      </c>
      <c r="C61" s="229">
        <v>0</v>
      </c>
      <c r="D61" s="229">
        <v>0</v>
      </c>
      <c r="E61" s="229">
        <v>0</v>
      </c>
      <c r="F61" s="229">
        <v>0</v>
      </c>
      <c r="G61" s="229">
        <v>0</v>
      </c>
      <c r="H61" s="229">
        <v>0</v>
      </c>
      <c r="I61" s="229">
        <v>0</v>
      </c>
      <c r="J61" s="229">
        <v>0</v>
      </c>
      <c r="K61" s="229">
        <v>0</v>
      </c>
      <c r="L61" s="229">
        <v>0</v>
      </c>
      <c r="M61" s="229">
        <v>0</v>
      </c>
      <c r="N61" s="229">
        <v>0</v>
      </c>
      <c r="O61" s="229">
        <v>0</v>
      </c>
      <c r="P61" s="229">
        <v>0</v>
      </c>
      <c r="Q61" s="229">
        <v>0</v>
      </c>
      <c r="R61" s="229">
        <v>0</v>
      </c>
      <c r="S61" s="229">
        <v>0</v>
      </c>
      <c r="T61" s="229">
        <v>0</v>
      </c>
      <c r="U61" s="229">
        <v>0</v>
      </c>
      <c r="V61" s="229">
        <v>0</v>
      </c>
      <c r="W61" s="229">
        <v>0</v>
      </c>
      <c r="X61" s="229">
        <v>0</v>
      </c>
      <c r="Y61" s="229">
        <v>0</v>
      </c>
      <c r="DA61" s="73" t="s">
        <v>2353</v>
      </c>
    </row>
    <row r="62" spans="1:105" ht="12" customHeight="1" x14ac:dyDescent="0.25">
      <c r="A62" s="64" t="s">
        <v>39</v>
      </c>
      <c r="B62" s="229">
        <v>0</v>
      </c>
      <c r="C62" s="229">
        <v>0</v>
      </c>
      <c r="D62" s="229">
        <v>0</v>
      </c>
      <c r="E62" s="229">
        <v>0</v>
      </c>
      <c r="F62" s="229">
        <v>0</v>
      </c>
      <c r="G62" s="229">
        <v>0</v>
      </c>
      <c r="H62" s="229">
        <v>0</v>
      </c>
      <c r="I62" s="229">
        <v>0</v>
      </c>
      <c r="J62" s="229">
        <v>0</v>
      </c>
      <c r="K62" s="229">
        <v>0</v>
      </c>
      <c r="L62" s="229">
        <v>0</v>
      </c>
      <c r="M62" s="229">
        <v>0</v>
      </c>
      <c r="N62" s="229">
        <v>0</v>
      </c>
      <c r="O62" s="229">
        <v>0</v>
      </c>
      <c r="P62" s="229">
        <v>0</v>
      </c>
      <c r="Q62" s="229">
        <v>0</v>
      </c>
      <c r="R62" s="229">
        <v>0</v>
      </c>
      <c r="S62" s="229">
        <v>0</v>
      </c>
      <c r="T62" s="229">
        <v>0</v>
      </c>
      <c r="U62" s="229">
        <v>0</v>
      </c>
      <c r="V62" s="229">
        <v>0</v>
      </c>
      <c r="W62" s="229">
        <v>0</v>
      </c>
      <c r="X62" s="229">
        <v>0</v>
      </c>
      <c r="Y62" s="229">
        <v>0</v>
      </c>
      <c r="DA62" s="73" t="s">
        <v>2354</v>
      </c>
    </row>
    <row r="63" spans="1:105" ht="12" customHeight="1" x14ac:dyDescent="0.25">
      <c r="A63" s="166" t="s">
        <v>2203</v>
      </c>
      <c r="B63" s="347">
        <v>0</v>
      </c>
      <c r="C63" s="347">
        <v>0</v>
      </c>
      <c r="D63" s="347">
        <v>0</v>
      </c>
      <c r="E63" s="347">
        <v>0</v>
      </c>
      <c r="F63" s="347">
        <v>0</v>
      </c>
      <c r="G63" s="347">
        <v>0</v>
      </c>
      <c r="H63" s="347">
        <v>0</v>
      </c>
      <c r="I63" s="347">
        <v>0</v>
      </c>
      <c r="J63" s="347">
        <v>0</v>
      </c>
      <c r="K63" s="347">
        <v>0</v>
      </c>
      <c r="L63" s="347">
        <v>0</v>
      </c>
      <c r="M63" s="347">
        <v>0</v>
      </c>
      <c r="N63" s="347">
        <v>0</v>
      </c>
      <c r="O63" s="347">
        <v>0</v>
      </c>
      <c r="P63" s="347">
        <v>0</v>
      </c>
      <c r="Q63" s="347">
        <v>0</v>
      </c>
      <c r="R63" s="347">
        <v>0</v>
      </c>
      <c r="S63" s="347">
        <v>0</v>
      </c>
      <c r="T63" s="347">
        <v>0</v>
      </c>
      <c r="U63" s="347">
        <v>0</v>
      </c>
      <c r="V63" s="347">
        <v>0</v>
      </c>
      <c r="W63" s="347">
        <v>0</v>
      </c>
      <c r="X63" s="347">
        <v>0</v>
      </c>
      <c r="Y63" s="347">
        <v>0</v>
      </c>
      <c r="DA63" s="168" t="s">
        <v>2355</v>
      </c>
    </row>
    <row r="64" spans="1:105" ht="12" customHeight="1" x14ac:dyDescent="0.25">
      <c r="A64" s="60" t="s">
        <v>2205</v>
      </c>
      <c r="B64" s="262">
        <v>0</v>
      </c>
      <c r="C64" s="262">
        <v>0</v>
      </c>
      <c r="D64" s="262">
        <v>0</v>
      </c>
      <c r="E64" s="262">
        <v>0</v>
      </c>
      <c r="F64" s="262">
        <v>0</v>
      </c>
      <c r="G64" s="262">
        <v>0</v>
      </c>
      <c r="H64" s="262">
        <v>0</v>
      </c>
      <c r="I64" s="262">
        <v>0</v>
      </c>
      <c r="J64" s="262">
        <v>0</v>
      </c>
      <c r="K64" s="262">
        <v>0</v>
      </c>
      <c r="L64" s="262">
        <v>0</v>
      </c>
      <c r="M64" s="262">
        <v>0</v>
      </c>
      <c r="N64" s="262">
        <v>0</v>
      </c>
      <c r="O64" s="262">
        <v>0</v>
      </c>
      <c r="P64" s="262">
        <v>0</v>
      </c>
      <c r="Q64" s="262">
        <v>0</v>
      </c>
      <c r="R64" s="262">
        <v>0</v>
      </c>
      <c r="S64" s="262">
        <v>0</v>
      </c>
      <c r="T64" s="262">
        <v>0</v>
      </c>
      <c r="U64" s="262">
        <v>0</v>
      </c>
      <c r="V64" s="262">
        <v>0</v>
      </c>
      <c r="W64" s="262">
        <v>0</v>
      </c>
      <c r="X64" s="262">
        <v>0</v>
      </c>
      <c r="Y64" s="262">
        <v>0</v>
      </c>
      <c r="DA64" s="72" t="s">
        <v>2356</v>
      </c>
    </row>
    <row r="65" spans="1:105" ht="12" customHeight="1" x14ac:dyDescent="0.25">
      <c r="A65" s="101" t="s">
        <v>2207</v>
      </c>
      <c r="B65" s="278">
        <v>0</v>
      </c>
      <c r="C65" s="278">
        <v>0</v>
      </c>
      <c r="D65" s="278">
        <v>0</v>
      </c>
      <c r="E65" s="278">
        <v>0</v>
      </c>
      <c r="F65" s="278">
        <v>0</v>
      </c>
      <c r="G65" s="278">
        <v>0</v>
      </c>
      <c r="H65" s="278">
        <v>0</v>
      </c>
      <c r="I65" s="278">
        <v>0</v>
      </c>
      <c r="J65" s="278">
        <v>0</v>
      </c>
      <c r="K65" s="278">
        <v>0</v>
      </c>
      <c r="L65" s="278">
        <v>0</v>
      </c>
      <c r="M65" s="278">
        <v>0</v>
      </c>
      <c r="N65" s="278">
        <v>0</v>
      </c>
      <c r="O65" s="278">
        <v>0</v>
      </c>
      <c r="P65" s="278">
        <v>0</v>
      </c>
      <c r="Q65" s="278">
        <v>0</v>
      </c>
      <c r="R65" s="278">
        <v>0</v>
      </c>
      <c r="S65" s="278">
        <v>0</v>
      </c>
      <c r="T65" s="278">
        <v>0</v>
      </c>
      <c r="U65" s="278">
        <v>0</v>
      </c>
      <c r="V65" s="278">
        <v>0</v>
      </c>
      <c r="W65" s="278">
        <v>0</v>
      </c>
      <c r="X65" s="278">
        <v>0</v>
      </c>
      <c r="Y65" s="278">
        <v>0</v>
      </c>
      <c r="DA65" s="102" t="s">
        <v>2357</v>
      </c>
    </row>
    <row r="66" spans="1:105" ht="12" customHeight="1" x14ac:dyDescent="0.25">
      <c r="A66" s="57" t="s">
        <v>2209</v>
      </c>
      <c r="B66" s="261">
        <f t="shared" ref="B66:Y66" si="3">B67+B68+B79</f>
        <v>35.038149759251922</v>
      </c>
      <c r="C66" s="261">
        <f t="shared" si="3"/>
        <v>32.401047748311086</v>
      </c>
      <c r="D66" s="261">
        <f t="shared" si="3"/>
        <v>32.912888900427603</v>
      </c>
      <c r="E66" s="261">
        <f t="shared" si="3"/>
        <v>36.029970155840566</v>
      </c>
      <c r="F66" s="261">
        <f t="shared" si="3"/>
        <v>32.143486222514042</v>
      </c>
      <c r="G66" s="261">
        <f t="shared" si="3"/>
        <v>30.93173264980236</v>
      </c>
      <c r="H66" s="261">
        <f t="shared" si="3"/>
        <v>33.114995410496206</v>
      </c>
      <c r="I66" s="261">
        <f t="shared" si="3"/>
        <v>29.100162344775377</v>
      </c>
      <c r="J66" s="261">
        <f t="shared" si="3"/>
        <v>29.394406773474593</v>
      </c>
      <c r="K66" s="261">
        <f t="shared" si="3"/>
        <v>27.455177632603213</v>
      </c>
      <c r="L66" s="261">
        <f t="shared" si="3"/>
        <v>24.546019687083557</v>
      </c>
      <c r="M66" s="261">
        <f t="shared" si="3"/>
        <v>22.704034215870173</v>
      </c>
      <c r="N66" s="261">
        <f t="shared" si="3"/>
        <v>23.202592987826801</v>
      </c>
      <c r="O66" s="261">
        <f t="shared" si="3"/>
        <v>20.9851207130923</v>
      </c>
      <c r="P66" s="261">
        <f t="shared" si="3"/>
        <v>24.019565864803145</v>
      </c>
      <c r="Q66" s="261">
        <f t="shared" si="3"/>
        <v>24.071881683612212</v>
      </c>
      <c r="R66" s="261">
        <f t="shared" si="3"/>
        <v>22.068010356416018</v>
      </c>
      <c r="S66" s="261">
        <f t="shared" si="3"/>
        <v>20.707339214672515</v>
      </c>
      <c r="T66" s="261">
        <f t="shared" si="3"/>
        <v>20.071243299659002</v>
      </c>
      <c r="U66" s="261">
        <f t="shared" si="3"/>
        <v>17.809471609795715</v>
      </c>
      <c r="V66" s="261">
        <f t="shared" si="3"/>
        <v>17.169258609768193</v>
      </c>
      <c r="W66" s="261">
        <f t="shared" si="3"/>
        <v>18.74150535944344</v>
      </c>
      <c r="X66" s="261">
        <f t="shared" si="3"/>
        <v>19.039540276153559</v>
      </c>
      <c r="Y66" s="261">
        <f t="shared" si="3"/>
        <v>21.117956413762393</v>
      </c>
      <c r="DA66" s="70"/>
    </row>
    <row r="67" spans="1:105" ht="12" customHeight="1" x14ac:dyDescent="0.25">
      <c r="A67" s="165" t="s">
        <v>2210</v>
      </c>
      <c r="B67" s="346">
        <v>26.2397380806444</v>
      </c>
      <c r="C67" s="346">
        <v>24.304401161963082</v>
      </c>
      <c r="D67" s="346">
        <v>24.90894794380214</v>
      </c>
      <c r="E67" s="346">
        <v>26.63884515996034</v>
      </c>
      <c r="F67" s="346">
        <v>24.654118320456512</v>
      </c>
      <c r="G67" s="346">
        <v>24.80705490814076</v>
      </c>
      <c r="H67" s="346">
        <v>25.920867307538931</v>
      </c>
      <c r="I67" s="346">
        <v>23.144689467190741</v>
      </c>
      <c r="J67" s="346">
        <v>24.01886762071101</v>
      </c>
      <c r="K67" s="346">
        <v>22.69767948223749</v>
      </c>
      <c r="L67" s="346">
        <v>20.590787692436741</v>
      </c>
      <c r="M67" s="346">
        <v>19.38659982534919</v>
      </c>
      <c r="N67" s="346">
        <v>18.70232586614021</v>
      </c>
      <c r="O67" s="346">
        <v>15.684011361052111</v>
      </c>
      <c r="P67" s="346">
        <v>18.134501853425888</v>
      </c>
      <c r="Q67" s="346">
        <v>18.76940631533191</v>
      </c>
      <c r="R67" s="346">
        <v>16.549781394388759</v>
      </c>
      <c r="S67" s="346">
        <v>15.283452916923229</v>
      </c>
      <c r="T67" s="346">
        <v>14.67400039066532</v>
      </c>
      <c r="U67" s="346">
        <v>12.483781722313299</v>
      </c>
      <c r="V67" s="346">
        <v>12.06491424224153</v>
      </c>
      <c r="W67" s="346">
        <v>12.879619337360429</v>
      </c>
      <c r="X67" s="346">
        <v>13.05478632015863</v>
      </c>
      <c r="Y67" s="346">
        <v>15.00179749485833</v>
      </c>
      <c r="DA67" s="167" t="s">
        <v>2358</v>
      </c>
    </row>
    <row r="68" spans="1:105" ht="12" customHeight="1" x14ac:dyDescent="0.25">
      <c r="A68" s="165" t="s">
        <v>2212</v>
      </c>
      <c r="B68" s="346">
        <v>8.7984116786075184</v>
      </c>
      <c r="C68" s="346">
        <v>8.0966465863480082</v>
      </c>
      <c r="D68" s="346">
        <v>8.0039409566254598</v>
      </c>
      <c r="E68" s="346">
        <v>9.3911249958802259</v>
      </c>
      <c r="F68" s="346">
        <v>7.4893679020575332</v>
      </c>
      <c r="G68" s="346">
        <v>6.1246777416615998</v>
      </c>
      <c r="H68" s="346">
        <v>7.1941281029572739</v>
      </c>
      <c r="I68" s="346">
        <v>5.9554728775846346</v>
      </c>
      <c r="J68" s="346">
        <v>5.3755391527635847</v>
      </c>
      <c r="K68" s="346">
        <v>4.7574981503657234</v>
      </c>
      <c r="L68" s="346">
        <v>3.9552319946468142</v>
      </c>
      <c r="M68" s="346">
        <v>3.3174343905209831</v>
      </c>
      <c r="N68" s="346">
        <v>4.5002671216865897</v>
      </c>
      <c r="O68" s="346">
        <v>5.3011093520401893</v>
      </c>
      <c r="P68" s="346">
        <v>5.8850640113772554</v>
      </c>
      <c r="Q68" s="346">
        <v>5.3024753682803034</v>
      </c>
      <c r="R68" s="346">
        <v>5.5182289620272584</v>
      </c>
      <c r="S68" s="346">
        <v>5.4238862977492879</v>
      </c>
      <c r="T68" s="346">
        <v>5.3972429089936842</v>
      </c>
      <c r="U68" s="346">
        <v>5.3256898874824143</v>
      </c>
      <c r="V68" s="346">
        <v>5.1043443675266644</v>
      </c>
      <c r="W68" s="346">
        <v>5.8618860220830111</v>
      </c>
      <c r="X68" s="346">
        <v>5.984753955994929</v>
      </c>
      <c r="Y68" s="346">
        <v>6.1161589189040644</v>
      </c>
      <c r="DA68" s="167" t="s">
        <v>2359</v>
      </c>
    </row>
    <row r="69" spans="1:105" ht="12" customHeight="1" x14ac:dyDescent="0.25">
      <c r="A69" s="64" t="s">
        <v>28</v>
      </c>
      <c r="B69" s="229">
        <v>0</v>
      </c>
      <c r="C69" s="229">
        <v>0</v>
      </c>
      <c r="D69" s="229">
        <v>0</v>
      </c>
      <c r="E69" s="229">
        <v>0</v>
      </c>
      <c r="F69" s="229">
        <v>0</v>
      </c>
      <c r="G69" s="229">
        <v>0</v>
      </c>
      <c r="H69" s="229">
        <v>0</v>
      </c>
      <c r="I69" s="229">
        <v>0</v>
      </c>
      <c r="J69" s="229">
        <v>0</v>
      </c>
      <c r="K69" s="229">
        <v>0</v>
      </c>
      <c r="L69" s="229">
        <v>0</v>
      </c>
      <c r="M69" s="229">
        <v>0</v>
      </c>
      <c r="N69" s="229">
        <v>0</v>
      </c>
      <c r="O69" s="229">
        <v>0</v>
      </c>
      <c r="P69" s="229">
        <v>0</v>
      </c>
      <c r="Q69" s="229">
        <v>0</v>
      </c>
      <c r="R69" s="229">
        <v>0</v>
      </c>
      <c r="S69" s="229">
        <v>0</v>
      </c>
      <c r="T69" s="229">
        <v>0</v>
      </c>
      <c r="U69" s="229">
        <v>0</v>
      </c>
      <c r="V69" s="229">
        <v>0</v>
      </c>
      <c r="W69" s="229">
        <v>0</v>
      </c>
      <c r="X69" s="229">
        <v>0</v>
      </c>
      <c r="Y69" s="229">
        <v>0</v>
      </c>
      <c r="DA69" s="73" t="s">
        <v>2360</v>
      </c>
    </row>
    <row r="70" spans="1:105" ht="12" customHeight="1" x14ac:dyDescent="0.25">
      <c r="A70" s="64" t="s">
        <v>30</v>
      </c>
      <c r="B70" s="229">
        <v>0</v>
      </c>
      <c r="C70" s="229">
        <v>0</v>
      </c>
      <c r="D70" s="229">
        <v>0</v>
      </c>
      <c r="E70" s="229">
        <v>0</v>
      </c>
      <c r="F70" s="229">
        <v>0</v>
      </c>
      <c r="G70" s="229">
        <v>0</v>
      </c>
      <c r="H70" s="229">
        <v>0</v>
      </c>
      <c r="I70" s="229">
        <v>0</v>
      </c>
      <c r="J70" s="229">
        <v>0</v>
      </c>
      <c r="K70" s="229">
        <v>0</v>
      </c>
      <c r="L70" s="229">
        <v>0</v>
      </c>
      <c r="M70" s="229">
        <v>0</v>
      </c>
      <c r="N70" s="229">
        <v>0</v>
      </c>
      <c r="O70" s="229">
        <v>0</v>
      </c>
      <c r="P70" s="229">
        <v>0</v>
      </c>
      <c r="Q70" s="229">
        <v>0</v>
      </c>
      <c r="R70" s="229">
        <v>0</v>
      </c>
      <c r="S70" s="229">
        <v>0</v>
      </c>
      <c r="T70" s="229">
        <v>0</v>
      </c>
      <c r="U70" s="229">
        <v>0</v>
      </c>
      <c r="V70" s="229">
        <v>0</v>
      </c>
      <c r="W70" s="229">
        <v>0</v>
      </c>
      <c r="X70" s="229">
        <v>0</v>
      </c>
      <c r="Y70" s="229">
        <v>0</v>
      </c>
      <c r="DA70" s="73" t="s">
        <v>2361</v>
      </c>
    </row>
    <row r="71" spans="1:105" ht="12" customHeight="1" x14ac:dyDescent="0.25">
      <c r="A71" s="64" t="s">
        <v>31</v>
      </c>
      <c r="B71" s="229">
        <v>0.81183269944013581</v>
      </c>
      <c r="C71" s="229">
        <v>0.88744203961501633</v>
      </c>
      <c r="D71" s="229">
        <v>0.82805444905541781</v>
      </c>
      <c r="E71" s="229">
        <v>0.93049803112482854</v>
      </c>
      <c r="F71" s="229">
        <v>0.81084239635082378</v>
      </c>
      <c r="G71" s="229">
        <v>0.73306510218795917</v>
      </c>
      <c r="H71" s="229">
        <v>0.70258528362808803</v>
      </c>
      <c r="I71" s="229">
        <v>0.67023598767437198</v>
      </c>
      <c r="J71" s="229">
        <v>0.64915638908905915</v>
      </c>
      <c r="K71" s="229">
        <v>0.68713577830883932</v>
      </c>
      <c r="L71" s="229">
        <v>0.55278868644392365</v>
      </c>
      <c r="M71" s="229">
        <v>0.35945390243200798</v>
      </c>
      <c r="N71" s="229">
        <v>0.9958236141064517</v>
      </c>
      <c r="O71" s="229">
        <v>1.5036294570917099</v>
      </c>
      <c r="P71" s="229">
        <v>1.6432251733864951</v>
      </c>
      <c r="Q71" s="229">
        <v>1.582323520427372</v>
      </c>
      <c r="R71" s="229">
        <v>1.717297107551822</v>
      </c>
      <c r="S71" s="229">
        <v>1.7277544456001981</v>
      </c>
      <c r="T71" s="229">
        <v>1.930701917957192</v>
      </c>
      <c r="U71" s="229">
        <v>1.936886829483224</v>
      </c>
      <c r="V71" s="229">
        <v>1.972697113702371</v>
      </c>
      <c r="W71" s="229">
        <v>2.1166290309200089</v>
      </c>
      <c r="X71" s="229">
        <v>2.2217489876554311</v>
      </c>
      <c r="Y71" s="229">
        <v>2.0817024464965459</v>
      </c>
      <c r="DA71" s="73" t="s">
        <v>2362</v>
      </c>
    </row>
    <row r="72" spans="1:105" ht="12" customHeight="1" x14ac:dyDescent="0.25">
      <c r="A72" s="64" t="s">
        <v>159</v>
      </c>
      <c r="B72" s="229">
        <v>1.304656422552072</v>
      </c>
      <c r="C72" s="229">
        <v>1.302473520343155</v>
      </c>
      <c r="D72" s="229">
        <v>1.265955910968654</v>
      </c>
      <c r="E72" s="229">
        <v>1.425645334481525</v>
      </c>
      <c r="F72" s="229">
        <v>0.59869466859992071</v>
      </c>
      <c r="G72" s="229">
        <v>0.61072232110058433</v>
      </c>
      <c r="H72" s="229">
        <v>0.63228069029643574</v>
      </c>
      <c r="I72" s="229">
        <v>0.573880648941684</v>
      </c>
      <c r="J72" s="229">
        <v>0.52873952348783881</v>
      </c>
      <c r="K72" s="229">
        <v>0.45151494778099488</v>
      </c>
      <c r="L72" s="229">
        <v>0.39398921482471111</v>
      </c>
      <c r="M72" s="229">
        <v>0.24416385918898409</v>
      </c>
      <c r="N72" s="229">
        <v>0.42457234616895539</v>
      </c>
      <c r="O72" s="229">
        <v>0.51985306075059923</v>
      </c>
      <c r="P72" s="229">
        <v>0.6858872530565675</v>
      </c>
      <c r="Q72" s="229">
        <v>0.4182408797003016</v>
      </c>
      <c r="R72" s="229">
        <v>0.39427912486525502</v>
      </c>
      <c r="S72" s="229">
        <v>0.39893230636509242</v>
      </c>
      <c r="T72" s="229">
        <v>0.40293701557534217</v>
      </c>
      <c r="U72" s="229">
        <v>0.20990948249494429</v>
      </c>
      <c r="V72" s="229">
        <v>0.19967023629440411</v>
      </c>
      <c r="W72" s="229">
        <v>0.1873510466892207</v>
      </c>
      <c r="X72" s="229">
        <v>0.20536435123166069</v>
      </c>
      <c r="Y72" s="229">
        <v>0.2400174007586072</v>
      </c>
      <c r="DA72" s="73" t="s">
        <v>2363</v>
      </c>
    </row>
    <row r="73" spans="1:105" ht="12" customHeight="1" x14ac:dyDescent="0.25">
      <c r="A73" s="64" t="s">
        <v>32</v>
      </c>
      <c r="B73" s="229">
        <v>5.7068898706600812</v>
      </c>
      <c r="C73" s="229">
        <v>5.1136949993065519</v>
      </c>
      <c r="D73" s="229">
        <v>5.0968176559080183</v>
      </c>
      <c r="E73" s="229">
        <v>5.8779045352921502</v>
      </c>
      <c r="F73" s="229">
        <v>4.6439805855638996</v>
      </c>
      <c r="G73" s="229">
        <v>2.8526566765725758</v>
      </c>
      <c r="H73" s="229">
        <v>3.5388955909431932</v>
      </c>
      <c r="I73" s="229">
        <v>3.4267281285915741</v>
      </c>
      <c r="J73" s="229">
        <v>2.774864271098771</v>
      </c>
      <c r="K73" s="229">
        <v>1.818725276588095</v>
      </c>
      <c r="L73" s="229">
        <v>1.581257884606478</v>
      </c>
      <c r="M73" s="229">
        <v>1.4788441864477551</v>
      </c>
      <c r="N73" s="229">
        <v>1.636322418623199</v>
      </c>
      <c r="O73" s="229">
        <v>2.0047709297902192</v>
      </c>
      <c r="P73" s="229">
        <v>2.236219933717142</v>
      </c>
      <c r="Q73" s="229">
        <v>2.1168426227882908</v>
      </c>
      <c r="R73" s="229">
        <v>2.2096933758810651</v>
      </c>
      <c r="S73" s="229">
        <v>2.2080253867987998</v>
      </c>
      <c r="T73" s="229">
        <v>2.13049752268916</v>
      </c>
      <c r="U73" s="229">
        <v>2.2834547198785229</v>
      </c>
      <c r="V73" s="229">
        <v>1.9855253367800429</v>
      </c>
      <c r="W73" s="229">
        <v>2.1681180442716661</v>
      </c>
      <c r="X73" s="229">
        <v>2.1172151683014868</v>
      </c>
      <c r="Y73" s="229">
        <v>2.1988791013935618</v>
      </c>
      <c r="DA73" s="73" t="s">
        <v>2364</v>
      </c>
    </row>
    <row r="74" spans="1:105" ht="12" customHeight="1" x14ac:dyDescent="0.25">
      <c r="A74" s="64" t="s">
        <v>33</v>
      </c>
      <c r="B74" s="229">
        <v>0</v>
      </c>
      <c r="C74" s="229">
        <v>0</v>
      </c>
      <c r="D74" s="229">
        <v>0</v>
      </c>
      <c r="E74" s="229">
        <v>0</v>
      </c>
      <c r="F74" s="229">
        <v>0</v>
      </c>
      <c r="G74" s="229">
        <v>0</v>
      </c>
      <c r="H74" s="229">
        <v>0</v>
      </c>
      <c r="I74" s="229">
        <v>0</v>
      </c>
      <c r="J74" s="229">
        <v>0</v>
      </c>
      <c r="K74" s="229">
        <v>0</v>
      </c>
      <c r="L74" s="229">
        <v>0</v>
      </c>
      <c r="M74" s="229">
        <v>0</v>
      </c>
      <c r="N74" s="229">
        <v>0</v>
      </c>
      <c r="O74" s="229">
        <v>0</v>
      </c>
      <c r="P74" s="229">
        <v>0</v>
      </c>
      <c r="Q74" s="229">
        <v>0</v>
      </c>
      <c r="R74" s="229">
        <v>0</v>
      </c>
      <c r="S74" s="229">
        <v>8.9450545528151279E-3</v>
      </c>
      <c r="T74" s="229">
        <v>8.9475593738755823E-3</v>
      </c>
      <c r="U74" s="229">
        <v>1.206922536086151E-2</v>
      </c>
      <c r="V74" s="229">
        <v>1.6442624907316059E-2</v>
      </c>
      <c r="W74" s="229">
        <v>1.1281917221326789E-2</v>
      </c>
      <c r="X74" s="229">
        <v>4.7262047233771016E-3</v>
      </c>
      <c r="Y74" s="229">
        <v>1.835925532352663E-3</v>
      </c>
      <c r="DA74" s="73" t="s">
        <v>2365</v>
      </c>
    </row>
    <row r="75" spans="1:105" ht="12" customHeight="1" x14ac:dyDescent="0.25">
      <c r="A75" s="64" t="s">
        <v>35</v>
      </c>
      <c r="B75" s="229">
        <v>0.97503268595522996</v>
      </c>
      <c r="C75" s="229">
        <v>0.7930360270832848</v>
      </c>
      <c r="D75" s="229">
        <v>0.81311294069337059</v>
      </c>
      <c r="E75" s="229">
        <v>1.1570770949817231</v>
      </c>
      <c r="F75" s="229">
        <v>1.4358502515428879</v>
      </c>
      <c r="G75" s="229">
        <v>1.92823364180048</v>
      </c>
      <c r="H75" s="229">
        <v>2.3203665380895568</v>
      </c>
      <c r="I75" s="229">
        <v>1.2846281123770049</v>
      </c>
      <c r="J75" s="229">
        <v>1.422778969087916</v>
      </c>
      <c r="K75" s="229">
        <v>1.800122147687794</v>
      </c>
      <c r="L75" s="229">
        <v>1.4271962087717009</v>
      </c>
      <c r="M75" s="229">
        <v>1.2349724424522359</v>
      </c>
      <c r="N75" s="229">
        <v>1.443548742787983</v>
      </c>
      <c r="O75" s="229">
        <v>1.2728559044076611</v>
      </c>
      <c r="P75" s="229">
        <v>1.319731651217052</v>
      </c>
      <c r="Q75" s="229">
        <v>1.1850683453643389</v>
      </c>
      <c r="R75" s="229">
        <v>1.1969593537291161</v>
      </c>
      <c r="S75" s="229">
        <v>1.0802291044323831</v>
      </c>
      <c r="T75" s="229">
        <v>0.9241588933981143</v>
      </c>
      <c r="U75" s="229">
        <v>0.88336963026486226</v>
      </c>
      <c r="V75" s="229">
        <v>0.93000905584253057</v>
      </c>
      <c r="W75" s="229">
        <v>1.3785059829807891</v>
      </c>
      <c r="X75" s="229">
        <v>1.435699244082973</v>
      </c>
      <c r="Y75" s="229">
        <v>1.5937240447229959</v>
      </c>
      <c r="DA75" s="73" t="s">
        <v>2366</v>
      </c>
    </row>
    <row r="76" spans="1:105" ht="12" customHeight="1" x14ac:dyDescent="0.25">
      <c r="A76" s="64" t="s">
        <v>36</v>
      </c>
      <c r="B76" s="229">
        <v>0</v>
      </c>
      <c r="C76" s="229">
        <v>0</v>
      </c>
      <c r="D76" s="229">
        <v>0</v>
      </c>
      <c r="E76" s="229">
        <v>0</v>
      </c>
      <c r="F76" s="229">
        <v>0</v>
      </c>
      <c r="G76" s="229">
        <v>0</v>
      </c>
      <c r="H76" s="229">
        <v>0</v>
      </c>
      <c r="I76" s="229">
        <v>0</v>
      </c>
      <c r="J76" s="229">
        <v>0</v>
      </c>
      <c r="K76" s="229">
        <v>0</v>
      </c>
      <c r="L76" s="229">
        <v>0</v>
      </c>
      <c r="M76" s="229">
        <v>0</v>
      </c>
      <c r="N76" s="229">
        <v>0</v>
      </c>
      <c r="O76" s="229">
        <v>0</v>
      </c>
      <c r="P76" s="229">
        <v>0</v>
      </c>
      <c r="Q76" s="229">
        <v>0</v>
      </c>
      <c r="R76" s="229">
        <v>0</v>
      </c>
      <c r="S76" s="229">
        <v>0</v>
      </c>
      <c r="T76" s="229">
        <v>0</v>
      </c>
      <c r="U76" s="229">
        <v>0</v>
      </c>
      <c r="V76" s="229">
        <v>0</v>
      </c>
      <c r="W76" s="229">
        <v>0</v>
      </c>
      <c r="X76" s="229">
        <v>0</v>
      </c>
      <c r="Y76" s="229">
        <v>0</v>
      </c>
      <c r="DA76" s="73" t="s">
        <v>2367</v>
      </c>
    </row>
    <row r="77" spans="1:105" ht="12" customHeight="1" x14ac:dyDescent="0.25">
      <c r="A77" s="64" t="s">
        <v>38</v>
      </c>
      <c r="B77" s="229">
        <v>0</v>
      </c>
      <c r="C77" s="229">
        <v>0</v>
      </c>
      <c r="D77" s="229">
        <v>0</v>
      </c>
      <c r="E77" s="229">
        <v>0</v>
      </c>
      <c r="F77" s="229">
        <v>0</v>
      </c>
      <c r="G77" s="229">
        <v>0</v>
      </c>
      <c r="H77" s="229">
        <v>0</v>
      </c>
      <c r="I77" s="229">
        <v>0</v>
      </c>
      <c r="J77" s="229">
        <v>0</v>
      </c>
      <c r="K77" s="229">
        <v>0</v>
      </c>
      <c r="L77" s="229">
        <v>0</v>
      </c>
      <c r="M77" s="229">
        <v>0</v>
      </c>
      <c r="N77" s="229">
        <v>0</v>
      </c>
      <c r="O77" s="229">
        <v>0</v>
      </c>
      <c r="P77" s="229">
        <v>0</v>
      </c>
      <c r="Q77" s="229">
        <v>0</v>
      </c>
      <c r="R77" s="229">
        <v>0</v>
      </c>
      <c r="S77" s="229">
        <v>0</v>
      </c>
      <c r="T77" s="229">
        <v>0</v>
      </c>
      <c r="U77" s="229">
        <v>0</v>
      </c>
      <c r="V77" s="229">
        <v>0</v>
      </c>
      <c r="W77" s="229">
        <v>0</v>
      </c>
      <c r="X77" s="229">
        <v>0</v>
      </c>
      <c r="Y77" s="229">
        <v>0</v>
      </c>
      <c r="DA77" s="73" t="s">
        <v>2368</v>
      </c>
    </row>
    <row r="78" spans="1:105" ht="12" customHeight="1" x14ac:dyDescent="0.25">
      <c r="A78" s="64" t="s">
        <v>39</v>
      </c>
      <c r="B78" s="229">
        <v>0</v>
      </c>
      <c r="C78" s="229">
        <v>0</v>
      </c>
      <c r="D78" s="229">
        <v>0</v>
      </c>
      <c r="E78" s="229">
        <v>0</v>
      </c>
      <c r="F78" s="229">
        <v>0</v>
      </c>
      <c r="G78" s="229">
        <v>0</v>
      </c>
      <c r="H78" s="229">
        <v>0</v>
      </c>
      <c r="I78" s="229">
        <v>0</v>
      </c>
      <c r="J78" s="229">
        <v>0</v>
      </c>
      <c r="K78" s="229">
        <v>0</v>
      </c>
      <c r="L78" s="229">
        <v>0</v>
      </c>
      <c r="M78" s="229">
        <v>0</v>
      </c>
      <c r="N78" s="229">
        <v>0</v>
      </c>
      <c r="O78" s="229">
        <v>0</v>
      </c>
      <c r="P78" s="229">
        <v>0</v>
      </c>
      <c r="Q78" s="229">
        <v>0</v>
      </c>
      <c r="R78" s="229">
        <v>0</v>
      </c>
      <c r="S78" s="229">
        <v>0</v>
      </c>
      <c r="T78" s="229">
        <v>0</v>
      </c>
      <c r="U78" s="229">
        <v>0</v>
      </c>
      <c r="V78" s="229">
        <v>0</v>
      </c>
      <c r="W78" s="229">
        <v>0</v>
      </c>
      <c r="X78" s="229">
        <v>0</v>
      </c>
      <c r="Y78" s="229">
        <v>0</v>
      </c>
      <c r="DA78" s="73" t="s">
        <v>2369</v>
      </c>
    </row>
    <row r="79" spans="1:105" ht="12" customHeight="1" x14ac:dyDescent="0.25">
      <c r="A79" s="165" t="s">
        <v>2224</v>
      </c>
      <c r="B79" s="346">
        <v>0</v>
      </c>
      <c r="C79" s="346">
        <v>0</v>
      </c>
      <c r="D79" s="346">
        <v>0</v>
      </c>
      <c r="E79" s="346">
        <v>0</v>
      </c>
      <c r="F79" s="346">
        <v>0</v>
      </c>
      <c r="G79" s="346">
        <v>0</v>
      </c>
      <c r="H79" s="346">
        <v>0</v>
      </c>
      <c r="I79" s="346">
        <v>0</v>
      </c>
      <c r="J79" s="346">
        <v>0</v>
      </c>
      <c r="K79" s="346">
        <v>0</v>
      </c>
      <c r="L79" s="346">
        <v>0</v>
      </c>
      <c r="M79" s="346">
        <v>0</v>
      </c>
      <c r="N79" s="346">
        <v>0</v>
      </c>
      <c r="O79" s="346">
        <v>0</v>
      </c>
      <c r="P79" s="346">
        <v>0</v>
      </c>
      <c r="Q79" s="346">
        <v>0</v>
      </c>
      <c r="R79" s="346">
        <v>0</v>
      </c>
      <c r="S79" s="346">
        <v>0</v>
      </c>
      <c r="T79" s="346">
        <v>0</v>
      </c>
      <c r="U79" s="346">
        <v>0</v>
      </c>
      <c r="V79" s="346">
        <v>0</v>
      </c>
      <c r="W79" s="346">
        <v>0</v>
      </c>
      <c r="X79" s="346">
        <v>0</v>
      </c>
      <c r="Y79" s="346">
        <v>0</v>
      </c>
      <c r="DA79" s="167" t="s">
        <v>2370</v>
      </c>
    </row>
    <row r="80" spans="1:105" ht="12" customHeight="1" x14ac:dyDescent="0.25">
      <c r="A80" s="132" t="s">
        <v>2226</v>
      </c>
      <c r="B80" s="316">
        <v>0</v>
      </c>
      <c r="C80" s="316">
        <v>0</v>
      </c>
      <c r="D80" s="316">
        <v>0</v>
      </c>
      <c r="E80" s="316">
        <v>0</v>
      </c>
      <c r="F80" s="316">
        <v>0</v>
      </c>
      <c r="G80" s="316">
        <v>0</v>
      </c>
      <c r="H80" s="316">
        <v>0</v>
      </c>
      <c r="I80" s="316">
        <v>0</v>
      </c>
      <c r="J80" s="316">
        <v>0</v>
      </c>
      <c r="K80" s="316">
        <v>0</v>
      </c>
      <c r="L80" s="316">
        <v>0</v>
      </c>
      <c r="M80" s="316">
        <v>0</v>
      </c>
      <c r="N80" s="316">
        <v>0</v>
      </c>
      <c r="O80" s="316">
        <v>0</v>
      </c>
      <c r="P80" s="316">
        <v>0</v>
      </c>
      <c r="Q80" s="316">
        <v>0</v>
      </c>
      <c r="R80" s="316">
        <v>0</v>
      </c>
      <c r="S80" s="316">
        <v>0</v>
      </c>
      <c r="T80" s="316">
        <v>0</v>
      </c>
      <c r="U80" s="316">
        <v>0</v>
      </c>
      <c r="V80" s="316">
        <v>0</v>
      </c>
      <c r="W80" s="316">
        <v>0</v>
      </c>
      <c r="X80" s="316">
        <v>0</v>
      </c>
      <c r="Y80" s="316">
        <v>0</v>
      </c>
      <c r="DA80" s="139" t="s">
        <v>2371</v>
      </c>
    </row>
    <row r="81" spans="1:105" ht="12" customHeight="1" x14ac:dyDescent="0.25">
      <c r="A81" s="172"/>
      <c r="B81" s="172"/>
      <c r="C81" s="172"/>
      <c r="D81" s="172"/>
      <c r="E81" s="172"/>
      <c r="F81" s="172"/>
      <c r="G81" s="172"/>
      <c r="H81" s="172"/>
      <c r="I81" s="172"/>
      <c r="J81" s="172"/>
      <c r="K81" s="172"/>
      <c r="L81" s="172"/>
      <c r="M81" s="172"/>
      <c r="N81" s="172"/>
      <c r="O81" s="172"/>
      <c r="P81" s="172"/>
      <c r="Q81" s="172"/>
      <c r="R81" s="172"/>
      <c r="S81" s="172"/>
      <c r="T81" s="172"/>
      <c r="U81" s="172"/>
      <c r="V81" s="172"/>
      <c r="W81" s="172"/>
      <c r="X81" s="172"/>
      <c r="Y81" s="172"/>
      <c r="DA81" s="176"/>
    </row>
    <row r="82" spans="1:105" ht="15" customHeight="1" x14ac:dyDescent="0.25">
      <c r="A82" s="32" t="s">
        <v>429</v>
      </c>
      <c r="B82" s="257"/>
      <c r="C82" s="257"/>
      <c r="D82" s="257"/>
      <c r="E82" s="257"/>
      <c r="F82" s="257"/>
      <c r="G82" s="257"/>
      <c r="H82" s="257"/>
      <c r="I82" s="257"/>
      <c r="J82" s="257"/>
      <c r="K82" s="257"/>
      <c r="L82" s="257"/>
      <c r="M82" s="257"/>
      <c r="N82" s="257"/>
      <c r="O82" s="257"/>
      <c r="P82" s="257"/>
      <c r="Q82" s="257"/>
      <c r="R82" s="257"/>
      <c r="S82" s="257"/>
      <c r="T82" s="257"/>
      <c r="U82" s="257"/>
      <c r="V82" s="257"/>
      <c r="W82" s="257"/>
      <c r="X82" s="257"/>
      <c r="Y82" s="257"/>
      <c r="DA82" s="88"/>
    </row>
    <row r="83" spans="1:105" ht="12" customHeight="1" x14ac:dyDescent="0.25">
      <c r="A83" s="172"/>
      <c r="B83" s="172"/>
      <c r="C83" s="172"/>
      <c r="D83" s="172"/>
      <c r="E83" s="172"/>
      <c r="F83" s="172"/>
      <c r="G83" s="172"/>
      <c r="H83" s="172"/>
      <c r="I83" s="172"/>
      <c r="J83" s="172"/>
      <c r="K83" s="172"/>
      <c r="L83" s="172"/>
      <c r="M83" s="172"/>
      <c r="N83" s="172"/>
      <c r="O83" s="172"/>
      <c r="P83" s="172"/>
      <c r="Q83" s="172"/>
      <c r="R83" s="172"/>
      <c r="S83" s="172"/>
      <c r="T83" s="172"/>
      <c r="U83" s="172"/>
      <c r="V83" s="172"/>
      <c r="W83" s="172"/>
      <c r="X83" s="172"/>
      <c r="Y83" s="172"/>
      <c r="DA83" s="176"/>
    </row>
    <row r="84" spans="1:105" ht="12" customHeight="1" x14ac:dyDescent="0.25">
      <c r="A84" s="35" t="s">
        <v>22</v>
      </c>
      <c r="B84" s="232">
        <f t="shared" ref="B84:Y84" si="4">SUM(B$85:B$89,B$91:B$93,B$95:B$97,B$98,B$100:B$104,B$106:B$109)</f>
        <v>1.0000000000000004</v>
      </c>
      <c r="C84" s="232">
        <f t="shared" si="4"/>
        <v>0.99999999999999978</v>
      </c>
      <c r="D84" s="232">
        <f t="shared" si="4"/>
        <v>1</v>
      </c>
      <c r="E84" s="232">
        <f t="shared" si="4"/>
        <v>1.0000000000000004</v>
      </c>
      <c r="F84" s="232">
        <f t="shared" si="4"/>
        <v>1.0000000000000002</v>
      </c>
      <c r="G84" s="232">
        <f t="shared" si="4"/>
        <v>1.0000000000000002</v>
      </c>
      <c r="H84" s="232">
        <f t="shared" si="4"/>
        <v>1.0000000000000002</v>
      </c>
      <c r="I84" s="232">
        <f t="shared" si="4"/>
        <v>1</v>
      </c>
      <c r="J84" s="232">
        <f t="shared" si="4"/>
        <v>0.99999999999999989</v>
      </c>
      <c r="K84" s="232">
        <f t="shared" si="4"/>
        <v>1.0000000000000002</v>
      </c>
      <c r="L84" s="232">
        <f t="shared" si="4"/>
        <v>1</v>
      </c>
      <c r="M84" s="232">
        <f t="shared" si="4"/>
        <v>1</v>
      </c>
      <c r="N84" s="232">
        <f t="shared" si="4"/>
        <v>1.0000000000000002</v>
      </c>
      <c r="O84" s="232">
        <f t="shared" si="4"/>
        <v>1.0000000000000002</v>
      </c>
      <c r="P84" s="232">
        <f t="shared" si="4"/>
        <v>0.99999999999999989</v>
      </c>
      <c r="Q84" s="232">
        <f t="shared" si="4"/>
        <v>1</v>
      </c>
      <c r="R84" s="232">
        <f t="shared" si="4"/>
        <v>0.99999999999999989</v>
      </c>
      <c r="S84" s="232">
        <f t="shared" si="4"/>
        <v>1</v>
      </c>
      <c r="T84" s="232">
        <f t="shared" si="4"/>
        <v>1</v>
      </c>
      <c r="U84" s="232">
        <f t="shared" si="4"/>
        <v>1</v>
      </c>
      <c r="V84" s="232">
        <f t="shared" si="4"/>
        <v>0.99999999999999989</v>
      </c>
      <c r="W84" s="232">
        <f t="shared" si="4"/>
        <v>1</v>
      </c>
      <c r="X84" s="232">
        <f t="shared" si="4"/>
        <v>1</v>
      </c>
      <c r="Y84" s="232">
        <f t="shared" si="4"/>
        <v>0.99999999999999967</v>
      </c>
      <c r="DA84" s="95"/>
    </row>
    <row r="85" spans="1:105" ht="12" customHeight="1" x14ac:dyDescent="0.25">
      <c r="A85" s="55" t="s">
        <v>91</v>
      </c>
      <c r="B85" s="299">
        <f t="shared" ref="B85:Y85" si="5">IF(B$6=0,0,B$6/B$5)</f>
        <v>0</v>
      </c>
      <c r="C85" s="299">
        <f t="shared" si="5"/>
        <v>0</v>
      </c>
      <c r="D85" s="299">
        <f t="shared" si="5"/>
        <v>0</v>
      </c>
      <c r="E85" s="299">
        <f t="shared" si="5"/>
        <v>0</v>
      </c>
      <c r="F85" s="299">
        <f t="shared" si="5"/>
        <v>0</v>
      </c>
      <c r="G85" s="299">
        <f t="shared" si="5"/>
        <v>0</v>
      </c>
      <c r="H85" s="299">
        <f t="shared" si="5"/>
        <v>0</v>
      </c>
      <c r="I85" s="299">
        <f t="shared" si="5"/>
        <v>0</v>
      </c>
      <c r="J85" s="299">
        <f t="shared" si="5"/>
        <v>0</v>
      </c>
      <c r="K85" s="299">
        <f t="shared" si="5"/>
        <v>0</v>
      </c>
      <c r="L85" s="299">
        <f t="shared" si="5"/>
        <v>0</v>
      </c>
      <c r="M85" s="299">
        <f t="shared" si="5"/>
        <v>0</v>
      </c>
      <c r="N85" s="299">
        <f t="shared" si="5"/>
        <v>0</v>
      </c>
      <c r="O85" s="299">
        <f t="shared" si="5"/>
        <v>0</v>
      </c>
      <c r="P85" s="299">
        <f t="shared" si="5"/>
        <v>0</v>
      </c>
      <c r="Q85" s="299">
        <f t="shared" si="5"/>
        <v>0</v>
      </c>
      <c r="R85" s="299">
        <f t="shared" si="5"/>
        <v>0</v>
      </c>
      <c r="S85" s="299">
        <f t="shared" si="5"/>
        <v>0</v>
      </c>
      <c r="T85" s="299">
        <f t="shared" si="5"/>
        <v>0</v>
      </c>
      <c r="U85" s="299">
        <f t="shared" si="5"/>
        <v>0</v>
      </c>
      <c r="V85" s="299">
        <f t="shared" si="5"/>
        <v>0</v>
      </c>
      <c r="W85" s="299">
        <f t="shared" si="5"/>
        <v>0</v>
      </c>
      <c r="X85" s="299">
        <f t="shared" si="5"/>
        <v>0</v>
      </c>
      <c r="Y85" s="299">
        <f t="shared" si="5"/>
        <v>0</v>
      </c>
      <c r="DA85" s="67"/>
    </row>
    <row r="86" spans="1:105" ht="12" customHeight="1" x14ac:dyDescent="0.25">
      <c r="A86" s="173" t="s">
        <v>92</v>
      </c>
      <c r="B86" s="233">
        <f t="shared" ref="B86:Y86" si="6">IF(B$7=0,0,B$7/B$5)</f>
        <v>0</v>
      </c>
      <c r="C86" s="233">
        <f t="shared" si="6"/>
        <v>0</v>
      </c>
      <c r="D86" s="233">
        <f t="shared" si="6"/>
        <v>0</v>
      </c>
      <c r="E86" s="233">
        <f t="shared" si="6"/>
        <v>0</v>
      </c>
      <c r="F86" s="233">
        <f t="shared" si="6"/>
        <v>0</v>
      </c>
      <c r="G86" s="233">
        <f t="shared" si="6"/>
        <v>0</v>
      </c>
      <c r="H86" s="233">
        <f t="shared" si="6"/>
        <v>0</v>
      </c>
      <c r="I86" s="233">
        <f t="shared" si="6"/>
        <v>0</v>
      </c>
      <c r="J86" s="233">
        <f t="shared" si="6"/>
        <v>0</v>
      </c>
      <c r="K86" s="233">
        <f t="shared" si="6"/>
        <v>0</v>
      </c>
      <c r="L86" s="233">
        <f t="shared" si="6"/>
        <v>0</v>
      </c>
      <c r="M86" s="233">
        <f t="shared" si="6"/>
        <v>0</v>
      </c>
      <c r="N86" s="233">
        <f t="shared" si="6"/>
        <v>0</v>
      </c>
      <c r="O86" s="233">
        <f t="shared" si="6"/>
        <v>0</v>
      </c>
      <c r="P86" s="233">
        <f t="shared" si="6"/>
        <v>0</v>
      </c>
      <c r="Q86" s="233">
        <f t="shared" si="6"/>
        <v>0</v>
      </c>
      <c r="R86" s="233">
        <f t="shared" si="6"/>
        <v>0</v>
      </c>
      <c r="S86" s="233">
        <f t="shared" si="6"/>
        <v>0</v>
      </c>
      <c r="T86" s="233">
        <f t="shared" si="6"/>
        <v>0</v>
      </c>
      <c r="U86" s="233">
        <f t="shared" si="6"/>
        <v>0</v>
      </c>
      <c r="V86" s="233">
        <f t="shared" si="6"/>
        <v>0</v>
      </c>
      <c r="W86" s="233">
        <f t="shared" si="6"/>
        <v>0</v>
      </c>
      <c r="X86" s="233">
        <f t="shared" si="6"/>
        <v>0</v>
      </c>
      <c r="Y86" s="233">
        <f t="shared" si="6"/>
        <v>0</v>
      </c>
      <c r="DA86" s="177"/>
    </row>
    <row r="87" spans="1:105" ht="12" customHeight="1" x14ac:dyDescent="0.25">
      <c r="A87" s="173" t="s">
        <v>93</v>
      </c>
      <c r="B87" s="233">
        <f t="shared" ref="B87:Y87" si="7">IF(B$8=0,0,B$8/B$5)</f>
        <v>0</v>
      </c>
      <c r="C87" s="233">
        <f t="shared" si="7"/>
        <v>0</v>
      </c>
      <c r="D87" s="233">
        <f t="shared" si="7"/>
        <v>0</v>
      </c>
      <c r="E87" s="233">
        <f t="shared" si="7"/>
        <v>0</v>
      </c>
      <c r="F87" s="233">
        <f t="shared" si="7"/>
        <v>0</v>
      </c>
      <c r="G87" s="233">
        <f t="shared" si="7"/>
        <v>0</v>
      </c>
      <c r="H87" s="233">
        <f t="shared" si="7"/>
        <v>0</v>
      </c>
      <c r="I87" s="233">
        <f t="shared" si="7"/>
        <v>0</v>
      </c>
      <c r="J87" s="233">
        <f t="shared" si="7"/>
        <v>0</v>
      </c>
      <c r="K87" s="233">
        <f t="shared" si="7"/>
        <v>0</v>
      </c>
      <c r="L87" s="233">
        <f t="shared" si="7"/>
        <v>0</v>
      </c>
      <c r="M87" s="233">
        <f t="shared" si="7"/>
        <v>0</v>
      </c>
      <c r="N87" s="233">
        <f t="shared" si="7"/>
        <v>0</v>
      </c>
      <c r="O87" s="233">
        <f t="shared" si="7"/>
        <v>0</v>
      </c>
      <c r="P87" s="233">
        <f t="shared" si="7"/>
        <v>0</v>
      </c>
      <c r="Q87" s="233">
        <f t="shared" si="7"/>
        <v>0</v>
      </c>
      <c r="R87" s="233">
        <f t="shared" si="7"/>
        <v>0</v>
      </c>
      <c r="S87" s="233">
        <f t="shared" si="7"/>
        <v>0</v>
      </c>
      <c r="T87" s="233">
        <f t="shared" si="7"/>
        <v>0</v>
      </c>
      <c r="U87" s="233">
        <f t="shared" si="7"/>
        <v>0</v>
      </c>
      <c r="V87" s="233">
        <f t="shared" si="7"/>
        <v>0</v>
      </c>
      <c r="W87" s="233">
        <f t="shared" si="7"/>
        <v>0</v>
      </c>
      <c r="X87" s="233">
        <f t="shared" si="7"/>
        <v>0</v>
      </c>
      <c r="Y87" s="233">
        <f t="shared" si="7"/>
        <v>0</v>
      </c>
      <c r="DA87" s="177"/>
    </row>
    <row r="88" spans="1:105" ht="12" customHeight="1" x14ac:dyDescent="0.25">
      <c r="A88" s="173" t="s">
        <v>94</v>
      </c>
      <c r="B88" s="233">
        <f t="shared" ref="B88:Y88" si="8">IF(B$9=0,0,B$9/B$5)</f>
        <v>0</v>
      </c>
      <c r="C88" s="233">
        <f t="shared" si="8"/>
        <v>0</v>
      </c>
      <c r="D88" s="233">
        <f t="shared" si="8"/>
        <v>0</v>
      </c>
      <c r="E88" s="233">
        <f t="shared" si="8"/>
        <v>0</v>
      </c>
      <c r="F88" s="233">
        <f t="shared" si="8"/>
        <v>0</v>
      </c>
      <c r="G88" s="233">
        <f t="shared" si="8"/>
        <v>0</v>
      </c>
      <c r="H88" s="233">
        <f t="shared" si="8"/>
        <v>0</v>
      </c>
      <c r="I88" s="233">
        <f t="shared" si="8"/>
        <v>0</v>
      </c>
      <c r="J88" s="233">
        <f t="shared" si="8"/>
        <v>0</v>
      </c>
      <c r="K88" s="233">
        <f t="shared" si="8"/>
        <v>0</v>
      </c>
      <c r="L88" s="233">
        <f t="shared" si="8"/>
        <v>0</v>
      </c>
      <c r="M88" s="233">
        <f t="shared" si="8"/>
        <v>0</v>
      </c>
      <c r="N88" s="233">
        <f t="shared" si="8"/>
        <v>0</v>
      </c>
      <c r="O88" s="233">
        <f t="shared" si="8"/>
        <v>0</v>
      </c>
      <c r="P88" s="233">
        <f t="shared" si="8"/>
        <v>0</v>
      </c>
      <c r="Q88" s="233">
        <f t="shared" si="8"/>
        <v>0</v>
      </c>
      <c r="R88" s="233">
        <f t="shared" si="8"/>
        <v>0</v>
      </c>
      <c r="S88" s="233">
        <f t="shared" si="8"/>
        <v>0</v>
      </c>
      <c r="T88" s="233">
        <f t="shared" si="8"/>
        <v>0</v>
      </c>
      <c r="U88" s="233">
        <f t="shared" si="8"/>
        <v>0</v>
      </c>
      <c r="V88" s="233">
        <f t="shared" si="8"/>
        <v>0</v>
      </c>
      <c r="W88" s="233">
        <f t="shared" si="8"/>
        <v>0</v>
      </c>
      <c r="X88" s="233">
        <f t="shared" si="8"/>
        <v>0</v>
      </c>
      <c r="Y88" s="233">
        <f t="shared" si="8"/>
        <v>0</v>
      </c>
      <c r="DA88" s="177"/>
    </row>
    <row r="89" spans="1:105" ht="12" customHeight="1" x14ac:dyDescent="0.25">
      <c r="A89" s="56" t="s">
        <v>95</v>
      </c>
      <c r="B89" s="300">
        <f t="shared" ref="B89:Y89" si="9">IF(B$10=0,0,B$10/B$5)</f>
        <v>2.2915765214450004E-2</v>
      </c>
      <c r="C89" s="300">
        <f t="shared" si="9"/>
        <v>2.2455300189003925E-2</v>
      </c>
      <c r="D89" s="300">
        <f t="shared" si="9"/>
        <v>2.2518339927585628E-2</v>
      </c>
      <c r="E89" s="300">
        <f t="shared" si="9"/>
        <v>1.7299292909493579E-2</v>
      </c>
      <c r="F89" s="300">
        <f t="shared" si="9"/>
        <v>1.5657639972493656E-2</v>
      </c>
      <c r="G89" s="300">
        <f t="shared" si="9"/>
        <v>2.0623503116627501E-2</v>
      </c>
      <c r="H89" s="300">
        <f t="shared" si="9"/>
        <v>1.9255002495703197E-2</v>
      </c>
      <c r="I89" s="300">
        <f t="shared" si="9"/>
        <v>1.4069547401848294E-2</v>
      </c>
      <c r="J89" s="300">
        <f t="shared" si="9"/>
        <v>1.6687007285917786E-2</v>
      </c>
      <c r="K89" s="300">
        <f t="shared" si="9"/>
        <v>1.8753147239540521E-2</v>
      </c>
      <c r="L89" s="300">
        <f t="shared" si="9"/>
        <v>1.747222231610121E-2</v>
      </c>
      <c r="M89" s="300">
        <f t="shared" si="9"/>
        <v>1.2244566533209532E-2</v>
      </c>
      <c r="N89" s="300">
        <f t="shared" si="9"/>
        <v>1.3445116111715678E-2</v>
      </c>
      <c r="O89" s="300">
        <f t="shared" si="9"/>
        <v>9.2318212378310321E-3</v>
      </c>
      <c r="P89" s="300">
        <f t="shared" si="9"/>
        <v>1.0865561801877387E-2</v>
      </c>
      <c r="Q89" s="300">
        <f t="shared" si="9"/>
        <v>1.3301142385801552E-2</v>
      </c>
      <c r="R89" s="300">
        <f t="shared" si="9"/>
        <v>1.4542587710434228E-2</v>
      </c>
      <c r="S89" s="300">
        <f t="shared" si="9"/>
        <v>1.7944703867795772E-2</v>
      </c>
      <c r="T89" s="300">
        <f t="shared" si="9"/>
        <v>1.2099641445647536E-2</v>
      </c>
      <c r="U89" s="300">
        <f t="shared" si="9"/>
        <v>8.4450580315981582E-3</v>
      </c>
      <c r="V89" s="300">
        <f t="shared" si="9"/>
        <v>8.8396342312786081E-3</v>
      </c>
      <c r="W89" s="300">
        <f t="shared" si="9"/>
        <v>8.951276350247752E-3</v>
      </c>
      <c r="X89" s="300">
        <f t="shared" si="9"/>
        <v>9.2453240651267591E-3</v>
      </c>
      <c r="Y89" s="300">
        <f t="shared" si="9"/>
        <v>1.0384323426054352E-2</v>
      </c>
      <c r="DA89" s="68"/>
    </row>
    <row r="90" spans="1:105" ht="12" customHeight="1" x14ac:dyDescent="0.25">
      <c r="A90" s="174" t="s">
        <v>2147</v>
      </c>
      <c r="B90" s="301">
        <f t="shared" ref="B90:Y90" si="10">IF(B$16=0,0,B$16/B$5)</f>
        <v>0.1068842240858031</v>
      </c>
      <c r="C90" s="301">
        <f t="shared" si="10"/>
        <v>0.1070709523585021</v>
      </c>
      <c r="D90" s="301">
        <f t="shared" si="10"/>
        <v>0.10879816062856712</v>
      </c>
      <c r="E90" s="301">
        <f t="shared" si="10"/>
        <v>9.2310611355745004E-2</v>
      </c>
      <c r="F90" s="301">
        <f t="shared" si="10"/>
        <v>9.26922921557254E-2</v>
      </c>
      <c r="G90" s="301">
        <f t="shared" si="10"/>
        <v>9.7766624542203626E-2</v>
      </c>
      <c r="H90" s="301">
        <f t="shared" si="10"/>
        <v>9.1345525831479701E-2</v>
      </c>
      <c r="I90" s="301">
        <f t="shared" si="10"/>
        <v>8.7411835555536957E-2</v>
      </c>
      <c r="J90" s="301">
        <f t="shared" si="10"/>
        <v>9.3578844847637843E-2</v>
      </c>
      <c r="K90" s="301">
        <f t="shared" si="10"/>
        <v>8.9614602898931278E-2</v>
      </c>
      <c r="L90" s="301">
        <f t="shared" si="10"/>
        <v>8.8028062837148632E-2</v>
      </c>
      <c r="M90" s="301">
        <f t="shared" si="10"/>
        <v>6.9340079658119225E-2</v>
      </c>
      <c r="N90" s="301">
        <f t="shared" si="10"/>
        <v>7.3661106801448509E-2</v>
      </c>
      <c r="O90" s="301">
        <f t="shared" si="10"/>
        <v>5.8755626867212078E-2</v>
      </c>
      <c r="P90" s="301">
        <f t="shared" si="10"/>
        <v>6.5946017209083121E-2</v>
      </c>
      <c r="Q90" s="301">
        <f t="shared" si="10"/>
        <v>8.2492146472865985E-2</v>
      </c>
      <c r="R90" s="301">
        <f t="shared" si="10"/>
        <v>8.3652288642223196E-2</v>
      </c>
      <c r="S90" s="301">
        <f t="shared" si="10"/>
        <v>9.4388496520001905E-2</v>
      </c>
      <c r="T90" s="301">
        <f t="shared" si="10"/>
        <v>8.1651769272097052E-2</v>
      </c>
      <c r="U90" s="301">
        <f t="shared" si="10"/>
        <v>7.2479499067464814E-2</v>
      </c>
      <c r="V90" s="301">
        <f t="shared" si="10"/>
        <v>7.3801537527297859E-2</v>
      </c>
      <c r="W90" s="301">
        <f t="shared" si="10"/>
        <v>6.4154687215773706E-2</v>
      </c>
      <c r="X90" s="301">
        <f t="shared" si="10"/>
        <v>6.4691843284089168E-2</v>
      </c>
      <c r="Y90" s="301">
        <f t="shared" si="10"/>
        <v>6.7377807506199552E-2</v>
      </c>
      <c r="DA90" s="178"/>
    </row>
    <row r="91" spans="1:105" ht="12" customHeight="1" x14ac:dyDescent="0.25">
      <c r="A91" s="62" t="s">
        <v>2148</v>
      </c>
      <c r="B91" s="302">
        <f t="shared" ref="B91:Y91" si="11">IF(B$17=0,0,B$17/B$5)</f>
        <v>0.1068842240858031</v>
      </c>
      <c r="C91" s="302">
        <f t="shared" si="11"/>
        <v>0.1070709523585021</v>
      </c>
      <c r="D91" s="302">
        <f t="shared" si="11"/>
        <v>0.10879816062856712</v>
      </c>
      <c r="E91" s="302">
        <f t="shared" si="11"/>
        <v>9.2310611355745004E-2</v>
      </c>
      <c r="F91" s="302">
        <f t="shared" si="11"/>
        <v>9.26922921557254E-2</v>
      </c>
      <c r="G91" s="302">
        <f t="shared" si="11"/>
        <v>9.7766624542203626E-2</v>
      </c>
      <c r="H91" s="302">
        <f t="shared" si="11"/>
        <v>9.1345525831479701E-2</v>
      </c>
      <c r="I91" s="302">
        <f t="shared" si="11"/>
        <v>8.7411835555536957E-2</v>
      </c>
      <c r="J91" s="302">
        <f t="shared" si="11"/>
        <v>9.3578844847637843E-2</v>
      </c>
      <c r="K91" s="302">
        <f t="shared" si="11"/>
        <v>8.9614602898931278E-2</v>
      </c>
      <c r="L91" s="302">
        <f t="shared" si="11"/>
        <v>8.8028062837148632E-2</v>
      </c>
      <c r="M91" s="302">
        <f t="shared" si="11"/>
        <v>6.9340079658119225E-2</v>
      </c>
      <c r="N91" s="302">
        <f t="shared" si="11"/>
        <v>7.3661106801448509E-2</v>
      </c>
      <c r="O91" s="302">
        <f t="shared" si="11"/>
        <v>5.8755626867212078E-2</v>
      </c>
      <c r="P91" s="302">
        <f t="shared" si="11"/>
        <v>6.5946017209083121E-2</v>
      </c>
      <c r="Q91" s="302">
        <f t="shared" si="11"/>
        <v>8.2492146472865985E-2</v>
      </c>
      <c r="R91" s="302">
        <f t="shared" si="11"/>
        <v>8.3652288642223196E-2</v>
      </c>
      <c r="S91" s="302">
        <f t="shared" si="11"/>
        <v>9.4388496520001905E-2</v>
      </c>
      <c r="T91" s="302">
        <f t="shared" si="11"/>
        <v>8.1651769272097052E-2</v>
      </c>
      <c r="U91" s="302">
        <f t="shared" si="11"/>
        <v>7.2479499067464814E-2</v>
      </c>
      <c r="V91" s="302">
        <f t="shared" si="11"/>
        <v>7.3801537527297859E-2</v>
      </c>
      <c r="W91" s="302">
        <f t="shared" si="11"/>
        <v>6.4154687215773706E-2</v>
      </c>
      <c r="X91" s="302">
        <f t="shared" si="11"/>
        <v>6.4691843284089168E-2</v>
      </c>
      <c r="Y91" s="302">
        <f t="shared" si="11"/>
        <v>6.7377807506199552E-2</v>
      </c>
      <c r="DA91" s="72"/>
    </row>
    <row r="92" spans="1:105" ht="12" customHeight="1" x14ac:dyDescent="0.25">
      <c r="A92" s="62" t="s">
        <v>2155</v>
      </c>
      <c r="B92" s="302">
        <f t="shared" ref="B92:Y92" si="12">IF(B$23=0,0,B$23/B$5)</f>
        <v>0</v>
      </c>
      <c r="C92" s="302">
        <f t="shared" si="12"/>
        <v>0</v>
      </c>
      <c r="D92" s="302">
        <f t="shared" si="12"/>
        <v>0</v>
      </c>
      <c r="E92" s="302">
        <f t="shared" si="12"/>
        <v>0</v>
      </c>
      <c r="F92" s="302">
        <f t="shared" si="12"/>
        <v>0</v>
      </c>
      <c r="G92" s="302">
        <f t="shared" si="12"/>
        <v>0</v>
      </c>
      <c r="H92" s="302">
        <f t="shared" si="12"/>
        <v>0</v>
      </c>
      <c r="I92" s="302">
        <f t="shared" si="12"/>
        <v>0</v>
      </c>
      <c r="J92" s="302">
        <f t="shared" si="12"/>
        <v>0</v>
      </c>
      <c r="K92" s="302">
        <f t="shared" si="12"/>
        <v>0</v>
      </c>
      <c r="L92" s="302">
        <f t="shared" si="12"/>
        <v>0</v>
      </c>
      <c r="M92" s="302">
        <f t="shared" si="12"/>
        <v>0</v>
      </c>
      <c r="N92" s="302">
        <f t="shared" si="12"/>
        <v>0</v>
      </c>
      <c r="O92" s="302">
        <f t="shared" si="12"/>
        <v>0</v>
      </c>
      <c r="P92" s="302">
        <f t="shared" si="12"/>
        <v>0</v>
      </c>
      <c r="Q92" s="302">
        <f t="shared" si="12"/>
        <v>0</v>
      </c>
      <c r="R92" s="302">
        <f t="shared" si="12"/>
        <v>0</v>
      </c>
      <c r="S92" s="302">
        <f t="shared" si="12"/>
        <v>0</v>
      </c>
      <c r="T92" s="302">
        <f t="shared" si="12"/>
        <v>0</v>
      </c>
      <c r="U92" s="302">
        <f t="shared" si="12"/>
        <v>0</v>
      </c>
      <c r="V92" s="302">
        <f t="shared" si="12"/>
        <v>0</v>
      </c>
      <c r="W92" s="302">
        <f t="shared" si="12"/>
        <v>0</v>
      </c>
      <c r="X92" s="302">
        <f t="shared" si="12"/>
        <v>0</v>
      </c>
      <c r="Y92" s="302">
        <f t="shared" si="12"/>
        <v>0</v>
      </c>
      <c r="DA92" s="72"/>
    </row>
    <row r="93" spans="1:105" ht="12" customHeight="1" x14ac:dyDescent="0.25">
      <c r="A93" s="62" t="s">
        <v>2157</v>
      </c>
      <c r="B93" s="302">
        <f t="shared" ref="B93:Y93" si="13">IF(B$24=0,0,B$24/B$5)</f>
        <v>0</v>
      </c>
      <c r="C93" s="302">
        <f t="shared" si="13"/>
        <v>0</v>
      </c>
      <c r="D93" s="302">
        <f t="shared" si="13"/>
        <v>0</v>
      </c>
      <c r="E93" s="302">
        <f t="shared" si="13"/>
        <v>0</v>
      </c>
      <c r="F93" s="302">
        <f t="shared" si="13"/>
        <v>0</v>
      </c>
      <c r="G93" s="302">
        <f t="shared" si="13"/>
        <v>0</v>
      </c>
      <c r="H93" s="302">
        <f t="shared" si="13"/>
        <v>0</v>
      </c>
      <c r="I93" s="302">
        <f t="shared" si="13"/>
        <v>0</v>
      </c>
      <c r="J93" s="302">
        <f t="shared" si="13"/>
        <v>0</v>
      </c>
      <c r="K93" s="302">
        <f t="shared" si="13"/>
        <v>0</v>
      </c>
      <c r="L93" s="302">
        <f t="shared" si="13"/>
        <v>0</v>
      </c>
      <c r="M93" s="302">
        <f t="shared" si="13"/>
        <v>0</v>
      </c>
      <c r="N93" s="302">
        <f t="shared" si="13"/>
        <v>0</v>
      </c>
      <c r="O93" s="302">
        <f t="shared" si="13"/>
        <v>0</v>
      </c>
      <c r="P93" s="302">
        <f t="shared" si="13"/>
        <v>0</v>
      </c>
      <c r="Q93" s="302">
        <f t="shared" si="13"/>
        <v>0</v>
      </c>
      <c r="R93" s="302">
        <f t="shared" si="13"/>
        <v>0</v>
      </c>
      <c r="S93" s="302">
        <f t="shared" si="13"/>
        <v>0</v>
      </c>
      <c r="T93" s="302">
        <f t="shared" si="13"/>
        <v>0</v>
      </c>
      <c r="U93" s="302">
        <f t="shared" si="13"/>
        <v>0</v>
      </c>
      <c r="V93" s="302">
        <f t="shared" si="13"/>
        <v>0</v>
      </c>
      <c r="W93" s="302">
        <f t="shared" si="13"/>
        <v>0</v>
      </c>
      <c r="X93" s="302">
        <f t="shared" si="13"/>
        <v>0</v>
      </c>
      <c r="Y93" s="302">
        <f t="shared" si="13"/>
        <v>0</v>
      </c>
      <c r="DA93" s="72"/>
    </row>
    <row r="94" spans="1:105" ht="12" customHeight="1" x14ac:dyDescent="0.25">
      <c r="A94" s="174" t="s">
        <v>2159</v>
      </c>
      <c r="B94" s="301">
        <f t="shared" ref="B94:Y94" si="14">IF(B$25=0,0,B$25/B$5)</f>
        <v>8.9070186738169244E-2</v>
      </c>
      <c r="C94" s="301">
        <f t="shared" si="14"/>
        <v>8.9225793632085118E-2</v>
      </c>
      <c r="D94" s="301">
        <f t="shared" si="14"/>
        <v>9.0665133857139257E-2</v>
      </c>
      <c r="E94" s="301">
        <f t="shared" si="14"/>
        <v>7.6925509463120836E-2</v>
      </c>
      <c r="F94" s="301">
        <f t="shared" si="14"/>
        <v>7.7243576796437854E-2</v>
      </c>
      <c r="G94" s="301">
        <f t="shared" si="14"/>
        <v>8.1472187118503014E-2</v>
      </c>
      <c r="H94" s="301">
        <f t="shared" si="14"/>
        <v>7.6121271526233075E-2</v>
      </c>
      <c r="I94" s="301">
        <f t="shared" si="14"/>
        <v>7.2843196296280791E-2</v>
      </c>
      <c r="J94" s="301">
        <f t="shared" si="14"/>
        <v>7.7982370706364892E-2</v>
      </c>
      <c r="K94" s="301">
        <f t="shared" si="14"/>
        <v>7.4678835749109398E-2</v>
      </c>
      <c r="L94" s="301">
        <f t="shared" si="14"/>
        <v>7.335671903095721E-2</v>
      </c>
      <c r="M94" s="301">
        <f t="shared" si="14"/>
        <v>5.7783399715099361E-2</v>
      </c>
      <c r="N94" s="301">
        <f t="shared" si="14"/>
        <v>6.1384255667873755E-2</v>
      </c>
      <c r="O94" s="301">
        <f t="shared" si="14"/>
        <v>4.8963022389343414E-2</v>
      </c>
      <c r="P94" s="301">
        <f t="shared" si="14"/>
        <v>5.4955014340902594E-2</v>
      </c>
      <c r="Q94" s="301">
        <f t="shared" si="14"/>
        <v>6.874345539405502E-2</v>
      </c>
      <c r="R94" s="301">
        <f t="shared" si="14"/>
        <v>6.9710240535186013E-2</v>
      </c>
      <c r="S94" s="301">
        <f t="shared" si="14"/>
        <v>7.8657080433334928E-2</v>
      </c>
      <c r="T94" s="301">
        <f t="shared" si="14"/>
        <v>6.8043141060080886E-2</v>
      </c>
      <c r="U94" s="301">
        <f t="shared" si="14"/>
        <v>6.0399582556220702E-2</v>
      </c>
      <c r="V94" s="301">
        <f t="shared" si="14"/>
        <v>6.1501281272748204E-2</v>
      </c>
      <c r="W94" s="301">
        <f t="shared" si="14"/>
        <v>5.3462239346478105E-2</v>
      </c>
      <c r="X94" s="301">
        <f t="shared" si="14"/>
        <v>5.390986940340764E-2</v>
      </c>
      <c r="Y94" s="301">
        <f t="shared" si="14"/>
        <v>5.6148172921832946E-2</v>
      </c>
      <c r="DA94" s="178"/>
    </row>
    <row r="95" spans="1:105" ht="12" customHeight="1" x14ac:dyDescent="0.25">
      <c r="A95" s="62" t="s">
        <v>2160</v>
      </c>
      <c r="B95" s="302">
        <f t="shared" ref="B95:Y95" si="15">IF(B$26=0,0,B$26/B$5)</f>
        <v>8.9070186738169244E-2</v>
      </c>
      <c r="C95" s="302">
        <f t="shared" si="15"/>
        <v>8.9225793632085118E-2</v>
      </c>
      <c r="D95" s="302">
        <f t="shared" si="15"/>
        <v>9.0665133857139257E-2</v>
      </c>
      <c r="E95" s="302">
        <f t="shared" si="15"/>
        <v>7.6925509463120836E-2</v>
      </c>
      <c r="F95" s="302">
        <f t="shared" si="15"/>
        <v>7.7243576796437854E-2</v>
      </c>
      <c r="G95" s="302">
        <f t="shared" si="15"/>
        <v>8.1472187118503014E-2</v>
      </c>
      <c r="H95" s="302">
        <f t="shared" si="15"/>
        <v>7.6121271526233075E-2</v>
      </c>
      <c r="I95" s="302">
        <f t="shared" si="15"/>
        <v>7.2843196296280791E-2</v>
      </c>
      <c r="J95" s="302">
        <f t="shared" si="15"/>
        <v>7.7982370706364892E-2</v>
      </c>
      <c r="K95" s="302">
        <f t="shared" si="15"/>
        <v>7.4678835749109398E-2</v>
      </c>
      <c r="L95" s="302">
        <f t="shared" si="15"/>
        <v>7.335671903095721E-2</v>
      </c>
      <c r="M95" s="302">
        <f t="shared" si="15"/>
        <v>5.7783399715099361E-2</v>
      </c>
      <c r="N95" s="302">
        <f t="shared" si="15"/>
        <v>6.1384255667873755E-2</v>
      </c>
      <c r="O95" s="302">
        <f t="shared" si="15"/>
        <v>4.8963022389343414E-2</v>
      </c>
      <c r="P95" s="302">
        <f t="shared" si="15"/>
        <v>5.4955014340902594E-2</v>
      </c>
      <c r="Q95" s="302">
        <f t="shared" si="15"/>
        <v>6.874345539405502E-2</v>
      </c>
      <c r="R95" s="302">
        <f t="shared" si="15"/>
        <v>6.9710240535186013E-2</v>
      </c>
      <c r="S95" s="302">
        <f t="shared" si="15"/>
        <v>7.8657080433334928E-2</v>
      </c>
      <c r="T95" s="302">
        <f t="shared" si="15"/>
        <v>6.8043141060080886E-2</v>
      </c>
      <c r="U95" s="302">
        <f t="shared" si="15"/>
        <v>6.0399582556220702E-2</v>
      </c>
      <c r="V95" s="302">
        <f t="shared" si="15"/>
        <v>6.1501281272748204E-2</v>
      </c>
      <c r="W95" s="302">
        <f t="shared" si="15"/>
        <v>5.3462239346478105E-2</v>
      </c>
      <c r="X95" s="302">
        <f t="shared" si="15"/>
        <v>5.390986940340764E-2</v>
      </c>
      <c r="Y95" s="302">
        <f t="shared" si="15"/>
        <v>5.6148172921832946E-2</v>
      </c>
      <c r="DA95" s="72"/>
    </row>
    <row r="96" spans="1:105" ht="12" customHeight="1" x14ac:dyDescent="0.25">
      <c r="A96" s="62" t="s">
        <v>2167</v>
      </c>
      <c r="B96" s="302">
        <f t="shared" ref="B96:Y96" si="16">IF(B$32=0,0,B$32/B$5)</f>
        <v>0</v>
      </c>
      <c r="C96" s="302">
        <f t="shared" si="16"/>
        <v>0</v>
      </c>
      <c r="D96" s="302">
        <f t="shared" si="16"/>
        <v>0</v>
      </c>
      <c r="E96" s="302">
        <f t="shared" si="16"/>
        <v>0</v>
      </c>
      <c r="F96" s="302">
        <f t="shared" si="16"/>
        <v>0</v>
      </c>
      <c r="G96" s="302">
        <f t="shared" si="16"/>
        <v>0</v>
      </c>
      <c r="H96" s="302">
        <f t="shared" si="16"/>
        <v>0</v>
      </c>
      <c r="I96" s="302">
        <f t="shared" si="16"/>
        <v>0</v>
      </c>
      <c r="J96" s="302">
        <f t="shared" si="16"/>
        <v>0</v>
      </c>
      <c r="K96" s="302">
        <f t="shared" si="16"/>
        <v>0</v>
      </c>
      <c r="L96" s="302">
        <f t="shared" si="16"/>
        <v>0</v>
      </c>
      <c r="M96" s="302">
        <f t="shared" si="16"/>
        <v>0</v>
      </c>
      <c r="N96" s="302">
        <f t="shared" si="16"/>
        <v>0</v>
      </c>
      <c r="O96" s="302">
        <f t="shared" si="16"/>
        <v>0</v>
      </c>
      <c r="P96" s="302">
        <f t="shared" si="16"/>
        <v>0</v>
      </c>
      <c r="Q96" s="302">
        <f t="shared" si="16"/>
        <v>0</v>
      </c>
      <c r="R96" s="302">
        <f t="shared" si="16"/>
        <v>0</v>
      </c>
      <c r="S96" s="302">
        <f t="shared" si="16"/>
        <v>0</v>
      </c>
      <c r="T96" s="302">
        <f t="shared" si="16"/>
        <v>0</v>
      </c>
      <c r="U96" s="302">
        <f t="shared" si="16"/>
        <v>0</v>
      </c>
      <c r="V96" s="302">
        <f t="shared" si="16"/>
        <v>0</v>
      </c>
      <c r="W96" s="302">
        <f t="shared" si="16"/>
        <v>0</v>
      </c>
      <c r="X96" s="302">
        <f t="shared" si="16"/>
        <v>0</v>
      </c>
      <c r="Y96" s="302">
        <f t="shared" si="16"/>
        <v>0</v>
      </c>
      <c r="DA96" s="72"/>
    </row>
    <row r="97" spans="1:105" ht="12" customHeight="1" x14ac:dyDescent="0.25">
      <c r="A97" s="62" t="s">
        <v>2169</v>
      </c>
      <c r="B97" s="302">
        <f t="shared" ref="B97:Y97" si="17">IF(B$33=0,0,B$33/B$5)</f>
        <v>0</v>
      </c>
      <c r="C97" s="302">
        <f t="shared" si="17"/>
        <v>0</v>
      </c>
      <c r="D97" s="302">
        <f t="shared" si="17"/>
        <v>0</v>
      </c>
      <c r="E97" s="302">
        <f t="shared" si="17"/>
        <v>0</v>
      </c>
      <c r="F97" s="302">
        <f t="shared" si="17"/>
        <v>0</v>
      </c>
      <c r="G97" s="302">
        <f t="shared" si="17"/>
        <v>0</v>
      </c>
      <c r="H97" s="302">
        <f t="shared" si="17"/>
        <v>0</v>
      </c>
      <c r="I97" s="302">
        <f t="shared" si="17"/>
        <v>0</v>
      </c>
      <c r="J97" s="302">
        <f t="shared" si="17"/>
        <v>0</v>
      </c>
      <c r="K97" s="302">
        <f t="shared" si="17"/>
        <v>0</v>
      </c>
      <c r="L97" s="302">
        <f t="shared" si="17"/>
        <v>0</v>
      </c>
      <c r="M97" s="302">
        <f t="shared" si="17"/>
        <v>0</v>
      </c>
      <c r="N97" s="302">
        <f t="shared" si="17"/>
        <v>0</v>
      </c>
      <c r="O97" s="302">
        <f t="shared" si="17"/>
        <v>0</v>
      </c>
      <c r="P97" s="302">
        <f t="shared" si="17"/>
        <v>0</v>
      </c>
      <c r="Q97" s="302">
        <f t="shared" si="17"/>
        <v>0</v>
      </c>
      <c r="R97" s="302">
        <f t="shared" si="17"/>
        <v>0</v>
      </c>
      <c r="S97" s="302">
        <f t="shared" si="17"/>
        <v>0</v>
      </c>
      <c r="T97" s="302">
        <f t="shared" si="17"/>
        <v>0</v>
      </c>
      <c r="U97" s="302">
        <f t="shared" si="17"/>
        <v>0</v>
      </c>
      <c r="V97" s="302">
        <f t="shared" si="17"/>
        <v>0</v>
      </c>
      <c r="W97" s="302">
        <f t="shared" si="17"/>
        <v>0</v>
      </c>
      <c r="X97" s="302">
        <f t="shared" si="17"/>
        <v>0</v>
      </c>
      <c r="Y97" s="302">
        <f t="shared" si="17"/>
        <v>0</v>
      </c>
      <c r="DA97" s="72"/>
    </row>
    <row r="98" spans="1:105" ht="12" customHeight="1" x14ac:dyDescent="0.25">
      <c r="A98" s="174" t="s">
        <v>2171</v>
      </c>
      <c r="B98" s="301">
        <f t="shared" ref="B98:Y98" si="18">IF(B$34=0,0,B$34/B$5)</f>
        <v>0.61370932470873074</v>
      </c>
      <c r="C98" s="301">
        <f t="shared" si="18"/>
        <v>0.61191201908159809</v>
      </c>
      <c r="D98" s="301">
        <f t="shared" si="18"/>
        <v>0.60617781042928631</v>
      </c>
      <c r="E98" s="301">
        <f t="shared" si="18"/>
        <v>0.64513575698912251</v>
      </c>
      <c r="F98" s="301">
        <f t="shared" si="18"/>
        <v>0.63584092636867651</v>
      </c>
      <c r="G98" s="301">
        <f t="shared" si="18"/>
        <v>0.60941967415694576</v>
      </c>
      <c r="H98" s="301">
        <f t="shared" si="18"/>
        <v>0.63166304153496422</v>
      </c>
      <c r="I98" s="301">
        <f t="shared" si="18"/>
        <v>0.62860391401661642</v>
      </c>
      <c r="J98" s="301">
        <f t="shared" si="18"/>
        <v>0.60490009860520544</v>
      </c>
      <c r="K98" s="301">
        <f t="shared" si="18"/>
        <v>0.60660786301057745</v>
      </c>
      <c r="L98" s="301">
        <f t="shared" si="18"/>
        <v>0.59784111233001402</v>
      </c>
      <c r="M98" s="301">
        <f t="shared" si="18"/>
        <v>0.61027229909384972</v>
      </c>
      <c r="N98" s="301">
        <f t="shared" si="18"/>
        <v>0.64703662598421219</v>
      </c>
      <c r="O98" s="301">
        <f t="shared" si="18"/>
        <v>0.70427531794340914</v>
      </c>
      <c r="P98" s="301">
        <f t="shared" si="18"/>
        <v>0.68849820451658283</v>
      </c>
      <c r="Q98" s="301">
        <f t="shared" si="18"/>
        <v>0.6484839055628403</v>
      </c>
      <c r="R98" s="301">
        <f t="shared" si="18"/>
        <v>0.66119262939564094</v>
      </c>
      <c r="S98" s="301">
        <f t="shared" si="18"/>
        <v>0.64336739348066163</v>
      </c>
      <c r="T98" s="301">
        <f t="shared" si="18"/>
        <v>0.6670024135067194</v>
      </c>
      <c r="U98" s="301">
        <f t="shared" si="18"/>
        <v>0.68984817545146881</v>
      </c>
      <c r="V98" s="301">
        <f t="shared" si="18"/>
        <v>0.68407475489033043</v>
      </c>
      <c r="W98" s="301">
        <f t="shared" si="18"/>
        <v>0.71217754503651631</v>
      </c>
      <c r="X98" s="301">
        <f t="shared" si="18"/>
        <v>0.71141563575681444</v>
      </c>
      <c r="Y98" s="301">
        <f t="shared" si="18"/>
        <v>0.70056229697476269</v>
      </c>
      <c r="DA98" s="178"/>
    </row>
    <row r="99" spans="1:105" ht="12" customHeight="1" x14ac:dyDescent="0.25">
      <c r="A99" s="174" t="s">
        <v>2183</v>
      </c>
      <c r="B99" s="301">
        <f t="shared" ref="B99:Y99" si="19">IF(B$45=0,0,B$45/B$5)</f>
        <v>0.13414961576816611</v>
      </c>
      <c r="C99" s="301">
        <f t="shared" si="19"/>
        <v>0.13600038815277568</v>
      </c>
      <c r="D99" s="301">
        <f t="shared" si="19"/>
        <v>0.13790719334075416</v>
      </c>
      <c r="E99" s="301">
        <f t="shared" si="19"/>
        <v>0.13463408842941865</v>
      </c>
      <c r="F99" s="301">
        <f t="shared" si="19"/>
        <v>0.14141537665292975</v>
      </c>
      <c r="G99" s="301">
        <f t="shared" si="19"/>
        <v>0.14881915156997078</v>
      </c>
      <c r="H99" s="301">
        <f t="shared" si="19"/>
        <v>0.14203325060186772</v>
      </c>
      <c r="I99" s="301">
        <f t="shared" si="19"/>
        <v>0.1552575787180531</v>
      </c>
      <c r="J99" s="301">
        <f t="shared" si="19"/>
        <v>0.1618228082508564</v>
      </c>
      <c r="K99" s="301">
        <f t="shared" si="19"/>
        <v>0.16268946289965258</v>
      </c>
      <c r="L99" s="301">
        <f t="shared" si="19"/>
        <v>0.17279394777975554</v>
      </c>
      <c r="M99" s="301">
        <f t="shared" si="19"/>
        <v>0.19350198309698285</v>
      </c>
      <c r="N99" s="301">
        <f t="shared" si="19"/>
        <v>0.15905867961275566</v>
      </c>
      <c r="O99" s="301">
        <f t="shared" si="19"/>
        <v>0.14082070536964647</v>
      </c>
      <c r="P99" s="301">
        <f t="shared" si="19"/>
        <v>0.1414807928290561</v>
      </c>
      <c r="Q99" s="301">
        <f t="shared" si="19"/>
        <v>0.14690234063927621</v>
      </c>
      <c r="R99" s="301">
        <f t="shared" si="19"/>
        <v>0.13490609217396182</v>
      </c>
      <c r="S99" s="301">
        <f t="shared" si="19"/>
        <v>0.13220454127984788</v>
      </c>
      <c r="T99" s="301">
        <f t="shared" si="19"/>
        <v>0.13743588199688339</v>
      </c>
      <c r="U99" s="301">
        <f t="shared" si="19"/>
        <v>0.137423074773936</v>
      </c>
      <c r="V99" s="301">
        <f t="shared" si="19"/>
        <v>0.14045860098573043</v>
      </c>
      <c r="W99" s="301">
        <f t="shared" si="19"/>
        <v>0.13025722062986628</v>
      </c>
      <c r="X99" s="301">
        <f t="shared" si="19"/>
        <v>0.12992685992528502</v>
      </c>
      <c r="Y99" s="301">
        <f t="shared" si="19"/>
        <v>0.13259793877566978</v>
      </c>
      <c r="DA99" s="178"/>
    </row>
    <row r="100" spans="1:105" ht="12" customHeight="1" x14ac:dyDescent="0.25">
      <c r="A100" s="62" t="s">
        <v>2184</v>
      </c>
      <c r="B100" s="302">
        <f t="shared" ref="B100:Y100" si="20">IF(B$46=0,0,B$46/B$5)</f>
        <v>8.9796336310327088E-2</v>
      </c>
      <c r="C100" s="302">
        <f t="shared" si="20"/>
        <v>9.1777001456121596E-2</v>
      </c>
      <c r="D100" s="302">
        <f t="shared" si="20"/>
        <v>9.4098222636469483E-2</v>
      </c>
      <c r="E100" s="302">
        <f t="shared" si="20"/>
        <v>8.8009594771018773E-2</v>
      </c>
      <c r="F100" s="302">
        <f t="shared" si="20"/>
        <v>9.5462628075505415E-2</v>
      </c>
      <c r="G100" s="302">
        <f t="shared" si="20"/>
        <v>0.10477588869822496</v>
      </c>
      <c r="H100" s="302">
        <f t="shared" si="20"/>
        <v>9.6382441209839131E-2</v>
      </c>
      <c r="I100" s="302">
        <f t="shared" si="20"/>
        <v>0.10982785499680657</v>
      </c>
      <c r="J100" s="302">
        <f t="shared" si="20"/>
        <v>0.11810617883473276</v>
      </c>
      <c r="K100" s="302">
        <f t="shared" si="20"/>
        <v>0.11884941194034877</v>
      </c>
      <c r="L100" s="302">
        <f t="shared" si="20"/>
        <v>0.12958747712829008</v>
      </c>
      <c r="M100" s="302">
        <f t="shared" si="20"/>
        <v>0.14939710031728279</v>
      </c>
      <c r="N100" s="302">
        <f t="shared" si="20"/>
        <v>0.11229680858308647</v>
      </c>
      <c r="O100" s="302">
        <f t="shared" si="20"/>
        <v>8.9922146826760294E-2</v>
      </c>
      <c r="P100" s="302">
        <f t="shared" si="20"/>
        <v>9.1722459296096528E-2</v>
      </c>
      <c r="Q100" s="302">
        <f t="shared" si="20"/>
        <v>0.10003587351986214</v>
      </c>
      <c r="R100" s="302">
        <f t="shared" si="20"/>
        <v>8.7121155093257505E-2</v>
      </c>
      <c r="S100" s="302">
        <f t="shared" si="20"/>
        <v>8.5707848711827447E-2</v>
      </c>
      <c r="T100" s="302">
        <f t="shared" si="20"/>
        <v>8.9231067023023886E-2</v>
      </c>
      <c r="U100" s="302">
        <f t="shared" si="20"/>
        <v>8.7567177727234186E-2</v>
      </c>
      <c r="V100" s="302">
        <f t="shared" si="20"/>
        <v>9.1019953808414794E-2</v>
      </c>
      <c r="W100" s="302">
        <f t="shared" si="20"/>
        <v>7.8787561612392684E-2</v>
      </c>
      <c r="X100" s="302">
        <f t="shared" si="20"/>
        <v>7.8512264720342187E-2</v>
      </c>
      <c r="Y100" s="302">
        <f t="shared" si="20"/>
        <v>8.1967723322948272E-2</v>
      </c>
      <c r="DA100" s="72"/>
    </row>
    <row r="101" spans="1:105" ht="12" customHeight="1" x14ac:dyDescent="0.25">
      <c r="A101" s="62" t="s">
        <v>2191</v>
      </c>
      <c r="B101" s="302">
        <f t="shared" ref="B101:Y101" si="21">IF(B$52=0,0,B$52/B$5)</f>
        <v>4.435327945783904E-2</v>
      </c>
      <c r="C101" s="302">
        <f t="shared" si="21"/>
        <v>4.4223386696654099E-2</v>
      </c>
      <c r="D101" s="302">
        <f t="shared" si="21"/>
        <v>4.3808970704284668E-2</v>
      </c>
      <c r="E101" s="302">
        <f t="shared" si="21"/>
        <v>4.6624493658399893E-2</v>
      </c>
      <c r="F101" s="302">
        <f t="shared" si="21"/>
        <v>4.5952748577424325E-2</v>
      </c>
      <c r="G101" s="302">
        <f t="shared" si="21"/>
        <v>4.4043262871745821E-2</v>
      </c>
      <c r="H101" s="302">
        <f t="shared" si="21"/>
        <v>4.5650809392028598E-2</v>
      </c>
      <c r="I101" s="302">
        <f t="shared" si="21"/>
        <v>4.5429723721246533E-2</v>
      </c>
      <c r="J101" s="302">
        <f t="shared" si="21"/>
        <v>4.3716629416123642E-2</v>
      </c>
      <c r="K101" s="302">
        <f t="shared" si="21"/>
        <v>4.3840050959303802E-2</v>
      </c>
      <c r="L101" s="302">
        <f t="shared" si="21"/>
        <v>4.3206470651465455E-2</v>
      </c>
      <c r="M101" s="302">
        <f t="shared" si="21"/>
        <v>4.4104882779700059E-2</v>
      </c>
      <c r="N101" s="302">
        <f t="shared" si="21"/>
        <v>4.6761871029669215E-2</v>
      </c>
      <c r="O101" s="302">
        <f t="shared" si="21"/>
        <v>5.0898558542886177E-2</v>
      </c>
      <c r="P101" s="302">
        <f t="shared" si="21"/>
        <v>4.975833353295956E-2</v>
      </c>
      <c r="Q101" s="302">
        <f t="shared" si="21"/>
        <v>4.6866467119414085E-2</v>
      </c>
      <c r="R101" s="302">
        <f t="shared" si="21"/>
        <v>4.7784937080704332E-2</v>
      </c>
      <c r="S101" s="302">
        <f t="shared" si="21"/>
        <v>4.6496692568020435E-2</v>
      </c>
      <c r="T101" s="302">
        <f t="shared" si="21"/>
        <v>4.8204814973859519E-2</v>
      </c>
      <c r="U101" s="302">
        <f t="shared" si="21"/>
        <v>4.9855897046701812E-2</v>
      </c>
      <c r="V101" s="302">
        <f t="shared" si="21"/>
        <v>4.943864717731563E-2</v>
      </c>
      <c r="W101" s="302">
        <f t="shared" si="21"/>
        <v>5.14696590174736E-2</v>
      </c>
      <c r="X101" s="302">
        <f t="shared" si="21"/>
        <v>5.1414595204942834E-2</v>
      </c>
      <c r="Y101" s="302">
        <f t="shared" si="21"/>
        <v>5.0630215452721512E-2</v>
      </c>
      <c r="DA101" s="72"/>
    </row>
    <row r="102" spans="1:105" ht="12" customHeight="1" x14ac:dyDescent="0.25">
      <c r="A102" s="62" t="s">
        <v>2203</v>
      </c>
      <c r="B102" s="302">
        <f t="shared" ref="B102:Y102" si="22">IF(B$63=0,0,B$63/B$5)</f>
        <v>0</v>
      </c>
      <c r="C102" s="302">
        <f t="shared" si="22"/>
        <v>0</v>
      </c>
      <c r="D102" s="302">
        <f t="shared" si="22"/>
        <v>0</v>
      </c>
      <c r="E102" s="302">
        <f t="shared" si="22"/>
        <v>0</v>
      </c>
      <c r="F102" s="302">
        <f t="shared" si="22"/>
        <v>0</v>
      </c>
      <c r="G102" s="302">
        <f t="shared" si="22"/>
        <v>0</v>
      </c>
      <c r="H102" s="302">
        <f t="shared" si="22"/>
        <v>0</v>
      </c>
      <c r="I102" s="302">
        <f t="shared" si="22"/>
        <v>0</v>
      </c>
      <c r="J102" s="302">
        <f t="shared" si="22"/>
        <v>0</v>
      </c>
      <c r="K102" s="302">
        <f t="shared" si="22"/>
        <v>0</v>
      </c>
      <c r="L102" s="302">
        <f t="shared" si="22"/>
        <v>0</v>
      </c>
      <c r="M102" s="302">
        <f t="shared" si="22"/>
        <v>0</v>
      </c>
      <c r="N102" s="302">
        <f t="shared" si="22"/>
        <v>0</v>
      </c>
      <c r="O102" s="302">
        <f t="shared" si="22"/>
        <v>0</v>
      </c>
      <c r="P102" s="302">
        <f t="shared" si="22"/>
        <v>0</v>
      </c>
      <c r="Q102" s="302">
        <f t="shared" si="22"/>
        <v>0</v>
      </c>
      <c r="R102" s="302">
        <f t="shared" si="22"/>
        <v>0</v>
      </c>
      <c r="S102" s="302">
        <f t="shared" si="22"/>
        <v>0</v>
      </c>
      <c r="T102" s="302">
        <f t="shared" si="22"/>
        <v>0</v>
      </c>
      <c r="U102" s="302">
        <f t="shared" si="22"/>
        <v>0</v>
      </c>
      <c r="V102" s="302">
        <f t="shared" si="22"/>
        <v>0</v>
      </c>
      <c r="W102" s="302">
        <f t="shared" si="22"/>
        <v>0</v>
      </c>
      <c r="X102" s="302">
        <f t="shared" si="22"/>
        <v>0</v>
      </c>
      <c r="Y102" s="302">
        <f t="shared" si="22"/>
        <v>0</v>
      </c>
      <c r="DA102" s="72"/>
    </row>
    <row r="103" spans="1:105" ht="12" customHeight="1" x14ac:dyDescent="0.25">
      <c r="A103" s="62" t="s">
        <v>2205</v>
      </c>
      <c r="B103" s="302">
        <f t="shared" ref="B103:Y103" si="23">IF(B$64=0,0,B$64/B$5)</f>
        <v>0</v>
      </c>
      <c r="C103" s="302">
        <f t="shared" si="23"/>
        <v>0</v>
      </c>
      <c r="D103" s="302">
        <f t="shared" si="23"/>
        <v>0</v>
      </c>
      <c r="E103" s="302">
        <f t="shared" si="23"/>
        <v>0</v>
      </c>
      <c r="F103" s="302">
        <f t="shared" si="23"/>
        <v>0</v>
      </c>
      <c r="G103" s="302">
        <f t="shared" si="23"/>
        <v>0</v>
      </c>
      <c r="H103" s="302">
        <f t="shared" si="23"/>
        <v>0</v>
      </c>
      <c r="I103" s="302">
        <f t="shared" si="23"/>
        <v>0</v>
      </c>
      <c r="J103" s="302">
        <f t="shared" si="23"/>
        <v>0</v>
      </c>
      <c r="K103" s="302">
        <f t="shared" si="23"/>
        <v>0</v>
      </c>
      <c r="L103" s="302">
        <f t="shared" si="23"/>
        <v>0</v>
      </c>
      <c r="M103" s="302">
        <f t="shared" si="23"/>
        <v>0</v>
      </c>
      <c r="N103" s="302">
        <f t="shared" si="23"/>
        <v>0</v>
      </c>
      <c r="O103" s="302">
        <f t="shared" si="23"/>
        <v>0</v>
      </c>
      <c r="P103" s="302">
        <f t="shared" si="23"/>
        <v>0</v>
      </c>
      <c r="Q103" s="302">
        <f t="shared" si="23"/>
        <v>0</v>
      </c>
      <c r="R103" s="302">
        <f t="shared" si="23"/>
        <v>0</v>
      </c>
      <c r="S103" s="302">
        <f t="shared" si="23"/>
        <v>0</v>
      </c>
      <c r="T103" s="302">
        <f t="shared" si="23"/>
        <v>0</v>
      </c>
      <c r="U103" s="302">
        <f t="shared" si="23"/>
        <v>0</v>
      </c>
      <c r="V103" s="302">
        <f t="shared" si="23"/>
        <v>0</v>
      </c>
      <c r="W103" s="302">
        <f t="shared" si="23"/>
        <v>0</v>
      </c>
      <c r="X103" s="302">
        <f t="shared" si="23"/>
        <v>0</v>
      </c>
      <c r="Y103" s="302">
        <f t="shared" si="23"/>
        <v>0</v>
      </c>
      <c r="DA103" s="72"/>
    </row>
    <row r="104" spans="1:105" ht="12" customHeight="1" x14ac:dyDescent="0.25">
      <c r="A104" s="62" t="s">
        <v>2207</v>
      </c>
      <c r="B104" s="302">
        <f t="shared" ref="B104:Y104" si="24">IF(B$65=0,0,B$65/B$5)</f>
        <v>0</v>
      </c>
      <c r="C104" s="302">
        <f t="shared" si="24"/>
        <v>0</v>
      </c>
      <c r="D104" s="302">
        <f t="shared" si="24"/>
        <v>0</v>
      </c>
      <c r="E104" s="302">
        <f t="shared" si="24"/>
        <v>0</v>
      </c>
      <c r="F104" s="302">
        <f t="shared" si="24"/>
        <v>0</v>
      </c>
      <c r="G104" s="302">
        <f t="shared" si="24"/>
        <v>0</v>
      </c>
      <c r="H104" s="302">
        <f t="shared" si="24"/>
        <v>0</v>
      </c>
      <c r="I104" s="302">
        <f t="shared" si="24"/>
        <v>0</v>
      </c>
      <c r="J104" s="302">
        <f t="shared" si="24"/>
        <v>0</v>
      </c>
      <c r="K104" s="302">
        <f t="shared" si="24"/>
        <v>0</v>
      </c>
      <c r="L104" s="302">
        <f t="shared" si="24"/>
        <v>0</v>
      </c>
      <c r="M104" s="302">
        <f t="shared" si="24"/>
        <v>0</v>
      </c>
      <c r="N104" s="302">
        <f t="shared" si="24"/>
        <v>0</v>
      </c>
      <c r="O104" s="302">
        <f t="shared" si="24"/>
        <v>0</v>
      </c>
      <c r="P104" s="302">
        <f t="shared" si="24"/>
        <v>0</v>
      </c>
      <c r="Q104" s="302">
        <f t="shared" si="24"/>
        <v>0</v>
      </c>
      <c r="R104" s="302">
        <f t="shared" si="24"/>
        <v>0</v>
      </c>
      <c r="S104" s="302">
        <f t="shared" si="24"/>
        <v>0</v>
      </c>
      <c r="T104" s="302">
        <f t="shared" si="24"/>
        <v>0</v>
      </c>
      <c r="U104" s="302">
        <f t="shared" si="24"/>
        <v>0</v>
      </c>
      <c r="V104" s="302">
        <f t="shared" si="24"/>
        <v>0</v>
      </c>
      <c r="W104" s="302">
        <f t="shared" si="24"/>
        <v>0</v>
      </c>
      <c r="X104" s="302">
        <f t="shared" si="24"/>
        <v>0</v>
      </c>
      <c r="Y104" s="302">
        <f t="shared" si="24"/>
        <v>0</v>
      </c>
      <c r="DA104" s="72"/>
    </row>
    <row r="105" spans="1:105" ht="12" customHeight="1" x14ac:dyDescent="0.25">
      <c r="A105" s="174" t="s">
        <v>2209</v>
      </c>
      <c r="B105" s="301">
        <f t="shared" ref="B105:Y105" si="25">IF(B$66=0,0,B$66/B$5)</f>
        <v>3.3270883484681255E-2</v>
      </c>
      <c r="C105" s="301">
        <f t="shared" si="25"/>
        <v>3.3335546586035013E-2</v>
      </c>
      <c r="D105" s="301">
        <f t="shared" si="25"/>
        <v>3.3933361816667555E-2</v>
      </c>
      <c r="E105" s="301">
        <f t="shared" si="25"/>
        <v>3.3694740853099821E-2</v>
      </c>
      <c r="F105" s="301">
        <f t="shared" si="25"/>
        <v>3.7150188053736925E-2</v>
      </c>
      <c r="G105" s="301">
        <f t="shared" si="25"/>
        <v>4.1898859495749376E-2</v>
      </c>
      <c r="H105" s="301">
        <f t="shared" si="25"/>
        <v>3.9581908009752156E-2</v>
      </c>
      <c r="I105" s="301">
        <f t="shared" si="25"/>
        <v>4.181392801166442E-2</v>
      </c>
      <c r="J105" s="301">
        <f t="shared" si="25"/>
        <v>4.5028870304017435E-2</v>
      </c>
      <c r="K105" s="301">
        <f t="shared" si="25"/>
        <v>4.7656088202188952E-2</v>
      </c>
      <c r="L105" s="301">
        <f t="shared" si="25"/>
        <v>5.0507935706023521E-2</v>
      </c>
      <c r="M105" s="301">
        <f t="shared" si="25"/>
        <v>5.6857671902739257E-2</v>
      </c>
      <c r="N105" s="301">
        <f t="shared" si="25"/>
        <v>4.541421582199448E-2</v>
      </c>
      <c r="O105" s="301">
        <f t="shared" si="25"/>
        <v>3.7953506192558044E-2</v>
      </c>
      <c r="P105" s="301">
        <f t="shared" si="25"/>
        <v>3.8254409302497967E-2</v>
      </c>
      <c r="Q105" s="301">
        <f t="shared" si="25"/>
        <v>4.0077009545160955E-2</v>
      </c>
      <c r="R105" s="301">
        <f t="shared" si="25"/>
        <v>3.5996161542553876E-2</v>
      </c>
      <c r="S105" s="301">
        <f t="shared" si="25"/>
        <v>3.3437784418357909E-2</v>
      </c>
      <c r="T105" s="301">
        <f t="shared" si="25"/>
        <v>3.3767152718571794E-2</v>
      </c>
      <c r="U105" s="301">
        <f t="shared" si="25"/>
        <v>3.140461011931156E-2</v>
      </c>
      <c r="V105" s="301">
        <f t="shared" si="25"/>
        <v>3.1324191092614424E-2</v>
      </c>
      <c r="W105" s="301">
        <f t="shared" si="25"/>
        <v>3.0997031421117812E-2</v>
      </c>
      <c r="X105" s="301">
        <f t="shared" si="25"/>
        <v>3.0810467565277017E-2</v>
      </c>
      <c r="Y105" s="301">
        <f t="shared" si="25"/>
        <v>3.2929460395480406E-2</v>
      </c>
      <c r="DA105" s="178"/>
    </row>
    <row r="106" spans="1:105" ht="12" customHeight="1" x14ac:dyDescent="0.25">
      <c r="A106" s="62" t="s">
        <v>2210</v>
      </c>
      <c r="B106" s="302">
        <f t="shared" ref="B106:Y106" si="26">IF(B$67=0,0,B$67/B$5)</f>
        <v>2.4916249126971966E-2</v>
      </c>
      <c r="C106" s="302">
        <f t="shared" si="26"/>
        <v>2.5005379562842555E-2</v>
      </c>
      <c r="D106" s="302">
        <f t="shared" si="26"/>
        <v>2.5681256531649946E-2</v>
      </c>
      <c r="E106" s="302">
        <f t="shared" si="26"/>
        <v>2.4912287754010651E-2</v>
      </c>
      <c r="F106" s="302">
        <f t="shared" si="26"/>
        <v>2.84942686541113E-2</v>
      </c>
      <c r="G106" s="302">
        <f t="shared" si="26"/>
        <v>3.3602621614090888E-2</v>
      </c>
      <c r="H106" s="302">
        <f t="shared" si="26"/>
        <v>3.0982863581336794E-2</v>
      </c>
      <c r="I106" s="302">
        <f t="shared" si="26"/>
        <v>3.3256528529545956E-2</v>
      </c>
      <c r="J106" s="302">
        <f t="shared" si="26"/>
        <v>3.6794158945855644E-2</v>
      </c>
      <c r="K106" s="302">
        <f t="shared" si="26"/>
        <v>3.9398128464702364E-2</v>
      </c>
      <c r="L106" s="302">
        <f t="shared" si="26"/>
        <v>4.2369320735664372E-2</v>
      </c>
      <c r="M106" s="302">
        <f t="shared" si="26"/>
        <v>4.8549826947006283E-2</v>
      </c>
      <c r="N106" s="302">
        <f t="shared" si="26"/>
        <v>3.6605885544937676E-2</v>
      </c>
      <c r="O106" s="302">
        <f t="shared" si="26"/>
        <v>2.8365966079216608E-2</v>
      </c>
      <c r="P106" s="302">
        <f t="shared" si="26"/>
        <v>2.8881648415403093E-2</v>
      </c>
      <c r="Q106" s="302">
        <f t="shared" si="26"/>
        <v>3.1248976957570496E-2</v>
      </c>
      <c r="R106" s="302">
        <f t="shared" si="26"/>
        <v>2.6995120762809011E-2</v>
      </c>
      <c r="S106" s="302">
        <f t="shared" si="26"/>
        <v>2.4679404654852678E-2</v>
      </c>
      <c r="T106" s="302">
        <f t="shared" si="26"/>
        <v>2.4687021366155044E-2</v>
      </c>
      <c r="U106" s="302">
        <f t="shared" si="26"/>
        <v>2.2013471617439748E-2</v>
      </c>
      <c r="V106" s="302">
        <f t="shared" si="26"/>
        <v>2.2011648134006499E-2</v>
      </c>
      <c r="W106" s="302">
        <f t="shared" si="26"/>
        <v>2.1301915595111704E-2</v>
      </c>
      <c r="X106" s="302">
        <f t="shared" si="26"/>
        <v>2.1125723870163132E-2</v>
      </c>
      <c r="Y106" s="302">
        <f t="shared" si="26"/>
        <v>2.3392466903001004E-2</v>
      </c>
      <c r="DA106" s="72"/>
    </row>
    <row r="107" spans="1:105" ht="12" customHeight="1" x14ac:dyDescent="0.25">
      <c r="A107" s="62" t="s">
        <v>2212</v>
      </c>
      <c r="B107" s="302">
        <f t="shared" ref="B107:Y107" si="27">IF(B$68=0,0,B$68/B$5)</f>
        <v>8.3546343577092889E-3</v>
      </c>
      <c r="C107" s="302">
        <f t="shared" si="27"/>
        <v>8.3301670231924613E-3</v>
      </c>
      <c r="D107" s="302">
        <f t="shared" si="27"/>
        <v>8.2521052850176076E-3</v>
      </c>
      <c r="E107" s="302">
        <f t="shared" si="27"/>
        <v>8.7824530990891717E-3</v>
      </c>
      <c r="F107" s="302">
        <f t="shared" si="27"/>
        <v>8.6559193996256344E-3</v>
      </c>
      <c r="G107" s="302">
        <f t="shared" si="27"/>
        <v>8.2962378816584855E-3</v>
      </c>
      <c r="H107" s="302">
        <f t="shared" si="27"/>
        <v>8.5990444284153589E-3</v>
      </c>
      <c r="I107" s="302">
        <f t="shared" si="27"/>
        <v>8.5573994821184583E-3</v>
      </c>
      <c r="J107" s="302">
        <f t="shared" si="27"/>
        <v>8.2347113581617941E-3</v>
      </c>
      <c r="K107" s="302">
        <f t="shared" si="27"/>
        <v>8.2579597374865896E-3</v>
      </c>
      <c r="L107" s="302">
        <f t="shared" si="27"/>
        <v>8.1386149703591409E-3</v>
      </c>
      <c r="M107" s="302">
        <f t="shared" si="27"/>
        <v>8.3078449557329719E-3</v>
      </c>
      <c r="N107" s="302">
        <f t="shared" si="27"/>
        <v>8.8083302770568025E-3</v>
      </c>
      <c r="O107" s="302">
        <f t="shared" si="27"/>
        <v>9.5875401133414372E-3</v>
      </c>
      <c r="P107" s="302">
        <f t="shared" si="27"/>
        <v>9.3727608870948758E-3</v>
      </c>
      <c r="Q107" s="302">
        <f t="shared" si="27"/>
        <v>8.8280325875904637E-3</v>
      </c>
      <c r="R107" s="302">
        <f t="shared" si="27"/>
        <v>9.001040779744866E-3</v>
      </c>
      <c r="S107" s="302">
        <f t="shared" si="27"/>
        <v>8.7583797635052332E-3</v>
      </c>
      <c r="T107" s="302">
        <f t="shared" si="27"/>
        <v>9.0801313524167537E-3</v>
      </c>
      <c r="U107" s="302">
        <f t="shared" si="27"/>
        <v>9.39113850187181E-3</v>
      </c>
      <c r="V107" s="302">
        <f t="shared" si="27"/>
        <v>9.3125429586079292E-3</v>
      </c>
      <c r="W107" s="302">
        <f t="shared" si="27"/>
        <v>9.6951158260061079E-3</v>
      </c>
      <c r="X107" s="302">
        <f t="shared" si="27"/>
        <v>9.6847436951138857E-3</v>
      </c>
      <c r="Y107" s="302">
        <f t="shared" si="27"/>
        <v>9.536993492479405E-3</v>
      </c>
      <c r="DA107" s="72"/>
    </row>
    <row r="108" spans="1:105" ht="12" customHeight="1" x14ac:dyDescent="0.25">
      <c r="A108" s="62" t="s">
        <v>2224</v>
      </c>
      <c r="B108" s="302">
        <f t="shared" ref="B108:Y108" si="28">IF(B$79=0,0,B$79/B$5)</f>
        <v>0</v>
      </c>
      <c r="C108" s="302">
        <f t="shared" si="28"/>
        <v>0</v>
      </c>
      <c r="D108" s="302">
        <f t="shared" si="28"/>
        <v>0</v>
      </c>
      <c r="E108" s="302">
        <f t="shared" si="28"/>
        <v>0</v>
      </c>
      <c r="F108" s="302">
        <f t="shared" si="28"/>
        <v>0</v>
      </c>
      <c r="G108" s="302">
        <f t="shared" si="28"/>
        <v>0</v>
      </c>
      <c r="H108" s="302">
        <f t="shared" si="28"/>
        <v>0</v>
      </c>
      <c r="I108" s="302">
        <f t="shared" si="28"/>
        <v>0</v>
      </c>
      <c r="J108" s="302">
        <f t="shared" si="28"/>
        <v>0</v>
      </c>
      <c r="K108" s="302">
        <f t="shared" si="28"/>
        <v>0</v>
      </c>
      <c r="L108" s="302">
        <f t="shared" si="28"/>
        <v>0</v>
      </c>
      <c r="M108" s="302">
        <f t="shared" si="28"/>
        <v>0</v>
      </c>
      <c r="N108" s="302">
        <f t="shared" si="28"/>
        <v>0</v>
      </c>
      <c r="O108" s="302">
        <f t="shared" si="28"/>
        <v>0</v>
      </c>
      <c r="P108" s="302">
        <f t="shared" si="28"/>
        <v>0</v>
      </c>
      <c r="Q108" s="302">
        <f t="shared" si="28"/>
        <v>0</v>
      </c>
      <c r="R108" s="302">
        <f t="shared" si="28"/>
        <v>0</v>
      </c>
      <c r="S108" s="302">
        <f t="shared" si="28"/>
        <v>0</v>
      </c>
      <c r="T108" s="302">
        <f t="shared" si="28"/>
        <v>0</v>
      </c>
      <c r="U108" s="302">
        <f t="shared" si="28"/>
        <v>0</v>
      </c>
      <c r="V108" s="302">
        <f t="shared" si="28"/>
        <v>0</v>
      </c>
      <c r="W108" s="302">
        <f t="shared" si="28"/>
        <v>0</v>
      </c>
      <c r="X108" s="302">
        <f t="shared" si="28"/>
        <v>0</v>
      </c>
      <c r="Y108" s="302">
        <f t="shared" si="28"/>
        <v>0</v>
      </c>
      <c r="DA108" s="72"/>
    </row>
    <row r="109" spans="1:105" ht="12" customHeight="1" x14ac:dyDescent="0.25">
      <c r="A109" s="41" t="s">
        <v>2226</v>
      </c>
      <c r="B109" s="235">
        <f t="shared" ref="B109:Y109" si="29">IF(B$80=0,0,B$80/B$5)</f>
        <v>0</v>
      </c>
      <c r="C109" s="235">
        <f t="shared" si="29"/>
        <v>0</v>
      </c>
      <c r="D109" s="235">
        <f t="shared" si="29"/>
        <v>0</v>
      </c>
      <c r="E109" s="235">
        <f t="shared" si="29"/>
        <v>0</v>
      </c>
      <c r="F109" s="235">
        <f t="shared" si="29"/>
        <v>0</v>
      </c>
      <c r="G109" s="235">
        <f t="shared" si="29"/>
        <v>0</v>
      </c>
      <c r="H109" s="235">
        <f t="shared" si="29"/>
        <v>0</v>
      </c>
      <c r="I109" s="235">
        <f t="shared" si="29"/>
        <v>0</v>
      </c>
      <c r="J109" s="235">
        <f t="shared" si="29"/>
        <v>0</v>
      </c>
      <c r="K109" s="235">
        <f t="shared" si="29"/>
        <v>0</v>
      </c>
      <c r="L109" s="235">
        <f t="shared" si="29"/>
        <v>0</v>
      </c>
      <c r="M109" s="235">
        <f t="shared" si="29"/>
        <v>0</v>
      </c>
      <c r="N109" s="235">
        <f t="shared" si="29"/>
        <v>0</v>
      </c>
      <c r="O109" s="235">
        <f t="shared" si="29"/>
        <v>0</v>
      </c>
      <c r="P109" s="235">
        <f t="shared" si="29"/>
        <v>0</v>
      </c>
      <c r="Q109" s="235">
        <f t="shared" si="29"/>
        <v>0</v>
      </c>
      <c r="R109" s="235">
        <f t="shared" si="29"/>
        <v>0</v>
      </c>
      <c r="S109" s="235">
        <f t="shared" si="29"/>
        <v>0</v>
      </c>
      <c r="T109" s="235">
        <f t="shared" si="29"/>
        <v>0</v>
      </c>
      <c r="U109" s="235">
        <f t="shared" si="29"/>
        <v>0</v>
      </c>
      <c r="V109" s="235">
        <f t="shared" si="29"/>
        <v>0</v>
      </c>
      <c r="W109" s="235">
        <f t="shared" si="29"/>
        <v>0</v>
      </c>
      <c r="X109" s="235">
        <f t="shared" si="29"/>
        <v>0</v>
      </c>
      <c r="Y109" s="235">
        <f t="shared" si="29"/>
        <v>0</v>
      </c>
      <c r="DA109" s="97"/>
    </row>
    <row r="110" spans="1:105" ht="12" customHeight="1" x14ac:dyDescent="0.25">
      <c r="A110" s="172"/>
      <c r="B110" s="172"/>
      <c r="C110" s="172"/>
      <c r="D110" s="172"/>
      <c r="E110" s="172"/>
      <c r="F110" s="172"/>
      <c r="G110" s="172"/>
      <c r="H110" s="172"/>
      <c r="I110" s="172"/>
      <c r="J110" s="172"/>
      <c r="K110" s="172"/>
      <c r="L110" s="172"/>
      <c r="M110" s="172"/>
      <c r="N110" s="172"/>
      <c r="O110" s="172"/>
      <c r="P110" s="172"/>
      <c r="Q110" s="172"/>
      <c r="R110" s="172"/>
      <c r="S110" s="172"/>
      <c r="T110" s="172"/>
      <c r="U110" s="172"/>
      <c r="V110" s="172"/>
      <c r="W110" s="172"/>
      <c r="X110" s="172"/>
      <c r="Y110" s="172"/>
      <c r="DA110" s="176"/>
    </row>
    <row r="111" spans="1:105" ht="15" customHeight="1" x14ac:dyDescent="0.25">
      <c r="A111" s="32" t="s">
        <v>430</v>
      </c>
      <c r="B111" s="257"/>
      <c r="C111" s="257"/>
      <c r="D111" s="257"/>
      <c r="E111" s="257"/>
      <c r="F111" s="257"/>
      <c r="G111" s="257"/>
      <c r="H111" s="257"/>
      <c r="I111" s="257"/>
      <c r="J111" s="257"/>
      <c r="K111" s="257"/>
      <c r="L111" s="257"/>
      <c r="M111" s="257"/>
      <c r="N111" s="257"/>
      <c r="O111" s="257"/>
      <c r="P111" s="257"/>
      <c r="Q111" s="257"/>
      <c r="R111" s="257"/>
      <c r="S111" s="257"/>
      <c r="T111" s="257"/>
      <c r="U111" s="257"/>
      <c r="V111" s="257"/>
      <c r="W111" s="257"/>
      <c r="X111" s="257"/>
      <c r="Y111" s="257"/>
      <c r="DA111" s="88"/>
    </row>
    <row r="112" spans="1:105" ht="12" customHeight="1" x14ac:dyDescent="0.25">
      <c r="A112" s="172"/>
      <c r="B112" s="172"/>
      <c r="C112" s="172"/>
      <c r="D112" s="172"/>
      <c r="E112" s="172"/>
      <c r="F112" s="172"/>
      <c r="G112" s="172"/>
      <c r="H112" s="172"/>
      <c r="I112" s="172"/>
      <c r="J112" s="172"/>
      <c r="K112" s="172"/>
      <c r="L112" s="172"/>
      <c r="M112" s="172"/>
      <c r="N112" s="172"/>
      <c r="O112" s="172"/>
      <c r="P112" s="172"/>
      <c r="Q112" s="172"/>
      <c r="R112" s="172"/>
      <c r="S112" s="172"/>
      <c r="T112" s="172"/>
      <c r="U112" s="172"/>
      <c r="V112" s="172"/>
      <c r="W112" s="172"/>
      <c r="X112" s="172"/>
      <c r="Y112" s="172"/>
      <c r="DA112" s="176"/>
    </row>
    <row r="113" spans="1:105" ht="12" customHeight="1" x14ac:dyDescent="0.25">
      <c r="A113" s="35" t="s">
        <v>22</v>
      </c>
      <c r="B113" s="320">
        <f>IF(B$5=0,0,B$5/FBT_fec!B$5)</f>
        <v>1.6070809234497945</v>
      </c>
      <c r="C113" s="320">
        <f>IF(C$5=0,0,C$5/FBT_fec!C$5)</f>
        <v>1.5533655920500733</v>
      </c>
      <c r="D113" s="320">
        <f>IF(D$5=0,0,D$5/FBT_fec!D$5)</f>
        <v>1.5056055520500295</v>
      </c>
      <c r="E113" s="320">
        <f>IF(E$5=0,0,E$5/FBT_fec!E$5)</f>
        <v>1.5369399978696552</v>
      </c>
      <c r="F113" s="320">
        <f>IF(F$5=0,0,F$5/FBT_fec!F$5)</f>
        <v>1.3440132579789783</v>
      </c>
      <c r="G113" s="320">
        <f>IF(G$5=0,0,G$5/FBT_fec!G$5)</f>
        <v>1.1498330710461451</v>
      </c>
      <c r="H113" s="320">
        <f>IF(H$5=0,0,H$5/FBT_fec!H$5)</f>
        <v>1.261643870910212</v>
      </c>
      <c r="I113" s="320">
        <f>IF(I$5=0,0,I$5/FBT_fec!I$5)</f>
        <v>1.0892233690958422</v>
      </c>
      <c r="J113" s="320">
        <f>IF(J$5=0,0,J$5/FBT_fec!J$5)</f>
        <v>0.99172318764865575</v>
      </c>
      <c r="K113" s="320">
        <f>IF(K$5=0,0,K$5/FBT_fec!K$5)</f>
        <v>0.93169746529105413</v>
      </c>
      <c r="L113" s="320">
        <f>IF(L$5=0,0,L$5/FBT_fec!L$5)</f>
        <v>0.83721212717012317</v>
      </c>
      <c r="M113" s="320">
        <f>IF(M$5=0,0,M$5/FBT_fec!M$5)</f>
        <v>0.67064260982727553</v>
      </c>
      <c r="N113" s="320">
        <f>IF(N$5=0,0,N$5/FBT_fec!N$5)</f>
        <v>0.94477829850504391</v>
      </c>
      <c r="O113" s="320">
        <f>IF(O$5=0,0,O$5/FBT_fec!O$5)</f>
        <v>1.1756681396124067</v>
      </c>
      <c r="P113" s="320">
        <f>IF(P$5=0,0,P$5/FBT_fec!P$5)</f>
        <v>1.2011009318303982</v>
      </c>
      <c r="Q113" s="320">
        <f>IF(Q$5=0,0,Q$5/FBT_fec!Q$5)</f>
        <v>1.1484985874494935</v>
      </c>
      <c r="R113" s="320">
        <f>IF(R$5=0,0,R$5/FBT_fec!R$5)</f>
        <v>1.3771554058663731</v>
      </c>
      <c r="S113" s="320">
        <f>IF(S$5=0,0,S$5/FBT_fec!S$5)</f>
        <v>1.4620645846649316</v>
      </c>
      <c r="T113" s="320">
        <f>IF(T$5=0,0,T$5/FBT_fec!T$5)</f>
        <v>1.2992544224593217</v>
      </c>
      <c r="U113" s="320">
        <f>IF(U$5=0,0,U$5/FBT_fec!U$5)</f>
        <v>1.2441359044609628</v>
      </c>
      <c r="V113" s="320">
        <f>IF(V$5=0,0,V$5/FBT_fec!V$5)</f>
        <v>1.1447216848627912</v>
      </c>
      <c r="W113" s="320">
        <f>IF(W$5=0,0,W$5/FBT_fec!W$5)</f>
        <v>1.3072587863577843</v>
      </c>
      <c r="X113" s="320">
        <f>IF(X$5=0,0,X$5/FBT_fec!X$5)</f>
        <v>1.3064256910541316</v>
      </c>
      <c r="Y113" s="320">
        <f>IF(Y$5=0,0,Y$5/FBT_fec!Y$5)</f>
        <v>1.2799997124917417</v>
      </c>
      <c r="DA113" s="95"/>
    </row>
    <row r="114" spans="1:105" ht="12" customHeight="1" x14ac:dyDescent="0.25">
      <c r="A114" s="55" t="s">
        <v>91</v>
      </c>
      <c r="B114" s="330">
        <f>IF(B$6=0,0,B$6/FBT_fec!B$6)</f>
        <v>0</v>
      </c>
      <c r="C114" s="330">
        <f>IF(C$6=0,0,C$6/FBT_fec!C$6)</f>
        <v>0</v>
      </c>
      <c r="D114" s="330">
        <f>IF(D$6=0,0,D$6/FBT_fec!D$6)</f>
        <v>0</v>
      </c>
      <c r="E114" s="330">
        <f>IF(E$6=0,0,E$6/FBT_fec!E$6)</f>
        <v>0</v>
      </c>
      <c r="F114" s="330">
        <f>IF(F$6=0,0,F$6/FBT_fec!F$6)</f>
        <v>0</v>
      </c>
      <c r="G114" s="330">
        <f>IF(G$6=0,0,G$6/FBT_fec!G$6)</f>
        <v>0</v>
      </c>
      <c r="H114" s="330">
        <f>IF(H$6=0,0,H$6/FBT_fec!H$6)</f>
        <v>0</v>
      </c>
      <c r="I114" s="330">
        <f>IF(I$6=0,0,I$6/FBT_fec!I$6)</f>
        <v>0</v>
      </c>
      <c r="J114" s="330">
        <f>IF(J$6=0,0,J$6/FBT_fec!J$6)</f>
        <v>0</v>
      </c>
      <c r="K114" s="330">
        <f>IF(K$6=0,0,K$6/FBT_fec!K$6)</f>
        <v>0</v>
      </c>
      <c r="L114" s="330">
        <f>IF(L$6=0,0,L$6/FBT_fec!L$6)</f>
        <v>0</v>
      </c>
      <c r="M114" s="330">
        <f>IF(M$6=0,0,M$6/FBT_fec!M$6)</f>
        <v>0</v>
      </c>
      <c r="N114" s="330">
        <f>IF(N$6=0,0,N$6/FBT_fec!N$6)</f>
        <v>0</v>
      </c>
      <c r="O114" s="330">
        <f>IF(O$6=0,0,O$6/FBT_fec!O$6)</f>
        <v>0</v>
      </c>
      <c r="P114" s="330">
        <f>IF(P$6=0,0,P$6/FBT_fec!P$6)</f>
        <v>0</v>
      </c>
      <c r="Q114" s="330">
        <f>IF(Q$6=0,0,Q$6/FBT_fec!Q$6)</f>
        <v>0</v>
      </c>
      <c r="R114" s="330">
        <f>IF(R$6=0,0,R$6/FBT_fec!R$6)</f>
        <v>0</v>
      </c>
      <c r="S114" s="330">
        <f>IF(S$6=0,0,S$6/FBT_fec!S$6)</f>
        <v>0</v>
      </c>
      <c r="T114" s="330">
        <f>IF(T$6=0,0,T$6/FBT_fec!T$6)</f>
        <v>0</v>
      </c>
      <c r="U114" s="330">
        <f>IF(U$6=0,0,U$6/FBT_fec!U$6)</f>
        <v>0</v>
      </c>
      <c r="V114" s="330">
        <f>IF(V$6=0,0,V$6/FBT_fec!V$6)</f>
        <v>0</v>
      </c>
      <c r="W114" s="330">
        <f>IF(W$6=0,0,W$6/FBT_fec!W$6)</f>
        <v>0</v>
      </c>
      <c r="X114" s="330">
        <f>IF(X$6=0,0,X$6/FBT_fec!X$6)</f>
        <v>0</v>
      </c>
      <c r="Y114" s="330">
        <f>IF(Y$6=0,0,Y$6/FBT_fec!Y$6)</f>
        <v>0</v>
      </c>
      <c r="DA114" s="67"/>
    </row>
    <row r="115" spans="1:105" ht="12" customHeight="1" x14ac:dyDescent="0.25">
      <c r="A115" s="173" t="s">
        <v>92</v>
      </c>
      <c r="B115" s="331">
        <f>IF(B$7=0,0,B$7/FBT_fec!B$7)</f>
        <v>0</v>
      </c>
      <c r="C115" s="331">
        <f>IF(C$7=0,0,C$7/FBT_fec!C$7)</f>
        <v>0</v>
      </c>
      <c r="D115" s="331">
        <f>IF(D$7=0,0,D$7/FBT_fec!D$7)</f>
        <v>0</v>
      </c>
      <c r="E115" s="331">
        <f>IF(E$7=0,0,E$7/FBT_fec!E$7)</f>
        <v>0</v>
      </c>
      <c r="F115" s="331">
        <f>IF(F$7=0,0,F$7/FBT_fec!F$7)</f>
        <v>0</v>
      </c>
      <c r="G115" s="331">
        <f>IF(G$7=0,0,G$7/FBT_fec!G$7)</f>
        <v>0</v>
      </c>
      <c r="H115" s="331">
        <f>IF(H$7=0,0,H$7/FBT_fec!H$7)</f>
        <v>0</v>
      </c>
      <c r="I115" s="331">
        <f>IF(I$7=0,0,I$7/FBT_fec!I$7)</f>
        <v>0</v>
      </c>
      <c r="J115" s="331">
        <f>IF(J$7=0,0,J$7/FBT_fec!J$7)</f>
        <v>0</v>
      </c>
      <c r="K115" s="331">
        <f>IF(K$7=0,0,K$7/FBT_fec!K$7)</f>
        <v>0</v>
      </c>
      <c r="L115" s="331">
        <f>IF(L$7=0,0,L$7/FBT_fec!L$7)</f>
        <v>0</v>
      </c>
      <c r="M115" s="331">
        <f>IF(M$7=0,0,M$7/FBT_fec!M$7)</f>
        <v>0</v>
      </c>
      <c r="N115" s="331">
        <f>IF(N$7=0,0,N$7/FBT_fec!N$7)</f>
        <v>0</v>
      </c>
      <c r="O115" s="331">
        <f>IF(O$7=0,0,O$7/FBT_fec!O$7)</f>
        <v>0</v>
      </c>
      <c r="P115" s="331">
        <f>IF(P$7=0,0,P$7/FBT_fec!P$7)</f>
        <v>0</v>
      </c>
      <c r="Q115" s="331">
        <f>IF(Q$7=0,0,Q$7/FBT_fec!Q$7)</f>
        <v>0</v>
      </c>
      <c r="R115" s="331">
        <f>IF(R$7=0,0,R$7/FBT_fec!R$7)</f>
        <v>0</v>
      </c>
      <c r="S115" s="331">
        <f>IF(S$7=0,0,S$7/FBT_fec!S$7)</f>
        <v>0</v>
      </c>
      <c r="T115" s="331">
        <f>IF(T$7=0,0,T$7/FBT_fec!T$7)</f>
        <v>0</v>
      </c>
      <c r="U115" s="331">
        <f>IF(U$7=0,0,U$7/FBT_fec!U$7)</f>
        <v>0</v>
      </c>
      <c r="V115" s="331">
        <f>IF(V$7=0,0,V$7/FBT_fec!V$7)</f>
        <v>0</v>
      </c>
      <c r="W115" s="331">
        <f>IF(W$7=0,0,W$7/FBT_fec!W$7)</f>
        <v>0</v>
      </c>
      <c r="X115" s="331">
        <f>IF(X$7=0,0,X$7/FBT_fec!X$7)</f>
        <v>0</v>
      </c>
      <c r="Y115" s="331">
        <f>IF(Y$7=0,0,Y$7/FBT_fec!Y$7)</f>
        <v>0</v>
      </c>
      <c r="DA115" s="177"/>
    </row>
    <row r="116" spans="1:105" ht="12" customHeight="1" x14ac:dyDescent="0.25">
      <c r="A116" s="173" t="s">
        <v>93</v>
      </c>
      <c r="B116" s="331">
        <f>IF(B$8=0,0,B$8/FBT_fec!B$8)</f>
        <v>0</v>
      </c>
      <c r="C116" s="331">
        <f>IF(C$8=0,0,C$8/FBT_fec!C$8)</f>
        <v>0</v>
      </c>
      <c r="D116" s="331">
        <f>IF(D$8=0,0,D$8/FBT_fec!D$8)</f>
        <v>0</v>
      </c>
      <c r="E116" s="331">
        <f>IF(E$8=0,0,E$8/FBT_fec!E$8)</f>
        <v>0</v>
      </c>
      <c r="F116" s="331">
        <f>IF(F$8=0,0,F$8/FBT_fec!F$8)</f>
        <v>0</v>
      </c>
      <c r="G116" s="331">
        <f>IF(G$8=0,0,G$8/FBT_fec!G$8)</f>
        <v>0</v>
      </c>
      <c r="H116" s="331">
        <f>IF(H$8=0,0,H$8/FBT_fec!H$8)</f>
        <v>0</v>
      </c>
      <c r="I116" s="331">
        <f>IF(I$8=0,0,I$8/FBT_fec!I$8)</f>
        <v>0</v>
      </c>
      <c r="J116" s="331">
        <f>IF(J$8=0,0,J$8/FBT_fec!J$8)</f>
        <v>0</v>
      </c>
      <c r="K116" s="331">
        <f>IF(K$8=0,0,K$8/FBT_fec!K$8)</f>
        <v>0</v>
      </c>
      <c r="L116" s="331">
        <f>IF(L$8=0,0,L$8/FBT_fec!L$8)</f>
        <v>0</v>
      </c>
      <c r="M116" s="331">
        <f>IF(M$8=0,0,M$8/FBT_fec!M$8)</f>
        <v>0</v>
      </c>
      <c r="N116" s="331">
        <f>IF(N$8=0,0,N$8/FBT_fec!N$8)</f>
        <v>0</v>
      </c>
      <c r="O116" s="331">
        <f>IF(O$8=0,0,O$8/FBT_fec!O$8)</f>
        <v>0</v>
      </c>
      <c r="P116" s="331">
        <f>IF(P$8=0,0,P$8/FBT_fec!P$8)</f>
        <v>0</v>
      </c>
      <c r="Q116" s="331">
        <f>IF(Q$8=0,0,Q$8/FBT_fec!Q$8)</f>
        <v>0</v>
      </c>
      <c r="R116" s="331">
        <f>IF(R$8=0,0,R$8/FBT_fec!R$8)</f>
        <v>0</v>
      </c>
      <c r="S116" s="331">
        <f>IF(S$8=0,0,S$8/FBT_fec!S$8)</f>
        <v>0</v>
      </c>
      <c r="T116" s="331">
        <f>IF(T$8=0,0,T$8/FBT_fec!T$8)</f>
        <v>0</v>
      </c>
      <c r="U116" s="331">
        <f>IF(U$8=0,0,U$8/FBT_fec!U$8)</f>
        <v>0</v>
      </c>
      <c r="V116" s="331">
        <f>IF(V$8=0,0,V$8/FBT_fec!V$8)</f>
        <v>0</v>
      </c>
      <c r="W116" s="331">
        <f>IF(W$8=0,0,W$8/FBT_fec!W$8)</f>
        <v>0</v>
      </c>
      <c r="X116" s="331">
        <f>IF(X$8=0,0,X$8/FBT_fec!X$8)</f>
        <v>0</v>
      </c>
      <c r="Y116" s="331">
        <f>IF(Y$8=0,0,Y$8/FBT_fec!Y$8)</f>
        <v>0</v>
      </c>
      <c r="DA116" s="177"/>
    </row>
    <row r="117" spans="1:105" ht="12" customHeight="1" x14ac:dyDescent="0.25">
      <c r="A117" s="173" t="s">
        <v>94</v>
      </c>
      <c r="B117" s="331">
        <f>IF(B$9=0,0,B$9/FBT_fec!B$9)</f>
        <v>0</v>
      </c>
      <c r="C117" s="331">
        <f>IF(C$9=0,0,C$9/FBT_fec!C$9)</f>
        <v>0</v>
      </c>
      <c r="D117" s="331">
        <f>IF(D$9=0,0,D$9/FBT_fec!D$9)</f>
        <v>0</v>
      </c>
      <c r="E117" s="331">
        <f>IF(E$9=0,0,E$9/FBT_fec!E$9)</f>
        <v>0</v>
      </c>
      <c r="F117" s="331">
        <f>IF(F$9=0,0,F$9/FBT_fec!F$9)</f>
        <v>0</v>
      </c>
      <c r="G117" s="331">
        <f>IF(G$9=0,0,G$9/FBT_fec!G$9)</f>
        <v>0</v>
      </c>
      <c r="H117" s="331">
        <f>IF(H$9=0,0,H$9/FBT_fec!H$9)</f>
        <v>0</v>
      </c>
      <c r="I117" s="331">
        <f>IF(I$9=0,0,I$9/FBT_fec!I$9)</f>
        <v>0</v>
      </c>
      <c r="J117" s="331">
        <f>IF(J$9=0,0,J$9/FBT_fec!J$9)</f>
        <v>0</v>
      </c>
      <c r="K117" s="331">
        <f>IF(K$9=0,0,K$9/FBT_fec!K$9)</f>
        <v>0</v>
      </c>
      <c r="L117" s="331">
        <f>IF(L$9=0,0,L$9/FBT_fec!L$9)</f>
        <v>0</v>
      </c>
      <c r="M117" s="331">
        <f>IF(M$9=0,0,M$9/FBT_fec!M$9)</f>
        <v>0</v>
      </c>
      <c r="N117" s="331">
        <f>IF(N$9=0,0,N$9/FBT_fec!N$9)</f>
        <v>0</v>
      </c>
      <c r="O117" s="331">
        <f>IF(O$9=0,0,O$9/FBT_fec!O$9)</f>
        <v>0</v>
      </c>
      <c r="P117" s="331">
        <f>IF(P$9=0,0,P$9/FBT_fec!P$9)</f>
        <v>0</v>
      </c>
      <c r="Q117" s="331">
        <f>IF(Q$9=0,0,Q$9/FBT_fec!Q$9)</f>
        <v>0</v>
      </c>
      <c r="R117" s="331">
        <f>IF(R$9=0,0,R$9/FBT_fec!R$9)</f>
        <v>0</v>
      </c>
      <c r="S117" s="331">
        <f>IF(S$9=0,0,S$9/FBT_fec!S$9)</f>
        <v>0</v>
      </c>
      <c r="T117" s="331">
        <f>IF(T$9=0,0,T$9/FBT_fec!T$9)</f>
        <v>0</v>
      </c>
      <c r="U117" s="331">
        <f>IF(U$9=0,0,U$9/FBT_fec!U$9)</f>
        <v>0</v>
      </c>
      <c r="V117" s="331">
        <f>IF(V$9=0,0,V$9/FBT_fec!V$9)</f>
        <v>0</v>
      </c>
      <c r="W117" s="331">
        <f>IF(W$9=0,0,W$9/FBT_fec!W$9)</f>
        <v>0</v>
      </c>
      <c r="X117" s="331">
        <f>IF(X$9=0,0,X$9/FBT_fec!X$9)</f>
        <v>0</v>
      </c>
      <c r="Y117" s="331">
        <f>IF(Y$9=0,0,Y$9/FBT_fec!Y$9)</f>
        <v>0</v>
      </c>
      <c r="DA117" s="177"/>
    </row>
    <row r="118" spans="1:105" ht="12" customHeight="1" x14ac:dyDescent="0.25">
      <c r="A118" s="56" t="s">
        <v>95</v>
      </c>
      <c r="B118" s="332">
        <f>IF(B$10=0,0,B$10/FBT_fec!B$10)</f>
        <v>2.1735354043916373</v>
      </c>
      <c r="C118" s="332">
        <f>IF(C$10=0,0,C$10/FBT_fec!C$10)</f>
        <v>2.0838408088213827</v>
      </c>
      <c r="D118" s="332">
        <f>IF(D$10=0,0,D$10/FBT_fec!D$10)</f>
        <v>2.0403044635888148</v>
      </c>
      <c r="E118" s="332">
        <f>IF(E$10=0,0,E$10/FBT_fec!E$10)</f>
        <v>1.5270166650767238</v>
      </c>
      <c r="F118" s="332">
        <f>IF(F$10=0,0,F$10/FBT_fec!F$10)</f>
        <v>1.2014802675601808</v>
      </c>
      <c r="G118" s="332">
        <f>IF(G$10=0,0,G$10/FBT_fec!G$10)</f>
        <v>1.3416306797071718</v>
      </c>
      <c r="H118" s="332">
        <f>IF(H$10=0,0,H$10/FBT_fec!H$10)</f>
        <v>1.3467983295092323</v>
      </c>
      <c r="I118" s="332">
        <f>IF(I$10=0,0,I$10/FBT_fec!I$10)</f>
        <v>0.83539140012435442</v>
      </c>
      <c r="J118" s="332">
        <f>IF(J$10=0,0,J$10/FBT_fec!J$10)</f>
        <v>0.92126227725249232</v>
      </c>
      <c r="K118" s="332">
        <f>IF(K$10=0,0,K$10/FBT_fec!K$10)</f>
        <v>0.95178120987030823</v>
      </c>
      <c r="L118" s="332">
        <f>IF(L$10=0,0,L$10/FBT_fec!L$10)</f>
        <v>0.78852064425742818</v>
      </c>
      <c r="M118" s="332">
        <f>IF(M$10=0,0,M$10/FBT_fec!M$10)</f>
        <v>0.40106006780411224</v>
      </c>
      <c r="N118" s="332">
        <f>IF(N$10=0,0,N$10/FBT_fec!N$10)</f>
        <v>0.64391088775036665</v>
      </c>
      <c r="O118" s="332">
        <f>IF(O$10=0,0,O$10/FBT_fec!O$10)</f>
        <v>0.5127476077814368</v>
      </c>
      <c r="P118" s="332">
        <f>IF(P$10=0,0,P$10/FBT_fec!P$10)</f>
        <v>0.64414027660566897</v>
      </c>
      <c r="Q118" s="332">
        <f>IF(Q$10=0,0,Q$10/FBT_fec!Q$10)</f>
        <v>0.82093451466192358</v>
      </c>
      <c r="R118" s="332">
        <f>IF(R$10=0,0,R$10/FBT_fec!R$10)</f>
        <v>1.1031885990417538</v>
      </c>
      <c r="S118" s="332">
        <f>IF(S$10=0,0,S$10/FBT_fec!S$10)</f>
        <v>1.5057768321761134</v>
      </c>
      <c r="T118" s="332">
        <f>IF(T$10=0,0,T$10/FBT_fec!T$10)</f>
        <v>0.85665571839830901</v>
      </c>
      <c r="U118" s="332">
        <f>IF(U$10=0,0,U$10/FBT_fec!U$10)</f>
        <v>0.54247033453299176</v>
      </c>
      <c r="V118" s="332">
        <f>IF(V$10=0,0,V$10/FBT_fec!V$10)</f>
        <v>0.52326543498938516</v>
      </c>
      <c r="W118" s="332">
        <f>IF(W$10=0,0,W$10/FBT_fec!W$10)</f>
        <v>0.58324203879841718</v>
      </c>
      <c r="X118" s="332">
        <f>IF(X$10=0,0,X$10/FBT_fec!X$10)</f>
        <v>0.60445338368601809</v>
      </c>
      <c r="Y118" s="332">
        <f>IF(Y$10=0,0,Y$10/FBT_fec!Y$10)</f>
        <v>0.67224214866968279</v>
      </c>
      <c r="DA118" s="68"/>
    </row>
    <row r="119" spans="1:105" ht="12" customHeight="1" x14ac:dyDescent="0.25">
      <c r="A119" s="174" t="s">
        <v>2147</v>
      </c>
      <c r="B119" s="348">
        <f>IF(B$16=0,0,B$16/FBT_fec!B$16)</f>
        <v>2.7921303636141492</v>
      </c>
      <c r="C119" s="348">
        <f>IF(C$16=0,0,C$16/FBT_fec!C$16)</f>
        <v>2.7413167242777892</v>
      </c>
      <c r="D119" s="348">
        <f>IF(D$16=0,0,D$16/FBT_fec!D$16)</f>
        <v>2.7226658332446108</v>
      </c>
      <c r="E119" s="348">
        <f>IF(E$16=0,0,E$16/FBT_fec!E$16)</f>
        <v>2.3969855826489463</v>
      </c>
      <c r="F119" s="348">
        <f>IF(F$16=0,0,F$16/FBT_fec!F$16)</f>
        <v>2.1447475714649529</v>
      </c>
      <c r="G119" s="348">
        <f>IF(G$16=0,0,G$16/FBT_fec!G$16)</f>
        <v>1.9737444430653566</v>
      </c>
      <c r="H119" s="348">
        <f>IF(H$16=0,0,H$16/FBT_fec!H$16)</f>
        <v>1.9913795406194115</v>
      </c>
      <c r="I119" s="348">
        <f>IF(I$16=0,0,I$16/FBT_fec!I$16)</f>
        <v>1.6521089903180015</v>
      </c>
      <c r="J119" s="348">
        <f>IF(J$16=0,0,J$16/FBT_fec!J$16)</f>
        <v>1.6378888716666322</v>
      </c>
      <c r="K119" s="348">
        <f>IF(K$16=0,0,K$16/FBT_fec!K$16)</f>
        <v>1.463931102616383</v>
      </c>
      <c r="L119" s="348">
        <f>IF(L$16=0,0,L$16/FBT_fec!L$16)</f>
        <v>1.2893198094996463</v>
      </c>
      <c r="M119" s="348">
        <f>IF(M$16=0,0,M$16/FBT_fec!M$16)</f>
        <v>0.75856045994161558</v>
      </c>
      <c r="N119" s="348">
        <f>IF(N$16=0,0,N$16/FBT_fec!N$16)</f>
        <v>1.1648792296314769</v>
      </c>
      <c r="O119" s="348">
        <f>IF(O$16=0,0,O$16/FBT_fec!O$16)</f>
        <v>1.1070290262239695</v>
      </c>
      <c r="P119" s="348">
        <f>IF(P$16=0,0,P$16/FBT_fec!P$16)</f>
        <v>1.3017508045585497</v>
      </c>
      <c r="Q119" s="348">
        <f>IF(Q$16=0,0,Q$16/FBT_fec!Q$16)</f>
        <v>1.6225971365552687</v>
      </c>
      <c r="R119" s="348">
        <f>IF(R$16=0,0,R$16/FBT_fec!R$16)</f>
        <v>1.9540863138063829</v>
      </c>
      <c r="S119" s="348">
        <f>IF(S$16=0,0,S$16/FBT_fec!S$16)</f>
        <v>2.3032991016306301</v>
      </c>
      <c r="T119" s="348">
        <f>IF(T$16=0,0,T$16/FBT_fec!T$16)</f>
        <v>1.8007635300186768</v>
      </c>
      <c r="U119" s="348">
        <f>IF(U$16=0,0,U$16/FBT_fec!U$16)</f>
        <v>1.5081457755867405</v>
      </c>
      <c r="V119" s="348">
        <f>IF(V$16=0,0,V$16/FBT_fec!V$16)</f>
        <v>1.4172750404872894</v>
      </c>
      <c r="W119" s="348">
        <f>IF(W$16=0,0,W$16/FBT_fec!W$16)</f>
        <v>1.3789347703741399</v>
      </c>
      <c r="X119" s="348">
        <f>IF(X$16=0,0,X$16/FBT_fec!X$16)</f>
        <v>1.391413915040798</v>
      </c>
      <c r="Y119" s="348">
        <f>IF(Y$16=0,0,Y$16/FBT_fec!Y$16)</f>
        <v>1.428063555117024</v>
      </c>
      <c r="DA119" s="178"/>
    </row>
    <row r="120" spans="1:105" ht="12" customHeight="1" x14ac:dyDescent="0.25">
      <c r="A120" s="174" t="s">
        <v>2159</v>
      </c>
      <c r="B120" s="348">
        <f>IF(B$25=0,0,B$25/FBT_fec!B$25)</f>
        <v>2.7921303636141488</v>
      </c>
      <c r="C120" s="348">
        <f>IF(C$25=0,0,C$25/FBT_fec!C$25)</f>
        <v>2.7413167242777896</v>
      </c>
      <c r="D120" s="348">
        <f>IF(D$25=0,0,D$25/FBT_fec!D$25)</f>
        <v>2.7226658332446103</v>
      </c>
      <c r="E120" s="348">
        <f>IF(E$25=0,0,E$25/FBT_fec!E$25)</f>
        <v>2.3969855826489459</v>
      </c>
      <c r="F120" s="348">
        <f>IF(F$25=0,0,F$25/FBT_fec!F$25)</f>
        <v>2.1447475714649529</v>
      </c>
      <c r="G120" s="348">
        <f>IF(G$25=0,0,G$25/FBT_fec!G$25)</f>
        <v>1.973744443065357</v>
      </c>
      <c r="H120" s="348">
        <f>IF(H$25=0,0,H$25/FBT_fec!H$25)</f>
        <v>1.9913795406194117</v>
      </c>
      <c r="I120" s="348">
        <f>IF(I$25=0,0,I$25/FBT_fec!I$25)</f>
        <v>1.6521089903180011</v>
      </c>
      <c r="J120" s="348">
        <f>IF(J$25=0,0,J$25/FBT_fec!J$25)</f>
        <v>1.637888871666632</v>
      </c>
      <c r="K120" s="348">
        <f>IF(K$25=0,0,K$25/FBT_fec!K$25)</f>
        <v>1.463931102616383</v>
      </c>
      <c r="L120" s="348">
        <f>IF(L$25=0,0,L$25/FBT_fec!L$25)</f>
        <v>1.2893198094996465</v>
      </c>
      <c r="M120" s="348">
        <f>IF(M$25=0,0,M$25/FBT_fec!M$25)</f>
        <v>0.75856045994161603</v>
      </c>
      <c r="N120" s="348">
        <f>IF(N$25=0,0,N$25/FBT_fec!N$25)</f>
        <v>1.1648792296314772</v>
      </c>
      <c r="O120" s="348">
        <f>IF(O$25=0,0,O$25/FBT_fec!O$25)</f>
        <v>1.1070290262239693</v>
      </c>
      <c r="P120" s="348">
        <f>IF(P$25=0,0,P$25/FBT_fec!P$25)</f>
        <v>1.3017508045585504</v>
      </c>
      <c r="Q120" s="348">
        <f>IF(Q$25=0,0,Q$25/FBT_fec!Q$25)</f>
        <v>1.6225971365552692</v>
      </c>
      <c r="R120" s="348">
        <f>IF(R$25=0,0,R$25/FBT_fec!R$25)</f>
        <v>1.9540863138063833</v>
      </c>
      <c r="S120" s="348">
        <f>IF(S$25=0,0,S$25/FBT_fec!S$25)</f>
        <v>2.3032991016306306</v>
      </c>
      <c r="T120" s="348">
        <f>IF(T$25=0,0,T$25/FBT_fec!T$25)</f>
        <v>1.8007635300186773</v>
      </c>
      <c r="U120" s="348">
        <f>IF(U$25=0,0,U$25/FBT_fec!U$25)</f>
        <v>1.5081457755867409</v>
      </c>
      <c r="V120" s="348">
        <f>IF(V$25=0,0,V$25/FBT_fec!V$25)</f>
        <v>1.4172750404872894</v>
      </c>
      <c r="W120" s="348">
        <f>IF(W$25=0,0,W$25/FBT_fec!W$25)</f>
        <v>1.3789347703741401</v>
      </c>
      <c r="X120" s="348">
        <f>IF(X$25=0,0,X$25/FBT_fec!X$25)</f>
        <v>1.391413915040798</v>
      </c>
      <c r="Y120" s="348">
        <f>IF(Y$25=0,0,Y$25/FBT_fec!Y$25)</f>
        <v>1.4280635551170233</v>
      </c>
      <c r="DA120" s="178"/>
    </row>
    <row r="121" spans="1:105" ht="12" customHeight="1" x14ac:dyDescent="0.25">
      <c r="A121" s="174" t="s">
        <v>2171</v>
      </c>
      <c r="B121" s="348">
        <f>IF(B$34=0,0,B$34/FBT_fec!B$34)</f>
        <v>1.6254487800498734</v>
      </c>
      <c r="C121" s="348">
        <f>IF(C$34=0,0,C$34/FBT_fec!C$34)</f>
        <v>1.5793108072464244</v>
      </c>
      <c r="D121" s="348">
        <f>IF(D$34=0,0,D$34/FBT_fec!D$34)</f>
        <v>1.5166984497432043</v>
      </c>
      <c r="E121" s="348">
        <f>IF(E$34=0,0,E$34/FBT_fec!E$34)</f>
        <v>1.7635092739162315</v>
      </c>
      <c r="F121" s="348">
        <f>IF(F$34=0,0,F$34/FBT_fec!F$34)</f>
        <v>1.5456472138127593</v>
      </c>
      <c r="G121" s="348">
        <f>IF(G$34=0,0,G$34/FBT_fec!G$34)</f>
        <v>1.2598999589486475</v>
      </c>
      <c r="H121" s="348">
        <f>IF(H$34=0,0,H$34/FBT_fec!H$34)</f>
        <v>1.4536137779200717</v>
      </c>
      <c r="I121" s="348">
        <f>IF(I$34=0,0,I$34/FBT_fec!I$34)</f>
        <v>1.2913732633995474</v>
      </c>
      <c r="J121" s="348">
        <f>IF(J$34=0,0,J$34/FBT_fec!J$34)</f>
        <v>1.1114596853083523</v>
      </c>
      <c r="K121" s="348">
        <f>IF(K$34=0,0,K$34/FBT_fec!K$34)</f>
        <v>1.0629835258117131</v>
      </c>
      <c r="L121" s="348">
        <f>IF(L$34=0,0,L$34/FBT_fec!L$34)</f>
        <v>0.95161035220979906</v>
      </c>
      <c r="M121" s="348">
        <f>IF(M$34=0,0,M$34/FBT_fec!M$34)</f>
        <v>0.84036841569455722</v>
      </c>
      <c r="N121" s="348">
        <f>IF(N$34=0,0,N$34/FBT_fec!N$34)</f>
        <v>1.223950537933695</v>
      </c>
      <c r="O121" s="348">
        <f>IF(O$34=0,0,O$34/FBT_fec!O$34)</f>
        <v>1.7628537516512104</v>
      </c>
      <c r="P121" s="348">
        <f>IF(P$34=0,0,P$34/FBT_fec!P$34)</f>
        <v>1.6940654994008131</v>
      </c>
      <c r="Q121" s="348">
        <f>IF(Q$34=0,0,Q$34/FBT_fec!Q$34)</f>
        <v>1.4203001584941226</v>
      </c>
      <c r="R121" s="348">
        <f>IF(R$34=0,0,R$34/FBT_fec!R$34)</f>
        <v>1.6912014123088692</v>
      </c>
      <c r="S121" s="348">
        <f>IF(S$34=0,0,S$34/FBT_fec!S$34)</f>
        <v>1.6422971212008668</v>
      </c>
      <c r="T121" s="348">
        <f>IF(T$34=0,0,T$34/FBT_fec!T$34)</f>
        <v>1.6335440164483939</v>
      </c>
      <c r="U121" s="348">
        <f>IF(U$34=0,0,U$34/FBT_fec!U$34)</f>
        <v>1.6919461342001307</v>
      </c>
      <c r="V121" s="348">
        <f>IF(V$34=0,0,V$34/FBT_fec!V$34)</f>
        <v>1.5415766186548254</v>
      </c>
      <c r="W121" s="348">
        <f>IF(W$34=0,0,W$34/FBT_fec!W$34)</f>
        <v>1.8956612222540505</v>
      </c>
      <c r="X121" s="348">
        <f>IF(X$34=0,0,X$34/FBT_fec!X$34)</f>
        <v>1.8859932712910206</v>
      </c>
      <c r="Y121" s="348">
        <f>IF(Y$34=0,0,Y$34/FBT_fec!Y$34)</f>
        <v>1.8017799456858488</v>
      </c>
      <c r="DA121" s="178"/>
    </row>
    <row r="122" spans="1:105" ht="12" customHeight="1" x14ac:dyDescent="0.25">
      <c r="A122" s="174" t="s">
        <v>2183</v>
      </c>
      <c r="B122" s="348">
        <f>IF(B$45=0,0,B$45/FBT_fec!B$45)</f>
        <v>2.1465455578102088</v>
      </c>
      <c r="C122" s="348">
        <f>IF(C$45=0,0,C$45/FBT_fec!C$45)</f>
        <v>2.1122664518644303</v>
      </c>
      <c r="D122" s="348">
        <f>IF(D$45=0,0,D$45/FBT_fec!D$45)</f>
        <v>2.0804462210568637</v>
      </c>
      <c r="E122" s="348">
        <f>IF(E$45=0,0,E$45/FBT_fec!E$45)</f>
        <v>2.1135316228854668</v>
      </c>
      <c r="F122" s="348">
        <f>IF(F$45=0,0,F$45/FBT_fec!F$45)</f>
        <v>1.9654813010952701</v>
      </c>
      <c r="G122" s="348">
        <f>IF(G$45=0,0,G$45/FBT_fec!G$45)</f>
        <v>1.7807842858880722</v>
      </c>
      <c r="H122" s="348">
        <f>IF(H$45=0,0,H$45/FBT_fec!H$45)</f>
        <v>1.8631167137867457</v>
      </c>
      <c r="I122" s="348">
        <f>IF(I$45=0,0,I$45/FBT_fec!I$45)</f>
        <v>1.7947746428162492</v>
      </c>
      <c r="J122" s="348">
        <f>IF(J$45=0,0,J$45/FBT_fec!J$45)</f>
        <v>1.701975805069067</v>
      </c>
      <c r="K122" s="348">
        <f>IF(K$45=0,0,K$45/FBT_fec!K$45)</f>
        <v>1.6188588333494816</v>
      </c>
      <c r="L122" s="348">
        <f>IF(L$45=0,0,L$45/FBT_fec!L$45)</f>
        <v>1.5608601132841395</v>
      </c>
      <c r="M122" s="348">
        <f>IF(M$45=0,0,M$45/FBT_fec!M$45)</f>
        <v>1.4570441751221903</v>
      </c>
      <c r="N122" s="348">
        <f>IF(N$45=0,0,N$45/FBT_fec!N$45)</f>
        <v>1.6368928744465463</v>
      </c>
      <c r="O122" s="348">
        <f>IF(O$45=0,0,O$45/FBT_fec!O$45)</f>
        <v>1.8254924009465798</v>
      </c>
      <c r="P122" s="348">
        <f>IF(P$45=0,0,P$45/FBT_fec!P$45)</f>
        <v>1.8443321242933717</v>
      </c>
      <c r="Q122" s="348">
        <f>IF(Q$45=0,0,Q$45/FBT_fec!Q$45)</f>
        <v>1.7868937110726253</v>
      </c>
      <c r="R122" s="348">
        <f>IF(R$45=0,0,R$45/FBT_fec!R$45)</f>
        <v>1.9295126229020023</v>
      </c>
      <c r="S122" s="348">
        <f>IF(S$45=0,0,S$45/FBT_fec!S$45)</f>
        <v>1.9585031319375208</v>
      </c>
      <c r="T122" s="348">
        <f>IF(T$45=0,0,T$45/FBT_fec!T$45)</f>
        <v>1.8674796112852974</v>
      </c>
      <c r="U122" s="348">
        <f>IF(U$45=0,0,U$45/FBT_fec!U$45)</f>
        <v>1.819034937576024</v>
      </c>
      <c r="V122" s="348">
        <f>IF(V$45=0,0,V$45/FBT_fec!V$45)</f>
        <v>1.7139577533703383</v>
      </c>
      <c r="W122" s="348">
        <f>IF(W$45=0,0,W$45/FBT_fec!W$45)</f>
        <v>1.8268760802856865</v>
      </c>
      <c r="X122" s="348">
        <f>IF(X$45=0,0,X$45/FBT_fec!X$45)</f>
        <v>1.8179574770219598</v>
      </c>
      <c r="Y122" s="348">
        <f>IF(Y$45=0,0,Y$45/FBT_fec!Y$45)</f>
        <v>1.8146607252276163</v>
      </c>
      <c r="DA122" s="178"/>
    </row>
    <row r="123" spans="1:105" ht="12" customHeight="1" x14ac:dyDescent="0.25">
      <c r="A123" s="174" t="s">
        <v>2209</v>
      </c>
      <c r="B123" s="348">
        <f>IF(B$66=0,0,B$66/FBT_fec!B$66)</f>
        <v>0.89732473175946414</v>
      </c>
      <c r="C123" s="348">
        <f>IF(C$66=0,0,C$66/FBT_fec!C$66)</f>
        <v>0.84882529738746892</v>
      </c>
      <c r="D123" s="348">
        <f>IF(D$66=0,0,D$66/FBT_fec!D$66)</f>
        <v>0.83366103652202628</v>
      </c>
      <c r="E123" s="348">
        <f>IF(E$66=0,0,E$66/FBT_fec!E$66)</f>
        <v>0.72691316653809757</v>
      </c>
      <c r="F123" s="348">
        <f>IF(F$66=0,0,F$66/FBT_fec!F$66)</f>
        <v>0.67301371535758792</v>
      </c>
      <c r="G123" s="348">
        <f>IF(G$66=0,0,G$66/FBT_fec!G$66)</f>
        <v>0.64987745648068218</v>
      </c>
      <c r="H123" s="348">
        <f>IF(H$66=0,0,H$66/FBT_fec!H$66)</f>
        <v>0.66031212797569738</v>
      </c>
      <c r="I123" s="348">
        <f>IF(I$66=0,0,I$66/FBT_fec!I$66)</f>
        <v>0.57256333629882727</v>
      </c>
      <c r="J123" s="348">
        <f>IF(J$66=0,0,J$66/FBT_fec!J$66)</f>
        <v>0.57351020059928171</v>
      </c>
      <c r="K123" s="348">
        <f>IF(K$66=0,0,K$66/FBT_fec!K$66)</f>
        <v>0.55678614214821143</v>
      </c>
      <c r="L123" s="348">
        <f>IF(L$66=0,0,L$66/FBT_fec!L$66)</f>
        <v>0.52265544106026096</v>
      </c>
      <c r="M123" s="348">
        <f>IF(M$66=0,0,M$66/FBT_fec!M$66)</f>
        <v>0.43415686059227149</v>
      </c>
      <c r="N123" s="348">
        <f>IF(N$66=0,0,N$66/FBT_fec!N$66)</f>
        <v>0.49980468020991031</v>
      </c>
      <c r="O123" s="348">
        <f>IF(O$66=0,0,O$66/FBT_fec!O$66)</f>
        <v>0.48815490391778971</v>
      </c>
      <c r="P123" s="348">
        <f>IF(P$66=0,0,P$66/FBT_fec!P$66)</f>
        <v>0.52294932740114741</v>
      </c>
      <c r="Q123" s="348">
        <f>IF(Q$66=0,0,Q$66/FBT_fec!Q$66)</f>
        <v>0.5708565921105847</v>
      </c>
      <c r="R123" s="348">
        <f>IF(R$66=0,0,R$66/FBT_fec!R$66)</f>
        <v>0.64149079083502702</v>
      </c>
      <c r="S123" s="348">
        <f>IF(S$66=0,0,S$66/FBT_fec!S$66)</f>
        <v>0.70971122852406376</v>
      </c>
      <c r="T123" s="348">
        <f>IF(T$66=0,0,T$66/FBT_fec!T$66)</f>
        <v>0.55534277944754762</v>
      </c>
      <c r="U123" s="348">
        <f>IF(U$66=0,0,U$66/FBT_fec!U$66)</f>
        <v>0.46533721892699098</v>
      </c>
      <c r="V123" s="348">
        <f>IF(V$66=0,0,V$66/FBT_fec!V$66)</f>
        <v>0.42711692837622317</v>
      </c>
      <c r="W123" s="348">
        <f>IF(W$66=0,0,W$66/FBT_fec!W$66)</f>
        <v>0.46334810151243305</v>
      </c>
      <c r="X123" s="348">
        <f>IF(X$66=0,0,X$66/FBT_fec!X$66)</f>
        <v>0.46198217973601857</v>
      </c>
      <c r="Y123" s="348">
        <f>IF(Y$66=0,0,Y$66/FBT_fec!Y$66)</f>
        <v>0.48922428823046704</v>
      </c>
      <c r="DA123" s="178"/>
    </row>
    <row r="124" spans="1:105" ht="12" customHeight="1" x14ac:dyDescent="0.25">
      <c r="A124" s="41" t="s">
        <v>2226</v>
      </c>
      <c r="B124" s="333">
        <f>IF(B$80=0,0,B$80/FBT_fec!B$80)</f>
        <v>0</v>
      </c>
      <c r="C124" s="333">
        <f>IF(C$80=0,0,C$80/FBT_fec!C$80)</f>
        <v>0</v>
      </c>
      <c r="D124" s="333">
        <f>IF(D$80=0,0,D$80/FBT_fec!D$80)</f>
        <v>0</v>
      </c>
      <c r="E124" s="333">
        <f>IF(E$80=0,0,E$80/FBT_fec!E$80)</f>
        <v>0</v>
      </c>
      <c r="F124" s="333">
        <f>IF(F$80=0,0,F$80/FBT_fec!F$80)</f>
        <v>0</v>
      </c>
      <c r="G124" s="333">
        <f>IF(G$80=0,0,G$80/FBT_fec!G$80)</f>
        <v>0</v>
      </c>
      <c r="H124" s="333">
        <f>IF(H$80=0,0,H$80/FBT_fec!H$80)</f>
        <v>0</v>
      </c>
      <c r="I124" s="333">
        <f>IF(I$80=0,0,I$80/FBT_fec!I$80)</f>
        <v>0</v>
      </c>
      <c r="J124" s="333">
        <f>IF(J$80=0,0,J$80/FBT_fec!J$80)</f>
        <v>0</v>
      </c>
      <c r="K124" s="333">
        <f>IF(K$80=0,0,K$80/FBT_fec!K$80)</f>
        <v>0</v>
      </c>
      <c r="L124" s="333">
        <f>IF(L$80=0,0,L$80/FBT_fec!L$80)</f>
        <v>0</v>
      </c>
      <c r="M124" s="333">
        <f>IF(M$80=0,0,M$80/FBT_fec!M$80)</f>
        <v>0</v>
      </c>
      <c r="N124" s="333">
        <f>IF(N$80=0,0,N$80/FBT_fec!N$80)</f>
        <v>0</v>
      </c>
      <c r="O124" s="333">
        <f>IF(O$80=0,0,O$80/FBT_fec!O$80)</f>
        <v>0</v>
      </c>
      <c r="P124" s="333">
        <f>IF(P$80=0,0,P$80/FBT_fec!P$80)</f>
        <v>0</v>
      </c>
      <c r="Q124" s="333">
        <f>IF(Q$80=0,0,Q$80/FBT_fec!Q$80)</f>
        <v>0</v>
      </c>
      <c r="R124" s="333">
        <f>IF(R$80=0,0,R$80/FBT_fec!R$80)</f>
        <v>0</v>
      </c>
      <c r="S124" s="333">
        <f>IF(S$80=0,0,S$80/FBT_fec!S$80)</f>
        <v>0</v>
      </c>
      <c r="T124" s="333">
        <f>IF(T$80=0,0,T$80/FBT_fec!T$80)</f>
        <v>0</v>
      </c>
      <c r="U124" s="333">
        <f>IF(U$80=0,0,U$80/FBT_fec!U$80)</f>
        <v>0</v>
      </c>
      <c r="V124" s="333">
        <f>IF(V$80=0,0,V$80/FBT_fec!V$80)</f>
        <v>0</v>
      </c>
      <c r="W124" s="333">
        <f>IF(W$80=0,0,W$80/FBT_fec!W$80)</f>
        <v>0</v>
      </c>
      <c r="X124" s="333">
        <f>IF(X$80=0,0,X$80/FBT_fec!X$80)</f>
        <v>0</v>
      </c>
      <c r="Y124" s="333">
        <f>IF(Y$80=0,0,Y$80/FBT_fec!Y$80)</f>
        <v>0</v>
      </c>
      <c r="DA124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tabColor theme="6" tint="-0.249977111117893"/>
    <pageSetUpPr fitToPage="1"/>
  </sheetPr>
  <dimension ref="A1:DA38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Transport equipment"</f>
        <v>EL: Transport equipment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v>482.04555654408858</v>
      </c>
      <c r="C3" s="203">
        <v>487.67157826275468</v>
      </c>
      <c r="D3" s="203">
        <v>563.7184789205844</v>
      </c>
      <c r="E3" s="203">
        <v>629.28599366106948</v>
      </c>
      <c r="F3" s="203">
        <v>622.42504647145017</v>
      </c>
      <c r="G3" s="203">
        <v>612.37381632103416</v>
      </c>
      <c r="H3" s="203">
        <v>783.32794116112882</v>
      </c>
      <c r="I3" s="203">
        <v>718.87239609590836</v>
      </c>
      <c r="J3" s="203">
        <v>590.33013843379808</v>
      </c>
      <c r="K3" s="203">
        <v>633.77913984786426</v>
      </c>
      <c r="L3" s="203">
        <v>342.01988027339149</v>
      </c>
      <c r="M3" s="203">
        <v>429.45609137537991</v>
      </c>
      <c r="N3" s="203">
        <v>174.90030910714111</v>
      </c>
      <c r="O3" s="203">
        <v>357.99379953562652</v>
      </c>
      <c r="P3" s="203">
        <v>260.18977764051891</v>
      </c>
      <c r="Q3" s="203">
        <v>456.11440800000003</v>
      </c>
      <c r="R3" s="203">
        <v>404.9516584648166</v>
      </c>
      <c r="S3" s="203">
        <v>472.38807274950329</v>
      </c>
      <c r="T3" s="203">
        <v>546.3110053874675</v>
      </c>
      <c r="U3" s="203">
        <v>550.48592296127754</v>
      </c>
      <c r="V3" s="203">
        <v>450.59708076287251</v>
      </c>
      <c r="W3" s="203">
        <v>466.83634587785048</v>
      </c>
      <c r="X3" s="203">
        <v>504.51476110629989</v>
      </c>
      <c r="Y3" s="203">
        <v>491.1</v>
      </c>
      <c r="DA3" s="112" t="s">
        <v>2372</v>
      </c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2" customHeight="1" x14ac:dyDescent="0.25">
      <c r="A5" s="30" t="s">
        <v>2110</v>
      </c>
      <c r="B5" s="203">
        <v>1055.818303454233</v>
      </c>
      <c r="C5" s="203">
        <v>1067.1360961989819</v>
      </c>
      <c r="D5" s="203">
        <v>1087.3897888420149</v>
      </c>
      <c r="E5" s="203">
        <v>1068.0209112248181</v>
      </c>
      <c r="F5" s="203">
        <v>987.36522327354578</v>
      </c>
      <c r="G5" s="203">
        <v>968.71144262729638</v>
      </c>
      <c r="H5" s="203">
        <v>1110.3788756534709</v>
      </c>
      <c r="I5" s="203">
        <v>1191.7324475648661</v>
      </c>
      <c r="J5" s="203">
        <v>1181.519343781308</v>
      </c>
      <c r="K5" s="203">
        <v>1086.9071020660649</v>
      </c>
      <c r="L5" s="203">
        <v>923.41046282682419</v>
      </c>
      <c r="M5" s="203">
        <v>1503.347098926479</v>
      </c>
      <c r="N5" s="203">
        <v>660.73982989230058</v>
      </c>
      <c r="O5" s="203">
        <v>471.30070873101431</v>
      </c>
      <c r="P5" s="203">
        <v>898.64567721787193</v>
      </c>
      <c r="Q5" s="203">
        <v>992.09597815937809</v>
      </c>
      <c r="R5" s="203">
        <v>730.26954024386953</v>
      </c>
      <c r="S5" s="203">
        <v>879.45278078655701</v>
      </c>
      <c r="T5" s="203">
        <v>1046.9930990167591</v>
      </c>
      <c r="U5" s="203">
        <v>339.18733665892671</v>
      </c>
      <c r="V5" s="203">
        <v>296.4369495629864</v>
      </c>
      <c r="W5" s="203">
        <v>255.2960098476791</v>
      </c>
      <c r="X5" s="203">
        <v>302.27521023199478</v>
      </c>
      <c r="Y5" s="203">
        <v>368.99086849015248</v>
      </c>
      <c r="DA5" s="112" t="s">
        <v>2373</v>
      </c>
    </row>
    <row r="6" spans="1:105" ht="12" customHeight="1" x14ac:dyDescent="0.25">
      <c r="A6" s="154" t="s">
        <v>2112</v>
      </c>
      <c r="B6" s="338">
        <v>1319.772879317791</v>
      </c>
      <c r="C6" s="338">
        <v>1253.784235351902</v>
      </c>
      <c r="D6" s="338">
        <v>1187.7955913860119</v>
      </c>
      <c r="E6" s="338">
        <v>1187.7955913860119</v>
      </c>
      <c r="F6" s="338">
        <v>1121.806947420122</v>
      </c>
      <c r="G6" s="338">
        <v>1121.806947420122</v>
      </c>
      <c r="H6" s="338">
        <v>1187.7955913860119</v>
      </c>
      <c r="I6" s="338">
        <v>1319.772879317791</v>
      </c>
      <c r="J6" s="338">
        <v>1319.772879317791</v>
      </c>
      <c r="K6" s="338">
        <v>1253.7842353519011</v>
      </c>
      <c r="L6" s="338">
        <v>1187.7955913860119</v>
      </c>
      <c r="M6" s="338">
        <v>1583.7274551813489</v>
      </c>
      <c r="N6" s="338">
        <v>1517.738811215459</v>
      </c>
      <c r="O6" s="338">
        <v>1451.75016724957</v>
      </c>
      <c r="P6" s="338">
        <v>1385.7615232836799</v>
      </c>
      <c r="Q6" s="338">
        <v>1385.7615232836799</v>
      </c>
      <c r="R6" s="338">
        <v>1319.772879317791</v>
      </c>
      <c r="S6" s="338">
        <v>1319.772879317791</v>
      </c>
      <c r="T6" s="338">
        <v>1253.7842353519011</v>
      </c>
      <c r="U6" s="338">
        <v>1187.795591386011</v>
      </c>
      <c r="V6" s="338">
        <v>1121.806947420122</v>
      </c>
      <c r="W6" s="338">
        <v>1121.806947420122</v>
      </c>
      <c r="X6" s="338">
        <v>1055.8183034542319</v>
      </c>
      <c r="Y6" s="338">
        <v>1055.8183034542319</v>
      </c>
      <c r="DA6" s="160" t="s">
        <v>2374</v>
      </c>
    </row>
    <row r="7" spans="1:105" ht="12" customHeight="1" x14ac:dyDescent="0.25">
      <c r="A7" s="156" t="s">
        <v>2114</v>
      </c>
      <c r="B7" s="339">
        <v>0</v>
      </c>
      <c r="C7" s="340">
        <v>0</v>
      </c>
      <c r="D7" s="340">
        <v>0</v>
      </c>
      <c r="E7" s="340">
        <v>0</v>
      </c>
      <c r="F7" s="340">
        <v>0</v>
      </c>
      <c r="G7" s="340">
        <v>0</v>
      </c>
      <c r="H7" s="340">
        <v>131.9772879317791</v>
      </c>
      <c r="I7" s="340">
        <v>197.9659318976687</v>
      </c>
      <c r="J7" s="340">
        <v>0</v>
      </c>
      <c r="K7" s="340">
        <v>0</v>
      </c>
      <c r="L7" s="340">
        <v>0</v>
      </c>
      <c r="M7" s="340">
        <v>395.93186379533739</v>
      </c>
      <c r="N7" s="340">
        <v>0</v>
      </c>
      <c r="O7" s="340">
        <v>0</v>
      </c>
      <c r="P7" s="340">
        <v>0</v>
      </c>
      <c r="Q7" s="340">
        <v>0</v>
      </c>
      <c r="R7" s="340">
        <v>0</v>
      </c>
      <c r="S7" s="340">
        <v>0</v>
      </c>
      <c r="T7" s="340">
        <v>0</v>
      </c>
      <c r="U7" s="340">
        <v>0</v>
      </c>
      <c r="V7" s="340">
        <v>0</v>
      </c>
      <c r="W7" s="340">
        <v>0</v>
      </c>
      <c r="X7" s="340">
        <v>0</v>
      </c>
      <c r="Y7" s="340">
        <v>0</v>
      </c>
      <c r="DA7" s="161" t="s">
        <v>2375</v>
      </c>
    </row>
    <row r="8" spans="1:105" ht="12" customHeight="1" x14ac:dyDescent="0.25">
      <c r="A8" s="157" t="s">
        <v>2116</v>
      </c>
      <c r="B8" s="341">
        <v>0</v>
      </c>
      <c r="C8" s="342">
        <f t="shared" ref="C8:Y8" si="0">B6+C7-C6</f>
        <v>65.988643965888969</v>
      </c>
      <c r="D8" s="342">
        <f t="shared" si="0"/>
        <v>65.988643965890105</v>
      </c>
      <c r="E8" s="342">
        <f t="shared" si="0"/>
        <v>0</v>
      </c>
      <c r="F8" s="342">
        <f t="shared" si="0"/>
        <v>65.988643965889878</v>
      </c>
      <c r="G8" s="342">
        <f t="shared" si="0"/>
        <v>0</v>
      </c>
      <c r="H8" s="342">
        <f t="shared" si="0"/>
        <v>65.988643965889196</v>
      </c>
      <c r="I8" s="342">
        <f t="shared" si="0"/>
        <v>65.988643965889651</v>
      </c>
      <c r="J8" s="342">
        <f t="shared" si="0"/>
        <v>0</v>
      </c>
      <c r="K8" s="342">
        <f t="shared" si="0"/>
        <v>65.988643965889878</v>
      </c>
      <c r="L8" s="342">
        <f t="shared" si="0"/>
        <v>65.988643965889196</v>
      </c>
      <c r="M8" s="342">
        <f t="shared" si="0"/>
        <v>0</v>
      </c>
      <c r="N8" s="342">
        <f t="shared" si="0"/>
        <v>65.988643965889878</v>
      </c>
      <c r="O8" s="342">
        <f t="shared" si="0"/>
        <v>65.988643965888969</v>
      </c>
      <c r="P8" s="342">
        <f t="shared" si="0"/>
        <v>65.988643965890105</v>
      </c>
      <c r="Q8" s="342">
        <f t="shared" si="0"/>
        <v>0</v>
      </c>
      <c r="R8" s="342">
        <f t="shared" si="0"/>
        <v>65.988643965888969</v>
      </c>
      <c r="S8" s="342">
        <f t="shared" si="0"/>
        <v>0</v>
      </c>
      <c r="T8" s="342">
        <f t="shared" si="0"/>
        <v>65.988643965889878</v>
      </c>
      <c r="U8" s="342">
        <f t="shared" si="0"/>
        <v>65.988643965890105</v>
      </c>
      <c r="V8" s="342">
        <f t="shared" si="0"/>
        <v>65.988643965888969</v>
      </c>
      <c r="W8" s="342">
        <f t="shared" si="0"/>
        <v>0</v>
      </c>
      <c r="X8" s="342">
        <f t="shared" si="0"/>
        <v>65.988643965890105</v>
      </c>
      <c r="Y8" s="342">
        <f t="shared" si="0"/>
        <v>0</v>
      </c>
      <c r="DA8" s="162"/>
    </row>
    <row r="9" spans="1:105" ht="12" customHeight="1" x14ac:dyDescent="0.25">
      <c r="A9" s="155" t="s">
        <v>2117</v>
      </c>
      <c r="B9" s="343">
        <f t="shared" ref="B9:Y9" si="1">B6-B5</f>
        <v>263.95457586355792</v>
      </c>
      <c r="C9" s="343">
        <f t="shared" si="1"/>
        <v>186.64813915292007</v>
      </c>
      <c r="D9" s="343">
        <f t="shared" si="1"/>
        <v>100.40580254399697</v>
      </c>
      <c r="E9" s="343">
        <f t="shared" si="1"/>
        <v>119.77468016119383</v>
      </c>
      <c r="F9" s="343">
        <f t="shared" si="1"/>
        <v>134.44172414657623</v>
      </c>
      <c r="G9" s="343">
        <f t="shared" si="1"/>
        <v>153.09550479282564</v>
      </c>
      <c r="H9" s="343">
        <f t="shared" si="1"/>
        <v>77.416715732540979</v>
      </c>
      <c r="I9" s="343">
        <f t="shared" si="1"/>
        <v>128.04043175292486</v>
      </c>
      <c r="J9" s="343">
        <f t="shared" si="1"/>
        <v>138.25353553648301</v>
      </c>
      <c r="K9" s="343">
        <f t="shared" si="1"/>
        <v>166.87713328583618</v>
      </c>
      <c r="L9" s="343">
        <f t="shared" si="1"/>
        <v>264.38512855918771</v>
      </c>
      <c r="M9" s="343">
        <f t="shared" si="1"/>
        <v>80.380356254869866</v>
      </c>
      <c r="N9" s="343">
        <f t="shared" si="1"/>
        <v>856.99898132315843</v>
      </c>
      <c r="O9" s="343">
        <f t="shared" si="1"/>
        <v>980.44945851855573</v>
      </c>
      <c r="P9" s="343">
        <f t="shared" si="1"/>
        <v>487.115846065808</v>
      </c>
      <c r="Q9" s="343">
        <f t="shared" si="1"/>
        <v>393.66554512430184</v>
      </c>
      <c r="R9" s="343">
        <f t="shared" si="1"/>
        <v>589.50333907392144</v>
      </c>
      <c r="S9" s="343">
        <f t="shared" si="1"/>
        <v>440.32009853123395</v>
      </c>
      <c r="T9" s="343">
        <f t="shared" si="1"/>
        <v>206.79113633514203</v>
      </c>
      <c r="U9" s="343">
        <f t="shared" si="1"/>
        <v>848.60825472708427</v>
      </c>
      <c r="V9" s="343">
        <f t="shared" si="1"/>
        <v>825.36999785713556</v>
      </c>
      <c r="W9" s="343">
        <f t="shared" si="1"/>
        <v>866.51093757244291</v>
      </c>
      <c r="X9" s="343">
        <f t="shared" si="1"/>
        <v>753.54309322223708</v>
      </c>
      <c r="Y9" s="343">
        <f t="shared" si="1"/>
        <v>686.82743496407943</v>
      </c>
      <c r="DA9" s="163"/>
    </row>
    <row r="10" spans="1:105" ht="12" customHeight="1" x14ac:dyDescent="0.25">
      <c r="A10" s="172"/>
      <c r="B10" s="172"/>
      <c r="C10" s="172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2"/>
      <c r="O10" s="172"/>
      <c r="P10" s="172"/>
      <c r="Q10" s="172"/>
      <c r="R10" s="172"/>
      <c r="S10" s="172"/>
      <c r="T10" s="172"/>
      <c r="U10" s="172"/>
      <c r="V10" s="172"/>
      <c r="W10" s="172"/>
      <c r="X10" s="172"/>
      <c r="Y10" s="172"/>
      <c r="DA10" s="176"/>
    </row>
    <row r="11" spans="1:105" ht="12" customHeight="1" x14ac:dyDescent="0.25">
      <c r="A11" s="30" t="s">
        <v>69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DA11" s="112"/>
    </row>
    <row r="12" spans="1:105" ht="12" customHeight="1" x14ac:dyDescent="0.25">
      <c r="A12" s="31" t="s">
        <v>70</v>
      </c>
      <c r="B12" s="210">
        <v>36.579277730008599</v>
      </c>
      <c r="C12" s="210">
        <v>36.132674118658642</v>
      </c>
      <c r="D12" s="210">
        <v>35.401805674978498</v>
      </c>
      <c r="E12" s="210">
        <v>36.751246775580398</v>
      </c>
      <c r="F12" s="210">
        <v>34.563456577815991</v>
      </c>
      <c r="G12" s="210">
        <v>32.232330180567487</v>
      </c>
      <c r="H12" s="210">
        <v>33.622355975924343</v>
      </c>
      <c r="I12" s="210">
        <v>34.826139294926918</v>
      </c>
      <c r="J12" s="210">
        <v>34.897850386930337</v>
      </c>
      <c r="K12" s="210">
        <v>34.064230438521072</v>
      </c>
      <c r="L12" s="210">
        <v>25.580395528804811</v>
      </c>
      <c r="M12" s="210">
        <v>37.470163370593298</v>
      </c>
      <c r="N12" s="210">
        <v>16.953310404127262</v>
      </c>
      <c r="O12" s="210">
        <v>12.09518486672399</v>
      </c>
      <c r="P12" s="210">
        <v>20.163370593293209</v>
      </c>
      <c r="Q12" s="210">
        <v>21.180825451418741</v>
      </c>
      <c r="R12" s="210">
        <v>15.50584694754944</v>
      </c>
      <c r="S12" s="210">
        <v>18.3475494411006</v>
      </c>
      <c r="T12" s="210">
        <v>22.149785038693039</v>
      </c>
      <c r="U12" s="210">
        <v>7.1261392949269116</v>
      </c>
      <c r="V12" s="210">
        <v>6.8563198624247628</v>
      </c>
      <c r="W12" s="210">
        <v>5.5552020636285473</v>
      </c>
      <c r="X12" s="210">
        <v>6.0275150472914873</v>
      </c>
      <c r="Y12" s="210">
        <v>7.0935511607910566</v>
      </c>
      <c r="DA12" s="109" t="s">
        <v>2376</v>
      </c>
    </row>
    <row r="13" spans="1:105" ht="12" customHeight="1" x14ac:dyDescent="0.25">
      <c r="A13" s="24" t="s">
        <v>28</v>
      </c>
      <c r="B13" s="213">
        <v>0</v>
      </c>
      <c r="C13" s="213">
        <v>0</v>
      </c>
      <c r="D13" s="213">
        <v>0</v>
      </c>
      <c r="E13" s="213">
        <v>0</v>
      </c>
      <c r="F13" s="213">
        <v>0</v>
      </c>
      <c r="G13" s="213">
        <v>0</v>
      </c>
      <c r="H13" s="213">
        <v>0</v>
      </c>
      <c r="I13" s="213">
        <v>0</v>
      </c>
      <c r="J13" s="213">
        <v>0</v>
      </c>
      <c r="K13" s="213">
        <v>0</v>
      </c>
      <c r="L13" s="213">
        <v>0</v>
      </c>
      <c r="M13" s="213">
        <v>0</v>
      </c>
      <c r="N13" s="213">
        <v>0</v>
      </c>
      <c r="O13" s="213">
        <v>0</v>
      </c>
      <c r="P13" s="213">
        <v>0</v>
      </c>
      <c r="Q13" s="213">
        <v>0</v>
      </c>
      <c r="R13" s="213">
        <v>0</v>
      </c>
      <c r="S13" s="213">
        <v>0</v>
      </c>
      <c r="T13" s="213">
        <v>0</v>
      </c>
      <c r="U13" s="213">
        <v>0</v>
      </c>
      <c r="V13" s="213">
        <v>0</v>
      </c>
      <c r="W13" s="213">
        <v>0</v>
      </c>
      <c r="X13" s="213">
        <v>0</v>
      </c>
      <c r="Y13" s="213">
        <v>0</v>
      </c>
      <c r="DA13" s="85" t="s">
        <v>2377</v>
      </c>
    </row>
    <row r="14" spans="1:105" ht="12" customHeight="1" x14ac:dyDescent="0.25">
      <c r="A14" s="14" t="s">
        <v>29</v>
      </c>
      <c r="B14" s="204">
        <f t="shared" ref="B14:Y14" si="2">B15+B16+B17+B18+B19</f>
        <v>20.457179707652625</v>
      </c>
      <c r="C14" s="204">
        <f t="shared" si="2"/>
        <v>19.430180567497846</v>
      </c>
      <c r="D14" s="204">
        <f t="shared" si="2"/>
        <v>19.430180567497846</v>
      </c>
      <c r="E14" s="204">
        <f t="shared" si="2"/>
        <v>20.457179707652625</v>
      </c>
      <c r="F14" s="204">
        <f t="shared" si="2"/>
        <v>19.430180567497846</v>
      </c>
      <c r="G14" s="204">
        <f t="shared" si="2"/>
        <v>21.484264832330176</v>
      </c>
      <c r="H14" s="204">
        <f t="shared" si="2"/>
        <v>23.476182287188308</v>
      </c>
      <c r="I14" s="204">
        <f t="shared" si="2"/>
        <v>23.476182287188308</v>
      </c>
      <c r="J14" s="204">
        <f t="shared" si="2"/>
        <v>21.484264832330176</v>
      </c>
      <c r="K14" s="204">
        <f t="shared" si="2"/>
        <v>20.306706792777298</v>
      </c>
      <c r="L14" s="204">
        <f t="shared" si="2"/>
        <v>18.271711092003436</v>
      </c>
      <c r="M14" s="204">
        <f t="shared" si="2"/>
        <v>9.0952708512467755</v>
      </c>
      <c r="N14" s="204">
        <f t="shared" si="2"/>
        <v>5.0874462596732588</v>
      </c>
      <c r="O14" s="204">
        <f t="shared" si="2"/>
        <v>2.034995700773861</v>
      </c>
      <c r="P14" s="204">
        <f t="shared" si="2"/>
        <v>10.256061908856404</v>
      </c>
      <c r="Q14" s="204">
        <f t="shared" si="2"/>
        <v>11.273516766981942</v>
      </c>
      <c r="R14" s="204">
        <f t="shared" si="2"/>
        <v>11.273516766981942</v>
      </c>
      <c r="S14" s="204">
        <f t="shared" si="2"/>
        <v>13.759587274290624</v>
      </c>
      <c r="T14" s="204">
        <f t="shared" si="2"/>
        <v>15.522355975924334</v>
      </c>
      <c r="U14" s="204">
        <f t="shared" si="2"/>
        <v>0.82880481513327597</v>
      </c>
      <c r="V14" s="204">
        <f t="shared" si="2"/>
        <v>0.95769561478933785</v>
      </c>
      <c r="W14" s="204">
        <f t="shared" si="2"/>
        <v>1.2036113499570078</v>
      </c>
      <c r="X14" s="204">
        <f t="shared" si="2"/>
        <v>1.3809114359415304</v>
      </c>
      <c r="Y14" s="204">
        <f t="shared" si="2"/>
        <v>1.9305245055889941</v>
      </c>
      <c r="DA14" s="71"/>
    </row>
    <row r="15" spans="1:105" ht="12" customHeight="1" x14ac:dyDescent="0.25">
      <c r="A15" s="18" t="s">
        <v>30</v>
      </c>
      <c r="B15" s="204">
        <v>0</v>
      </c>
      <c r="C15" s="204">
        <v>0</v>
      </c>
      <c r="D15" s="204">
        <v>0</v>
      </c>
      <c r="E15" s="204">
        <v>0</v>
      </c>
      <c r="F15" s="204">
        <v>0</v>
      </c>
      <c r="G15" s="204">
        <v>0</v>
      </c>
      <c r="H15" s="204">
        <v>0</v>
      </c>
      <c r="I15" s="204">
        <v>0</v>
      </c>
      <c r="J15" s="204">
        <v>0</v>
      </c>
      <c r="K15" s="204">
        <v>0</v>
      </c>
      <c r="L15" s="204">
        <v>0</v>
      </c>
      <c r="M15" s="204">
        <v>0</v>
      </c>
      <c r="N15" s="204">
        <v>0</v>
      </c>
      <c r="O15" s="204">
        <v>0</v>
      </c>
      <c r="P15" s="204">
        <v>0</v>
      </c>
      <c r="Q15" s="204">
        <v>0</v>
      </c>
      <c r="R15" s="204">
        <v>0</v>
      </c>
      <c r="S15" s="204">
        <v>0</v>
      </c>
      <c r="T15" s="204">
        <v>0</v>
      </c>
      <c r="U15" s="204">
        <v>0</v>
      </c>
      <c r="V15" s="204">
        <v>0</v>
      </c>
      <c r="W15" s="204">
        <v>0</v>
      </c>
      <c r="X15" s="204">
        <v>0</v>
      </c>
      <c r="Y15" s="204">
        <v>0</v>
      </c>
      <c r="DA15" s="71" t="s">
        <v>2378</v>
      </c>
    </row>
    <row r="16" spans="1:105" ht="12" customHeight="1" x14ac:dyDescent="0.25">
      <c r="A16" s="18" t="s">
        <v>31</v>
      </c>
      <c r="B16" s="204">
        <v>1.129750644883921</v>
      </c>
      <c r="C16" s="204">
        <v>1.129750644883921</v>
      </c>
      <c r="D16" s="204">
        <v>1.129750644883921</v>
      </c>
      <c r="E16" s="204">
        <v>1.129750644883921</v>
      </c>
      <c r="F16" s="204">
        <v>1.129750644883921</v>
      </c>
      <c r="G16" s="204">
        <v>1.129750644883921</v>
      </c>
      <c r="H16" s="204">
        <v>1.129750644883921</v>
      </c>
      <c r="I16" s="204">
        <v>1.129750644883921</v>
      </c>
      <c r="J16" s="204">
        <v>1.129750644883921</v>
      </c>
      <c r="K16" s="204">
        <v>1.098710232158211</v>
      </c>
      <c r="L16" s="204">
        <v>1.098710232158211</v>
      </c>
      <c r="M16" s="204">
        <v>0</v>
      </c>
      <c r="N16" s="204">
        <v>0</v>
      </c>
      <c r="O16" s="204">
        <v>0</v>
      </c>
      <c r="P16" s="204">
        <v>1.098710232158211</v>
      </c>
      <c r="Q16" s="204">
        <v>1.098710232158211</v>
      </c>
      <c r="R16" s="204">
        <v>1.098710232158211</v>
      </c>
      <c r="S16" s="204">
        <v>0.79105760963026639</v>
      </c>
      <c r="T16" s="204">
        <v>0.58013757523645737</v>
      </c>
      <c r="U16" s="204">
        <v>0.64049871023215821</v>
      </c>
      <c r="V16" s="204">
        <v>0.71306964746345647</v>
      </c>
      <c r="W16" s="204">
        <v>0.88555460017196896</v>
      </c>
      <c r="X16" s="204">
        <v>0.98220120378331899</v>
      </c>
      <c r="Y16" s="204">
        <v>1.353568357695615</v>
      </c>
      <c r="DA16" s="71" t="s">
        <v>2379</v>
      </c>
    </row>
    <row r="17" spans="1:105" ht="12" customHeight="1" x14ac:dyDescent="0.25">
      <c r="A17" s="18" t="s">
        <v>71</v>
      </c>
      <c r="B17" s="204">
        <v>16.432588134135859</v>
      </c>
      <c r="C17" s="204">
        <v>15.40558899398108</v>
      </c>
      <c r="D17" s="204">
        <v>15.40558899398108</v>
      </c>
      <c r="E17" s="204">
        <v>16.432588134135859</v>
      </c>
      <c r="F17" s="204">
        <v>15.40558899398108</v>
      </c>
      <c r="G17" s="204">
        <v>17.45967325881341</v>
      </c>
      <c r="H17" s="204">
        <v>18.486672398968189</v>
      </c>
      <c r="I17" s="204">
        <v>18.486672398968189</v>
      </c>
      <c r="J17" s="204">
        <v>17.45967325881341</v>
      </c>
      <c r="K17" s="204">
        <v>17.29724849527085</v>
      </c>
      <c r="L17" s="204">
        <v>15.262252794496989</v>
      </c>
      <c r="M17" s="204">
        <v>8.139896818572657</v>
      </c>
      <c r="N17" s="204">
        <v>5.0874462596732588</v>
      </c>
      <c r="O17" s="204">
        <v>2.034995700773861</v>
      </c>
      <c r="P17" s="204">
        <v>9.1573516766981928</v>
      </c>
      <c r="Q17" s="204">
        <v>10.17480653482373</v>
      </c>
      <c r="R17" s="204">
        <v>10.17480653482373</v>
      </c>
      <c r="S17" s="204">
        <v>12.82235597592433</v>
      </c>
      <c r="T17" s="204">
        <v>14.917368873602751</v>
      </c>
      <c r="U17" s="204">
        <v>0.15872742906276871</v>
      </c>
      <c r="V17" s="204">
        <v>0.21977644024075671</v>
      </c>
      <c r="W17" s="204">
        <v>0.24926913155631991</v>
      </c>
      <c r="X17" s="204">
        <v>0.30223559759243329</v>
      </c>
      <c r="Y17" s="204">
        <v>0.44668959587274287</v>
      </c>
      <c r="DA17" s="71" t="s">
        <v>2380</v>
      </c>
    </row>
    <row r="18" spans="1:105" ht="12" customHeight="1" x14ac:dyDescent="0.25">
      <c r="A18" s="18" t="s">
        <v>32</v>
      </c>
      <c r="B18" s="204">
        <v>2.894840928632846</v>
      </c>
      <c r="C18" s="204">
        <v>2.894840928632846</v>
      </c>
      <c r="D18" s="204">
        <v>2.894840928632846</v>
      </c>
      <c r="E18" s="204">
        <v>2.894840928632846</v>
      </c>
      <c r="F18" s="204">
        <v>2.894840928632846</v>
      </c>
      <c r="G18" s="204">
        <v>2.894840928632846</v>
      </c>
      <c r="H18" s="204">
        <v>3.8597592433362</v>
      </c>
      <c r="I18" s="204">
        <v>3.8597592433362</v>
      </c>
      <c r="J18" s="204">
        <v>2.894840928632846</v>
      </c>
      <c r="K18" s="204">
        <v>1.9107480653482369</v>
      </c>
      <c r="L18" s="204">
        <v>1.9107480653482369</v>
      </c>
      <c r="M18" s="204">
        <v>0.95537403267411869</v>
      </c>
      <c r="N18" s="204">
        <v>0</v>
      </c>
      <c r="O18" s="204">
        <v>0</v>
      </c>
      <c r="P18" s="204">
        <v>0</v>
      </c>
      <c r="Q18" s="204">
        <v>0</v>
      </c>
      <c r="R18" s="204">
        <v>0</v>
      </c>
      <c r="S18" s="204">
        <v>0.14617368873602751</v>
      </c>
      <c r="T18" s="204">
        <v>2.4849527085124671E-2</v>
      </c>
      <c r="U18" s="204">
        <v>2.957867583834909E-2</v>
      </c>
      <c r="V18" s="204">
        <v>2.4849527085124671E-2</v>
      </c>
      <c r="W18" s="204">
        <v>6.878761822871883E-2</v>
      </c>
      <c r="X18" s="204">
        <v>9.6474634565778164E-2</v>
      </c>
      <c r="Y18" s="204">
        <v>0.13026655202063631</v>
      </c>
      <c r="DA18" s="71" t="s">
        <v>2381</v>
      </c>
    </row>
    <row r="19" spans="1:105" ht="12" customHeight="1" x14ac:dyDescent="0.25">
      <c r="A19" s="18" t="s">
        <v>33</v>
      </c>
      <c r="B19" s="204">
        <v>0</v>
      </c>
      <c r="C19" s="204">
        <v>0</v>
      </c>
      <c r="D19" s="204">
        <v>0</v>
      </c>
      <c r="E19" s="204">
        <v>0</v>
      </c>
      <c r="F19" s="204">
        <v>0</v>
      </c>
      <c r="G19" s="204">
        <v>0</v>
      </c>
      <c r="H19" s="204">
        <v>0</v>
      </c>
      <c r="I19" s="204">
        <v>0</v>
      </c>
      <c r="J19" s="204">
        <v>0</v>
      </c>
      <c r="K19" s="204">
        <v>0</v>
      </c>
      <c r="L19" s="204">
        <v>0</v>
      </c>
      <c r="M19" s="204">
        <v>0</v>
      </c>
      <c r="N19" s="204">
        <v>0</v>
      </c>
      <c r="O19" s="204">
        <v>0</v>
      </c>
      <c r="P19" s="204">
        <v>0</v>
      </c>
      <c r="Q19" s="204">
        <v>0</v>
      </c>
      <c r="R19" s="204">
        <v>0</v>
      </c>
      <c r="S19" s="204">
        <v>0</v>
      </c>
      <c r="T19" s="204">
        <v>0</v>
      </c>
      <c r="U19" s="204">
        <v>0</v>
      </c>
      <c r="V19" s="204">
        <v>0</v>
      </c>
      <c r="W19" s="204">
        <v>0</v>
      </c>
      <c r="X19" s="204">
        <v>0</v>
      </c>
      <c r="Y19" s="204">
        <v>0</v>
      </c>
      <c r="DA19" s="71" t="s">
        <v>2382</v>
      </c>
    </row>
    <row r="20" spans="1:105" ht="12" customHeight="1" x14ac:dyDescent="0.25">
      <c r="A20" s="14" t="s">
        <v>34</v>
      </c>
      <c r="B20" s="204">
        <f t="shared" ref="B20:Y20" si="3">B21+B22</f>
        <v>0.98882201203783315</v>
      </c>
      <c r="C20" s="204">
        <f t="shared" si="3"/>
        <v>1.7411865864144449</v>
      </c>
      <c r="D20" s="204">
        <f t="shared" si="3"/>
        <v>1.182287188306105</v>
      </c>
      <c r="E20" s="204">
        <f t="shared" si="3"/>
        <v>1.418744625967326</v>
      </c>
      <c r="F20" s="204">
        <f t="shared" si="3"/>
        <v>1.461736887360275</v>
      </c>
      <c r="G20" s="204">
        <f t="shared" si="3"/>
        <v>0</v>
      </c>
      <c r="H20" s="204">
        <f t="shared" si="3"/>
        <v>0</v>
      </c>
      <c r="I20" s="204">
        <f t="shared" si="3"/>
        <v>0</v>
      </c>
      <c r="J20" s="204">
        <f t="shared" si="3"/>
        <v>0</v>
      </c>
      <c r="K20" s="204">
        <f t="shared" si="3"/>
        <v>0</v>
      </c>
      <c r="L20" s="204">
        <f t="shared" si="3"/>
        <v>0</v>
      </c>
      <c r="M20" s="204">
        <f t="shared" si="3"/>
        <v>0</v>
      </c>
      <c r="N20" s="204">
        <f t="shared" si="3"/>
        <v>0</v>
      </c>
      <c r="O20" s="204">
        <f t="shared" si="3"/>
        <v>0</v>
      </c>
      <c r="P20" s="204">
        <f t="shared" si="3"/>
        <v>0</v>
      </c>
      <c r="Q20" s="204">
        <f t="shared" si="3"/>
        <v>0</v>
      </c>
      <c r="R20" s="204">
        <f t="shared" si="3"/>
        <v>0</v>
      </c>
      <c r="S20" s="204">
        <f t="shared" si="3"/>
        <v>0</v>
      </c>
      <c r="T20" s="204">
        <f t="shared" si="3"/>
        <v>0.20266552020636289</v>
      </c>
      <c r="U20" s="204">
        <f t="shared" si="3"/>
        <v>6.1478933791917448E-2</v>
      </c>
      <c r="V20" s="204">
        <f t="shared" si="3"/>
        <v>0</v>
      </c>
      <c r="W20" s="204">
        <f t="shared" si="3"/>
        <v>0</v>
      </c>
      <c r="X20" s="204">
        <f t="shared" si="3"/>
        <v>0.13791917454858121</v>
      </c>
      <c r="Y20" s="204">
        <f t="shared" si="3"/>
        <v>0.84668959587274284</v>
      </c>
      <c r="DA20" s="71"/>
    </row>
    <row r="21" spans="1:105" ht="12" customHeight="1" x14ac:dyDescent="0.25">
      <c r="A21" s="18" t="s">
        <v>73</v>
      </c>
      <c r="B21" s="204">
        <v>0.98882201203783315</v>
      </c>
      <c r="C21" s="204">
        <v>1.7411865864144449</v>
      </c>
      <c r="D21" s="204">
        <v>1.182287188306105</v>
      </c>
      <c r="E21" s="204">
        <v>1.418744625967326</v>
      </c>
      <c r="F21" s="204">
        <v>1.461736887360275</v>
      </c>
      <c r="G21" s="204">
        <v>0</v>
      </c>
      <c r="H21" s="204">
        <v>0</v>
      </c>
      <c r="I21" s="204">
        <v>0</v>
      </c>
      <c r="J21" s="204">
        <v>0</v>
      </c>
      <c r="K21" s="204">
        <v>0</v>
      </c>
      <c r="L21" s="204">
        <v>0</v>
      </c>
      <c r="M21" s="204">
        <v>0</v>
      </c>
      <c r="N21" s="204">
        <v>0</v>
      </c>
      <c r="O21" s="204">
        <v>0</v>
      </c>
      <c r="P21" s="204">
        <v>0</v>
      </c>
      <c r="Q21" s="204">
        <v>0</v>
      </c>
      <c r="R21" s="204">
        <v>0</v>
      </c>
      <c r="S21" s="204">
        <v>0</v>
      </c>
      <c r="T21" s="204">
        <v>0.20266552020636289</v>
      </c>
      <c r="U21" s="204">
        <v>6.1478933791917448E-2</v>
      </c>
      <c r="V21" s="204">
        <v>0</v>
      </c>
      <c r="W21" s="204">
        <v>0</v>
      </c>
      <c r="X21" s="204">
        <v>0.13791917454858121</v>
      </c>
      <c r="Y21" s="204">
        <v>0.84668959587274284</v>
      </c>
      <c r="DA21" s="71" t="s">
        <v>2383</v>
      </c>
    </row>
    <row r="22" spans="1:105" ht="12" customHeight="1" x14ac:dyDescent="0.25">
      <c r="A22" s="18" t="s">
        <v>36</v>
      </c>
      <c r="B22" s="204">
        <v>0</v>
      </c>
      <c r="C22" s="204">
        <v>0</v>
      </c>
      <c r="D22" s="204">
        <v>0</v>
      </c>
      <c r="E22" s="204">
        <v>0</v>
      </c>
      <c r="F22" s="204">
        <v>0</v>
      </c>
      <c r="G22" s="204">
        <v>0</v>
      </c>
      <c r="H22" s="204">
        <v>0</v>
      </c>
      <c r="I22" s="204">
        <v>0</v>
      </c>
      <c r="J22" s="204">
        <v>0</v>
      </c>
      <c r="K22" s="204">
        <v>0</v>
      </c>
      <c r="L22" s="204">
        <v>0</v>
      </c>
      <c r="M22" s="204">
        <v>0</v>
      </c>
      <c r="N22" s="204">
        <v>0</v>
      </c>
      <c r="O22" s="204">
        <v>0</v>
      </c>
      <c r="P22" s="204">
        <v>0</v>
      </c>
      <c r="Q22" s="204">
        <v>0</v>
      </c>
      <c r="R22" s="204">
        <v>0</v>
      </c>
      <c r="S22" s="204">
        <v>0</v>
      </c>
      <c r="T22" s="204">
        <v>0</v>
      </c>
      <c r="U22" s="204">
        <v>0</v>
      </c>
      <c r="V22" s="204">
        <v>0</v>
      </c>
      <c r="W22" s="204">
        <v>0</v>
      </c>
      <c r="X22" s="204">
        <v>0</v>
      </c>
      <c r="Y22" s="204">
        <v>0</v>
      </c>
      <c r="DA22" s="71" t="s">
        <v>2384</v>
      </c>
    </row>
    <row r="23" spans="1:105" ht="12" customHeight="1" x14ac:dyDescent="0.25">
      <c r="A23" s="14" t="s">
        <v>37</v>
      </c>
      <c r="B23" s="204">
        <f t="shared" ref="B23:Y23" si="4">B24+B25+B26+B27+B28+B29</f>
        <v>0</v>
      </c>
      <c r="C23" s="204">
        <f t="shared" si="4"/>
        <v>0</v>
      </c>
      <c r="D23" s="204">
        <f t="shared" si="4"/>
        <v>0</v>
      </c>
      <c r="E23" s="204">
        <f t="shared" si="4"/>
        <v>0</v>
      </c>
      <c r="F23" s="204">
        <f t="shared" si="4"/>
        <v>0</v>
      </c>
      <c r="G23" s="204">
        <f t="shared" si="4"/>
        <v>0</v>
      </c>
      <c r="H23" s="204">
        <f t="shared" si="4"/>
        <v>0</v>
      </c>
      <c r="I23" s="204">
        <f t="shared" si="4"/>
        <v>0</v>
      </c>
      <c r="J23" s="204">
        <f t="shared" si="4"/>
        <v>0</v>
      </c>
      <c r="K23" s="204">
        <f t="shared" si="4"/>
        <v>0</v>
      </c>
      <c r="L23" s="204">
        <f t="shared" si="4"/>
        <v>0</v>
      </c>
      <c r="M23" s="204">
        <f t="shared" si="4"/>
        <v>0</v>
      </c>
      <c r="N23" s="204">
        <f t="shared" si="4"/>
        <v>0</v>
      </c>
      <c r="O23" s="204">
        <f t="shared" si="4"/>
        <v>0</v>
      </c>
      <c r="P23" s="204">
        <f t="shared" si="4"/>
        <v>0.8789337919174548</v>
      </c>
      <c r="Q23" s="204">
        <f t="shared" si="4"/>
        <v>0.8789337919174548</v>
      </c>
      <c r="R23" s="204">
        <f t="shared" si="4"/>
        <v>0.8789337919174548</v>
      </c>
      <c r="S23" s="204">
        <f t="shared" si="4"/>
        <v>0</v>
      </c>
      <c r="T23" s="204">
        <f t="shared" si="4"/>
        <v>0</v>
      </c>
      <c r="U23" s="204">
        <f t="shared" si="4"/>
        <v>1.0576096302665519E-2</v>
      </c>
      <c r="V23" s="204">
        <f t="shared" si="4"/>
        <v>1.4101461736887359E-2</v>
      </c>
      <c r="W23" s="204">
        <f t="shared" si="4"/>
        <v>1.5821152192605329E-2</v>
      </c>
      <c r="X23" s="204">
        <f t="shared" si="4"/>
        <v>0</v>
      </c>
      <c r="Y23" s="204">
        <f t="shared" si="4"/>
        <v>0</v>
      </c>
      <c r="DA23" s="71"/>
    </row>
    <row r="24" spans="1:105" ht="12" customHeight="1" x14ac:dyDescent="0.25">
      <c r="A24" s="18" t="s">
        <v>38</v>
      </c>
      <c r="B24" s="204">
        <v>0</v>
      </c>
      <c r="C24" s="204">
        <v>0</v>
      </c>
      <c r="D24" s="204">
        <v>0</v>
      </c>
      <c r="E24" s="204">
        <v>0</v>
      </c>
      <c r="F24" s="204">
        <v>0</v>
      </c>
      <c r="G24" s="204">
        <v>0</v>
      </c>
      <c r="H24" s="204">
        <v>0</v>
      </c>
      <c r="I24" s="204">
        <v>0</v>
      </c>
      <c r="J24" s="204">
        <v>0</v>
      </c>
      <c r="K24" s="204">
        <v>0</v>
      </c>
      <c r="L24" s="204">
        <v>0</v>
      </c>
      <c r="M24" s="204">
        <v>0</v>
      </c>
      <c r="N24" s="204">
        <v>0</v>
      </c>
      <c r="O24" s="204">
        <v>0</v>
      </c>
      <c r="P24" s="204">
        <v>0</v>
      </c>
      <c r="Q24" s="204">
        <v>0</v>
      </c>
      <c r="R24" s="204">
        <v>0</v>
      </c>
      <c r="S24" s="204">
        <v>0</v>
      </c>
      <c r="T24" s="204">
        <v>0</v>
      </c>
      <c r="U24" s="204">
        <v>0</v>
      </c>
      <c r="V24" s="204">
        <v>0</v>
      </c>
      <c r="W24" s="204">
        <v>0</v>
      </c>
      <c r="X24" s="204">
        <v>0</v>
      </c>
      <c r="Y24" s="204">
        <v>0</v>
      </c>
      <c r="DA24" s="71" t="s">
        <v>2385</v>
      </c>
    </row>
    <row r="25" spans="1:105" ht="12" customHeight="1" x14ac:dyDescent="0.25">
      <c r="A25" s="18" t="s">
        <v>74</v>
      </c>
      <c r="B25" s="204">
        <v>0</v>
      </c>
      <c r="C25" s="204">
        <v>0</v>
      </c>
      <c r="D25" s="204">
        <v>0</v>
      </c>
      <c r="E25" s="204">
        <v>0</v>
      </c>
      <c r="F25" s="204">
        <v>0</v>
      </c>
      <c r="G25" s="204">
        <v>0</v>
      </c>
      <c r="H25" s="204">
        <v>0</v>
      </c>
      <c r="I25" s="204">
        <v>0</v>
      </c>
      <c r="J25" s="204">
        <v>0</v>
      </c>
      <c r="K25" s="204">
        <v>0</v>
      </c>
      <c r="L25" s="204">
        <v>0</v>
      </c>
      <c r="M25" s="204">
        <v>0</v>
      </c>
      <c r="N25" s="204">
        <v>0</v>
      </c>
      <c r="O25" s="204">
        <v>0</v>
      </c>
      <c r="P25" s="204">
        <v>0</v>
      </c>
      <c r="Q25" s="204">
        <v>0</v>
      </c>
      <c r="R25" s="204">
        <v>0</v>
      </c>
      <c r="S25" s="204">
        <v>0</v>
      </c>
      <c r="T25" s="204">
        <v>0</v>
      </c>
      <c r="U25" s="204">
        <v>0</v>
      </c>
      <c r="V25" s="204">
        <v>0</v>
      </c>
      <c r="W25" s="204">
        <v>0</v>
      </c>
      <c r="X25" s="204">
        <v>0</v>
      </c>
      <c r="Y25" s="204">
        <v>0</v>
      </c>
      <c r="DA25" s="71" t="s">
        <v>2386</v>
      </c>
    </row>
    <row r="26" spans="1:105" ht="12" customHeight="1" x14ac:dyDescent="0.25">
      <c r="A26" s="18" t="s">
        <v>75</v>
      </c>
      <c r="B26" s="204">
        <v>0</v>
      </c>
      <c r="C26" s="204">
        <v>0</v>
      </c>
      <c r="D26" s="204">
        <v>0</v>
      </c>
      <c r="E26" s="204">
        <v>0</v>
      </c>
      <c r="F26" s="204">
        <v>0</v>
      </c>
      <c r="G26" s="204">
        <v>0</v>
      </c>
      <c r="H26" s="204">
        <v>0</v>
      </c>
      <c r="I26" s="204">
        <v>0</v>
      </c>
      <c r="J26" s="204">
        <v>0</v>
      </c>
      <c r="K26" s="204">
        <v>0</v>
      </c>
      <c r="L26" s="204">
        <v>0</v>
      </c>
      <c r="M26" s="204">
        <v>0</v>
      </c>
      <c r="N26" s="204">
        <v>0</v>
      </c>
      <c r="O26" s="204">
        <v>0</v>
      </c>
      <c r="P26" s="204">
        <v>0.8789337919174548</v>
      </c>
      <c r="Q26" s="204">
        <v>0.8789337919174548</v>
      </c>
      <c r="R26" s="204">
        <v>0.8789337919174548</v>
      </c>
      <c r="S26" s="204">
        <v>0</v>
      </c>
      <c r="T26" s="204">
        <v>0</v>
      </c>
      <c r="U26" s="204">
        <v>1.0576096302665519E-2</v>
      </c>
      <c r="V26" s="204">
        <v>1.4101461736887359E-2</v>
      </c>
      <c r="W26" s="204">
        <v>1.5821152192605329E-2</v>
      </c>
      <c r="X26" s="204">
        <v>0</v>
      </c>
      <c r="Y26" s="204">
        <v>0</v>
      </c>
      <c r="DA26" s="71" t="s">
        <v>2387</v>
      </c>
    </row>
    <row r="27" spans="1:105" ht="12" customHeight="1" x14ac:dyDescent="0.25">
      <c r="A27" s="18" t="s">
        <v>76</v>
      </c>
      <c r="B27" s="204">
        <v>0</v>
      </c>
      <c r="C27" s="204">
        <v>0</v>
      </c>
      <c r="D27" s="204">
        <v>0</v>
      </c>
      <c r="E27" s="204">
        <v>0</v>
      </c>
      <c r="F27" s="204">
        <v>0</v>
      </c>
      <c r="G27" s="204">
        <v>0</v>
      </c>
      <c r="H27" s="204">
        <v>0</v>
      </c>
      <c r="I27" s="204">
        <v>0</v>
      </c>
      <c r="J27" s="204">
        <v>0</v>
      </c>
      <c r="K27" s="204">
        <v>0</v>
      </c>
      <c r="L27" s="204">
        <v>0</v>
      </c>
      <c r="M27" s="204">
        <v>0</v>
      </c>
      <c r="N27" s="204">
        <v>0</v>
      </c>
      <c r="O27" s="204">
        <v>0</v>
      </c>
      <c r="P27" s="204">
        <v>0</v>
      </c>
      <c r="Q27" s="204">
        <v>0</v>
      </c>
      <c r="R27" s="204">
        <v>0</v>
      </c>
      <c r="S27" s="204">
        <v>0</v>
      </c>
      <c r="T27" s="204">
        <v>0</v>
      </c>
      <c r="U27" s="204">
        <v>0</v>
      </c>
      <c r="V27" s="204">
        <v>0</v>
      </c>
      <c r="W27" s="204">
        <v>0</v>
      </c>
      <c r="X27" s="204">
        <v>0</v>
      </c>
      <c r="Y27" s="204">
        <v>0</v>
      </c>
      <c r="DA27" s="71" t="s">
        <v>2388</v>
      </c>
    </row>
    <row r="28" spans="1:105" ht="12" customHeight="1" x14ac:dyDescent="0.25">
      <c r="A28" s="18" t="s">
        <v>77</v>
      </c>
      <c r="B28" s="204">
        <v>0</v>
      </c>
      <c r="C28" s="204">
        <v>0</v>
      </c>
      <c r="D28" s="204">
        <v>0</v>
      </c>
      <c r="E28" s="204">
        <v>0</v>
      </c>
      <c r="F28" s="204">
        <v>0</v>
      </c>
      <c r="G28" s="204">
        <v>0</v>
      </c>
      <c r="H28" s="204">
        <v>0</v>
      </c>
      <c r="I28" s="204">
        <v>0</v>
      </c>
      <c r="J28" s="204">
        <v>0</v>
      </c>
      <c r="K28" s="204">
        <v>0</v>
      </c>
      <c r="L28" s="204">
        <v>0</v>
      </c>
      <c r="M28" s="204">
        <v>0</v>
      </c>
      <c r="N28" s="204">
        <v>0</v>
      </c>
      <c r="O28" s="204">
        <v>0</v>
      </c>
      <c r="P28" s="204">
        <v>0</v>
      </c>
      <c r="Q28" s="204">
        <v>0</v>
      </c>
      <c r="R28" s="204">
        <v>0</v>
      </c>
      <c r="S28" s="204">
        <v>0</v>
      </c>
      <c r="T28" s="204">
        <v>0</v>
      </c>
      <c r="U28" s="204">
        <v>0</v>
      </c>
      <c r="V28" s="204">
        <v>0</v>
      </c>
      <c r="W28" s="204">
        <v>0</v>
      </c>
      <c r="X28" s="204">
        <v>0</v>
      </c>
      <c r="Y28" s="204">
        <v>0</v>
      </c>
      <c r="DA28" s="71" t="s">
        <v>2389</v>
      </c>
    </row>
    <row r="29" spans="1:105" ht="12" customHeight="1" x14ac:dyDescent="0.25">
      <c r="A29" s="18" t="s">
        <v>78</v>
      </c>
      <c r="B29" s="204">
        <v>0</v>
      </c>
      <c r="C29" s="204">
        <v>0</v>
      </c>
      <c r="D29" s="204">
        <v>0</v>
      </c>
      <c r="E29" s="204">
        <v>0</v>
      </c>
      <c r="F29" s="204">
        <v>0</v>
      </c>
      <c r="G29" s="204">
        <v>0</v>
      </c>
      <c r="H29" s="204">
        <v>0</v>
      </c>
      <c r="I29" s="204">
        <v>0</v>
      </c>
      <c r="J29" s="204">
        <v>0</v>
      </c>
      <c r="K29" s="204">
        <v>0</v>
      </c>
      <c r="L29" s="204">
        <v>0</v>
      </c>
      <c r="M29" s="204">
        <v>0</v>
      </c>
      <c r="N29" s="204">
        <v>0</v>
      </c>
      <c r="O29" s="204">
        <v>0</v>
      </c>
      <c r="P29" s="204">
        <v>0</v>
      </c>
      <c r="Q29" s="204">
        <v>0</v>
      </c>
      <c r="R29" s="204">
        <v>0</v>
      </c>
      <c r="S29" s="204">
        <v>0</v>
      </c>
      <c r="T29" s="204">
        <v>0</v>
      </c>
      <c r="U29" s="204">
        <v>0</v>
      </c>
      <c r="V29" s="204">
        <v>0</v>
      </c>
      <c r="W29" s="204">
        <v>0</v>
      </c>
      <c r="X29" s="204">
        <v>0</v>
      </c>
      <c r="Y29" s="204">
        <v>0</v>
      </c>
      <c r="DA29" s="71" t="s">
        <v>2390</v>
      </c>
    </row>
    <row r="30" spans="1:105" ht="12" customHeight="1" x14ac:dyDescent="0.25">
      <c r="A30" s="14" t="s">
        <v>39</v>
      </c>
      <c r="B30" s="204">
        <v>0</v>
      </c>
      <c r="C30" s="204">
        <v>0</v>
      </c>
      <c r="D30" s="204">
        <v>0</v>
      </c>
      <c r="E30" s="204">
        <v>0</v>
      </c>
      <c r="F30" s="204">
        <v>0</v>
      </c>
      <c r="G30" s="204">
        <v>0</v>
      </c>
      <c r="H30" s="204">
        <v>0</v>
      </c>
      <c r="I30" s="204">
        <v>0</v>
      </c>
      <c r="J30" s="204">
        <v>0</v>
      </c>
      <c r="K30" s="204">
        <v>0</v>
      </c>
      <c r="L30" s="204">
        <v>0</v>
      </c>
      <c r="M30" s="204">
        <v>0</v>
      </c>
      <c r="N30" s="204">
        <v>0</v>
      </c>
      <c r="O30" s="204">
        <v>0</v>
      </c>
      <c r="P30" s="204">
        <v>0</v>
      </c>
      <c r="Q30" s="204">
        <v>0</v>
      </c>
      <c r="R30" s="204">
        <v>0</v>
      </c>
      <c r="S30" s="204">
        <v>0</v>
      </c>
      <c r="T30" s="204">
        <v>0</v>
      </c>
      <c r="U30" s="204">
        <v>0</v>
      </c>
      <c r="V30" s="204">
        <v>0</v>
      </c>
      <c r="W30" s="204">
        <v>0</v>
      </c>
      <c r="X30" s="204">
        <v>0</v>
      </c>
      <c r="Y30" s="204">
        <v>0</v>
      </c>
      <c r="DA30" s="71" t="s">
        <v>2391</v>
      </c>
    </row>
    <row r="31" spans="1:105" ht="12" customHeight="1" x14ac:dyDescent="0.25">
      <c r="A31" s="21" t="s">
        <v>40</v>
      </c>
      <c r="B31" s="207">
        <v>15.13327601031814</v>
      </c>
      <c r="C31" s="207">
        <v>14.961306964746351</v>
      </c>
      <c r="D31" s="207">
        <v>14.78933791917455</v>
      </c>
      <c r="E31" s="207">
        <v>14.875322441960449</v>
      </c>
      <c r="F31" s="207">
        <v>13.671539122957871</v>
      </c>
      <c r="G31" s="207">
        <v>10.74806534823732</v>
      </c>
      <c r="H31" s="207">
        <v>10.146173688736029</v>
      </c>
      <c r="I31" s="207">
        <v>11.34995700773861</v>
      </c>
      <c r="J31" s="207">
        <v>13.41358555460017</v>
      </c>
      <c r="K31" s="207">
        <v>13.75752364574377</v>
      </c>
      <c r="L31" s="207">
        <v>7.308684436801375</v>
      </c>
      <c r="M31" s="207">
        <v>28.37489251934652</v>
      </c>
      <c r="N31" s="207">
        <v>11.865864144453999</v>
      </c>
      <c r="O31" s="207">
        <v>10.060189165950129</v>
      </c>
      <c r="P31" s="207">
        <v>9.0283748925193468</v>
      </c>
      <c r="Q31" s="207">
        <v>9.0283748925193468</v>
      </c>
      <c r="R31" s="207">
        <v>3.3533963886500429</v>
      </c>
      <c r="S31" s="207">
        <v>4.5879621668099739</v>
      </c>
      <c r="T31" s="207">
        <v>6.4247635425623386</v>
      </c>
      <c r="U31" s="207">
        <v>6.2252794496990536</v>
      </c>
      <c r="V31" s="207">
        <v>5.8845227858985378</v>
      </c>
      <c r="W31" s="207">
        <v>4.3357695614789344</v>
      </c>
      <c r="X31" s="207">
        <v>4.5086844368013752</v>
      </c>
      <c r="Y31" s="207">
        <v>4.31633705932932</v>
      </c>
      <c r="DA31" s="86" t="s">
        <v>2392</v>
      </c>
    </row>
    <row r="32" spans="1:105" ht="12" customHeight="1" x14ac:dyDescent="0.25">
      <c r="A32" s="172"/>
      <c r="B32" s="172"/>
      <c r="C32" s="172"/>
      <c r="D32" s="172"/>
      <c r="E32" s="172"/>
      <c r="F32" s="172"/>
      <c r="G32" s="172"/>
      <c r="H32" s="172"/>
      <c r="I32" s="172"/>
      <c r="J32" s="172"/>
      <c r="K32" s="172"/>
      <c r="L32" s="172"/>
      <c r="M32" s="172"/>
      <c r="N32" s="172"/>
      <c r="O32" s="172"/>
      <c r="P32" s="172"/>
      <c r="Q32" s="172"/>
      <c r="R32" s="172"/>
      <c r="S32" s="172"/>
      <c r="T32" s="172"/>
      <c r="U32" s="172"/>
      <c r="V32" s="172"/>
      <c r="W32" s="172"/>
      <c r="X32" s="172"/>
      <c r="Y32" s="172"/>
      <c r="DA32" s="176"/>
    </row>
    <row r="33" spans="1:105" ht="12" customHeight="1" x14ac:dyDescent="0.25">
      <c r="A33" s="30" t="s">
        <v>84</v>
      </c>
      <c r="B33" s="203">
        <f>TRE_emi!B5</f>
        <v>65.668938480589347</v>
      </c>
      <c r="C33" s="203">
        <f>TRE_emi!C5</f>
        <v>64.249907041480384</v>
      </c>
      <c r="D33" s="203">
        <f>TRE_emi!D5</f>
        <v>62.937167040472801</v>
      </c>
      <c r="E33" s="203">
        <f>TRE_emi!E5</f>
        <v>66.678738481196959</v>
      </c>
      <c r="F33" s="203">
        <f>TRE_emi!F5</f>
        <v>63.59353704061553</v>
      </c>
      <c r="G33" s="203">
        <f>TRE_emi!G5</f>
        <v>66.532846677656082</v>
      </c>
      <c r="H33" s="203">
        <f>TRE_emi!H5</f>
        <v>72.845926198739306</v>
      </c>
      <c r="I33" s="203">
        <f>TRE_emi!I5</f>
        <v>72.845926198739249</v>
      </c>
      <c r="J33" s="203">
        <f>TRE_emi!J5</f>
        <v>66.53284667719322</v>
      </c>
      <c r="K33" s="203">
        <f>TRE_emi!K5</f>
        <v>62.757897478697231</v>
      </c>
      <c r="L33" s="203">
        <f>TRE_emi!L5</f>
        <v>56.444488558127532</v>
      </c>
      <c r="M33" s="203">
        <f>TRE_emi!M5</f>
        <v>28.34933796140314</v>
      </c>
      <c r="N33" s="203">
        <f>TRE_emi!N5</f>
        <v>15.78338891814564</v>
      </c>
      <c r="O33" s="203">
        <f>TRE_emi!O5</f>
        <v>6.3134089210916269</v>
      </c>
      <c r="P33" s="203">
        <f>TRE_emi!P5</f>
        <v>31.31259047846385</v>
      </c>
      <c r="Q33" s="203">
        <f>TRE_emi!Q5</f>
        <v>34.469161558961758</v>
      </c>
      <c r="R33" s="203">
        <f>TRE_emi!R5</f>
        <v>34.469161557423213</v>
      </c>
      <c r="S33" s="203">
        <f>TRE_emi!S5</f>
        <v>42.343878237740071</v>
      </c>
      <c r="T33" s="203">
        <f>TRE_emi!T5</f>
        <v>48.369120840158693</v>
      </c>
      <c r="U33" s="203">
        <f>TRE_emi!U5</f>
        <v>2.4248073614519572</v>
      </c>
      <c r="V33" s="203">
        <f>TRE_emi!V5</f>
        <v>2.6462034013553151</v>
      </c>
      <c r="W33" s="203">
        <f>TRE_emi!W5</f>
        <v>3.335770082629959</v>
      </c>
      <c r="X33" s="203">
        <f>TRE_emi!X5</f>
        <v>4.1690880019064593</v>
      </c>
      <c r="Y33" s="203">
        <f>TRE_emi!Y5</f>
        <v>7.3726106379437457</v>
      </c>
      <c r="DA33" s="112"/>
    </row>
    <row r="34" spans="1:105" ht="12" customHeight="1" x14ac:dyDescent="0.25">
      <c r="A34" s="172"/>
      <c r="B34" s="172"/>
      <c r="C34" s="172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2"/>
      <c r="O34" s="172"/>
      <c r="P34" s="172"/>
      <c r="Q34" s="172"/>
      <c r="R34" s="172"/>
      <c r="S34" s="172"/>
      <c r="T34" s="172"/>
      <c r="U34" s="172"/>
      <c r="V34" s="172"/>
      <c r="W34" s="172"/>
      <c r="X34" s="172"/>
      <c r="Y34" s="172"/>
      <c r="DA34" s="176"/>
    </row>
    <row r="35" spans="1:105" ht="12" customHeight="1" x14ac:dyDescent="0.25">
      <c r="A35" s="115" t="s">
        <v>86</v>
      </c>
      <c r="B35" s="284">
        <f t="shared" ref="B35:Y35" si="5">IF(B$12=0,"",B$12/B$3*1000)</f>
        <v>75.88344552381119</v>
      </c>
      <c r="C35" s="284">
        <f t="shared" si="5"/>
        <v>74.092228723632033</v>
      </c>
      <c r="D35" s="284">
        <f t="shared" si="5"/>
        <v>62.800505924103007</v>
      </c>
      <c r="E35" s="284">
        <f t="shared" si="5"/>
        <v>58.401501297952692</v>
      </c>
      <c r="F35" s="284">
        <f t="shared" si="5"/>
        <v>55.530311278052615</v>
      </c>
      <c r="G35" s="284">
        <f t="shared" si="5"/>
        <v>52.635056107085148</v>
      </c>
      <c r="H35" s="284">
        <f t="shared" si="5"/>
        <v>42.922452027034609</v>
      </c>
      <c r="I35" s="284">
        <f t="shared" si="5"/>
        <v>48.445509222586125</v>
      </c>
      <c r="J35" s="284">
        <f t="shared" si="5"/>
        <v>59.115820309492669</v>
      </c>
      <c r="K35" s="284">
        <f t="shared" si="5"/>
        <v>53.747793666257358</v>
      </c>
      <c r="L35" s="284">
        <f t="shared" si="5"/>
        <v>74.792130528661886</v>
      </c>
      <c r="M35" s="284">
        <f t="shared" si="5"/>
        <v>87.250278021650644</v>
      </c>
      <c r="N35" s="284">
        <f t="shared" si="5"/>
        <v>96.931277541321762</v>
      </c>
      <c r="O35" s="284">
        <f t="shared" si="5"/>
        <v>33.786017753417298</v>
      </c>
      <c r="P35" s="284">
        <f t="shared" si="5"/>
        <v>77.494860774857742</v>
      </c>
      <c r="Q35" s="284">
        <f t="shared" si="5"/>
        <v>46.437527690242881</v>
      </c>
      <c r="R35" s="284">
        <f t="shared" si="5"/>
        <v>38.290612282790867</v>
      </c>
      <c r="S35" s="284">
        <f t="shared" si="5"/>
        <v>38.839993004713079</v>
      </c>
      <c r="T35" s="284">
        <f t="shared" si="5"/>
        <v>40.544277563992054</v>
      </c>
      <c r="U35" s="284">
        <f t="shared" si="5"/>
        <v>12.945179881426652</v>
      </c>
      <c r="V35" s="284">
        <f t="shared" si="5"/>
        <v>15.216076967957351</v>
      </c>
      <c r="W35" s="284">
        <f t="shared" si="5"/>
        <v>11.899677719356683</v>
      </c>
      <c r="X35" s="284">
        <f t="shared" si="5"/>
        <v>11.94715301109199</v>
      </c>
      <c r="Y35" s="284">
        <f t="shared" si="5"/>
        <v>14.444209246163828</v>
      </c>
      <c r="DA35" s="118"/>
    </row>
    <row r="36" spans="1:105" ht="12" customHeight="1" x14ac:dyDescent="0.25">
      <c r="A36" s="158" t="s">
        <v>2135</v>
      </c>
      <c r="B36" s="344">
        <f t="shared" ref="B36:Y36" si="6">IF(B$12=0,"",B$12/B$5*1000)</f>
        <v>34.645428678717934</v>
      </c>
      <c r="C36" s="344">
        <f t="shared" si="6"/>
        <v>33.859480761038014</v>
      </c>
      <c r="D36" s="344">
        <f t="shared" si="6"/>
        <v>32.556683940060402</v>
      </c>
      <c r="E36" s="344">
        <f t="shared" si="6"/>
        <v>34.410605999683725</v>
      </c>
      <c r="F36" s="344">
        <f t="shared" si="6"/>
        <v>35.00574636730984</v>
      </c>
      <c r="G36" s="344">
        <f t="shared" si="6"/>
        <v>33.273407087200688</v>
      </c>
      <c r="H36" s="344">
        <f t="shared" si="6"/>
        <v>30.280075308652819</v>
      </c>
      <c r="I36" s="344">
        <f t="shared" si="6"/>
        <v>29.223119137260319</v>
      </c>
      <c r="J36" s="344">
        <f t="shared" si="6"/>
        <v>29.536418993568095</v>
      </c>
      <c r="K36" s="344">
        <f t="shared" si="6"/>
        <v>31.340516934491948</v>
      </c>
      <c r="L36" s="344">
        <f t="shared" si="6"/>
        <v>27.702085430671737</v>
      </c>
      <c r="M36" s="344">
        <f t="shared" si="6"/>
        <v>24.924492419182677</v>
      </c>
      <c r="N36" s="344">
        <f t="shared" si="6"/>
        <v>25.658072416930914</v>
      </c>
      <c r="O36" s="344">
        <f t="shared" si="6"/>
        <v>25.663413278733433</v>
      </c>
      <c r="P36" s="344">
        <f t="shared" si="6"/>
        <v>22.437509136768156</v>
      </c>
      <c r="Q36" s="344">
        <f t="shared" si="6"/>
        <v>21.349572942242173</v>
      </c>
      <c r="R36" s="344">
        <f t="shared" si="6"/>
        <v>21.233046283665818</v>
      </c>
      <c r="S36" s="344">
        <f t="shared" si="6"/>
        <v>20.862461114388751</v>
      </c>
      <c r="T36" s="344">
        <f t="shared" si="6"/>
        <v>21.155617032714073</v>
      </c>
      <c r="U36" s="344">
        <f t="shared" si="6"/>
        <v>21.009449719205389</v>
      </c>
      <c r="V36" s="344">
        <f t="shared" si="6"/>
        <v>23.129100041450616</v>
      </c>
      <c r="W36" s="344">
        <f t="shared" si="6"/>
        <v>21.759846802709635</v>
      </c>
      <c r="X36" s="344">
        <f t="shared" si="6"/>
        <v>19.940487487099581</v>
      </c>
      <c r="Y36" s="344">
        <f t="shared" si="6"/>
        <v>19.224191617035551</v>
      </c>
      <c r="DA36" s="119"/>
    </row>
    <row r="37" spans="1:105" ht="12" customHeight="1" x14ac:dyDescent="0.25">
      <c r="A37" s="158" t="s">
        <v>2136</v>
      </c>
      <c r="B37" s="344">
        <f>IF(TRE_ued!B$5=0,"",TRE_ued!B$5/B$5*1000)</f>
        <v>17.880718228035434</v>
      </c>
      <c r="C37" s="344">
        <f>IF(TRE_ued!C$5=0,"",TRE_ued!C$5/C$5*1000)</f>
        <v>17.462211452713181</v>
      </c>
      <c r="D37" s="344">
        <f>IF(TRE_ued!D$5=0,"",TRE_ued!D$5/D$5*1000)</f>
        <v>16.80901576223696</v>
      </c>
      <c r="E37" s="344">
        <f>IF(TRE_ued!E$5=0,"",TRE_ued!E$5/E$5*1000)</f>
        <v>17.71628968624789</v>
      </c>
      <c r="F37" s="344">
        <f>IF(TRE_ued!F$5=0,"",TRE_ued!F$5/F$5*1000)</f>
        <v>17.979917825721738</v>
      </c>
      <c r="G37" s="344">
        <f>IF(TRE_ued!G$5=0,"",TRE_ued!G$5/G$5*1000)</f>
        <v>16.916875175002914</v>
      </c>
      <c r="H37" s="344">
        <f>IF(TRE_ued!H$5=0,"",TRE_ued!H$5/H$5*1000)</f>
        <v>15.268003161207004</v>
      </c>
      <c r="I37" s="344">
        <f>IF(TRE_ued!I$5=0,"",TRE_ued!I$5/I$5*1000)</f>
        <v>14.809894823697714</v>
      </c>
      <c r="J37" s="344">
        <f>IF(TRE_ued!J$5=0,"",TRE_ued!J$5/J$5*1000)</f>
        <v>15.182640099719487</v>
      </c>
      <c r="K37" s="344">
        <f>IF(TRE_ued!K$5=0,"",TRE_ued!K$5/K$5*1000)</f>
        <v>16.209361171749578</v>
      </c>
      <c r="L37" s="344">
        <f>IF(TRE_ued!L$5=0,"",TRE_ued!L$5/L$5*1000)</f>
        <v>13.971998226297911</v>
      </c>
      <c r="M37" s="344">
        <f>IF(TRE_ued!M$5=0,"",TRE_ued!M$5/M$5*1000)</f>
        <v>13.889015554447363</v>
      </c>
      <c r="N37" s="344">
        <f>IF(TRE_ued!N$5=0,"",TRE_ued!N$5/N$5*1000)</f>
        <v>14.175837562092244</v>
      </c>
      <c r="O37" s="344">
        <f>IF(TRE_ued!O$5=0,"",TRE_ued!O$5/O$5*1000)</f>
        <v>14.489710049354393</v>
      </c>
      <c r="P37" s="344">
        <f>IF(TRE_ued!P$5=0,"",TRE_ued!P$5/P$5*1000)</f>
        <v>11.773825117336145</v>
      </c>
      <c r="Q37" s="344">
        <f>IF(TRE_ued!Q$5=0,"",TRE_ued!Q$5/Q$5*1000)</f>
        <v>11.149894414984546</v>
      </c>
      <c r="R37" s="344">
        <f>IF(TRE_ued!R$5=0,"",TRE_ued!R$5/R$5*1000)</f>
        <v>10.645485457224808</v>
      </c>
      <c r="S37" s="344">
        <f>IF(TRE_ued!S$5=0,"",TRE_ued!S$5/S$5*1000)</f>
        <v>10.505414446878673</v>
      </c>
      <c r="T37" s="344">
        <f>IF(TRE_ued!T$5=0,"",TRE_ued!T$5/T$5*1000)</f>
        <v>10.721692690313525</v>
      </c>
      <c r="U37" s="344">
        <f>IF(TRE_ued!U$5=0,"",TRE_ued!U$5/U$5*1000)</f>
        <v>11.924493449481185</v>
      </c>
      <c r="V37" s="344">
        <f>IF(TRE_ued!V$5=0,"",TRE_ued!V$5/V$5*1000)</f>
        <v>13.146116593025612</v>
      </c>
      <c r="W37" s="344">
        <f>IF(TRE_ued!W$5=0,"",TRE_ued!W$5/W$5*1000)</f>
        <v>12.264797970946946</v>
      </c>
      <c r="X37" s="344">
        <f>IF(TRE_ued!X$5=0,"",TRE_ued!X$5/X$5*1000)</f>
        <v>11.14385411092246</v>
      </c>
      <c r="Y37" s="344">
        <f>IF(TRE_ued!Y$5=0,"",TRE_ued!Y$5/Y$5*1000)</f>
        <v>10.475375069597192</v>
      </c>
      <c r="DA37" s="119"/>
    </row>
    <row r="38" spans="1:105" ht="12" customHeight="1" x14ac:dyDescent="0.25">
      <c r="A38" s="159" t="s">
        <v>87</v>
      </c>
      <c r="B38" s="345">
        <f t="shared" ref="B38:Y38" si="7">IF(B$12=0,"",B$33/B$12)</f>
        <v>1.7952497303334236</v>
      </c>
      <c r="C38" s="345">
        <f t="shared" si="7"/>
        <v>1.778166399488883</v>
      </c>
      <c r="D38" s="345">
        <f t="shared" si="7"/>
        <v>1.7777953932150956</v>
      </c>
      <c r="E38" s="345">
        <f t="shared" si="7"/>
        <v>1.8143258890879881</v>
      </c>
      <c r="F38" s="345">
        <f t="shared" si="7"/>
        <v>1.8399067494144101</v>
      </c>
      <c r="G38" s="345">
        <f t="shared" si="7"/>
        <v>2.0641649643365838</v>
      </c>
      <c r="H38" s="345">
        <f t="shared" si="7"/>
        <v>2.1665919619345364</v>
      </c>
      <c r="I38" s="345">
        <f t="shared" si="7"/>
        <v>2.0917026025147334</v>
      </c>
      <c r="J38" s="345">
        <f t="shared" si="7"/>
        <v>1.9065027197810032</v>
      </c>
      <c r="K38" s="345">
        <f t="shared" si="7"/>
        <v>1.8423400931355935</v>
      </c>
      <c r="L38" s="345">
        <f t="shared" si="7"/>
        <v>2.2065526115328513</v>
      </c>
      <c r="M38" s="345">
        <f t="shared" si="7"/>
        <v>0.75658431699424589</v>
      </c>
      <c r="N38" s="345">
        <f t="shared" si="7"/>
        <v>0.93099156105247705</v>
      </c>
      <c r="O38" s="345">
        <f t="shared" si="7"/>
        <v>0.52197705042615272</v>
      </c>
      <c r="P38" s="345">
        <f t="shared" si="7"/>
        <v>1.5529442527272261</v>
      </c>
      <c r="Q38" s="345">
        <f t="shared" si="7"/>
        <v>1.6273757431230298</v>
      </c>
      <c r="R38" s="345">
        <f t="shared" si="7"/>
        <v>2.2229783174063096</v>
      </c>
      <c r="S38" s="345">
        <f t="shared" si="7"/>
        <v>2.307876502727114</v>
      </c>
      <c r="T38" s="345">
        <f t="shared" si="7"/>
        <v>2.1837286797891533</v>
      </c>
      <c r="U38" s="345">
        <f t="shared" si="7"/>
        <v>0.34026943076711597</v>
      </c>
      <c r="V38" s="345">
        <f t="shared" si="7"/>
        <v>0.38595098455915322</v>
      </c>
      <c r="W38" s="345">
        <f t="shared" si="7"/>
        <v>0.60047682234102218</v>
      </c>
      <c r="X38" s="345">
        <f t="shared" si="7"/>
        <v>0.69167608362585054</v>
      </c>
      <c r="Y38" s="345">
        <f t="shared" si="7"/>
        <v>1.0393398836248851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tabColor theme="6" tint="-0.249977111117893"/>
    <pageSetUpPr fitToPage="1"/>
  </sheetPr>
  <dimension ref="A1:DA83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Transport equipment / final energy consumption"</f>
        <v>EL: Transport equipment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89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23</v>
      </c>
      <c r="B5" s="223">
        <v>36.579277730008613</v>
      </c>
      <c r="C5" s="223">
        <v>36.132674118658642</v>
      </c>
      <c r="D5" s="223">
        <v>35.401805674978498</v>
      </c>
      <c r="E5" s="223">
        <v>36.751246775580412</v>
      </c>
      <c r="F5" s="223">
        <v>34.563456577815998</v>
      </c>
      <c r="G5" s="223">
        <v>32.232330180567509</v>
      </c>
      <c r="H5" s="223">
        <v>33.622355975924343</v>
      </c>
      <c r="I5" s="223">
        <v>34.826139294926932</v>
      </c>
      <c r="J5" s="223">
        <v>34.897850386930358</v>
      </c>
      <c r="K5" s="223">
        <v>34.064230438521079</v>
      </c>
      <c r="L5" s="223">
        <v>25.580395528804811</v>
      </c>
      <c r="M5" s="223">
        <v>37.470163370593298</v>
      </c>
      <c r="N5" s="223">
        <v>16.953310404127262</v>
      </c>
      <c r="O5" s="223">
        <v>12.09518486672399</v>
      </c>
      <c r="P5" s="223">
        <v>20.163370593293209</v>
      </c>
      <c r="Q5" s="223">
        <v>21.180825451418752</v>
      </c>
      <c r="R5" s="223">
        <v>15.50584694754944</v>
      </c>
      <c r="S5" s="223">
        <v>18.3475494411006</v>
      </c>
      <c r="T5" s="223">
        <v>22.149785038693039</v>
      </c>
      <c r="U5" s="223">
        <v>7.1261392949269116</v>
      </c>
      <c r="V5" s="223">
        <v>6.8563198624247654</v>
      </c>
      <c r="W5" s="223">
        <v>5.5552020636285464</v>
      </c>
      <c r="X5" s="223">
        <v>6.0275150472914873</v>
      </c>
      <c r="Y5" s="223">
        <v>7.0935511607910584</v>
      </c>
      <c r="DA5" s="89" t="s">
        <v>2376</v>
      </c>
    </row>
    <row r="6" spans="1:105" ht="12" customHeight="1" x14ac:dyDescent="0.25">
      <c r="A6" s="55" t="s">
        <v>91</v>
      </c>
      <c r="B6" s="259">
        <v>0.76511703697589484</v>
      </c>
      <c r="C6" s="259">
        <v>0.75335105909246713</v>
      </c>
      <c r="D6" s="259">
        <v>0.74316167321929649</v>
      </c>
      <c r="E6" s="259">
        <v>0.75850762572869379</v>
      </c>
      <c r="F6" s="259">
        <v>0.70434722086411428</v>
      </c>
      <c r="G6" s="259">
        <v>0.6008858458581523</v>
      </c>
      <c r="H6" s="259">
        <v>0.58800543501680491</v>
      </c>
      <c r="I6" s="259">
        <v>0.63992999712543763</v>
      </c>
      <c r="J6" s="259">
        <v>0.70665760205473405</v>
      </c>
      <c r="K6" s="259">
        <v>0.70866012428885927</v>
      </c>
      <c r="L6" s="259">
        <v>0.43139785606898479</v>
      </c>
      <c r="M6" s="259">
        <v>1.0113335199038951</v>
      </c>
      <c r="N6" s="259">
        <v>0.44529800986608131</v>
      </c>
      <c r="O6" s="259">
        <v>0.33835734648336879</v>
      </c>
      <c r="P6" s="259">
        <v>0.4420583352173682</v>
      </c>
      <c r="Q6" s="259">
        <v>0.45328131125695809</v>
      </c>
      <c r="R6" s="259">
        <v>0.2127810584812948</v>
      </c>
      <c r="S6" s="259">
        <v>0.28154461927644381</v>
      </c>
      <c r="T6" s="259">
        <v>0.37714118276098102</v>
      </c>
      <c r="U6" s="259">
        <v>0.202906567822565</v>
      </c>
      <c r="V6" s="259">
        <v>0.1938953189664592</v>
      </c>
      <c r="W6" s="259">
        <v>0.15103334214830849</v>
      </c>
      <c r="X6" s="259">
        <v>0.16032647931605651</v>
      </c>
      <c r="Y6" s="259">
        <v>0.17320049701907381</v>
      </c>
      <c r="DA6" s="67" t="s">
        <v>2393</v>
      </c>
    </row>
    <row r="7" spans="1:105" ht="12" customHeight="1" x14ac:dyDescent="0.25">
      <c r="A7" s="173" t="s">
        <v>92</v>
      </c>
      <c r="B7" s="224">
        <v>1.040559170287217</v>
      </c>
      <c r="C7" s="224">
        <v>1.0245574403657549</v>
      </c>
      <c r="D7" s="224">
        <v>1.010699875578243</v>
      </c>
      <c r="E7" s="224">
        <v>1.031570370991024</v>
      </c>
      <c r="F7" s="224">
        <v>0.95791222037519552</v>
      </c>
      <c r="G7" s="224">
        <v>0.81720475036708706</v>
      </c>
      <c r="H7" s="224">
        <v>0.79968739162285463</v>
      </c>
      <c r="I7" s="224">
        <v>0.87030479609059508</v>
      </c>
      <c r="J7" s="224">
        <v>0.96105433879443858</v>
      </c>
      <c r="K7" s="224">
        <v>0.96377776903284862</v>
      </c>
      <c r="L7" s="224">
        <v>0.58670108425381928</v>
      </c>
      <c r="M7" s="224">
        <v>1.375413587069297</v>
      </c>
      <c r="N7" s="224">
        <v>0.60560529341787039</v>
      </c>
      <c r="O7" s="224">
        <v>0.46016599121738139</v>
      </c>
      <c r="P7" s="224">
        <v>0.60119933589562091</v>
      </c>
      <c r="Q7" s="224">
        <v>0.61646258330946313</v>
      </c>
      <c r="R7" s="224">
        <v>0.28938223953456088</v>
      </c>
      <c r="S7" s="224">
        <v>0.38290068221596357</v>
      </c>
      <c r="T7" s="224">
        <v>0.51291200855493424</v>
      </c>
      <c r="U7" s="224">
        <v>0.27595293223868828</v>
      </c>
      <c r="V7" s="224">
        <v>0.26369763379438449</v>
      </c>
      <c r="W7" s="224">
        <v>0.2054053453216996</v>
      </c>
      <c r="X7" s="224">
        <v>0.2180440118698368</v>
      </c>
      <c r="Y7" s="224">
        <v>0.2355526759459404</v>
      </c>
      <c r="DA7" s="177" t="s">
        <v>2394</v>
      </c>
    </row>
    <row r="8" spans="1:105" ht="12" customHeight="1" x14ac:dyDescent="0.25">
      <c r="A8" s="173" t="s">
        <v>93</v>
      </c>
      <c r="B8" s="224">
        <v>1.285396622119503</v>
      </c>
      <c r="C8" s="224">
        <v>1.265629779275345</v>
      </c>
      <c r="D8" s="224">
        <v>1.248511611008418</v>
      </c>
      <c r="E8" s="224">
        <v>1.274292811224206</v>
      </c>
      <c r="F8" s="224">
        <v>1.183303331051712</v>
      </c>
      <c r="G8" s="224">
        <v>1.009488221041696</v>
      </c>
      <c r="H8" s="224">
        <v>0.98784913082823222</v>
      </c>
      <c r="I8" s="224">
        <v>1.0750823951707349</v>
      </c>
      <c r="J8" s="224">
        <v>1.187184771451953</v>
      </c>
      <c r="K8" s="224">
        <v>1.1905490088052839</v>
      </c>
      <c r="L8" s="224">
        <v>0.72474839819589465</v>
      </c>
      <c r="M8" s="224">
        <v>1.6990403134385439</v>
      </c>
      <c r="N8" s="224">
        <v>0.74810065657501645</v>
      </c>
      <c r="O8" s="224">
        <v>0.56844034209205974</v>
      </c>
      <c r="P8" s="224">
        <v>0.7426580031651786</v>
      </c>
      <c r="Q8" s="224">
        <v>0.76151260291168998</v>
      </c>
      <c r="R8" s="224">
        <v>0.3574721782485753</v>
      </c>
      <c r="S8" s="224">
        <v>0.47299496038442562</v>
      </c>
      <c r="T8" s="224">
        <v>0.63359718703844803</v>
      </c>
      <c r="U8" s="224">
        <v>0.34088303394190922</v>
      </c>
      <c r="V8" s="224">
        <v>0.32574413586365142</v>
      </c>
      <c r="W8" s="224">
        <v>0.25373601480915831</v>
      </c>
      <c r="X8" s="224">
        <v>0.26934848525097488</v>
      </c>
      <c r="Y8" s="224">
        <v>0.29097683499204408</v>
      </c>
      <c r="DA8" s="177" t="s">
        <v>2395</v>
      </c>
    </row>
    <row r="9" spans="1:105" ht="12" customHeight="1" x14ac:dyDescent="0.25">
      <c r="A9" s="173" t="s">
        <v>94</v>
      </c>
      <c r="B9" s="224">
        <v>0.79572171845493056</v>
      </c>
      <c r="C9" s="224">
        <v>0.78348510145616557</v>
      </c>
      <c r="D9" s="224">
        <v>0.77288814014806861</v>
      </c>
      <c r="E9" s="224">
        <v>0.78884793075784154</v>
      </c>
      <c r="F9" s="224">
        <v>0.73252110969867879</v>
      </c>
      <c r="G9" s="224">
        <v>0.62492127969247835</v>
      </c>
      <c r="H9" s="224">
        <v>0.61152565241747692</v>
      </c>
      <c r="I9" s="224">
        <v>0.66552719701045504</v>
      </c>
      <c r="J9" s="224">
        <v>0.73492390613692338</v>
      </c>
      <c r="K9" s="224">
        <v>0.73700652926041366</v>
      </c>
      <c r="L9" s="224">
        <v>0.44865377031174408</v>
      </c>
      <c r="M9" s="224">
        <v>1.0517868607000509</v>
      </c>
      <c r="N9" s="224">
        <v>0.46310993026072439</v>
      </c>
      <c r="O9" s="224">
        <v>0.35189164034270348</v>
      </c>
      <c r="P9" s="224">
        <v>0.45974066862606289</v>
      </c>
      <c r="Q9" s="224">
        <v>0.47141256370723639</v>
      </c>
      <c r="R9" s="224">
        <v>0.22129230082054671</v>
      </c>
      <c r="S9" s="224">
        <v>0.29280640404750158</v>
      </c>
      <c r="T9" s="224">
        <v>0.39222683007142017</v>
      </c>
      <c r="U9" s="224">
        <v>0.21102283053546761</v>
      </c>
      <c r="V9" s="224">
        <v>0.20165113172511751</v>
      </c>
      <c r="W9" s="224">
        <v>0.15707467583424081</v>
      </c>
      <c r="X9" s="224">
        <v>0.16673953848869871</v>
      </c>
      <c r="Y9" s="224">
        <v>0.18012851689983669</v>
      </c>
      <c r="DA9" s="177" t="s">
        <v>2396</v>
      </c>
    </row>
    <row r="10" spans="1:105" ht="12" customHeight="1" x14ac:dyDescent="0.25">
      <c r="A10" s="56" t="s">
        <v>95</v>
      </c>
      <c r="B10" s="260">
        <v>1.0787371601281051</v>
      </c>
      <c r="C10" s="260">
        <v>1.0463899194031641</v>
      </c>
      <c r="D10" s="260">
        <v>1.0344912195944971</v>
      </c>
      <c r="E10" s="260">
        <v>1.0776515600354799</v>
      </c>
      <c r="F10" s="260">
        <v>1.0137221469673741</v>
      </c>
      <c r="G10" s="260">
        <v>1.02980069601547</v>
      </c>
      <c r="H10" s="260">
        <v>1.0949167021608761</v>
      </c>
      <c r="I10" s="260">
        <v>1.113991239375389</v>
      </c>
      <c r="J10" s="260">
        <v>1.0802282659909439</v>
      </c>
      <c r="K10" s="260">
        <v>1.04918469884754</v>
      </c>
      <c r="L10" s="260">
        <v>0.85034839950947094</v>
      </c>
      <c r="M10" s="260">
        <v>1.077902837951511</v>
      </c>
      <c r="N10" s="260">
        <v>0.48699383337233071</v>
      </c>
      <c r="O10" s="260">
        <v>0.35266768867789078</v>
      </c>
      <c r="P10" s="260">
        <v>0.61182517747354537</v>
      </c>
      <c r="Q10" s="260">
        <v>0.64976190242028753</v>
      </c>
      <c r="R10" s="260">
        <v>0.55506839024252075</v>
      </c>
      <c r="S10" s="260">
        <v>0.63769949905899781</v>
      </c>
      <c r="T10" s="260">
        <v>0.73808677321074401</v>
      </c>
      <c r="U10" s="260">
        <v>0.2163594359544134</v>
      </c>
      <c r="V10" s="260">
        <v>0.2073262270818185</v>
      </c>
      <c r="W10" s="260">
        <v>0.16219533083151411</v>
      </c>
      <c r="X10" s="260">
        <v>0.17041731089511761</v>
      </c>
      <c r="Y10" s="260">
        <v>0.18653241577145921</v>
      </c>
      <c r="DA10" s="68" t="s">
        <v>2397</v>
      </c>
    </row>
    <row r="11" spans="1:105" ht="12" customHeight="1" x14ac:dyDescent="0.25">
      <c r="A11" s="37" t="s">
        <v>159</v>
      </c>
      <c r="B11" s="226">
        <v>0.77988348466006707</v>
      </c>
      <c r="C11" s="226">
        <v>0.73247662118928059</v>
      </c>
      <c r="D11" s="226">
        <v>0.73319814114914628</v>
      </c>
      <c r="E11" s="226">
        <v>0.78311903788951298</v>
      </c>
      <c r="F11" s="226">
        <v>0.74461394706599215</v>
      </c>
      <c r="G11" s="226">
        <v>0.87397455845893579</v>
      </c>
      <c r="H11" s="226">
        <v>0.96439976165415242</v>
      </c>
      <c r="I11" s="226">
        <v>0.95088328957289048</v>
      </c>
      <c r="J11" s="226">
        <v>0.84596054400197307</v>
      </c>
      <c r="K11" s="226">
        <v>0.80185089558285294</v>
      </c>
      <c r="L11" s="226">
        <v>0.76768824833743388</v>
      </c>
      <c r="M11" s="226">
        <v>0.2178559573031805</v>
      </c>
      <c r="N11" s="226">
        <v>0.15458663856337729</v>
      </c>
      <c r="O11" s="226">
        <v>3.7728505606061953E-2</v>
      </c>
      <c r="P11" s="226">
        <v>0.43540029150364967</v>
      </c>
      <c r="Q11" s="226">
        <v>0.48394491363282599</v>
      </c>
      <c r="R11" s="226">
        <v>0.53292346799674173</v>
      </c>
      <c r="S11" s="226">
        <v>0.59949284382142698</v>
      </c>
      <c r="T11" s="226">
        <v>0.67095246006373155</v>
      </c>
      <c r="U11" s="226">
        <v>2.3073866415275869E-3</v>
      </c>
      <c r="V11" s="226">
        <v>3.9026676645209659E-3</v>
      </c>
      <c r="W11" s="226">
        <v>7.6051101337838998E-3</v>
      </c>
      <c r="X11" s="226">
        <v>9.6306234679921499E-3</v>
      </c>
      <c r="Y11" s="226">
        <v>2.025805915882424E-2</v>
      </c>
      <c r="DA11" s="69" t="s">
        <v>2398</v>
      </c>
    </row>
    <row r="12" spans="1:105" ht="12" customHeight="1" x14ac:dyDescent="0.25">
      <c r="A12" s="37" t="s">
        <v>35</v>
      </c>
      <c r="B12" s="226">
        <v>4.6100541806878706E-3</v>
      </c>
      <c r="C12" s="226">
        <v>1.9129281059023551E-2</v>
      </c>
      <c r="D12" s="226">
        <v>7.7839175086173856E-3</v>
      </c>
      <c r="E12" s="226">
        <v>1.148860937484371E-2</v>
      </c>
      <c r="F12" s="226">
        <v>1.3563602139265661E-2</v>
      </c>
      <c r="G12" s="226">
        <v>0</v>
      </c>
      <c r="H12" s="226">
        <v>0</v>
      </c>
      <c r="I12" s="226">
        <v>0</v>
      </c>
      <c r="J12" s="226">
        <v>0</v>
      </c>
      <c r="K12" s="226">
        <v>0</v>
      </c>
      <c r="L12" s="226">
        <v>0</v>
      </c>
      <c r="M12" s="226">
        <v>0</v>
      </c>
      <c r="N12" s="226">
        <v>0</v>
      </c>
      <c r="O12" s="226">
        <v>0</v>
      </c>
      <c r="P12" s="226">
        <v>0</v>
      </c>
      <c r="Q12" s="226">
        <v>0</v>
      </c>
      <c r="R12" s="226">
        <v>0</v>
      </c>
      <c r="S12" s="226">
        <v>0</v>
      </c>
      <c r="T12" s="226">
        <v>1.0531488714581579E-4</v>
      </c>
      <c r="U12" s="226">
        <v>3.1711512689713317E-5</v>
      </c>
      <c r="V12" s="226">
        <v>0</v>
      </c>
      <c r="W12" s="226">
        <v>0</v>
      </c>
      <c r="X12" s="226">
        <v>5.0245158295487014E-4</v>
      </c>
      <c r="Y12" s="226">
        <v>2.194126289052355E-2</v>
      </c>
      <c r="DA12" s="69" t="s">
        <v>2399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2400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2401</v>
      </c>
    </row>
    <row r="15" spans="1:105" ht="12" customHeight="1" x14ac:dyDescent="0.25">
      <c r="A15" s="37" t="s">
        <v>40</v>
      </c>
      <c r="B15" s="226">
        <v>0.29424362128735049</v>
      </c>
      <c r="C15" s="226">
        <v>0.29478401715485958</v>
      </c>
      <c r="D15" s="226">
        <v>0.29350916093673313</v>
      </c>
      <c r="E15" s="226">
        <v>0.28304391277112312</v>
      </c>
      <c r="F15" s="226">
        <v>0.25554459776211602</v>
      </c>
      <c r="G15" s="226">
        <v>0.15582613755653421</v>
      </c>
      <c r="H15" s="226">
        <v>0.13051694050672399</v>
      </c>
      <c r="I15" s="226">
        <v>0.16310794980249901</v>
      </c>
      <c r="J15" s="226">
        <v>0.2342677219889707</v>
      </c>
      <c r="K15" s="226">
        <v>0.2473338032646874</v>
      </c>
      <c r="L15" s="226">
        <v>8.2660151172037011E-2</v>
      </c>
      <c r="M15" s="226">
        <v>0.86004688064833035</v>
      </c>
      <c r="N15" s="226">
        <v>0.33240719480895342</v>
      </c>
      <c r="O15" s="226">
        <v>0.31493918307182889</v>
      </c>
      <c r="P15" s="226">
        <v>0.1764248859698957</v>
      </c>
      <c r="Q15" s="226">
        <v>0.16581698878746159</v>
      </c>
      <c r="R15" s="226">
        <v>2.2144922245778981E-2</v>
      </c>
      <c r="S15" s="226">
        <v>3.8206655237570879E-2</v>
      </c>
      <c r="T15" s="226">
        <v>6.7028998259866593E-2</v>
      </c>
      <c r="U15" s="226">
        <v>0.21402033780019611</v>
      </c>
      <c r="V15" s="226">
        <v>0.20342355941729751</v>
      </c>
      <c r="W15" s="226">
        <v>0.15459022069773021</v>
      </c>
      <c r="X15" s="226">
        <v>0.16028423584417059</v>
      </c>
      <c r="Y15" s="226">
        <v>0.14433309372211139</v>
      </c>
      <c r="DA15" s="69" t="s">
        <v>2402</v>
      </c>
    </row>
    <row r="16" spans="1:105" ht="12" customHeight="1" x14ac:dyDescent="0.25">
      <c r="A16" s="57" t="s">
        <v>2403</v>
      </c>
      <c r="B16" s="261">
        <f t="shared" ref="B16:Y16" si="0">B17+B23</f>
        <v>7.1829124791972898</v>
      </c>
      <c r="C16" s="261">
        <f t="shared" si="0"/>
        <v>6.9801214132166924</v>
      </c>
      <c r="D16" s="261">
        <f t="shared" si="0"/>
        <v>6.8987759053299307</v>
      </c>
      <c r="E16" s="261">
        <f t="shared" si="0"/>
        <v>7.1807782756170671</v>
      </c>
      <c r="F16" s="261">
        <f t="shared" si="0"/>
        <v>6.7701424726621857</v>
      </c>
      <c r="G16" s="261">
        <f t="shared" si="0"/>
        <v>6.8569028589975582</v>
      </c>
      <c r="H16" s="261">
        <f t="shared" si="0"/>
        <v>7.3243499720309924</v>
      </c>
      <c r="I16" s="261">
        <f t="shared" si="0"/>
        <v>7.450604851866542</v>
      </c>
      <c r="J16" s="261">
        <f t="shared" si="0"/>
        <v>7.1829399143827466</v>
      </c>
      <c r="K16" s="261">
        <f t="shared" si="0"/>
        <v>6.930835836477411</v>
      </c>
      <c r="L16" s="261">
        <f t="shared" si="0"/>
        <v>5.641555821694169</v>
      </c>
      <c r="M16" s="261">
        <f t="shared" si="0"/>
        <v>6.9803109958675984</v>
      </c>
      <c r="N16" s="261">
        <f t="shared" si="0"/>
        <v>3.1564415125984402</v>
      </c>
      <c r="O16" s="261">
        <f t="shared" si="0"/>
        <v>2.2858090932826256</v>
      </c>
      <c r="P16" s="261">
        <f t="shared" si="0"/>
        <v>4.0099194120431738</v>
      </c>
      <c r="Q16" s="261">
        <f t="shared" si="0"/>
        <v>4.2565183974611829</v>
      </c>
      <c r="R16" s="261">
        <f t="shared" si="0"/>
        <v>3.6375640145234271</v>
      </c>
      <c r="S16" s="261">
        <f t="shared" si="0"/>
        <v>4.1688779896491255</v>
      </c>
      <c r="T16" s="261">
        <f t="shared" si="0"/>
        <v>4.8083161826927725</v>
      </c>
      <c r="U16" s="261">
        <f t="shared" si="0"/>
        <v>1.3630308008404679</v>
      </c>
      <c r="V16" s="261">
        <f t="shared" si="0"/>
        <v>1.3071841017284</v>
      </c>
      <c r="W16" s="261">
        <f t="shared" si="0"/>
        <v>1.0365183228730994</v>
      </c>
      <c r="X16" s="261">
        <f t="shared" si="0"/>
        <v>1.1001784412654083</v>
      </c>
      <c r="Y16" s="261">
        <f t="shared" si="0"/>
        <v>1.2620496515354254</v>
      </c>
      <c r="DA16" s="70"/>
    </row>
    <row r="17" spans="1:105" ht="12" customHeight="1" x14ac:dyDescent="0.25">
      <c r="A17" s="60" t="s">
        <v>2404</v>
      </c>
      <c r="B17" s="329">
        <v>5.5307639900724901</v>
      </c>
      <c r="C17" s="329">
        <v>5.3304504171263307</v>
      </c>
      <c r="D17" s="329">
        <v>5.260021137637783</v>
      </c>
      <c r="E17" s="329">
        <v>5.5917238317947673</v>
      </c>
      <c r="F17" s="329">
        <v>5.3498685151633509</v>
      </c>
      <c r="G17" s="329">
        <v>5.9965222250055223</v>
      </c>
      <c r="H17" s="329">
        <v>6.6263364695266702</v>
      </c>
      <c r="I17" s="329">
        <v>6.5728800511447902</v>
      </c>
      <c r="J17" s="329">
        <v>5.8735827635169446</v>
      </c>
      <c r="K17" s="329">
        <v>5.4969051932269997</v>
      </c>
      <c r="L17" s="329">
        <v>5.1797226633526794</v>
      </c>
      <c r="M17" s="329">
        <v>1.543318295274889</v>
      </c>
      <c r="N17" s="329">
        <v>1.0019504351330011</v>
      </c>
      <c r="O17" s="329">
        <v>0.24453661040966071</v>
      </c>
      <c r="P17" s="329">
        <v>2.9407019200409819</v>
      </c>
      <c r="Q17" s="329">
        <v>3.2483248924707828</v>
      </c>
      <c r="R17" s="329">
        <v>3.5056652387912419</v>
      </c>
      <c r="S17" s="329">
        <v>3.935900951355606</v>
      </c>
      <c r="T17" s="329">
        <v>4.3878814251646112</v>
      </c>
      <c r="U17" s="329">
        <v>7.0064624457866043E-2</v>
      </c>
      <c r="V17" s="329">
        <v>9.7661048452354932E-2</v>
      </c>
      <c r="W17" s="329">
        <v>0.1948691641737863</v>
      </c>
      <c r="X17" s="329">
        <v>0.24382115342567429</v>
      </c>
      <c r="Y17" s="329">
        <v>0.55333803337137832</v>
      </c>
      <c r="DA17" s="72" t="s">
        <v>2405</v>
      </c>
    </row>
    <row r="18" spans="1:105" ht="12" customHeight="1" x14ac:dyDescent="0.25">
      <c r="A18" s="59" t="s">
        <v>28</v>
      </c>
      <c r="B18" s="230">
        <v>0</v>
      </c>
      <c r="C18" s="230">
        <v>0</v>
      </c>
      <c r="D18" s="230">
        <v>0</v>
      </c>
      <c r="E18" s="230">
        <v>0</v>
      </c>
      <c r="F18" s="230">
        <v>0</v>
      </c>
      <c r="G18" s="230">
        <v>0</v>
      </c>
      <c r="H18" s="230">
        <v>0</v>
      </c>
      <c r="I18" s="230">
        <v>0</v>
      </c>
      <c r="J18" s="230">
        <v>0</v>
      </c>
      <c r="K18" s="230">
        <v>0</v>
      </c>
      <c r="L18" s="230">
        <v>0</v>
      </c>
      <c r="M18" s="230">
        <v>0</v>
      </c>
      <c r="N18" s="230">
        <v>0</v>
      </c>
      <c r="O18" s="230">
        <v>0</v>
      </c>
      <c r="P18" s="230">
        <v>0</v>
      </c>
      <c r="Q18" s="230">
        <v>0</v>
      </c>
      <c r="R18" s="230">
        <v>0</v>
      </c>
      <c r="S18" s="230">
        <v>0</v>
      </c>
      <c r="T18" s="230">
        <v>0</v>
      </c>
      <c r="U18" s="230">
        <v>0</v>
      </c>
      <c r="V18" s="230">
        <v>0</v>
      </c>
      <c r="W18" s="230">
        <v>0</v>
      </c>
      <c r="X18" s="230">
        <v>0</v>
      </c>
      <c r="Y18" s="230">
        <v>0</v>
      </c>
      <c r="DA18" s="71" t="s">
        <v>2406</v>
      </c>
    </row>
    <row r="19" spans="1:105" ht="12" customHeight="1" x14ac:dyDescent="0.25">
      <c r="A19" s="59" t="s">
        <v>31</v>
      </c>
      <c r="B19" s="230">
        <v>0.31605666381110542</v>
      </c>
      <c r="C19" s="230">
        <v>0.3156076547042877</v>
      </c>
      <c r="D19" s="230">
        <v>0.31520665117772989</v>
      </c>
      <c r="E19" s="230">
        <v>0.31739181945982919</v>
      </c>
      <c r="F19" s="230">
        <v>0.31890132912720431</v>
      </c>
      <c r="G19" s="230">
        <v>0.32869866269456782</v>
      </c>
      <c r="H19" s="230">
        <v>0.33254176523688372</v>
      </c>
      <c r="I19" s="230">
        <v>0.32966112801946079</v>
      </c>
      <c r="J19" s="230">
        <v>0.32152272891056249</v>
      </c>
      <c r="K19" s="230">
        <v>0.30964114848314073</v>
      </c>
      <c r="L19" s="230">
        <v>0.32512607763384133</v>
      </c>
      <c r="M19" s="230">
        <v>0</v>
      </c>
      <c r="N19" s="230">
        <v>0</v>
      </c>
      <c r="O19" s="230">
        <v>0</v>
      </c>
      <c r="P19" s="230">
        <v>0.30197209947591458</v>
      </c>
      <c r="Q19" s="230">
        <v>0.30586331319834009</v>
      </c>
      <c r="R19" s="230">
        <v>0.3314859751400081</v>
      </c>
      <c r="S19" s="230">
        <v>0.2365883022175812</v>
      </c>
      <c r="T19" s="230">
        <v>0.17137718062976171</v>
      </c>
      <c r="U19" s="230">
        <v>5.3464353892362697E-2</v>
      </c>
      <c r="V19" s="230">
        <v>7.1949097704531437E-2</v>
      </c>
      <c r="W19" s="230">
        <v>0.14240252853092139</v>
      </c>
      <c r="X19" s="230">
        <v>0.17271789956388039</v>
      </c>
      <c r="Y19" s="230">
        <v>0.31574199206614828</v>
      </c>
      <c r="DA19" s="71" t="s">
        <v>2407</v>
      </c>
    </row>
    <row r="20" spans="1:105" ht="12" customHeight="1" x14ac:dyDescent="0.25">
      <c r="A20" s="59" t="s">
        <v>159</v>
      </c>
      <c r="B20" s="230">
        <v>4.3789677248983301</v>
      </c>
      <c r="C20" s="230">
        <v>4.0990873553888756</v>
      </c>
      <c r="D20" s="230">
        <v>4.0936778451360798</v>
      </c>
      <c r="E20" s="230">
        <v>4.3965573222076149</v>
      </c>
      <c r="F20" s="230">
        <v>4.1384392652773387</v>
      </c>
      <c r="G20" s="230">
        <v>4.8255754553821157</v>
      </c>
      <c r="H20" s="230">
        <v>5.1576757226535532</v>
      </c>
      <c r="I20" s="230">
        <v>5.1169415522701982</v>
      </c>
      <c r="J20" s="230">
        <v>4.7281993363620778</v>
      </c>
      <c r="K20" s="230">
        <v>4.6487724496904583</v>
      </c>
      <c r="L20" s="230">
        <v>4.2891754167425331</v>
      </c>
      <c r="M20" s="230">
        <v>1.377228702632036</v>
      </c>
      <c r="N20" s="230">
        <v>1.0019504351330011</v>
      </c>
      <c r="O20" s="230">
        <v>0.24453661040966071</v>
      </c>
      <c r="P20" s="230">
        <v>2.6387298205650671</v>
      </c>
      <c r="Q20" s="230">
        <v>2.9424615792724431</v>
      </c>
      <c r="R20" s="230">
        <v>3.1741792636512338</v>
      </c>
      <c r="S20" s="230">
        <v>3.655595245467385</v>
      </c>
      <c r="T20" s="230">
        <v>4.2085029193807886</v>
      </c>
      <c r="U20" s="230">
        <v>1.3939670005181551E-2</v>
      </c>
      <c r="V20" s="230">
        <v>2.3204620561327709E-2</v>
      </c>
      <c r="W20" s="230">
        <v>4.1405171148764769E-2</v>
      </c>
      <c r="X20" s="230">
        <v>5.1453934629438439E-2</v>
      </c>
      <c r="Y20" s="230">
        <v>9.9472141260655692E-2</v>
      </c>
      <c r="DA20" s="71" t="s">
        <v>2408</v>
      </c>
    </row>
    <row r="21" spans="1:105" ht="12" customHeight="1" x14ac:dyDescent="0.25">
      <c r="A21" s="59" t="s">
        <v>32</v>
      </c>
      <c r="B21" s="230">
        <v>0.80985460845791046</v>
      </c>
      <c r="C21" s="230">
        <v>0.80870408028991947</v>
      </c>
      <c r="D21" s="230">
        <v>0.80767656025577517</v>
      </c>
      <c r="E21" s="230">
        <v>0.81327577332780776</v>
      </c>
      <c r="F21" s="230">
        <v>0.81714369797744024</v>
      </c>
      <c r="G21" s="230">
        <v>0.84224810692883878</v>
      </c>
      <c r="H21" s="230">
        <v>1.136118981636234</v>
      </c>
      <c r="I21" s="230">
        <v>1.1262773708551319</v>
      </c>
      <c r="J21" s="230">
        <v>0.82386069824430375</v>
      </c>
      <c r="K21" s="230">
        <v>0.53849159505340061</v>
      </c>
      <c r="L21" s="230">
        <v>0.5654211689763049</v>
      </c>
      <c r="M21" s="230">
        <v>0.1660895926428537</v>
      </c>
      <c r="N21" s="230">
        <v>0</v>
      </c>
      <c r="O21" s="230">
        <v>0</v>
      </c>
      <c r="P21" s="230">
        <v>0</v>
      </c>
      <c r="Q21" s="230">
        <v>0</v>
      </c>
      <c r="R21" s="230">
        <v>0</v>
      </c>
      <c r="S21" s="230">
        <v>4.3717403670640011E-2</v>
      </c>
      <c r="T21" s="230">
        <v>7.3407448053951583E-3</v>
      </c>
      <c r="U21" s="230">
        <v>2.4690210416126669E-3</v>
      </c>
      <c r="V21" s="230">
        <v>2.5073301864957909E-3</v>
      </c>
      <c r="W21" s="230">
        <v>1.106146449410012E-2</v>
      </c>
      <c r="X21" s="230">
        <v>1.6964850154134101E-2</v>
      </c>
      <c r="Y21" s="230">
        <v>3.0386807138877821E-2</v>
      </c>
      <c r="DA21" s="71" t="s">
        <v>2409</v>
      </c>
    </row>
    <row r="22" spans="1:105" ht="12" customHeight="1" x14ac:dyDescent="0.25">
      <c r="A22" s="59" t="s">
        <v>35</v>
      </c>
      <c r="B22" s="230">
        <v>2.5884992905143959E-2</v>
      </c>
      <c r="C22" s="230">
        <v>0.1070513267432472</v>
      </c>
      <c r="D22" s="230">
        <v>4.3460081068197771E-2</v>
      </c>
      <c r="E22" s="230">
        <v>6.4498916799515305E-2</v>
      </c>
      <c r="F22" s="230">
        <v>7.5384222781368304E-2</v>
      </c>
      <c r="G22" s="230">
        <v>0</v>
      </c>
      <c r="H22" s="230">
        <v>0</v>
      </c>
      <c r="I22" s="230">
        <v>0</v>
      </c>
      <c r="J22" s="230">
        <v>0</v>
      </c>
      <c r="K22" s="230">
        <v>0</v>
      </c>
      <c r="L22" s="230">
        <v>0</v>
      </c>
      <c r="M22" s="230">
        <v>0</v>
      </c>
      <c r="N22" s="230">
        <v>0</v>
      </c>
      <c r="O22" s="230">
        <v>0</v>
      </c>
      <c r="P22" s="230">
        <v>0</v>
      </c>
      <c r="Q22" s="230">
        <v>0</v>
      </c>
      <c r="R22" s="230">
        <v>0</v>
      </c>
      <c r="S22" s="230">
        <v>0</v>
      </c>
      <c r="T22" s="230">
        <v>6.6058034866631871E-4</v>
      </c>
      <c r="U22" s="230">
        <v>1.9157951870913E-4</v>
      </c>
      <c r="V22" s="230">
        <v>0</v>
      </c>
      <c r="W22" s="230">
        <v>0</v>
      </c>
      <c r="X22" s="230">
        <v>2.684469078221347E-3</v>
      </c>
      <c r="Y22" s="230">
        <v>0.1077370929056965</v>
      </c>
      <c r="DA22" s="71" t="s">
        <v>2410</v>
      </c>
    </row>
    <row r="23" spans="1:105" ht="12" customHeight="1" x14ac:dyDescent="0.25">
      <c r="A23" s="60" t="s">
        <v>2411</v>
      </c>
      <c r="B23" s="329">
        <v>1.6521484891247999</v>
      </c>
      <c r="C23" s="329">
        <v>1.6496709960903619</v>
      </c>
      <c r="D23" s="329">
        <v>1.6387547676921479</v>
      </c>
      <c r="E23" s="329">
        <v>1.5890544438223</v>
      </c>
      <c r="F23" s="329">
        <v>1.420273957498835</v>
      </c>
      <c r="G23" s="329">
        <v>0.8603806339920359</v>
      </c>
      <c r="H23" s="329">
        <v>0.69801350250432215</v>
      </c>
      <c r="I23" s="329">
        <v>0.87772480072175196</v>
      </c>
      <c r="J23" s="329">
        <v>1.309357150865802</v>
      </c>
      <c r="K23" s="329">
        <v>1.4339306432504111</v>
      </c>
      <c r="L23" s="329">
        <v>0.4618331583414893</v>
      </c>
      <c r="M23" s="329">
        <v>5.4369927005927092</v>
      </c>
      <c r="N23" s="329">
        <v>2.1544910774654391</v>
      </c>
      <c r="O23" s="329">
        <v>2.0412724828729649</v>
      </c>
      <c r="P23" s="329">
        <v>1.069217492002192</v>
      </c>
      <c r="Q23" s="329">
        <v>1.0081935049904001</v>
      </c>
      <c r="R23" s="329">
        <v>0.1318987757321852</v>
      </c>
      <c r="S23" s="329">
        <v>0.23297703829351971</v>
      </c>
      <c r="T23" s="329">
        <v>0.42043475752816151</v>
      </c>
      <c r="U23" s="329">
        <v>1.2929661763826019</v>
      </c>
      <c r="V23" s="329">
        <v>1.209523053276045</v>
      </c>
      <c r="W23" s="329">
        <v>0.84164915869931323</v>
      </c>
      <c r="X23" s="329">
        <v>0.85635728783973397</v>
      </c>
      <c r="Y23" s="329">
        <v>0.70871161816404715</v>
      </c>
      <c r="DA23" s="72" t="s">
        <v>2412</v>
      </c>
    </row>
    <row r="24" spans="1:105" ht="12" customHeight="1" x14ac:dyDescent="0.25">
      <c r="A24" s="57" t="s">
        <v>2413</v>
      </c>
      <c r="B24" s="261">
        <f t="shared" ref="B24:Y24" si="1">B25+B26</f>
        <v>1.6721049295230301</v>
      </c>
      <c r="C24" s="261">
        <f t="shared" si="1"/>
        <v>2.1072739538939587</v>
      </c>
      <c r="D24" s="261">
        <f t="shared" si="1"/>
        <v>1.7767603525032469</v>
      </c>
      <c r="E24" s="261">
        <f t="shared" si="1"/>
        <v>1.9513510265558298</v>
      </c>
      <c r="F24" s="261">
        <f t="shared" si="1"/>
        <v>1.8995487512047775</v>
      </c>
      <c r="G24" s="261">
        <f t="shared" si="1"/>
        <v>0.61290356277531555</v>
      </c>
      <c r="H24" s="261">
        <f t="shared" si="1"/>
        <v>0.59976554371714097</v>
      </c>
      <c r="I24" s="261">
        <f t="shared" si="1"/>
        <v>0.6527285970679465</v>
      </c>
      <c r="J24" s="261">
        <f t="shared" si="1"/>
        <v>0.72079075409582882</v>
      </c>
      <c r="K24" s="261">
        <f t="shared" si="1"/>
        <v>0.72283332677463641</v>
      </c>
      <c r="L24" s="261">
        <f t="shared" si="1"/>
        <v>0.44002581319036482</v>
      </c>
      <c r="M24" s="261">
        <f t="shared" si="1"/>
        <v>1.031560190301974</v>
      </c>
      <c r="N24" s="261">
        <f t="shared" si="1"/>
        <v>0.45420397006340302</v>
      </c>
      <c r="O24" s="261">
        <f t="shared" si="1"/>
        <v>0.34512449341303619</v>
      </c>
      <c r="P24" s="261">
        <f t="shared" si="1"/>
        <v>0.4508995019217158</v>
      </c>
      <c r="Q24" s="261">
        <f t="shared" si="1"/>
        <v>0.4623469374820976</v>
      </c>
      <c r="R24" s="261">
        <f t="shared" si="1"/>
        <v>0.2170366796509208</v>
      </c>
      <c r="S24" s="261">
        <f t="shared" si="1"/>
        <v>0.2871755116619728</v>
      </c>
      <c r="T24" s="261">
        <f t="shared" si="1"/>
        <v>0.5850080486467073</v>
      </c>
      <c r="U24" s="261">
        <f t="shared" si="1"/>
        <v>0.26611681464741554</v>
      </c>
      <c r="V24" s="261">
        <f t="shared" si="1"/>
        <v>0.19777322534578839</v>
      </c>
      <c r="W24" s="261">
        <f t="shared" si="1"/>
        <v>0.15405400899127469</v>
      </c>
      <c r="X24" s="261">
        <f t="shared" si="1"/>
        <v>0.28568386417435099</v>
      </c>
      <c r="Y24" s="261">
        <f t="shared" si="1"/>
        <v>0.53954991493918558</v>
      </c>
      <c r="DA24" s="70"/>
    </row>
    <row r="25" spans="1:105" ht="12" customHeight="1" x14ac:dyDescent="0.25">
      <c r="A25" s="60" t="s">
        <v>2414</v>
      </c>
      <c r="B25" s="262">
        <v>0.89168555180761733</v>
      </c>
      <c r="C25" s="262">
        <v>1.3388558736196421</v>
      </c>
      <c r="D25" s="262">
        <v>1.0187354458195641</v>
      </c>
      <c r="E25" s="262">
        <v>1.177673248312562</v>
      </c>
      <c r="F25" s="262">
        <v>1.1811145859233809</v>
      </c>
      <c r="G25" s="262">
        <v>0</v>
      </c>
      <c r="H25" s="262">
        <v>0</v>
      </c>
      <c r="I25" s="262">
        <v>0</v>
      </c>
      <c r="J25" s="262">
        <v>0</v>
      </c>
      <c r="K25" s="262">
        <v>0</v>
      </c>
      <c r="L25" s="262">
        <v>0</v>
      </c>
      <c r="M25" s="262">
        <v>0</v>
      </c>
      <c r="N25" s="262">
        <v>0</v>
      </c>
      <c r="O25" s="262">
        <v>0</v>
      </c>
      <c r="P25" s="262">
        <v>0</v>
      </c>
      <c r="Q25" s="262">
        <v>0</v>
      </c>
      <c r="R25" s="262">
        <v>0</v>
      </c>
      <c r="S25" s="262">
        <v>0</v>
      </c>
      <c r="T25" s="262">
        <v>0.20032404223050659</v>
      </c>
      <c r="U25" s="262">
        <v>5.9152115468399269E-2</v>
      </c>
      <c r="V25" s="262">
        <v>0</v>
      </c>
      <c r="W25" s="262">
        <v>0</v>
      </c>
      <c r="X25" s="262">
        <v>0.12215085527197329</v>
      </c>
      <c r="Y25" s="262">
        <v>0.36288540797973029</v>
      </c>
      <c r="DA25" s="72" t="s">
        <v>2415</v>
      </c>
    </row>
    <row r="26" spans="1:105" ht="12" customHeight="1" x14ac:dyDescent="0.25">
      <c r="A26" s="60" t="s">
        <v>2416</v>
      </c>
      <c r="B26" s="262">
        <v>0.78041937771541281</v>
      </c>
      <c r="C26" s="262">
        <v>0.76841808027431679</v>
      </c>
      <c r="D26" s="262">
        <v>0.75802490668368283</v>
      </c>
      <c r="E26" s="262">
        <v>0.77367777824326778</v>
      </c>
      <c r="F26" s="262">
        <v>0.71843416528139659</v>
      </c>
      <c r="G26" s="262">
        <v>0.61290356277531555</v>
      </c>
      <c r="H26" s="262">
        <v>0.59976554371714097</v>
      </c>
      <c r="I26" s="262">
        <v>0.6527285970679465</v>
      </c>
      <c r="J26" s="262">
        <v>0.72079075409582882</v>
      </c>
      <c r="K26" s="262">
        <v>0.72283332677463641</v>
      </c>
      <c r="L26" s="262">
        <v>0.44002581319036482</v>
      </c>
      <c r="M26" s="262">
        <v>1.031560190301974</v>
      </c>
      <c r="N26" s="262">
        <v>0.45420397006340302</v>
      </c>
      <c r="O26" s="262">
        <v>0.34512449341303619</v>
      </c>
      <c r="P26" s="262">
        <v>0.4508995019217158</v>
      </c>
      <c r="Q26" s="262">
        <v>0.4623469374820976</v>
      </c>
      <c r="R26" s="262">
        <v>0.2170366796509208</v>
      </c>
      <c r="S26" s="262">
        <v>0.2871755116619728</v>
      </c>
      <c r="T26" s="262">
        <v>0.38468400641620071</v>
      </c>
      <c r="U26" s="262">
        <v>0.2069646991790163</v>
      </c>
      <c r="V26" s="262">
        <v>0.19777322534578839</v>
      </c>
      <c r="W26" s="262">
        <v>0.15405400899127469</v>
      </c>
      <c r="X26" s="262">
        <v>0.16353300890237771</v>
      </c>
      <c r="Y26" s="262">
        <v>0.17666450695945529</v>
      </c>
      <c r="DA26" s="72" t="s">
        <v>2417</v>
      </c>
    </row>
    <row r="27" spans="1:105" ht="12" customHeight="1" x14ac:dyDescent="0.25">
      <c r="A27" s="57" t="s">
        <v>2418</v>
      </c>
      <c r="B27" s="261">
        <f t="shared" ref="B27:Y27" si="2">B28+B34</f>
        <v>10.261303541710417</v>
      </c>
      <c r="C27" s="261">
        <f t="shared" si="2"/>
        <v>9.9716020188809917</v>
      </c>
      <c r="D27" s="261">
        <f t="shared" si="2"/>
        <v>9.8553941504713301</v>
      </c>
      <c r="E27" s="261">
        <f t="shared" si="2"/>
        <v>10.25825467945295</v>
      </c>
      <c r="F27" s="261">
        <f t="shared" si="2"/>
        <v>9.671632103803125</v>
      </c>
      <c r="G27" s="261">
        <f t="shared" si="2"/>
        <v>9.7955755128536524</v>
      </c>
      <c r="H27" s="261">
        <f t="shared" si="2"/>
        <v>10.463357102901421</v>
      </c>
      <c r="I27" s="261">
        <f t="shared" si="2"/>
        <v>10.643721216952203</v>
      </c>
      <c r="J27" s="261">
        <f t="shared" si="2"/>
        <v>10.261342734832491</v>
      </c>
      <c r="K27" s="261">
        <f t="shared" si="2"/>
        <v>9.9011940521105863</v>
      </c>
      <c r="L27" s="261">
        <f t="shared" si="2"/>
        <v>8.0593654595631001</v>
      </c>
      <c r="M27" s="261">
        <f t="shared" si="2"/>
        <v>9.9718728512394268</v>
      </c>
      <c r="N27" s="261">
        <f t="shared" si="2"/>
        <v>4.5092021608549144</v>
      </c>
      <c r="O27" s="261">
        <f t="shared" si="2"/>
        <v>3.2654415618323229</v>
      </c>
      <c r="P27" s="261">
        <f t="shared" si="2"/>
        <v>5.7284563029188202</v>
      </c>
      <c r="Q27" s="261">
        <f t="shared" si="2"/>
        <v>6.0807405678016888</v>
      </c>
      <c r="R27" s="261">
        <f t="shared" si="2"/>
        <v>5.1965200207477551</v>
      </c>
      <c r="S27" s="261">
        <f t="shared" si="2"/>
        <v>5.9555399852130364</v>
      </c>
      <c r="T27" s="261">
        <f t="shared" si="2"/>
        <v>6.8690231181325334</v>
      </c>
      <c r="U27" s="261">
        <f t="shared" si="2"/>
        <v>1.9471868583435255</v>
      </c>
      <c r="V27" s="261">
        <f t="shared" si="2"/>
        <v>1.8674058596120013</v>
      </c>
      <c r="W27" s="261">
        <f t="shared" si="2"/>
        <v>1.4807404612472852</v>
      </c>
      <c r="X27" s="261">
        <f t="shared" si="2"/>
        <v>1.5716834875220109</v>
      </c>
      <c r="Y27" s="261">
        <f t="shared" si="2"/>
        <v>1.8029280736220357</v>
      </c>
      <c r="DA27" s="70"/>
    </row>
    <row r="28" spans="1:105" ht="12" customHeight="1" x14ac:dyDescent="0.25">
      <c r="A28" s="60" t="s">
        <v>2419</v>
      </c>
      <c r="B28" s="329">
        <v>7.9010914143892723</v>
      </c>
      <c r="C28" s="329">
        <v>7.6149291673233312</v>
      </c>
      <c r="D28" s="329">
        <v>7.5143159109111179</v>
      </c>
      <c r="E28" s="329">
        <v>7.9881769025639517</v>
      </c>
      <c r="F28" s="329">
        <v>7.6426693073762184</v>
      </c>
      <c r="G28" s="329">
        <v>8.566460321436459</v>
      </c>
      <c r="H28" s="329">
        <v>9.4661949564666745</v>
      </c>
      <c r="I28" s="329">
        <v>9.3898286444925585</v>
      </c>
      <c r="J28" s="329">
        <v>8.3908325193099174</v>
      </c>
      <c r="K28" s="329">
        <v>7.8527217046099977</v>
      </c>
      <c r="L28" s="329">
        <v>7.3996038047895443</v>
      </c>
      <c r="M28" s="329">
        <v>2.2047404218212709</v>
      </c>
      <c r="N28" s="329">
        <v>1.4313577644757161</v>
      </c>
      <c r="O28" s="329">
        <v>0.34933801487094401</v>
      </c>
      <c r="P28" s="329">
        <v>4.2010027429156889</v>
      </c>
      <c r="Q28" s="329">
        <v>4.6404641321011182</v>
      </c>
      <c r="R28" s="329">
        <v>5.0080931982732046</v>
      </c>
      <c r="S28" s="329">
        <v>5.6227156447937228</v>
      </c>
      <c r="T28" s="329">
        <v>6.2684020359494461</v>
      </c>
      <c r="U28" s="329">
        <v>0.1000923206540944</v>
      </c>
      <c r="V28" s="329">
        <v>0.13951578350336419</v>
      </c>
      <c r="W28" s="329">
        <v>0.2783845202482661</v>
      </c>
      <c r="X28" s="329">
        <v>0.34831593346524892</v>
      </c>
      <c r="Y28" s="329">
        <v>0.79048290481625472</v>
      </c>
      <c r="DA28" s="72" t="s">
        <v>2420</v>
      </c>
    </row>
    <row r="29" spans="1:105" ht="12" customHeight="1" x14ac:dyDescent="0.25">
      <c r="A29" s="59" t="s">
        <v>28</v>
      </c>
      <c r="B29" s="230">
        <v>0</v>
      </c>
      <c r="C29" s="230">
        <v>0</v>
      </c>
      <c r="D29" s="230">
        <v>0</v>
      </c>
      <c r="E29" s="230">
        <v>0</v>
      </c>
      <c r="F29" s="230">
        <v>0</v>
      </c>
      <c r="G29" s="230">
        <v>0</v>
      </c>
      <c r="H29" s="230">
        <v>0</v>
      </c>
      <c r="I29" s="230">
        <v>0</v>
      </c>
      <c r="J29" s="230">
        <v>0</v>
      </c>
      <c r="K29" s="230">
        <v>0</v>
      </c>
      <c r="L29" s="230">
        <v>0</v>
      </c>
      <c r="M29" s="230">
        <v>0</v>
      </c>
      <c r="N29" s="230">
        <v>0</v>
      </c>
      <c r="O29" s="230">
        <v>0</v>
      </c>
      <c r="P29" s="230">
        <v>0</v>
      </c>
      <c r="Q29" s="230">
        <v>0</v>
      </c>
      <c r="R29" s="230">
        <v>0</v>
      </c>
      <c r="S29" s="230">
        <v>0</v>
      </c>
      <c r="T29" s="230">
        <v>0</v>
      </c>
      <c r="U29" s="230">
        <v>0</v>
      </c>
      <c r="V29" s="230">
        <v>0</v>
      </c>
      <c r="W29" s="230">
        <v>0</v>
      </c>
      <c r="X29" s="230">
        <v>0</v>
      </c>
      <c r="Y29" s="230">
        <v>0</v>
      </c>
      <c r="DA29" s="71" t="s">
        <v>2421</v>
      </c>
    </row>
    <row r="30" spans="1:105" ht="12" customHeight="1" x14ac:dyDescent="0.25">
      <c r="A30" s="59" t="s">
        <v>31</v>
      </c>
      <c r="B30" s="230">
        <v>0.45150951973015069</v>
      </c>
      <c r="C30" s="230">
        <v>0.4508680781489825</v>
      </c>
      <c r="D30" s="230">
        <v>0.45029521596818539</v>
      </c>
      <c r="E30" s="230">
        <v>0.45341688494261317</v>
      </c>
      <c r="F30" s="230">
        <v>0.45557332732457761</v>
      </c>
      <c r="G30" s="230">
        <v>0.46956951813509668</v>
      </c>
      <c r="H30" s="230">
        <v>0.47505966462411958</v>
      </c>
      <c r="I30" s="230">
        <v>0.47094446859922973</v>
      </c>
      <c r="J30" s="230">
        <v>0.45931818415794629</v>
      </c>
      <c r="K30" s="230">
        <v>0.44234449783305813</v>
      </c>
      <c r="L30" s="230">
        <v>0.46446582519120189</v>
      </c>
      <c r="M30" s="230">
        <v>0</v>
      </c>
      <c r="N30" s="230">
        <v>0</v>
      </c>
      <c r="O30" s="230">
        <v>0</v>
      </c>
      <c r="P30" s="230">
        <v>0.43138871353702107</v>
      </c>
      <c r="Q30" s="230">
        <v>0.43694759028334312</v>
      </c>
      <c r="R30" s="230">
        <v>0.47355139305715438</v>
      </c>
      <c r="S30" s="230">
        <v>0.33798328888225881</v>
      </c>
      <c r="T30" s="230">
        <v>0.2448245437568024</v>
      </c>
      <c r="U30" s="230">
        <v>7.6377648417661009E-2</v>
      </c>
      <c r="V30" s="230">
        <v>0.1027844252921878</v>
      </c>
      <c r="W30" s="230">
        <v>0.203432183615602</v>
      </c>
      <c r="X30" s="230">
        <v>0.2467398565198291</v>
      </c>
      <c r="Y30" s="230">
        <v>0.45105998866592623</v>
      </c>
      <c r="DA30" s="71" t="s">
        <v>2422</v>
      </c>
    </row>
    <row r="31" spans="1:105" ht="12" customHeight="1" x14ac:dyDescent="0.25">
      <c r="A31" s="59" t="s">
        <v>159</v>
      </c>
      <c r="B31" s="230">
        <v>6.2556681784261858</v>
      </c>
      <c r="C31" s="230">
        <v>5.8558390791269694</v>
      </c>
      <c r="D31" s="230">
        <v>5.848111207337257</v>
      </c>
      <c r="E31" s="230">
        <v>6.2807961745823064</v>
      </c>
      <c r="F31" s="230">
        <v>5.9120560932533417</v>
      </c>
      <c r="G31" s="230">
        <v>6.8936792219744492</v>
      </c>
      <c r="H31" s="230">
        <v>7.3681081752193638</v>
      </c>
      <c r="I31" s="230">
        <v>7.3099165032431408</v>
      </c>
      <c r="J31" s="230">
        <v>6.754570480517252</v>
      </c>
      <c r="K31" s="230">
        <v>6.6411034995577962</v>
      </c>
      <c r="L31" s="230">
        <v>6.1273934524893354</v>
      </c>
      <c r="M31" s="230">
        <v>1.9674695751886231</v>
      </c>
      <c r="N31" s="230">
        <v>1.4313577644757161</v>
      </c>
      <c r="O31" s="230">
        <v>0.34933801487094401</v>
      </c>
      <c r="P31" s="230">
        <v>3.7696140293786682</v>
      </c>
      <c r="Q31" s="230">
        <v>4.2035165418177751</v>
      </c>
      <c r="R31" s="230">
        <v>4.5345418052160502</v>
      </c>
      <c r="S31" s="230">
        <v>5.2222789220962644</v>
      </c>
      <c r="T31" s="230">
        <v>6.0121470276868409</v>
      </c>
      <c r="U31" s="230">
        <v>1.9913814293116502E-2</v>
      </c>
      <c r="V31" s="230">
        <v>3.3149457944753873E-2</v>
      </c>
      <c r="W31" s="230">
        <v>5.9150244498235402E-2</v>
      </c>
      <c r="X31" s="230">
        <v>7.3505620899197766E-2</v>
      </c>
      <c r="Y31" s="230">
        <v>0.1421030589437938</v>
      </c>
      <c r="DA31" s="71" t="s">
        <v>2423</v>
      </c>
    </row>
    <row r="32" spans="1:105" ht="12" customHeight="1" x14ac:dyDescent="0.25">
      <c r="A32" s="59" t="s">
        <v>32</v>
      </c>
      <c r="B32" s="230">
        <v>1.156935154939873</v>
      </c>
      <c r="C32" s="230">
        <v>1.155291543271314</v>
      </c>
      <c r="D32" s="230">
        <v>1.1538236575082499</v>
      </c>
      <c r="E32" s="230">
        <v>1.1618225333254399</v>
      </c>
      <c r="F32" s="230">
        <v>1.1673481399677721</v>
      </c>
      <c r="G32" s="230">
        <v>1.203211581326912</v>
      </c>
      <c r="H32" s="230">
        <v>1.6230271166231911</v>
      </c>
      <c r="I32" s="230">
        <v>1.608967672650188</v>
      </c>
      <c r="J32" s="230">
        <v>1.17694385463472</v>
      </c>
      <c r="K32" s="230">
        <v>0.7692737072191439</v>
      </c>
      <c r="L32" s="230">
        <v>0.80774452710900724</v>
      </c>
      <c r="M32" s="230">
        <v>0.23727084663264819</v>
      </c>
      <c r="N32" s="230">
        <v>0</v>
      </c>
      <c r="O32" s="230">
        <v>0</v>
      </c>
      <c r="P32" s="230">
        <v>0</v>
      </c>
      <c r="Q32" s="230">
        <v>0</v>
      </c>
      <c r="R32" s="230">
        <v>0</v>
      </c>
      <c r="S32" s="230">
        <v>6.2453433815200007E-2</v>
      </c>
      <c r="T32" s="230">
        <v>1.048677829342165E-2</v>
      </c>
      <c r="U32" s="230">
        <v>3.5271729165895251E-3</v>
      </c>
      <c r="V32" s="230">
        <v>3.5819002664225601E-3</v>
      </c>
      <c r="W32" s="230">
        <v>1.5802092134428739E-2</v>
      </c>
      <c r="X32" s="230">
        <v>2.423550022019156E-2</v>
      </c>
      <c r="Y32" s="230">
        <v>4.3409724484111172E-2</v>
      </c>
      <c r="DA32" s="71" t="s">
        <v>2424</v>
      </c>
    </row>
    <row r="33" spans="1:105" ht="12" customHeight="1" x14ac:dyDescent="0.25">
      <c r="A33" s="59" t="s">
        <v>35</v>
      </c>
      <c r="B33" s="230">
        <v>3.6978561293062817E-2</v>
      </c>
      <c r="C33" s="230">
        <v>0.1529304667760675</v>
      </c>
      <c r="D33" s="230">
        <v>6.2085830097425389E-2</v>
      </c>
      <c r="E33" s="230">
        <v>9.21413097135933E-2</v>
      </c>
      <c r="F33" s="230">
        <v>0.10769174683052619</v>
      </c>
      <c r="G33" s="230">
        <v>0</v>
      </c>
      <c r="H33" s="230">
        <v>0</v>
      </c>
      <c r="I33" s="230">
        <v>0</v>
      </c>
      <c r="J33" s="230">
        <v>0</v>
      </c>
      <c r="K33" s="230">
        <v>0</v>
      </c>
      <c r="L33" s="230">
        <v>0</v>
      </c>
      <c r="M33" s="230">
        <v>0</v>
      </c>
      <c r="N33" s="230">
        <v>0</v>
      </c>
      <c r="O33" s="230">
        <v>0</v>
      </c>
      <c r="P33" s="230">
        <v>0</v>
      </c>
      <c r="Q33" s="230">
        <v>0</v>
      </c>
      <c r="R33" s="230">
        <v>0</v>
      </c>
      <c r="S33" s="230">
        <v>0</v>
      </c>
      <c r="T33" s="230">
        <v>9.4368621238045513E-4</v>
      </c>
      <c r="U33" s="230">
        <v>2.7368502672732849E-4</v>
      </c>
      <c r="V33" s="230">
        <v>0</v>
      </c>
      <c r="W33" s="230">
        <v>0</v>
      </c>
      <c r="X33" s="230">
        <v>3.834955826030495E-3</v>
      </c>
      <c r="Y33" s="230">
        <v>0.15391013272242349</v>
      </c>
      <c r="DA33" s="71" t="s">
        <v>2425</v>
      </c>
    </row>
    <row r="34" spans="1:105" ht="12" customHeight="1" x14ac:dyDescent="0.25">
      <c r="A34" s="60" t="s">
        <v>2426</v>
      </c>
      <c r="B34" s="329">
        <v>2.360212127321144</v>
      </c>
      <c r="C34" s="329">
        <v>2.35667285155766</v>
      </c>
      <c r="D34" s="329">
        <v>2.3410782395602121</v>
      </c>
      <c r="E34" s="329">
        <v>2.270077776888999</v>
      </c>
      <c r="F34" s="329">
        <v>2.028962796426907</v>
      </c>
      <c r="G34" s="329">
        <v>1.2291151914171941</v>
      </c>
      <c r="H34" s="329">
        <v>0.9971621464347461</v>
      </c>
      <c r="I34" s="329">
        <v>1.253892572459645</v>
      </c>
      <c r="J34" s="329">
        <v>1.8705102155225739</v>
      </c>
      <c r="K34" s="329">
        <v>2.0484723475005882</v>
      </c>
      <c r="L34" s="329">
        <v>0.65976165477355631</v>
      </c>
      <c r="M34" s="329">
        <v>7.7671324294181563</v>
      </c>
      <c r="N34" s="329">
        <v>3.0778443963791982</v>
      </c>
      <c r="O34" s="329">
        <v>2.916103546961379</v>
      </c>
      <c r="P34" s="329">
        <v>1.5274535600031309</v>
      </c>
      <c r="Q34" s="329">
        <v>1.4402764357005711</v>
      </c>
      <c r="R34" s="329">
        <v>0.18842682247455031</v>
      </c>
      <c r="S34" s="329">
        <v>0.33282434041931391</v>
      </c>
      <c r="T34" s="329">
        <v>0.60062108218308763</v>
      </c>
      <c r="U34" s="329">
        <v>1.847094537689431</v>
      </c>
      <c r="V34" s="329">
        <v>1.7278900761086371</v>
      </c>
      <c r="W34" s="329">
        <v>1.202355940999019</v>
      </c>
      <c r="X34" s="329">
        <v>1.2233675540567619</v>
      </c>
      <c r="Y34" s="329">
        <v>1.0124451688057809</v>
      </c>
      <c r="DA34" s="72" t="s">
        <v>2427</v>
      </c>
    </row>
    <row r="35" spans="1:105" ht="12" customHeight="1" x14ac:dyDescent="0.25">
      <c r="A35" s="57" t="s">
        <v>2428</v>
      </c>
      <c r="B35" s="261">
        <v>6.3379672249360457</v>
      </c>
      <c r="C35" s="261">
        <v>6.1355257942818699</v>
      </c>
      <c r="D35" s="261">
        <v>6.0784132030380356</v>
      </c>
      <c r="E35" s="261">
        <v>6.3237427043039398</v>
      </c>
      <c r="F35" s="261">
        <v>5.9600874974945039</v>
      </c>
      <c r="G35" s="261">
        <v>6.0473077266723694</v>
      </c>
      <c r="H35" s="261">
        <v>6.4192510991345166</v>
      </c>
      <c r="I35" s="261">
        <v>6.5625903015717606</v>
      </c>
      <c r="J35" s="261">
        <v>6.373889004594977</v>
      </c>
      <c r="K35" s="261">
        <v>6.1552289989358826</v>
      </c>
      <c r="L35" s="261">
        <v>4.9246963749176214</v>
      </c>
      <c r="M35" s="261">
        <v>5.1293561772975451</v>
      </c>
      <c r="N35" s="261">
        <v>2.4995514209034502</v>
      </c>
      <c r="O35" s="261">
        <v>1.4033925702390571</v>
      </c>
      <c r="P35" s="261">
        <v>3.557890745767216</v>
      </c>
      <c r="Q35" s="261">
        <v>3.7797166203285899</v>
      </c>
      <c r="R35" s="261">
        <v>3.1057686529297182</v>
      </c>
      <c r="S35" s="261">
        <v>3.6014778335854869</v>
      </c>
      <c r="T35" s="261">
        <v>4.197356218104197</v>
      </c>
      <c r="U35" s="261">
        <v>0.66921168710852874</v>
      </c>
      <c r="V35" s="261">
        <v>0.73071757740388321</v>
      </c>
      <c r="W35" s="261">
        <v>0.738573708555744</v>
      </c>
      <c r="X35" s="261">
        <v>0.79440959410323597</v>
      </c>
      <c r="Y35" s="261">
        <v>1.028308432444236</v>
      </c>
      <c r="DA35" s="70" t="s">
        <v>2429</v>
      </c>
    </row>
    <row r="36" spans="1:105" ht="12" customHeight="1" x14ac:dyDescent="0.25">
      <c r="A36" s="46" t="s">
        <v>28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2430</v>
      </c>
    </row>
    <row r="37" spans="1:105" ht="12" customHeight="1" x14ac:dyDescent="0.25">
      <c r="A37" s="46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2431</v>
      </c>
    </row>
    <row r="38" spans="1:105" ht="12" customHeight="1" x14ac:dyDescent="0.25">
      <c r="A38" s="46" t="s">
        <v>31</v>
      </c>
      <c r="B38" s="229">
        <v>0.3621844613245126</v>
      </c>
      <c r="C38" s="229">
        <v>0.36327491202045448</v>
      </c>
      <c r="D38" s="229">
        <v>0.36424877772726078</v>
      </c>
      <c r="E38" s="229">
        <v>0.35894194046250522</v>
      </c>
      <c r="F38" s="229">
        <v>0.35527598842443597</v>
      </c>
      <c r="G38" s="229">
        <v>0.3314824640140317</v>
      </c>
      <c r="H38" s="229">
        <v>0.32214921500318572</v>
      </c>
      <c r="I38" s="229">
        <v>0.32914504824546692</v>
      </c>
      <c r="J38" s="229">
        <v>0.34890973176707402</v>
      </c>
      <c r="K38" s="229">
        <v>0.34672458581887228</v>
      </c>
      <c r="L38" s="229">
        <v>0.30911832929645489</v>
      </c>
      <c r="M38" s="229">
        <v>0</v>
      </c>
      <c r="N38" s="229">
        <v>0</v>
      </c>
      <c r="O38" s="229">
        <v>0</v>
      </c>
      <c r="P38" s="229">
        <v>0.36534941909048751</v>
      </c>
      <c r="Q38" s="229">
        <v>0.35589932864295032</v>
      </c>
      <c r="R38" s="229">
        <v>0.2936728638786561</v>
      </c>
      <c r="S38" s="229">
        <v>0.2164860184880347</v>
      </c>
      <c r="T38" s="229">
        <v>0.1639358508258939</v>
      </c>
      <c r="U38" s="229">
        <v>0.51065670793670581</v>
      </c>
      <c r="V38" s="229">
        <v>0.53833612483383864</v>
      </c>
      <c r="W38" s="229">
        <v>0.53971988873007037</v>
      </c>
      <c r="X38" s="229">
        <v>0.56274344764238038</v>
      </c>
      <c r="Y38" s="229">
        <v>0.58676637667602538</v>
      </c>
      <c r="DA38" s="73" t="s">
        <v>2432</v>
      </c>
    </row>
    <row r="39" spans="1:105" ht="12" customHeight="1" x14ac:dyDescent="0.25">
      <c r="A39" s="46" t="s">
        <v>159</v>
      </c>
      <c r="B39" s="229">
        <v>5.0180687458866986</v>
      </c>
      <c r="C39" s="229">
        <v>4.7181859381334634</v>
      </c>
      <c r="D39" s="229">
        <v>4.7306018002114243</v>
      </c>
      <c r="E39" s="229">
        <v>4.9721155991784167</v>
      </c>
      <c r="F39" s="229">
        <v>4.6104796882782226</v>
      </c>
      <c r="G39" s="229">
        <v>4.8664440223843144</v>
      </c>
      <c r="H39" s="229">
        <v>4.9964887391219692</v>
      </c>
      <c r="I39" s="229">
        <v>5.1089310535629364</v>
      </c>
      <c r="J39" s="229">
        <v>5.1309428971979409</v>
      </c>
      <c r="K39" s="229">
        <v>5.2055216500815602</v>
      </c>
      <c r="L39" s="229">
        <v>4.0779956764220886</v>
      </c>
      <c r="M39" s="229">
        <v>4.5773425838503741</v>
      </c>
      <c r="N39" s="229">
        <v>2.4995514209034502</v>
      </c>
      <c r="O39" s="229">
        <v>1.4033925702390571</v>
      </c>
      <c r="P39" s="229">
        <v>3.1925413266767291</v>
      </c>
      <c r="Q39" s="229">
        <v>3.4238172916856402</v>
      </c>
      <c r="R39" s="229">
        <v>2.8120957890510621</v>
      </c>
      <c r="S39" s="229">
        <v>3.3449889638550978</v>
      </c>
      <c r="T39" s="229">
        <v>4.0257664658542893</v>
      </c>
      <c r="U39" s="229">
        <v>0.13314265442917669</v>
      </c>
      <c r="V39" s="229">
        <v>0.17362115592504521</v>
      </c>
      <c r="W39" s="229">
        <v>0.15692975817075019</v>
      </c>
      <c r="X39" s="229">
        <v>0.16764541857705129</v>
      </c>
      <c r="Y39" s="229">
        <v>0.18485633642132959</v>
      </c>
      <c r="DA39" s="73" t="s">
        <v>2433</v>
      </c>
    </row>
    <row r="40" spans="1:105" ht="12" customHeight="1" x14ac:dyDescent="0.25">
      <c r="A40" s="46" t="s">
        <v>32</v>
      </c>
      <c r="B40" s="229">
        <v>0.92805116518855058</v>
      </c>
      <c r="C40" s="229">
        <v>0.9308453050454859</v>
      </c>
      <c r="D40" s="229">
        <v>0.93334071084128867</v>
      </c>
      <c r="E40" s="229">
        <v>0.919742621930981</v>
      </c>
      <c r="F40" s="229">
        <v>0.91034909066789615</v>
      </c>
      <c r="G40" s="229">
        <v>0.84938124027402429</v>
      </c>
      <c r="H40" s="229">
        <v>1.1006131450093619</v>
      </c>
      <c r="I40" s="229">
        <v>1.124514199763359</v>
      </c>
      <c r="J40" s="229">
        <v>0.89403637562996252</v>
      </c>
      <c r="K40" s="229">
        <v>0.60298276303545006</v>
      </c>
      <c r="L40" s="229">
        <v>0.53758236919907798</v>
      </c>
      <c r="M40" s="229">
        <v>0.55201359344717138</v>
      </c>
      <c r="N40" s="229">
        <v>0</v>
      </c>
      <c r="O40" s="229">
        <v>0</v>
      </c>
      <c r="P40" s="229">
        <v>0</v>
      </c>
      <c r="Q40" s="229">
        <v>0</v>
      </c>
      <c r="R40" s="229">
        <v>0</v>
      </c>
      <c r="S40" s="229">
        <v>4.000285124235424E-2</v>
      </c>
      <c r="T40" s="229">
        <v>7.0220039852798783E-3</v>
      </c>
      <c r="U40" s="229">
        <v>2.3582481880819801E-2</v>
      </c>
      <c r="V40" s="229">
        <v>1.8760296644999321E-2</v>
      </c>
      <c r="W40" s="229">
        <v>4.192406165492342E-2</v>
      </c>
      <c r="X40" s="229">
        <v>5.5274284185831281E-2</v>
      </c>
      <c r="Y40" s="229">
        <v>5.6470020369977017E-2</v>
      </c>
      <c r="DA40" s="73" t="s">
        <v>2434</v>
      </c>
    </row>
    <row r="41" spans="1:105" ht="12" customHeight="1" x14ac:dyDescent="0.25">
      <c r="A41" s="46" t="s">
        <v>33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0</v>
      </c>
      <c r="T41" s="229">
        <v>0</v>
      </c>
      <c r="U41" s="229">
        <v>0</v>
      </c>
      <c r="V41" s="229">
        <v>0</v>
      </c>
      <c r="W41" s="229">
        <v>0</v>
      </c>
      <c r="X41" s="229">
        <v>0</v>
      </c>
      <c r="Y41" s="229">
        <v>0</v>
      </c>
      <c r="DA41" s="73" t="s">
        <v>2435</v>
      </c>
    </row>
    <row r="42" spans="1:105" ht="12" customHeight="1" x14ac:dyDescent="0.25">
      <c r="A42" s="46" t="s">
        <v>35</v>
      </c>
      <c r="B42" s="229">
        <v>2.9662852536283021E-2</v>
      </c>
      <c r="C42" s="229">
        <v>0.12321963908246659</v>
      </c>
      <c r="D42" s="229">
        <v>5.0221914258061683E-2</v>
      </c>
      <c r="E42" s="229">
        <v>7.294254273203743E-2</v>
      </c>
      <c r="F42" s="229">
        <v>8.3982730123948607E-2</v>
      </c>
      <c r="G42" s="229">
        <v>0</v>
      </c>
      <c r="H42" s="229">
        <v>0</v>
      </c>
      <c r="I42" s="229">
        <v>0</v>
      </c>
      <c r="J42" s="229">
        <v>0</v>
      </c>
      <c r="K42" s="229">
        <v>0</v>
      </c>
      <c r="L42" s="229">
        <v>0</v>
      </c>
      <c r="M42" s="229">
        <v>0</v>
      </c>
      <c r="N42" s="229">
        <v>0</v>
      </c>
      <c r="O42" s="229">
        <v>0</v>
      </c>
      <c r="P42" s="229">
        <v>0</v>
      </c>
      <c r="Q42" s="229">
        <v>0</v>
      </c>
      <c r="R42" s="229">
        <v>0</v>
      </c>
      <c r="S42" s="229">
        <v>0</v>
      </c>
      <c r="T42" s="229">
        <v>6.3189743873445564E-4</v>
      </c>
      <c r="U42" s="229">
        <v>1.8298428618264461E-3</v>
      </c>
      <c r="V42" s="229">
        <v>0</v>
      </c>
      <c r="W42" s="229">
        <v>0</v>
      </c>
      <c r="X42" s="229">
        <v>8.7464436979730453E-3</v>
      </c>
      <c r="Y42" s="229">
        <v>0.20021569897690361</v>
      </c>
      <c r="DA42" s="73" t="s">
        <v>2436</v>
      </c>
    </row>
    <row r="43" spans="1:105" ht="12" customHeight="1" x14ac:dyDescent="0.25">
      <c r="A43" s="46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2437</v>
      </c>
    </row>
    <row r="44" spans="1:105" ht="12" customHeight="1" x14ac:dyDescent="0.25">
      <c r="A44" s="46" t="s">
        <v>38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2438</v>
      </c>
    </row>
    <row r="45" spans="1:105" ht="12" customHeight="1" x14ac:dyDescent="0.25">
      <c r="A45" s="46" t="s">
        <v>39</v>
      </c>
      <c r="B45" s="229">
        <v>0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0</v>
      </c>
      <c r="Y45" s="229">
        <v>0</v>
      </c>
      <c r="DA45" s="73" t="s">
        <v>2439</v>
      </c>
    </row>
    <row r="46" spans="1:105" ht="12" customHeight="1" x14ac:dyDescent="0.25">
      <c r="A46" s="57" t="s">
        <v>2440</v>
      </c>
      <c r="B46" s="261">
        <v>3.6725617774842938</v>
      </c>
      <c r="C46" s="261">
        <v>3.6160850836438421</v>
      </c>
      <c r="D46" s="261">
        <v>3.567176031452624</v>
      </c>
      <c r="E46" s="261">
        <v>3.6408366034977302</v>
      </c>
      <c r="F46" s="261">
        <v>3.3808666601477482</v>
      </c>
      <c r="G46" s="261">
        <v>2.8842520601191302</v>
      </c>
      <c r="H46" s="261">
        <v>2.822426088080662</v>
      </c>
      <c r="I46" s="261">
        <v>3.0716639862021009</v>
      </c>
      <c r="J46" s="261">
        <v>3.3919564898627228</v>
      </c>
      <c r="K46" s="261">
        <v>3.4015685965865239</v>
      </c>
      <c r="L46" s="261">
        <v>2.0707097091311271</v>
      </c>
      <c r="M46" s="261">
        <v>4.8544008955386966</v>
      </c>
      <c r="N46" s="261">
        <v>2.1374304473571888</v>
      </c>
      <c r="O46" s="261">
        <v>1.6241152631201701</v>
      </c>
      <c r="P46" s="261">
        <v>2.1218800090433669</v>
      </c>
      <c r="Q46" s="261">
        <v>2.1757502940333979</v>
      </c>
      <c r="R46" s="261">
        <v>1.021349080710215</v>
      </c>
      <c r="S46" s="261">
        <v>1.35141417252693</v>
      </c>
      <c r="T46" s="261">
        <v>1.8102776772527089</v>
      </c>
      <c r="U46" s="261">
        <v>0.97395152554831177</v>
      </c>
      <c r="V46" s="261">
        <v>0.93069753103900388</v>
      </c>
      <c r="W46" s="261">
        <v>0.72496004231188071</v>
      </c>
      <c r="X46" s="261">
        <v>0.76956710071707113</v>
      </c>
      <c r="Y46" s="261">
        <v>0.8313623856915543</v>
      </c>
      <c r="DA46" s="70" t="s">
        <v>2441</v>
      </c>
    </row>
    <row r="47" spans="1:105" ht="12" customHeight="1" x14ac:dyDescent="0.25">
      <c r="A47" s="41" t="s">
        <v>2442</v>
      </c>
      <c r="B47" s="350">
        <v>2.486896069191876</v>
      </c>
      <c r="C47" s="350">
        <v>2.448652555148394</v>
      </c>
      <c r="D47" s="350">
        <v>2.4155335126348172</v>
      </c>
      <c r="E47" s="350">
        <v>2.4654131874156411</v>
      </c>
      <c r="F47" s="350">
        <v>2.2893730635465821</v>
      </c>
      <c r="G47" s="350">
        <v>1.9530876661745991</v>
      </c>
      <c r="H47" s="350">
        <v>1.911221858013366</v>
      </c>
      <c r="I47" s="350">
        <v>2.079994716493756</v>
      </c>
      <c r="J47" s="350">
        <v>2.2968826047325912</v>
      </c>
      <c r="K47" s="350">
        <v>2.3033914974010892</v>
      </c>
      <c r="L47" s="350">
        <v>1.4021928419685179</v>
      </c>
      <c r="M47" s="350">
        <v>3.2871851412847581</v>
      </c>
      <c r="N47" s="350">
        <v>1.4473731688578411</v>
      </c>
      <c r="O47" s="350">
        <v>1.099778876023374</v>
      </c>
      <c r="P47" s="350">
        <v>1.4368431012211449</v>
      </c>
      <c r="Q47" s="350">
        <v>1.4733216707061561</v>
      </c>
      <c r="R47" s="350">
        <v>0.69161233165990821</v>
      </c>
      <c r="S47" s="350">
        <v>0.91511778348071293</v>
      </c>
      <c r="T47" s="350">
        <v>1.2258398122275871</v>
      </c>
      <c r="U47" s="350">
        <v>0.65951680794561807</v>
      </c>
      <c r="V47" s="350">
        <v>0.63022711986425672</v>
      </c>
      <c r="W47" s="350">
        <v>0.4909108107043415</v>
      </c>
      <c r="X47" s="350">
        <v>0.52111673368872458</v>
      </c>
      <c r="Y47" s="350">
        <v>0.5629617619302657</v>
      </c>
      <c r="DA47" s="97" t="s">
        <v>2443</v>
      </c>
    </row>
    <row r="48" spans="1:105" ht="12" customHeight="1" x14ac:dyDescent="0.25">
      <c r="A48" s="172"/>
      <c r="B48" s="172"/>
      <c r="C48" s="172"/>
      <c r="D48" s="172"/>
      <c r="E48" s="172"/>
      <c r="F48" s="172"/>
      <c r="G48" s="172"/>
      <c r="H48" s="172"/>
      <c r="I48" s="172"/>
      <c r="J48" s="172"/>
      <c r="K48" s="172"/>
      <c r="L48" s="172"/>
      <c r="M48" s="172"/>
      <c r="N48" s="172"/>
      <c r="O48" s="172"/>
      <c r="P48" s="172"/>
      <c r="Q48" s="172"/>
      <c r="R48" s="172"/>
      <c r="S48" s="172"/>
      <c r="T48" s="172"/>
      <c r="U48" s="172"/>
      <c r="V48" s="172"/>
      <c r="W48" s="172"/>
      <c r="X48" s="172"/>
      <c r="Y48" s="172"/>
      <c r="DA48" s="176"/>
    </row>
    <row r="49" spans="1:105" ht="15" customHeight="1" x14ac:dyDescent="0.25">
      <c r="A49" s="32" t="s">
        <v>99</v>
      </c>
      <c r="B49" s="257"/>
      <c r="C49" s="257"/>
      <c r="D49" s="257"/>
      <c r="E49" s="257"/>
      <c r="F49" s="257"/>
      <c r="G49" s="257"/>
      <c r="H49" s="257"/>
      <c r="I49" s="257"/>
      <c r="J49" s="257"/>
      <c r="K49" s="257"/>
      <c r="L49" s="257"/>
      <c r="M49" s="257"/>
      <c r="N49" s="257"/>
      <c r="O49" s="257"/>
      <c r="P49" s="257"/>
      <c r="Q49" s="257"/>
      <c r="R49" s="257"/>
      <c r="S49" s="257"/>
      <c r="T49" s="257"/>
      <c r="U49" s="257"/>
      <c r="V49" s="257"/>
      <c r="W49" s="257"/>
      <c r="X49" s="257"/>
      <c r="Y49" s="257"/>
      <c r="DA49" s="88"/>
    </row>
    <row r="50" spans="1:105" ht="12" customHeight="1" x14ac:dyDescent="0.25">
      <c r="A50" s="172"/>
      <c r="B50" s="172"/>
      <c r="C50" s="172"/>
      <c r="D50" s="172"/>
      <c r="E50" s="172"/>
      <c r="F50" s="172"/>
      <c r="G50" s="172"/>
      <c r="H50" s="172"/>
      <c r="I50" s="172"/>
      <c r="J50" s="172"/>
      <c r="K50" s="172"/>
      <c r="L50" s="172"/>
      <c r="M50" s="172"/>
      <c r="N50" s="172"/>
      <c r="O50" s="172"/>
      <c r="P50" s="172"/>
      <c r="Q50" s="172"/>
      <c r="R50" s="172"/>
      <c r="S50" s="172"/>
      <c r="T50" s="172"/>
      <c r="U50" s="172"/>
      <c r="V50" s="172"/>
      <c r="W50" s="172"/>
      <c r="X50" s="172"/>
      <c r="Y50" s="172"/>
      <c r="DA50" s="176"/>
    </row>
    <row r="51" spans="1:105" ht="12" customHeight="1" x14ac:dyDescent="0.25">
      <c r="A51" s="35" t="s">
        <v>23</v>
      </c>
      <c r="B51" s="232">
        <f t="shared" ref="B51:Y51" si="3">SUM(B$52:B$56,B$58:B$59,B$61:B$62,B$64:B$65,B$66:B$68)</f>
        <v>0.99999999999999978</v>
      </c>
      <c r="C51" s="232">
        <f t="shared" si="3"/>
        <v>1</v>
      </c>
      <c r="D51" s="232">
        <f t="shared" si="3"/>
        <v>1.0000000000000002</v>
      </c>
      <c r="E51" s="232">
        <f t="shared" si="3"/>
        <v>0.99999999999999978</v>
      </c>
      <c r="F51" s="232">
        <f t="shared" si="3"/>
        <v>1</v>
      </c>
      <c r="G51" s="232">
        <f t="shared" si="3"/>
        <v>1</v>
      </c>
      <c r="H51" s="232">
        <f t="shared" si="3"/>
        <v>1</v>
      </c>
      <c r="I51" s="232">
        <f t="shared" si="3"/>
        <v>0.99999999999999967</v>
      </c>
      <c r="J51" s="232">
        <f t="shared" si="3"/>
        <v>0.99999999999999978</v>
      </c>
      <c r="K51" s="232">
        <f t="shared" si="3"/>
        <v>0.99999999999999989</v>
      </c>
      <c r="L51" s="232">
        <f t="shared" si="3"/>
        <v>1</v>
      </c>
      <c r="M51" s="232">
        <f t="shared" si="3"/>
        <v>1</v>
      </c>
      <c r="N51" s="232">
        <f t="shared" si="3"/>
        <v>0.99999999999999989</v>
      </c>
      <c r="O51" s="232">
        <f t="shared" si="3"/>
        <v>1</v>
      </c>
      <c r="P51" s="232">
        <f t="shared" si="3"/>
        <v>1.0000000000000002</v>
      </c>
      <c r="Q51" s="232">
        <f t="shared" si="3"/>
        <v>1</v>
      </c>
      <c r="R51" s="232">
        <f t="shared" si="3"/>
        <v>1.0000000000000002</v>
      </c>
      <c r="S51" s="232">
        <f t="shared" si="3"/>
        <v>1</v>
      </c>
      <c r="T51" s="232">
        <f t="shared" si="3"/>
        <v>0.99999999999999978</v>
      </c>
      <c r="U51" s="232">
        <f t="shared" si="3"/>
        <v>0.99999999999999978</v>
      </c>
      <c r="V51" s="232">
        <f t="shared" si="3"/>
        <v>0.99999999999999978</v>
      </c>
      <c r="W51" s="232">
        <f t="shared" si="3"/>
        <v>1</v>
      </c>
      <c r="X51" s="232">
        <f t="shared" si="3"/>
        <v>0.99999999999999989</v>
      </c>
      <c r="Y51" s="232">
        <f t="shared" si="3"/>
        <v>0.99999999999999978</v>
      </c>
      <c r="DA51" s="95"/>
    </row>
    <row r="52" spans="1:105" ht="12" customHeight="1" x14ac:dyDescent="0.25">
      <c r="A52" s="55" t="s">
        <v>91</v>
      </c>
      <c r="B52" s="299">
        <f t="shared" ref="B52:Y52" si="4">IF(B$6=0,0,B$6/B$5)</f>
        <v>2.0916679728430348E-2</v>
      </c>
      <c r="C52" s="299">
        <f t="shared" si="4"/>
        <v>2.0849579431029223E-2</v>
      </c>
      <c r="D52" s="299">
        <f t="shared" si="4"/>
        <v>2.0992196839963811E-2</v>
      </c>
      <c r="E52" s="299">
        <f t="shared" si="4"/>
        <v>2.0638963090435582E-2</v>
      </c>
      <c r="F52" s="299">
        <f t="shared" si="4"/>
        <v>2.0378379091754044E-2</v>
      </c>
      <c r="G52" s="299">
        <f t="shared" si="4"/>
        <v>1.8642333411576284E-2</v>
      </c>
      <c r="H52" s="299">
        <f t="shared" si="4"/>
        <v>1.7488525653522099E-2</v>
      </c>
      <c r="I52" s="299">
        <f t="shared" si="4"/>
        <v>1.8374991029185231E-2</v>
      </c>
      <c r="J52" s="299">
        <f t="shared" si="4"/>
        <v>2.0249316052984894E-2</v>
      </c>
      <c r="K52" s="299">
        <f t="shared" si="4"/>
        <v>2.0803644032641361E-2</v>
      </c>
      <c r="L52" s="299">
        <f t="shared" si="4"/>
        <v>1.6864393499436282E-2</v>
      </c>
      <c r="M52" s="299">
        <f t="shared" si="4"/>
        <v>2.6990368574095751E-2</v>
      </c>
      <c r="N52" s="299">
        <f t="shared" si="4"/>
        <v>2.6266139134553574E-2</v>
      </c>
      <c r="O52" s="299">
        <f t="shared" si="4"/>
        <v>2.7974549393970007E-2</v>
      </c>
      <c r="P52" s="299">
        <f t="shared" si="4"/>
        <v>2.1923831294575657E-2</v>
      </c>
      <c r="Q52" s="299">
        <f t="shared" si="4"/>
        <v>2.1400549865094896E-2</v>
      </c>
      <c r="R52" s="299">
        <f t="shared" si="4"/>
        <v>1.3722633739456777E-2</v>
      </c>
      <c r="S52" s="299">
        <f t="shared" si="4"/>
        <v>1.5345080288801501E-2</v>
      </c>
      <c r="T52" s="299">
        <f t="shared" si="4"/>
        <v>1.7026855208850118E-2</v>
      </c>
      <c r="U52" s="299">
        <f t="shared" si="4"/>
        <v>2.8473561829897697E-2</v>
      </c>
      <c r="V52" s="299">
        <f t="shared" si="4"/>
        <v>2.8279794825366758E-2</v>
      </c>
      <c r="W52" s="299">
        <f t="shared" si="4"/>
        <v>2.71877315025435E-2</v>
      </c>
      <c r="X52" s="299">
        <f t="shared" si="4"/>
        <v>2.659910063403334E-2</v>
      </c>
      <c r="Y52" s="299">
        <f t="shared" si="4"/>
        <v>2.4416613497682708E-2</v>
      </c>
      <c r="DA52" s="67"/>
    </row>
    <row r="53" spans="1:105" ht="12" customHeight="1" x14ac:dyDescent="0.25">
      <c r="A53" s="173" t="s">
        <v>92</v>
      </c>
      <c r="B53" s="233">
        <f t="shared" ref="B53:Y53" si="5">IF(B$7=0,0,B$7/B$5)</f>
        <v>2.8446684430665274E-2</v>
      </c>
      <c r="C53" s="233">
        <f t="shared" si="5"/>
        <v>2.8355428026199732E-2</v>
      </c>
      <c r="D53" s="233">
        <f t="shared" si="5"/>
        <v>2.8549387702350777E-2</v>
      </c>
      <c r="E53" s="233">
        <f t="shared" si="5"/>
        <v>2.8068989802992401E-2</v>
      </c>
      <c r="F53" s="233">
        <f t="shared" si="5"/>
        <v>2.7714595564785501E-2</v>
      </c>
      <c r="G53" s="233">
        <f t="shared" si="5"/>
        <v>2.5353573439743746E-2</v>
      </c>
      <c r="H53" s="233">
        <f t="shared" si="5"/>
        <v>2.3784394888790052E-2</v>
      </c>
      <c r="I53" s="233">
        <f t="shared" si="5"/>
        <v>2.4989987799691912E-2</v>
      </c>
      <c r="J53" s="233">
        <f t="shared" si="5"/>
        <v>2.7539069832059466E-2</v>
      </c>
      <c r="K53" s="233">
        <f t="shared" si="5"/>
        <v>2.8292955884392252E-2</v>
      </c>
      <c r="L53" s="233">
        <f t="shared" si="5"/>
        <v>2.2935575159233342E-2</v>
      </c>
      <c r="M53" s="233">
        <f t="shared" si="5"/>
        <v>3.6706901260770211E-2</v>
      </c>
      <c r="N53" s="233">
        <f t="shared" si="5"/>
        <v>3.5721949222992849E-2</v>
      </c>
      <c r="O53" s="233">
        <f t="shared" si="5"/>
        <v>3.8045387175799195E-2</v>
      </c>
      <c r="P53" s="233">
        <f t="shared" si="5"/>
        <v>2.9816410560622904E-2</v>
      </c>
      <c r="Q53" s="233">
        <f t="shared" si="5"/>
        <v>2.9104747816529063E-2</v>
      </c>
      <c r="R53" s="233">
        <f t="shared" si="5"/>
        <v>1.8662781885661211E-2</v>
      </c>
      <c r="S53" s="233">
        <f t="shared" si="5"/>
        <v>2.0869309192770039E-2</v>
      </c>
      <c r="T53" s="233">
        <f t="shared" si="5"/>
        <v>2.3156523084036165E-2</v>
      </c>
      <c r="U53" s="233">
        <f t="shared" si="5"/>
        <v>3.8724044088660849E-2</v>
      </c>
      <c r="V53" s="233">
        <f t="shared" si="5"/>
        <v>3.8460520962498787E-2</v>
      </c>
      <c r="W53" s="233">
        <f t="shared" si="5"/>
        <v>3.6975314843459173E-2</v>
      </c>
      <c r="X53" s="233">
        <f t="shared" si="5"/>
        <v>3.6174776862285332E-2</v>
      </c>
      <c r="Y53" s="233">
        <f t="shared" si="5"/>
        <v>3.3206594356848487E-2</v>
      </c>
      <c r="DA53" s="177"/>
    </row>
    <row r="54" spans="1:105" ht="12" customHeight="1" x14ac:dyDescent="0.25">
      <c r="A54" s="173" t="s">
        <v>93</v>
      </c>
      <c r="B54" s="233">
        <f t="shared" ref="B54:Y54" si="6">IF(B$8=0,0,B$8/B$5)</f>
        <v>3.5140021943762978E-2</v>
      </c>
      <c r="C54" s="233">
        <f t="shared" si="6"/>
        <v>3.5027293444129103E-2</v>
      </c>
      <c r="D54" s="233">
        <f t="shared" si="6"/>
        <v>3.5266890691139197E-2</v>
      </c>
      <c r="E54" s="233">
        <f t="shared" si="6"/>
        <v>3.4673457991931791E-2</v>
      </c>
      <c r="F54" s="233">
        <f t="shared" si="6"/>
        <v>3.4235676874146796E-2</v>
      </c>
      <c r="G54" s="233">
        <f t="shared" si="6"/>
        <v>3.1319120131448164E-2</v>
      </c>
      <c r="H54" s="233">
        <f t="shared" si="6"/>
        <v>2.9380723097917127E-2</v>
      </c>
      <c r="I54" s="233">
        <f t="shared" si="6"/>
        <v>3.0869984929031178E-2</v>
      </c>
      <c r="J54" s="233">
        <f t="shared" si="6"/>
        <v>3.4018850969014622E-2</v>
      </c>
      <c r="K54" s="233">
        <f t="shared" si="6"/>
        <v>3.4950121974837496E-2</v>
      </c>
      <c r="L54" s="233">
        <f t="shared" si="6"/>
        <v>2.8332181079052964E-2</v>
      </c>
      <c r="M54" s="233">
        <f t="shared" si="6"/>
        <v>4.5343819204480863E-2</v>
      </c>
      <c r="N54" s="233">
        <f t="shared" si="6"/>
        <v>4.4127113746049995E-2</v>
      </c>
      <c r="O54" s="233">
        <f t="shared" si="6"/>
        <v>4.6997242981869622E-2</v>
      </c>
      <c r="P54" s="233">
        <f t="shared" si="6"/>
        <v>3.6832036574887109E-2</v>
      </c>
      <c r="Q54" s="233">
        <f t="shared" si="6"/>
        <v>3.5952923773359444E-2</v>
      </c>
      <c r="R54" s="233">
        <f t="shared" si="6"/>
        <v>2.3054024682287386E-2</v>
      </c>
      <c r="S54" s="233">
        <f t="shared" si="6"/>
        <v>2.5779734885186523E-2</v>
      </c>
      <c r="T54" s="233">
        <f t="shared" si="6"/>
        <v>2.8605116750868197E-2</v>
      </c>
      <c r="U54" s="233">
        <f t="shared" si="6"/>
        <v>4.7835583874228135E-2</v>
      </c>
      <c r="V54" s="233">
        <f t="shared" si="6"/>
        <v>4.7510055306616145E-2</v>
      </c>
      <c r="W54" s="233">
        <f t="shared" si="6"/>
        <v>4.5675388924273086E-2</v>
      </c>
      <c r="X54" s="233">
        <f t="shared" si="6"/>
        <v>4.4686489065176006E-2</v>
      </c>
      <c r="Y54" s="233">
        <f t="shared" si="6"/>
        <v>4.1019910676106962E-2</v>
      </c>
      <c r="DA54" s="177"/>
    </row>
    <row r="55" spans="1:105" ht="12" customHeight="1" x14ac:dyDescent="0.25">
      <c r="A55" s="173" t="s">
        <v>94</v>
      </c>
      <c r="B55" s="233">
        <f t="shared" ref="B55:Y55" si="7">IF(B$9=0,0,B$9/B$5)</f>
        <v>2.175334691756756E-2</v>
      </c>
      <c r="C55" s="233">
        <f t="shared" si="7"/>
        <v>2.1683562608270385E-2</v>
      </c>
      <c r="D55" s="233">
        <f t="shared" si="7"/>
        <v>2.1831884713562368E-2</v>
      </c>
      <c r="E55" s="233">
        <f t="shared" si="7"/>
        <v>2.1464521614053003E-2</v>
      </c>
      <c r="F55" s="233">
        <f t="shared" si="7"/>
        <v>2.1193514255424203E-2</v>
      </c>
      <c r="G55" s="233">
        <f t="shared" si="7"/>
        <v>1.9388026748039335E-2</v>
      </c>
      <c r="H55" s="233">
        <f t="shared" si="7"/>
        <v>1.8188066679662978E-2</v>
      </c>
      <c r="I55" s="233">
        <f t="shared" si="7"/>
        <v>1.9109990670352638E-2</v>
      </c>
      <c r="J55" s="233">
        <f t="shared" si="7"/>
        <v>2.1059288695104289E-2</v>
      </c>
      <c r="K55" s="233">
        <f t="shared" si="7"/>
        <v>2.1635789793947015E-2</v>
      </c>
      <c r="L55" s="233">
        <f t="shared" si="7"/>
        <v>1.753896923941373E-2</v>
      </c>
      <c r="M55" s="233">
        <f t="shared" si="7"/>
        <v>2.8069983317059583E-2</v>
      </c>
      <c r="N55" s="233">
        <f t="shared" si="7"/>
        <v>2.7316784699935707E-2</v>
      </c>
      <c r="O55" s="233">
        <f t="shared" si="7"/>
        <v>2.9093531369728802E-2</v>
      </c>
      <c r="P55" s="233">
        <f t="shared" si="7"/>
        <v>2.2800784546358682E-2</v>
      </c>
      <c r="Q55" s="233">
        <f t="shared" si="7"/>
        <v>2.225657185969869E-2</v>
      </c>
      <c r="R55" s="233">
        <f t="shared" si="7"/>
        <v>1.4271539089035055E-2</v>
      </c>
      <c r="S55" s="233">
        <f t="shared" si="7"/>
        <v>1.5958883500353561E-2</v>
      </c>
      <c r="T55" s="233">
        <f t="shared" si="7"/>
        <v>1.7707929417204119E-2</v>
      </c>
      <c r="U55" s="233">
        <f t="shared" si="7"/>
        <v>2.9612504303093607E-2</v>
      </c>
      <c r="V55" s="233">
        <f t="shared" si="7"/>
        <v>2.9410986618381419E-2</v>
      </c>
      <c r="W55" s="233">
        <f t="shared" si="7"/>
        <v>2.8275240762645235E-2</v>
      </c>
      <c r="X55" s="233">
        <f t="shared" si="7"/>
        <v>2.7663064659394665E-2</v>
      </c>
      <c r="Y55" s="233">
        <f t="shared" si="7"/>
        <v>2.5393278037590009E-2</v>
      </c>
      <c r="DA55" s="177"/>
    </row>
    <row r="56" spans="1:105" ht="12" customHeight="1" x14ac:dyDescent="0.25">
      <c r="A56" s="56" t="s">
        <v>95</v>
      </c>
      <c r="B56" s="300">
        <f t="shared" ref="B56:Y56" si="8">IF(B$10=0,0,B$10/B$5)</f>
        <v>2.9490389834656013E-2</v>
      </c>
      <c r="C56" s="300">
        <f t="shared" si="8"/>
        <v>2.8959658949316906E-2</v>
      </c>
      <c r="D56" s="300">
        <f t="shared" si="8"/>
        <v>2.9221425288079615E-2</v>
      </c>
      <c r="E56" s="300">
        <f t="shared" si="8"/>
        <v>2.9322857170427534E-2</v>
      </c>
      <c r="F56" s="300">
        <f t="shared" si="8"/>
        <v>2.9329304627998792E-2</v>
      </c>
      <c r="G56" s="300">
        <f t="shared" si="8"/>
        <v>3.1949309598358629E-2</v>
      </c>
      <c r="H56" s="300">
        <f t="shared" si="8"/>
        <v>3.2565139187298572E-2</v>
      </c>
      <c r="I56" s="300">
        <f t="shared" si="8"/>
        <v>3.198721597997118E-2</v>
      </c>
      <c r="J56" s="300">
        <f t="shared" si="8"/>
        <v>3.0954005877551177E-2</v>
      </c>
      <c r="K56" s="300">
        <f t="shared" si="8"/>
        <v>3.0800187919733053E-2</v>
      </c>
      <c r="L56" s="300">
        <f t="shared" si="8"/>
        <v>3.3242191214437472E-2</v>
      </c>
      <c r="M56" s="300">
        <f t="shared" si="8"/>
        <v>2.8766963925154716E-2</v>
      </c>
      <c r="N56" s="300">
        <f t="shared" si="8"/>
        <v>2.872558938422862E-2</v>
      </c>
      <c r="O56" s="300">
        <f t="shared" si="8"/>
        <v>2.915769312862199E-2</v>
      </c>
      <c r="P56" s="300">
        <f t="shared" si="8"/>
        <v>3.034339792757924E-2</v>
      </c>
      <c r="Q56" s="300">
        <f t="shared" si="8"/>
        <v>3.0676892357694427E-2</v>
      </c>
      <c r="R56" s="300">
        <f t="shared" si="8"/>
        <v>3.5797360319633771E-2</v>
      </c>
      <c r="S56" s="300">
        <f t="shared" si="8"/>
        <v>3.4756657890806841E-2</v>
      </c>
      <c r="T56" s="300">
        <f t="shared" si="8"/>
        <v>3.3322525339247955E-2</v>
      </c>
      <c r="U56" s="300">
        <f t="shared" si="8"/>
        <v>3.0361381808581733E-2</v>
      </c>
      <c r="V56" s="300">
        <f t="shared" si="8"/>
        <v>3.0238704033930051E-2</v>
      </c>
      <c r="W56" s="300">
        <f t="shared" si="8"/>
        <v>2.9197017313456888E-2</v>
      </c>
      <c r="X56" s="300">
        <f t="shared" si="8"/>
        <v>2.8273228612128644E-2</v>
      </c>
      <c r="Y56" s="300">
        <f t="shared" si="8"/>
        <v>2.6296055606464041E-2</v>
      </c>
      <c r="DA56" s="68"/>
    </row>
    <row r="57" spans="1:105" ht="12" customHeight="1" x14ac:dyDescent="0.25">
      <c r="A57" s="174" t="s">
        <v>2403</v>
      </c>
      <c r="B57" s="301">
        <f t="shared" ref="B57:Y57" si="9">IF(B$16=0,0,B$16/B$5)</f>
        <v>0.19636561804785527</v>
      </c>
      <c r="C57" s="301">
        <f t="shared" si="9"/>
        <v>0.19318031625044355</v>
      </c>
      <c r="D57" s="301">
        <f t="shared" si="9"/>
        <v>0.19487073537059407</v>
      </c>
      <c r="E57" s="301">
        <f t="shared" si="9"/>
        <v>0.19538869849684606</v>
      </c>
      <c r="F57" s="301">
        <f t="shared" si="9"/>
        <v>0.19587573532814695</v>
      </c>
      <c r="G57" s="301">
        <f t="shared" si="9"/>
        <v>0.21273370000197828</v>
      </c>
      <c r="H57" s="301">
        <f t="shared" si="9"/>
        <v>0.21784166395941063</v>
      </c>
      <c r="I57" s="301">
        <f t="shared" si="9"/>
        <v>0.21393714614102688</v>
      </c>
      <c r="J57" s="301">
        <f t="shared" si="9"/>
        <v>0.20582757490051132</v>
      </c>
      <c r="K57" s="301">
        <f t="shared" si="9"/>
        <v>0.20346374326542155</v>
      </c>
      <c r="L57" s="301">
        <f t="shared" si="9"/>
        <v>0.22054216539933846</v>
      </c>
      <c r="M57" s="301">
        <f t="shared" si="9"/>
        <v>0.18628984685307692</v>
      </c>
      <c r="N57" s="301">
        <f t="shared" si="9"/>
        <v>0.18618437563851886</v>
      </c>
      <c r="O57" s="301">
        <f t="shared" si="9"/>
        <v>0.18898504805588329</v>
      </c>
      <c r="P57" s="301">
        <f t="shared" si="9"/>
        <v>0.19887148299386825</v>
      </c>
      <c r="Q57" s="301">
        <f t="shared" si="9"/>
        <v>0.20096093078261354</v>
      </c>
      <c r="R57" s="301">
        <f t="shared" si="9"/>
        <v>0.23459305556336035</v>
      </c>
      <c r="S57" s="301">
        <f t="shared" si="9"/>
        <v>0.22721715524092628</v>
      </c>
      <c r="T57" s="301">
        <f t="shared" si="9"/>
        <v>0.21708184410337239</v>
      </c>
      <c r="U57" s="301">
        <f t="shared" si="9"/>
        <v>0.19127198394940267</v>
      </c>
      <c r="V57" s="301">
        <f t="shared" si="9"/>
        <v>0.19065389712814668</v>
      </c>
      <c r="W57" s="301">
        <f t="shared" si="9"/>
        <v>0.1865851702604075</v>
      </c>
      <c r="X57" s="301">
        <f t="shared" si="9"/>
        <v>0.18252603811578744</v>
      </c>
      <c r="Y57" s="301">
        <f t="shared" si="9"/>
        <v>0.17791507003026735</v>
      </c>
      <c r="DA57" s="178"/>
    </row>
    <row r="58" spans="1:105" ht="12" customHeight="1" x14ac:dyDescent="0.25">
      <c r="A58" s="62" t="s">
        <v>2404</v>
      </c>
      <c r="B58" s="302">
        <f t="shared" ref="B58:Y58" si="10">IF(B$17=0,0,B$17/B$5)</f>
        <v>0.15119937662233299</v>
      </c>
      <c r="C58" s="302">
        <f t="shared" si="10"/>
        <v>0.14752438193811196</v>
      </c>
      <c r="D58" s="302">
        <f t="shared" si="10"/>
        <v>0.14858058896570614</v>
      </c>
      <c r="E58" s="302">
        <f t="shared" si="10"/>
        <v>0.1521505886845238</v>
      </c>
      <c r="F58" s="302">
        <f t="shared" si="10"/>
        <v>0.15478395521925542</v>
      </c>
      <c r="G58" s="302">
        <f t="shared" si="10"/>
        <v>0.18604060554767943</v>
      </c>
      <c r="H58" s="302">
        <f t="shared" si="10"/>
        <v>0.19708126563978834</v>
      </c>
      <c r="I58" s="302">
        <f t="shared" si="10"/>
        <v>0.18873409985189635</v>
      </c>
      <c r="J58" s="302">
        <f t="shared" si="10"/>
        <v>0.16830786705752707</v>
      </c>
      <c r="K58" s="302">
        <f t="shared" si="10"/>
        <v>0.16136883535789195</v>
      </c>
      <c r="L58" s="302">
        <f t="shared" si="10"/>
        <v>0.20248798176400562</v>
      </c>
      <c r="M58" s="302">
        <f t="shared" si="10"/>
        <v>4.1187925443796972E-2</v>
      </c>
      <c r="N58" s="302">
        <f t="shared" si="10"/>
        <v>5.910057748303113E-2</v>
      </c>
      <c r="O58" s="302">
        <f t="shared" si="10"/>
        <v>2.0217682747654772E-2</v>
      </c>
      <c r="P58" s="302">
        <f t="shared" si="10"/>
        <v>0.14584376686599837</v>
      </c>
      <c r="Q58" s="302">
        <f t="shared" si="10"/>
        <v>0.1533615816777906</v>
      </c>
      <c r="R58" s="302">
        <f t="shared" si="10"/>
        <v>0.22608666592993046</v>
      </c>
      <c r="S58" s="302">
        <f t="shared" si="10"/>
        <v>0.21451916311715938</v>
      </c>
      <c r="T58" s="302">
        <f t="shared" si="10"/>
        <v>0.19810040673078788</v>
      </c>
      <c r="U58" s="302">
        <f t="shared" si="10"/>
        <v>9.832059346320237E-3</v>
      </c>
      <c r="V58" s="302">
        <f t="shared" si="10"/>
        <v>1.4243945791907192E-2</v>
      </c>
      <c r="W58" s="302">
        <f t="shared" si="10"/>
        <v>3.5078681556814817E-2</v>
      </c>
      <c r="X58" s="302">
        <f t="shared" si="10"/>
        <v>4.0451355411420711E-2</v>
      </c>
      <c r="Y58" s="302">
        <f t="shared" si="10"/>
        <v>7.8005785935527275E-2</v>
      </c>
      <c r="DA58" s="72"/>
    </row>
    <row r="59" spans="1:105" ht="12" customHeight="1" x14ac:dyDescent="0.25">
      <c r="A59" s="62" t="s">
        <v>2411</v>
      </c>
      <c r="B59" s="302">
        <f t="shared" ref="B59:Y59" si="11">IF(B$23=0,0,B$23/B$5)</f>
        <v>4.5166241425522287E-2</v>
      </c>
      <c r="C59" s="302">
        <f t="shared" si="11"/>
        <v>4.5655934312331573E-2</v>
      </c>
      <c r="D59" s="302">
        <f t="shared" si="11"/>
        <v>4.6290146404887954E-2</v>
      </c>
      <c r="E59" s="302">
        <f t="shared" si="11"/>
        <v>4.3238109812322255E-2</v>
      </c>
      <c r="F59" s="302">
        <f t="shared" si="11"/>
        <v>4.1091780108891515E-2</v>
      </c>
      <c r="G59" s="302">
        <f t="shared" si="11"/>
        <v>2.6693094454298846E-2</v>
      </c>
      <c r="H59" s="302">
        <f t="shared" si="11"/>
        <v>2.076039831962229E-2</v>
      </c>
      <c r="I59" s="302">
        <f t="shared" si="11"/>
        <v>2.5203046289130553E-2</v>
      </c>
      <c r="J59" s="302">
        <f t="shared" si="11"/>
        <v>3.7519707842984251E-2</v>
      </c>
      <c r="K59" s="302">
        <f t="shared" si="11"/>
        <v>4.2094907907529587E-2</v>
      </c>
      <c r="L59" s="302">
        <f t="shared" si="11"/>
        <v>1.8054183635332847E-2</v>
      </c>
      <c r="M59" s="302">
        <f t="shared" si="11"/>
        <v>0.14510192140927997</v>
      </c>
      <c r="N59" s="302">
        <f t="shared" si="11"/>
        <v>0.12708379815548773</v>
      </c>
      <c r="O59" s="302">
        <f t="shared" si="11"/>
        <v>0.16876736530822853</v>
      </c>
      <c r="P59" s="302">
        <f t="shared" si="11"/>
        <v>5.3027716127869898E-2</v>
      </c>
      <c r="Q59" s="302">
        <f t="shared" si="11"/>
        <v>4.7599349104822941E-2</v>
      </c>
      <c r="R59" s="302">
        <f t="shared" si="11"/>
        <v>8.5063896334298984E-3</v>
      </c>
      <c r="S59" s="302">
        <f t="shared" si="11"/>
        <v>1.2697992123766927E-2</v>
      </c>
      <c r="T59" s="302">
        <f t="shared" si="11"/>
        <v>1.8981437372584519E-2</v>
      </c>
      <c r="U59" s="302">
        <f t="shared" si="11"/>
        <v>0.18143992460308245</v>
      </c>
      <c r="V59" s="302">
        <f t="shared" si="11"/>
        <v>0.17640995133623949</v>
      </c>
      <c r="W59" s="302">
        <f t="shared" si="11"/>
        <v>0.15150648870359271</v>
      </c>
      <c r="X59" s="302">
        <f t="shared" si="11"/>
        <v>0.14207468270436671</v>
      </c>
      <c r="Y59" s="302">
        <f t="shared" si="11"/>
        <v>9.9909284094740078E-2</v>
      </c>
      <c r="DA59" s="72"/>
    </row>
    <row r="60" spans="1:105" ht="12" customHeight="1" x14ac:dyDescent="0.25">
      <c r="A60" s="174" t="s">
        <v>2413</v>
      </c>
      <c r="B60" s="301">
        <f t="shared" ref="B60:Y60" si="12">IF(B$24=0,0,B$24/B$5)</f>
        <v>4.5711808250147111E-2</v>
      </c>
      <c r="C60" s="301">
        <f t="shared" si="12"/>
        <v>5.8320453863274356E-2</v>
      </c>
      <c r="D60" s="301">
        <f t="shared" si="12"/>
        <v>5.0188410410914049E-2</v>
      </c>
      <c r="E60" s="301">
        <f t="shared" si="12"/>
        <v>5.3096185783074352E-2</v>
      </c>
      <c r="F60" s="301">
        <f t="shared" si="12"/>
        <v>5.4958298135724434E-2</v>
      </c>
      <c r="G60" s="301">
        <f t="shared" si="12"/>
        <v>1.9015180079807816E-2</v>
      </c>
      <c r="H60" s="301">
        <f t="shared" si="12"/>
        <v>1.7838296166592538E-2</v>
      </c>
      <c r="I60" s="301">
        <f t="shared" si="12"/>
        <v>1.874249084976894E-2</v>
      </c>
      <c r="J60" s="301">
        <f t="shared" si="12"/>
        <v>2.0654302374044597E-2</v>
      </c>
      <c r="K60" s="301">
        <f t="shared" si="12"/>
        <v>2.1219716913294186E-2</v>
      </c>
      <c r="L60" s="301">
        <f t="shared" si="12"/>
        <v>1.7201681369425022E-2</v>
      </c>
      <c r="M60" s="301">
        <f t="shared" si="12"/>
        <v>2.7530175945577693E-2</v>
      </c>
      <c r="N60" s="301">
        <f t="shared" si="12"/>
        <v>2.6791461917244647E-2</v>
      </c>
      <c r="O60" s="301">
        <f t="shared" si="12"/>
        <v>2.853404038184941E-2</v>
      </c>
      <c r="P60" s="301">
        <f t="shared" si="12"/>
        <v>2.2362307920467183E-2</v>
      </c>
      <c r="Q60" s="301">
        <f t="shared" si="12"/>
        <v>2.1828560862396811E-2</v>
      </c>
      <c r="R60" s="301">
        <f t="shared" si="12"/>
        <v>1.3997086414245918E-2</v>
      </c>
      <c r="S60" s="301">
        <f t="shared" si="12"/>
        <v>1.5651981894577536E-2</v>
      </c>
      <c r="T60" s="301">
        <f t="shared" si="12"/>
        <v>2.6411454902373448E-2</v>
      </c>
      <c r="U60" s="301">
        <f t="shared" si="12"/>
        <v>3.7343757065886114E-2</v>
      </c>
      <c r="V60" s="301">
        <f t="shared" si="12"/>
        <v>2.8845390721874094E-2</v>
      </c>
      <c r="W60" s="301">
        <f t="shared" si="12"/>
        <v>2.7731486132594376E-2</v>
      </c>
      <c r="X60" s="301">
        <f t="shared" si="12"/>
        <v>4.7396623970723285E-2</v>
      </c>
      <c r="Y60" s="301">
        <f t="shared" si="12"/>
        <v>7.6062031937049718E-2</v>
      </c>
      <c r="DA60" s="178"/>
    </row>
    <row r="61" spans="1:105" ht="12" customHeight="1" x14ac:dyDescent="0.25">
      <c r="A61" s="62" t="s">
        <v>2414</v>
      </c>
      <c r="B61" s="302">
        <f t="shared" ref="B61:Y61" si="13">IF(B$25=0,0,B$25/B$5)</f>
        <v>2.4376794927148154E-2</v>
      </c>
      <c r="C61" s="302">
        <f t="shared" si="13"/>
        <v>3.7053882843624548E-2</v>
      </c>
      <c r="D61" s="302">
        <f t="shared" si="13"/>
        <v>2.8776369634150954E-2</v>
      </c>
      <c r="E61" s="302">
        <f t="shared" si="13"/>
        <v>3.2044443430830058E-2</v>
      </c>
      <c r="F61" s="302">
        <f t="shared" si="13"/>
        <v>3.4172351462135313E-2</v>
      </c>
      <c r="G61" s="302">
        <f t="shared" si="13"/>
        <v>0</v>
      </c>
      <c r="H61" s="302">
        <f t="shared" si="13"/>
        <v>0</v>
      </c>
      <c r="I61" s="302">
        <f t="shared" si="13"/>
        <v>0</v>
      </c>
      <c r="J61" s="302">
        <f t="shared" si="13"/>
        <v>0</v>
      </c>
      <c r="K61" s="302">
        <f t="shared" si="13"/>
        <v>0</v>
      </c>
      <c r="L61" s="302">
        <f t="shared" si="13"/>
        <v>0</v>
      </c>
      <c r="M61" s="302">
        <f t="shared" si="13"/>
        <v>0</v>
      </c>
      <c r="N61" s="302">
        <f t="shared" si="13"/>
        <v>0</v>
      </c>
      <c r="O61" s="302">
        <f t="shared" si="13"/>
        <v>0</v>
      </c>
      <c r="P61" s="302">
        <f t="shared" si="13"/>
        <v>0</v>
      </c>
      <c r="Q61" s="302">
        <f t="shared" si="13"/>
        <v>0</v>
      </c>
      <c r="R61" s="302">
        <f t="shared" si="13"/>
        <v>0</v>
      </c>
      <c r="S61" s="302">
        <f t="shared" si="13"/>
        <v>0</v>
      </c>
      <c r="T61" s="302">
        <f t="shared" si="13"/>
        <v>9.044062589346322E-3</v>
      </c>
      <c r="U61" s="302">
        <f t="shared" si="13"/>
        <v>8.3007239993904657E-3</v>
      </c>
      <c r="V61" s="302">
        <f t="shared" si="13"/>
        <v>0</v>
      </c>
      <c r="W61" s="302">
        <f t="shared" si="13"/>
        <v>0</v>
      </c>
      <c r="X61" s="302">
        <f t="shared" si="13"/>
        <v>2.0265541324009265E-2</v>
      </c>
      <c r="Y61" s="302">
        <f t="shared" si="13"/>
        <v>5.1157086169413356E-2</v>
      </c>
      <c r="DA61" s="72"/>
    </row>
    <row r="62" spans="1:105" ht="12" customHeight="1" x14ac:dyDescent="0.25">
      <c r="A62" s="62" t="s">
        <v>2416</v>
      </c>
      <c r="B62" s="302">
        <f t="shared" ref="B62:Y62" si="14">IF(B$26=0,0,B$26/B$5)</f>
        <v>2.1335013322998957E-2</v>
      </c>
      <c r="C62" s="302">
        <f t="shared" si="14"/>
        <v>2.1266571019649815E-2</v>
      </c>
      <c r="D62" s="302">
        <f t="shared" si="14"/>
        <v>2.1412040776763099E-2</v>
      </c>
      <c r="E62" s="302">
        <f t="shared" si="14"/>
        <v>2.1051742352244295E-2</v>
      </c>
      <c r="F62" s="302">
        <f t="shared" si="14"/>
        <v>2.0785946673589125E-2</v>
      </c>
      <c r="G62" s="302">
        <f t="shared" si="14"/>
        <v>1.9015180079807816E-2</v>
      </c>
      <c r="H62" s="302">
        <f t="shared" si="14"/>
        <v>1.7838296166592538E-2</v>
      </c>
      <c r="I62" s="302">
        <f t="shared" si="14"/>
        <v>1.874249084976894E-2</v>
      </c>
      <c r="J62" s="302">
        <f t="shared" si="14"/>
        <v>2.0654302374044597E-2</v>
      </c>
      <c r="K62" s="302">
        <f t="shared" si="14"/>
        <v>2.1219716913294186E-2</v>
      </c>
      <c r="L62" s="302">
        <f t="shared" si="14"/>
        <v>1.7201681369425022E-2</v>
      </c>
      <c r="M62" s="302">
        <f t="shared" si="14"/>
        <v>2.7530175945577693E-2</v>
      </c>
      <c r="N62" s="302">
        <f t="shared" si="14"/>
        <v>2.6791461917244647E-2</v>
      </c>
      <c r="O62" s="302">
        <f t="shared" si="14"/>
        <v>2.853404038184941E-2</v>
      </c>
      <c r="P62" s="302">
        <f t="shared" si="14"/>
        <v>2.2362307920467183E-2</v>
      </c>
      <c r="Q62" s="302">
        <f t="shared" si="14"/>
        <v>2.1828560862396811E-2</v>
      </c>
      <c r="R62" s="302">
        <f t="shared" si="14"/>
        <v>1.3997086414245918E-2</v>
      </c>
      <c r="S62" s="302">
        <f t="shared" si="14"/>
        <v>1.5651981894577536E-2</v>
      </c>
      <c r="T62" s="302">
        <f t="shared" si="14"/>
        <v>1.7367392313027124E-2</v>
      </c>
      <c r="U62" s="302">
        <f t="shared" si="14"/>
        <v>2.9043033066495652E-2</v>
      </c>
      <c r="V62" s="302">
        <f t="shared" si="14"/>
        <v>2.8845390721874094E-2</v>
      </c>
      <c r="W62" s="302">
        <f t="shared" si="14"/>
        <v>2.7731486132594376E-2</v>
      </c>
      <c r="X62" s="302">
        <f t="shared" si="14"/>
        <v>2.713108264671402E-2</v>
      </c>
      <c r="Y62" s="302">
        <f t="shared" si="14"/>
        <v>2.4904945767636365E-2</v>
      </c>
      <c r="DA62" s="72"/>
    </row>
    <row r="63" spans="1:105" ht="12" customHeight="1" x14ac:dyDescent="0.25">
      <c r="A63" s="174" t="s">
        <v>2418</v>
      </c>
      <c r="B63" s="301">
        <f t="shared" ref="B63:Y63" si="15">IF(B$27=0,0,B$27/B$5)</f>
        <v>0.28052231149693618</v>
      </c>
      <c r="C63" s="301">
        <f t="shared" si="15"/>
        <v>0.27597188035777653</v>
      </c>
      <c r="D63" s="301">
        <f t="shared" si="15"/>
        <v>0.27838676481513441</v>
      </c>
      <c r="E63" s="301">
        <f t="shared" si="15"/>
        <v>0.27912671213835144</v>
      </c>
      <c r="F63" s="301">
        <f t="shared" si="15"/>
        <v>0.27982247904020996</v>
      </c>
      <c r="G63" s="301">
        <f t="shared" si="15"/>
        <v>0.30390528571711173</v>
      </c>
      <c r="H63" s="301">
        <f t="shared" si="15"/>
        <v>0.31120237708487242</v>
      </c>
      <c r="I63" s="301">
        <f t="shared" si="15"/>
        <v>0.30562449448718126</v>
      </c>
      <c r="J63" s="301">
        <f t="shared" si="15"/>
        <v>0.29403939271501606</v>
      </c>
      <c r="K63" s="301">
        <f t="shared" si="15"/>
        <v>0.29066249037917363</v>
      </c>
      <c r="L63" s="301">
        <f t="shared" si="15"/>
        <v>0.31506023628476931</v>
      </c>
      <c r="M63" s="301">
        <f t="shared" si="15"/>
        <v>0.26612835264725276</v>
      </c>
      <c r="N63" s="301">
        <f t="shared" si="15"/>
        <v>0.26597767948359835</v>
      </c>
      <c r="O63" s="301">
        <f t="shared" si="15"/>
        <v>0.2699786400798333</v>
      </c>
      <c r="P63" s="301">
        <f t="shared" si="15"/>
        <v>0.28410211856266898</v>
      </c>
      <c r="Q63" s="301">
        <f t="shared" si="15"/>
        <v>0.28708704397516216</v>
      </c>
      <c r="R63" s="301">
        <f t="shared" si="15"/>
        <v>0.33513293651908632</v>
      </c>
      <c r="S63" s="301">
        <f t="shared" si="15"/>
        <v>0.32459593605846615</v>
      </c>
      <c r="T63" s="301">
        <f t="shared" si="15"/>
        <v>0.31011692014767489</v>
      </c>
      <c r="U63" s="301">
        <f t="shared" si="15"/>
        <v>0.27324569135628951</v>
      </c>
      <c r="V63" s="301">
        <f t="shared" si="15"/>
        <v>0.2723627101830669</v>
      </c>
      <c r="W63" s="301">
        <f t="shared" si="15"/>
        <v>0.26655024322915361</v>
      </c>
      <c r="X63" s="301">
        <f t="shared" si="15"/>
        <v>0.2607514830225533</v>
      </c>
      <c r="Y63" s="301">
        <f t="shared" si="15"/>
        <v>0.2541643857575247</v>
      </c>
      <c r="DA63" s="178"/>
    </row>
    <row r="64" spans="1:105" ht="12" customHeight="1" x14ac:dyDescent="0.25">
      <c r="A64" s="62" t="s">
        <v>2419</v>
      </c>
      <c r="B64" s="302">
        <f t="shared" ref="B64:Y64" si="16">IF(B$28=0,0,B$28/B$5)</f>
        <v>0.21599910946047574</v>
      </c>
      <c r="C64" s="302">
        <f t="shared" si="16"/>
        <v>0.21074911705444571</v>
      </c>
      <c r="D64" s="302">
        <f t="shared" si="16"/>
        <v>0.21225798423672304</v>
      </c>
      <c r="E64" s="302">
        <f t="shared" si="16"/>
        <v>0.21735798383503396</v>
      </c>
      <c r="F64" s="302">
        <f t="shared" si="16"/>
        <v>0.22111993602750785</v>
      </c>
      <c r="G64" s="302">
        <f t="shared" si="16"/>
        <v>0.26577229363954197</v>
      </c>
      <c r="H64" s="302">
        <f t="shared" si="16"/>
        <v>0.28154466519969773</v>
      </c>
      <c r="I64" s="302">
        <f t="shared" si="16"/>
        <v>0.26962014264556622</v>
      </c>
      <c r="J64" s="302">
        <f t="shared" si="16"/>
        <v>0.24043981008218143</v>
      </c>
      <c r="K64" s="302">
        <f t="shared" si="16"/>
        <v>0.23052690765413131</v>
      </c>
      <c r="L64" s="302">
        <f t="shared" si="16"/>
        <v>0.28926854537715097</v>
      </c>
      <c r="M64" s="302">
        <f t="shared" si="16"/>
        <v>5.8839893491138558E-2</v>
      </c>
      <c r="N64" s="302">
        <f t="shared" si="16"/>
        <v>8.4429396404330198E-2</v>
      </c>
      <c r="O64" s="302">
        <f t="shared" si="16"/>
        <v>2.8882403925221116E-2</v>
      </c>
      <c r="P64" s="302">
        <f t="shared" si="16"/>
        <v>0.20834823837999769</v>
      </c>
      <c r="Q64" s="302">
        <f t="shared" si="16"/>
        <v>0.21908797382541514</v>
      </c>
      <c r="R64" s="302">
        <f t="shared" si="16"/>
        <v>0.32298095132847221</v>
      </c>
      <c r="S64" s="302">
        <f t="shared" si="16"/>
        <v>0.30645594731022768</v>
      </c>
      <c r="T64" s="302">
        <f t="shared" si="16"/>
        <v>0.28300058104398274</v>
      </c>
      <c r="U64" s="302">
        <f t="shared" si="16"/>
        <v>1.4045799066171774E-2</v>
      </c>
      <c r="V64" s="302">
        <f t="shared" si="16"/>
        <v>2.0348493988438843E-2</v>
      </c>
      <c r="W64" s="302">
        <f t="shared" si="16"/>
        <v>5.0112402224021156E-2</v>
      </c>
      <c r="X64" s="302">
        <f t="shared" si="16"/>
        <v>5.7787650587743863E-2</v>
      </c>
      <c r="Y64" s="302">
        <f t="shared" si="16"/>
        <v>0.11143683705075325</v>
      </c>
      <c r="DA64" s="72"/>
    </row>
    <row r="65" spans="1:105" ht="12" customHeight="1" x14ac:dyDescent="0.25">
      <c r="A65" s="62" t="s">
        <v>2426</v>
      </c>
      <c r="B65" s="302">
        <f t="shared" ref="B65:Y65" si="17">IF(B$34=0,0,B$34/B$5)</f>
        <v>6.4523202036460447E-2</v>
      </c>
      <c r="C65" s="302">
        <f t="shared" si="17"/>
        <v>6.5222763303330822E-2</v>
      </c>
      <c r="D65" s="302">
        <f t="shared" si="17"/>
        <v>6.6128780578411386E-2</v>
      </c>
      <c r="E65" s="302">
        <f t="shared" si="17"/>
        <v>6.1768728303317477E-2</v>
      </c>
      <c r="F65" s="302">
        <f t="shared" si="17"/>
        <v>5.8702543012702162E-2</v>
      </c>
      <c r="G65" s="302">
        <f t="shared" si="17"/>
        <v>3.8132992077569774E-2</v>
      </c>
      <c r="H65" s="302">
        <f t="shared" si="17"/>
        <v>2.9657711885174704E-2</v>
      </c>
      <c r="I65" s="302">
        <f t="shared" si="17"/>
        <v>3.6004351841615059E-2</v>
      </c>
      <c r="J65" s="302">
        <f t="shared" si="17"/>
        <v>5.3599582632834639E-2</v>
      </c>
      <c r="K65" s="302">
        <f t="shared" si="17"/>
        <v>6.0135582725042297E-2</v>
      </c>
      <c r="L65" s="302">
        <f t="shared" si="17"/>
        <v>2.5791690907618358E-2</v>
      </c>
      <c r="M65" s="302">
        <f t="shared" si="17"/>
        <v>0.20728845915611424</v>
      </c>
      <c r="N65" s="302">
        <f t="shared" si="17"/>
        <v>0.18154828307926815</v>
      </c>
      <c r="O65" s="302">
        <f t="shared" si="17"/>
        <v>0.2410962361546122</v>
      </c>
      <c r="P65" s="302">
        <f t="shared" si="17"/>
        <v>7.5753880182671263E-2</v>
      </c>
      <c r="Q65" s="302">
        <f t="shared" si="17"/>
        <v>6.7999070149747029E-2</v>
      </c>
      <c r="R65" s="302">
        <f t="shared" si="17"/>
        <v>1.2151985190614143E-2</v>
      </c>
      <c r="S65" s="302">
        <f t="shared" si="17"/>
        <v>1.813998874823847E-2</v>
      </c>
      <c r="T65" s="302">
        <f t="shared" si="17"/>
        <v>2.7116339103692159E-2</v>
      </c>
      <c r="U65" s="302">
        <f t="shared" si="17"/>
        <v>0.25919989229011775</v>
      </c>
      <c r="V65" s="302">
        <f t="shared" si="17"/>
        <v>0.25201421619462805</v>
      </c>
      <c r="W65" s="302">
        <f t="shared" si="17"/>
        <v>0.21643784100513244</v>
      </c>
      <c r="X65" s="302">
        <f t="shared" si="17"/>
        <v>0.20296383243480942</v>
      </c>
      <c r="Y65" s="302">
        <f t="shared" si="17"/>
        <v>0.14272754870677146</v>
      </c>
      <c r="DA65" s="72"/>
    </row>
    <row r="66" spans="1:105" ht="12" customHeight="1" x14ac:dyDescent="0.25">
      <c r="A66" s="174" t="s">
        <v>2428</v>
      </c>
      <c r="B66" s="301">
        <f t="shared" ref="B66:Y66" si="18">IF(B$35=0,0,B$35/B$5)</f>
        <v>0.17326660388749435</v>
      </c>
      <c r="C66" s="301">
        <f t="shared" si="18"/>
        <v>0.16980547230279672</v>
      </c>
      <c r="D66" s="301">
        <f t="shared" si="18"/>
        <v>0.17169782973341874</v>
      </c>
      <c r="E66" s="301">
        <f t="shared" si="18"/>
        <v>0.17206879382676588</v>
      </c>
      <c r="F66" s="301">
        <f t="shared" si="18"/>
        <v>0.17243898867799845</v>
      </c>
      <c r="G66" s="301">
        <f t="shared" si="18"/>
        <v>0.18761621306293952</v>
      </c>
      <c r="H66" s="301">
        <f t="shared" si="18"/>
        <v>0.19092210860330822</v>
      </c>
      <c r="I66" s="301">
        <f t="shared" si="18"/>
        <v>0.18843863932192229</v>
      </c>
      <c r="J66" s="301">
        <f t="shared" si="18"/>
        <v>0.18264417246118034</v>
      </c>
      <c r="K66" s="301">
        <f t="shared" si="18"/>
        <v>0.18069479097861327</v>
      </c>
      <c r="L66" s="301">
        <f t="shared" si="18"/>
        <v>0.19251838265644353</v>
      </c>
      <c r="M66" s="301">
        <f t="shared" si="18"/>
        <v>0.13689174841770452</v>
      </c>
      <c r="N66" s="301">
        <f t="shared" si="18"/>
        <v>0.14743736540651892</v>
      </c>
      <c r="O66" s="301">
        <f t="shared" si="18"/>
        <v>0.11602903020523814</v>
      </c>
      <c r="P66" s="301">
        <f t="shared" si="18"/>
        <v>0.17645317429967045</v>
      </c>
      <c r="Q66" s="301">
        <f t="shared" si="18"/>
        <v>0.17844992061324097</v>
      </c>
      <c r="R66" s="301">
        <f t="shared" si="18"/>
        <v>0.2002966147825003</v>
      </c>
      <c r="S66" s="301">
        <f t="shared" si="18"/>
        <v>0.19629203590086894</v>
      </c>
      <c r="T66" s="301">
        <f t="shared" si="18"/>
        <v>0.18949873376973705</v>
      </c>
      <c r="U66" s="301">
        <f t="shared" si="18"/>
        <v>9.3909431097556506E-2</v>
      </c>
      <c r="V66" s="301">
        <f t="shared" si="18"/>
        <v>0.10657577126885413</v>
      </c>
      <c r="W66" s="301">
        <f t="shared" si="18"/>
        <v>0.13295172706522984</v>
      </c>
      <c r="X66" s="301">
        <f t="shared" si="18"/>
        <v>0.13179719799458822</v>
      </c>
      <c r="Y66" s="301">
        <f t="shared" si="18"/>
        <v>0.14496384238801502</v>
      </c>
      <c r="DA66" s="178"/>
    </row>
    <row r="67" spans="1:105" ht="12" customHeight="1" x14ac:dyDescent="0.25">
      <c r="A67" s="174" t="s">
        <v>2440</v>
      </c>
      <c r="B67" s="301">
        <f t="shared" ref="B67:Y67" si="19">IF(B$46=0,0,B$46/B$5)</f>
        <v>0.10040006269646563</v>
      </c>
      <c r="C67" s="301">
        <f t="shared" si="19"/>
        <v>0.10007798126894026</v>
      </c>
      <c r="D67" s="301">
        <f t="shared" si="19"/>
        <v>0.10076254483182631</v>
      </c>
      <c r="E67" s="301">
        <f t="shared" si="19"/>
        <v>9.9067022834090787E-2</v>
      </c>
      <c r="F67" s="301">
        <f t="shared" si="19"/>
        <v>9.7816219640419394E-2</v>
      </c>
      <c r="G67" s="301">
        <f t="shared" si="19"/>
        <v>8.9483200375566133E-2</v>
      </c>
      <c r="H67" s="301">
        <f t="shared" si="19"/>
        <v>8.3944923136906033E-2</v>
      </c>
      <c r="I67" s="301">
        <f t="shared" si="19"/>
        <v>8.8199956940089114E-2</v>
      </c>
      <c r="J67" s="301">
        <f t="shared" si="19"/>
        <v>9.7196717054327475E-2</v>
      </c>
      <c r="K67" s="301">
        <f t="shared" si="19"/>
        <v>9.9857491356678513E-2</v>
      </c>
      <c r="L67" s="301">
        <f t="shared" si="19"/>
        <v>8.0949088797294164E-2</v>
      </c>
      <c r="M67" s="301">
        <f t="shared" si="19"/>
        <v>0.12955376915565961</v>
      </c>
      <c r="N67" s="301">
        <f t="shared" si="19"/>
        <v>0.12607746784585705</v>
      </c>
      <c r="O67" s="301">
        <f t="shared" si="19"/>
        <v>0.13427783709105603</v>
      </c>
      <c r="P67" s="301">
        <f t="shared" si="19"/>
        <v>0.10523439021396314</v>
      </c>
      <c r="Q67" s="301">
        <f t="shared" si="19"/>
        <v>0.10272263935245546</v>
      </c>
      <c r="R67" s="301">
        <f t="shared" si="19"/>
        <v>6.5868641949392528E-2</v>
      </c>
      <c r="S67" s="301">
        <f t="shared" si="19"/>
        <v>7.3656385386247192E-2</v>
      </c>
      <c r="T67" s="301">
        <f t="shared" si="19"/>
        <v>8.1728905002480576E-2</v>
      </c>
      <c r="U67" s="301">
        <f t="shared" si="19"/>
        <v>0.13667309678350892</v>
      </c>
      <c r="V67" s="301">
        <f t="shared" si="19"/>
        <v>0.13574301516176041</v>
      </c>
      <c r="W67" s="301">
        <f t="shared" si="19"/>
        <v>0.13050111121220878</v>
      </c>
      <c r="X67" s="301">
        <f t="shared" si="19"/>
        <v>0.12767568304336002</v>
      </c>
      <c r="Y67" s="301">
        <f t="shared" si="19"/>
        <v>0.11719974478887701</v>
      </c>
      <c r="DA67" s="178"/>
    </row>
    <row r="68" spans="1:105" ht="12" customHeight="1" x14ac:dyDescent="0.25">
      <c r="A68" s="41" t="s">
        <v>2442</v>
      </c>
      <c r="B68" s="235">
        <f t="shared" ref="B68:Y68" si="20">IF(B$47=0,0,B$47/B$5)</f>
        <v>6.7986472766019004E-2</v>
      </c>
      <c r="C68" s="235">
        <f t="shared" si="20"/>
        <v>6.7768373497823345E-2</v>
      </c>
      <c r="D68" s="235">
        <f t="shared" si="20"/>
        <v>6.8231929603016911E-2</v>
      </c>
      <c r="E68" s="235">
        <f t="shared" si="20"/>
        <v>6.7083797251030947E-2</v>
      </c>
      <c r="F68" s="235">
        <f t="shared" si="20"/>
        <v>6.6236808763391442E-2</v>
      </c>
      <c r="G68" s="235">
        <f t="shared" si="20"/>
        <v>6.0594057433430382E-2</v>
      </c>
      <c r="H68" s="235">
        <f t="shared" si="20"/>
        <v>5.6843781541719367E-2</v>
      </c>
      <c r="I68" s="235">
        <f t="shared" si="20"/>
        <v>5.972510185177906E-2</v>
      </c>
      <c r="J68" s="235">
        <f t="shared" si="20"/>
        <v>6.5817309068205529E-2</v>
      </c>
      <c r="K68" s="235">
        <f t="shared" si="20"/>
        <v>6.7619067501267532E-2</v>
      </c>
      <c r="L68" s="235">
        <f t="shared" si="20"/>
        <v>5.4815135301155851E-2</v>
      </c>
      <c r="M68" s="235">
        <f t="shared" si="20"/>
        <v>8.7728070699167313E-2</v>
      </c>
      <c r="N68" s="235">
        <f t="shared" si="20"/>
        <v>8.5374073520501331E-2</v>
      </c>
      <c r="O68" s="235">
        <f t="shared" si="20"/>
        <v>9.0927000136150196E-2</v>
      </c>
      <c r="P68" s="235">
        <f t="shared" si="20"/>
        <v>7.1260065105338652E-2</v>
      </c>
      <c r="Q68" s="235">
        <f t="shared" si="20"/>
        <v>6.9559218741754414E-2</v>
      </c>
      <c r="R68" s="235">
        <f t="shared" si="20"/>
        <v>4.4603325055340579E-2</v>
      </c>
      <c r="S68" s="235">
        <f t="shared" si="20"/>
        <v>4.9876839760995266E-2</v>
      </c>
      <c r="T68" s="235">
        <f t="shared" si="20"/>
        <v>5.5343192274154837E-2</v>
      </c>
      <c r="U68" s="235">
        <f t="shared" si="20"/>
        <v>9.2548963842894169E-2</v>
      </c>
      <c r="V68" s="235">
        <f t="shared" si="20"/>
        <v>9.1919153789504549E-2</v>
      </c>
      <c r="W68" s="235">
        <f t="shared" si="20"/>
        <v>8.8369568754028086E-2</v>
      </c>
      <c r="X68" s="235">
        <f t="shared" si="20"/>
        <v>8.6456314019969574E-2</v>
      </c>
      <c r="Y68" s="235">
        <f t="shared" si="20"/>
        <v>7.9362472923573776E-2</v>
      </c>
      <c r="DA68" s="97"/>
    </row>
    <row r="69" spans="1:105" ht="12" customHeight="1" x14ac:dyDescent="0.25">
      <c r="A69" s="172"/>
      <c r="B69" s="172"/>
      <c r="C69" s="172"/>
      <c r="D69" s="172"/>
      <c r="E69" s="172"/>
      <c r="F69" s="172"/>
      <c r="G69" s="172"/>
      <c r="H69" s="172"/>
      <c r="I69" s="172"/>
      <c r="J69" s="172"/>
      <c r="K69" s="172"/>
      <c r="L69" s="172"/>
      <c r="M69" s="172"/>
      <c r="N69" s="172"/>
      <c r="O69" s="172"/>
      <c r="P69" s="172"/>
      <c r="Q69" s="172"/>
      <c r="R69" s="172"/>
      <c r="S69" s="172"/>
      <c r="T69" s="172"/>
      <c r="U69" s="172"/>
      <c r="V69" s="172"/>
      <c r="W69" s="172"/>
      <c r="X69" s="172"/>
      <c r="Y69" s="172"/>
      <c r="DA69" s="176"/>
    </row>
    <row r="70" spans="1:105" ht="15" customHeight="1" x14ac:dyDescent="0.25">
      <c r="A70" s="32" t="s">
        <v>56</v>
      </c>
      <c r="B70" s="257"/>
      <c r="C70" s="257"/>
      <c r="D70" s="257"/>
      <c r="E70" s="257"/>
      <c r="F70" s="257"/>
      <c r="G70" s="257"/>
      <c r="H70" s="257"/>
      <c r="I70" s="257"/>
      <c r="J70" s="257"/>
      <c r="K70" s="257"/>
      <c r="L70" s="257"/>
      <c r="M70" s="257"/>
      <c r="N70" s="257"/>
      <c r="O70" s="257"/>
      <c r="P70" s="257"/>
      <c r="Q70" s="257"/>
      <c r="R70" s="257"/>
      <c r="S70" s="257"/>
      <c r="T70" s="257"/>
      <c r="U70" s="257"/>
      <c r="V70" s="257"/>
      <c r="W70" s="257"/>
      <c r="X70" s="257"/>
      <c r="Y70" s="257"/>
      <c r="DA70" s="88"/>
    </row>
    <row r="71" spans="1:105" ht="12" customHeight="1" x14ac:dyDescent="0.25">
      <c r="A71" s="172"/>
      <c r="B71" s="172"/>
      <c r="C71" s="172"/>
      <c r="D71" s="172"/>
      <c r="E71" s="172"/>
      <c r="F71" s="172"/>
      <c r="G71" s="172"/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DA71" s="176"/>
    </row>
    <row r="72" spans="1:105" ht="12" customHeight="1" x14ac:dyDescent="0.25">
      <c r="A72" s="35" t="s">
        <v>23</v>
      </c>
      <c r="B72" s="320">
        <f t="shared" ref="B72:Y72" si="21">SUM(B$73:B$83)</f>
        <v>34.645428678717934</v>
      </c>
      <c r="C72" s="320">
        <f t="shared" si="21"/>
        <v>33.859480761038014</v>
      </c>
      <c r="D72" s="320">
        <f t="shared" si="21"/>
        <v>32.55668394006041</v>
      </c>
      <c r="E72" s="320">
        <f t="shared" si="21"/>
        <v>34.410605999683717</v>
      </c>
      <c r="F72" s="320">
        <f t="shared" si="21"/>
        <v>35.00574636730984</v>
      </c>
      <c r="G72" s="320">
        <f t="shared" si="21"/>
        <v>33.273407087200709</v>
      </c>
      <c r="H72" s="320">
        <f t="shared" si="21"/>
        <v>30.280075308652819</v>
      </c>
      <c r="I72" s="320">
        <f t="shared" si="21"/>
        <v>29.223119137260316</v>
      </c>
      <c r="J72" s="320">
        <f t="shared" si="21"/>
        <v>29.536418993568109</v>
      </c>
      <c r="K72" s="320">
        <f t="shared" si="21"/>
        <v>31.340516934491951</v>
      </c>
      <c r="L72" s="320">
        <f t="shared" si="21"/>
        <v>27.702085430671737</v>
      </c>
      <c r="M72" s="320">
        <f t="shared" si="21"/>
        <v>24.924492419182677</v>
      </c>
      <c r="N72" s="320">
        <f t="shared" si="21"/>
        <v>25.658072416930917</v>
      </c>
      <c r="O72" s="320">
        <f t="shared" si="21"/>
        <v>25.663413278733433</v>
      </c>
      <c r="P72" s="320">
        <f t="shared" si="21"/>
        <v>22.43750913676816</v>
      </c>
      <c r="Q72" s="320">
        <f t="shared" si="21"/>
        <v>21.349572942242183</v>
      </c>
      <c r="R72" s="320">
        <f t="shared" si="21"/>
        <v>21.233046283665825</v>
      </c>
      <c r="S72" s="320">
        <f t="shared" si="21"/>
        <v>20.862461114388747</v>
      </c>
      <c r="T72" s="320">
        <f t="shared" si="21"/>
        <v>21.155617032714066</v>
      </c>
      <c r="U72" s="320">
        <f t="shared" si="21"/>
        <v>21.009449719205389</v>
      </c>
      <c r="V72" s="320">
        <f t="shared" si="21"/>
        <v>23.129100041450624</v>
      </c>
      <c r="W72" s="320">
        <f t="shared" si="21"/>
        <v>21.759846802709635</v>
      </c>
      <c r="X72" s="320">
        <f t="shared" si="21"/>
        <v>19.940487487099578</v>
      </c>
      <c r="Y72" s="320">
        <f t="shared" si="21"/>
        <v>19.224191617035551</v>
      </c>
      <c r="DA72" s="95"/>
    </row>
    <row r="73" spans="1:105" ht="12" customHeight="1" x14ac:dyDescent="0.25">
      <c r="A73" s="55" t="s">
        <v>91</v>
      </c>
      <c r="B73" s="330">
        <f>IF(B$6=0,0,B$6/TRE!B$5*1000)</f>
        <v>0.7246673357269191</v>
      </c>
      <c r="C73" s="330">
        <f>IF(C$6=0,0,C$6/TRE!C$5*1000)</f>
        <v>0.70595593362066789</v>
      </c>
      <c r="D73" s="330">
        <f>IF(D$6=0,0,D$6/TRE!D$5*1000)</f>
        <v>0.68343631772623648</v>
      </c>
      <c r="E73" s="330">
        <f>IF(E$6=0,0,E$6/TRE!E$5*1000)</f>
        <v>0.71019922714699368</v>
      </c>
      <c r="F73" s="330">
        <f>IF(F$6=0,0,F$6/TRE!F$5*1000)</f>
        <v>0.71336036986283202</v>
      </c>
      <c r="G73" s="330">
        <f>IF(G$6=0,0,G$6/TRE!G$5*1000)</f>
        <v>0.62029394865870091</v>
      </c>
      <c r="H73" s="330">
        <f>IF(H$6=0,0,H$6/TRE!H$5*1000)</f>
        <v>0.52955387382595587</v>
      </c>
      <c r="I73" s="330">
        <f>IF(I$6=0,0,I$6/TRE!I$5*1000)</f>
        <v>0.53697455199196975</v>
      </c>
      <c r="J73" s="330">
        <f>IF(J$6=0,0,J$6/TRE!J$5*1000)</f>
        <v>0.59809228327414676</v>
      </c>
      <c r="K73" s="330">
        <f>IF(K$6=0,0,K$6/TRE!K$5*1000)</f>
        <v>0.65199695810413905</v>
      </c>
      <c r="L73" s="330">
        <f>IF(L$6=0,0,L$6/TRE!L$5*1000)</f>
        <v>0.46717886945784898</v>
      </c>
      <c r="M73" s="330">
        <f>IF(M$6=0,0,M$6/TRE!M$5*1000)</f>
        <v>0.67272123691599595</v>
      </c>
      <c r="N73" s="330">
        <f>IF(N$6=0,0,N$6/TRE!N$5*1000)</f>
        <v>0.67393850002755862</v>
      </c>
      <c r="O73" s="330">
        <f>IF(O$6=0,0,O$6/TRE!O$5*1000)</f>
        <v>0.71792242238379411</v>
      </c>
      <c r="P73" s="330">
        <f>IF(P$6=0,0,P$6/TRE!P$5*1000)</f>
        <v>0.49191616498500496</v>
      </c>
      <c r="Q73" s="330">
        <f>IF(Q$6=0,0,Q$6/TRE!Q$5*1000)</f>
        <v>0.45689260034893459</v>
      </c>
      <c r="R73" s="330">
        <f>IF(R$6=0,0,R$6/TRE!R$5*1000)</f>
        <v>0.29137331732367988</v>
      </c>
      <c r="S73" s="330">
        <f>IF(S$6=0,0,S$6/TRE!S$5*1000)</f>
        <v>0.32013614082229463</v>
      </c>
      <c r="T73" s="330">
        <f>IF(T$6=0,0,T$6/TRE!T$5*1000)</f>
        <v>0.36021362806990587</v>
      </c>
      <c r="U73" s="330">
        <f>IF(U$6=0,0,U$6/TRE!U$5*1000)</f>
        <v>0.59821386559192147</v>
      </c>
      <c r="V73" s="330">
        <f>IF(V$6=0,0,V$6/TRE!V$5*1000)</f>
        <v>0.6540862036676055</v>
      </c>
      <c r="W73" s="330">
        <f>IF(W$6=0,0,W$6/TRE!W$5*1000)</f>
        <v>0.59160087240854908</v>
      </c>
      <c r="X73" s="330">
        <f>IF(X$6=0,0,X$6/TRE!X$5*1000)</f>
        <v>0.53039903336104433</v>
      </c>
      <c r="Y73" s="330">
        <f>IF(Y$6=0,0,Y$6/TRE!Y$5*1000)</f>
        <v>0.46938965651854914</v>
      </c>
      <c r="DA73" s="67"/>
    </row>
    <row r="74" spans="1:105" ht="12" customHeight="1" x14ac:dyDescent="0.25">
      <c r="A74" s="173" t="s">
        <v>92</v>
      </c>
      <c r="B74" s="331">
        <f>IF(B$7=0,0,B$7/TRE!B$5*1000)</f>
        <v>0.98554757658861003</v>
      </c>
      <c r="C74" s="331">
        <f>IF(C$7=0,0,C$7/TRE!C$5*1000)</f>
        <v>0.960100069724108</v>
      </c>
      <c r="D74" s="331">
        <f>IF(D$7=0,0,D$7/TRE!D$5*1000)</f>
        <v>0.92947339210768143</v>
      </c>
      <c r="E74" s="331">
        <f>IF(E$7=0,0,E$7/TRE!E$5*1000)</f>
        <v>0.96587094891991188</v>
      </c>
      <c r="F74" s="331">
        <f>IF(F$7=0,0,F$7/TRE!F$5*1000)</f>
        <v>0.97017010301345163</v>
      </c>
      <c r="G74" s="331">
        <f>IF(G$7=0,0,G$7/TRE!G$5*1000)</f>
        <v>0.84359977017583332</v>
      </c>
      <c r="H74" s="331">
        <f>IF(H$7=0,0,H$7/TRE!H$5*1000)</f>
        <v>0.7201932684033</v>
      </c>
      <c r="I74" s="331">
        <f>IF(I$7=0,0,I$7/TRE!I$5*1000)</f>
        <v>0.73028539070907883</v>
      </c>
      <c r="J74" s="331">
        <f>IF(J$7=0,0,J$7/TRE!J$5*1000)</f>
        <v>0.81340550525283994</v>
      </c>
      <c r="K74" s="331">
        <f>IF(K$7=0,0,K$7/TRE!K$5*1000)</f>
        <v>0.88671586302162908</v>
      </c>
      <c r="L74" s="331">
        <f>IF(L$7=0,0,L$7/TRE!L$5*1000)</f>
        <v>0.63536326246267449</v>
      </c>
      <c r="M74" s="331">
        <f>IF(M$7=0,0,M$7/TRE!M$5*1000)</f>
        <v>0.91490088220575427</v>
      </c>
      <c r="N74" s="331">
        <f>IF(N$7=0,0,N$7/TRE!N$5*1000)</f>
        <v>0.91655636003747942</v>
      </c>
      <c r="O74" s="331">
        <f>IF(O$7=0,0,O$7/TRE!O$5*1000)</f>
        <v>0.97637449444195967</v>
      </c>
      <c r="P74" s="331">
        <f>IF(P$7=0,0,P$7/TRE!P$5*1000)</f>
        <v>0.6690059843796069</v>
      </c>
      <c r="Q74" s="331">
        <f>IF(Q$7=0,0,Q$7/TRE!Q$5*1000)</f>
        <v>0.62137393647455119</v>
      </c>
      <c r="R74" s="331">
        <f>IF(R$7=0,0,R$7/TRE!R$5*1000)</f>
        <v>0.39626771156020452</v>
      </c>
      <c r="S74" s="331">
        <f>IF(S$7=0,0,S$7/TRE!S$5*1000)</f>
        <v>0.43538515151832069</v>
      </c>
      <c r="T74" s="331">
        <f>IF(T$7=0,0,T$7/TRE!T$5*1000)</f>
        <v>0.48989053417507211</v>
      </c>
      <c r="U74" s="331">
        <f>IF(U$7=0,0,U$7/TRE!U$5*1000)</f>
        <v>0.81357085720501277</v>
      </c>
      <c r="V74" s="331">
        <f>IF(V$7=0,0,V$7/TRE!V$5*1000)</f>
        <v>0.88955723698794331</v>
      </c>
      <c r="W74" s="331">
        <f>IF(W$7=0,0,W$7/TRE!W$5*1000)</f>
        <v>0.80457718647562693</v>
      </c>
      <c r="X74" s="331">
        <f>IF(X$7=0,0,X$7/TRE!X$5*1000)</f>
        <v>0.7213426853710202</v>
      </c>
      <c r="Y74" s="331">
        <f>IF(Y$7=0,0,Y$7/TRE!Y$5*1000)</f>
        <v>0.63836993286522692</v>
      </c>
      <c r="DA74" s="177"/>
    </row>
    <row r="75" spans="1:105" ht="12" customHeight="1" x14ac:dyDescent="0.25">
      <c r="A75" s="173" t="s">
        <v>93</v>
      </c>
      <c r="B75" s="331">
        <f>IF(B$8=0,0,B$8/TRE!B$5*1000)</f>
        <v>1.2174411240212237</v>
      </c>
      <c r="C75" s="331">
        <f>IF(C$8=0,0,C$8/TRE!C$5*1000)</f>
        <v>1.1860059684827224</v>
      </c>
      <c r="D75" s="331">
        <f>IF(D$8=0,0,D$8/TRE!D$5*1000)</f>
        <v>1.148173013780077</v>
      </c>
      <c r="E75" s="331">
        <f>IF(E$8=0,0,E$8/TRE!E$5*1000)</f>
        <v>1.1931347016069498</v>
      </c>
      <c r="F75" s="331">
        <f>IF(F$8=0,0,F$8/TRE!F$5*1000)</f>
        <v>1.1984454213695577</v>
      </c>
      <c r="G75" s="331">
        <f>IF(G$8=0,0,G$8/TRE!G$5*1000)</f>
        <v>1.0420938337466177</v>
      </c>
      <c r="H75" s="331">
        <f>IF(H$8=0,0,H$8/TRE!H$5*1000)</f>
        <v>0.88965050802760581</v>
      </c>
      <c r="I75" s="331">
        <f>IF(I$8=0,0,I$8/TRE!I$5*1000)</f>
        <v>0.902117247346509</v>
      </c>
      <c r="J75" s="331">
        <f>IF(J$8=0,0,J$8/TRE!J$5*1000)</f>
        <v>1.0047950359005664</v>
      </c>
      <c r="K75" s="331">
        <f>IF(K$8=0,0,K$8/TRE!K$5*1000)</f>
        <v>1.0953548896149539</v>
      </c>
      <c r="L75" s="331">
        <f>IF(L$8=0,0,L$8/TRE!L$5*1000)</f>
        <v>0.78486050068918645</v>
      </c>
      <c r="M75" s="331">
        <f>IF(M$8=0,0,M$8/TRE!M$5*1000)</f>
        <v>1.1301716780188733</v>
      </c>
      <c r="N75" s="331">
        <f>IF(N$8=0,0,N$8/TRE!N$5*1000)</f>
        <v>1.1322166800462983</v>
      </c>
      <c r="O75" s="331">
        <f>IF(O$8=0,0,O$8/TRE!O$5*1000)</f>
        <v>1.2061096696047746</v>
      </c>
      <c r="P75" s="331">
        <f>IF(P$8=0,0,P$8/TRE!P$5*1000)</f>
        <v>0.82641915717480829</v>
      </c>
      <c r="Q75" s="331">
        <f>IF(Q$8=0,0,Q$8/TRE!Q$5*1000)</f>
        <v>0.76757956858621057</v>
      </c>
      <c r="R75" s="331">
        <f>IF(R$8=0,0,R$8/TRE!R$5*1000)</f>
        <v>0.48950717310378222</v>
      </c>
      <c r="S75" s="331">
        <f>IF(S$8=0,0,S$8/TRE!S$5*1000)</f>
        <v>0.53782871658145492</v>
      </c>
      <c r="T75" s="331">
        <f>IF(T$8=0,0,T$8/TRE!T$5*1000)</f>
        <v>0.60515889515744181</v>
      </c>
      <c r="U75" s="331">
        <f>IF(U$8=0,0,U$8/TRE!U$5*1000)</f>
        <v>1.0049992941944281</v>
      </c>
      <c r="V75" s="331">
        <f>IF(V$8=0,0,V$8/TRE!V$5*1000)</f>
        <v>1.0988648221615771</v>
      </c>
      <c r="W75" s="331">
        <f>IF(W$8=0,0,W$8/TRE!W$5*1000)</f>
        <v>0.9938894656463626</v>
      </c>
      <c r="X75" s="331">
        <f>IF(X$8=0,0,X$8/TRE!X$5*1000)</f>
        <v>0.89107037604655448</v>
      </c>
      <c r="Y75" s="331">
        <f>IF(Y$8=0,0,Y$8/TRE!Y$5*1000)</f>
        <v>0.78857462295116276</v>
      </c>
      <c r="DA75" s="177"/>
    </row>
    <row r="76" spans="1:105" ht="12" customHeight="1" x14ac:dyDescent="0.25">
      <c r="A76" s="173" t="s">
        <v>94</v>
      </c>
      <c r="B76" s="331">
        <f>IF(B$9=0,0,B$9/TRE!B$5*1000)</f>
        <v>0.75365402915599577</v>
      </c>
      <c r="C76" s="331">
        <f>IF(C$9=0,0,C$9/TRE!C$5*1000)</f>
        <v>0.73419417096549433</v>
      </c>
      <c r="D76" s="331">
        <f>IF(D$9=0,0,D$9/TRE!D$5*1000)</f>
        <v>0.71077377043528611</v>
      </c>
      <c r="E76" s="331">
        <f>IF(E$9=0,0,E$9/TRE!E$5*1000)</f>
        <v>0.73860719623287341</v>
      </c>
      <c r="F76" s="331">
        <f>IF(F$9=0,0,F$9/TRE!F$5*1000)</f>
        <v>0.74189478465734515</v>
      </c>
      <c r="G76" s="331">
        <f>IF(G$9=0,0,G$9/TRE!G$5*1000)</f>
        <v>0.64510570660504896</v>
      </c>
      <c r="H76" s="331">
        <f>IF(H$9=0,0,H$9/TRE!H$5*1000)</f>
        <v>0.55073602877899397</v>
      </c>
      <c r="I76" s="331">
        <f>IF(I$9=0,0,I$9/TRE!I$5*1000)</f>
        <v>0.55845353407164855</v>
      </c>
      <c r="J76" s="331">
        <f>IF(J$9=0,0,J$9/TRE!J$5*1000)</f>
        <v>0.6220159746051126</v>
      </c>
      <c r="K76" s="331">
        <f>IF(K$9=0,0,K$9/TRE!K$5*1000)</f>
        <v>0.67807683642830452</v>
      </c>
      <c r="L76" s="331">
        <f>IF(L$9=0,0,L$9/TRE!L$5*1000)</f>
        <v>0.48586602423616282</v>
      </c>
      <c r="M76" s="331">
        <f>IF(M$9=0,0,M$9/TRE!M$5*1000)</f>
        <v>0.6996300863926358</v>
      </c>
      <c r="N76" s="331">
        <f>IF(N$9=0,0,N$9/TRE!N$5*1000)</f>
        <v>0.70089604002866068</v>
      </c>
      <c r="O76" s="331">
        <f>IF(O$9=0,0,O$9/TRE!O$5*1000)</f>
        <v>0.74663931927914573</v>
      </c>
      <c r="P76" s="331">
        <f>IF(P$9=0,0,P$9/TRE!P$5*1000)</f>
        <v>0.51159281158440506</v>
      </c>
      <c r="Q76" s="331">
        <f>IF(Q$9=0,0,Q$9/TRE!Q$5*1000)</f>
        <v>0.47516830436289198</v>
      </c>
      <c r="R76" s="331">
        <f>IF(R$9=0,0,R$9/TRE!R$5*1000)</f>
        <v>0.30302825001662725</v>
      </c>
      <c r="S76" s="331">
        <f>IF(S$9=0,0,S$9/TRE!S$5*1000)</f>
        <v>0.3329415864551864</v>
      </c>
      <c r="T76" s="331">
        <f>IF(T$9=0,0,T$9/TRE!T$5*1000)</f>
        <v>0.37462217319270208</v>
      </c>
      <c r="U76" s="331">
        <f>IF(U$9=0,0,U$9/TRE!U$5*1000)</f>
        <v>0.62214242021559829</v>
      </c>
      <c r="V76" s="331">
        <f>IF(V$9=0,0,V$9/TRE!V$5*1000)</f>
        <v>0.68024965181430941</v>
      </c>
      <c r="W76" s="331">
        <f>IF(W$9=0,0,W$9/TRE!W$5*1000)</f>
        <v>0.61526490730489092</v>
      </c>
      <c r="X76" s="331">
        <f>IF(X$9=0,0,X$9/TRE!X$5*1000)</f>
        <v>0.55161499469548603</v>
      </c>
      <c r="Y76" s="331">
        <f>IF(Y$9=0,0,Y$9/TRE!Y$5*1000)</f>
        <v>0.48816524277929091</v>
      </c>
      <c r="DA76" s="177"/>
    </row>
    <row r="77" spans="1:105" ht="12" customHeight="1" x14ac:dyDescent="0.25">
      <c r="A77" s="56" t="s">
        <v>95</v>
      </c>
      <c r="B77" s="332">
        <f>IF(B$10=0,0,B$10/TRE!B$5*1000)</f>
        <v>1.0217071977241636</v>
      </c>
      <c r="C77" s="332">
        <f>IF(C$10=0,0,C$10/TRE!C$5*1000)</f>
        <v>0.98055901504061804</v>
      </c>
      <c r="D77" s="332">
        <f>IF(D$10=0,0,D$10/TRE!D$5*1000)</f>
        <v>0.95135270738209654</v>
      </c>
      <c r="E77" s="332">
        <f>IF(E$10=0,0,E$10/TRE!E$5*1000)</f>
        <v>1.0090172848765828</v>
      </c>
      <c r="F77" s="332">
        <f>IF(F$10=0,0,F$10/TRE!F$5*1000)</f>
        <v>1.0266941989372924</v>
      </c>
      <c r="G77" s="332">
        <f>IF(G$10=0,0,G$10/TRE!G$5*1000)</f>
        <v>1.0630623844211957</v>
      </c>
      <c r="H77" s="332">
        <f>IF(H$10=0,0,H$10/TRE!H$5*1000)</f>
        <v>0.98607486702816172</v>
      </c>
      <c r="I77" s="332">
        <f>IF(I$10=0,0,I$10/TRE!I$5*1000)</f>
        <v>0.93476622345197535</v>
      </c>
      <c r="J77" s="332">
        <f>IF(J$10=0,0,J$10/TRE!J$5*1000)</f>
        <v>0.91427048712872161</v>
      </c>
      <c r="K77" s="332">
        <f>IF(K$10=0,0,K$10/TRE!K$5*1000)</f>
        <v>0.9652938110839282</v>
      </c>
      <c r="L77" s="332">
        <f>IF(L$10=0,0,L$10/TRE!L$5*1000)</f>
        <v>0.92087802092507232</v>
      </c>
      <c r="M77" s="332">
        <f>IF(M$10=0,0,M$10/TRE!M$5*1000)</f>
        <v>0.71700197427542034</v>
      </c>
      <c r="N77" s="332">
        <f>IF(N$10=0,0,N$10/TRE!N$5*1000)</f>
        <v>0.73704325263955983</v>
      </c>
      <c r="O77" s="332">
        <f>IF(O$10=0,0,O$10/TRE!O$5*1000)</f>
        <v>0.74828592901431212</v>
      </c>
      <c r="P77" s="332">
        <f>IF(P$10=0,0,P$10/TRE!P$5*1000)</f>
        <v>0.68083026824065118</v>
      </c>
      <c r="Q77" s="332">
        <f>IF(Q$10=0,0,Q$10/TRE!Q$5*1000)</f>
        <v>0.65493855103190901</v>
      </c>
      <c r="R77" s="332">
        <f>IF(R$10=0,0,R$10/TRE!R$5*1000)</f>
        <v>0.76008700849984612</v>
      </c>
      <c r="S77" s="332">
        <f>IF(S$10=0,0,S$10/TRE!S$5*1000)</f>
        <v>0.72510942371307063</v>
      </c>
      <c r="T77" s="332">
        <f>IF(T$10=0,0,T$10/TRE!T$5*1000)</f>
        <v>0.70495858464004024</v>
      </c>
      <c r="U77" s="332">
        <f>IF(U$10=0,0,U$10/TRE!U$5*1000)</f>
        <v>0.63787592451299513</v>
      </c>
      <c r="V77" s="332">
        <f>IF(V$10=0,0,V$10/TRE!V$5*1000)</f>
        <v>0.69939401072458474</v>
      </c>
      <c r="W77" s="332">
        <f>IF(W$10=0,0,W$10/TRE!W$5*1000)</f>
        <v>0.63532262383688254</v>
      </c>
      <c r="X77" s="332">
        <f>IF(X$10=0,0,X$10/TRE!X$5*1000)</f>
        <v>0.56378196136005709</v>
      </c>
      <c r="Y77" s="332">
        <f>IF(Y$10=0,0,Y$10/TRE!Y$5*1000)</f>
        <v>0.5055204117508868</v>
      </c>
      <c r="DA77" s="68"/>
    </row>
    <row r="78" spans="1:105" ht="12" customHeight="1" x14ac:dyDescent="0.25">
      <c r="A78" s="174" t="s">
        <v>2403</v>
      </c>
      <c r="B78" s="348">
        <f>IF(B$16=0,0,B$16/TRE!B$5*1000)</f>
        <v>6.8031710150293394</v>
      </c>
      <c r="C78" s="348">
        <f>IF(C$16=0,0,C$16/TRE!C$5*1000)</f>
        <v>6.5409852014931325</v>
      </c>
      <c r="D78" s="348">
        <f>IF(D$16=0,0,D$16/TRE!D$5*1000)</f>
        <v>6.3443449406275807</v>
      </c>
      <c r="E78" s="348">
        <f>IF(E$16=0,0,E$16/TRE!E$5*1000)</f>
        <v>6.7234435207659669</v>
      </c>
      <c r="F78" s="348">
        <f>IF(F$16=0,0,F$16/TRE!F$5*1000)</f>
        <v>6.8567763104074242</v>
      </c>
      <c r="G78" s="348">
        <f>IF(G$16=0,0,G$16/TRE!G$5*1000)</f>
        <v>7.0783750013322537</v>
      </c>
      <c r="H78" s="348">
        <f>IF(H$16=0,0,H$16/TRE!H$5*1000)</f>
        <v>6.5962619900531942</v>
      </c>
      <c r="I78" s="348">
        <f>IF(I$16=0,0,I$16/TRE!I$5*1000)</f>
        <v>6.2519107095647026</v>
      </c>
      <c r="J78" s="348">
        <f>IF(J$16=0,0,J$16/TRE!J$5*1000)</f>
        <v>6.0794094926915268</v>
      </c>
      <c r="K78" s="348">
        <f>IF(K$16=0,0,K$16/TRE!K$5*1000)</f>
        <v>6.376658891365067</v>
      </c>
      <c r="L78" s="348">
        <f>IF(L$16=0,0,L$16/TRE!L$5*1000)</f>
        <v>6.1094779069578102</v>
      </c>
      <c r="M78" s="348">
        <f>IF(M$16=0,0,M$16/TRE!M$5*1000)</f>
        <v>4.6431798756602181</v>
      </c>
      <c r="N78" s="348">
        <f>IF(N$16=0,0,N$16/TRE!N$5*1000)</f>
        <v>4.777132193034185</v>
      </c>
      <c r="O78" s="348">
        <f>IF(O$16=0,0,O$16/TRE!O$5*1000)</f>
        <v>4.8500013917594309</v>
      </c>
      <c r="P78" s="348">
        <f>IF(P$16=0,0,P$16/TRE!P$5*1000)</f>
        <v>4.462180716717552</v>
      </c>
      <c r="Q78" s="348">
        <f>IF(Q$16=0,0,Q$16/TRE!Q$5*1000)</f>
        <v>4.2904300502842903</v>
      </c>
      <c r="R78" s="348">
        <f>IF(R$16=0,0,R$16/TRE!R$5*1000)</f>
        <v>4.9811252066034166</v>
      </c>
      <c r="S78" s="348">
        <f>IF(S$16=0,0,S$16/TRE!S$5*1000)</f>
        <v>4.7403090657358566</v>
      </c>
      <c r="T78" s="348">
        <f>IF(T$16=0,0,T$16/TRE!T$5*1000)</f>
        <v>4.5925003586062854</v>
      </c>
      <c r="U78" s="348">
        <f>IF(U$16=0,0,U$16/TRE!U$5*1000)</f>
        <v>4.0185191294776361</v>
      </c>
      <c r="V78" s="348">
        <f>IF(V$16=0,0,V$16/TRE!V$5*1000)</f>
        <v>4.4096530599693402</v>
      </c>
      <c r="W78" s="348">
        <f>IF(W$16=0,0,W$16/TRE!W$5*1000)</f>
        <v>4.0600647205239602</v>
      </c>
      <c r="X78" s="348">
        <f>IF(X$16=0,0,X$16/TRE!X$5*1000)</f>
        <v>3.6396581791177205</v>
      </c>
      <c r="Y78" s="348">
        <f>IF(Y$16=0,0,Y$16/TRE!Y$5*1000)</f>
        <v>3.4202733978201594</v>
      </c>
      <c r="DA78" s="178"/>
    </row>
    <row r="79" spans="1:105" ht="12" customHeight="1" x14ac:dyDescent="0.25">
      <c r="A79" s="174" t="s">
        <v>2413</v>
      </c>
      <c r="B79" s="348">
        <f>IF(B$24=0,0,B$24/TRE!B$5*1000)</f>
        <v>1.5837051925057022</v>
      </c>
      <c r="C79" s="348">
        <f>IF(C$24=0,0,C$24/TRE!C$5*1000)</f>
        <v>1.9747002855585432</v>
      </c>
      <c r="D79" s="348">
        <f>IF(D$24=0,0,D$24/TRE!D$5*1000)</f>
        <v>1.6339682152021657</v>
      </c>
      <c r="E79" s="348">
        <f>IF(E$24=0,0,E$24/TRE!E$5*1000)</f>
        <v>1.8270719290673805</v>
      </c>
      <c r="F79" s="348">
        <f>IF(F$24=0,0,F$24/TRE!F$5*1000)</f>
        <v>1.9238562453181671</v>
      </c>
      <c r="G79" s="348">
        <f>IF(G$24=0,0,G$24/TRE!G$5*1000)</f>
        <v>0.63269982763187516</v>
      </c>
      <c r="H79" s="348">
        <f>IF(H$24=0,0,H$24/TRE!H$5*1000)</f>
        <v>0.54014495130247497</v>
      </c>
      <c r="I79" s="348">
        <f>IF(I$24=0,0,I$24/TRE!I$5*1000)</f>
        <v>0.54771404303180926</v>
      </c>
      <c r="J79" s="348">
        <f>IF(J$24=0,0,J$24/TRE!J$5*1000)</f>
        <v>0.61005412893962974</v>
      </c>
      <c r="K79" s="348">
        <f>IF(K$24=0,0,K$24/TRE!K$5*1000)</f>
        <v>0.66503689726622173</v>
      </c>
      <c r="L79" s="348">
        <f>IF(L$24=0,0,L$24/TRE!L$5*1000)</f>
        <v>0.47652244684700629</v>
      </c>
      <c r="M79" s="348">
        <f>IF(M$24=0,0,M$24/TRE!M$5*1000)</f>
        <v>0.68617566165431654</v>
      </c>
      <c r="N79" s="348">
        <f>IF(N$24=0,0,N$24/TRE!N$5*1000)</f>
        <v>0.68741727002810993</v>
      </c>
      <c r="O79" s="348">
        <f>IF(O$24=0,0,O$24/TRE!O$5*1000)</f>
        <v>0.73228087083147009</v>
      </c>
      <c r="P79" s="348">
        <f>IF(P$24=0,0,P$24/TRE!P$5*1000)</f>
        <v>0.50175448828470526</v>
      </c>
      <c r="Q79" s="348">
        <f>IF(Q$24=0,0,Q$24/TRE!Q$5*1000)</f>
        <v>0.46603045235591367</v>
      </c>
      <c r="R79" s="348">
        <f>IF(R$24=0,0,R$24/TRE!R$5*1000)</f>
        <v>0.29720078367015357</v>
      </c>
      <c r="S79" s="348">
        <f>IF(S$24=0,0,S$24/TRE!S$5*1000)</f>
        <v>0.32653886363874063</v>
      </c>
      <c r="T79" s="348">
        <f>IF(T$24=0,0,T$24/TRE!T$5*1000)</f>
        <v>0.55875062519141128</v>
      </c>
      <c r="U79" s="348">
        <f>IF(U$24=0,0,U$24/TRE!U$5*1000)</f>
        <v>0.78457178640195524</v>
      </c>
      <c r="V79" s="348">
        <f>IF(V$24=0,0,V$24/TRE!V$5*1000)</f>
        <v>0.66716792774095757</v>
      </c>
      <c r="W79" s="348">
        <f>IF(W$24=0,0,W$24/TRE!W$5*1000)</f>
        <v>0.60343288985672017</v>
      </c>
      <c r="X79" s="348">
        <f>IF(X$24=0,0,X$24/TRE!X$5*1000)</f>
        <v>0.94511178721897171</v>
      </c>
      <c r="Y79" s="348">
        <f>IF(Y$24=0,0,Y$24/TRE!Y$5*1000)</f>
        <v>1.4622310767389219</v>
      </c>
      <c r="DA79" s="178"/>
    </row>
    <row r="80" spans="1:105" ht="12" customHeight="1" x14ac:dyDescent="0.25">
      <c r="A80" s="174" t="s">
        <v>2418</v>
      </c>
      <c r="B80" s="348">
        <f>IF(B$27=0,0,B$27/TRE!B$5*1000)</f>
        <v>9.7188157357562019</v>
      </c>
      <c r="C80" s="348">
        <f>IF(C$27=0,0,C$27/TRE!C$5*1000)</f>
        <v>9.3442645735616203</v>
      </c>
      <c r="D80" s="348">
        <f>IF(D$27=0,0,D$27/TRE!D$5*1000)</f>
        <v>9.0633499151822576</v>
      </c>
      <c r="E80" s="348">
        <f>IF(E$27=0,0,E$27/TRE!E$5*1000)</f>
        <v>9.6049193153799504</v>
      </c>
      <c r="F80" s="348">
        <f>IF(F$27=0,0,F$27/TRE!F$5*1000)</f>
        <v>9.7953947291534664</v>
      </c>
      <c r="G80" s="348">
        <f>IF(G$27=0,0,G$27/TRE!G$5*1000)</f>
        <v>10.111964287617502</v>
      </c>
      <c r="H80" s="348">
        <f>IF(H$27=0,0,H$27/TRE!H$5*1000)</f>
        <v>9.4232314143617089</v>
      </c>
      <c r="I80" s="348">
        <f>IF(I$27=0,0,I$27/TRE!I$5*1000)</f>
        <v>8.9313010136638606</v>
      </c>
      <c r="J80" s="348">
        <f>IF(J$27=0,0,J$27/TRE!J$5*1000)</f>
        <v>8.6848707038450339</v>
      </c>
      <c r="K80" s="348">
        <f>IF(K$27=0,0,K$27/TRE!K$5*1000)</f>
        <v>9.109512701950095</v>
      </c>
      <c r="L80" s="348">
        <f>IF(L$27=0,0,L$27/TRE!L$5*1000)</f>
        <v>8.7278255813683021</v>
      </c>
      <c r="M80" s="348">
        <f>IF(M$27=0,0,M$27/TRE!M$5*1000)</f>
        <v>6.6331141080860263</v>
      </c>
      <c r="N80" s="348">
        <f>IF(N$27=0,0,N$27/TRE!N$5*1000)</f>
        <v>6.8244745614774072</v>
      </c>
      <c r="O80" s="348">
        <f>IF(O$27=0,0,O$27/TRE!O$5*1000)</f>
        <v>6.9285734167991881</v>
      </c>
      <c r="P80" s="348">
        <f>IF(P$27=0,0,P$27/TRE!P$5*1000)</f>
        <v>6.3745438810250752</v>
      </c>
      <c r="Q80" s="348">
        <f>IF(Q$27=0,0,Q$27/TRE!Q$5*1000)</f>
        <v>6.1291857861204138</v>
      </c>
      <c r="R80" s="348">
        <f>IF(R$27=0,0,R$27/TRE!R$5*1000)</f>
        <v>7.1158931522905995</v>
      </c>
      <c r="S80" s="348">
        <f>IF(S$27=0,0,S$27/TRE!S$5*1000)</f>
        <v>6.7718700939083671</v>
      </c>
      <c r="T80" s="348">
        <f>IF(T$27=0,0,T$27/TRE!T$5*1000)</f>
        <v>6.5607147980089806</v>
      </c>
      <c r="U80" s="348">
        <f>IF(U$27=0,0,U$27/TRE!U$5*1000)</f>
        <v>5.7407416135394795</v>
      </c>
      <c r="V80" s="348">
        <f>IF(V$27=0,0,V$27/TRE!V$5*1000)</f>
        <v>6.299504371384776</v>
      </c>
      <c r="W80" s="348">
        <f>IF(W$27=0,0,W$27/TRE!W$5*1000)</f>
        <v>5.8000924578913731</v>
      </c>
      <c r="X80" s="348">
        <f>IF(X$27=0,0,X$27/TRE!X$5*1000)</f>
        <v>5.199511684453884</v>
      </c>
      <c r="Y80" s="348">
        <f>IF(Y$27=0,0,Y$27/TRE!Y$5*1000)</f>
        <v>4.8861048540287975</v>
      </c>
      <c r="DA80" s="178"/>
    </row>
    <row r="81" spans="1:105" ht="12" customHeight="1" x14ac:dyDescent="0.25">
      <c r="A81" s="174" t="s">
        <v>2428</v>
      </c>
      <c r="B81" s="348">
        <f>IF(B$35=0,0,B$35/TRE!B$5*1000)</f>
        <v>6.0028957673878596</v>
      </c>
      <c r="C81" s="348">
        <f>IF(C$35=0,0,C$35/TRE!C$5*1000)</f>
        <v>5.7495251225555188</v>
      </c>
      <c r="D81" s="348">
        <f>IF(D$35=0,0,D$35/TRE!D$5*1000)</f>
        <v>5.5899119758252196</v>
      </c>
      <c r="E81" s="348">
        <f>IF(E$35=0,0,E$35/TRE!E$5*1000)</f>
        <v>5.9209914692136527</v>
      </c>
      <c r="F81" s="348">
        <f>IF(F$35=0,0,F$35/TRE!F$5*1000)</f>
        <v>6.0363555014974271</v>
      </c>
      <c r="G81" s="348">
        <f>IF(G$35=0,0,G$35/TRE!G$5*1000)</f>
        <v>6.2426306334021699</v>
      </c>
      <c r="H81" s="348">
        <f>IF(H$35=0,0,H$35/TRE!H$5*1000)</f>
        <v>5.7811358265949648</v>
      </c>
      <c r="I81" s="348">
        <f>IF(I$35=0,0,I$35/TRE!I$5*1000)</f>
        <v>5.5067648069677633</v>
      </c>
      <c r="J81" s="348">
        <f>IF(J$35=0,0,J$35/TRE!J$5*1000)</f>
        <v>5.3946548045469367</v>
      </c>
      <c r="K81" s="348">
        <f>IF(K$35=0,0,K$35/TRE!K$5*1000)</f>
        <v>5.6630681566397127</v>
      </c>
      <c r="L81" s="348">
        <f>IF(L$35=0,0,L$35/TRE!L$5*1000)</f>
        <v>5.3331606833235501</v>
      </c>
      <c r="M81" s="348">
        <f>IF(M$35=0,0,M$35/TRE!M$5*1000)</f>
        <v>3.4119573456857388</v>
      </c>
      <c r="N81" s="348">
        <f>IF(N$35=0,0,N$35/TRE!N$5*1000)</f>
        <v>3.7829585985619678</v>
      </c>
      <c r="O81" s="348">
        <f>IF(O$35=0,0,O$35/TRE!O$5*1000)</f>
        <v>2.9777009544876711</v>
      </c>
      <c r="P81" s="348">
        <f>IF(P$35=0,0,P$35/TRE!P$5*1000)</f>
        <v>3.9591697105605994</v>
      </c>
      <c r="Q81" s="348">
        <f>IF(Q$35=0,0,Q$35/TRE!Q$5*1000)</f>
        <v>3.8098295966697151</v>
      </c>
      <c r="R81" s="348">
        <f>IF(R$35=0,0,R$35/TRE!R$5*1000)</f>
        <v>4.2529072921384117</v>
      </c>
      <c r="S81" s="348">
        <f>IF(S$35=0,0,S$35/TRE!S$5*1000)</f>
        <v>4.0951349660460794</v>
      </c>
      <c r="T81" s="348">
        <f>IF(T$35=0,0,T$35/TRE!T$5*1000)</f>
        <v>4.0089626398167981</v>
      </c>
      <c r="U81" s="348">
        <f>IF(U$35=0,0,U$35/TRE!U$5*1000)</f>
        <v>1.9729854708032966</v>
      </c>
      <c r="V81" s="348">
        <f>IF(V$35=0,0,V$35/TRE!V$5*1000)</f>
        <v>2.4650016756720867</v>
      </c>
      <c r="W81" s="348">
        <f>IF(W$35=0,0,W$35/TRE!W$5*1000)</f>
        <v>2.8930092130950649</v>
      </c>
      <c r="X81" s="348">
        <f>IF(X$35=0,0,X$35/TRE!X$5*1000)</f>
        <v>2.6281003774458727</v>
      </c>
      <c r="Y81" s="348">
        <f>IF(Y$35=0,0,Y$35/TRE!Y$5*1000)</f>
        <v>2.7868126836089417</v>
      </c>
      <c r="DA81" s="178"/>
    </row>
    <row r="82" spans="1:105" ht="12" customHeight="1" x14ac:dyDescent="0.25">
      <c r="A82" s="174" t="s">
        <v>2440</v>
      </c>
      <c r="B82" s="348">
        <f>IF(B$46=0,0,B$46/TRE!B$5*1000)</f>
        <v>3.4784032114892103</v>
      </c>
      <c r="C82" s="348">
        <f>IF(C$46=0,0,C$46/TRE!C$5*1000)</f>
        <v>3.3885884813792058</v>
      </c>
      <c r="D82" s="348">
        <f>IF(D$46=0,0,D$46/TRE!D$5*1000)</f>
        <v>3.2804943250859355</v>
      </c>
      <c r="E82" s="348">
        <f>IF(E$46=0,0,E$46/TRE!E$5*1000)</f>
        <v>3.4089562903055697</v>
      </c>
      <c r="F82" s="348">
        <f>IF(F$46=0,0,F$46/TRE!F$5*1000)</f>
        <v>3.4241297753415934</v>
      </c>
      <c r="G82" s="348">
        <f>IF(G$46=0,0,G$46/TRE!G$5*1000)</f>
        <v>2.9774109535617637</v>
      </c>
      <c r="H82" s="348">
        <f>IF(H$46=0,0,H$46/TRE!H$5*1000)</f>
        <v>2.5418585943645868</v>
      </c>
      <c r="I82" s="348">
        <f>IF(I$46=0,0,I$46/TRE!I$5*1000)</f>
        <v>2.5774778495614554</v>
      </c>
      <c r="J82" s="348">
        <f>IF(J$46=0,0,J$46/TRE!J$5*1000)</f>
        <v>2.8708429597159042</v>
      </c>
      <c r="K82" s="348">
        <f>IF(K$46=0,0,K$46/TRE!K$5*1000)</f>
        <v>3.1295853988998665</v>
      </c>
      <c r="L82" s="348">
        <f>IF(L$46=0,0,L$46/TRE!L$5*1000)</f>
        <v>2.2424585733976747</v>
      </c>
      <c r="M82" s="348">
        <f>IF(M$46=0,0,M$46/TRE!M$5*1000)</f>
        <v>3.2290619371967808</v>
      </c>
      <c r="N82" s="348">
        <f>IF(N$46=0,0,N$46/TRE!N$5*1000)</f>
        <v>3.2349048001322793</v>
      </c>
      <c r="O82" s="348">
        <f>IF(O$46=0,0,O$46/TRE!O$5*1000)</f>
        <v>3.4460276274422115</v>
      </c>
      <c r="P82" s="348">
        <f>IF(P$46=0,0,P$46/TRE!P$5*1000)</f>
        <v>2.3611975919280233</v>
      </c>
      <c r="Q82" s="348">
        <f>IF(Q$46=0,0,Q$46/TRE!Q$5*1000)</f>
        <v>2.1930844816748856</v>
      </c>
      <c r="R82" s="348">
        <f>IF(R$46=0,0,R$46/TRE!R$5*1000)</f>
        <v>1.3985919231536634</v>
      </c>
      <c r="S82" s="348">
        <f>IF(S$46=0,0,S$46/TRE!S$5*1000)</f>
        <v>1.5366534759470138</v>
      </c>
      <c r="T82" s="348">
        <f>IF(T$46=0,0,T$46/TRE!T$5*1000)</f>
        <v>1.7290254147355484</v>
      </c>
      <c r="U82" s="348">
        <f>IF(U$46=0,0,U$46/TRE!U$5*1000)</f>
        <v>2.8714265548412223</v>
      </c>
      <c r="V82" s="348">
        <f>IF(V$46=0,0,V$46/TRE!V$5*1000)</f>
        <v>3.139613777604505</v>
      </c>
      <c r="W82" s="348">
        <f>IF(W$46=0,0,W$46/TRE!W$5*1000)</f>
        <v>2.8396841875610352</v>
      </c>
      <c r="X82" s="348">
        <f>IF(X$46=0,0,X$46/TRE!X$5*1000)</f>
        <v>2.5459153601330131</v>
      </c>
      <c r="Y82" s="348">
        <f>IF(Y$46=0,0,Y$46/TRE!Y$5*1000)</f>
        <v>2.2530703512890358</v>
      </c>
      <c r="DA82" s="178"/>
    </row>
    <row r="83" spans="1:105" ht="12" customHeight="1" x14ac:dyDescent="0.25">
      <c r="A83" s="41" t="s">
        <v>2442</v>
      </c>
      <c r="B83" s="333">
        <f>IF(B$47=0,0,B$47/TRE!B$5*1000)</f>
        <v>2.3554204933327116</v>
      </c>
      <c r="C83" s="333">
        <f>IF(C$47=0,0,C$47/TRE!C$5*1000)</f>
        <v>2.2946019386563883</v>
      </c>
      <c r="D83" s="333">
        <f>IF(D$47=0,0,D$47/TRE!D$5*1000)</f>
        <v>2.2214053667058722</v>
      </c>
      <c r="E83" s="333">
        <f>IF(E$47=0,0,E$47/TRE!E$5*1000)</f>
        <v>2.3083941161678925</v>
      </c>
      <c r="F83" s="333">
        <f>IF(F$47=0,0,F$47/TRE!F$5*1000)</f>
        <v>2.3186689277512866</v>
      </c>
      <c r="G83" s="333">
        <f>IF(G$47=0,0,G$47/TRE!G$5*1000)</f>
        <v>2.0161707400477495</v>
      </c>
      <c r="H83" s="333">
        <f>IF(H$47=0,0,H$47/TRE!H$5*1000)</f>
        <v>1.7212339859118715</v>
      </c>
      <c r="I83" s="333">
        <f>IF(I$47=0,0,I$47/TRE!I$5*1000)</f>
        <v>1.7453537668995469</v>
      </c>
      <c r="J83" s="333">
        <f>IF(J$47=0,0,J$47/TRE!J$5*1000)</f>
        <v>1.9440076176676884</v>
      </c>
      <c r="K83" s="333">
        <f>IF(K$47=0,0,K$47/TRE!K$5*1000)</f>
        <v>2.1192165301180297</v>
      </c>
      <c r="L83" s="333">
        <f>IF(L$47=0,0,L$47/TRE!L$5*1000)</f>
        <v>1.5184935610064496</v>
      </c>
      <c r="M83" s="333">
        <f>IF(M$47=0,0,M$47/TRE!M$5*1000)</f>
        <v>2.1865776330909177</v>
      </c>
      <c r="N83" s="333">
        <f>IF(N$47=0,0,N$47/TRE!N$5*1000)</f>
        <v>2.1905341609174074</v>
      </c>
      <c r="O83" s="333">
        <f>IF(O$47=0,0,O$47/TRE!O$5*1000)</f>
        <v>2.3334971826894733</v>
      </c>
      <c r="P83" s="333">
        <f>IF(P$47=0,0,P$47/TRE!P$5*1000)</f>
        <v>1.5988983618877297</v>
      </c>
      <c r="Q83" s="333">
        <f>IF(Q$47=0,0,Q$47/TRE!Q$5*1000)</f>
        <v>1.4850596143324655</v>
      </c>
      <c r="R83" s="333">
        <f>IF(R$47=0,0,R$47/TRE!R$5*1000)</f>
        <v>0.94706446530543775</v>
      </c>
      <c r="S83" s="333">
        <f>IF(S$47=0,0,S$47/TRE!S$5*1000)</f>
        <v>1.0405536300223626</v>
      </c>
      <c r="T83" s="333">
        <f>IF(T$47=0,0,T$47/TRE!T$5*1000)</f>
        <v>1.1708193811198799</v>
      </c>
      <c r="U83" s="333">
        <f>IF(U$47=0,0,U$47/TRE!U$5*1000)</f>
        <v>1.9444028024218425</v>
      </c>
      <c r="V83" s="333">
        <f>IF(V$47=0,0,V$47/TRE!V$5*1000)</f>
        <v>2.1260073037229361</v>
      </c>
      <c r="W83" s="333">
        <f>IF(W$47=0,0,W$47/TRE!W$5*1000)</f>
        <v>1.9229082781091669</v>
      </c>
      <c r="X83" s="333">
        <f>IF(X$47=0,0,X$47/TRE!X$5*1000)</f>
        <v>1.7239810478959554</v>
      </c>
      <c r="Y83" s="333">
        <f>IF(Y$47=0,0,Y$47/TRE!Y$5*1000)</f>
        <v>1.5256793866845784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6" tint="-0.249977111117893"/>
    <pageSetUpPr fitToPage="1"/>
  </sheetPr>
  <dimension ref="A1:DA83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Transport equipment / Useful energy demand"</f>
        <v>EL: Transport equipment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100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23</v>
      </c>
      <c r="B5" s="223">
        <v>18.878789584067551</v>
      </c>
      <c r="C5" s="223">
        <v>18.634556160649499</v>
      </c>
      <c r="D5" s="223">
        <v>18.277952100340951</v>
      </c>
      <c r="E5" s="223">
        <v>18.92136785422932</v>
      </c>
      <c r="F5" s="223">
        <v>17.75274557843375</v>
      </c>
      <c r="G5" s="223">
        <v>16.38757055552297</v>
      </c>
      <c r="H5" s="223">
        <v>16.953268183614671</v>
      </c>
      <c r="I5" s="223">
        <v>17.649432206423519</v>
      </c>
      <c r="J5" s="223">
        <v>17.93858296748834</v>
      </c>
      <c r="K5" s="223">
        <v>17.618069777528529</v>
      </c>
      <c r="L5" s="223">
        <v>12.901889348761321</v>
      </c>
      <c r="M5" s="223">
        <v>20.880011240723189</v>
      </c>
      <c r="N5" s="223">
        <v>9.3665404993577148</v>
      </c>
      <c r="O5" s="223">
        <v>6.8290106155676256</v>
      </c>
      <c r="P5" s="223">
        <v>10.580497046013329</v>
      </c>
      <c r="Q5" s="223">
        <v>11.061765406007879</v>
      </c>
      <c r="R5" s="223">
        <v>7.77407377052036</v>
      </c>
      <c r="S5" s="223">
        <v>9.2390159486227184</v>
      </c>
      <c r="T5" s="223">
        <v>11.225538256536691</v>
      </c>
      <c r="U5" s="223">
        <v>4.0446371741363407</v>
      </c>
      <c r="V5" s="223">
        <v>3.8969947014358719</v>
      </c>
      <c r="W5" s="223">
        <v>3.1311539835706661</v>
      </c>
      <c r="X5" s="223">
        <v>3.3685108441737661</v>
      </c>
      <c r="Y5" s="223">
        <v>3.8653177446907589</v>
      </c>
      <c r="DA5" s="89" t="s">
        <v>2444</v>
      </c>
    </row>
    <row r="6" spans="1:105" ht="12" customHeight="1" x14ac:dyDescent="0.25">
      <c r="A6" s="55" t="s">
        <v>91</v>
      </c>
      <c r="B6" s="259">
        <v>0.36043898354490522</v>
      </c>
      <c r="C6" s="259">
        <v>0.35489614904539302</v>
      </c>
      <c r="D6" s="259">
        <v>0.35009603127309957</v>
      </c>
      <c r="E6" s="259">
        <v>0.35732535601259008</v>
      </c>
      <c r="F6" s="259">
        <v>0.33181093098432529</v>
      </c>
      <c r="G6" s="259">
        <v>0.28307131202262908</v>
      </c>
      <c r="H6" s="259">
        <v>0.27700347930301561</v>
      </c>
      <c r="I6" s="259">
        <v>0.30146462117148443</v>
      </c>
      <c r="J6" s="259">
        <v>0.33289932845517461</v>
      </c>
      <c r="K6" s="259">
        <v>0.33384269665077382</v>
      </c>
      <c r="L6" s="259">
        <v>0.20322721522387821</v>
      </c>
      <c r="M6" s="259">
        <v>0.47642910603562411</v>
      </c>
      <c r="N6" s="259">
        <v>0.20977543865064421</v>
      </c>
      <c r="O6" s="259">
        <v>0.15939676173392939</v>
      </c>
      <c r="P6" s="259">
        <v>0.2082492603263271</v>
      </c>
      <c r="Q6" s="259">
        <v>0.21353629208822211</v>
      </c>
      <c r="R6" s="259">
        <v>0.10023902844947789</v>
      </c>
      <c r="S6" s="259">
        <v>0.1326328541782763</v>
      </c>
      <c r="T6" s="259">
        <v>0.17766743909477731</v>
      </c>
      <c r="U6" s="259">
        <v>9.5587254663177537E-2</v>
      </c>
      <c r="V6" s="259">
        <v>9.1342145456091234E-2</v>
      </c>
      <c r="W6" s="259">
        <v>7.1150296875484798E-2</v>
      </c>
      <c r="X6" s="259">
        <v>7.5528200846785298E-2</v>
      </c>
      <c r="Y6" s="259">
        <v>8.159302182287459E-2</v>
      </c>
      <c r="DA6" s="67" t="s">
        <v>2445</v>
      </c>
    </row>
    <row r="7" spans="1:105" ht="12" customHeight="1" x14ac:dyDescent="0.25">
      <c r="A7" s="173" t="s">
        <v>92</v>
      </c>
      <c r="B7" s="224">
        <v>0.12710897763413839</v>
      </c>
      <c r="C7" s="224">
        <v>0.1251542944322854</v>
      </c>
      <c r="D7" s="224">
        <v>0.1234615306347656</v>
      </c>
      <c r="E7" s="224">
        <v>0.12601095541558249</v>
      </c>
      <c r="F7" s="224">
        <v>0.1170132813894</v>
      </c>
      <c r="G7" s="224">
        <v>9.9825231762889835E-2</v>
      </c>
      <c r="H7" s="224">
        <v>9.7685407690977402E-2</v>
      </c>
      <c r="I7" s="224">
        <v>0.1063116409138256</v>
      </c>
      <c r="J7" s="224">
        <v>0.1173971052710973</v>
      </c>
      <c r="K7" s="224">
        <v>0.11772978451044</v>
      </c>
      <c r="L7" s="224">
        <v>7.1668173349295664E-2</v>
      </c>
      <c r="M7" s="224">
        <v>0.16801294906490069</v>
      </c>
      <c r="N7" s="224">
        <v>7.3977407430776285E-2</v>
      </c>
      <c r="O7" s="224">
        <v>5.6211343242976233E-2</v>
      </c>
      <c r="P7" s="224">
        <v>7.3439199924519832E-2</v>
      </c>
      <c r="Q7" s="224">
        <v>7.5303674170241836E-2</v>
      </c>
      <c r="R7" s="224">
        <v>3.5349340684357709E-2</v>
      </c>
      <c r="S7" s="224">
        <v>4.6773038613893793E-2</v>
      </c>
      <c r="T7" s="224">
        <v>6.2654506236002661E-2</v>
      </c>
      <c r="U7" s="224">
        <v>3.3708890463500132E-2</v>
      </c>
      <c r="V7" s="224">
        <v>3.2211850698402732E-2</v>
      </c>
      <c r="W7" s="224">
        <v>2.509118576814982E-2</v>
      </c>
      <c r="X7" s="224">
        <v>2.663505566951169E-2</v>
      </c>
      <c r="Y7" s="224">
        <v>2.8773817648649131E-2</v>
      </c>
      <c r="DA7" s="177" t="s">
        <v>2446</v>
      </c>
    </row>
    <row r="8" spans="1:105" ht="12" customHeight="1" x14ac:dyDescent="0.25">
      <c r="A8" s="173" t="s">
        <v>93</v>
      </c>
      <c r="B8" s="224">
        <v>0.84865677445962806</v>
      </c>
      <c r="C8" s="224">
        <v>0.83560612160999403</v>
      </c>
      <c r="D8" s="224">
        <v>0.82430420186314379</v>
      </c>
      <c r="E8" s="224">
        <v>0.84132571089803676</v>
      </c>
      <c r="F8" s="224">
        <v>0.78125177152077274</v>
      </c>
      <c r="G8" s="224">
        <v>0.66649390762486804</v>
      </c>
      <c r="H8" s="224">
        <v>0.65220714182294914</v>
      </c>
      <c r="I8" s="224">
        <v>0.70980111668529289</v>
      </c>
      <c r="J8" s="224">
        <v>0.78381441299161669</v>
      </c>
      <c r="K8" s="224">
        <v>0.78603558175125332</v>
      </c>
      <c r="L8" s="224">
        <v>0.47850027557527508</v>
      </c>
      <c r="M8" s="224">
        <v>1.1217565436744841</v>
      </c>
      <c r="N8" s="224">
        <v>0.49391812554573422</v>
      </c>
      <c r="O8" s="224">
        <v>0.37530108519899719</v>
      </c>
      <c r="P8" s="224">
        <v>0.49032472518368991</v>
      </c>
      <c r="Q8" s="224">
        <v>0.50277308822529898</v>
      </c>
      <c r="R8" s="224">
        <v>0.2360136789929177</v>
      </c>
      <c r="S8" s="224">
        <v>0.31228522816064092</v>
      </c>
      <c r="T8" s="224">
        <v>0.41831955663000991</v>
      </c>
      <c r="U8" s="224">
        <v>0.22506103647303419</v>
      </c>
      <c r="V8" s="224">
        <v>0.21506588930143011</v>
      </c>
      <c r="W8" s="224">
        <v>0.16752400324276021</v>
      </c>
      <c r="X8" s="224">
        <v>0.17783181686113661</v>
      </c>
      <c r="Y8" s="224">
        <v>0.19211149148629211</v>
      </c>
      <c r="DA8" s="177" t="s">
        <v>2447</v>
      </c>
    </row>
    <row r="9" spans="1:105" ht="12" customHeight="1" x14ac:dyDescent="0.25">
      <c r="A9" s="173" t="s">
        <v>94</v>
      </c>
      <c r="B9" s="224">
        <v>0.37143470743737889</v>
      </c>
      <c r="C9" s="224">
        <v>0.3657227805796015</v>
      </c>
      <c r="D9" s="224">
        <v>0.36077622812048182</v>
      </c>
      <c r="E9" s="224">
        <v>0.36822609409550311</v>
      </c>
      <c r="F9" s="224">
        <v>0.34193331382351061</v>
      </c>
      <c r="G9" s="224">
        <v>0.291706820752204</v>
      </c>
      <c r="H9" s="224">
        <v>0.28545387982771647</v>
      </c>
      <c r="I9" s="224">
        <v>0.31066124498045677</v>
      </c>
      <c r="J9" s="224">
        <v>0.34305491446777098</v>
      </c>
      <c r="K9" s="224">
        <v>0.34402706150439821</v>
      </c>
      <c r="L9" s="224">
        <v>0.20942696177754061</v>
      </c>
      <c r="M9" s="224">
        <v>0.49096328003862327</v>
      </c>
      <c r="N9" s="224">
        <v>0.21617494843768051</v>
      </c>
      <c r="O9" s="224">
        <v>0.16425939552604349</v>
      </c>
      <c r="P9" s="224">
        <v>0.214602211788013</v>
      </c>
      <c r="Q9" s="224">
        <v>0.22005053226760671</v>
      </c>
      <c r="R9" s="224">
        <v>0.1032969681574423</v>
      </c>
      <c r="S9" s="224">
        <v>0.1366790154155316</v>
      </c>
      <c r="T9" s="224">
        <v>0.1830874469023559</v>
      </c>
      <c r="U9" s="224">
        <v>9.8503285136848348E-2</v>
      </c>
      <c r="V9" s="224">
        <v>9.4128672599474508E-2</v>
      </c>
      <c r="W9" s="224">
        <v>7.3320841836010425E-2</v>
      </c>
      <c r="X9" s="224">
        <v>7.7832300238140681E-2</v>
      </c>
      <c r="Y9" s="224">
        <v>8.4082137541416566E-2</v>
      </c>
      <c r="DA9" s="177" t="s">
        <v>2448</v>
      </c>
    </row>
    <row r="10" spans="1:105" ht="12" customHeight="1" x14ac:dyDescent="0.25">
      <c r="A10" s="56" t="s">
        <v>95</v>
      </c>
      <c r="B10" s="260">
        <v>0.70317528377255334</v>
      </c>
      <c r="C10" s="260">
        <v>0.68514845645386024</v>
      </c>
      <c r="D10" s="260">
        <v>0.67710769468508403</v>
      </c>
      <c r="E10" s="260">
        <v>0.70045216843416891</v>
      </c>
      <c r="F10" s="260">
        <v>0.65666148062149399</v>
      </c>
      <c r="G10" s="260">
        <v>0.64277628062793024</v>
      </c>
      <c r="H10" s="260">
        <v>0.67548746669062099</v>
      </c>
      <c r="I10" s="260">
        <v>0.69409470680987218</v>
      </c>
      <c r="J10" s="260">
        <v>0.6902269021587184</v>
      </c>
      <c r="K10" s="260">
        <v>0.67485771491326141</v>
      </c>
      <c r="L10" s="260">
        <v>0.52038629716075635</v>
      </c>
      <c r="M10" s="260">
        <v>0.83003058753155168</v>
      </c>
      <c r="N10" s="260">
        <v>0.36233610083056039</v>
      </c>
      <c r="O10" s="260">
        <v>0.27913774053646212</v>
      </c>
      <c r="P10" s="260">
        <v>0.40080177262370281</v>
      </c>
      <c r="Q10" s="260">
        <v>0.42079275365797397</v>
      </c>
      <c r="R10" s="260">
        <v>0.33250753194654248</v>
      </c>
      <c r="S10" s="260">
        <v>0.38488658204727177</v>
      </c>
      <c r="T10" s="260">
        <v>0.45062804346483759</v>
      </c>
      <c r="U10" s="260">
        <v>0.17594539990916841</v>
      </c>
      <c r="V10" s="260">
        <v>0.1682227797409295</v>
      </c>
      <c r="W10" s="260">
        <v>0.13057701902033619</v>
      </c>
      <c r="X10" s="260">
        <v>0.13674531102689441</v>
      </c>
      <c r="Y10" s="260">
        <v>0.14403936868721789</v>
      </c>
      <c r="DA10" s="68" t="s">
        <v>2449</v>
      </c>
    </row>
    <row r="11" spans="1:105" ht="12" customHeight="1" x14ac:dyDescent="0.25">
      <c r="A11" s="37" t="s">
        <v>159</v>
      </c>
      <c r="B11" s="226">
        <v>0.46016116505827548</v>
      </c>
      <c r="C11" s="226">
        <v>0.43218929752221108</v>
      </c>
      <c r="D11" s="226">
        <v>0.43261502196935642</v>
      </c>
      <c r="E11" s="226">
        <v>0.46207026554950958</v>
      </c>
      <c r="F11" s="226">
        <v>0.43935078526490129</v>
      </c>
      <c r="G11" s="226">
        <v>0.51567850706192586</v>
      </c>
      <c r="H11" s="226">
        <v>0.56903284482057082</v>
      </c>
      <c r="I11" s="226">
        <v>0.5610576079259183</v>
      </c>
      <c r="J11" s="226">
        <v>0.49914916417413002</v>
      </c>
      <c r="K11" s="226">
        <v>0.47312277996918628</v>
      </c>
      <c r="L11" s="226">
        <v>0.45296550793158308</v>
      </c>
      <c r="M11" s="226">
        <v>0.12854336974607641</v>
      </c>
      <c r="N11" s="226">
        <v>9.1212045264392541E-2</v>
      </c>
      <c r="O11" s="226">
        <v>2.226126522368977E-2</v>
      </c>
      <c r="P11" s="226">
        <v>0.25690286991057643</v>
      </c>
      <c r="Q11" s="226">
        <v>0.28554605868897742</v>
      </c>
      <c r="R11" s="226">
        <v>0.314445284127497</v>
      </c>
      <c r="S11" s="226">
        <v>0.35372376884889278</v>
      </c>
      <c r="T11" s="226">
        <v>0.39588768296102339</v>
      </c>
      <c r="U11" s="226">
        <v>1.361446608486698E-3</v>
      </c>
      <c r="V11" s="226">
        <v>2.3027235922607062E-3</v>
      </c>
      <c r="W11" s="226">
        <v>4.4873066405347458E-3</v>
      </c>
      <c r="X11" s="226">
        <v>5.6824371876530834E-3</v>
      </c>
      <c r="Y11" s="226">
        <v>1.195303181526822E-2</v>
      </c>
      <c r="DA11" s="69" t="s">
        <v>2450</v>
      </c>
    </row>
    <row r="12" spans="1:105" ht="12" customHeight="1" x14ac:dyDescent="0.25">
      <c r="A12" s="37" t="s">
        <v>35</v>
      </c>
      <c r="B12" s="226">
        <v>3.0177372468052572E-3</v>
      </c>
      <c r="C12" s="226">
        <v>1.252200987100073E-2</v>
      </c>
      <c r="D12" s="226">
        <v>5.0953452760308616E-3</v>
      </c>
      <c r="E12" s="226">
        <v>7.5204331805247566E-3</v>
      </c>
      <c r="F12" s="226">
        <v>8.8787215447437614E-3</v>
      </c>
      <c r="G12" s="226">
        <v>0</v>
      </c>
      <c r="H12" s="226">
        <v>0</v>
      </c>
      <c r="I12" s="226">
        <v>0</v>
      </c>
      <c r="J12" s="226">
        <v>0</v>
      </c>
      <c r="K12" s="226">
        <v>0</v>
      </c>
      <c r="L12" s="226">
        <v>0</v>
      </c>
      <c r="M12" s="226">
        <v>0</v>
      </c>
      <c r="N12" s="226">
        <v>0</v>
      </c>
      <c r="O12" s="226">
        <v>0</v>
      </c>
      <c r="P12" s="226">
        <v>0</v>
      </c>
      <c r="Q12" s="226">
        <v>0</v>
      </c>
      <c r="R12" s="226">
        <v>0</v>
      </c>
      <c r="S12" s="226">
        <v>0</v>
      </c>
      <c r="T12" s="226">
        <v>6.8939028724300023E-5</v>
      </c>
      <c r="U12" s="226">
        <v>2.0758327179140971E-5</v>
      </c>
      <c r="V12" s="226">
        <v>0</v>
      </c>
      <c r="W12" s="226">
        <v>0</v>
      </c>
      <c r="X12" s="226">
        <v>3.2890434627666992E-4</v>
      </c>
      <c r="Y12" s="226">
        <v>1.4362730603916501E-2</v>
      </c>
      <c r="DA12" s="69" t="s">
        <v>2451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2452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2453</v>
      </c>
    </row>
    <row r="15" spans="1:105" ht="12" customHeight="1" x14ac:dyDescent="0.25">
      <c r="A15" s="37" t="s">
        <v>40</v>
      </c>
      <c r="B15" s="226">
        <v>0.2399963814674726</v>
      </c>
      <c r="C15" s="226">
        <v>0.24043714906064839</v>
      </c>
      <c r="D15" s="226">
        <v>0.2393973274396968</v>
      </c>
      <c r="E15" s="226">
        <v>0.23086146970413449</v>
      </c>
      <c r="F15" s="226">
        <v>0.20843197381184889</v>
      </c>
      <c r="G15" s="226">
        <v>0.12709777356600441</v>
      </c>
      <c r="H15" s="226">
        <v>0.1064546218700502</v>
      </c>
      <c r="I15" s="226">
        <v>0.1330370988839539</v>
      </c>
      <c r="J15" s="226">
        <v>0.19107773798458841</v>
      </c>
      <c r="K15" s="226">
        <v>0.20173493494407521</v>
      </c>
      <c r="L15" s="226">
        <v>6.7420789229173272E-2</v>
      </c>
      <c r="M15" s="226">
        <v>0.70148721778547529</v>
      </c>
      <c r="N15" s="226">
        <v>0.27112405556616792</v>
      </c>
      <c r="O15" s="226">
        <v>0.25687647531277241</v>
      </c>
      <c r="P15" s="226">
        <v>0.14389890271312639</v>
      </c>
      <c r="Q15" s="226">
        <v>0.13524669496899661</v>
      </c>
      <c r="R15" s="226">
        <v>1.8062247819045491E-2</v>
      </c>
      <c r="S15" s="226">
        <v>3.116281319837896E-2</v>
      </c>
      <c r="T15" s="226">
        <v>5.4671421475089993E-2</v>
      </c>
      <c r="U15" s="226">
        <v>0.17456319497350259</v>
      </c>
      <c r="V15" s="226">
        <v>0.16592005614866881</v>
      </c>
      <c r="W15" s="226">
        <v>0.12608971237980141</v>
      </c>
      <c r="X15" s="226">
        <v>0.13073396949296459</v>
      </c>
      <c r="Y15" s="226">
        <v>0.1177236062680332</v>
      </c>
      <c r="DA15" s="69" t="s">
        <v>2454</v>
      </c>
    </row>
    <row r="16" spans="1:105" ht="12" customHeight="1" x14ac:dyDescent="0.25">
      <c r="A16" s="57" t="s">
        <v>2403</v>
      </c>
      <c r="B16" s="261">
        <f t="shared" ref="B16:Y16" si="0">B17+B23</f>
        <v>3.5942667508542328</v>
      </c>
      <c r="C16" s="261">
        <f t="shared" si="0"/>
        <v>3.5025341407281401</v>
      </c>
      <c r="D16" s="261">
        <f t="shared" si="0"/>
        <v>3.4604469521779802</v>
      </c>
      <c r="E16" s="261">
        <f t="shared" si="0"/>
        <v>3.5845631597006693</v>
      </c>
      <c r="F16" s="261">
        <f t="shared" si="0"/>
        <v>3.3664747922582072</v>
      </c>
      <c r="G16" s="261">
        <f t="shared" si="0"/>
        <v>3.3136012885034347</v>
      </c>
      <c r="H16" s="261">
        <f t="shared" si="0"/>
        <v>3.4961725013659244</v>
      </c>
      <c r="I16" s="261">
        <f t="shared" si="0"/>
        <v>3.5840794000437222</v>
      </c>
      <c r="J16" s="261">
        <f t="shared" si="0"/>
        <v>3.5379703255532706</v>
      </c>
      <c r="K16" s="261">
        <f t="shared" si="0"/>
        <v>3.449239961881621</v>
      </c>
      <c r="L16" s="261">
        <f t="shared" si="0"/>
        <v>2.6920224284000791</v>
      </c>
      <c r="M16" s="261">
        <f t="shared" si="0"/>
        <v>4.1195108205773856</v>
      </c>
      <c r="N16" s="261">
        <f t="shared" si="0"/>
        <v>1.8164090392493619</v>
      </c>
      <c r="O16" s="261">
        <f t="shared" si="0"/>
        <v>1.3925556531126952</v>
      </c>
      <c r="P16" s="261">
        <f t="shared" si="0"/>
        <v>2.0465159356109588</v>
      </c>
      <c r="Q16" s="261">
        <f t="shared" si="0"/>
        <v>2.151720040083803</v>
      </c>
      <c r="R16" s="261">
        <f t="shared" si="0"/>
        <v>1.7232931860517455</v>
      </c>
      <c r="S16" s="261">
        <f t="shared" si="0"/>
        <v>1.9836648199258573</v>
      </c>
      <c r="T16" s="261">
        <f t="shared" si="0"/>
        <v>2.3114693736318621</v>
      </c>
      <c r="U16" s="261">
        <f t="shared" si="0"/>
        <v>0.84361187267407012</v>
      </c>
      <c r="V16" s="261">
        <f t="shared" si="0"/>
        <v>0.8045927863098421</v>
      </c>
      <c r="W16" s="261">
        <f t="shared" si="0"/>
        <v>0.62070489416727093</v>
      </c>
      <c r="X16" s="261">
        <f t="shared" si="0"/>
        <v>0.65329665581555763</v>
      </c>
      <c r="Y16" s="261">
        <f t="shared" si="0"/>
        <v>0.71174675515647712</v>
      </c>
      <c r="DA16" s="70"/>
    </row>
    <row r="17" spans="1:105" ht="12" customHeight="1" x14ac:dyDescent="0.25">
      <c r="A17" s="60" t="s">
        <v>2404</v>
      </c>
      <c r="B17" s="329">
        <v>2.5593976292592688</v>
      </c>
      <c r="C17" s="329">
        <v>2.469216865748165</v>
      </c>
      <c r="D17" s="329">
        <v>2.433967360231915</v>
      </c>
      <c r="E17" s="329">
        <v>2.5892147468494211</v>
      </c>
      <c r="F17" s="329">
        <v>2.476846727652692</v>
      </c>
      <c r="G17" s="329">
        <v>2.7746779672659341</v>
      </c>
      <c r="H17" s="329">
        <v>3.0589523453370151</v>
      </c>
      <c r="I17" s="329">
        <v>3.034292077957311</v>
      </c>
      <c r="J17" s="329">
        <v>2.717818085309796</v>
      </c>
      <c r="K17" s="329">
        <v>2.5510576526179158</v>
      </c>
      <c r="L17" s="329">
        <v>2.4027403947074149</v>
      </c>
      <c r="M17" s="329">
        <v>0.71389934121138809</v>
      </c>
      <c r="N17" s="329">
        <v>0.46688367667014902</v>
      </c>
      <c r="O17" s="329">
        <v>0.1139479037537052</v>
      </c>
      <c r="P17" s="329">
        <v>1.376781844501249</v>
      </c>
      <c r="Q17" s="329">
        <v>1.5202100191777159</v>
      </c>
      <c r="R17" s="329">
        <v>1.6406747222272711</v>
      </c>
      <c r="S17" s="329">
        <v>1.8377331772450409</v>
      </c>
      <c r="T17" s="329">
        <v>2.0481183788059401</v>
      </c>
      <c r="U17" s="329">
        <v>3.3726574825404317E-2</v>
      </c>
      <c r="V17" s="329">
        <v>4.6974407615741127E-2</v>
      </c>
      <c r="W17" s="329">
        <v>9.351455305229317E-2</v>
      </c>
      <c r="X17" s="329">
        <v>0.11689346925475939</v>
      </c>
      <c r="Y17" s="329">
        <v>0.26782553706905649</v>
      </c>
      <c r="DA17" s="72" t="s">
        <v>2455</v>
      </c>
    </row>
    <row r="18" spans="1:105" ht="12" customHeight="1" x14ac:dyDescent="0.25">
      <c r="A18" s="59" t="s">
        <v>28</v>
      </c>
      <c r="B18" s="230">
        <v>0</v>
      </c>
      <c r="C18" s="230">
        <v>0</v>
      </c>
      <c r="D18" s="230">
        <v>0</v>
      </c>
      <c r="E18" s="230">
        <v>0</v>
      </c>
      <c r="F18" s="230">
        <v>0</v>
      </c>
      <c r="G18" s="230">
        <v>0</v>
      </c>
      <c r="H18" s="230">
        <v>0</v>
      </c>
      <c r="I18" s="230">
        <v>0</v>
      </c>
      <c r="J18" s="230">
        <v>0</v>
      </c>
      <c r="K18" s="230">
        <v>0</v>
      </c>
      <c r="L18" s="230">
        <v>0</v>
      </c>
      <c r="M18" s="230">
        <v>0</v>
      </c>
      <c r="N18" s="230">
        <v>0</v>
      </c>
      <c r="O18" s="230">
        <v>0</v>
      </c>
      <c r="P18" s="230">
        <v>0</v>
      </c>
      <c r="Q18" s="230">
        <v>0</v>
      </c>
      <c r="R18" s="230">
        <v>0</v>
      </c>
      <c r="S18" s="230">
        <v>0</v>
      </c>
      <c r="T18" s="230">
        <v>0</v>
      </c>
      <c r="U18" s="230">
        <v>0</v>
      </c>
      <c r="V18" s="230">
        <v>0</v>
      </c>
      <c r="W18" s="230">
        <v>0</v>
      </c>
      <c r="X18" s="230">
        <v>0</v>
      </c>
      <c r="Y18" s="230">
        <v>0</v>
      </c>
      <c r="DA18" s="71" t="s">
        <v>2456</v>
      </c>
    </row>
    <row r="19" spans="1:105" ht="12" customHeight="1" x14ac:dyDescent="0.25">
      <c r="A19" s="59" t="s">
        <v>31</v>
      </c>
      <c r="B19" s="230">
        <v>0.15406588542734981</v>
      </c>
      <c r="C19" s="230">
        <v>0.15384701016374161</v>
      </c>
      <c r="D19" s="230">
        <v>0.1536515358376076</v>
      </c>
      <c r="E19" s="230">
        <v>0.15471672421911439</v>
      </c>
      <c r="F19" s="230">
        <v>0.15545255411955361</v>
      </c>
      <c r="G19" s="230">
        <v>0.1602283903657562</v>
      </c>
      <c r="H19" s="230">
        <v>0.16210176012430019</v>
      </c>
      <c r="I19" s="230">
        <v>0.16069755646617859</v>
      </c>
      <c r="J19" s="230">
        <v>0.1567303891565125</v>
      </c>
      <c r="K19" s="230">
        <v>0.15093855997387881</v>
      </c>
      <c r="L19" s="230">
        <v>0.15848688783260831</v>
      </c>
      <c r="M19" s="230">
        <v>0</v>
      </c>
      <c r="N19" s="230">
        <v>0</v>
      </c>
      <c r="O19" s="230">
        <v>0</v>
      </c>
      <c r="P19" s="230">
        <v>0.14720018340735841</v>
      </c>
      <c r="Q19" s="230">
        <v>0.14909700557938149</v>
      </c>
      <c r="R19" s="230">
        <v>0.1615871016635699</v>
      </c>
      <c r="S19" s="230">
        <v>0.1153280105642383</v>
      </c>
      <c r="T19" s="230">
        <v>8.3540010697408851E-2</v>
      </c>
      <c r="U19" s="230">
        <v>2.6061886884153739E-2</v>
      </c>
      <c r="V19" s="230">
        <v>3.5072512978788349E-2</v>
      </c>
      <c r="W19" s="230">
        <v>6.9415943902774807E-2</v>
      </c>
      <c r="X19" s="230">
        <v>8.4193561384185892E-2</v>
      </c>
      <c r="Y19" s="230">
        <v>0.15391249463842871</v>
      </c>
      <c r="DA19" s="71" t="s">
        <v>2457</v>
      </c>
    </row>
    <row r="20" spans="1:105" ht="12" customHeight="1" x14ac:dyDescent="0.25">
      <c r="A20" s="59" t="s">
        <v>159</v>
      </c>
      <c r="B20" s="230">
        <v>2.0404887105509002</v>
      </c>
      <c r="C20" s="230">
        <v>1.910071504906363</v>
      </c>
      <c r="D20" s="230">
        <v>1.907550809323777</v>
      </c>
      <c r="E20" s="230">
        <v>2.04868502004381</v>
      </c>
      <c r="F20" s="230">
        <v>1.92840850415152</v>
      </c>
      <c r="G20" s="230">
        <v>2.24859666871542</v>
      </c>
      <c r="H20" s="230">
        <v>2.4033470319768981</v>
      </c>
      <c r="I20" s="230">
        <v>2.3843659341422891</v>
      </c>
      <c r="J20" s="230">
        <v>2.203221848890216</v>
      </c>
      <c r="K20" s="230">
        <v>2.1662109194316268</v>
      </c>
      <c r="L20" s="230">
        <v>1.9986477556508579</v>
      </c>
      <c r="M20" s="230">
        <v>0.64175390094536</v>
      </c>
      <c r="N20" s="230">
        <v>0.46688367667014902</v>
      </c>
      <c r="O20" s="230">
        <v>0.1139479037537052</v>
      </c>
      <c r="P20" s="230">
        <v>1.2295816610938901</v>
      </c>
      <c r="Q20" s="230">
        <v>1.371113013598334</v>
      </c>
      <c r="R20" s="230">
        <v>1.4790876205637009</v>
      </c>
      <c r="S20" s="230">
        <v>1.7034153474819069</v>
      </c>
      <c r="T20" s="230">
        <v>1.961056402971407</v>
      </c>
      <c r="U20" s="230">
        <v>6.4955352634023713E-3</v>
      </c>
      <c r="V20" s="230">
        <v>1.0812768958945869E-2</v>
      </c>
      <c r="W20" s="230">
        <v>1.9293767297507071E-2</v>
      </c>
      <c r="X20" s="230">
        <v>2.3976238081825741E-2</v>
      </c>
      <c r="Y20" s="230">
        <v>4.6351513417789543E-2</v>
      </c>
      <c r="DA20" s="71" t="s">
        <v>2458</v>
      </c>
    </row>
    <row r="21" spans="1:105" ht="12" customHeight="1" x14ac:dyDescent="0.25">
      <c r="A21" s="59" t="s">
        <v>32</v>
      </c>
      <c r="B21" s="230">
        <v>0.35178192895147492</v>
      </c>
      <c r="C21" s="230">
        <v>0.35128216638419202</v>
      </c>
      <c r="D21" s="230">
        <v>0.35083583567757798</v>
      </c>
      <c r="E21" s="230">
        <v>0.35326800307468709</v>
      </c>
      <c r="F21" s="230">
        <v>0.35494813921279911</v>
      </c>
      <c r="G21" s="230">
        <v>0.36585290818475791</v>
      </c>
      <c r="H21" s="230">
        <v>0.49350355323581618</v>
      </c>
      <c r="I21" s="230">
        <v>0.48922858734884311</v>
      </c>
      <c r="J21" s="230">
        <v>0.35786584726306769</v>
      </c>
      <c r="K21" s="230">
        <v>0.23390817321241039</v>
      </c>
      <c r="L21" s="230">
        <v>0.24560575122394929</v>
      </c>
      <c r="M21" s="230">
        <v>7.2145440266028094E-2</v>
      </c>
      <c r="N21" s="230">
        <v>0</v>
      </c>
      <c r="O21" s="230">
        <v>0</v>
      </c>
      <c r="P21" s="230">
        <v>0</v>
      </c>
      <c r="Q21" s="230">
        <v>0</v>
      </c>
      <c r="R21" s="230">
        <v>0</v>
      </c>
      <c r="S21" s="230">
        <v>1.8989819198895509E-2</v>
      </c>
      <c r="T21" s="230">
        <v>3.188648111170977E-3</v>
      </c>
      <c r="U21" s="230">
        <v>1.072485080123396E-3</v>
      </c>
      <c r="V21" s="230">
        <v>1.08912567800692E-3</v>
      </c>
      <c r="W21" s="230">
        <v>4.8048418520112964E-3</v>
      </c>
      <c r="X21" s="230">
        <v>7.3691347178450788E-3</v>
      </c>
      <c r="Y21" s="230">
        <v>1.319931938196341E-2</v>
      </c>
      <c r="DA21" s="71" t="s">
        <v>2459</v>
      </c>
    </row>
    <row r="22" spans="1:105" ht="12" customHeight="1" x14ac:dyDescent="0.25">
      <c r="A22" s="59" t="s">
        <v>35</v>
      </c>
      <c r="B22" s="230">
        <v>1.306110432954463E-2</v>
      </c>
      <c r="C22" s="230">
        <v>5.401618429386805E-2</v>
      </c>
      <c r="D22" s="230">
        <v>2.1929179392952271E-2</v>
      </c>
      <c r="E22" s="230">
        <v>3.2544999511808947E-2</v>
      </c>
      <c r="F22" s="230">
        <v>3.8037530168819278E-2</v>
      </c>
      <c r="G22" s="230">
        <v>0</v>
      </c>
      <c r="H22" s="230">
        <v>0</v>
      </c>
      <c r="I22" s="230">
        <v>0</v>
      </c>
      <c r="J22" s="230">
        <v>0</v>
      </c>
      <c r="K22" s="230">
        <v>0</v>
      </c>
      <c r="L22" s="230">
        <v>0</v>
      </c>
      <c r="M22" s="230">
        <v>0</v>
      </c>
      <c r="N22" s="230">
        <v>0</v>
      </c>
      <c r="O22" s="230">
        <v>0</v>
      </c>
      <c r="P22" s="230">
        <v>0</v>
      </c>
      <c r="Q22" s="230">
        <v>0</v>
      </c>
      <c r="R22" s="230">
        <v>0</v>
      </c>
      <c r="S22" s="230">
        <v>0</v>
      </c>
      <c r="T22" s="230">
        <v>3.3331702595379838E-4</v>
      </c>
      <c r="U22" s="230">
        <v>9.666759772480524E-5</v>
      </c>
      <c r="V22" s="230">
        <v>0</v>
      </c>
      <c r="W22" s="230">
        <v>0</v>
      </c>
      <c r="X22" s="230">
        <v>1.354535070902718E-3</v>
      </c>
      <c r="Y22" s="230">
        <v>5.4362209630874868E-2</v>
      </c>
      <c r="DA22" s="71" t="s">
        <v>2460</v>
      </c>
    </row>
    <row r="23" spans="1:105" ht="12" customHeight="1" x14ac:dyDescent="0.25">
      <c r="A23" s="60" t="s">
        <v>2411</v>
      </c>
      <c r="B23" s="329">
        <v>1.0348691215949639</v>
      </c>
      <c r="C23" s="329">
        <v>1.0333172749799751</v>
      </c>
      <c r="D23" s="329">
        <v>1.026479591946065</v>
      </c>
      <c r="E23" s="329">
        <v>0.99534841285124809</v>
      </c>
      <c r="F23" s="329">
        <v>0.88962806460551536</v>
      </c>
      <c r="G23" s="329">
        <v>0.53892332123750086</v>
      </c>
      <c r="H23" s="329">
        <v>0.4372201560289094</v>
      </c>
      <c r="I23" s="329">
        <v>0.54978732208641112</v>
      </c>
      <c r="J23" s="329">
        <v>0.82015224024347477</v>
      </c>
      <c r="K23" s="329">
        <v>0.89818230926370513</v>
      </c>
      <c r="L23" s="329">
        <v>0.28928203369266431</v>
      </c>
      <c r="M23" s="329">
        <v>3.4056114793659971</v>
      </c>
      <c r="N23" s="329">
        <v>1.349525362579213</v>
      </c>
      <c r="O23" s="329">
        <v>1.27860774935899</v>
      </c>
      <c r="P23" s="329">
        <v>0.66973409110970972</v>
      </c>
      <c r="Q23" s="329">
        <v>0.63151002090608699</v>
      </c>
      <c r="R23" s="329">
        <v>8.2618463824474561E-2</v>
      </c>
      <c r="S23" s="329">
        <v>0.1459316426808164</v>
      </c>
      <c r="T23" s="329">
        <v>0.26335099482592189</v>
      </c>
      <c r="U23" s="329">
        <v>0.80988529784866581</v>
      </c>
      <c r="V23" s="329">
        <v>0.75761837869410098</v>
      </c>
      <c r="W23" s="329">
        <v>0.52719034111497776</v>
      </c>
      <c r="X23" s="329">
        <v>0.53640318656079822</v>
      </c>
      <c r="Y23" s="329">
        <v>0.44392121808742058</v>
      </c>
      <c r="DA23" s="72" t="s">
        <v>2461</v>
      </c>
    </row>
    <row r="24" spans="1:105" ht="12" customHeight="1" x14ac:dyDescent="0.25">
      <c r="A24" s="57" t="s">
        <v>2413</v>
      </c>
      <c r="B24" s="261">
        <f t="shared" ref="B24:Y24" si="1">B25+B26</f>
        <v>0.80465652261788612</v>
      </c>
      <c r="C24" s="261">
        <f t="shared" si="1"/>
        <v>0.99161377820838859</v>
      </c>
      <c r="D24" s="261">
        <f t="shared" si="1"/>
        <v>0.84758198340700452</v>
      </c>
      <c r="E24" s="261">
        <f t="shared" si="1"/>
        <v>0.92472636867108882</v>
      </c>
      <c r="F24" s="261">
        <f t="shared" si="1"/>
        <v>0.89655471020146127</v>
      </c>
      <c r="G24" s="261">
        <f t="shared" si="1"/>
        <v>0.3290650113941091</v>
      </c>
      <c r="H24" s="261">
        <f t="shared" si="1"/>
        <v>0.32201127137096758</v>
      </c>
      <c r="I24" s="261">
        <f t="shared" si="1"/>
        <v>0.35044688312599132</v>
      </c>
      <c r="J24" s="261">
        <f t="shared" si="1"/>
        <v>0.38698913192035528</v>
      </c>
      <c r="K24" s="261">
        <f t="shared" si="1"/>
        <v>0.388085779488827</v>
      </c>
      <c r="L24" s="261">
        <f t="shared" si="1"/>
        <v>0.236247768858656</v>
      </c>
      <c r="M24" s="261">
        <f t="shared" si="1"/>
        <v>0.55383976597941154</v>
      </c>
      <c r="N24" s="261">
        <f t="shared" si="1"/>
        <v>0.243859953933658</v>
      </c>
      <c r="O24" s="261">
        <f t="shared" si="1"/>
        <v>0.1852957010774956</v>
      </c>
      <c r="P24" s="261">
        <f t="shared" si="1"/>
        <v>0.2420858006855158</v>
      </c>
      <c r="Q24" s="261">
        <f t="shared" si="1"/>
        <v>0.2482318744594274</v>
      </c>
      <c r="R24" s="261">
        <f t="shared" si="1"/>
        <v>0.1165259623208479</v>
      </c>
      <c r="S24" s="261">
        <f t="shared" si="1"/>
        <v>0.15418316804890031</v>
      </c>
      <c r="T24" s="261">
        <f t="shared" si="1"/>
        <v>0.29317495384879766</v>
      </c>
      <c r="U24" s="261">
        <f t="shared" si="1"/>
        <v>0.13670159174960425</v>
      </c>
      <c r="V24" s="261">
        <f t="shared" si="1"/>
        <v>0.1061835052111116</v>
      </c>
      <c r="W24" s="261">
        <f t="shared" si="1"/>
        <v>8.2710865628636984E-2</v>
      </c>
      <c r="X24" s="261">
        <f t="shared" si="1"/>
        <v>0.14063021244246687</v>
      </c>
      <c r="Y24" s="261">
        <f t="shared" si="1"/>
        <v>0.2517978929271073</v>
      </c>
      <c r="DA24" s="70"/>
    </row>
    <row r="25" spans="1:105" ht="12" customHeight="1" x14ac:dyDescent="0.25">
      <c r="A25" s="60" t="s">
        <v>2414</v>
      </c>
      <c r="B25" s="262">
        <v>0.38565306592848619</v>
      </c>
      <c r="C25" s="262">
        <v>0.57905376110565998</v>
      </c>
      <c r="D25" s="262">
        <v>0.4406020118346633</v>
      </c>
      <c r="E25" s="262">
        <v>0.50934244471383772</v>
      </c>
      <c r="F25" s="262">
        <v>0.51083081962113164</v>
      </c>
      <c r="G25" s="262">
        <v>0</v>
      </c>
      <c r="H25" s="262">
        <v>0</v>
      </c>
      <c r="I25" s="262">
        <v>0</v>
      </c>
      <c r="J25" s="262">
        <v>0</v>
      </c>
      <c r="K25" s="262">
        <v>0</v>
      </c>
      <c r="L25" s="262">
        <v>0</v>
      </c>
      <c r="M25" s="262">
        <v>0</v>
      </c>
      <c r="N25" s="262">
        <v>0</v>
      </c>
      <c r="O25" s="262">
        <v>0</v>
      </c>
      <c r="P25" s="262">
        <v>0</v>
      </c>
      <c r="Q25" s="262">
        <v>0</v>
      </c>
      <c r="R25" s="262">
        <v>0</v>
      </c>
      <c r="S25" s="262">
        <v>0</v>
      </c>
      <c r="T25" s="262">
        <v>8.6639938158435542E-2</v>
      </c>
      <c r="U25" s="262">
        <v>2.5583227899453258E-2</v>
      </c>
      <c r="V25" s="262">
        <v>0</v>
      </c>
      <c r="W25" s="262">
        <v>0</v>
      </c>
      <c r="X25" s="262">
        <v>5.2830116789407057E-2</v>
      </c>
      <c r="Y25" s="262">
        <v>0.1569475583454184</v>
      </c>
      <c r="DA25" s="72" t="s">
        <v>2462</v>
      </c>
    </row>
    <row r="26" spans="1:105" ht="12" customHeight="1" x14ac:dyDescent="0.25">
      <c r="A26" s="60" t="s">
        <v>2416</v>
      </c>
      <c r="B26" s="262">
        <v>0.41900345668939998</v>
      </c>
      <c r="C26" s="262">
        <v>0.4125600171027286</v>
      </c>
      <c r="D26" s="262">
        <v>0.40697997157234123</v>
      </c>
      <c r="E26" s="262">
        <v>0.4153839239572511</v>
      </c>
      <c r="F26" s="262">
        <v>0.38572389058032969</v>
      </c>
      <c r="G26" s="262">
        <v>0.3290650113941091</v>
      </c>
      <c r="H26" s="262">
        <v>0.32201127137096758</v>
      </c>
      <c r="I26" s="262">
        <v>0.35044688312599132</v>
      </c>
      <c r="J26" s="262">
        <v>0.38698913192035528</v>
      </c>
      <c r="K26" s="262">
        <v>0.388085779488827</v>
      </c>
      <c r="L26" s="262">
        <v>0.236247768858656</v>
      </c>
      <c r="M26" s="262">
        <v>0.55383976597941154</v>
      </c>
      <c r="N26" s="262">
        <v>0.243859953933658</v>
      </c>
      <c r="O26" s="262">
        <v>0.1852957010774956</v>
      </c>
      <c r="P26" s="262">
        <v>0.2420858006855158</v>
      </c>
      <c r="Q26" s="262">
        <v>0.2482318744594274</v>
      </c>
      <c r="R26" s="262">
        <v>0.1165259623208479</v>
      </c>
      <c r="S26" s="262">
        <v>0.15418316804890031</v>
      </c>
      <c r="T26" s="262">
        <v>0.20653501569036209</v>
      </c>
      <c r="U26" s="262">
        <v>0.111118363850151</v>
      </c>
      <c r="V26" s="262">
        <v>0.1061835052111116</v>
      </c>
      <c r="W26" s="262">
        <v>8.2710865628636984E-2</v>
      </c>
      <c r="X26" s="262">
        <v>8.7800095653059823E-2</v>
      </c>
      <c r="Y26" s="262">
        <v>9.4850334581688872E-2</v>
      </c>
      <c r="DA26" s="72" t="s">
        <v>2463</v>
      </c>
    </row>
    <row r="27" spans="1:105" ht="12" customHeight="1" x14ac:dyDescent="0.25">
      <c r="A27" s="57" t="s">
        <v>2418</v>
      </c>
      <c r="B27" s="261">
        <f t="shared" ref="B27:Y27" si="2">B28+B34</f>
        <v>4.4011429602296737</v>
      </c>
      <c r="C27" s="261">
        <f t="shared" si="2"/>
        <v>4.2888173151773152</v>
      </c>
      <c r="D27" s="261">
        <f t="shared" si="2"/>
        <v>4.2372819822587502</v>
      </c>
      <c r="E27" s="261">
        <f t="shared" si="2"/>
        <v>4.3892610118783688</v>
      </c>
      <c r="F27" s="261">
        <f t="shared" si="2"/>
        <v>4.12221403133658</v>
      </c>
      <c r="G27" s="261">
        <f t="shared" si="2"/>
        <v>4.0574709655144092</v>
      </c>
      <c r="H27" s="261">
        <f t="shared" si="2"/>
        <v>4.2810275526929686</v>
      </c>
      <c r="I27" s="261">
        <f t="shared" si="2"/>
        <v>4.3886686531147614</v>
      </c>
      <c r="J27" s="261">
        <f t="shared" si="2"/>
        <v>4.3322085619019619</v>
      </c>
      <c r="K27" s="261">
        <f t="shared" si="2"/>
        <v>4.2235591369979026</v>
      </c>
      <c r="L27" s="261">
        <f t="shared" si="2"/>
        <v>3.2963539939592827</v>
      </c>
      <c r="M27" s="261">
        <f t="shared" si="2"/>
        <v>5.0442989639723077</v>
      </c>
      <c r="N27" s="261">
        <f t="shared" si="2"/>
        <v>2.2241743337747302</v>
      </c>
      <c r="O27" s="261">
        <f t="shared" si="2"/>
        <v>1.7051701874849334</v>
      </c>
      <c r="P27" s="261">
        <f t="shared" si="2"/>
        <v>2.5059378803399501</v>
      </c>
      <c r="Q27" s="261">
        <f t="shared" si="2"/>
        <v>2.6347592327556777</v>
      </c>
      <c r="R27" s="261">
        <f t="shared" si="2"/>
        <v>2.1101549216960152</v>
      </c>
      <c r="S27" s="261">
        <f t="shared" si="2"/>
        <v>2.4289773305214579</v>
      </c>
      <c r="T27" s="261">
        <f t="shared" si="2"/>
        <v>2.830370661590035</v>
      </c>
      <c r="U27" s="261">
        <f t="shared" si="2"/>
        <v>1.0329941298049843</v>
      </c>
      <c r="V27" s="261">
        <f t="shared" si="2"/>
        <v>0.98521565670592937</v>
      </c>
      <c r="W27" s="261">
        <f t="shared" si="2"/>
        <v>0.76004680918441347</v>
      </c>
      <c r="X27" s="261">
        <f t="shared" si="2"/>
        <v>0.79995508875374388</v>
      </c>
      <c r="Y27" s="261">
        <f t="shared" si="2"/>
        <v>0.87152663896711458</v>
      </c>
      <c r="DA27" s="70"/>
    </row>
    <row r="28" spans="1:105" ht="12" customHeight="1" x14ac:dyDescent="0.25">
      <c r="A28" s="60" t="s">
        <v>2419</v>
      </c>
      <c r="B28" s="329">
        <v>3.133956280725636</v>
      </c>
      <c r="C28" s="329">
        <v>3.0235308560181622</v>
      </c>
      <c r="D28" s="329">
        <v>2.9803681962023441</v>
      </c>
      <c r="E28" s="329">
        <v>3.170467036958474</v>
      </c>
      <c r="F28" s="329">
        <v>3.0328735440645209</v>
      </c>
      <c r="G28" s="329">
        <v>3.3975648578766529</v>
      </c>
      <c r="H28" s="329">
        <v>3.7456559330657329</v>
      </c>
      <c r="I28" s="329">
        <v>3.7154596872946661</v>
      </c>
      <c r="J28" s="329">
        <v>3.3279405126242381</v>
      </c>
      <c r="K28" s="329">
        <v>3.1237440644301011</v>
      </c>
      <c r="L28" s="329">
        <v>2.9421310955601019</v>
      </c>
      <c r="M28" s="329">
        <v>0.8741624586261898</v>
      </c>
      <c r="N28" s="329">
        <v>0.57169429796344795</v>
      </c>
      <c r="O28" s="329">
        <v>0.13952804541270031</v>
      </c>
      <c r="P28" s="329">
        <v>1.685855319797448</v>
      </c>
      <c r="Q28" s="329">
        <v>1.861481656135979</v>
      </c>
      <c r="R28" s="329">
        <v>2.0089894557884951</v>
      </c>
      <c r="S28" s="329">
        <v>2.250285523157193</v>
      </c>
      <c r="T28" s="329">
        <v>2.5079000556807429</v>
      </c>
      <c r="U28" s="329">
        <v>4.1297846724984877E-2</v>
      </c>
      <c r="V28" s="329">
        <v>5.7519682794785067E-2</v>
      </c>
      <c r="W28" s="329">
        <v>0.11450761598239979</v>
      </c>
      <c r="X28" s="329">
        <v>0.1431348603119503</v>
      </c>
      <c r="Y28" s="329">
        <v>0.32794963722741599</v>
      </c>
      <c r="DA28" s="72" t="s">
        <v>2464</v>
      </c>
    </row>
    <row r="29" spans="1:105" ht="12" customHeight="1" x14ac:dyDescent="0.25">
      <c r="A29" s="59" t="s">
        <v>28</v>
      </c>
      <c r="B29" s="230">
        <v>0</v>
      </c>
      <c r="C29" s="230">
        <v>0</v>
      </c>
      <c r="D29" s="230">
        <v>0</v>
      </c>
      <c r="E29" s="230">
        <v>0</v>
      </c>
      <c r="F29" s="230">
        <v>0</v>
      </c>
      <c r="G29" s="230">
        <v>0</v>
      </c>
      <c r="H29" s="230">
        <v>0</v>
      </c>
      <c r="I29" s="230">
        <v>0</v>
      </c>
      <c r="J29" s="230">
        <v>0</v>
      </c>
      <c r="K29" s="230">
        <v>0</v>
      </c>
      <c r="L29" s="230">
        <v>0</v>
      </c>
      <c r="M29" s="230">
        <v>0</v>
      </c>
      <c r="N29" s="230">
        <v>0</v>
      </c>
      <c r="O29" s="230">
        <v>0</v>
      </c>
      <c r="P29" s="230">
        <v>0</v>
      </c>
      <c r="Q29" s="230">
        <v>0</v>
      </c>
      <c r="R29" s="230">
        <v>0</v>
      </c>
      <c r="S29" s="230">
        <v>0</v>
      </c>
      <c r="T29" s="230">
        <v>0</v>
      </c>
      <c r="U29" s="230">
        <v>0</v>
      </c>
      <c r="V29" s="230">
        <v>0</v>
      </c>
      <c r="W29" s="230">
        <v>0</v>
      </c>
      <c r="X29" s="230">
        <v>0</v>
      </c>
      <c r="Y29" s="230">
        <v>0</v>
      </c>
      <c r="DA29" s="71" t="s">
        <v>2465</v>
      </c>
    </row>
    <row r="30" spans="1:105" ht="12" customHeight="1" x14ac:dyDescent="0.25">
      <c r="A30" s="59" t="s">
        <v>31</v>
      </c>
      <c r="B30" s="230">
        <v>0.18865210460491821</v>
      </c>
      <c r="C30" s="230">
        <v>0.1883840940780509</v>
      </c>
      <c r="D30" s="230">
        <v>0.1881447377603358</v>
      </c>
      <c r="E30" s="230">
        <v>0.18944905006422169</v>
      </c>
      <c r="F30" s="230">
        <v>0.19035006626884121</v>
      </c>
      <c r="G30" s="230">
        <v>0.19619802901929331</v>
      </c>
      <c r="H30" s="230">
        <v>0.19849195117261251</v>
      </c>
      <c r="I30" s="230">
        <v>0.1967725181218514</v>
      </c>
      <c r="J30" s="230">
        <v>0.1919147622324642</v>
      </c>
      <c r="K30" s="230">
        <v>0.18482272649862699</v>
      </c>
      <c r="L30" s="230">
        <v>0.19406557693788759</v>
      </c>
      <c r="M30" s="230">
        <v>0</v>
      </c>
      <c r="N30" s="230">
        <v>0</v>
      </c>
      <c r="O30" s="230">
        <v>0</v>
      </c>
      <c r="P30" s="230">
        <v>0.18024512253962269</v>
      </c>
      <c r="Q30" s="230">
        <v>0.18256776193393651</v>
      </c>
      <c r="R30" s="230">
        <v>0.19786175713906509</v>
      </c>
      <c r="S30" s="230">
        <v>0.14121797211947551</v>
      </c>
      <c r="T30" s="230">
        <v>0.10229389064988841</v>
      </c>
      <c r="U30" s="230">
        <v>3.1912514552024991E-2</v>
      </c>
      <c r="V30" s="230">
        <v>4.2945934259740838E-2</v>
      </c>
      <c r="W30" s="230">
        <v>8.4999114982989551E-2</v>
      </c>
      <c r="X30" s="230">
        <v>0.10309415679696229</v>
      </c>
      <c r="Y30" s="230">
        <v>0.1884642791490963</v>
      </c>
      <c r="DA30" s="71" t="s">
        <v>2466</v>
      </c>
    </row>
    <row r="31" spans="1:105" ht="12" customHeight="1" x14ac:dyDescent="0.25">
      <c r="A31" s="59" t="s">
        <v>159</v>
      </c>
      <c r="B31" s="230">
        <v>2.4985576047562041</v>
      </c>
      <c r="C31" s="230">
        <v>2.3388630672322832</v>
      </c>
      <c r="D31" s="230">
        <v>2.3357765012127878</v>
      </c>
      <c r="E31" s="230">
        <v>2.5085939020944612</v>
      </c>
      <c r="F31" s="230">
        <v>2.361316535695738</v>
      </c>
      <c r="G31" s="230">
        <v>2.753383675978065</v>
      </c>
      <c r="H31" s="230">
        <v>2.942873916706406</v>
      </c>
      <c r="I31" s="230">
        <v>2.9196317560925982</v>
      </c>
      <c r="J31" s="230">
        <v>2.6978226721104668</v>
      </c>
      <c r="K31" s="230">
        <v>2.652503166650972</v>
      </c>
      <c r="L31" s="230">
        <v>2.4473237824296228</v>
      </c>
      <c r="M31" s="230">
        <v>0.78582110319840026</v>
      </c>
      <c r="N31" s="230">
        <v>0.57169429796344795</v>
      </c>
      <c r="O31" s="230">
        <v>0.13952804541270031</v>
      </c>
      <c r="P31" s="230">
        <v>1.5056101972578251</v>
      </c>
      <c r="Q31" s="230">
        <v>1.6789138942020421</v>
      </c>
      <c r="R31" s="230">
        <v>1.81112769864943</v>
      </c>
      <c r="S31" s="230">
        <v>2.0858147112023349</v>
      </c>
      <c r="T31" s="230">
        <v>2.401293554658865</v>
      </c>
      <c r="U31" s="230">
        <v>7.9537166490641301E-3</v>
      </c>
      <c r="V31" s="230">
        <v>1.3240125255852079E-2</v>
      </c>
      <c r="W31" s="230">
        <v>2.362502118062091E-2</v>
      </c>
      <c r="X31" s="230">
        <v>2.935865887570498E-2</v>
      </c>
      <c r="Y31" s="230">
        <v>5.675695520545658E-2</v>
      </c>
      <c r="DA31" s="71" t="s">
        <v>2467</v>
      </c>
    </row>
    <row r="32" spans="1:105" ht="12" customHeight="1" x14ac:dyDescent="0.25">
      <c r="A32" s="59" t="s">
        <v>32</v>
      </c>
      <c r="B32" s="230">
        <v>0.43075338238956129</v>
      </c>
      <c r="C32" s="230">
        <v>0.43014142822554119</v>
      </c>
      <c r="D32" s="230">
        <v>0.42959490082968738</v>
      </c>
      <c r="E32" s="230">
        <v>0.43257306498941289</v>
      </c>
      <c r="F32" s="230">
        <v>0.43463037454628473</v>
      </c>
      <c r="G32" s="230">
        <v>0.44798315287929541</v>
      </c>
      <c r="H32" s="230">
        <v>0.60429006518671391</v>
      </c>
      <c r="I32" s="230">
        <v>0.59905541308021593</v>
      </c>
      <c r="J32" s="230">
        <v>0.43820307828130728</v>
      </c>
      <c r="K32" s="230">
        <v>0.28641817128050268</v>
      </c>
      <c r="L32" s="230">
        <v>0.30074173619259098</v>
      </c>
      <c r="M32" s="230">
        <v>8.8341355427789564E-2</v>
      </c>
      <c r="N32" s="230">
        <v>0</v>
      </c>
      <c r="O32" s="230">
        <v>0</v>
      </c>
      <c r="P32" s="230">
        <v>0</v>
      </c>
      <c r="Q32" s="230">
        <v>0</v>
      </c>
      <c r="R32" s="230">
        <v>0</v>
      </c>
      <c r="S32" s="230">
        <v>2.325283983538225E-2</v>
      </c>
      <c r="T32" s="230">
        <v>3.9044670749032381E-3</v>
      </c>
      <c r="U32" s="230">
        <v>1.313247036885792E-3</v>
      </c>
      <c r="V32" s="230">
        <v>1.3336232791921481E-3</v>
      </c>
      <c r="W32" s="230">
        <v>5.8834798187893424E-3</v>
      </c>
      <c r="X32" s="230">
        <v>9.0234302667490714E-3</v>
      </c>
      <c r="Y32" s="230">
        <v>1.6162431896281731E-2</v>
      </c>
      <c r="DA32" s="71" t="s">
        <v>2468</v>
      </c>
    </row>
    <row r="33" spans="1:105" ht="12" customHeight="1" x14ac:dyDescent="0.25">
      <c r="A33" s="59" t="s">
        <v>35</v>
      </c>
      <c r="B33" s="230">
        <v>1.5993188974952621E-2</v>
      </c>
      <c r="C33" s="230">
        <v>6.6142266482287423E-2</v>
      </c>
      <c r="D33" s="230">
        <v>2.6852056399533381E-2</v>
      </c>
      <c r="E33" s="230">
        <v>3.9851019810378301E-2</v>
      </c>
      <c r="F33" s="230">
        <v>4.6576567553656259E-2</v>
      </c>
      <c r="G33" s="230">
        <v>0</v>
      </c>
      <c r="H33" s="230">
        <v>0</v>
      </c>
      <c r="I33" s="230">
        <v>0</v>
      </c>
      <c r="J33" s="230">
        <v>0</v>
      </c>
      <c r="K33" s="230">
        <v>0</v>
      </c>
      <c r="L33" s="230">
        <v>0</v>
      </c>
      <c r="M33" s="230">
        <v>0</v>
      </c>
      <c r="N33" s="230">
        <v>0</v>
      </c>
      <c r="O33" s="230">
        <v>0</v>
      </c>
      <c r="P33" s="230">
        <v>0</v>
      </c>
      <c r="Q33" s="230">
        <v>0</v>
      </c>
      <c r="R33" s="230">
        <v>0</v>
      </c>
      <c r="S33" s="230">
        <v>0</v>
      </c>
      <c r="T33" s="230">
        <v>4.0814329708628361E-4</v>
      </c>
      <c r="U33" s="230">
        <v>1.183684870099656E-4</v>
      </c>
      <c r="V33" s="230">
        <v>0</v>
      </c>
      <c r="W33" s="230">
        <v>0</v>
      </c>
      <c r="X33" s="230">
        <v>1.6586143725339389E-3</v>
      </c>
      <c r="Y33" s="230">
        <v>6.6565970976581457E-2</v>
      </c>
      <c r="DA33" s="71" t="s">
        <v>2469</v>
      </c>
    </row>
    <row r="34" spans="1:105" ht="12" customHeight="1" x14ac:dyDescent="0.25">
      <c r="A34" s="60" t="s">
        <v>2426</v>
      </c>
      <c r="B34" s="329">
        <v>1.2671866795040381</v>
      </c>
      <c r="C34" s="329">
        <v>1.2652864591591531</v>
      </c>
      <c r="D34" s="329">
        <v>1.2569137860564059</v>
      </c>
      <c r="E34" s="329">
        <v>1.2187939749198951</v>
      </c>
      <c r="F34" s="329">
        <v>1.0893404872720589</v>
      </c>
      <c r="G34" s="329">
        <v>0.65990610763775603</v>
      </c>
      <c r="H34" s="329">
        <v>0.53537161962723601</v>
      </c>
      <c r="I34" s="329">
        <v>0.67320896582009526</v>
      </c>
      <c r="J34" s="329">
        <v>1.0042680492777241</v>
      </c>
      <c r="K34" s="329">
        <v>1.099815072567802</v>
      </c>
      <c r="L34" s="329">
        <v>0.35422289839918092</v>
      </c>
      <c r="M34" s="329">
        <v>4.1701365053461181</v>
      </c>
      <c r="N34" s="329">
        <v>1.6524800358112821</v>
      </c>
      <c r="O34" s="329">
        <v>1.5656421420722331</v>
      </c>
      <c r="P34" s="329">
        <v>0.82008256054250206</v>
      </c>
      <c r="Q34" s="329">
        <v>0.77327757661969843</v>
      </c>
      <c r="R34" s="329">
        <v>0.1011654659075199</v>
      </c>
      <c r="S34" s="329">
        <v>0.17869180736426499</v>
      </c>
      <c r="T34" s="329">
        <v>0.32247060590929211</v>
      </c>
      <c r="U34" s="329">
        <v>0.99169628307999935</v>
      </c>
      <c r="V34" s="329">
        <v>0.92769597391114433</v>
      </c>
      <c r="W34" s="329">
        <v>0.64553919320201369</v>
      </c>
      <c r="X34" s="329">
        <v>0.65682022844179355</v>
      </c>
      <c r="Y34" s="329">
        <v>0.54357700173969858</v>
      </c>
      <c r="DA34" s="72" t="s">
        <v>2470</v>
      </c>
    </row>
    <row r="35" spans="1:105" ht="12" customHeight="1" x14ac:dyDescent="0.25">
      <c r="A35" s="57" t="s">
        <v>2428</v>
      </c>
      <c r="B35" s="261">
        <v>4.0325853119820643</v>
      </c>
      <c r="C35" s="261">
        <v>3.9056438531968309</v>
      </c>
      <c r="D35" s="261">
        <v>3.8658893565570951</v>
      </c>
      <c r="E35" s="261">
        <v>4.0255572096310086</v>
      </c>
      <c r="F35" s="261">
        <v>3.792245387694773</v>
      </c>
      <c r="G35" s="261">
        <v>3.8485529639078089</v>
      </c>
      <c r="H35" s="261">
        <v>4.0724117881801103</v>
      </c>
      <c r="I35" s="261">
        <v>4.1633855301390428</v>
      </c>
      <c r="J35" s="261">
        <v>4.0564590233663216</v>
      </c>
      <c r="K35" s="261">
        <v>3.9336141550364969</v>
      </c>
      <c r="L35" s="261">
        <v>3.1443427828879109</v>
      </c>
      <c r="M35" s="261">
        <v>3.269990221202673</v>
      </c>
      <c r="N35" s="261">
        <v>1.61015748618761</v>
      </c>
      <c r="O35" s="261">
        <v>0.90403543377144802</v>
      </c>
      <c r="P35" s="261">
        <v>2.2981753566318601</v>
      </c>
      <c r="Q35" s="261">
        <v>2.4409089558781489</v>
      </c>
      <c r="R35" s="261">
        <v>2.0057001867428021</v>
      </c>
      <c r="S35" s="261">
        <v>2.321222596670371</v>
      </c>
      <c r="T35" s="261">
        <v>2.706244167574082</v>
      </c>
      <c r="U35" s="261">
        <v>0.4384477086490996</v>
      </c>
      <c r="V35" s="261">
        <v>0.47877082523904618</v>
      </c>
      <c r="W35" s="261">
        <v>0.48241886167840442</v>
      </c>
      <c r="X35" s="261">
        <v>0.51829223760030207</v>
      </c>
      <c r="Y35" s="261">
        <v>0.67671395269922596</v>
      </c>
      <c r="DA35" s="70" t="s">
        <v>2471</v>
      </c>
    </row>
    <row r="36" spans="1:105" ht="12" customHeight="1" x14ac:dyDescent="0.25">
      <c r="A36" s="46" t="s">
        <v>28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2472</v>
      </c>
    </row>
    <row r="37" spans="1:105" ht="12" customHeight="1" x14ac:dyDescent="0.25">
      <c r="A37" s="46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2473</v>
      </c>
    </row>
    <row r="38" spans="1:105" ht="12" customHeight="1" x14ac:dyDescent="0.25">
      <c r="A38" s="46" t="s">
        <v>31</v>
      </c>
      <c r="B38" s="229">
        <v>0.2395156036911382</v>
      </c>
      <c r="C38" s="229">
        <v>0.24023672782710689</v>
      </c>
      <c r="D38" s="229">
        <v>0.24088075333782821</v>
      </c>
      <c r="E38" s="229">
        <v>0.2373712976132224</v>
      </c>
      <c r="F38" s="229">
        <v>0.2349469729685652</v>
      </c>
      <c r="G38" s="229">
        <v>0.2192121169168815</v>
      </c>
      <c r="H38" s="229">
        <v>0.21303996153766561</v>
      </c>
      <c r="I38" s="229">
        <v>0.21766636438283399</v>
      </c>
      <c r="J38" s="229">
        <v>0.23073691436758459</v>
      </c>
      <c r="K38" s="229">
        <v>0.22929185913516861</v>
      </c>
      <c r="L38" s="229">
        <v>0.2044225281854341</v>
      </c>
      <c r="M38" s="229">
        <v>0</v>
      </c>
      <c r="N38" s="229">
        <v>0</v>
      </c>
      <c r="O38" s="229">
        <v>0</v>
      </c>
      <c r="P38" s="229">
        <v>0.24160861664702871</v>
      </c>
      <c r="Q38" s="229">
        <v>0.23535919305165889</v>
      </c>
      <c r="R38" s="229">
        <v>0.1942083131406864</v>
      </c>
      <c r="S38" s="229">
        <v>0.1431640088015648</v>
      </c>
      <c r="T38" s="229">
        <v>0.1084121448324732</v>
      </c>
      <c r="U38" s="229">
        <v>0.33770153814191639</v>
      </c>
      <c r="V38" s="229">
        <v>0.35600616729052981</v>
      </c>
      <c r="W38" s="229">
        <v>0.3569212618911094</v>
      </c>
      <c r="X38" s="229">
        <v>0.3721469333399447</v>
      </c>
      <c r="Y38" s="229">
        <v>0.38803349658145131</v>
      </c>
      <c r="DA38" s="73" t="s">
        <v>2474</v>
      </c>
    </row>
    <row r="39" spans="1:105" ht="12" customHeight="1" x14ac:dyDescent="0.25">
      <c r="A39" s="46" t="s">
        <v>159</v>
      </c>
      <c r="B39" s="229">
        <v>3.2325324015431161</v>
      </c>
      <c r="C39" s="229">
        <v>3.0393543201302911</v>
      </c>
      <c r="D39" s="229">
        <v>3.0473523525392729</v>
      </c>
      <c r="E39" s="229">
        <v>3.202930368727376</v>
      </c>
      <c r="F39" s="229">
        <v>2.969972260988285</v>
      </c>
      <c r="G39" s="229">
        <v>3.1348590023896601</v>
      </c>
      <c r="H39" s="229">
        <v>3.2186310234183781</v>
      </c>
      <c r="I39" s="229">
        <v>3.291063953922341</v>
      </c>
      <c r="J39" s="229">
        <v>3.3052435121091799</v>
      </c>
      <c r="K39" s="229">
        <v>3.3532855472767111</v>
      </c>
      <c r="L39" s="229">
        <v>2.62695746609542</v>
      </c>
      <c r="M39" s="229">
        <v>2.9486260480962949</v>
      </c>
      <c r="N39" s="229">
        <v>1.61015748618761</v>
      </c>
      <c r="O39" s="229">
        <v>0.90403543377144802</v>
      </c>
      <c r="P39" s="229">
        <v>2.0565667399848309</v>
      </c>
      <c r="Q39" s="229">
        <v>2.20554976282649</v>
      </c>
      <c r="R39" s="229">
        <v>1.8114918736021159</v>
      </c>
      <c r="S39" s="229">
        <v>2.154770242501951</v>
      </c>
      <c r="T39" s="229">
        <v>2.59331252737157</v>
      </c>
      <c r="U39" s="229">
        <v>8.5767646133297806E-2</v>
      </c>
      <c r="V39" s="229">
        <v>0.1118430297674026</v>
      </c>
      <c r="W39" s="229">
        <v>0.1010907888555916</v>
      </c>
      <c r="X39" s="229">
        <v>0.107993587765171</v>
      </c>
      <c r="Y39" s="229">
        <v>0.1190804923910851</v>
      </c>
      <c r="DA39" s="73" t="s">
        <v>2475</v>
      </c>
    </row>
    <row r="40" spans="1:105" ht="12" customHeight="1" x14ac:dyDescent="0.25">
      <c r="A40" s="46" t="s">
        <v>32</v>
      </c>
      <c r="B40" s="229">
        <v>0.54028088953170217</v>
      </c>
      <c r="C40" s="229">
        <v>0.54190754593170165</v>
      </c>
      <c r="D40" s="229">
        <v>0.54336028917870249</v>
      </c>
      <c r="E40" s="229">
        <v>0.53544392869344892</v>
      </c>
      <c r="F40" s="229">
        <v>0.52997532349469101</v>
      </c>
      <c r="G40" s="229">
        <v>0.49448184460126771</v>
      </c>
      <c r="H40" s="229">
        <v>0.64074080322406601</v>
      </c>
      <c r="I40" s="229">
        <v>0.65465521183386699</v>
      </c>
      <c r="J40" s="229">
        <v>0.52047859688955678</v>
      </c>
      <c r="K40" s="229">
        <v>0.35103674862461742</v>
      </c>
      <c r="L40" s="229">
        <v>0.31296278860705751</v>
      </c>
      <c r="M40" s="229">
        <v>0.32136417310637788</v>
      </c>
      <c r="N40" s="229">
        <v>0</v>
      </c>
      <c r="O40" s="229">
        <v>0</v>
      </c>
      <c r="P40" s="229">
        <v>0</v>
      </c>
      <c r="Q40" s="229">
        <v>0</v>
      </c>
      <c r="R40" s="229">
        <v>0</v>
      </c>
      <c r="S40" s="229">
        <v>2.3288345366855361E-2</v>
      </c>
      <c r="T40" s="229">
        <v>4.087979953876119E-3</v>
      </c>
      <c r="U40" s="229">
        <v>1.3728945952399039E-2</v>
      </c>
      <c r="V40" s="229">
        <v>1.092162818111387E-2</v>
      </c>
      <c r="W40" s="229">
        <v>2.4406810931703351E-2</v>
      </c>
      <c r="X40" s="229">
        <v>3.2178871756582163E-2</v>
      </c>
      <c r="Y40" s="229">
        <v>3.2874990067132702E-2</v>
      </c>
      <c r="DA40" s="73" t="s">
        <v>2476</v>
      </c>
    </row>
    <row r="41" spans="1:105" ht="12" customHeight="1" x14ac:dyDescent="0.25">
      <c r="A41" s="46" t="s">
        <v>33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0</v>
      </c>
      <c r="T41" s="229">
        <v>0</v>
      </c>
      <c r="U41" s="229">
        <v>0</v>
      </c>
      <c r="V41" s="229">
        <v>0</v>
      </c>
      <c r="W41" s="229">
        <v>0</v>
      </c>
      <c r="X41" s="229">
        <v>0</v>
      </c>
      <c r="Y41" s="229">
        <v>0</v>
      </c>
      <c r="DA41" s="73" t="s">
        <v>2477</v>
      </c>
    </row>
    <row r="42" spans="1:105" ht="12" customHeight="1" x14ac:dyDescent="0.25">
      <c r="A42" s="46" t="s">
        <v>35</v>
      </c>
      <c r="B42" s="229">
        <v>2.025641721610685E-2</v>
      </c>
      <c r="C42" s="229">
        <v>8.4145259307731909E-2</v>
      </c>
      <c r="D42" s="229">
        <v>3.4295961501291272E-2</v>
      </c>
      <c r="E42" s="229">
        <v>4.9811614596962192E-2</v>
      </c>
      <c r="F42" s="229">
        <v>5.7350830243232551E-2</v>
      </c>
      <c r="G42" s="229">
        <v>0</v>
      </c>
      <c r="H42" s="229">
        <v>0</v>
      </c>
      <c r="I42" s="229">
        <v>0</v>
      </c>
      <c r="J42" s="229">
        <v>0</v>
      </c>
      <c r="K42" s="229">
        <v>0</v>
      </c>
      <c r="L42" s="229">
        <v>0</v>
      </c>
      <c r="M42" s="229">
        <v>0</v>
      </c>
      <c r="N42" s="229">
        <v>0</v>
      </c>
      <c r="O42" s="229">
        <v>0</v>
      </c>
      <c r="P42" s="229">
        <v>0</v>
      </c>
      <c r="Q42" s="229">
        <v>0</v>
      </c>
      <c r="R42" s="229">
        <v>0</v>
      </c>
      <c r="S42" s="229">
        <v>0</v>
      </c>
      <c r="T42" s="229">
        <v>4.3151541616362639E-4</v>
      </c>
      <c r="U42" s="229">
        <v>1.249578421486368E-3</v>
      </c>
      <c r="V42" s="229">
        <v>0</v>
      </c>
      <c r="W42" s="229">
        <v>0</v>
      </c>
      <c r="X42" s="229">
        <v>5.9728447386042044E-3</v>
      </c>
      <c r="Y42" s="229">
        <v>0.13672497365955691</v>
      </c>
      <c r="DA42" s="73" t="s">
        <v>2478</v>
      </c>
    </row>
    <row r="43" spans="1:105" ht="12" customHeight="1" x14ac:dyDescent="0.25">
      <c r="A43" s="46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2479</v>
      </c>
    </row>
    <row r="44" spans="1:105" ht="12" customHeight="1" x14ac:dyDescent="0.25">
      <c r="A44" s="46" t="s">
        <v>38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2480</v>
      </c>
    </row>
    <row r="45" spans="1:105" ht="12" customHeight="1" x14ac:dyDescent="0.25">
      <c r="A45" s="46" t="s">
        <v>39</v>
      </c>
      <c r="B45" s="229">
        <v>0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0</v>
      </c>
      <c r="Y45" s="229">
        <v>0</v>
      </c>
      <c r="DA45" s="73" t="s">
        <v>2481</v>
      </c>
    </row>
    <row r="46" spans="1:105" ht="12" customHeight="1" x14ac:dyDescent="0.25">
      <c r="A46" s="57" t="s">
        <v>2440</v>
      </c>
      <c r="B46" s="261">
        <v>2.2394090788568581</v>
      </c>
      <c r="C46" s="261">
        <v>2.204971422367179</v>
      </c>
      <c r="D46" s="261">
        <v>2.1751482683533281</v>
      </c>
      <c r="E46" s="261">
        <v>2.2200640965370542</v>
      </c>
      <c r="F46" s="261">
        <v>2.0615428553323252</v>
      </c>
      <c r="G46" s="261">
        <v>1.758723376347616</v>
      </c>
      <c r="H46" s="261">
        <v>1.721023903478043</v>
      </c>
      <c r="I46" s="261">
        <v>1.873001091518889</v>
      </c>
      <c r="J46" s="261">
        <v>2.0683050738738751</v>
      </c>
      <c r="K46" s="261">
        <v>2.0741662248546939</v>
      </c>
      <c r="L46" s="261">
        <v>1.2626516320936469</v>
      </c>
      <c r="M46" s="261">
        <v>2.9600562486186011</v>
      </c>
      <c r="N46" s="261">
        <v>1.3033357746579759</v>
      </c>
      <c r="O46" s="261">
        <v>0.99033282098597952</v>
      </c>
      <c r="P46" s="261">
        <v>1.293853621640517</v>
      </c>
      <c r="Q46" s="261">
        <v>1.326701974533282</v>
      </c>
      <c r="R46" s="261">
        <v>0.62278554932609131</v>
      </c>
      <c r="S46" s="261">
        <v>0.82404853903525099</v>
      </c>
      <c r="T46" s="261">
        <v>1.1038486242887871</v>
      </c>
      <c r="U46" s="261">
        <v>0.5938840571862114</v>
      </c>
      <c r="V46" s="261">
        <v>0.56750917396577993</v>
      </c>
      <c r="W46" s="261">
        <v>0.44205712495155453</v>
      </c>
      <c r="X46" s="261">
        <v>0.46925706265882677</v>
      </c>
      <c r="Y46" s="261">
        <v>0.50693782355189421</v>
      </c>
      <c r="DA46" s="70" t="s">
        <v>2482</v>
      </c>
    </row>
    <row r="47" spans="1:105" ht="12" customHeight="1" x14ac:dyDescent="0.25">
      <c r="A47" s="41" t="s">
        <v>2442</v>
      </c>
      <c r="B47" s="350">
        <v>1.3959142326782299</v>
      </c>
      <c r="C47" s="350">
        <v>1.374447848850509</v>
      </c>
      <c r="D47" s="350">
        <v>1.35585787101022</v>
      </c>
      <c r="E47" s="350">
        <v>1.3838557229552511</v>
      </c>
      <c r="F47" s="350">
        <v>1.2850430232708969</v>
      </c>
      <c r="G47" s="350">
        <v>1.0962833970650669</v>
      </c>
      <c r="H47" s="350">
        <v>1.072783791191376</v>
      </c>
      <c r="I47" s="350">
        <v>1.167517317920187</v>
      </c>
      <c r="J47" s="350">
        <v>1.289258187528179</v>
      </c>
      <c r="K47" s="350">
        <v>1.292911679938854</v>
      </c>
      <c r="L47" s="350">
        <v>0.78706181947500298</v>
      </c>
      <c r="M47" s="350">
        <v>1.8451227540276269</v>
      </c>
      <c r="N47" s="350">
        <v>0.81242189065898118</v>
      </c>
      <c r="O47" s="350">
        <v>0.61731449289666573</v>
      </c>
      <c r="P47" s="350">
        <v>0.80651128125828153</v>
      </c>
      <c r="Q47" s="350">
        <v>0.82698698788819913</v>
      </c>
      <c r="R47" s="350">
        <v>0.38820741615212029</v>
      </c>
      <c r="S47" s="350">
        <v>0.51366277600526566</v>
      </c>
      <c r="T47" s="350">
        <v>0.6880734832751364</v>
      </c>
      <c r="U47" s="350">
        <v>0.37019194742664258</v>
      </c>
      <c r="V47" s="350">
        <v>0.3537514162078354</v>
      </c>
      <c r="W47" s="350">
        <v>0.27555208121764391</v>
      </c>
      <c r="X47" s="350">
        <v>0.29250690226040033</v>
      </c>
      <c r="Y47" s="350">
        <v>0.31599484420249002</v>
      </c>
      <c r="DA47" s="97" t="s">
        <v>2483</v>
      </c>
    </row>
    <row r="48" spans="1:105" ht="12" customHeight="1" x14ac:dyDescent="0.25">
      <c r="A48" s="172"/>
      <c r="B48" s="172"/>
      <c r="C48" s="172"/>
      <c r="D48" s="172"/>
      <c r="E48" s="172"/>
      <c r="F48" s="172"/>
      <c r="G48" s="172"/>
      <c r="H48" s="172"/>
      <c r="I48" s="172"/>
      <c r="J48" s="172"/>
      <c r="K48" s="172"/>
      <c r="L48" s="172"/>
      <c r="M48" s="172"/>
      <c r="N48" s="172"/>
      <c r="O48" s="172"/>
      <c r="P48" s="172"/>
      <c r="Q48" s="172"/>
      <c r="R48" s="172"/>
      <c r="S48" s="172"/>
      <c r="T48" s="172"/>
      <c r="U48" s="172"/>
      <c r="V48" s="172"/>
      <c r="W48" s="172"/>
      <c r="X48" s="172"/>
      <c r="Y48" s="172"/>
      <c r="DA48" s="176"/>
    </row>
    <row r="49" spans="1:105" ht="15" customHeight="1" x14ac:dyDescent="0.25">
      <c r="A49" s="32" t="s">
        <v>101</v>
      </c>
      <c r="B49" s="257"/>
      <c r="C49" s="257"/>
      <c r="D49" s="257"/>
      <c r="E49" s="257"/>
      <c r="F49" s="257"/>
      <c r="G49" s="257"/>
      <c r="H49" s="257"/>
      <c r="I49" s="257"/>
      <c r="J49" s="257"/>
      <c r="K49" s="257"/>
      <c r="L49" s="257"/>
      <c r="M49" s="257"/>
      <c r="N49" s="257"/>
      <c r="O49" s="257"/>
      <c r="P49" s="257"/>
      <c r="Q49" s="257"/>
      <c r="R49" s="257"/>
      <c r="S49" s="257"/>
      <c r="T49" s="257"/>
      <c r="U49" s="257"/>
      <c r="V49" s="257"/>
      <c r="W49" s="257"/>
      <c r="X49" s="257"/>
      <c r="Y49" s="257"/>
      <c r="DA49" s="88"/>
    </row>
    <row r="50" spans="1:105" ht="12" customHeight="1" x14ac:dyDescent="0.25">
      <c r="A50" s="172"/>
      <c r="B50" s="172"/>
      <c r="C50" s="172"/>
      <c r="D50" s="172"/>
      <c r="E50" s="172"/>
      <c r="F50" s="172"/>
      <c r="G50" s="172"/>
      <c r="H50" s="172"/>
      <c r="I50" s="172"/>
      <c r="J50" s="172"/>
      <c r="K50" s="172"/>
      <c r="L50" s="172"/>
      <c r="M50" s="172"/>
      <c r="N50" s="172"/>
      <c r="O50" s="172"/>
      <c r="P50" s="172"/>
      <c r="Q50" s="172"/>
      <c r="R50" s="172"/>
      <c r="S50" s="172"/>
      <c r="T50" s="172"/>
      <c r="U50" s="172"/>
      <c r="V50" s="172"/>
      <c r="W50" s="172"/>
      <c r="X50" s="172"/>
      <c r="Y50" s="172"/>
      <c r="DA50" s="176"/>
    </row>
    <row r="51" spans="1:105" ht="12" customHeight="1" x14ac:dyDescent="0.25">
      <c r="A51" s="35" t="s">
        <v>23</v>
      </c>
      <c r="B51" s="232">
        <f t="shared" ref="B51:Y51" si="3">SUM(B$52:B$56,B$58:B$59,B$61:B$62,B$64:B$65,B$66:B$68)</f>
        <v>1</v>
      </c>
      <c r="C51" s="232">
        <f t="shared" si="3"/>
        <v>1</v>
      </c>
      <c r="D51" s="232">
        <f t="shared" si="3"/>
        <v>1.0000000000000002</v>
      </c>
      <c r="E51" s="232">
        <f t="shared" si="3"/>
        <v>1</v>
      </c>
      <c r="F51" s="232">
        <f t="shared" si="3"/>
        <v>0.99999999999999978</v>
      </c>
      <c r="G51" s="232">
        <f t="shared" si="3"/>
        <v>0.99999999999999978</v>
      </c>
      <c r="H51" s="232">
        <f t="shared" si="3"/>
        <v>0.99999999999999989</v>
      </c>
      <c r="I51" s="232">
        <f t="shared" si="3"/>
        <v>1.0000000000000002</v>
      </c>
      <c r="J51" s="232">
        <f t="shared" si="3"/>
        <v>1</v>
      </c>
      <c r="K51" s="232">
        <f t="shared" si="3"/>
        <v>0.99999999999999956</v>
      </c>
      <c r="L51" s="232">
        <f t="shared" si="3"/>
        <v>1.0000000000000004</v>
      </c>
      <c r="M51" s="232">
        <f t="shared" si="3"/>
        <v>1.0000000000000002</v>
      </c>
      <c r="N51" s="232">
        <f t="shared" si="3"/>
        <v>0.99999999999999978</v>
      </c>
      <c r="O51" s="232">
        <f t="shared" si="3"/>
        <v>1</v>
      </c>
      <c r="P51" s="232">
        <f t="shared" si="3"/>
        <v>1.0000000000000007</v>
      </c>
      <c r="Q51" s="232">
        <f t="shared" si="3"/>
        <v>1.0000000000000002</v>
      </c>
      <c r="R51" s="232">
        <f t="shared" si="3"/>
        <v>0.99999999999999989</v>
      </c>
      <c r="S51" s="232">
        <f t="shared" si="3"/>
        <v>1</v>
      </c>
      <c r="T51" s="232">
        <f t="shared" si="3"/>
        <v>0.99999999999999933</v>
      </c>
      <c r="U51" s="232">
        <f t="shared" si="3"/>
        <v>1</v>
      </c>
      <c r="V51" s="232">
        <f t="shared" si="3"/>
        <v>1.0000000000000002</v>
      </c>
      <c r="W51" s="232">
        <f t="shared" si="3"/>
        <v>0.99999999999999978</v>
      </c>
      <c r="X51" s="232">
        <f t="shared" si="3"/>
        <v>1</v>
      </c>
      <c r="Y51" s="232">
        <f t="shared" si="3"/>
        <v>1.0000000000000002</v>
      </c>
      <c r="DA51" s="95"/>
    </row>
    <row r="52" spans="1:105" ht="12" customHeight="1" x14ac:dyDescent="0.25">
      <c r="A52" s="55" t="s">
        <v>91</v>
      </c>
      <c r="B52" s="299">
        <f t="shared" ref="B52:Y52" si="4">IF(B$6=0,0,B$6/B$5)</f>
        <v>1.9092271882149261E-2</v>
      </c>
      <c r="C52" s="299">
        <f t="shared" si="4"/>
        <v>1.9045055110828209E-2</v>
      </c>
      <c r="D52" s="299">
        <f t="shared" si="4"/>
        <v>1.9154007481317833E-2</v>
      </c>
      <c r="E52" s="299">
        <f t="shared" si="4"/>
        <v>1.8884752876506251E-2</v>
      </c>
      <c r="F52" s="299">
        <f t="shared" si="4"/>
        <v>1.8690682492932993E-2</v>
      </c>
      <c r="G52" s="299">
        <f t="shared" si="4"/>
        <v>1.7273537347317652E-2</v>
      </c>
      <c r="H52" s="299">
        <f t="shared" si="4"/>
        <v>1.6339237738876765E-2</v>
      </c>
      <c r="I52" s="299">
        <f t="shared" si="4"/>
        <v>1.7080697987653465E-2</v>
      </c>
      <c r="J52" s="299">
        <f t="shared" si="4"/>
        <v>1.8557727165992827E-2</v>
      </c>
      <c r="K52" s="299">
        <f t="shared" si="4"/>
        <v>1.8948880374885506E-2</v>
      </c>
      <c r="L52" s="299">
        <f t="shared" si="4"/>
        <v>1.5751740673809883E-2</v>
      </c>
      <c r="M52" s="299">
        <f t="shared" si="4"/>
        <v>2.2817473637486547E-2</v>
      </c>
      <c r="N52" s="299">
        <f t="shared" si="4"/>
        <v>2.2396255977863867E-2</v>
      </c>
      <c r="O52" s="299">
        <f t="shared" si="4"/>
        <v>2.3341120801681513E-2</v>
      </c>
      <c r="P52" s="299">
        <f t="shared" si="4"/>
        <v>1.9682370253559518E-2</v>
      </c>
      <c r="Q52" s="299">
        <f t="shared" si="4"/>
        <v>1.9303997531193894E-2</v>
      </c>
      <c r="R52" s="299">
        <f t="shared" si="4"/>
        <v>1.2894015597020553E-2</v>
      </c>
      <c r="S52" s="299">
        <f t="shared" si="4"/>
        <v>1.4355733869909402E-2</v>
      </c>
      <c r="T52" s="299">
        <f t="shared" si="4"/>
        <v>1.5827075284458685E-2</v>
      </c>
      <c r="U52" s="299">
        <f t="shared" si="4"/>
        <v>2.3633085131693789E-2</v>
      </c>
      <c r="V52" s="299">
        <f t="shared" si="4"/>
        <v>2.3439124878059405E-2</v>
      </c>
      <c r="W52" s="299">
        <f t="shared" si="4"/>
        <v>2.2723346487848968E-2</v>
      </c>
      <c r="X52" s="299">
        <f t="shared" si="4"/>
        <v>2.2421836930529751E-2</v>
      </c>
      <c r="Y52" s="299">
        <f t="shared" si="4"/>
        <v>2.1109007644959436E-2</v>
      </c>
      <c r="DA52" s="67"/>
    </row>
    <row r="53" spans="1:105" ht="12" customHeight="1" x14ac:dyDescent="0.25">
      <c r="A53" s="173" t="s">
        <v>92</v>
      </c>
      <c r="B53" s="233">
        <f t="shared" ref="B53:Y53" si="5">IF(B$7=0,0,B$7/B$5)</f>
        <v>6.7328986886643384E-3</v>
      </c>
      <c r="C53" s="233">
        <f t="shared" si="5"/>
        <v>6.7162476719769219E-3</v>
      </c>
      <c r="D53" s="233">
        <f t="shared" si="5"/>
        <v>6.7546697768434676E-3</v>
      </c>
      <c r="E53" s="233">
        <f t="shared" si="5"/>
        <v>6.659717013398501E-3</v>
      </c>
      <c r="F53" s="233">
        <f t="shared" si="5"/>
        <v>6.5912780010518E-3</v>
      </c>
      <c r="G53" s="233">
        <f t="shared" si="5"/>
        <v>6.0915210967159832E-3</v>
      </c>
      <c r="H53" s="233">
        <f t="shared" si="5"/>
        <v>5.7620398989140231E-3</v>
      </c>
      <c r="I53" s="233">
        <f t="shared" si="5"/>
        <v>6.023516205531724E-3</v>
      </c>
      <c r="J53" s="233">
        <f t="shared" si="5"/>
        <v>6.5443912422662549E-3</v>
      </c>
      <c r="K53" s="233">
        <f t="shared" si="5"/>
        <v>6.6823316059629765E-3</v>
      </c>
      <c r="L53" s="233">
        <f t="shared" si="5"/>
        <v>5.5548587816850519E-3</v>
      </c>
      <c r="M53" s="233">
        <f t="shared" si="5"/>
        <v>8.0465928455640753E-3</v>
      </c>
      <c r="N53" s="233">
        <f t="shared" si="5"/>
        <v>7.8980502391303477E-3</v>
      </c>
      <c r="O53" s="233">
        <f t="shared" si="5"/>
        <v>8.2312572651205285E-3</v>
      </c>
      <c r="P53" s="233">
        <f t="shared" si="5"/>
        <v>6.9409971578028367E-3</v>
      </c>
      <c r="Q53" s="233">
        <f t="shared" si="5"/>
        <v>6.8075638387108455E-3</v>
      </c>
      <c r="R53" s="233">
        <f t="shared" si="5"/>
        <v>4.5470806848275621E-3</v>
      </c>
      <c r="S53" s="233">
        <f t="shared" si="5"/>
        <v>5.062556323529927E-3</v>
      </c>
      <c r="T53" s="233">
        <f t="shared" si="5"/>
        <v>5.5814255676798936E-3</v>
      </c>
      <c r="U53" s="233">
        <f t="shared" si="5"/>
        <v>8.3342186238739846E-3</v>
      </c>
      <c r="V53" s="233">
        <f t="shared" si="5"/>
        <v>8.2658184489021944E-3</v>
      </c>
      <c r="W53" s="233">
        <f t="shared" si="5"/>
        <v>8.0133988618268613E-3</v>
      </c>
      <c r="X53" s="233">
        <f t="shared" si="5"/>
        <v>7.9070713741593371E-3</v>
      </c>
      <c r="Y53" s="233">
        <f t="shared" si="5"/>
        <v>7.4441015070938633E-3</v>
      </c>
      <c r="DA53" s="177"/>
    </row>
    <row r="54" spans="1:105" ht="12" customHeight="1" x14ac:dyDescent="0.25">
      <c r="A54" s="173" t="s">
        <v>93</v>
      </c>
      <c r="B54" s="233">
        <f t="shared" ref="B54:Y54" si="6">IF(B$8=0,0,B$8/B$5)</f>
        <v>4.4952922997554788E-2</v>
      </c>
      <c r="C54" s="233">
        <f t="shared" si="6"/>
        <v>4.4841750691896776E-2</v>
      </c>
      <c r="D54" s="233">
        <f t="shared" si="6"/>
        <v>4.5098280011783572E-2</v>
      </c>
      <c r="E54" s="233">
        <f t="shared" si="6"/>
        <v>4.4464317663481336E-2</v>
      </c>
      <c r="F54" s="233">
        <f t="shared" si="6"/>
        <v>4.4007377229009964E-2</v>
      </c>
      <c r="G54" s="233">
        <f t="shared" si="6"/>
        <v>4.0670696450502544E-2</v>
      </c>
      <c r="H54" s="233">
        <f t="shared" si="6"/>
        <v>3.8470879759532568E-2</v>
      </c>
      <c r="I54" s="233">
        <f t="shared" si="6"/>
        <v>4.0216654472712186E-2</v>
      </c>
      <c r="J54" s="233">
        <f t="shared" si="6"/>
        <v>4.3694332735879526E-2</v>
      </c>
      <c r="K54" s="233">
        <f t="shared" si="6"/>
        <v>4.4615306425555473E-2</v>
      </c>
      <c r="L54" s="233">
        <f t="shared" si="6"/>
        <v>3.708761272403989E-2</v>
      </c>
      <c r="M54" s="233">
        <f t="shared" si="6"/>
        <v>5.3723943475982132E-2</v>
      </c>
      <c r="N54" s="233">
        <f t="shared" si="6"/>
        <v>5.2732182771173981E-2</v>
      </c>
      <c r="O54" s="233">
        <f t="shared" si="6"/>
        <v>5.4956875355186757E-2</v>
      </c>
      <c r="P54" s="233">
        <f t="shared" si="6"/>
        <v>4.6342314831838781E-2</v>
      </c>
      <c r="Q54" s="233">
        <f t="shared" si="6"/>
        <v>4.545143291072077E-2</v>
      </c>
      <c r="R54" s="233">
        <f t="shared" si="6"/>
        <v>3.0359073757171208E-2</v>
      </c>
      <c r="S54" s="233">
        <f t="shared" si="6"/>
        <v>3.3800702358046476E-2</v>
      </c>
      <c r="T54" s="233">
        <f t="shared" si="6"/>
        <v>3.7264988731067768E-2</v>
      </c>
      <c r="U54" s="233">
        <f t="shared" si="6"/>
        <v>5.5644307952317604E-2</v>
      </c>
      <c r="V54" s="233">
        <f t="shared" si="6"/>
        <v>5.5187626819761325E-2</v>
      </c>
      <c r="W54" s="233">
        <f t="shared" si="6"/>
        <v>5.3502320269704938E-2</v>
      </c>
      <c r="X54" s="233">
        <f t="shared" si="6"/>
        <v>5.2792413350462433E-2</v>
      </c>
      <c r="Y54" s="233">
        <f t="shared" si="6"/>
        <v>4.970134518699492E-2</v>
      </c>
      <c r="DA54" s="177"/>
    </row>
    <row r="55" spans="1:105" ht="12" customHeight="1" x14ac:dyDescent="0.25">
      <c r="A55" s="173" t="s">
        <v>94</v>
      </c>
      <c r="B55" s="233">
        <f t="shared" ref="B55:Y55" si="7">IF(B$9=0,0,B$9/B$5)</f>
        <v>1.9674709852735749E-2</v>
      </c>
      <c r="C55" s="233">
        <f t="shared" si="7"/>
        <v>1.9626052664023012E-2</v>
      </c>
      <c r="D55" s="233">
        <f t="shared" si="7"/>
        <v>1.9738328787597164E-2</v>
      </c>
      <c r="E55" s="233">
        <f t="shared" si="7"/>
        <v>1.9460860173129445E-2</v>
      </c>
      <c r="F55" s="233">
        <f t="shared" si="7"/>
        <v>1.9260869385685071E-2</v>
      </c>
      <c r="G55" s="233">
        <f t="shared" si="7"/>
        <v>1.7800492132977724E-2</v>
      </c>
      <c r="H55" s="233">
        <f t="shared" si="7"/>
        <v>1.6837690334162683E-2</v>
      </c>
      <c r="I55" s="233">
        <f t="shared" si="7"/>
        <v>1.7601769923646125E-2</v>
      </c>
      <c r="J55" s="233">
        <f t="shared" si="7"/>
        <v>1.9123858059999464E-2</v>
      </c>
      <c r="K55" s="233">
        <f t="shared" si="7"/>
        <v>1.952694397562197E-2</v>
      </c>
      <c r="L55" s="233">
        <f t="shared" si="7"/>
        <v>1.6232270802853162E-2</v>
      </c>
      <c r="M55" s="233">
        <f t="shared" si="7"/>
        <v>2.3513554393164136E-2</v>
      </c>
      <c r="N55" s="233">
        <f t="shared" si="7"/>
        <v>2.3079486866309298E-2</v>
      </c>
      <c r="O55" s="233">
        <f t="shared" si="7"/>
        <v>2.4053176188010696E-2</v>
      </c>
      <c r="P55" s="233">
        <f t="shared" si="7"/>
        <v>2.0282810047083173E-2</v>
      </c>
      <c r="Q55" s="233">
        <f t="shared" si="7"/>
        <v>1.9892894505617757E-2</v>
      </c>
      <c r="R55" s="233">
        <f t="shared" si="7"/>
        <v>1.3287366599111663E-2</v>
      </c>
      <c r="S55" s="233">
        <f t="shared" si="7"/>
        <v>1.4793676748215448E-2</v>
      </c>
      <c r="T55" s="233">
        <f t="shared" si="7"/>
        <v>1.6309903607138222E-2</v>
      </c>
      <c r="U55" s="233">
        <f t="shared" si="7"/>
        <v>2.4354047321409479E-2</v>
      </c>
      <c r="V55" s="233">
        <f t="shared" si="7"/>
        <v>2.4154170023580532E-2</v>
      </c>
      <c r="W55" s="233">
        <f t="shared" si="7"/>
        <v>2.3416555755714615E-2</v>
      </c>
      <c r="X55" s="233">
        <f t="shared" si="7"/>
        <v>2.3105848203742837E-2</v>
      </c>
      <c r="Y55" s="233">
        <f t="shared" si="7"/>
        <v>2.1752969120561516E-2</v>
      </c>
      <c r="DA55" s="177"/>
    </row>
    <row r="56" spans="1:105" ht="12" customHeight="1" x14ac:dyDescent="0.25">
      <c r="A56" s="56" t="s">
        <v>95</v>
      </c>
      <c r="B56" s="300">
        <f t="shared" ref="B56:Y56" si="8">IF(B$10=0,0,B$10/B$5)</f>
        <v>3.7246841522402832E-2</v>
      </c>
      <c r="C56" s="300">
        <f t="shared" si="8"/>
        <v>3.6767629480796808E-2</v>
      </c>
      <c r="D56" s="300">
        <f t="shared" si="8"/>
        <v>3.704505247458513E-2</v>
      </c>
      <c r="E56" s="300">
        <f t="shared" si="8"/>
        <v>3.7019108440281355E-2</v>
      </c>
      <c r="F56" s="300">
        <f t="shared" si="8"/>
        <v>3.6989291471580275E-2</v>
      </c>
      <c r="G56" s="300">
        <f t="shared" si="8"/>
        <v>3.9223402788725173E-2</v>
      </c>
      <c r="H56" s="300">
        <f t="shared" si="8"/>
        <v>3.9844085481021259E-2</v>
      </c>
      <c r="I56" s="300">
        <f t="shared" si="8"/>
        <v>3.9326744265305948E-2</v>
      </c>
      <c r="J56" s="300">
        <f t="shared" si="8"/>
        <v>3.8477225509377017E-2</v>
      </c>
      <c r="K56" s="300">
        <f t="shared" si="8"/>
        <v>3.830486105657431E-2</v>
      </c>
      <c r="L56" s="300">
        <f t="shared" si="8"/>
        <v>4.0334115654984855E-2</v>
      </c>
      <c r="M56" s="300">
        <f t="shared" si="8"/>
        <v>3.9752401373841562E-2</v>
      </c>
      <c r="N56" s="300">
        <f t="shared" si="8"/>
        <v>3.8684090551405467E-2</v>
      </c>
      <c r="O56" s="300">
        <f t="shared" si="8"/>
        <v>4.0875282855781632E-2</v>
      </c>
      <c r="P56" s="300">
        <f t="shared" si="8"/>
        <v>3.7881185626787037E-2</v>
      </c>
      <c r="Q56" s="300">
        <f t="shared" si="8"/>
        <v>3.8040289068997299E-2</v>
      </c>
      <c r="R56" s="300">
        <f t="shared" si="8"/>
        <v>4.2771337365928544E-2</v>
      </c>
      <c r="S56" s="300">
        <f t="shared" si="8"/>
        <v>4.1658828622830518E-2</v>
      </c>
      <c r="T56" s="300">
        <f t="shared" si="8"/>
        <v>4.0143112353871718E-2</v>
      </c>
      <c r="U56" s="300">
        <f t="shared" si="8"/>
        <v>4.3500910547492652E-2</v>
      </c>
      <c r="V56" s="300">
        <f t="shared" si="8"/>
        <v>4.3167310358145153E-2</v>
      </c>
      <c r="W56" s="300">
        <f t="shared" si="8"/>
        <v>4.1702522362515822E-2</v>
      </c>
      <c r="X56" s="300">
        <f t="shared" si="8"/>
        <v>4.0595182070858236E-2</v>
      </c>
      <c r="Y56" s="300">
        <f t="shared" si="8"/>
        <v>3.7264560949760064E-2</v>
      </c>
      <c r="DA56" s="68"/>
    </row>
    <row r="57" spans="1:105" ht="12" customHeight="1" x14ac:dyDescent="0.25">
      <c r="A57" s="174" t="s">
        <v>2403</v>
      </c>
      <c r="B57" s="301">
        <f t="shared" ref="B57:Y57" si="9">IF(B$16=0,0,B$16/B$5)</f>
        <v>0.19038650411610902</v>
      </c>
      <c r="C57" s="301">
        <f t="shared" si="9"/>
        <v>0.18795908582595727</v>
      </c>
      <c r="D57" s="301">
        <f t="shared" si="9"/>
        <v>0.1893235595093517</v>
      </c>
      <c r="E57" s="301">
        <f t="shared" si="9"/>
        <v>0.18944524451489086</v>
      </c>
      <c r="F57" s="301">
        <f t="shared" si="9"/>
        <v>0.18963121942939584</v>
      </c>
      <c r="G57" s="301">
        <f t="shared" si="9"/>
        <v>0.20220210660735666</v>
      </c>
      <c r="H57" s="301">
        <f t="shared" si="9"/>
        <v>0.20622410165993682</v>
      </c>
      <c r="I57" s="301">
        <f t="shared" si="9"/>
        <v>0.20307052137004694</v>
      </c>
      <c r="J57" s="301">
        <f t="shared" si="9"/>
        <v>0.19722685632223252</v>
      </c>
      <c r="K57" s="301">
        <f t="shared" si="9"/>
        <v>0.19577853904750978</v>
      </c>
      <c r="L57" s="301">
        <f t="shared" si="9"/>
        <v>0.20865334956996306</v>
      </c>
      <c r="M57" s="301">
        <f t="shared" si="9"/>
        <v>0.19729447331632302</v>
      </c>
      <c r="N57" s="301">
        <f t="shared" si="9"/>
        <v>0.19392528536805209</v>
      </c>
      <c r="O57" s="301">
        <f t="shared" si="9"/>
        <v>0.20391762899565305</v>
      </c>
      <c r="P57" s="301">
        <f t="shared" si="9"/>
        <v>0.19342342110308269</v>
      </c>
      <c r="Q57" s="301">
        <f t="shared" si="9"/>
        <v>0.19451868314936044</v>
      </c>
      <c r="R57" s="301">
        <f t="shared" si="9"/>
        <v>0.22167183344549049</v>
      </c>
      <c r="S57" s="301">
        <f t="shared" si="9"/>
        <v>0.21470520572286347</v>
      </c>
      <c r="T57" s="301">
        <f t="shared" si="9"/>
        <v>0.20591167397125756</v>
      </c>
      <c r="U57" s="301">
        <f t="shared" si="9"/>
        <v>0.20857541390080514</v>
      </c>
      <c r="V57" s="301">
        <f t="shared" si="9"/>
        <v>0.20646494233450841</v>
      </c>
      <c r="W57" s="301">
        <f t="shared" si="9"/>
        <v>0.19823518658748276</v>
      </c>
      <c r="X57" s="301">
        <f t="shared" si="9"/>
        <v>0.19394227480238357</v>
      </c>
      <c r="Y57" s="301">
        <f t="shared" si="9"/>
        <v>0.18413667443875814</v>
      </c>
      <c r="DA57" s="178"/>
    </row>
    <row r="58" spans="1:105" ht="12" customHeight="1" x14ac:dyDescent="0.25">
      <c r="A58" s="62" t="s">
        <v>2404</v>
      </c>
      <c r="B58" s="302">
        <f t="shared" ref="B58:Y58" si="10">IF(B$17=0,0,B$17/B$5)</f>
        <v>0.13557000663957985</v>
      </c>
      <c r="C58" s="302">
        <f t="shared" si="10"/>
        <v>0.13250741495858098</v>
      </c>
      <c r="D58" s="302">
        <f t="shared" si="10"/>
        <v>0.13316411744981607</v>
      </c>
      <c r="E58" s="302">
        <f t="shared" si="10"/>
        <v>0.13684078058186885</v>
      </c>
      <c r="F58" s="302">
        <f t="shared" si="10"/>
        <v>0.1395190798352676</v>
      </c>
      <c r="G58" s="302">
        <f t="shared" si="10"/>
        <v>0.16931600433786123</v>
      </c>
      <c r="H58" s="302">
        <f t="shared" si="10"/>
        <v>0.18043437478877916</v>
      </c>
      <c r="I58" s="302">
        <f t="shared" si="10"/>
        <v>0.17192009592540766</v>
      </c>
      <c r="J58" s="302">
        <f t="shared" si="10"/>
        <v>0.15150684366962178</v>
      </c>
      <c r="K58" s="302">
        <f t="shared" si="10"/>
        <v>0.14479779481130989</v>
      </c>
      <c r="L58" s="302">
        <f t="shared" si="10"/>
        <v>0.1862316696227205</v>
      </c>
      <c r="M58" s="302">
        <f t="shared" si="10"/>
        <v>3.4190563069192194E-2</v>
      </c>
      <c r="N58" s="302">
        <f t="shared" si="10"/>
        <v>4.9845903800038477E-2</v>
      </c>
      <c r="O58" s="302">
        <f t="shared" si="10"/>
        <v>1.6685858342926865E-2</v>
      </c>
      <c r="P58" s="302">
        <f t="shared" si="10"/>
        <v>0.13012449590163749</v>
      </c>
      <c r="Q58" s="302">
        <f t="shared" si="10"/>
        <v>0.13742924057601671</v>
      </c>
      <c r="R58" s="302">
        <f t="shared" si="10"/>
        <v>0.21104439842708772</v>
      </c>
      <c r="S58" s="302">
        <f t="shared" si="10"/>
        <v>0.19891005573153017</v>
      </c>
      <c r="T58" s="302">
        <f t="shared" si="10"/>
        <v>0.18245168579006088</v>
      </c>
      <c r="U58" s="302">
        <f t="shared" si="10"/>
        <v>8.338590922585291E-3</v>
      </c>
      <c r="V58" s="302">
        <f t="shared" si="10"/>
        <v>1.2054008592424597E-2</v>
      </c>
      <c r="W58" s="302">
        <f t="shared" si="10"/>
        <v>2.9865842926591626E-2</v>
      </c>
      <c r="X58" s="302">
        <f t="shared" si="10"/>
        <v>3.4701823643210276E-2</v>
      </c>
      <c r="Y58" s="302">
        <f t="shared" si="10"/>
        <v>6.9289397343059472E-2</v>
      </c>
      <c r="DA58" s="72"/>
    </row>
    <row r="59" spans="1:105" ht="12" customHeight="1" x14ac:dyDescent="0.25">
      <c r="A59" s="62" t="s">
        <v>2411</v>
      </c>
      <c r="B59" s="302">
        <f t="shared" ref="B59:Y59" si="11">IF(B$23=0,0,B$23/B$5)</f>
        <v>5.4816497476529162E-2</v>
      </c>
      <c r="C59" s="302">
        <f t="shared" si="11"/>
        <v>5.5451670867376283E-2</v>
      </c>
      <c r="D59" s="302">
        <f t="shared" si="11"/>
        <v>5.6159442059535616E-2</v>
      </c>
      <c r="E59" s="302">
        <f t="shared" si="11"/>
        <v>5.2604463933021997E-2</v>
      </c>
      <c r="F59" s="302">
        <f t="shared" si="11"/>
        <v>5.011213959412826E-2</v>
      </c>
      <c r="G59" s="302">
        <f t="shared" si="11"/>
        <v>3.2886102269495454E-2</v>
      </c>
      <c r="H59" s="302">
        <f t="shared" si="11"/>
        <v>2.5789726871157655E-2</v>
      </c>
      <c r="I59" s="302">
        <f t="shared" si="11"/>
        <v>3.1150425444639276E-2</v>
      </c>
      <c r="J59" s="302">
        <f t="shared" si="11"/>
        <v>4.5720012652610761E-2</v>
      </c>
      <c r="K59" s="302">
        <f t="shared" si="11"/>
        <v>5.0980744236199894E-2</v>
      </c>
      <c r="L59" s="302">
        <f t="shared" si="11"/>
        <v>2.2421679947242579E-2</v>
      </c>
      <c r="M59" s="302">
        <f t="shared" si="11"/>
        <v>0.16310391024713081</v>
      </c>
      <c r="N59" s="302">
        <f t="shared" si="11"/>
        <v>0.14407938156801361</v>
      </c>
      <c r="O59" s="302">
        <f t="shared" si="11"/>
        <v>0.18723177065272617</v>
      </c>
      <c r="P59" s="302">
        <f t="shared" si="11"/>
        <v>6.3298925201445214E-2</v>
      </c>
      <c r="Q59" s="302">
        <f t="shared" si="11"/>
        <v>5.7089442573343717E-2</v>
      </c>
      <c r="R59" s="302">
        <f t="shared" si="11"/>
        <v>1.0627435018402773E-2</v>
      </c>
      <c r="S59" s="302">
        <f t="shared" si="11"/>
        <v>1.5795149991333305E-2</v>
      </c>
      <c r="T59" s="302">
        <f t="shared" si="11"/>
        <v>2.3459988181196673E-2</v>
      </c>
      <c r="U59" s="302">
        <f t="shared" si="11"/>
        <v>0.20023682297821985</v>
      </c>
      <c r="V59" s="302">
        <f t="shared" si="11"/>
        <v>0.19441093374208382</v>
      </c>
      <c r="W59" s="302">
        <f t="shared" si="11"/>
        <v>0.16836934366089112</v>
      </c>
      <c r="X59" s="302">
        <f t="shared" si="11"/>
        <v>0.15924045115917329</v>
      </c>
      <c r="Y59" s="302">
        <f t="shared" si="11"/>
        <v>0.11484727709569865</v>
      </c>
      <c r="DA59" s="72"/>
    </row>
    <row r="60" spans="1:105" ht="12" customHeight="1" x14ac:dyDescent="0.25">
      <c r="A60" s="174" t="s">
        <v>2413</v>
      </c>
      <c r="B60" s="301">
        <f t="shared" ref="B60:Y60" si="12">IF(B$24=0,0,B$24/B$5)</f>
        <v>4.262225176220847E-2</v>
      </c>
      <c r="C60" s="301">
        <f t="shared" si="12"/>
        <v>5.3213705207660084E-2</v>
      </c>
      <c r="D60" s="301">
        <f t="shared" si="12"/>
        <v>4.6371824302526433E-2</v>
      </c>
      <c r="E60" s="301">
        <f t="shared" si="12"/>
        <v>4.8872067590208242E-2</v>
      </c>
      <c r="F60" s="301">
        <f t="shared" si="12"/>
        <v>5.0502312796653084E-2</v>
      </c>
      <c r="G60" s="301">
        <f t="shared" si="12"/>
        <v>2.0080158329704764E-2</v>
      </c>
      <c r="H60" s="301">
        <f t="shared" si="12"/>
        <v>1.8994052821165855E-2</v>
      </c>
      <c r="I60" s="301">
        <f t="shared" si="12"/>
        <v>1.985598624518051E-2</v>
      </c>
      <c r="J60" s="301">
        <f t="shared" si="12"/>
        <v>2.1573004546776603E-2</v>
      </c>
      <c r="K60" s="301">
        <f t="shared" si="12"/>
        <v>2.2027712705725691E-2</v>
      </c>
      <c r="L60" s="301">
        <f t="shared" si="12"/>
        <v>1.8311098667214781E-2</v>
      </c>
      <c r="M60" s="301">
        <f t="shared" si="12"/>
        <v>2.6524878727039854E-2</v>
      </c>
      <c r="N60" s="301">
        <f t="shared" si="12"/>
        <v>2.6035221216454466E-2</v>
      </c>
      <c r="O60" s="301">
        <f t="shared" si="12"/>
        <v>2.713360858673872E-2</v>
      </c>
      <c r="P60" s="301">
        <f t="shared" si="12"/>
        <v>2.2880380726228014E-2</v>
      </c>
      <c r="Q60" s="301">
        <f t="shared" si="12"/>
        <v>2.244052963956435E-2</v>
      </c>
      <c r="R60" s="301">
        <f t="shared" si="12"/>
        <v>1.4989047667996106E-2</v>
      </c>
      <c r="S60" s="301">
        <f t="shared" si="12"/>
        <v>1.66882673334799E-2</v>
      </c>
      <c r="T60" s="301">
        <f t="shared" si="12"/>
        <v>2.6116783636462183E-2</v>
      </c>
      <c r="U60" s="301">
        <f t="shared" si="12"/>
        <v>3.3798233528522716E-2</v>
      </c>
      <c r="V60" s="301">
        <f t="shared" si="12"/>
        <v>2.7247536459823161E-2</v>
      </c>
      <c r="W60" s="301">
        <f t="shared" si="12"/>
        <v>2.6415457707485917E-2</v>
      </c>
      <c r="X60" s="301">
        <f t="shared" si="12"/>
        <v>4.17484814352619E-2</v>
      </c>
      <c r="Y60" s="301">
        <f t="shared" si="12"/>
        <v>6.5142870407734657E-2</v>
      </c>
      <c r="DA60" s="178"/>
    </row>
    <row r="61" spans="1:105" ht="12" customHeight="1" x14ac:dyDescent="0.25">
      <c r="A61" s="62" t="s">
        <v>2414</v>
      </c>
      <c r="B61" s="302">
        <f t="shared" ref="B61:Y61" si="13">IF(B$25=0,0,B$25/B$5)</f>
        <v>2.0427849159034638E-2</v>
      </c>
      <c r="C61" s="302">
        <f t="shared" si="13"/>
        <v>3.1074191202280683E-2</v>
      </c>
      <c r="D61" s="302">
        <f t="shared" si="13"/>
        <v>2.4105655240580507E-2</v>
      </c>
      <c r="E61" s="302">
        <f t="shared" si="13"/>
        <v>2.6918901880552418E-2</v>
      </c>
      <c r="F61" s="302">
        <f t="shared" si="13"/>
        <v>2.8774750213380801E-2</v>
      </c>
      <c r="G61" s="302">
        <f t="shared" si="13"/>
        <v>0</v>
      </c>
      <c r="H61" s="302">
        <f t="shared" si="13"/>
        <v>0</v>
      </c>
      <c r="I61" s="302">
        <f t="shared" si="13"/>
        <v>0</v>
      </c>
      <c r="J61" s="302">
        <f t="shared" si="13"/>
        <v>0</v>
      </c>
      <c r="K61" s="302">
        <f t="shared" si="13"/>
        <v>0</v>
      </c>
      <c r="L61" s="302">
        <f t="shared" si="13"/>
        <v>0</v>
      </c>
      <c r="M61" s="302">
        <f t="shared" si="13"/>
        <v>0</v>
      </c>
      <c r="N61" s="302">
        <f t="shared" si="13"/>
        <v>0</v>
      </c>
      <c r="O61" s="302">
        <f t="shared" si="13"/>
        <v>0</v>
      </c>
      <c r="P61" s="302">
        <f t="shared" si="13"/>
        <v>0</v>
      </c>
      <c r="Q61" s="302">
        <f t="shared" si="13"/>
        <v>0</v>
      </c>
      <c r="R61" s="302">
        <f t="shared" si="13"/>
        <v>0</v>
      </c>
      <c r="S61" s="302">
        <f t="shared" si="13"/>
        <v>0</v>
      </c>
      <c r="T61" s="302">
        <f t="shared" si="13"/>
        <v>7.7181099185141206E-3</v>
      </c>
      <c r="U61" s="302">
        <f t="shared" si="13"/>
        <v>6.3252219662734257E-3</v>
      </c>
      <c r="V61" s="302">
        <f t="shared" si="13"/>
        <v>0</v>
      </c>
      <c r="W61" s="302">
        <f t="shared" si="13"/>
        <v>0</v>
      </c>
      <c r="X61" s="302">
        <f t="shared" si="13"/>
        <v>1.5683522848318251E-2</v>
      </c>
      <c r="Y61" s="302">
        <f t="shared" si="13"/>
        <v>4.060405087291856E-2</v>
      </c>
      <c r="DA61" s="72"/>
    </row>
    <row r="62" spans="1:105" ht="12" customHeight="1" x14ac:dyDescent="0.25">
      <c r="A62" s="62" t="s">
        <v>2416</v>
      </c>
      <c r="B62" s="302">
        <f t="shared" ref="B62:Y62" si="14">IF(B$26=0,0,B$26/B$5)</f>
        <v>2.2194402603173836E-2</v>
      </c>
      <c r="C62" s="302">
        <f t="shared" si="14"/>
        <v>2.2139514005379401E-2</v>
      </c>
      <c r="D62" s="302">
        <f t="shared" si="14"/>
        <v>2.2266169061945926E-2</v>
      </c>
      <c r="E62" s="302">
        <f t="shared" si="14"/>
        <v>2.1953165709655824E-2</v>
      </c>
      <c r="F62" s="302">
        <f t="shared" si="14"/>
        <v>2.1727562583272287E-2</v>
      </c>
      <c r="G62" s="302">
        <f t="shared" si="14"/>
        <v>2.0080158329704764E-2</v>
      </c>
      <c r="H62" s="302">
        <f t="shared" si="14"/>
        <v>1.8994052821165855E-2</v>
      </c>
      <c r="I62" s="302">
        <f t="shared" si="14"/>
        <v>1.985598624518051E-2</v>
      </c>
      <c r="J62" s="302">
        <f t="shared" si="14"/>
        <v>2.1573004546776603E-2</v>
      </c>
      <c r="K62" s="302">
        <f t="shared" si="14"/>
        <v>2.2027712705725691E-2</v>
      </c>
      <c r="L62" s="302">
        <f t="shared" si="14"/>
        <v>1.8311098667214781E-2</v>
      </c>
      <c r="M62" s="302">
        <f t="shared" si="14"/>
        <v>2.6524878727039854E-2</v>
      </c>
      <c r="N62" s="302">
        <f t="shared" si="14"/>
        <v>2.6035221216454466E-2</v>
      </c>
      <c r="O62" s="302">
        <f t="shared" si="14"/>
        <v>2.713360858673872E-2</v>
      </c>
      <c r="P62" s="302">
        <f t="shared" si="14"/>
        <v>2.2880380726228014E-2</v>
      </c>
      <c r="Q62" s="302">
        <f t="shared" si="14"/>
        <v>2.244052963956435E-2</v>
      </c>
      <c r="R62" s="302">
        <f t="shared" si="14"/>
        <v>1.4989047667996106E-2</v>
      </c>
      <c r="S62" s="302">
        <f t="shared" si="14"/>
        <v>1.66882673334799E-2</v>
      </c>
      <c r="T62" s="302">
        <f t="shared" si="14"/>
        <v>1.8398673717948059E-2</v>
      </c>
      <c r="U62" s="302">
        <f t="shared" si="14"/>
        <v>2.7473011562249294E-2</v>
      </c>
      <c r="V62" s="302">
        <f t="shared" si="14"/>
        <v>2.7247536459823161E-2</v>
      </c>
      <c r="W62" s="302">
        <f t="shared" si="14"/>
        <v>2.6415457707485917E-2</v>
      </c>
      <c r="X62" s="302">
        <f t="shared" si="14"/>
        <v>2.6064958586943656E-2</v>
      </c>
      <c r="Y62" s="302">
        <f t="shared" si="14"/>
        <v>2.4538819534816091E-2</v>
      </c>
      <c r="DA62" s="72"/>
    </row>
    <row r="63" spans="1:105" ht="12" customHeight="1" x14ac:dyDescent="0.25">
      <c r="A63" s="174" t="s">
        <v>2418</v>
      </c>
      <c r="B63" s="301">
        <f t="shared" ref="B63:Y63" si="15">IF(B$27=0,0,B$27/B$5)</f>
        <v>0.23312633157074578</v>
      </c>
      <c r="C63" s="301">
        <f t="shared" si="15"/>
        <v>0.23015398264402936</v>
      </c>
      <c r="D63" s="301">
        <f t="shared" si="15"/>
        <v>0.23182476674614491</v>
      </c>
      <c r="E63" s="301">
        <f t="shared" si="15"/>
        <v>0.23197376879374382</v>
      </c>
      <c r="F63" s="301">
        <f t="shared" si="15"/>
        <v>0.23220149317885203</v>
      </c>
      <c r="G63" s="301">
        <f t="shared" si="15"/>
        <v>0.24759441625390607</v>
      </c>
      <c r="H63" s="301">
        <f t="shared" si="15"/>
        <v>0.25251930815502466</v>
      </c>
      <c r="I63" s="301">
        <f t="shared" si="15"/>
        <v>0.24865778126944521</v>
      </c>
      <c r="J63" s="301">
        <f t="shared" si="15"/>
        <v>0.24150227304763155</v>
      </c>
      <c r="K63" s="301">
        <f t="shared" si="15"/>
        <v>0.23972882332348133</v>
      </c>
      <c r="L63" s="301">
        <f t="shared" si="15"/>
        <v>0.25549389743260803</v>
      </c>
      <c r="M63" s="301">
        <f t="shared" si="15"/>
        <v>0.24158506936692609</v>
      </c>
      <c r="N63" s="301">
        <f t="shared" si="15"/>
        <v>0.23745953310373738</v>
      </c>
      <c r="O63" s="301">
        <f t="shared" si="15"/>
        <v>0.24969505591304461</v>
      </c>
      <c r="P63" s="301">
        <f t="shared" si="15"/>
        <v>0.23684500543234621</v>
      </c>
      <c r="Q63" s="301">
        <f t="shared" si="15"/>
        <v>0.23818614263186996</v>
      </c>
      <c r="R63" s="301">
        <f t="shared" si="15"/>
        <v>0.271434898096519</v>
      </c>
      <c r="S63" s="301">
        <f t="shared" si="15"/>
        <v>0.26290433353820014</v>
      </c>
      <c r="T63" s="301">
        <f t="shared" si="15"/>
        <v>0.25213674363827454</v>
      </c>
      <c r="U63" s="301">
        <f t="shared" si="15"/>
        <v>0.25539846600098598</v>
      </c>
      <c r="V63" s="301">
        <f t="shared" si="15"/>
        <v>0.25281421510347973</v>
      </c>
      <c r="W63" s="301">
        <f t="shared" si="15"/>
        <v>0.24273696316834628</v>
      </c>
      <c r="X63" s="301">
        <f t="shared" si="15"/>
        <v>0.23748033649271455</v>
      </c>
      <c r="Y63" s="301">
        <f t="shared" si="15"/>
        <v>0.22547347890460173</v>
      </c>
      <c r="DA63" s="178"/>
    </row>
    <row r="64" spans="1:105" ht="12" customHeight="1" x14ac:dyDescent="0.25">
      <c r="A64" s="62" t="s">
        <v>2419</v>
      </c>
      <c r="B64" s="302">
        <f t="shared" ref="B64:Y64" si="16">IF(B$28=0,0,B$28/B$5)</f>
        <v>0.16600408976275088</v>
      </c>
      <c r="C64" s="302">
        <f t="shared" si="16"/>
        <v>0.16225397750030332</v>
      </c>
      <c r="D64" s="302">
        <f t="shared" si="16"/>
        <v>0.16305810299977475</v>
      </c>
      <c r="E64" s="302">
        <f t="shared" si="16"/>
        <v>0.16756013948800264</v>
      </c>
      <c r="F64" s="302">
        <f t="shared" si="16"/>
        <v>0.1708396895942052</v>
      </c>
      <c r="G64" s="302">
        <f t="shared" si="16"/>
        <v>0.20732571959738103</v>
      </c>
      <c r="H64" s="302">
        <f t="shared" si="16"/>
        <v>0.22094005076177042</v>
      </c>
      <c r="I64" s="302">
        <f t="shared" si="16"/>
        <v>0.21051440317396855</v>
      </c>
      <c r="J64" s="302">
        <f t="shared" si="16"/>
        <v>0.18551858408525104</v>
      </c>
      <c r="K64" s="302">
        <f t="shared" si="16"/>
        <v>0.17730342221793047</v>
      </c>
      <c r="L64" s="302">
        <f t="shared" si="16"/>
        <v>0.22803877912986201</v>
      </c>
      <c r="M64" s="302">
        <f t="shared" si="16"/>
        <v>4.1865995594929227E-2</v>
      </c>
      <c r="N64" s="302">
        <f t="shared" si="16"/>
        <v>6.1035800571475708E-2</v>
      </c>
      <c r="O64" s="302">
        <f t="shared" si="16"/>
        <v>2.0431663277053314E-2</v>
      </c>
      <c r="P64" s="302">
        <f t="shared" si="16"/>
        <v>0.15933611743057652</v>
      </c>
      <c r="Q64" s="302">
        <f t="shared" si="16"/>
        <v>0.16828070274614293</v>
      </c>
      <c r="R64" s="302">
        <f t="shared" si="16"/>
        <v>0.25842171235969924</v>
      </c>
      <c r="S64" s="302">
        <f t="shared" si="16"/>
        <v>0.24356333354881243</v>
      </c>
      <c r="T64" s="302">
        <f t="shared" si="16"/>
        <v>0.22341022749803371</v>
      </c>
      <c r="U64" s="302">
        <f t="shared" si="16"/>
        <v>1.0210519497043213E-2</v>
      </c>
      <c r="V64" s="302">
        <f t="shared" si="16"/>
        <v>1.4760010521336245E-2</v>
      </c>
      <c r="W64" s="302">
        <f t="shared" si="16"/>
        <v>3.6570419910112194E-2</v>
      </c>
      <c r="X64" s="302">
        <f t="shared" si="16"/>
        <v>4.2492028950869731E-2</v>
      </c>
      <c r="Y64" s="302">
        <f t="shared" si="16"/>
        <v>8.4844160011909517E-2</v>
      </c>
      <c r="DA64" s="72"/>
    </row>
    <row r="65" spans="1:105" ht="12" customHeight="1" x14ac:dyDescent="0.25">
      <c r="A65" s="62" t="s">
        <v>2426</v>
      </c>
      <c r="B65" s="302">
        <f t="shared" ref="B65:Y65" si="17">IF(B$34=0,0,B$34/B$5)</f>
        <v>6.712224180799492E-2</v>
      </c>
      <c r="C65" s="302">
        <f t="shared" si="17"/>
        <v>6.7900005143726058E-2</v>
      </c>
      <c r="D65" s="302">
        <f t="shared" si="17"/>
        <v>6.8766663746370138E-2</v>
      </c>
      <c r="E65" s="302">
        <f t="shared" si="17"/>
        <v>6.4413629305741196E-2</v>
      </c>
      <c r="F65" s="302">
        <f t="shared" si="17"/>
        <v>6.136180358464681E-2</v>
      </c>
      <c r="G65" s="302">
        <f t="shared" si="17"/>
        <v>4.0268696656525042E-2</v>
      </c>
      <c r="H65" s="302">
        <f t="shared" si="17"/>
        <v>3.1579257393254269E-2</v>
      </c>
      <c r="I65" s="302">
        <f t="shared" si="17"/>
        <v>3.8143378095476667E-2</v>
      </c>
      <c r="J65" s="302">
        <f t="shared" si="17"/>
        <v>5.5983688962380512E-2</v>
      </c>
      <c r="K65" s="302">
        <f t="shared" si="17"/>
        <v>6.2425401105550879E-2</v>
      </c>
      <c r="L65" s="302">
        <f t="shared" si="17"/>
        <v>2.7455118302746023E-2</v>
      </c>
      <c r="M65" s="302">
        <f t="shared" si="17"/>
        <v>0.19971907377199685</v>
      </c>
      <c r="N65" s="302">
        <f t="shared" si="17"/>
        <v>0.17642373253226168</v>
      </c>
      <c r="O65" s="302">
        <f t="shared" si="17"/>
        <v>0.22926339263599127</v>
      </c>
      <c r="P65" s="302">
        <f t="shared" si="17"/>
        <v>7.750888800176968E-2</v>
      </c>
      <c r="Q65" s="302">
        <f t="shared" si="17"/>
        <v>6.9905439885727005E-2</v>
      </c>
      <c r="R65" s="302">
        <f t="shared" si="17"/>
        <v>1.3013185736819727E-2</v>
      </c>
      <c r="S65" s="302">
        <f t="shared" si="17"/>
        <v>1.9340999989387722E-2</v>
      </c>
      <c r="T65" s="302">
        <f t="shared" si="17"/>
        <v>2.8726516140240826E-2</v>
      </c>
      <c r="U65" s="302">
        <f t="shared" si="17"/>
        <v>0.24518794650394277</v>
      </c>
      <c r="V65" s="302">
        <f t="shared" si="17"/>
        <v>0.23805420458214352</v>
      </c>
      <c r="W65" s="302">
        <f t="shared" si="17"/>
        <v>0.20616654325823408</v>
      </c>
      <c r="X65" s="302">
        <f t="shared" si="17"/>
        <v>0.19498830754184479</v>
      </c>
      <c r="Y65" s="302">
        <f t="shared" si="17"/>
        <v>0.1406293188926922</v>
      </c>
      <c r="DA65" s="72"/>
    </row>
    <row r="66" spans="1:105" ht="12" customHeight="1" x14ac:dyDescent="0.25">
      <c r="A66" s="174" t="s">
        <v>2428</v>
      </c>
      <c r="B66" s="301">
        <f t="shared" ref="B66:Y66" si="18">IF(B$35=0,0,B$35/B$5)</f>
        <v>0.21360401809792401</v>
      </c>
      <c r="C66" s="301">
        <f t="shared" si="18"/>
        <v>0.20959146112877966</v>
      </c>
      <c r="D66" s="301">
        <f t="shared" si="18"/>
        <v>0.21150560715633904</v>
      </c>
      <c r="E66" s="301">
        <f t="shared" si="18"/>
        <v>0.21275191310924241</v>
      </c>
      <c r="F66" s="301">
        <f t="shared" si="18"/>
        <v>0.21361458547018433</v>
      </c>
      <c r="G66" s="301">
        <f t="shared" si="18"/>
        <v>0.2348458516696218</v>
      </c>
      <c r="H66" s="301">
        <f t="shared" si="18"/>
        <v>0.24021396606679621</v>
      </c>
      <c r="I66" s="301">
        <f t="shared" si="18"/>
        <v>0.23589345433014988</v>
      </c>
      <c r="J66" s="301">
        <f t="shared" si="18"/>
        <v>0.22613040454300076</v>
      </c>
      <c r="K66" s="301">
        <f t="shared" si="18"/>
        <v>0.22327157314666432</v>
      </c>
      <c r="L66" s="301">
        <f t="shared" si="18"/>
        <v>0.24371180823913915</v>
      </c>
      <c r="M66" s="301">
        <f t="shared" si="18"/>
        <v>0.15660864275901681</v>
      </c>
      <c r="N66" s="301">
        <f t="shared" si="18"/>
        <v>0.17190525000111004</v>
      </c>
      <c r="O66" s="301">
        <f t="shared" si="18"/>
        <v>0.13238161201720505</v>
      </c>
      <c r="P66" s="301">
        <f t="shared" si="18"/>
        <v>0.21720863836900739</v>
      </c>
      <c r="Q66" s="301">
        <f t="shared" si="18"/>
        <v>0.2206617900748862</v>
      </c>
      <c r="R66" s="301">
        <f t="shared" si="18"/>
        <v>0.25799860484325582</v>
      </c>
      <c r="S66" s="301">
        <f t="shared" si="18"/>
        <v>0.25124132370573526</v>
      </c>
      <c r="T66" s="301">
        <f t="shared" si="18"/>
        <v>0.24107923430738135</v>
      </c>
      <c r="U66" s="301">
        <f t="shared" si="18"/>
        <v>0.10840223480434241</v>
      </c>
      <c r="V66" s="301">
        <f t="shared" si="18"/>
        <v>0.12285642191472318</v>
      </c>
      <c r="W66" s="301">
        <f t="shared" si="18"/>
        <v>0.15407062834012067</v>
      </c>
      <c r="X66" s="301">
        <f t="shared" si="18"/>
        <v>0.15386390650834603</v>
      </c>
      <c r="Y66" s="301">
        <f t="shared" si="18"/>
        <v>0.17507330506754129</v>
      </c>
      <c r="DA66" s="178"/>
    </row>
    <row r="67" spans="1:105" ht="12" customHeight="1" x14ac:dyDescent="0.25">
      <c r="A67" s="174" t="s">
        <v>2440</v>
      </c>
      <c r="B67" s="301">
        <f t="shared" ref="B67:Y67" si="19">IF(B$46=0,0,B$46/B$5)</f>
        <v>0.11862037387962474</v>
      </c>
      <c r="C67" s="301">
        <f t="shared" si="19"/>
        <v>0.11832701586010438</v>
      </c>
      <c r="D67" s="301">
        <f t="shared" si="19"/>
        <v>0.11900393744399591</v>
      </c>
      <c r="E67" s="301">
        <f t="shared" si="19"/>
        <v>0.11733105733372355</v>
      </c>
      <c r="F67" s="301">
        <f t="shared" si="19"/>
        <v>0.1161252971392049</v>
      </c>
      <c r="G67" s="301">
        <f t="shared" si="19"/>
        <v>0.10732056776743443</v>
      </c>
      <c r="H67" s="301">
        <f t="shared" si="19"/>
        <v>0.10151575996074975</v>
      </c>
      <c r="I67" s="301">
        <f t="shared" si="19"/>
        <v>0.10612245593018055</v>
      </c>
      <c r="J67" s="301">
        <f t="shared" si="19"/>
        <v>0.11529924507540228</v>
      </c>
      <c r="K67" s="301">
        <f t="shared" si="19"/>
        <v>0.1177294817789999</v>
      </c>
      <c r="L67" s="301">
        <f t="shared" si="19"/>
        <v>9.7865637966804531E-2</v>
      </c>
      <c r="M67" s="301">
        <f t="shared" si="19"/>
        <v>0.14176506968758118</v>
      </c>
      <c r="N67" s="301">
        <f t="shared" si="19"/>
        <v>0.1391480424119608</v>
      </c>
      <c r="O67" s="301">
        <f t="shared" si="19"/>
        <v>0.14501849195085242</v>
      </c>
      <c r="P67" s="301">
        <f t="shared" si="19"/>
        <v>0.12228665780196343</v>
      </c>
      <c r="Q67" s="301">
        <f t="shared" si="19"/>
        <v>0.11993582632051861</v>
      </c>
      <c r="R67" s="301">
        <f t="shared" si="19"/>
        <v>8.0110578791742673E-2</v>
      </c>
      <c r="S67" s="301">
        <f t="shared" si="19"/>
        <v>8.9192241210287529E-2</v>
      </c>
      <c r="T67" s="301">
        <f t="shared" si="19"/>
        <v>9.8333692252664154E-2</v>
      </c>
      <c r="U67" s="301">
        <f t="shared" si="19"/>
        <v>0.14683246768927416</v>
      </c>
      <c r="V67" s="301">
        <f t="shared" si="19"/>
        <v>0.14562739173257733</v>
      </c>
      <c r="W67" s="301">
        <f t="shared" si="19"/>
        <v>0.1411802572697006</v>
      </c>
      <c r="X67" s="301">
        <f t="shared" si="19"/>
        <v>0.13930697698968725</v>
      </c>
      <c r="Y67" s="301">
        <f t="shared" si="19"/>
        <v>0.13115036254088117</v>
      </c>
      <c r="DA67" s="178"/>
    </row>
    <row r="68" spans="1:105" ht="12" customHeight="1" x14ac:dyDescent="0.25">
      <c r="A68" s="41" t="s">
        <v>2442</v>
      </c>
      <c r="B68" s="235">
        <f t="shared" ref="B68:Y68" si="20">IF(B$47=0,0,B$47/B$5)</f>
        <v>7.3940875629880901E-2</v>
      </c>
      <c r="C68" s="235">
        <f t="shared" si="20"/>
        <v>7.3758013713947412E-2</v>
      </c>
      <c r="D68" s="235">
        <f t="shared" si="20"/>
        <v>7.4179966309514969E-2</v>
      </c>
      <c r="E68" s="235">
        <f t="shared" si="20"/>
        <v>7.3137192491394346E-2</v>
      </c>
      <c r="F68" s="235">
        <f t="shared" si="20"/>
        <v>7.2385593405449505E-2</v>
      </c>
      <c r="G68" s="235">
        <f t="shared" si="20"/>
        <v>6.6897249555736948E-2</v>
      </c>
      <c r="H68" s="235">
        <f t="shared" si="20"/>
        <v>6.3278878123819285E-2</v>
      </c>
      <c r="I68" s="235">
        <f t="shared" si="20"/>
        <v>6.6150418000147815E-2</v>
      </c>
      <c r="J68" s="235">
        <f t="shared" si="20"/>
        <v>7.1870681751441248E-2</v>
      </c>
      <c r="K68" s="235">
        <f t="shared" si="20"/>
        <v>7.3385546559018355E-2</v>
      </c>
      <c r="L68" s="235">
        <f t="shared" si="20"/>
        <v>6.100360948689789E-2</v>
      </c>
      <c r="M68" s="235">
        <f t="shared" si="20"/>
        <v>8.8367900417074693E-2</v>
      </c>
      <c r="N68" s="235">
        <f t="shared" si="20"/>
        <v>8.6736601492802046E-2</v>
      </c>
      <c r="O68" s="235">
        <f t="shared" si="20"/>
        <v>9.0395890070725085E-2</v>
      </c>
      <c r="P68" s="235">
        <f t="shared" si="20"/>
        <v>7.6226218650301533E-2</v>
      </c>
      <c r="Q68" s="235">
        <f t="shared" si="20"/>
        <v>7.4760850328560127E-2</v>
      </c>
      <c r="R68" s="235">
        <f t="shared" si="20"/>
        <v>4.9936163150936436E-2</v>
      </c>
      <c r="S68" s="235">
        <f t="shared" si="20"/>
        <v>5.5597130566901833E-2</v>
      </c>
      <c r="T68" s="235">
        <f t="shared" si="20"/>
        <v>6.1295366649743277E-2</v>
      </c>
      <c r="U68" s="235">
        <f t="shared" si="20"/>
        <v>9.1526614499282094E-2</v>
      </c>
      <c r="V68" s="235">
        <f t="shared" si="20"/>
        <v>9.0775441926439757E-2</v>
      </c>
      <c r="W68" s="235">
        <f t="shared" si="20"/>
        <v>8.8003363189252448E-2</v>
      </c>
      <c r="X68" s="235">
        <f t="shared" si="20"/>
        <v>8.6835671841854173E-2</v>
      </c>
      <c r="Y68" s="235">
        <f t="shared" si="20"/>
        <v>8.1751324231113337E-2</v>
      </c>
      <c r="DA68" s="97"/>
    </row>
    <row r="69" spans="1:105" ht="12" customHeight="1" x14ac:dyDescent="0.25">
      <c r="A69" s="172"/>
      <c r="B69" s="172"/>
      <c r="C69" s="172"/>
      <c r="D69" s="172"/>
      <c r="E69" s="172"/>
      <c r="F69" s="172"/>
      <c r="G69" s="172"/>
      <c r="H69" s="172"/>
      <c r="I69" s="172"/>
      <c r="J69" s="172"/>
      <c r="K69" s="172"/>
      <c r="L69" s="172"/>
      <c r="M69" s="172"/>
      <c r="N69" s="172"/>
      <c r="O69" s="172"/>
      <c r="P69" s="172"/>
      <c r="Q69" s="172"/>
      <c r="R69" s="172"/>
      <c r="S69" s="172"/>
      <c r="T69" s="172"/>
      <c r="U69" s="172"/>
      <c r="V69" s="172"/>
      <c r="W69" s="172"/>
      <c r="X69" s="172"/>
      <c r="Y69" s="172"/>
      <c r="DA69" s="176"/>
    </row>
    <row r="70" spans="1:105" ht="15" customHeight="1" x14ac:dyDescent="0.25">
      <c r="A70" s="32" t="s">
        <v>341</v>
      </c>
      <c r="B70" s="257"/>
      <c r="C70" s="257"/>
      <c r="D70" s="257"/>
      <c r="E70" s="257"/>
      <c r="F70" s="257"/>
      <c r="G70" s="257"/>
      <c r="H70" s="257"/>
      <c r="I70" s="257"/>
      <c r="J70" s="257"/>
      <c r="K70" s="257"/>
      <c r="L70" s="257"/>
      <c r="M70" s="257"/>
      <c r="N70" s="257"/>
      <c r="O70" s="257"/>
      <c r="P70" s="257"/>
      <c r="Q70" s="257"/>
      <c r="R70" s="257"/>
      <c r="S70" s="257"/>
      <c r="T70" s="257"/>
      <c r="U70" s="257"/>
      <c r="V70" s="257"/>
      <c r="W70" s="257"/>
      <c r="X70" s="257"/>
      <c r="Y70" s="257"/>
      <c r="DA70" s="88"/>
    </row>
    <row r="71" spans="1:105" ht="12" customHeight="1" x14ac:dyDescent="0.25">
      <c r="A71" s="172"/>
      <c r="B71" s="172"/>
      <c r="C71" s="172"/>
      <c r="D71" s="172"/>
      <c r="E71" s="172"/>
      <c r="F71" s="172"/>
      <c r="G71" s="172"/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DA71" s="176"/>
    </row>
    <row r="72" spans="1:105" ht="12" customHeight="1" x14ac:dyDescent="0.25">
      <c r="A72" s="35" t="s">
        <v>23</v>
      </c>
      <c r="B72" s="322">
        <f>IF(B$5=0,0,B$5/TRE_fec!B$5)</f>
        <v>0.51610613318862564</v>
      </c>
      <c r="C72" s="322">
        <f>IF(C$5=0,0,C$5/TRE_fec!C$5)</f>
        <v>0.51572590778789751</v>
      </c>
      <c r="D72" s="322">
        <f>IF(D$5=0,0,D$5/TRE_fec!D$5)</f>
        <v>0.51629999520785896</v>
      </c>
      <c r="E72" s="322">
        <f>IF(E$5=0,0,E$5/TRE_fec!E$5)</f>
        <v>0.5148496857745174</v>
      </c>
      <c r="F72" s="322">
        <f>IF(F$5=0,0,F$5/TRE_fec!F$5)</f>
        <v>0.51362760950905773</v>
      </c>
      <c r="G72" s="322">
        <f>IF(G$5=0,0,G$5/TRE_fec!G$5)</f>
        <v>0.50842028682750473</v>
      </c>
      <c r="H72" s="322">
        <f>IF(H$5=0,0,H$5/TRE_fec!H$5)</f>
        <v>0.50422606303241346</v>
      </c>
      <c r="I72" s="322">
        <f>IF(I$5=0,0,I$5/TRE_fec!I$5)</f>
        <v>0.50678692969549122</v>
      </c>
      <c r="J72" s="322">
        <f>IF(J$5=0,0,J$5/TRE_fec!J$5)</f>
        <v>0.51403117294028355</v>
      </c>
      <c r="K72" s="322">
        <f>IF(K$5=0,0,K$5/TRE_fec!K$5)</f>
        <v>0.51720146178923709</v>
      </c>
      <c r="L72" s="322">
        <f>IF(L$5=0,0,L$5/TRE_fec!L$5)</f>
        <v>0.50436629622216533</v>
      </c>
      <c r="M72" s="322">
        <f>IF(M$5=0,0,M$5/TRE_fec!M$5)</f>
        <v>0.55724366702681327</v>
      </c>
      <c r="N72" s="322">
        <f>IF(N$5=0,0,N$5/TRE_fec!N$5)</f>
        <v>0.55249035592939078</v>
      </c>
      <c r="O72" s="322">
        <f>IF(O$5=0,0,O$5/TRE_fec!O$5)</f>
        <v>0.56460572457684799</v>
      </c>
      <c r="P72" s="322">
        <f>IF(P$5=0,0,P$5/TRE_fec!P$5)</f>
        <v>0.52473851021379536</v>
      </c>
      <c r="Q72" s="322">
        <f>IF(Q$5=0,0,Q$5/TRE_fec!Q$5)</f>
        <v>0.52225374461347684</v>
      </c>
      <c r="R72" s="322">
        <f>IF(R$5=0,0,R$5/TRE_fec!R$5)</f>
        <v>0.50136402073470632</v>
      </c>
      <c r="S72" s="322">
        <f>IF(S$5=0,0,S$5/TRE_fec!S$5)</f>
        <v>0.50355585514468049</v>
      </c>
      <c r="T72" s="322">
        <f>IF(T$5=0,0,T$5/TRE_fec!T$5)</f>
        <v>0.50680122795444793</v>
      </c>
      <c r="U72" s="322">
        <f>IF(U$5=0,0,U$5/TRE_fec!U$5)</f>
        <v>0.5675776190644648</v>
      </c>
      <c r="V72" s="322">
        <f>IF(V$5=0,0,V$5/TRE_fec!V$5)</f>
        <v>0.56837994428948413</v>
      </c>
      <c r="W72" s="322">
        <f>IF(W$5=0,0,W$5/TRE_fec!W$5)</f>
        <v>0.56364358086471822</v>
      </c>
      <c r="X72" s="322">
        <f>IF(X$5=0,0,X$5/TRE_fec!X$5)</f>
        <v>0.55885565075236665</v>
      </c>
      <c r="Y72" s="322">
        <f>IF(Y$5=0,0,Y$5/TRE_fec!Y$5)</f>
        <v>0.54490588100018811</v>
      </c>
      <c r="DA72" s="95"/>
    </row>
    <row r="73" spans="1:105" ht="12" customHeight="1" x14ac:dyDescent="0.25">
      <c r="A73" s="55" t="s">
        <v>91</v>
      </c>
      <c r="B73" s="334">
        <f>IF(B$6=0,0,B$6/TRE_fec!B$6)</f>
        <v>0.47108999816489633</v>
      </c>
      <c r="C73" s="334">
        <f>IF(C$6=0,0,C$6/TRE_fec!C$6)</f>
        <v>0.47108999816489627</v>
      </c>
      <c r="D73" s="334">
        <f>IF(D$6=0,0,D$6/TRE_fec!D$6)</f>
        <v>0.47108999816489622</v>
      </c>
      <c r="E73" s="334">
        <f>IF(E$6=0,0,E$6/TRE_fec!E$6)</f>
        <v>0.47108999816489611</v>
      </c>
      <c r="F73" s="334">
        <f>IF(F$6=0,0,F$6/TRE_fec!F$6)</f>
        <v>0.47108999816489616</v>
      </c>
      <c r="G73" s="334">
        <f>IF(G$6=0,0,G$6/TRE_fec!G$6)</f>
        <v>0.47108999816489622</v>
      </c>
      <c r="H73" s="334">
        <f>IF(H$6=0,0,H$6/TRE_fec!H$6)</f>
        <v>0.47108999816489616</v>
      </c>
      <c r="I73" s="334">
        <f>IF(I$6=0,0,I$6/TRE_fec!I$6)</f>
        <v>0.47108999816489616</v>
      </c>
      <c r="J73" s="334">
        <f>IF(J$6=0,0,J$6/TRE_fec!J$6)</f>
        <v>0.47108999816489622</v>
      </c>
      <c r="K73" s="334">
        <f>IF(K$6=0,0,K$6/TRE_fec!K$6)</f>
        <v>0.47108999816489616</v>
      </c>
      <c r="L73" s="334">
        <f>IF(L$6=0,0,L$6/TRE_fec!L$6)</f>
        <v>0.47108999816489622</v>
      </c>
      <c r="M73" s="334">
        <f>IF(M$6=0,0,M$6/TRE_fec!M$6)</f>
        <v>0.47108999816489633</v>
      </c>
      <c r="N73" s="334">
        <f>IF(N$6=0,0,N$6/TRE_fec!N$6)</f>
        <v>0.47108999816489627</v>
      </c>
      <c r="O73" s="334">
        <f>IF(O$6=0,0,O$6/TRE_fec!O$6)</f>
        <v>0.47108999816489633</v>
      </c>
      <c r="P73" s="334">
        <f>IF(P$6=0,0,P$6/TRE_fec!P$6)</f>
        <v>0.47108999816489627</v>
      </c>
      <c r="Q73" s="334">
        <f>IF(Q$6=0,0,Q$6/TRE_fec!Q$6)</f>
        <v>0.47108999816489616</v>
      </c>
      <c r="R73" s="334">
        <f>IF(R$6=0,0,R$6/TRE_fec!R$6)</f>
        <v>0.47108999816489644</v>
      </c>
      <c r="S73" s="334">
        <f>IF(S$6=0,0,S$6/TRE_fec!S$6)</f>
        <v>0.47108999816489616</v>
      </c>
      <c r="T73" s="334">
        <f>IF(T$6=0,0,T$6/TRE_fec!T$6)</f>
        <v>0.47108999816489616</v>
      </c>
      <c r="U73" s="334">
        <f>IF(U$6=0,0,U$6/TRE_fec!U$6)</f>
        <v>0.47108999816489622</v>
      </c>
      <c r="V73" s="334">
        <f>IF(V$6=0,0,V$6/TRE_fec!V$6)</f>
        <v>0.47108999816489622</v>
      </c>
      <c r="W73" s="334">
        <f>IF(W$6=0,0,W$6/TRE_fec!W$6)</f>
        <v>0.47108999816489627</v>
      </c>
      <c r="X73" s="334">
        <f>IF(X$6=0,0,X$6/TRE_fec!X$6)</f>
        <v>0.471089998164896</v>
      </c>
      <c r="Y73" s="334">
        <f>IF(Y$6=0,0,Y$6/TRE_fec!Y$6)</f>
        <v>0.47108999816489622</v>
      </c>
      <c r="DA73" s="67"/>
    </row>
    <row r="74" spans="1:105" ht="12" customHeight="1" x14ac:dyDescent="0.25">
      <c r="A74" s="173" t="s">
        <v>92</v>
      </c>
      <c r="B74" s="335">
        <f>IF(B$7=0,0,B$7/TRE_fec!B$7)</f>
        <v>0.12215449276090042</v>
      </c>
      <c r="C74" s="335">
        <f>IF(C$7=0,0,C$7/TRE_fec!C$7)</f>
        <v>0.12215449276090054</v>
      </c>
      <c r="D74" s="335">
        <f>IF(D$7=0,0,D$7/TRE_fec!D$7)</f>
        <v>0.12215449276090058</v>
      </c>
      <c r="E74" s="335">
        <f>IF(E$7=0,0,E$7/TRE_fec!E$7)</f>
        <v>0.12215449276090051</v>
      </c>
      <c r="F74" s="335">
        <f>IF(F$7=0,0,F$7/TRE_fec!F$7)</f>
        <v>0.12215449276090055</v>
      </c>
      <c r="G74" s="335">
        <f>IF(G$7=0,0,G$7/TRE_fec!G$7)</f>
        <v>0.1221544927609005</v>
      </c>
      <c r="H74" s="335">
        <f>IF(H$7=0,0,H$7/TRE_fec!H$7)</f>
        <v>0.1221544927609005</v>
      </c>
      <c r="I74" s="335">
        <f>IF(I$7=0,0,I$7/TRE_fec!I$7)</f>
        <v>0.12215449276090051</v>
      </c>
      <c r="J74" s="335">
        <f>IF(J$7=0,0,J$7/TRE_fec!J$7)</f>
        <v>0.12215449276090054</v>
      </c>
      <c r="K74" s="335">
        <f>IF(K$7=0,0,K$7/TRE_fec!K$7)</f>
        <v>0.12215449276090057</v>
      </c>
      <c r="L74" s="335">
        <f>IF(L$7=0,0,L$7/TRE_fec!L$7)</f>
        <v>0.12215449276090054</v>
      </c>
      <c r="M74" s="335">
        <f>IF(M$7=0,0,M$7/TRE_fec!M$7)</f>
        <v>0.12215449276090055</v>
      </c>
      <c r="N74" s="335">
        <f>IF(N$7=0,0,N$7/TRE_fec!N$7)</f>
        <v>0.12215449276090053</v>
      </c>
      <c r="O74" s="335">
        <f>IF(O$7=0,0,O$7/TRE_fec!O$7)</f>
        <v>0.12215449276090054</v>
      </c>
      <c r="P74" s="335">
        <f>IF(P$7=0,0,P$7/TRE_fec!P$7)</f>
        <v>0.12215449276090053</v>
      </c>
      <c r="Q74" s="335">
        <f>IF(Q$7=0,0,Q$7/TRE_fec!Q$7)</f>
        <v>0.1221544927609005</v>
      </c>
      <c r="R74" s="335">
        <f>IF(R$7=0,0,R$7/TRE_fec!R$7)</f>
        <v>0.12215449276090055</v>
      </c>
      <c r="S74" s="335">
        <f>IF(S$7=0,0,S$7/TRE_fec!S$7)</f>
        <v>0.12215449276090053</v>
      </c>
      <c r="T74" s="335">
        <f>IF(T$7=0,0,T$7/TRE_fec!T$7)</f>
        <v>0.12215449276090053</v>
      </c>
      <c r="U74" s="335">
        <f>IF(U$7=0,0,U$7/TRE_fec!U$7)</f>
        <v>0.12215449276090057</v>
      </c>
      <c r="V74" s="335">
        <f>IF(V$7=0,0,V$7/TRE_fec!V$7)</f>
        <v>0.1221544927609005</v>
      </c>
      <c r="W74" s="335">
        <f>IF(W$7=0,0,W$7/TRE_fec!W$7)</f>
        <v>0.1221544927609005</v>
      </c>
      <c r="X74" s="335">
        <f>IF(X$7=0,0,X$7/TRE_fec!X$7)</f>
        <v>0.12215449276090054</v>
      </c>
      <c r="Y74" s="335">
        <f>IF(Y$7=0,0,Y$7/TRE_fec!Y$7)</f>
        <v>0.12215449276090055</v>
      </c>
      <c r="DA74" s="177"/>
    </row>
    <row r="75" spans="1:105" ht="12" customHeight="1" x14ac:dyDescent="0.25">
      <c r="A75" s="173" t="s">
        <v>93</v>
      </c>
      <c r="B75" s="335">
        <f>IF(B$8=0,0,B$8/TRE_fec!B$8)</f>
        <v>0.66022950415123205</v>
      </c>
      <c r="C75" s="335">
        <f>IF(C$8=0,0,C$8/TRE_fec!C$8)</f>
        <v>0.66022950415123183</v>
      </c>
      <c r="D75" s="335">
        <f>IF(D$8=0,0,D$8/TRE_fec!D$8)</f>
        <v>0.66022950415123205</v>
      </c>
      <c r="E75" s="335">
        <f>IF(E$8=0,0,E$8/TRE_fec!E$8)</f>
        <v>0.66022950415123183</v>
      </c>
      <c r="F75" s="335">
        <f>IF(F$8=0,0,F$8/TRE_fec!F$8)</f>
        <v>0.66022950415123183</v>
      </c>
      <c r="G75" s="335">
        <f>IF(G$8=0,0,G$8/TRE_fec!G$8)</f>
        <v>0.66022950415123183</v>
      </c>
      <c r="H75" s="335">
        <f>IF(H$8=0,0,H$8/TRE_fec!H$8)</f>
        <v>0.66022950415123183</v>
      </c>
      <c r="I75" s="335">
        <f>IF(I$8=0,0,I$8/TRE_fec!I$8)</f>
        <v>0.66022950415123172</v>
      </c>
      <c r="J75" s="335">
        <f>IF(J$8=0,0,J$8/TRE_fec!J$8)</f>
        <v>0.66022950415123205</v>
      </c>
      <c r="K75" s="335">
        <f>IF(K$8=0,0,K$8/TRE_fec!K$8)</f>
        <v>0.66022950415123194</v>
      </c>
      <c r="L75" s="335">
        <f>IF(L$8=0,0,L$8/TRE_fec!L$8)</f>
        <v>0.66022950415123183</v>
      </c>
      <c r="M75" s="335">
        <f>IF(M$8=0,0,M$8/TRE_fec!M$8)</f>
        <v>0.66022950415123227</v>
      </c>
      <c r="N75" s="335">
        <f>IF(N$8=0,0,N$8/TRE_fec!N$8)</f>
        <v>0.66022950415123205</v>
      </c>
      <c r="O75" s="335">
        <f>IF(O$8=0,0,O$8/TRE_fec!O$8)</f>
        <v>0.66022950415123183</v>
      </c>
      <c r="P75" s="335">
        <f>IF(P$8=0,0,P$8/TRE_fec!P$8)</f>
        <v>0.66022950415123194</v>
      </c>
      <c r="Q75" s="335">
        <f>IF(Q$8=0,0,Q$8/TRE_fec!Q$8)</f>
        <v>0.66022950415123183</v>
      </c>
      <c r="R75" s="335">
        <f>IF(R$8=0,0,R$8/TRE_fec!R$8)</f>
        <v>0.66022950415123205</v>
      </c>
      <c r="S75" s="335">
        <f>IF(S$8=0,0,S$8/TRE_fec!S$8)</f>
        <v>0.66022950415123194</v>
      </c>
      <c r="T75" s="335">
        <f>IF(T$8=0,0,T$8/TRE_fec!T$8)</f>
        <v>0.66022950415123194</v>
      </c>
      <c r="U75" s="335">
        <f>IF(U$8=0,0,U$8/TRE_fec!U$8)</f>
        <v>0.66022950415123161</v>
      </c>
      <c r="V75" s="335">
        <f>IF(V$8=0,0,V$8/TRE_fec!V$8)</f>
        <v>0.66022950415123194</v>
      </c>
      <c r="W75" s="335">
        <f>IF(W$8=0,0,W$8/TRE_fec!W$8)</f>
        <v>0.66022950415123183</v>
      </c>
      <c r="X75" s="335">
        <f>IF(X$8=0,0,X$8/TRE_fec!X$8)</f>
        <v>0.66022950415123216</v>
      </c>
      <c r="Y75" s="335">
        <f>IF(Y$8=0,0,Y$8/TRE_fec!Y$8)</f>
        <v>0.66022950415123205</v>
      </c>
      <c r="DA75" s="177"/>
    </row>
    <row r="76" spans="1:105" ht="12" customHeight="1" x14ac:dyDescent="0.25">
      <c r="A76" s="173" t="s">
        <v>94</v>
      </c>
      <c r="B76" s="335">
        <f>IF(B$9=0,0,B$9/TRE_fec!B$9)</f>
        <v>0.46678970653031993</v>
      </c>
      <c r="C76" s="335">
        <f>IF(C$9=0,0,C$9/TRE_fec!C$9)</f>
        <v>0.46678970653031998</v>
      </c>
      <c r="D76" s="335">
        <f>IF(D$9=0,0,D$9/TRE_fec!D$9)</f>
        <v>0.46678970653032004</v>
      </c>
      <c r="E76" s="335">
        <f>IF(E$9=0,0,E$9/TRE_fec!E$9)</f>
        <v>0.46678970653032009</v>
      </c>
      <c r="F76" s="335">
        <f>IF(F$9=0,0,F$9/TRE_fec!F$9)</f>
        <v>0.46678970653031998</v>
      </c>
      <c r="G76" s="335">
        <f>IF(G$9=0,0,G$9/TRE_fec!G$9)</f>
        <v>0.46678970653032004</v>
      </c>
      <c r="H76" s="335">
        <f>IF(H$9=0,0,H$9/TRE_fec!H$9)</f>
        <v>0.46678970653031993</v>
      </c>
      <c r="I76" s="335">
        <f>IF(I$9=0,0,I$9/TRE_fec!I$9)</f>
        <v>0.46678970653031998</v>
      </c>
      <c r="J76" s="335">
        <f>IF(J$9=0,0,J$9/TRE_fec!J$9)</f>
        <v>0.46678970653032009</v>
      </c>
      <c r="K76" s="335">
        <f>IF(K$9=0,0,K$9/TRE_fec!K$9)</f>
        <v>0.46678970653032004</v>
      </c>
      <c r="L76" s="335">
        <f>IF(L$9=0,0,L$9/TRE_fec!L$9)</f>
        <v>0.46678970653031998</v>
      </c>
      <c r="M76" s="335">
        <f>IF(M$9=0,0,M$9/TRE_fec!M$9)</f>
        <v>0.46678970653031998</v>
      </c>
      <c r="N76" s="335">
        <f>IF(N$9=0,0,N$9/TRE_fec!N$9)</f>
        <v>0.46678970653032004</v>
      </c>
      <c r="O76" s="335">
        <f>IF(O$9=0,0,O$9/TRE_fec!O$9)</f>
        <v>0.46678970653032004</v>
      </c>
      <c r="P76" s="335">
        <f>IF(P$9=0,0,P$9/TRE_fec!P$9)</f>
        <v>0.46678970653032004</v>
      </c>
      <c r="Q76" s="335">
        <f>IF(Q$9=0,0,Q$9/TRE_fec!Q$9)</f>
        <v>0.46678970653032009</v>
      </c>
      <c r="R76" s="335">
        <f>IF(R$9=0,0,R$9/TRE_fec!R$9)</f>
        <v>0.46678970653032004</v>
      </c>
      <c r="S76" s="335">
        <f>IF(S$9=0,0,S$9/TRE_fec!S$9)</f>
        <v>0.46678970653032009</v>
      </c>
      <c r="T76" s="335">
        <f>IF(T$9=0,0,T$9/TRE_fec!T$9)</f>
        <v>0.46678970653031998</v>
      </c>
      <c r="U76" s="335">
        <f>IF(U$9=0,0,U$9/TRE_fec!U$9)</f>
        <v>0.46678970653031987</v>
      </c>
      <c r="V76" s="335">
        <f>IF(V$9=0,0,V$9/TRE_fec!V$9)</f>
        <v>0.46678970653032004</v>
      </c>
      <c r="W76" s="335">
        <f>IF(W$9=0,0,W$9/TRE_fec!W$9)</f>
        <v>0.46678970653032004</v>
      </c>
      <c r="X76" s="335">
        <f>IF(X$9=0,0,X$9/TRE_fec!X$9)</f>
        <v>0.46678970653032009</v>
      </c>
      <c r="Y76" s="335">
        <f>IF(Y$9=0,0,Y$9/TRE_fec!Y$9)</f>
        <v>0.46678970653032004</v>
      </c>
      <c r="DA76" s="177"/>
    </row>
    <row r="77" spans="1:105" ht="12" customHeight="1" x14ac:dyDescent="0.25">
      <c r="A77" s="56" t="s">
        <v>95</v>
      </c>
      <c r="B77" s="336">
        <f>IF(B$10=0,0,B$10/TRE_fec!B$10)</f>
        <v>0.65185043193380676</v>
      </c>
      <c r="C77" s="336">
        <f>IF(C$10=0,0,C$10/TRE_fec!C$10)</f>
        <v>0.6547735636106401</v>
      </c>
      <c r="D77" s="336">
        <f>IF(D$10=0,0,D$10/TRE_fec!D$10)</f>
        <v>0.65453208481604963</v>
      </c>
      <c r="E77" s="336">
        <f>IF(E$10=0,0,E$10/TRE_fec!E$10)</f>
        <v>0.64998019249478711</v>
      </c>
      <c r="F77" s="336">
        <f>IF(F$10=0,0,F$10/TRE_fec!F$10)</f>
        <v>0.64777264912870469</v>
      </c>
      <c r="G77" s="336">
        <f>IF(G$10=0,0,G$10/TRE_fec!G$10)</f>
        <v>0.624175418714491</v>
      </c>
      <c r="H77" s="336">
        <f>IF(H$10=0,0,H$10/TRE_fec!H$10)</f>
        <v>0.61693046179450062</v>
      </c>
      <c r="I77" s="336">
        <f>IF(I$10=0,0,I$10/TRE_fec!I$10)</f>
        <v>0.62307016633187229</v>
      </c>
      <c r="J77" s="336">
        <f>IF(J$10=0,0,J$10/TRE_fec!J$10)</f>
        <v>0.63896393372519367</v>
      </c>
      <c r="K77" s="336">
        <f>IF(K$10=0,0,K$10/TRE_fec!K$10)</f>
        <v>0.64322107981039756</v>
      </c>
      <c r="L77" s="336">
        <f>IF(L$10=0,0,L$10/TRE_fec!L$10)</f>
        <v>0.61196833846097032</v>
      </c>
      <c r="M77" s="336">
        <f>IF(M$10=0,0,M$10/TRE_fec!M$10)</f>
        <v>0.77004212096609237</v>
      </c>
      <c r="N77" s="336">
        <f>IF(N$10=0,0,N$10/TRE_fec!N$10)</f>
        <v>0.74402605536390154</v>
      </c>
      <c r="O77" s="336">
        <f>IF(O$10=0,0,O$10/TRE_fec!O$10)</f>
        <v>0.79150358679842858</v>
      </c>
      <c r="P77" s="336">
        <f>IF(P$10=0,0,P$10/TRE_fec!P$10)</f>
        <v>0.6550919893142727</v>
      </c>
      <c r="Q77" s="336">
        <f>IF(Q$10=0,0,Q$10/TRE_fec!Q$10)</f>
        <v>0.64761068953191914</v>
      </c>
      <c r="R77" s="336">
        <f>IF(R$10=0,0,R$10/TRE_fec!R$10)</f>
        <v>0.59903885321457984</v>
      </c>
      <c r="S77" s="336">
        <f>IF(S$10=0,0,S$10/TRE_fec!S$10)</f>
        <v>0.60355478186076383</v>
      </c>
      <c r="T77" s="336">
        <f>IF(T$10=0,0,T$10/TRE_fec!T$10)</f>
        <v>0.61053531890913715</v>
      </c>
      <c r="U77" s="336">
        <f>IF(U$10=0,0,U$10/TRE_fec!U$10)</f>
        <v>0.81320881214646834</v>
      </c>
      <c r="V77" s="336">
        <f>IF(V$10=0,0,V$10/TRE_fec!V$10)</f>
        <v>0.81139169949078682</v>
      </c>
      <c r="W77" s="336">
        <f>IF(W$10=0,0,W$10/TRE_fec!W$10)</f>
        <v>0.80506028349223868</v>
      </c>
      <c r="X77" s="336">
        <f>IF(X$10=0,0,X$10/TRE_fec!X$10)</f>
        <v>0.80241443964019332</v>
      </c>
      <c r="Y77" s="336">
        <f>IF(Y$10=0,0,Y$10/TRE_fec!Y$10)</f>
        <v>0.77219483858342297</v>
      </c>
      <c r="DA77" s="68"/>
    </row>
    <row r="78" spans="1:105" ht="12" customHeight="1" x14ac:dyDescent="0.25">
      <c r="A78" s="174" t="s">
        <v>2403</v>
      </c>
      <c r="B78" s="349">
        <f>IF(B$16=0,0,B$16/TRE_fec!B$16)</f>
        <v>0.50039127739113176</v>
      </c>
      <c r="C78" s="349">
        <f>IF(C$16=0,0,C$16/TRE_fec!C$16)</f>
        <v>0.50178699386176517</v>
      </c>
      <c r="D78" s="349">
        <f>IF(D$16=0,0,D$16/TRE_fec!D$16)</f>
        <v>0.50160303793959604</v>
      </c>
      <c r="E78" s="349">
        <f>IF(E$16=0,0,E$16/TRE_fec!E$16)</f>
        <v>0.49918867038025017</v>
      </c>
      <c r="F78" s="349">
        <f>IF(F$16=0,0,F$16/TRE_fec!F$16)</f>
        <v>0.49725316798753083</v>
      </c>
      <c r="G78" s="349">
        <f>IF(G$16=0,0,G$16/TRE_fec!G$16)</f>
        <v>0.48325043487459657</v>
      </c>
      <c r="H78" s="349">
        <f>IF(H$16=0,0,H$16/TRE_fec!H$16)</f>
        <v>0.47733553348986951</v>
      </c>
      <c r="I78" s="349">
        <f>IF(I$16=0,0,I$16/TRE_fec!I$16)</f>
        <v>0.48104542802935396</v>
      </c>
      <c r="J78" s="349">
        <f>IF(J$16=0,0,J$16/TRE_fec!J$16)</f>
        <v>0.49255184753376846</v>
      </c>
      <c r="K78" s="349">
        <f>IF(K$16=0,0,K$16/TRE_fec!K$16)</f>
        <v>0.49766580009413308</v>
      </c>
      <c r="L78" s="349">
        <f>IF(L$16=0,0,L$16/TRE_fec!L$16)</f>
        <v>0.47717730950177145</v>
      </c>
      <c r="M78" s="349">
        <f>IF(M$16=0,0,M$16/TRE_fec!M$16)</f>
        <v>0.59016150183224925</v>
      </c>
      <c r="N78" s="349">
        <f>IF(N$16=0,0,N$16/TRE_fec!N$16)</f>
        <v>0.57546101583046949</v>
      </c>
      <c r="O78" s="349">
        <f>IF(O$16=0,0,O$16/TRE_fec!O$16)</f>
        <v>0.60921782891013931</v>
      </c>
      <c r="P78" s="349">
        <f>IF(P$16=0,0,P$16/TRE_fec!P$16)</f>
        <v>0.51036335779331732</v>
      </c>
      <c r="Q78" s="349">
        <f>IF(Q$16=0,0,Q$16/TRE_fec!Q$16)</f>
        <v>0.50551174437944513</v>
      </c>
      <c r="R78" s="349">
        <f>IF(R$16=0,0,R$16/TRE_fec!R$16)</f>
        <v>0.47374923964809496</v>
      </c>
      <c r="S78" s="349">
        <f>IF(S$16=0,0,S$16/TRE_fec!S$16)</f>
        <v>0.47582702704446694</v>
      </c>
      <c r="T78" s="349">
        <f>IF(T$16=0,0,T$16/TRE_fec!T$16)</f>
        <v>0.48072324818235723</v>
      </c>
      <c r="U78" s="349">
        <f>IF(U$16=0,0,U$16/TRE_fec!U$16)</f>
        <v>0.61892355781973873</v>
      </c>
      <c r="V78" s="349">
        <f>IF(V$16=0,0,V$16/TRE_fec!V$16)</f>
        <v>0.61551604341422461</v>
      </c>
      <c r="W78" s="349">
        <f>IF(W$16=0,0,W$16/TRE_fec!W$16)</f>
        <v>0.5988363934047537</v>
      </c>
      <c r="X78" s="349">
        <f>IF(X$16=0,0,X$16/TRE_fec!X$16)</f>
        <v>0.59380972332465076</v>
      </c>
      <c r="Y78" s="349">
        <f>IF(Y$16=0,0,Y$16/TRE_fec!Y$16)</f>
        <v>0.56396097751824359</v>
      </c>
      <c r="DA78" s="178"/>
    </row>
    <row r="79" spans="1:105" ht="12" customHeight="1" x14ac:dyDescent="0.25">
      <c r="A79" s="174" t="s">
        <v>2413</v>
      </c>
      <c r="B79" s="349">
        <f>IF(B$24=0,0,B$24/TRE_fec!B$24)</f>
        <v>0.48122370098353534</v>
      </c>
      <c r="C79" s="349">
        <f>IF(C$24=0,0,C$24/TRE_fec!C$24)</f>
        <v>0.47056709279589387</v>
      </c>
      <c r="D79" s="349">
        <f>IF(D$24=0,0,D$24/TRE_fec!D$24)</f>
        <v>0.47703787526148977</v>
      </c>
      <c r="E79" s="349">
        <f>IF(E$24=0,0,E$24/TRE_fec!E$24)</f>
        <v>0.47389032321019542</v>
      </c>
      <c r="F79" s="349">
        <f>IF(F$24=0,0,F$24/TRE_fec!F$24)</f>
        <v>0.47198299576824587</v>
      </c>
      <c r="G79" s="349">
        <f>IF(G$24=0,0,G$24/TRE_fec!G$24)</f>
        <v>0.53689524972583835</v>
      </c>
      <c r="H79" s="349">
        <f>IF(H$24=0,0,H$24/TRE_fec!H$24)</f>
        <v>0.53689524972583824</v>
      </c>
      <c r="I79" s="349">
        <f>IF(I$24=0,0,I$24/TRE_fec!I$24)</f>
        <v>0.53689524972583846</v>
      </c>
      <c r="J79" s="349">
        <f>IF(J$24=0,0,J$24/TRE_fec!J$24)</f>
        <v>0.53689524972583824</v>
      </c>
      <c r="K79" s="349">
        <f>IF(K$24=0,0,K$24/TRE_fec!K$24)</f>
        <v>0.53689524972583846</v>
      </c>
      <c r="L79" s="349">
        <f>IF(L$24=0,0,L$24/TRE_fec!L$24)</f>
        <v>0.53689524972583835</v>
      </c>
      <c r="M79" s="349">
        <f>IF(M$24=0,0,M$24/TRE_fec!M$24)</f>
        <v>0.53689524972583824</v>
      </c>
      <c r="N79" s="349">
        <f>IF(N$24=0,0,N$24/TRE_fec!N$24)</f>
        <v>0.53689524972583846</v>
      </c>
      <c r="O79" s="349">
        <f>IF(O$24=0,0,O$24/TRE_fec!O$24)</f>
        <v>0.53689524972583857</v>
      </c>
      <c r="P79" s="349">
        <f>IF(P$24=0,0,P$24/TRE_fec!P$24)</f>
        <v>0.53689524972583846</v>
      </c>
      <c r="Q79" s="349">
        <f>IF(Q$24=0,0,Q$24/TRE_fec!Q$24)</f>
        <v>0.53689524972583846</v>
      </c>
      <c r="R79" s="349">
        <f>IF(R$24=0,0,R$24/TRE_fec!R$24)</f>
        <v>0.53689524972583835</v>
      </c>
      <c r="S79" s="349">
        <f>IF(S$24=0,0,S$24/TRE_fec!S$24)</f>
        <v>0.53689524972583846</v>
      </c>
      <c r="T79" s="349">
        <f>IF(T$24=0,0,T$24/TRE_fec!T$24)</f>
        <v>0.50114687229858812</v>
      </c>
      <c r="U79" s="349">
        <f>IF(U$24=0,0,U$24/TRE_fec!U$24)</f>
        <v>0.51369016997563055</v>
      </c>
      <c r="V79" s="349">
        <f>IF(V$24=0,0,V$24/TRE_fec!V$24)</f>
        <v>0.53689524972583857</v>
      </c>
      <c r="W79" s="349">
        <f>IF(W$24=0,0,W$24/TRE_fec!W$24)</f>
        <v>0.53689524972583846</v>
      </c>
      <c r="X79" s="349">
        <f>IF(X$24=0,0,X$24/TRE_fec!X$24)</f>
        <v>0.49225815692776115</v>
      </c>
      <c r="Y79" s="349">
        <f>IF(Y$24=0,0,Y$24/TRE_fec!Y$24)</f>
        <v>0.46668136896192125</v>
      </c>
      <c r="DA79" s="178"/>
    </row>
    <row r="80" spans="1:105" ht="12" customHeight="1" x14ac:dyDescent="0.25">
      <c r="A80" s="174" t="s">
        <v>2418</v>
      </c>
      <c r="B80" s="349">
        <f>IF(B$27=0,0,B$27/TRE_fec!B$27)</f>
        <v>0.4289068091923986</v>
      </c>
      <c r="C80" s="349">
        <f>IF(C$27=0,0,C$27/TRE_fec!C$27)</f>
        <v>0.43010313759579871</v>
      </c>
      <c r="D80" s="349">
        <f>IF(D$27=0,0,D$27/TRE_fec!D$27)</f>
        <v>0.42994546109108217</v>
      </c>
      <c r="E80" s="349">
        <f>IF(E$27=0,0,E$27/TRE_fec!E$27)</f>
        <v>0.42787600318307151</v>
      </c>
      <c r="F80" s="349">
        <f>IF(F$27=0,0,F$27/TRE_fec!F$27)</f>
        <v>0.42621700113216915</v>
      </c>
      <c r="G80" s="349">
        <f>IF(G$27=0,0,G$27/TRE_fec!G$27)</f>
        <v>0.41421465846393996</v>
      </c>
      <c r="H80" s="349">
        <f>IF(H$27=0,0,H$27/TRE_fec!H$27)</f>
        <v>0.40914474299131659</v>
      </c>
      <c r="I80" s="349">
        <f>IF(I$27=0,0,I$27/TRE_fec!I$27)</f>
        <v>0.41232465259658907</v>
      </c>
      <c r="J80" s="349">
        <f>IF(J$27=0,0,J$27/TRE_fec!J$27)</f>
        <v>0.42218729788608722</v>
      </c>
      <c r="K80" s="349">
        <f>IF(K$27=0,0,K$27/TRE_fec!K$27)</f>
        <v>0.4265706857949712</v>
      </c>
      <c r="L80" s="349">
        <f>IF(L$27=0,0,L$27/TRE_fec!L$27)</f>
        <v>0.40900912243009002</v>
      </c>
      <c r="M80" s="349">
        <f>IF(M$27=0,0,M$27/TRE_fec!M$27)</f>
        <v>0.5058527158562135</v>
      </c>
      <c r="N80" s="349">
        <f>IF(N$27=0,0,N$27/TRE_fec!N$27)</f>
        <v>0.49325229928325981</v>
      </c>
      <c r="O80" s="349">
        <f>IF(O$27=0,0,O$27/TRE_fec!O$27)</f>
        <v>0.52218671049440513</v>
      </c>
      <c r="P80" s="349">
        <f>IF(P$27=0,0,P$27/TRE_fec!P$27)</f>
        <v>0.4374543066799863</v>
      </c>
      <c r="Q80" s="349">
        <f>IF(Q$27=0,0,Q$27/TRE_fec!Q$27)</f>
        <v>0.43329578089666743</v>
      </c>
      <c r="R80" s="349">
        <f>IF(R$27=0,0,R$27/TRE_fec!R$27)</f>
        <v>0.40607077684122417</v>
      </c>
      <c r="S80" s="349">
        <f>IF(S$27=0,0,S$27/TRE_fec!S$27)</f>
        <v>0.4078517374666859</v>
      </c>
      <c r="T80" s="349">
        <f>IF(T$27=0,0,T$27/TRE_fec!T$27)</f>
        <v>0.41204849844202035</v>
      </c>
      <c r="U80" s="349">
        <f>IF(U$27=0,0,U$27/TRE_fec!U$27)</f>
        <v>0.53050590670263342</v>
      </c>
      <c r="V80" s="349">
        <f>IF(V$27=0,0,V$27/TRE_fec!V$27)</f>
        <v>0.52758518006933519</v>
      </c>
      <c r="W80" s="349">
        <f>IF(W$27=0,0,W$27/TRE_fec!W$27)</f>
        <v>0.51328833720407463</v>
      </c>
      <c r="X80" s="349">
        <f>IF(X$27=0,0,X$27/TRE_fec!X$27)</f>
        <v>0.50897976284970081</v>
      </c>
      <c r="Y80" s="349">
        <f>IF(Y$27=0,0,Y$27/TRE_fec!Y$27)</f>
        <v>0.48339512358706588</v>
      </c>
      <c r="DA80" s="178"/>
    </row>
    <row r="81" spans="1:105" ht="12" customHeight="1" x14ac:dyDescent="0.25">
      <c r="A81" s="174" t="s">
        <v>2428</v>
      </c>
      <c r="B81" s="349">
        <f>IF(B$35=0,0,B$35/TRE_fec!B$35)</f>
        <v>0.63625846724424417</v>
      </c>
      <c r="C81" s="349">
        <f>IF(C$35=0,0,C$35/TRE_fec!C$35)</f>
        <v>0.63656220903459915</v>
      </c>
      <c r="D81" s="349">
        <f>IF(D$35=0,0,D$35/TRE_fec!D$35)</f>
        <v>0.63600305333386931</v>
      </c>
      <c r="E81" s="349">
        <f>IF(E$35=0,0,E$35/TRE_fec!E$35)</f>
        <v>0.63657827300456327</v>
      </c>
      <c r="F81" s="349">
        <f>IF(F$35=0,0,F$35/TRE_fec!F$35)</f>
        <v>0.63627344217496029</v>
      </c>
      <c r="G81" s="349">
        <f>IF(G$35=0,0,G$35/TRE_fec!G$35)</f>
        <v>0.63640766070714549</v>
      </c>
      <c r="H81" s="349">
        <f>IF(H$35=0,0,H$35/TRE_fec!H$35)</f>
        <v>0.6344060584776281</v>
      </c>
      <c r="I81" s="349">
        <f>IF(I$35=0,0,I$35/TRE_fec!I$35)</f>
        <v>0.63441192255166368</v>
      </c>
      <c r="J81" s="349">
        <f>IF(J$35=0,0,J$35/TRE_fec!J$35)</f>
        <v>0.63641820879560262</v>
      </c>
      <c r="K81" s="349">
        <f>IF(K$35=0,0,K$35/TRE_fec!K$35)</f>
        <v>0.63906869358013174</v>
      </c>
      <c r="L81" s="349">
        <f>IF(L$35=0,0,L$35/TRE_fec!L$35)</f>
        <v>0.63848459752820974</v>
      </c>
      <c r="M81" s="349">
        <f>IF(M$35=0,0,M$35/TRE_fec!M$35)</f>
        <v>0.63750500222144868</v>
      </c>
      <c r="N81" s="349">
        <f>IF(N$35=0,0,N$35/TRE_fec!N$35)</f>
        <v>0.64417858049330579</v>
      </c>
      <c r="O81" s="349">
        <f>IF(O$35=0,0,O$35/TRE_fec!O$35)</f>
        <v>0.64417858049330601</v>
      </c>
      <c r="P81" s="349">
        <f>IF(P$35=0,0,P$35/TRE_fec!P$35)</f>
        <v>0.64593758517345545</v>
      </c>
      <c r="Q81" s="349">
        <f>IF(Q$35=0,0,Q$35/TRE_fec!Q$35)</f>
        <v>0.64579152382750549</v>
      </c>
      <c r="R81" s="349">
        <f>IF(R$35=0,0,R$35/TRE_fec!R$35)</f>
        <v>0.64579832269566995</v>
      </c>
      <c r="S81" s="349">
        <f>IF(S$35=0,0,S$35/TRE_fec!S$35)</f>
        <v>0.6445194733739219</v>
      </c>
      <c r="T81" s="349">
        <f>IF(T$35=0,0,T$35/TRE_fec!T$35)</f>
        <v>0.64474970122893227</v>
      </c>
      <c r="U81" s="349">
        <f>IF(U$35=0,0,U$35/TRE_fec!U$35)</f>
        <v>0.65517042976865225</v>
      </c>
      <c r="V81" s="349">
        <f>IF(V$35=0,0,V$35/TRE_fec!V$35)</f>
        <v>0.65520638895815053</v>
      </c>
      <c r="W81" s="349">
        <f>IF(W$35=0,0,W$35/TRE_fec!W$35)</f>
        <v>0.6531763263300534</v>
      </c>
      <c r="X81" s="349">
        <f>IF(X$35=0,0,X$35/TRE_fec!X$35)</f>
        <v>0.65242444382280262</v>
      </c>
      <c r="Y81" s="349">
        <f>IF(Y$35=0,0,Y$35/TRE_fec!Y$35)</f>
        <v>0.65808460900268206</v>
      </c>
      <c r="DA81" s="178"/>
    </row>
    <row r="82" spans="1:105" ht="12" customHeight="1" x14ac:dyDescent="0.25">
      <c r="A82" s="174" t="s">
        <v>2440</v>
      </c>
      <c r="B82" s="349">
        <f>IF(B$46=0,0,B$46/TRE_fec!B$46)</f>
        <v>0.60976757221245548</v>
      </c>
      <c r="C82" s="349">
        <f>IF(C$46=0,0,C$46/TRE_fec!C$46)</f>
        <v>0.60976757221245537</v>
      </c>
      <c r="D82" s="349">
        <f>IF(D$46=0,0,D$46/TRE_fec!D$46)</f>
        <v>0.60976757221245548</v>
      </c>
      <c r="E82" s="349">
        <f>IF(E$46=0,0,E$46/TRE_fec!E$46)</f>
        <v>0.6097675722124557</v>
      </c>
      <c r="F82" s="349">
        <f>IF(F$46=0,0,F$46/TRE_fec!F$46)</f>
        <v>0.60976757221245548</v>
      </c>
      <c r="G82" s="349">
        <f>IF(G$46=0,0,G$46/TRE_fec!G$46)</f>
        <v>0.60976757221245581</v>
      </c>
      <c r="H82" s="349">
        <f>IF(H$46=0,0,H$46/TRE_fec!H$46)</f>
        <v>0.60976757221245537</v>
      </c>
      <c r="I82" s="349">
        <f>IF(I$46=0,0,I$46/TRE_fec!I$46)</f>
        <v>0.6097675722124557</v>
      </c>
      <c r="J82" s="349">
        <f>IF(J$46=0,0,J$46/TRE_fec!J$46)</f>
        <v>0.60976757221245559</v>
      </c>
      <c r="K82" s="349">
        <f>IF(K$46=0,0,K$46/TRE_fec!K$46)</f>
        <v>0.60976757221245548</v>
      </c>
      <c r="L82" s="349">
        <f>IF(L$46=0,0,L$46/TRE_fec!L$46)</f>
        <v>0.60976757221245537</v>
      </c>
      <c r="M82" s="349">
        <f>IF(M$46=0,0,M$46/TRE_fec!M$46)</f>
        <v>0.60976757221245559</v>
      </c>
      <c r="N82" s="349">
        <f>IF(N$46=0,0,N$46/TRE_fec!N$46)</f>
        <v>0.60976757221245559</v>
      </c>
      <c r="O82" s="349">
        <f>IF(O$46=0,0,O$46/TRE_fec!O$46)</f>
        <v>0.60976757221245548</v>
      </c>
      <c r="P82" s="349">
        <f>IF(P$46=0,0,P$46/TRE_fec!P$46)</f>
        <v>0.60976757221245548</v>
      </c>
      <c r="Q82" s="349">
        <f>IF(Q$46=0,0,Q$46/TRE_fec!Q$46)</f>
        <v>0.60976757221245581</v>
      </c>
      <c r="R82" s="349">
        <f>IF(R$46=0,0,R$46/TRE_fec!R$46)</f>
        <v>0.6097675722124557</v>
      </c>
      <c r="S82" s="349">
        <f>IF(S$46=0,0,S$46/TRE_fec!S$46)</f>
        <v>0.60976757221245581</v>
      </c>
      <c r="T82" s="349">
        <f>IF(T$46=0,0,T$46/TRE_fec!T$46)</f>
        <v>0.60976757221245526</v>
      </c>
      <c r="U82" s="349">
        <f>IF(U$46=0,0,U$46/TRE_fec!U$46)</f>
        <v>0.60976757221245548</v>
      </c>
      <c r="V82" s="349">
        <f>IF(V$46=0,0,V$46/TRE_fec!V$46)</f>
        <v>0.60976757221245559</v>
      </c>
      <c r="W82" s="349">
        <f>IF(W$46=0,0,W$46/TRE_fec!W$46)</f>
        <v>0.60976757221245548</v>
      </c>
      <c r="X82" s="349">
        <f>IF(X$46=0,0,X$46/TRE_fec!X$46)</f>
        <v>0.60976757221245559</v>
      </c>
      <c r="Y82" s="349">
        <f>IF(Y$46=0,0,Y$46/TRE_fec!Y$46)</f>
        <v>0.60976757221245559</v>
      </c>
      <c r="DA82" s="178"/>
    </row>
    <row r="83" spans="1:105" ht="12" customHeight="1" x14ac:dyDescent="0.25">
      <c r="A83" s="41" t="s">
        <v>2442</v>
      </c>
      <c r="B83" s="337">
        <f>IF(B$47=0,0,B$47/TRE_fec!B$47)</f>
        <v>0.56130782865077122</v>
      </c>
      <c r="C83" s="337">
        <f>IF(C$47=0,0,C$47/TRE_fec!C$47)</f>
        <v>0.56130782865077167</v>
      </c>
      <c r="D83" s="337">
        <f>IF(D$47=0,0,D$47/TRE_fec!D$47)</f>
        <v>0.56130782865077145</v>
      </c>
      <c r="E83" s="337">
        <f>IF(E$47=0,0,E$47/TRE_fec!E$47)</f>
        <v>0.56130782865077145</v>
      </c>
      <c r="F83" s="337">
        <f>IF(F$47=0,0,F$47/TRE_fec!F$47)</f>
        <v>0.56130782865077156</v>
      </c>
      <c r="G83" s="337">
        <f>IF(G$47=0,0,G$47/TRE_fec!G$47)</f>
        <v>0.56130782865077145</v>
      </c>
      <c r="H83" s="337">
        <f>IF(H$47=0,0,H$47/TRE_fec!H$47)</f>
        <v>0.56130782865077178</v>
      </c>
      <c r="I83" s="337">
        <f>IF(I$47=0,0,I$47/TRE_fec!I$47)</f>
        <v>0.56130782865077133</v>
      </c>
      <c r="J83" s="337">
        <f>IF(J$47=0,0,J$47/TRE_fec!J$47)</f>
        <v>0.56130782865077145</v>
      </c>
      <c r="K83" s="337">
        <f>IF(K$47=0,0,K$47/TRE_fec!K$47)</f>
        <v>0.56130782865077122</v>
      </c>
      <c r="L83" s="337">
        <f>IF(L$47=0,0,L$47/TRE_fec!L$47)</f>
        <v>0.56130782865077133</v>
      </c>
      <c r="M83" s="337">
        <f>IF(M$47=0,0,M$47/TRE_fec!M$47)</f>
        <v>0.56130782865077145</v>
      </c>
      <c r="N83" s="337">
        <f>IF(N$47=0,0,N$47/TRE_fec!N$47)</f>
        <v>0.56130782865077145</v>
      </c>
      <c r="O83" s="337">
        <f>IF(O$47=0,0,O$47/TRE_fec!O$47)</f>
        <v>0.56130782865077122</v>
      </c>
      <c r="P83" s="337">
        <f>IF(P$47=0,0,P$47/TRE_fec!P$47)</f>
        <v>0.56130782865077156</v>
      </c>
      <c r="Q83" s="337">
        <f>IF(Q$47=0,0,Q$47/TRE_fec!Q$47)</f>
        <v>0.56130782865077133</v>
      </c>
      <c r="R83" s="337">
        <f>IF(R$47=0,0,R$47/TRE_fec!R$47)</f>
        <v>0.56130782865077145</v>
      </c>
      <c r="S83" s="337">
        <f>IF(S$47=0,0,S$47/TRE_fec!S$47)</f>
        <v>0.56130782865077133</v>
      </c>
      <c r="T83" s="337">
        <f>IF(T$47=0,0,T$47/TRE_fec!T$47)</f>
        <v>0.56130782865077156</v>
      </c>
      <c r="U83" s="337">
        <f>IF(U$47=0,0,U$47/TRE_fec!U$47)</f>
        <v>0.56130782865077122</v>
      </c>
      <c r="V83" s="337">
        <f>IF(V$47=0,0,V$47/TRE_fec!V$47)</f>
        <v>0.56130782865077145</v>
      </c>
      <c r="W83" s="337">
        <f>IF(W$47=0,0,W$47/TRE_fec!W$47)</f>
        <v>0.56130782865077167</v>
      </c>
      <c r="X83" s="337">
        <f>IF(X$47=0,0,X$47/TRE_fec!X$47)</f>
        <v>0.56130782865077145</v>
      </c>
      <c r="Y83" s="337">
        <f>IF(Y$47=0,0,Y$47/TRE_fec!Y$47)</f>
        <v>0.56130782865077156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>
    <tabColor theme="6" tint="-0.249977111117893"/>
    <pageSetUpPr fitToPage="1"/>
  </sheetPr>
  <dimension ref="A1:DA83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Transport equipment / CO2 emissions"</f>
        <v>EL: Transport equipment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23</v>
      </c>
      <c r="B5" s="223">
        <v>65.668938480589347</v>
      </c>
      <c r="C5" s="223">
        <v>64.249907041480384</v>
      </c>
      <c r="D5" s="223">
        <v>62.937167040472801</v>
      </c>
      <c r="E5" s="223">
        <v>66.678738481196959</v>
      </c>
      <c r="F5" s="223">
        <v>63.59353704061553</v>
      </c>
      <c r="G5" s="223">
        <v>66.532846677656082</v>
      </c>
      <c r="H5" s="223">
        <v>72.845926198739306</v>
      </c>
      <c r="I5" s="223">
        <v>72.845926198739249</v>
      </c>
      <c r="J5" s="223">
        <v>66.53284667719322</v>
      </c>
      <c r="K5" s="223">
        <v>62.757897478697231</v>
      </c>
      <c r="L5" s="223">
        <v>56.444488558127532</v>
      </c>
      <c r="M5" s="223">
        <v>28.34933796140314</v>
      </c>
      <c r="N5" s="223">
        <v>15.78338891814564</v>
      </c>
      <c r="O5" s="223">
        <v>6.3134089210916269</v>
      </c>
      <c r="P5" s="223">
        <v>31.31259047846385</v>
      </c>
      <c r="Q5" s="223">
        <v>34.469161558961758</v>
      </c>
      <c r="R5" s="223">
        <v>34.469161557423213</v>
      </c>
      <c r="S5" s="223">
        <v>42.343878237740071</v>
      </c>
      <c r="T5" s="223">
        <v>48.369120840158693</v>
      </c>
      <c r="U5" s="223">
        <v>2.4248073614519572</v>
      </c>
      <c r="V5" s="223">
        <v>2.6462034013553151</v>
      </c>
      <c r="W5" s="223">
        <v>3.335770082629959</v>
      </c>
      <c r="X5" s="223">
        <v>4.1690880019064593</v>
      </c>
      <c r="Y5" s="223">
        <v>7.3726106379437457</v>
      </c>
      <c r="DA5" s="89" t="s">
        <v>2484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2485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2486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2487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2488</v>
      </c>
    </row>
    <row r="10" spans="1:105" ht="12" customHeight="1" x14ac:dyDescent="0.25">
      <c r="A10" s="56" t="s">
        <v>95</v>
      </c>
      <c r="B10" s="260">
        <v>2.4303532559062222</v>
      </c>
      <c r="C10" s="260">
        <v>2.3173799960172761</v>
      </c>
      <c r="D10" s="260">
        <v>2.2929705221940342</v>
      </c>
      <c r="E10" s="260">
        <v>2.4565476117452021</v>
      </c>
      <c r="F10" s="260">
        <v>2.3419624262937151</v>
      </c>
      <c r="G10" s="260">
        <v>2.7114351008847022</v>
      </c>
      <c r="H10" s="260">
        <v>2.9919719512713621</v>
      </c>
      <c r="I10" s="260">
        <v>2.9500381941767801</v>
      </c>
      <c r="J10" s="260">
        <v>2.6245238957699488</v>
      </c>
      <c r="K10" s="260">
        <v>2.4876772932530802</v>
      </c>
      <c r="L10" s="260">
        <v>2.3816904541811241</v>
      </c>
      <c r="M10" s="260">
        <v>0.67588041762938456</v>
      </c>
      <c r="N10" s="260">
        <v>0.47959249370782669</v>
      </c>
      <c r="O10" s="260">
        <v>0.117049625088152</v>
      </c>
      <c r="P10" s="260">
        <v>1.232497441038553</v>
      </c>
      <c r="Q10" s="260">
        <v>1.3820165868510119</v>
      </c>
      <c r="R10" s="260">
        <v>1.521886172467263</v>
      </c>
      <c r="S10" s="260">
        <v>1.859877869137059</v>
      </c>
      <c r="T10" s="260">
        <v>2.081822889067261</v>
      </c>
      <c r="U10" s="260">
        <v>6.7857857751480429E-3</v>
      </c>
      <c r="V10" s="260">
        <v>1.1377685869569229E-2</v>
      </c>
      <c r="W10" s="260">
        <v>2.21860824077839E-2</v>
      </c>
      <c r="X10" s="260">
        <v>3.1058382968116211E-2</v>
      </c>
      <c r="Y10" s="260">
        <v>0.1143845077685432</v>
      </c>
      <c r="DA10" s="68" t="s">
        <v>2489</v>
      </c>
    </row>
    <row r="11" spans="1:105" ht="12" customHeight="1" x14ac:dyDescent="0.25">
      <c r="A11" s="37" t="s">
        <v>159</v>
      </c>
      <c r="B11" s="226">
        <v>2.4195251846189039</v>
      </c>
      <c r="C11" s="226">
        <v>2.2724492401381031</v>
      </c>
      <c r="D11" s="226">
        <v>2.2746876972261649</v>
      </c>
      <c r="E11" s="226">
        <v>2.429563225786338</v>
      </c>
      <c r="F11" s="226">
        <v>2.310104308119739</v>
      </c>
      <c r="G11" s="226">
        <v>2.7114351008847022</v>
      </c>
      <c r="H11" s="226">
        <v>2.9919719512713621</v>
      </c>
      <c r="I11" s="226">
        <v>2.9500381941767801</v>
      </c>
      <c r="J11" s="226">
        <v>2.6245238957699488</v>
      </c>
      <c r="K11" s="226">
        <v>2.4876772932530802</v>
      </c>
      <c r="L11" s="226">
        <v>2.3816904541811241</v>
      </c>
      <c r="M11" s="226">
        <v>0.67588041762938456</v>
      </c>
      <c r="N11" s="226">
        <v>0.47959249370782669</v>
      </c>
      <c r="O11" s="226">
        <v>0.117049625088152</v>
      </c>
      <c r="P11" s="226">
        <v>1.232497441038553</v>
      </c>
      <c r="Q11" s="226">
        <v>1.3820165868510119</v>
      </c>
      <c r="R11" s="226">
        <v>1.521886172467263</v>
      </c>
      <c r="S11" s="226">
        <v>1.859877869137059</v>
      </c>
      <c r="T11" s="226">
        <v>2.08157552600797</v>
      </c>
      <c r="U11" s="226">
        <v>6.7113019390423103E-3</v>
      </c>
      <c r="V11" s="226">
        <v>1.1377685869569229E-2</v>
      </c>
      <c r="W11" s="226">
        <v>2.21860824077839E-2</v>
      </c>
      <c r="X11" s="226">
        <v>2.9878227302820051E-2</v>
      </c>
      <c r="Y11" s="226">
        <v>6.2848983585848506E-2</v>
      </c>
      <c r="DA11" s="69" t="s">
        <v>2490</v>
      </c>
    </row>
    <row r="12" spans="1:105" ht="12" customHeight="1" x14ac:dyDescent="0.25">
      <c r="A12" s="37" t="s">
        <v>35</v>
      </c>
      <c r="B12" s="226">
        <v>1.082807128731793E-2</v>
      </c>
      <c r="C12" s="226">
        <v>4.4930755879173008E-2</v>
      </c>
      <c r="D12" s="226">
        <v>1.8282824967869472E-2</v>
      </c>
      <c r="E12" s="226">
        <v>2.6984385958864172E-2</v>
      </c>
      <c r="F12" s="226">
        <v>3.185811817397606E-2</v>
      </c>
      <c r="G12" s="226">
        <v>0</v>
      </c>
      <c r="H12" s="226">
        <v>0</v>
      </c>
      <c r="I12" s="226">
        <v>0</v>
      </c>
      <c r="J12" s="226">
        <v>0</v>
      </c>
      <c r="K12" s="226">
        <v>0</v>
      </c>
      <c r="L12" s="226">
        <v>0</v>
      </c>
      <c r="M12" s="226">
        <v>0</v>
      </c>
      <c r="N12" s="226">
        <v>0</v>
      </c>
      <c r="O12" s="226">
        <v>0</v>
      </c>
      <c r="P12" s="226">
        <v>0</v>
      </c>
      <c r="Q12" s="226">
        <v>0</v>
      </c>
      <c r="R12" s="226">
        <v>0</v>
      </c>
      <c r="S12" s="226">
        <v>0</v>
      </c>
      <c r="T12" s="226">
        <v>2.4736305929067898E-4</v>
      </c>
      <c r="U12" s="226">
        <v>7.4483836105732675E-5</v>
      </c>
      <c r="V12" s="226">
        <v>0</v>
      </c>
      <c r="W12" s="226">
        <v>0</v>
      </c>
      <c r="X12" s="226">
        <v>1.180155665296168E-3</v>
      </c>
      <c r="Y12" s="226">
        <v>5.1535524182694699E-2</v>
      </c>
      <c r="DA12" s="69" t="s">
        <v>2491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2492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2493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2494</v>
      </c>
    </row>
    <row r="16" spans="1:105" ht="12" customHeight="1" x14ac:dyDescent="0.25">
      <c r="A16" s="57" t="s">
        <v>2403</v>
      </c>
      <c r="B16" s="261">
        <f t="shared" ref="B16:Y16" si="0">B17+B23</f>
        <v>17.105572440930711</v>
      </c>
      <c r="C16" s="261">
        <f t="shared" si="0"/>
        <v>16.42299477736708</v>
      </c>
      <c r="D16" s="261">
        <f t="shared" si="0"/>
        <v>16.25246026022511</v>
      </c>
      <c r="E16" s="261">
        <f t="shared" si="0"/>
        <v>17.265452800081789</v>
      </c>
      <c r="F16" s="261">
        <f t="shared" si="0"/>
        <v>16.506752098879439</v>
      </c>
      <c r="G16" s="261">
        <f t="shared" si="0"/>
        <v>18.56871047811326</v>
      </c>
      <c r="H16" s="261">
        <f t="shared" si="0"/>
        <v>20.561490590715241</v>
      </c>
      <c r="I16" s="261">
        <f t="shared" si="0"/>
        <v>20.395613304807231</v>
      </c>
      <c r="J16" s="261">
        <f t="shared" si="0"/>
        <v>18.18806515819313</v>
      </c>
      <c r="K16" s="261">
        <f t="shared" si="0"/>
        <v>16.985497769769061</v>
      </c>
      <c r="L16" s="261">
        <f t="shared" si="0"/>
        <v>15.99805388132822</v>
      </c>
      <c r="M16" s="261">
        <f t="shared" si="0"/>
        <v>4.8109673625585128</v>
      </c>
      <c r="N16" s="261">
        <f t="shared" si="0"/>
        <v>3.108469866624803</v>
      </c>
      <c r="O16" s="261">
        <f t="shared" si="0"/>
        <v>0.7586549774232072</v>
      </c>
      <c r="P16" s="261">
        <f t="shared" si="0"/>
        <v>8.2672833851310958</v>
      </c>
      <c r="Q16" s="261">
        <f t="shared" si="0"/>
        <v>9.210930679942555</v>
      </c>
      <c r="R16" s="261">
        <f t="shared" si="0"/>
        <v>9.9403458622153291</v>
      </c>
      <c r="S16" s="261">
        <f t="shared" si="0"/>
        <v>12.10789302586153</v>
      </c>
      <c r="T16" s="261">
        <f t="shared" si="0"/>
        <v>13.53463480821372</v>
      </c>
      <c r="U16" s="261">
        <f t="shared" si="0"/>
        <v>0.19024211310769479</v>
      </c>
      <c r="V16" s="261">
        <f t="shared" si="0"/>
        <v>0.26585528274082842</v>
      </c>
      <c r="W16" s="261">
        <f t="shared" si="0"/>
        <v>0.53284432113407232</v>
      </c>
      <c r="X16" s="261">
        <f t="shared" si="0"/>
        <v>0.67721130503518079</v>
      </c>
      <c r="Y16" s="261">
        <f t="shared" si="0"/>
        <v>1.494277090596607</v>
      </c>
      <c r="DA16" s="70"/>
    </row>
    <row r="17" spans="1:105" ht="12" customHeight="1" x14ac:dyDescent="0.25">
      <c r="A17" s="60" t="s">
        <v>2404</v>
      </c>
      <c r="B17" s="329">
        <v>17.105572440930711</v>
      </c>
      <c r="C17" s="329">
        <v>16.42299477736708</v>
      </c>
      <c r="D17" s="329">
        <v>16.25246026022511</v>
      </c>
      <c r="E17" s="329">
        <v>17.265452800081789</v>
      </c>
      <c r="F17" s="329">
        <v>16.506752098879439</v>
      </c>
      <c r="G17" s="329">
        <v>18.56871047811326</v>
      </c>
      <c r="H17" s="329">
        <v>20.561490590715241</v>
      </c>
      <c r="I17" s="329">
        <v>20.395613304807231</v>
      </c>
      <c r="J17" s="329">
        <v>18.18806515819313</v>
      </c>
      <c r="K17" s="329">
        <v>16.985497769769061</v>
      </c>
      <c r="L17" s="329">
        <v>15.99805388132822</v>
      </c>
      <c r="M17" s="329">
        <v>4.8109673625585128</v>
      </c>
      <c r="N17" s="329">
        <v>3.108469866624803</v>
      </c>
      <c r="O17" s="329">
        <v>0.7586549774232072</v>
      </c>
      <c r="P17" s="329">
        <v>8.2672833851310958</v>
      </c>
      <c r="Q17" s="329">
        <v>9.210930679942555</v>
      </c>
      <c r="R17" s="329">
        <v>9.9403458622153291</v>
      </c>
      <c r="S17" s="329">
        <v>12.10789302586153</v>
      </c>
      <c r="T17" s="329">
        <v>13.53463480821372</v>
      </c>
      <c r="U17" s="329">
        <v>0.19024211310769479</v>
      </c>
      <c r="V17" s="329">
        <v>0.26585528274082842</v>
      </c>
      <c r="W17" s="329">
        <v>0.53284432113407232</v>
      </c>
      <c r="X17" s="329">
        <v>0.67721130503518079</v>
      </c>
      <c r="Y17" s="329">
        <v>1.494277090596607</v>
      </c>
      <c r="DA17" s="72" t="s">
        <v>2495</v>
      </c>
    </row>
    <row r="18" spans="1:105" ht="12" customHeight="1" x14ac:dyDescent="0.25">
      <c r="A18" s="59" t="s">
        <v>28</v>
      </c>
      <c r="B18" s="230">
        <v>0</v>
      </c>
      <c r="C18" s="230">
        <v>0</v>
      </c>
      <c r="D18" s="230">
        <v>0</v>
      </c>
      <c r="E18" s="230">
        <v>0</v>
      </c>
      <c r="F18" s="230">
        <v>0</v>
      </c>
      <c r="G18" s="230">
        <v>0</v>
      </c>
      <c r="H18" s="230">
        <v>0</v>
      </c>
      <c r="I18" s="230">
        <v>0</v>
      </c>
      <c r="J18" s="230">
        <v>0</v>
      </c>
      <c r="K18" s="230">
        <v>0</v>
      </c>
      <c r="L18" s="230">
        <v>0</v>
      </c>
      <c r="M18" s="230">
        <v>0</v>
      </c>
      <c r="N18" s="230">
        <v>0</v>
      </c>
      <c r="O18" s="230">
        <v>0</v>
      </c>
      <c r="P18" s="230">
        <v>0</v>
      </c>
      <c r="Q18" s="230">
        <v>0</v>
      </c>
      <c r="R18" s="230">
        <v>0</v>
      </c>
      <c r="S18" s="230">
        <v>0</v>
      </c>
      <c r="T18" s="230">
        <v>0</v>
      </c>
      <c r="U18" s="230">
        <v>0</v>
      </c>
      <c r="V18" s="230">
        <v>0</v>
      </c>
      <c r="W18" s="230">
        <v>0</v>
      </c>
      <c r="X18" s="230">
        <v>0</v>
      </c>
      <c r="Y18" s="230">
        <v>0</v>
      </c>
      <c r="DA18" s="71" t="s">
        <v>2496</v>
      </c>
    </row>
    <row r="19" spans="1:105" ht="12" customHeight="1" x14ac:dyDescent="0.25">
      <c r="A19" s="59" t="s">
        <v>31</v>
      </c>
      <c r="B19" s="230">
        <v>0.83498087126797627</v>
      </c>
      <c r="C19" s="230">
        <v>0.83379464721974039</v>
      </c>
      <c r="D19" s="230">
        <v>0.83273524771223029</v>
      </c>
      <c r="E19" s="230">
        <v>0.83850817998979466</v>
      </c>
      <c r="F19" s="230">
        <v>0.84249610950235054</v>
      </c>
      <c r="G19" s="230">
        <v>0.86837939897182803</v>
      </c>
      <c r="H19" s="230">
        <v>0.87853237935977835</v>
      </c>
      <c r="I19" s="230">
        <v>0.8709221080096754</v>
      </c>
      <c r="J19" s="230">
        <v>0.84942150904513103</v>
      </c>
      <c r="K19" s="230">
        <v>0.81803190865607389</v>
      </c>
      <c r="L19" s="230">
        <v>0.85894109081937853</v>
      </c>
      <c r="M19" s="230">
        <v>0</v>
      </c>
      <c r="N19" s="230">
        <v>0</v>
      </c>
      <c r="O19" s="230">
        <v>0</v>
      </c>
      <c r="P19" s="230">
        <v>0.79777127202011433</v>
      </c>
      <c r="Q19" s="230">
        <v>0.80805135592994959</v>
      </c>
      <c r="R19" s="230">
        <v>0.87574311833191343</v>
      </c>
      <c r="S19" s="230">
        <v>0.62503572725020318</v>
      </c>
      <c r="T19" s="230">
        <v>0.45275636929209312</v>
      </c>
      <c r="U19" s="230">
        <v>0.14124591538909939</v>
      </c>
      <c r="V19" s="230">
        <v>0.19008022031194871</v>
      </c>
      <c r="W19" s="230">
        <v>0.3762090819720082</v>
      </c>
      <c r="X19" s="230">
        <v>0.4562983754951484</v>
      </c>
      <c r="Y19" s="230">
        <v>0.83414954917338913</v>
      </c>
      <c r="DA19" s="71" t="s">
        <v>2497</v>
      </c>
    </row>
    <row r="20" spans="1:105" ht="12" customHeight="1" x14ac:dyDescent="0.25">
      <c r="A20" s="59" t="s">
        <v>159</v>
      </c>
      <c r="B20" s="230">
        <v>13.585391794317809</v>
      </c>
      <c r="C20" s="230">
        <v>12.71708567420073</v>
      </c>
      <c r="D20" s="230">
        <v>12.70030310789366</v>
      </c>
      <c r="E20" s="230">
        <v>13.63996209169456</v>
      </c>
      <c r="F20" s="230">
        <v>12.839171779254601</v>
      </c>
      <c r="G20" s="230">
        <v>14.970956013596039</v>
      </c>
      <c r="H20" s="230">
        <v>16.001270126263972</v>
      </c>
      <c r="I20" s="230">
        <v>15.87489567026425</v>
      </c>
      <c r="J20" s="230">
        <v>14.668854511277241</v>
      </c>
      <c r="K20" s="230">
        <v>14.422439044841729</v>
      </c>
      <c r="L20" s="230">
        <v>13.30681844939987</v>
      </c>
      <c r="M20" s="230">
        <v>4.2727402189452377</v>
      </c>
      <c r="N20" s="230">
        <v>3.108469866624803</v>
      </c>
      <c r="O20" s="230">
        <v>0.7586549774232072</v>
      </c>
      <c r="P20" s="230">
        <v>7.4695121131109818</v>
      </c>
      <c r="Q20" s="230">
        <v>8.4028793240126056</v>
      </c>
      <c r="R20" s="230">
        <v>9.064602743883416</v>
      </c>
      <c r="S20" s="230">
        <v>11.34118741472863</v>
      </c>
      <c r="T20" s="230">
        <v>13.05653857694184</v>
      </c>
      <c r="U20" s="230">
        <v>4.0545148633368458E-2</v>
      </c>
      <c r="V20" s="230">
        <v>6.7649850349668583E-2</v>
      </c>
      <c r="W20" s="230">
        <v>0.12078964315508681</v>
      </c>
      <c r="X20" s="230">
        <v>0.15963165412834079</v>
      </c>
      <c r="Y20" s="230">
        <v>0.30860424112331392</v>
      </c>
      <c r="DA20" s="71" t="s">
        <v>2498</v>
      </c>
    </row>
    <row r="21" spans="1:105" ht="12" customHeight="1" x14ac:dyDescent="0.25">
      <c r="A21" s="59" t="s">
        <v>32</v>
      </c>
      <c r="B21" s="230">
        <v>2.6244012386112829</v>
      </c>
      <c r="C21" s="230">
        <v>2.620672856358965</v>
      </c>
      <c r="D21" s="230">
        <v>2.6173430921986531</v>
      </c>
      <c r="E21" s="230">
        <v>2.635487808013103</v>
      </c>
      <c r="F21" s="230">
        <v>2.6480221396515669</v>
      </c>
      <c r="G21" s="230">
        <v>2.729375065545399</v>
      </c>
      <c r="H21" s="230">
        <v>3.6816880850914879</v>
      </c>
      <c r="I21" s="230">
        <v>3.64979552653331</v>
      </c>
      <c r="J21" s="230">
        <v>2.6697891378707612</v>
      </c>
      <c r="K21" s="230">
        <v>1.745026816271253</v>
      </c>
      <c r="L21" s="230">
        <v>1.8322943411089749</v>
      </c>
      <c r="M21" s="230">
        <v>0.53822714361327528</v>
      </c>
      <c r="N21" s="230">
        <v>0</v>
      </c>
      <c r="O21" s="230">
        <v>0</v>
      </c>
      <c r="P21" s="230">
        <v>0</v>
      </c>
      <c r="Q21" s="230">
        <v>0</v>
      </c>
      <c r="R21" s="230">
        <v>0</v>
      </c>
      <c r="S21" s="230">
        <v>0.14166988388269439</v>
      </c>
      <c r="T21" s="230">
        <v>2.3788294291850819E-2</v>
      </c>
      <c r="U21" s="230">
        <v>8.0010681078965112E-3</v>
      </c>
      <c r="V21" s="230">
        <v>8.1252120792111287E-3</v>
      </c>
      <c r="W21" s="230">
        <v>3.5845596006977343E-2</v>
      </c>
      <c r="X21" s="230">
        <v>5.4976008400004397E-2</v>
      </c>
      <c r="Y21" s="230">
        <v>9.8470976715887532E-2</v>
      </c>
      <c r="DA21" s="71" t="s">
        <v>2499</v>
      </c>
    </row>
    <row r="22" spans="1:105" ht="12" customHeight="1" x14ac:dyDescent="0.25">
      <c r="A22" s="59" t="s">
        <v>35</v>
      </c>
      <c r="B22" s="230">
        <v>6.0798536733639039E-2</v>
      </c>
      <c r="C22" s="230">
        <v>0.25144159958764001</v>
      </c>
      <c r="D22" s="230">
        <v>0.1020788124205614</v>
      </c>
      <c r="E22" s="230">
        <v>0.1514947203843342</v>
      </c>
      <c r="F22" s="230">
        <v>0.1770620704709194</v>
      </c>
      <c r="G22" s="230">
        <v>0</v>
      </c>
      <c r="H22" s="230">
        <v>0</v>
      </c>
      <c r="I22" s="230">
        <v>0</v>
      </c>
      <c r="J22" s="230">
        <v>0</v>
      </c>
      <c r="K22" s="230">
        <v>0</v>
      </c>
      <c r="L22" s="230">
        <v>0</v>
      </c>
      <c r="M22" s="230">
        <v>0</v>
      </c>
      <c r="N22" s="230">
        <v>0</v>
      </c>
      <c r="O22" s="230">
        <v>0</v>
      </c>
      <c r="P22" s="230">
        <v>0</v>
      </c>
      <c r="Q22" s="230">
        <v>0</v>
      </c>
      <c r="R22" s="230">
        <v>0</v>
      </c>
      <c r="S22" s="230">
        <v>0</v>
      </c>
      <c r="T22" s="230">
        <v>1.551567687929636E-3</v>
      </c>
      <c r="U22" s="230">
        <v>4.4998097733050732E-4</v>
      </c>
      <c r="V22" s="230">
        <v>0</v>
      </c>
      <c r="W22" s="230">
        <v>0</v>
      </c>
      <c r="X22" s="230">
        <v>6.3052670116870938E-3</v>
      </c>
      <c r="Y22" s="230">
        <v>0.2530523235840168</v>
      </c>
      <c r="DA22" s="71" t="s">
        <v>2500</v>
      </c>
    </row>
    <row r="23" spans="1:105" ht="12" customHeight="1" x14ac:dyDescent="0.25">
      <c r="A23" s="60" t="s">
        <v>2411</v>
      </c>
      <c r="B23" s="329">
        <v>0</v>
      </c>
      <c r="C23" s="329">
        <v>0</v>
      </c>
      <c r="D23" s="329">
        <v>0</v>
      </c>
      <c r="E23" s="329">
        <v>0</v>
      </c>
      <c r="F23" s="329">
        <v>0</v>
      </c>
      <c r="G23" s="329">
        <v>0</v>
      </c>
      <c r="H23" s="329">
        <v>0</v>
      </c>
      <c r="I23" s="329">
        <v>0</v>
      </c>
      <c r="J23" s="329">
        <v>0</v>
      </c>
      <c r="K23" s="329">
        <v>0</v>
      </c>
      <c r="L23" s="329">
        <v>0</v>
      </c>
      <c r="M23" s="329">
        <v>0</v>
      </c>
      <c r="N23" s="329">
        <v>0</v>
      </c>
      <c r="O23" s="329">
        <v>0</v>
      </c>
      <c r="P23" s="329">
        <v>0</v>
      </c>
      <c r="Q23" s="329">
        <v>0</v>
      </c>
      <c r="R23" s="329">
        <v>0</v>
      </c>
      <c r="S23" s="329">
        <v>0</v>
      </c>
      <c r="T23" s="329">
        <v>0</v>
      </c>
      <c r="U23" s="329">
        <v>0</v>
      </c>
      <c r="V23" s="329">
        <v>0</v>
      </c>
      <c r="W23" s="329">
        <v>0</v>
      </c>
      <c r="X23" s="329">
        <v>0</v>
      </c>
      <c r="Y23" s="329">
        <v>0</v>
      </c>
      <c r="DA23" s="72" t="s">
        <v>2501</v>
      </c>
    </row>
    <row r="24" spans="1:105" ht="12" customHeight="1" x14ac:dyDescent="0.25">
      <c r="A24" s="57" t="s">
        <v>2413</v>
      </c>
      <c r="B24" s="261">
        <f t="shared" ref="B24:Y24" si="1">B25+B26</f>
        <v>2.094386387320863</v>
      </c>
      <c r="C24" s="261">
        <f t="shared" si="1"/>
        <v>3.1446977139072718</v>
      </c>
      <c r="D24" s="261">
        <f t="shared" si="1"/>
        <v>2.3928005177166738</v>
      </c>
      <c r="E24" s="261">
        <f t="shared" si="1"/>
        <v>2.7661128017356562</v>
      </c>
      <c r="F24" s="261">
        <f t="shared" si="1"/>
        <v>2.7741957976209899</v>
      </c>
      <c r="G24" s="261">
        <f t="shared" si="1"/>
        <v>0</v>
      </c>
      <c r="H24" s="261">
        <f t="shared" si="1"/>
        <v>0</v>
      </c>
      <c r="I24" s="261">
        <f t="shared" si="1"/>
        <v>0</v>
      </c>
      <c r="J24" s="261">
        <f t="shared" si="1"/>
        <v>0</v>
      </c>
      <c r="K24" s="261">
        <f t="shared" si="1"/>
        <v>0</v>
      </c>
      <c r="L24" s="261">
        <f t="shared" si="1"/>
        <v>0</v>
      </c>
      <c r="M24" s="261">
        <f t="shared" si="1"/>
        <v>0</v>
      </c>
      <c r="N24" s="261">
        <f t="shared" si="1"/>
        <v>0</v>
      </c>
      <c r="O24" s="261">
        <f t="shared" si="1"/>
        <v>0</v>
      </c>
      <c r="P24" s="261">
        <f t="shared" si="1"/>
        <v>0</v>
      </c>
      <c r="Q24" s="261">
        <f t="shared" si="1"/>
        <v>0</v>
      </c>
      <c r="R24" s="261">
        <f t="shared" si="1"/>
        <v>0</v>
      </c>
      <c r="S24" s="261">
        <f t="shared" si="1"/>
        <v>0</v>
      </c>
      <c r="T24" s="261">
        <f t="shared" si="1"/>
        <v>0.4705200687059945</v>
      </c>
      <c r="U24" s="261">
        <f t="shared" si="1"/>
        <v>0.13893618122117579</v>
      </c>
      <c r="V24" s="261">
        <f t="shared" si="1"/>
        <v>0</v>
      </c>
      <c r="W24" s="261">
        <f t="shared" si="1"/>
        <v>0</v>
      </c>
      <c r="X24" s="261">
        <f t="shared" si="1"/>
        <v>0.28690729367836348</v>
      </c>
      <c r="Y24" s="261">
        <f t="shared" si="1"/>
        <v>0.85234335925866922</v>
      </c>
      <c r="DA24" s="70"/>
    </row>
    <row r="25" spans="1:105" ht="12" customHeight="1" x14ac:dyDescent="0.25">
      <c r="A25" s="60" t="s">
        <v>2414</v>
      </c>
      <c r="B25" s="262">
        <v>2.094386387320863</v>
      </c>
      <c r="C25" s="262">
        <v>3.1446977139072718</v>
      </c>
      <c r="D25" s="262">
        <v>2.3928005177166738</v>
      </c>
      <c r="E25" s="262">
        <v>2.7661128017356562</v>
      </c>
      <c r="F25" s="262">
        <v>2.7741957976209899</v>
      </c>
      <c r="G25" s="262">
        <v>0</v>
      </c>
      <c r="H25" s="262">
        <v>0</v>
      </c>
      <c r="I25" s="262">
        <v>0</v>
      </c>
      <c r="J25" s="262">
        <v>0</v>
      </c>
      <c r="K25" s="262">
        <v>0</v>
      </c>
      <c r="L25" s="262">
        <v>0</v>
      </c>
      <c r="M25" s="262">
        <v>0</v>
      </c>
      <c r="N25" s="262">
        <v>0</v>
      </c>
      <c r="O25" s="262">
        <v>0</v>
      </c>
      <c r="P25" s="262">
        <v>0</v>
      </c>
      <c r="Q25" s="262">
        <v>0</v>
      </c>
      <c r="R25" s="262">
        <v>0</v>
      </c>
      <c r="S25" s="262">
        <v>0</v>
      </c>
      <c r="T25" s="262">
        <v>0.4705200687059945</v>
      </c>
      <c r="U25" s="262">
        <v>0.13893618122117579</v>
      </c>
      <c r="V25" s="262">
        <v>0</v>
      </c>
      <c r="W25" s="262">
        <v>0</v>
      </c>
      <c r="X25" s="262">
        <v>0.28690729367836348</v>
      </c>
      <c r="Y25" s="262">
        <v>0.85234335925866922</v>
      </c>
      <c r="DA25" s="72" t="s">
        <v>2502</v>
      </c>
    </row>
    <row r="26" spans="1:105" ht="12" customHeight="1" x14ac:dyDescent="0.25">
      <c r="A26" s="60" t="s">
        <v>2416</v>
      </c>
      <c r="B26" s="262">
        <v>0</v>
      </c>
      <c r="C26" s="262">
        <v>0</v>
      </c>
      <c r="D26" s="262">
        <v>0</v>
      </c>
      <c r="E26" s="262">
        <v>0</v>
      </c>
      <c r="F26" s="262">
        <v>0</v>
      </c>
      <c r="G26" s="262">
        <v>0</v>
      </c>
      <c r="H26" s="262">
        <v>0</v>
      </c>
      <c r="I26" s="262">
        <v>0</v>
      </c>
      <c r="J26" s="262">
        <v>0</v>
      </c>
      <c r="K26" s="262">
        <v>0</v>
      </c>
      <c r="L26" s="262">
        <v>0</v>
      </c>
      <c r="M26" s="262">
        <v>0</v>
      </c>
      <c r="N26" s="262">
        <v>0</v>
      </c>
      <c r="O26" s="262">
        <v>0</v>
      </c>
      <c r="P26" s="262">
        <v>0</v>
      </c>
      <c r="Q26" s="262">
        <v>0</v>
      </c>
      <c r="R26" s="262">
        <v>0</v>
      </c>
      <c r="S26" s="262">
        <v>0</v>
      </c>
      <c r="T26" s="262">
        <v>0</v>
      </c>
      <c r="U26" s="262">
        <v>0</v>
      </c>
      <c r="V26" s="262">
        <v>0</v>
      </c>
      <c r="W26" s="262">
        <v>0</v>
      </c>
      <c r="X26" s="262">
        <v>0</v>
      </c>
      <c r="Y26" s="262">
        <v>0</v>
      </c>
      <c r="DA26" s="72" t="s">
        <v>2503</v>
      </c>
    </row>
    <row r="27" spans="1:105" ht="12" customHeight="1" x14ac:dyDescent="0.25">
      <c r="A27" s="57" t="s">
        <v>2418</v>
      </c>
      <c r="B27" s="261">
        <f t="shared" ref="B27:Y27" si="2">B28+B34</f>
        <v>24.436532058472441</v>
      </c>
      <c r="C27" s="261">
        <f t="shared" si="2"/>
        <v>23.461421110524409</v>
      </c>
      <c r="D27" s="261">
        <f t="shared" si="2"/>
        <v>23.217800371750151</v>
      </c>
      <c r="E27" s="261">
        <f t="shared" si="2"/>
        <v>24.66493257154541</v>
      </c>
      <c r="F27" s="261">
        <f t="shared" si="2"/>
        <v>23.58107442697063</v>
      </c>
      <c r="G27" s="261">
        <f t="shared" si="2"/>
        <v>26.52672925444752</v>
      </c>
      <c r="H27" s="261">
        <f t="shared" si="2"/>
        <v>29.37355798673606</v>
      </c>
      <c r="I27" s="261">
        <f t="shared" si="2"/>
        <v>29.136590435438901</v>
      </c>
      <c r="J27" s="261">
        <f t="shared" si="2"/>
        <v>25.982950225990169</v>
      </c>
      <c r="K27" s="261">
        <f t="shared" si="2"/>
        <v>24.264996813955801</v>
      </c>
      <c r="L27" s="261">
        <f t="shared" si="2"/>
        <v>22.854362687611751</v>
      </c>
      <c r="M27" s="261">
        <f t="shared" si="2"/>
        <v>6.8728105179407342</v>
      </c>
      <c r="N27" s="261">
        <f t="shared" si="2"/>
        <v>4.4406712380354332</v>
      </c>
      <c r="O27" s="261">
        <f t="shared" si="2"/>
        <v>1.0837928248902959</v>
      </c>
      <c r="P27" s="261">
        <f t="shared" si="2"/>
        <v>11.81040483590157</v>
      </c>
      <c r="Q27" s="261">
        <f t="shared" si="2"/>
        <v>13.15847239991794</v>
      </c>
      <c r="R27" s="261">
        <f t="shared" si="2"/>
        <v>14.200494088879051</v>
      </c>
      <c r="S27" s="261">
        <f t="shared" si="2"/>
        <v>17.29699003694504</v>
      </c>
      <c r="T27" s="261">
        <f t="shared" si="2"/>
        <v>19.335192583162449</v>
      </c>
      <c r="U27" s="261">
        <f t="shared" si="2"/>
        <v>0.27177444729670702</v>
      </c>
      <c r="V27" s="261">
        <f t="shared" si="2"/>
        <v>0.37979326105832628</v>
      </c>
      <c r="W27" s="261">
        <f t="shared" si="2"/>
        <v>0.76120617304867477</v>
      </c>
      <c r="X27" s="261">
        <f t="shared" si="2"/>
        <v>0.96744472147882943</v>
      </c>
      <c r="Y27" s="261">
        <f t="shared" si="2"/>
        <v>2.1346815579951528</v>
      </c>
      <c r="DA27" s="70"/>
    </row>
    <row r="28" spans="1:105" ht="12" customHeight="1" x14ac:dyDescent="0.25">
      <c r="A28" s="60" t="s">
        <v>2419</v>
      </c>
      <c r="B28" s="329">
        <v>24.436532058472441</v>
      </c>
      <c r="C28" s="329">
        <v>23.461421110524409</v>
      </c>
      <c r="D28" s="329">
        <v>23.217800371750151</v>
      </c>
      <c r="E28" s="329">
        <v>24.66493257154541</v>
      </c>
      <c r="F28" s="329">
        <v>23.58107442697063</v>
      </c>
      <c r="G28" s="329">
        <v>26.52672925444752</v>
      </c>
      <c r="H28" s="329">
        <v>29.37355798673606</v>
      </c>
      <c r="I28" s="329">
        <v>29.136590435438901</v>
      </c>
      <c r="J28" s="329">
        <v>25.982950225990169</v>
      </c>
      <c r="K28" s="329">
        <v>24.264996813955801</v>
      </c>
      <c r="L28" s="329">
        <v>22.854362687611751</v>
      </c>
      <c r="M28" s="329">
        <v>6.8728105179407342</v>
      </c>
      <c r="N28" s="329">
        <v>4.4406712380354332</v>
      </c>
      <c r="O28" s="329">
        <v>1.0837928248902959</v>
      </c>
      <c r="P28" s="329">
        <v>11.81040483590157</v>
      </c>
      <c r="Q28" s="329">
        <v>13.15847239991794</v>
      </c>
      <c r="R28" s="329">
        <v>14.200494088879051</v>
      </c>
      <c r="S28" s="329">
        <v>17.29699003694504</v>
      </c>
      <c r="T28" s="329">
        <v>19.335192583162449</v>
      </c>
      <c r="U28" s="329">
        <v>0.27177444729670702</v>
      </c>
      <c r="V28" s="329">
        <v>0.37979326105832628</v>
      </c>
      <c r="W28" s="329">
        <v>0.76120617304867477</v>
      </c>
      <c r="X28" s="329">
        <v>0.96744472147882943</v>
      </c>
      <c r="Y28" s="329">
        <v>2.1346815579951528</v>
      </c>
      <c r="DA28" s="72" t="s">
        <v>2504</v>
      </c>
    </row>
    <row r="29" spans="1:105" ht="12" customHeight="1" x14ac:dyDescent="0.25">
      <c r="A29" s="59" t="s">
        <v>28</v>
      </c>
      <c r="B29" s="230">
        <v>0</v>
      </c>
      <c r="C29" s="230">
        <v>0</v>
      </c>
      <c r="D29" s="230">
        <v>0</v>
      </c>
      <c r="E29" s="230">
        <v>0</v>
      </c>
      <c r="F29" s="230">
        <v>0</v>
      </c>
      <c r="G29" s="230">
        <v>0</v>
      </c>
      <c r="H29" s="230">
        <v>0</v>
      </c>
      <c r="I29" s="230">
        <v>0</v>
      </c>
      <c r="J29" s="230">
        <v>0</v>
      </c>
      <c r="K29" s="230">
        <v>0</v>
      </c>
      <c r="L29" s="230">
        <v>0</v>
      </c>
      <c r="M29" s="230">
        <v>0</v>
      </c>
      <c r="N29" s="230">
        <v>0</v>
      </c>
      <c r="O29" s="230">
        <v>0</v>
      </c>
      <c r="P29" s="230">
        <v>0</v>
      </c>
      <c r="Q29" s="230">
        <v>0</v>
      </c>
      <c r="R29" s="230">
        <v>0</v>
      </c>
      <c r="S29" s="230">
        <v>0</v>
      </c>
      <c r="T29" s="230">
        <v>0</v>
      </c>
      <c r="U29" s="230">
        <v>0</v>
      </c>
      <c r="V29" s="230">
        <v>0</v>
      </c>
      <c r="W29" s="230">
        <v>0</v>
      </c>
      <c r="X29" s="230">
        <v>0</v>
      </c>
      <c r="Y29" s="230">
        <v>0</v>
      </c>
      <c r="DA29" s="71" t="s">
        <v>2505</v>
      </c>
    </row>
    <row r="30" spans="1:105" ht="12" customHeight="1" x14ac:dyDescent="0.25">
      <c r="A30" s="59" t="s">
        <v>31</v>
      </c>
      <c r="B30" s="230">
        <v>1.1928298160971089</v>
      </c>
      <c r="C30" s="230">
        <v>1.191135210313915</v>
      </c>
      <c r="D30" s="230">
        <v>1.1896217824460431</v>
      </c>
      <c r="E30" s="230">
        <v>1.19786882855685</v>
      </c>
      <c r="F30" s="230">
        <v>1.203565870717644</v>
      </c>
      <c r="G30" s="230">
        <v>1.240541998531183</v>
      </c>
      <c r="H30" s="230">
        <v>1.2550462562282549</v>
      </c>
      <c r="I30" s="230">
        <v>1.2441744400138219</v>
      </c>
      <c r="J30" s="230">
        <v>1.213459298635901</v>
      </c>
      <c r="K30" s="230">
        <v>1.1686170123658199</v>
      </c>
      <c r="L30" s="230">
        <v>1.2270587011705409</v>
      </c>
      <c r="M30" s="230">
        <v>0</v>
      </c>
      <c r="N30" s="230">
        <v>0</v>
      </c>
      <c r="O30" s="230">
        <v>0</v>
      </c>
      <c r="P30" s="230">
        <v>1.139673245743021</v>
      </c>
      <c r="Q30" s="230">
        <v>1.1543590798999279</v>
      </c>
      <c r="R30" s="230">
        <v>1.251061597617019</v>
      </c>
      <c r="S30" s="230">
        <v>0.89290818178600428</v>
      </c>
      <c r="T30" s="230">
        <v>0.64679481327441868</v>
      </c>
      <c r="U30" s="230">
        <v>0.20177987912728479</v>
      </c>
      <c r="V30" s="230">
        <v>0.27154317187421251</v>
      </c>
      <c r="W30" s="230">
        <v>0.53744154567429736</v>
      </c>
      <c r="X30" s="230">
        <v>0.65185482213592616</v>
      </c>
      <c r="Y30" s="230">
        <v>1.191642213104841</v>
      </c>
      <c r="DA30" s="71" t="s">
        <v>2506</v>
      </c>
    </row>
    <row r="31" spans="1:105" ht="12" customHeight="1" x14ac:dyDescent="0.25">
      <c r="A31" s="59" t="s">
        <v>159</v>
      </c>
      <c r="B31" s="230">
        <v>19.407702563311151</v>
      </c>
      <c r="C31" s="230">
        <v>18.1672652488582</v>
      </c>
      <c r="D31" s="230">
        <v>18.143290154133801</v>
      </c>
      <c r="E31" s="230">
        <v>19.48566013099223</v>
      </c>
      <c r="F31" s="230">
        <v>18.341673970363718</v>
      </c>
      <c r="G31" s="230">
        <v>21.38708001942291</v>
      </c>
      <c r="H31" s="230">
        <v>22.85895732323425</v>
      </c>
      <c r="I31" s="230">
        <v>22.678422386091778</v>
      </c>
      <c r="J31" s="230">
        <v>20.95550644468176</v>
      </c>
      <c r="K31" s="230">
        <v>20.6034843497739</v>
      </c>
      <c r="L31" s="230">
        <v>19.009740641999819</v>
      </c>
      <c r="M31" s="230">
        <v>6.1039145984931977</v>
      </c>
      <c r="N31" s="230">
        <v>4.4406712380354332</v>
      </c>
      <c r="O31" s="230">
        <v>1.0837928248902959</v>
      </c>
      <c r="P31" s="230">
        <v>10.67073159015855</v>
      </c>
      <c r="Q31" s="230">
        <v>12.004113320018011</v>
      </c>
      <c r="R31" s="230">
        <v>12.94943249126203</v>
      </c>
      <c r="S31" s="230">
        <v>16.201696306755181</v>
      </c>
      <c r="T31" s="230">
        <v>18.652197967059781</v>
      </c>
      <c r="U31" s="230">
        <v>5.792164090481209E-2</v>
      </c>
      <c r="V31" s="230">
        <v>9.6642643356669403E-2</v>
      </c>
      <c r="W31" s="230">
        <v>0.17255663307869551</v>
      </c>
      <c r="X31" s="230">
        <v>0.22804522018334411</v>
      </c>
      <c r="Y31" s="230">
        <v>0.44086320160473408</v>
      </c>
      <c r="DA31" s="71" t="s">
        <v>2507</v>
      </c>
    </row>
    <row r="32" spans="1:105" ht="12" customHeight="1" x14ac:dyDescent="0.25">
      <c r="A32" s="59" t="s">
        <v>32</v>
      </c>
      <c r="B32" s="230">
        <v>3.7491446265875492</v>
      </c>
      <c r="C32" s="230">
        <v>3.7438183662270919</v>
      </c>
      <c r="D32" s="230">
        <v>3.73906156028379</v>
      </c>
      <c r="E32" s="230">
        <v>3.7649825828758612</v>
      </c>
      <c r="F32" s="230">
        <v>3.782888770930811</v>
      </c>
      <c r="G32" s="230">
        <v>3.8991072364934269</v>
      </c>
      <c r="H32" s="230">
        <v>5.2595544072735549</v>
      </c>
      <c r="I32" s="230">
        <v>5.2139936093333006</v>
      </c>
      <c r="J32" s="230">
        <v>3.8139844826725149</v>
      </c>
      <c r="K32" s="230">
        <v>2.4928954518160769</v>
      </c>
      <c r="L32" s="230">
        <v>2.6175633444413942</v>
      </c>
      <c r="M32" s="230">
        <v>0.76889591944753655</v>
      </c>
      <c r="N32" s="230">
        <v>0</v>
      </c>
      <c r="O32" s="230">
        <v>0</v>
      </c>
      <c r="P32" s="230">
        <v>0</v>
      </c>
      <c r="Q32" s="230">
        <v>0</v>
      </c>
      <c r="R32" s="230">
        <v>0</v>
      </c>
      <c r="S32" s="230">
        <v>0.20238554840384909</v>
      </c>
      <c r="T32" s="230">
        <v>3.398327755978689E-2</v>
      </c>
      <c r="U32" s="230">
        <v>1.1430097296995021E-2</v>
      </c>
      <c r="V32" s="230">
        <v>1.160744582744447E-2</v>
      </c>
      <c r="W32" s="230">
        <v>5.1207994295681923E-2</v>
      </c>
      <c r="X32" s="230">
        <v>7.85371548571491E-2</v>
      </c>
      <c r="Y32" s="230">
        <v>0.14067282387983929</v>
      </c>
      <c r="DA32" s="71" t="s">
        <v>2508</v>
      </c>
    </row>
    <row r="33" spans="1:105" ht="12" customHeight="1" x14ac:dyDescent="0.25">
      <c r="A33" s="59" t="s">
        <v>35</v>
      </c>
      <c r="B33" s="230">
        <v>8.6855052476627226E-2</v>
      </c>
      <c r="C33" s="230">
        <v>0.35920228512520008</v>
      </c>
      <c r="D33" s="230">
        <v>0.1458268748865163</v>
      </c>
      <c r="E33" s="230">
        <v>0.21642102912047739</v>
      </c>
      <c r="F33" s="230">
        <v>0.25294581495845642</v>
      </c>
      <c r="G33" s="230">
        <v>0</v>
      </c>
      <c r="H33" s="230">
        <v>0</v>
      </c>
      <c r="I33" s="230">
        <v>0</v>
      </c>
      <c r="J33" s="230">
        <v>0</v>
      </c>
      <c r="K33" s="230">
        <v>0</v>
      </c>
      <c r="L33" s="230">
        <v>0</v>
      </c>
      <c r="M33" s="230">
        <v>0</v>
      </c>
      <c r="N33" s="230">
        <v>0</v>
      </c>
      <c r="O33" s="230">
        <v>0</v>
      </c>
      <c r="P33" s="230">
        <v>0</v>
      </c>
      <c r="Q33" s="230">
        <v>0</v>
      </c>
      <c r="R33" s="230">
        <v>0</v>
      </c>
      <c r="S33" s="230">
        <v>0</v>
      </c>
      <c r="T33" s="230">
        <v>2.2165252684709091E-3</v>
      </c>
      <c r="U33" s="230">
        <v>6.428299676150104E-4</v>
      </c>
      <c r="V33" s="230">
        <v>0</v>
      </c>
      <c r="W33" s="230">
        <v>0</v>
      </c>
      <c r="X33" s="230">
        <v>9.0075243024101311E-3</v>
      </c>
      <c r="Y33" s="230">
        <v>0.36150331940573832</v>
      </c>
      <c r="DA33" s="71" t="s">
        <v>2509</v>
      </c>
    </row>
    <row r="34" spans="1:105" ht="12" customHeight="1" x14ac:dyDescent="0.25">
      <c r="A34" s="60" t="s">
        <v>2426</v>
      </c>
      <c r="B34" s="329">
        <v>0</v>
      </c>
      <c r="C34" s="329">
        <v>0</v>
      </c>
      <c r="D34" s="329">
        <v>0</v>
      </c>
      <c r="E34" s="329">
        <v>0</v>
      </c>
      <c r="F34" s="329">
        <v>0</v>
      </c>
      <c r="G34" s="329">
        <v>0</v>
      </c>
      <c r="H34" s="329">
        <v>0</v>
      </c>
      <c r="I34" s="329">
        <v>0</v>
      </c>
      <c r="J34" s="329">
        <v>0</v>
      </c>
      <c r="K34" s="329">
        <v>0</v>
      </c>
      <c r="L34" s="329">
        <v>0</v>
      </c>
      <c r="M34" s="329">
        <v>0</v>
      </c>
      <c r="N34" s="329">
        <v>0</v>
      </c>
      <c r="O34" s="329">
        <v>0</v>
      </c>
      <c r="P34" s="329">
        <v>0</v>
      </c>
      <c r="Q34" s="329">
        <v>0</v>
      </c>
      <c r="R34" s="329">
        <v>0</v>
      </c>
      <c r="S34" s="329">
        <v>0</v>
      </c>
      <c r="T34" s="329">
        <v>0</v>
      </c>
      <c r="U34" s="329">
        <v>0</v>
      </c>
      <c r="V34" s="329">
        <v>0</v>
      </c>
      <c r="W34" s="329">
        <v>0</v>
      </c>
      <c r="X34" s="329">
        <v>0</v>
      </c>
      <c r="Y34" s="329">
        <v>0</v>
      </c>
      <c r="DA34" s="72" t="s">
        <v>2510</v>
      </c>
    </row>
    <row r="35" spans="1:105" ht="12" customHeight="1" x14ac:dyDescent="0.25">
      <c r="A35" s="57" t="s">
        <v>2428</v>
      </c>
      <c r="B35" s="261">
        <v>19.602094337959109</v>
      </c>
      <c r="C35" s="261">
        <v>18.903413443664359</v>
      </c>
      <c r="D35" s="261">
        <v>18.781135368586831</v>
      </c>
      <c r="E35" s="261">
        <v>19.525692696088889</v>
      </c>
      <c r="F35" s="261">
        <v>18.389552290850752</v>
      </c>
      <c r="G35" s="261">
        <v>18.725971844210601</v>
      </c>
      <c r="H35" s="261">
        <v>19.918905670016631</v>
      </c>
      <c r="I35" s="261">
        <v>20.36368426431634</v>
      </c>
      <c r="J35" s="261">
        <v>19.73730739723997</v>
      </c>
      <c r="K35" s="261">
        <v>19.019725601719291</v>
      </c>
      <c r="L35" s="261">
        <v>15.21038153500642</v>
      </c>
      <c r="M35" s="261">
        <v>15.98967966327451</v>
      </c>
      <c r="N35" s="261">
        <v>7.7546553197775756</v>
      </c>
      <c r="O35" s="261">
        <v>4.3539114936899717</v>
      </c>
      <c r="P35" s="261">
        <v>10.002404816392639</v>
      </c>
      <c r="Q35" s="261">
        <v>10.717741892250251</v>
      </c>
      <c r="R35" s="261">
        <v>8.8064354338615782</v>
      </c>
      <c r="S35" s="261">
        <v>11.07911730579645</v>
      </c>
      <c r="T35" s="261">
        <v>12.946950491009259</v>
      </c>
      <c r="U35" s="261">
        <v>1.8170688340512311</v>
      </c>
      <c r="V35" s="261">
        <v>1.9891771716865909</v>
      </c>
      <c r="W35" s="261">
        <v>2.0195335060394282</v>
      </c>
      <c r="X35" s="261">
        <v>2.20646629874597</v>
      </c>
      <c r="Y35" s="261">
        <v>2.7769241223247718</v>
      </c>
      <c r="DA35" s="70" t="s">
        <v>2511</v>
      </c>
    </row>
    <row r="36" spans="1:105" ht="12" customHeight="1" x14ac:dyDescent="0.25">
      <c r="A36" s="46" t="s">
        <v>28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2512</v>
      </c>
    </row>
    <row r="37" spans="1:105" ht="12" customHeight="1" x14ac:dyDescent="0.25">
      <c r="A37" s="46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2513</v>
      </c>
    </row>
    <row r="38" spans="1:105" ht="12" customHeight="1" x14ac:dyDescent="0.25">
      <c r="A38" s="46" t="s">
        <v>31</v>
      </c>
      <c r="B38" s="229">
        <v>0.95684455258695933</v>
      </c>
      <c r="C38" s="229">
        <v>0.95972538243940786</v>
      </c>
      <c r="D38" s="229">
        <v>0.96229820981334091</v>
      </c>
      <c r="E38" s="229">
        <v>0.94827823140323098</v>
      </c>
      <c r="F38" s="229">
        <v>0.93859325975965557</v>
      </c>
      <c r="G38" s="229">
        <v>0.87573384239072127</v>
      </c>
      <c r="H38" s="229">
        <v>0.85107660435983834</v>
      </c>
      <c r="I38" s="229">
        <v>0.86955869192429047</v>
      </c>
      <c r="J38" s="229">
        <v>0.9217744321912652</v>
      </c>
      <c r="K38" s="229">
        <v>0.91600155891697288</v>
      </c>
      <c r="L38" s="229">
        <v>0.81665068791308881</v>
      </c>
      <c r="M38" s="229">
        <v>0</v>
      </c>
      <c r="N38" s="229">
        <v>0</v>
      </c>
      <c r="O38" s="229">
        <v>0</v>
      </c>
      <c r="P38" s="229">
        <v>0.96520596209212151</v>
      </c>
      <c r="Q38" s="229">
        <v>0.94024004408141426</v>
      </c>
      <c r="R38" s="229">
        <v>0.77584576383339643</v>
      </c>
      <c r="S38" s="229">
        <v>0.57192809085179908</v>
      </c>
      <c r="T38" s="229">
        <v>0.43309733737008499</v>
      </c>
      <c r="U38" s="229">
        <v>1.3490890455221121</v>
      </c>
      <c r="V38" s="229">
        <v>1.422214488783673</v>
      </c>
      <c r="W38" s="229">
        <v>1.425870214215222</v>
      </c>
      <c r="X38" s="229">
        <v>1.4866954822177341</v>
      </c>
      <c r="Y38" s="229">
        <v>1.550160956962193</v>
      </c>
      <c r="DA38" s="73" t="s">
        <v>2514</v>
      </c>
    </row>
    <row r="39" spans="1:105" ht="12" customHeight="1" x14ac:dyDescent="0.25">
      <c r="A39" s="46" t="s">
        <v>159</v>
      </c>
      <c r="B39" s="229">
        <v>15.56815081693132</v>
      </c>
      <c r="C39" s="229">
        <v>14.637788756360891</v>
      </c>
      <c r="D39" s="229">
        <v>14.676307960289771</v>
      </c>
      <c r="E39" s="229">
        <v>15.425584910664391</v>
      </c>
      <c r="F39" s="229">
        <v>14.3036388619325</v>
      </c>
      <c r="G39" s="229">
        <v>15.09774742419272</v>
      </c>
      <c r="H39" s="229">
        <v>15.50120059824029</v>
      </c>
      <c r="I39" s="229">
        <v>15.850043748477461</v>
      </c>
      <c r="J39" s="229">
        <v>15.91833370599336</v>
      </c>
      <c r="K39" s="229">
        <v>16.14970823102005</v>
      </c>
      <c r="L39" s="229">
        <v>12.65165045285061</v>
      </c>
      <c r="M39" s="229">
        <v>14.20083368617798</v>
      </c>
      <c r="N39" s="229">
        <v>7.7546553197775756</v>
      </c>
      <c r="O39" s="229">
        <v>4.3539114936899717</v>
      </c>
      <c r="P39" s="229">
        <v>9.0371988543005166</v>
      </c>
      <c r="Q39" s="229">
        <v>9.7775018481688356</v>
      </c>
      <c r="R39" s="229">
        <v>8.0305896700281814</v>
      </c>
      <c r="S39" s="229">
        <v>10.377556647256579</v>
      </c>
      <c r="T39" s="229">
        <v>12.48961356807591</v>
      </c>
      <c r="U39" s="229">
        <v>0.38726086853315539</v>
      </c>
      <c r="V39" s="229">
        <v>0.50616838076811643</v>
      </c>
      <c r="W39" s="229">
        <v>0.45780488194949709</v>
      </c>
      <c r="X39" s="229">
        <v>0.52010629832731314</v>
      </c>
      <c r="Y39" s="229">
        <v>0.57350177341265762</v>
      </c>
      <c r="DA39" s="73" t="s">
        <v>2515</v>
      </c>
    </row>
    <row r="40" spans="1:105" ht="12" customHeight="1" x14ac:dyDescent="0.25">
      <c r="A40" s="46" t="s">
        <v>32</v>
      </c>
      <c r="B40" s="229">
        <v>3.007427014650442</v>
      </c>
      <c r="C40" s="229">
        <v>3.016481657329277</v>
      </c>
      <c r="D40" s="229">
        <v>3.0245682274283379</v>
      </c>
      <c r="E40" s="229">
        <v>2.9805024889534888</v>
      </c>
      <c r="F40" s="229">
        <v>2.9500619693536621</v>
      </c>
      <c r="G40" s="229">
        <v>2.7524905776271669</v>
      </c>
      <c r="H40" s="229">
        <v>3.566628467416503</v>
      </c>
      <c r="I40" s="229">
        <v>3.6440818239145849</v>
      </c>
      <c r="J40" s="229">
        <v>2.897199259055347</v>
      </c>
      <c r="K40" s="229">
        <v>1.954015811782261</v>
      </c>
      <c r="L40" s="229">
        <v>1.7420803942427301</v>
      </c>
      <c r="M40" s="229">
        <v>1.7888459770965339</v>
      </c>
      <c r="N40" s="229">
        <v>0</v>
      </c>
      <c r="O40" s="229">
        <v>0</v>
      </c>
      <c r="P40" s="229">
        <v>0</v>
      </c>
      <c r="Q40" s="229">
        <v>0</v>
      </c>
      <c r="R40" s="229">
        <v>0</v>
      </c>
      <c r="S40" s="229">
        <v>0.1296325676880723</v>
      </c>
      <c r="T40" s="229">
        <v>2.275538814503102E-2</v>
      </c>
      <c r="U40" s="229">
        <v>7.6420994597289058E-2</v>
      </c>
      <c r="V40" s="229">
        <v>6.0794302134801158E-2</v>
      </c>
      <c r="W40" s="229">
        <v>0.13585840987470901</v>
      </c>
      <c r="X40" s="229">
        <v>0.1791209167246306</v>
      </c>
      <c r="Y40" s="229">
        <v>0.18299579931460541</v>
      </c>
      <c r="DA40" s="73" t="s">
        <v>2516</v>
      </c>
    </row>
    <row r="41" spans="1:105" ht="12" customHeight="1" x14ac:dyDescent="0.25">
      <c r="A41" s="46" t="s">
        <v>33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0</v>
      </c>
      <c r="T41" s="229">
        <v>0</v>
      </c>
      <c r="U41" s="229">
        <v>0</v>
      </c>
      <c r="V41" s="229">
        <v>0</v>
      </c>
      <c r="W41" s="229">
        <v>0</v>
      </c>
      <c r="X41" s="229">
        <v>0</v>
      </c>
      <c r="Y41" s="229">
        <v>0</v>
      </c>
      <c r="DA41" s="73" t="s">
        <v>2517</v>
      </c>
    </row>
    <row r="42" spans="1:105" ht="12" customHeight="1" x14ac:dyDescent="0.25">
      <c r="A42" s="46" t="s">
        <v>35</v>
      </c>
      <c r="B42" s="229">
        <v>6.9671953790388388E-2</v>
      </c>
      <c r="C42" s="229">
        <v>0.28941764753477423</v>
      </c>
      <c r="D42" s="229">
        <v>0.1179609710553812</v>
      </c>
      <c r="E42" s="229">
        <v>0.1713270650677873</v>
      </c>
      <c r="F42" s="229">
        <v>0.19725819980493389</v>
      </c>
      <c r="G42" s="229">
        <v>0</v>
      </c>
      <c r="H42" s="229">
        <v>0</v>
      </c>
      <c r="I42" s="229">
        <v>0</v>
      </c>
      <c r="J42" s="229">
        <v>0</v>
      </c>
      <c r="K42" s="229">
        <v>0</v>
      </c>
      <c r="L42" s="229">
        <v>0</v>
      </c>
      <c r="M42" s="229">
        <v>0</v>
      </c>
      <c r="N42" s="229">
        <v>0</v>
      </c>
      <c r="O42" s="229">
        <v>0</v>
      </c>
      <c r="P42" s="229">
        <v>0</v>
      </c>
      <c r="Q42" s="229">
        <v>0</v>
      </c>
      <c r="R42" s="229">
        <v>0</v>
      </c>
      <c r="S42" s="229">
        <v>0</v>
      </c>
      <c r="T42" s="229">
        <v>1.484197418232808E-3</v>
      </c>
      <c r="U42" s="229">
        <v>4.2979253986750758E-3</v>
      </c>
      <c r="V42" s="229">
        <v>0</v>
      </c>
      <c r="W42" s="229">
        <v>0</v>
      </c>
      <c r="X42" s="229">
        <v>2.0543601476291862E-2</v>
      </c>
      <c r="Y42" s="229">
        <v>0.47026559263531659</v>
      </c>
      <c r="DA42" s="73" t="s">
        <v>2518</v>
      </c>
    </row>
    <row r="43" spans="1:105" ht="12" customHeight="1" x14ac:dyDescent="0.25">
      <c r="A43" s="46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2519</v>
      </c>
    </row>
    <row r="44" spans="1:105" ht="12" customHeight="1" x14ac:dyDescent="0.25">
      <c r="A44" s="46" t="s">
        <v>38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2520</v>
      </c>
    </row>
    <row r="45" spans="1:105" ht="12" customHeight="1" x14ac:dyDescent="0.25">
      <c r="A45" s="46" t="s">
        <v>39</v>
      </c>
      <c r="B45" s="229">
        <v>0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0</v>
      </c>
      <c r="Y45" s="229">
        <v>0</v>
      </c>
      <c r="DA45" s="73" t="s">
        <v>2521</v>
      </c>
    </row>
    <row r="46" spans="1:105" ht="12" customHeight="1" x14ac:dyDescent="0.25">
      <c r="A46" s="57" t="s">
        <v>2440</v>
      </c>
      <c r="B46" s="261">
        <v>0</v>
      </c>
      <c r="C46" s="261">
        <v>0</v>
      </c>
      <c r="D46" s="261">
        <v>0</v>
      </c>
      <c r="E46" s="261">
        <v>0</v>
      </c>
      <c r="F46" s="261">
        <v>0</v>
      </c>
      <c r="G46" s="261">
        <v>0</v>
      </c>
      <c r="H46" s="261">
        <v>0</v>
      </c>
      <c r="I46" s="261">
        <v>0</v>
      </c>
      <c r="J46" s="261">
        <v>0</v>
      </c>
      <c r="K46" s="261">
        <v>0</v>
      </c>
      <c r="L46" s="261">
        <v>0</v>
      </c>
      <c r="M46" s="261">
        <v>0</v>
      </c>
      <c r="N46" s="261">
        <v>0</v>
      </c>
      <c r="O46" s="261">
        <v>0</v>
      </c>
      <c r="P46" s="261">
        <v>0</v>
      </c>
      <c r="Q46" s="261">
        <v>0</v>
      </c>
      <c r="R46" s="261">
        <v>0</v>
      </c>
      <c r="S46" s="261">
        <v>0</v>
      </c>
      <c r="T46" s="261">
        <v>0</v>
      </c>
      <c r="U46" s="261">
        <v>0</v>
      </c>
      <c r="V46" s="261">
        <v>0</v>
      </c>
      <c r="W46" s="261">
        <v>0</v>
      </c>
      <c r="X46" s="261">
        <v>0</v>
      </c>
      <c r="Y46" s="261">
        <v>0</v>
      </c>
      <c r="DA46" s="70" t="s">
        <v>2522</v>
      </c>
    </row>
    <row r="47" spans="1:105" ht="12" customHeight="1" x14ac:dyDescent="0.25">
      <c r="A47" s="41" t="s">
        <v>2442</v>
      </c>
      <c r="B47" s="350">
        <v>0</v>
      </c>
      <c r="C47" s="350">
        <v>0</v>
      </c>
      <c r="D47" s="350">
        <v>0</v>
      </c>
      <c r="E47" s="350">
        <v>0</v>
      </c>
      <c r="F47" s="350">
        <v>0</v>
      </c>
      <c r="G47" s="350">
        <v>0</v>
      </c>
      <c r="H47" s="350">
        <v>0</v>
      </c>
      <c r="I47" s="350">
        <v>0</v>
      </c>
      <c r="J47" s="350">
        <v>0</v>
      </c>
      <c r="K47" s="350">
        <v>0</v>
      </c>
      <c r="L47" s="350">
        <v>0</v>
      </c>
      <c r="M47" s="350">
        <v>0</v>
      </c>
      <c r="N47" s="350">
        <v>0</v>
      </c>
      <c r="O47" s="350">
        <v>0</v>
      </c>
      <c r="P47" s="350">
        <v>0</v>
      </c>
      <c r="Q47" s="350">
        <v>0</v>
      </c>
      <c r="R47" s="350">
        <v>0</v>
      </c>
      <c r="S47" s="350">
        <v>0</v>
      </c>
      <c r="T47" s="350">
        <v>0</v>
      </c>
      <c r="U47" s="350">
        <v>0</v>
      </c>
      <c r="V47" s="350">
        <v>0</v>
      </c>
      <c r="W47" s="350">
        <v>0</v>
      </c>
      <c r="X47" s="350">
        <v>0</v>
      </c>
      <c r="Y47" s="350">
        <v>0</v>
      </c>
      <c r="DA47" s="97" t="s">
        <v>2523</v>
      </c>
    </row>
    <row r="48" spans="1:105" ht="12" customHeight="1" x14ac:dyDescent="0.25">
      <c r="A48" s="172"/>
      <c r="B48" s="172"/>
      <c r="C48" s="172"/>
      <c r="D48" s="172"/>
      <c r="E48" s="172"/>
      <c r="F48" s="172"/>
      <c r="G48" s="172"/>
      <c r="H48" s="172"/>
      <c r="I48" s="172"/>
      <c r="J48" s="172"/>
      <c r="K48" s="172"/>
      <c r="L48" s="172"/>
      <c r="M48" s="172"/>
      <c r="N48" s="172"/>
      <c r="O48" s="172"/>
      <c r="P48" s="172"/>
      <c r="Q48" s="172"/>
      <c r="R48" s="172"/>
      <c r="S48" s="172"/>
      <c r="T48" s="172"/>
      <c r="U48" s="172"/>
      <c r="V48" s="172"/>
      <c r="W48" s="172"/>
      <c r="X48" s="172"/>
      <c r="Y48" s="172"/>
      <c r="DA48" s="176"/>
    </row>
    <row r="49" spans="1:105" ht="15" customHeight="1" x14ac:dyDescent="0.25">
      <c r="A49" s="32" t="s">
        <v>429</v>
      </c>
      <c r="B49" s="257"/>
      <c r="C49" s="257"/>
      <c r="D49" s="257"/>
      <c r="E49" s="257"/>
      <c r="F49" s="257"/>
      <c r="G49" s="257"/>
      <c r="H49" s="257"/>
      <c r="I49" s="257"/>
      <c r="J49" s="257"/>
      <c r="K49" s="257"/>
      <c r="L49" s="257"/>
      <c r="M49" s="257"/>
      <c r="N49" s="257"/>
      <c r="O49" s="257"/>
      <c r="P49" s="257"/>
      <c r="Q49" s="257"/>
      <c r="R49" s="257"/>
      <c r="S49" s="257"/>
      <c r="T49" s="257"/>
      <c r="U49" s="257"/>
      <c r="V49" s="257"/>
      <c r="W49" s="257"/>
      <c r="X49" s="257"/>
      <c r="Y49" s="257"/>
      <c r="DA49" s="88"/>
    </row>
    <row r="50" spans="1:105" ht="12" customHeight="1" x14ac:dyDescent="0.25">
      <c r="A50" s="172"/>
      <c r="B50" s="172"/>
      <c r="C50" s="172"/>
      <c r="D50" s="172"/>
      <c r="E50" s="172"/>
      <c r="F50" s="172"/>
      <c r="G50" s="172"/>
      <c r="H50" s="172"/>
      <c r="I50" s="172"/>
      <c r="J50" s="172"/>
      <c r="K50" s="172"/>
      <c r="L50" s="172"/>
      <c r="M50" s="172"/>
      <c r="N50" s="172"/>
      <c r="O50" s="172"/>
      <c r="P50" s="172"/>
      <c r="Q50" s="172"/>
      <c r="R50" s="172"/>
      <c r="S50" s="172"/>
      <c r="T50" s="172"/>
      <c r="U50" s="172"/>
      <c r="V50" s="172"/>
      <c r="W50" s="172"/>
      <c r="X50" s="172"/>
      <c r="Y50" s="172"/>
      <c r="DA50" s="176"/>
    </row>
    <row r="51" spans="1:105" ht="12" customHeight="1" x14ac:dyDescent="0.25">
      <c r="A51" s="35" t="s">
        <v>23</v>
      </c>
      <c r="B51" s="232">
        <f t="shared" ref="B51:Y51" si="3">SUM(B$52:B$56,B$58:B$59,B$61:B$62,B$64:B$65,B$66:B$68)</f>
        <v>1</v>
      </c>
      <c r="C51" s="232">
        <f t="shared" si="3"/>
        <v>1.0000000000000002</v>
      </c>
      <c r="D51" s="232">
        <f t="shared" si="3"/>
        <v>1</v>
      </c>
      <c r="E51" s="232">
        <f t="shared" si="3"/>
        <v>0.99999999999999978</v>
      </c>
      <c r="F51" s="232">
        <f t="shared" si="3"/>
        <v>0.99999999999999978</v>
      </c>
      <c r="G51" s="232">
        <f t="shared" si="3"/>
        <v>1</v>
      </c>
      <c r="H51" s="232">
        <f t="shared" si="3"/>
        <v>0.99999999999999978</v>
      </c>
      <c r="I51" s="232">
        <f t="shared" si="3"/>
        <v>1</v>
      </c>
      <c r="J51" s="232">
        <f t="shared" si="3"/>
        <v>1</v>
      </c>
      <c r="K51" s="232">
        <f t="shared" si="3"/>
        <v>1</v>
      </c>
      <c r="L51" s="232">
        <f t="shared" si="3"/>
        <v>0.99999999999999978</v>
      </c>
      <c r="M51" s="232">
        <f t="shared" si="3"/>
        <v>1</v>
      </c>
      <c r="N51" s="232">
        <f t="shared" si="3"/>
        <v>1</v>
      </c>
      <c r="O51" s="232">
        <f t="shared" si="3"/>
        <v>1</v>
      </c>
      <c r="P51" s="232">
        <f t="shared" si="3"/>
        <v>1.0000000000000004</v>
      </c>
      <c r="Q51" s="232">
        <f t="shared" si="3"/>
        <v>1</v>
      </c>
      <c r="R51" s="232">
        <f t="shared" si="3"/>
        <v>1.0000000000000002</v>
      </c>
      <c r="S51" s="232">
        <f t="shared" si="3"/>
        <v>1.0000000000000002</v>
      </c>
      <c r="T51" s="232">
        <f t="shared" si="3"/>
        <v>0.99999999999999978</v>
      </c>
      <c r="U51" s="232">
        <f t="shared" si="3"/>
        <v>0.99999999999999989</v>
      </c>
      <c r="V51" s="232">
        <f t="shared" si="3"/>
        <v>1</v>
      </c>
      <c r="W51" s="232">
        <f t="shared" si="3"/>
        <v>1</v>
      </c>
      <c r="X51" s="232">
        <f t="shared" si="3"/>
        <v>1</v>
      </c>
      <c r="Y51" s="232">
        <f t="shared" si="3"/>
        <v>0.99999999999999978</v>
      </c>
      <c r="DA51" s="95"/>
    </row>
    <row r="52" spans="1:105" ht="12" customHeight="1" x14ac:dyDescent="0.25">
      <c r="A52" s="55" t="s">
        <v>91</v>
      </c>
      <c r="B52" s="299">
        <f t="shared" ref="B52:Y52" si="4">IF(B$6=0,0,B$6/B$5)</f>
        <v>0</v>
      </c>
      <c r="C52" s="299">
        <f t="shared" si="4"/>
        <v>0</v>
      </c>
      <c r="D52" s="299">
        <f t="shared" si="4"/>
        <v>0</v>
      </c>
      <c r="E52" s="299">
        <f t="shared" si="4"/>
        <v>0</v>
      </c>
      <c r="F52" s="299">
        <f t="shared" si="4"/>
        <v>0</v>
      </c>
      <c r="G52" s="299">
        <f t="shared" si="4"/>
        <v>0</v>
      </c>
      <c r="H52" s="299">
        <f t="shared" si="4"/>
        <v>0</v>
      </c>
      <c r="I52" s="299">
        <f t="shared" si="4"/>
        <v>0</v>
      </c>
      <c r="J52" s="299">
        <f t="shared" si="4"/>
        <v>0</v>
      </c>
      <c r="K52" s="299">
        <f t="shared" si="4"/>
        <v>0</v>
      </c>
      <c r="L52" s="299">
        <f t="shared" si="4"/>
        <v>0</v>
      </c>
      <c r="M52" s="299">
        <f t="shared" si="4"/>
        <v>0</v>
      </c>
      <c r="N52" s="299">
        <f t="shared" si="4"/>
        <v>0</v>
      </c>
      <c r="O52" s="299">
        <f t="shared" si="4"/>
        <v>0</v>
      </c>
      <c r="P52" s="299">
        <f t="shared" si="4"/>
        <v>0</v>
      </c>
      <c r="Q52" s="299">
        <f t="shared" si="4"/>
        <v>0</v>
      </c>
      <c r="R52" s="299">
        <f t="shared" si="4"/>
        <v>0</v>
      </c>
      <c r="S52" s="299">
        <f t="shared" si="4"/>
        <v>0</v>
      </c>
      <c r="T52" s="299">
        <f t="shared" si="4"/>
        <v>0</v>
      </c>
      <c r="U52" s="299">
        <f t="shared" si="4"/>
        <v>0</v>
      </c>
      <c r="V52" s="299">
        <f t="shared" si="4"/>
        <v>0</v>
      </c>
      <c r="W52" s="299">
        <f t="shared" si="4"/>
        <v>0</v>
      </c>
      <c r="X52" s="299">
        <f t="shared" si="4"/>
        <v>0</v>
      </c>
      <c r="Y52" s="299">
        <f t="shared" si="4"/>
        <v>0</v>
      </c>
      <c r="DA52" s="67"/>
    </row>
    <row r="53" spans="1:105" ht="12" customHeight="1" x14ac:dyDescent="0.25">
      <c r="A53" s="173" t="s">
        <v>92</v>
      </c>
      <c r="B53" s="233">
        <f t="shared" ref="B53:Y53" si="5">IF(B$7=0,0,B$7/B$5)</f>
        <v>0</v>
      </c>
      <c r="C53" s="233">
        <f t="shared" si="5"/>
        <v>0</v>
      </c>
      <c r="D53" s="233">
        <f t="shared" si="5"/>
        <v>0</v>
      </c>
      <c r="E53" s="233">
        <f t="shared" si="5"/>
        <v>0</v>
      </c>
      <c r="F53" s="233">
        <f t="shared" si="5"/>
        <v>0</v>
      </c>
      <c r="G53" s="233">
        <f t="shared" si="5"/>
        <v>0</v>
      </c>
      <c r="H53" s="233">
        <f t="shared" si="5"/>
        <v>0</v>
      </c>
      <c r="I53" s="233">
        <f t="shared" si="5"/>
        <v>0</v>
      </c>
      <c r="J53" s="233">
        <f t="shared" si="5"/>
        <v>0</v>
      </c>
      <c r="K53" s="233">
        <f t="shared" si="5"/>
        <v>0</v>
      </c>
      <c r="L53" s="233">
        <f t="shared" si="5"/>
        <v>0</v>
      </c>
      <c r="M53" s="233">
        <f t="shared" si="5"/>
        <v>0</v>
      </c>
      <c r="N53" s="233">
        <f t="shared" si="5"/>
        <v>0</v>
      </c>
      <c r="O53" s="233">
        <f t="shared" si="5"/>
        <v>0</v>
      </c>
      <c r="P53" s="233">
        <f t="shared" si="5"/>
        <v>0</v>
      </c>
      <c r="Q53" s="233">
        <f t="shared" si="5"/>
        <v>0</v>
      </c>
      <c r="R53" s="233">
        <f t="shared" si="5"/>
        <v>0</v>
      </c>
      <c r="S53" s="233">
        <f t="shared" si="5"/>
        <v>0</v>
      </c>
      <c r="T53" s="233">
        <f t="shared" si="5"/>
        <v>0</v>
      </c>
      <c r="U53" s="233">
        <f t="shared" si="5"/>
        <v>0</v>
      </c>
      <c r="V53" s="233">
        <f t="shared" si="5"/>
        <v>0</v>
      </c>
      <c r="W53" s="233">
        <f t="shared" si="5"/>
        <v>0</v>
      </c>
      <c r="X53" s="233">
        <f t="shared" si="5"/>
        <v>0</v>
      </c>
      <c r="Y53" s="233">
        <f t="shared" si="5"/>
        <v>0</v>
      </c>
      <c r="DA53" s="177"/>
    </row>
    <row r="54" spans="1:105" ht="12" customHeight="1" x14ac:dyDescent="0.25">
      <c r="A54" s="173" t="s">
        <v>93</v>
      </c>
      <c r="B54" s="233">
        <f t="shared" ref="B54:Y54" si="6">IF(B$8=0,0,B$8/B$5)</f>
        <v>0</v>
      </c>
      <c r="C54" s="233">
        <f t="shared" si="6"/>
        <v>0</v>
      </c>
      <c r="D54" s="233">
        <f t="shared" si="6"/>
        <v>0</v>
      </c>
      <c r="E54" s="233">
        <f t="shared" si="6"/>
        <v>0</v>
      </c>
      <c r="F54" s="233">
        <f t="shared" si="6"/>
        <v>0</v>
      </c>
      <c r="G54" s="233">
        <f t="shared" si="6"/>
        <v>0</v>
      </c>
      <c r="H54" s="233">
        <f t="shared" si="6"/>
        <v>0</v>
      </c>
      <c r="I54" s="233">
        <f t="shared" si="6"/>
        <v>0</v>
      </c>
      <c r="J54" s="233">
        <f t="shared" si="6"/>
        <v>0</v>
      </c>
      <c r="K54" s="233">
        <f t="shared" si="6"/>
        <v>0</v>
      </c>
      <c r="L54" s="233">
        <f t="shared" si="6"/>
        <v>0</v>
      </c>
      <c r="M54" s="233">
        <f t="shared" si="6"/>
        <v>0</v>
      </c>
      <c r="N54" s="233">
        <f t="shared" si="6"/>
        <v>0</v>
      </c>
      <c r="O54" s="233">
        <f t="shared" si="6"/>
        <v>0</v>
      </c>
      <c r="P54" s="233">
        <f t="shared" si="6"/>
        <v>0</v>
      </c>
      <c r="Q54" s="233">
        <f t="shared" si="6"/>
        <v>0</v>
      </c>
      <c r="R54" s="233">
        <f t="shared" si="6"/>
        <v>0</v>
      </c>
      <c r="S54" s="233">
        <f t="shared" si="6"/>
        <v>0</v>
      </c>
      <c r="T54" s="233">
        <f t="shared" si="6"/>
        <v>0</v>
      </c>
      <c r="U54" s="233">
        <f t="shared" si="6"/>
        <v>0</v>
      </c>
      <c r="V54" s="233">
        <f t="shared" si="6"/>
        <v>0</v>
      </c>
      <c r="W54" s="233">
        <f t="shared" si="6"/>
        <v>0</v>
      </c>
      <c r="X54" s="233">
        <f t="shared" si="6"/>
        <v>0</v>
      </c>
      <c r="Y54" s="233">
        <f t="shared" si="6"/>
        <v>0</v>
      </c>
      <c r="DA54" s="177"/>
    </row>
    <row r="55" spans="1:105" ht="12" customHeight="1" x14ac:dyDescent="0.25">
      <c r="A55" s="173" t="s">
        <v>94</v>
      </c>
      <c r="B55" s="233">
        <f t="shared" ref="B55:Y55" si="7">IF(B$9=0,0,B$9/B$5)</f>
        <v>0</v>
      </c>
      <c r="C55" s="233">
        <f t="shared" si="7"/>
        <v>0</v>
      </c>
      <c r="D55" s="233">
        <f t="shared" si="7"/>
        <v>0</v>
      </c>
      <c r="E55" s="233">
        <f t="shared" si="7"/>
        <v>0</v>
      </c>
      <c r="F55" s="233">
        <f t="shared" si="7"/>
        <v>0</v>
      </c>
      <c r="G55" s="233">
        <f t="shared" si="7"/>
        <v>0</v>
      </c>
      <c r="H55" s="233">
        <f t="shared" si="7"/>
        <v>0</v>
      </c>
      <c r="I55" s="233">
        <f t="shared" si="7"/>
        <v>0</v>
      </c>
      <c r="J55" s="233">
        <f t="shared" si="7"/>
        <v>0</v>
      </c>
      <c r="K55" s="233">
        <f t="shared" si="7"/>
        <v>0</v>
      </c>
      <c r="L55" s="233">
        <f t="shared" si="7"/>
        <v>0</v>
      </c>
      <c r="M55" s="233">
        <f t="shared" si="7"/>
        <v>0</v>
      </c>
      <c r="N55" s="233">
        <f t="shared" si="7"/>
        <v>0</v>
      </c>
      <c r="O55" s="233">
        <f t="shared" si="7"/>
        <v>0</v>
      </c>
      <c r="P55" s="233">
        <f t="shared" si="7"/>
        <v>0</v>
      </c>
      <c r="Q55" s="233">
        <f t="shared" si="7"/>
        <v>0</v>
      </c>
      <c r="R55" s="233">
        <f t="shared" si="7"/>
        <v>0</v>
      </c>
      <c r="S55" s="233">
        <f t="shared" si="7"/>
        <v>0</v>
      </c>
      <c r="T55" s="233">
        <f t="shared" si="7"/>
        <v>0</v>
      </c>
      <c r="U55" s="233">
        <f t="shared" si="7"/>
        <v>0</v>
      </c>
      <c r="V55" s="233">
        <f t="shared" si="7"/>
        <v>0</v>
      </c>
      <c r="W55" s="233">
        <f t="shared" si="7"/>
        <v>0</v>
      </c>
      <c r="X55" s="233">
        <f t="shared" si="7"/>
        <v>0</v>
      </c>
      <c r="Y55" s="233">
        <f t="shared" si="7"/>
        <v>0</v>
      </c>
      <c r="DA55" s="177"/>
    </row>
    <row r="56" spans="1:105" ht="12" customHeight="1" x14ac:dyDescent="0.25">
      <c r="A56" s="56" t="s">
        <v>95</v>
      </c>
      <c r="B56" s="300">
        <f t="shared" ref="B56:Y56" si="8">IF(B$10=0,0,B$10/B$5)</f>
        <v>3.7009175298677845E-2</v>
      </c>
      <c r="C56" s="300">
        <f t="shared" si="8"/>
        <v>3.6068223328652484E-2</v>
      </c>
      <c r="D56" s="300">
        <f t="shared" si="8"/>
        <v>3.6432693589775036E-2</v>
      </c>
      <c r="E56" s="300">
        <f t="shared" si="8"/>
        <v>3.6841543012064257E-2</v>
      </c>
      <c r="F56" s="300">
        <f t="shared" si="8"/>
        <v>3.6827050912390122E-2</v>
      </c>
      <c r="G56" s="300">
        <f t="shared" si="8"/>
        <v>4.0753330667200979E-2</v>
      </c>
      <c r="H56" s="300">
        <f t="shared" si="8"/>
        <v>4.1072604981486828E-2</v>
      </c>
      <c r="I56" s="300">
        <f t="shared" si="8"/>
        <v>4.049695498590334E-2</v>
      </c>
      <c r="J56" s="300">
        <f t="shared" si="8"/>
        <v>3.9447040474665407E-2</v>
      </c>
      <c r="K56" s="300">
        <f t="shared" si="8"/>
        <v>3.9639270804084956E-2</v>
      </c>
      <c r="L56" s="300">
        <f t="shared" si="8"/>
        <v>4.219527034474619E-2</v>
      </c>
      <c r="M56" s="300">
        <f t="shared" si="8"/>
        <v>2.3841135851199683E-2</v>
      </c>
      <c r="N56" s="300">
        <f t="shared" si="8"/>
        <v>3.0385901037796457E-2</v>
      </c>
      <c r="O56" s="300">
        <f t="shared" si="8"/>
        <v>1.8539845359472361E-2</v>
      </c>
      <c r="P56" s="300">
        <f t="shared" si="8"/>
        <v>3.9361081986692831E-2</v>
      </c>
      <c r="Q56" s="300">
        <f t="shared" si="8"/>
        <v>4.0094290790536988E-2</v>
      </c>
      <c r="R56" s="300">
        <f t="shared" si="8"/>
        <v>4.4152108833047973E-2</v>
      </c>
      <c r="S56" s="300">
        <f t="shared" si="8"/>
        <v>4.3923181969652343E-2</v>
      </c>
      <c r="T56" s="300">
        <f t="shared" si="8"/>
        <v>4.3040329303211514E-2</v>
      </c>
      <c r="U56" s="300">
        <f t="shared" si="8"/>
        <v>2.798484482942498E-3</v>
      </c>
      <c r="V56" s="300">
        <f t="shared" si="8"/>
        <v>4.299626349109022E-3</v>
      </c>
      <c r="W56" s="300">
        <f t="shared" si="8"/>
        <v>6.6509627037281121E-3</v>
      </c>
      <c r="X56" s="300">
        <f t="shared" si="8"/>
        <v>7.4496827493000135E-3</v>
      </c>
      <c r="Y56" s="300">
        <f t="shared" si="8"/>
        <v>1.5514790267080421E-2</v>
      </c>
      <c r="DA56" s="68"/>
    </row>
    <row r="57" spans="1:105" ht="12" customHeight="1" x14ac:dyDescent="0.25">
      <c r="A57" s="174" t="s">
        <v>2403</v>
      </c>
      <c r="B57" s="301">
        <f t="shared" ref="B57:Y57" si="9">IF(B$16=0,0,B$16/B$5)</f>
        <v>0.26048193920458812</v>
      </c>
      <c r="C57" s="301">
        <f t="shared" si="9"/>
        <v>0.25561118348022249</v>
      </c>
      <c r="D57" s="301">
        <f t="shared" si="9"/>
        <v>0.2582331081056396</v>
      </c>
      <c r="E57" s="301">
        <f t="shared" si="9"/>
        <v>0.25893490478903636</v>
      </c>
      <c r="F57" s="301">
        <f t="shared" si="9"/>
        <v>0.25956650419266675</v>
      </c>
      <c r="G57" s="301">
        <f t="shared" si="9"/>
        <v>0.27909087624157292</v>
      </c>
      <c r="H57" s="301">
        <f t="shared" si="9"/>
        <v>0.28225999261261481</v>
      </c>
      <c r="I57" s="301">
        <f t="shared" si="9"/>
        <v>0.2799828949825367</v>
      </c>
      <c r="J57" s="301">
        <f t="shared" si="9"/>
        <v>0.27336971235333918</v>
      </c>
      <c r="K57" s="301">
        <f t="shared" si="9"/>
        <v>0.27065116028679387</v>
      </c>
      <c r="L57" s="301">
        <f t="shared" si="9"/>
        <v>0.28342986693648825</v>
      </c>
      <c r="M57" s="301">
        <f t="shared" si="9"/>
        <v>0.16970298809476664</v>
      </c>
      <c r="N57" s="301">
        <f t="shared" si="9"/>
        <v>0.19694565487460669</v>
      </c>
      <c r="O57" s="301">
        <f t="shared" si="9"/>
        <v>0.12016566436695045</v>
      </c>
      <c r="P57" s="301">
        <f t="shared" si="9"/>
        <v>0.26402425538114332</v>
      </c>
      <c r="Q57" s="301">
        <f t="shared" si="9"/>
        <v>0.26722235944691186</v>
      </c>
      <c r="R57" s="301">
        <f t="shared" si="9"/>
        <v>0.28838374399259487</v>
      </c>
      <c r="S57" s="301">
        <f t="shared" si="9"/>
        <v>0.28594199515409668</v>
      </c>
      <c r="T57" s="301">
        <f t="shared" si="9"/>
        <v>0.27981973980756181</v>
      </c>
      <c r="U57" s="301">
        <f t="shared" si="9"/>
        <v>7.845658840039943E-2</v>
      </c>
      <c r="V57" s="301">
        <f t="shared" si="9"/>
        <v>0.10046668468669658</v>
      </c>
      <c r="W57" s="301">
        <f t="shared" si="9"/>
        <v>0.15973652498075402</v>
      </c>
      <c r="X57" s="301">
        <f t="shared" si="9"/>
        <v>0.16243631814092255</v>
      </c>
      <c r="Y57" s="301">
        <f t="shared" si="9"/>
        <v>0.2026795071621153</v>
      </c>
      <c r="DA57" s="178"/>
    </row>
    <row r="58" spans="1:105" ht="12" customHeight="1" x14ac:dyDescent="0.25">
      <c r="A58" s="62" t="s">
        <v>2404</v>
      </c>
      <c r="B58" s="302">
        <f t="shared" ref="B58:Y58" si="10">IF(B$17=0,0,B$17/B$5)</f>
        <v>0.26048193920458812</v>
      </c>
      <c r="C58" s="302">
        <f t="shared" si="10"/>
        <v>0.25561118348022249</v>
      </c>
      <c r="D58" s="302">
        <f t="shared" si="10"/>
        <v>0.2582331081056396</v>
      </c>
      <c r="E58" s="302">
        <f t="shared" si="10"/>
        <v>0.25893490478903636</v>
      </c>
      <c r="F58" s="302">
        <f t="shared" si="10"/>
        <v>0.25956650419266675</v>
      </c>
      <c r="G58" s="302">
        <f t="shared" si="10"/>
        <v>0.27909087624157292</v>
      </c>
      <c r="H58" s="302">
        <f t="shared" si="10"/>
        <v>0.28225999261261481</v>
      </c>
      <c r="I58" s="302">
        <f t="shared" si="10"/>
        <v>0.2799828949825367</v>
      </c>
      <c r="J58" s="302">
        <f t="shared" si="10"/>
        <v>0.27336971235333918</v>
      </c>
      <c r="K58" s="302">
        <f t="shared" si="10"/>
        <v>0.27065116028679387</v>
      </c>
      <c r="L58" s="302">
        <f t="shared" si="10"/>
        <v>0.28342986693648825</v>
      </c>
      <c r="M58" s="302">
        <f t="shared" si="10"/>
        <v>0.16970298809476664</v>
      </c>
      <c r="N58" s="302">
        <f t="shared" si="10"/>
        <v>0.19694565487460669</v>
      </c>
      <c r="O58" s="302">
        <f t="shared" si="10"/>
        <v>0.12016566436695045</v>
      </c>
      <c r="P58" s="302">
        <f t="shared" si="10"/>
        <v>0.26402425538114332</v>
      </c>
      <c r="Q58" s="302">
        <f t="shared" si="10"/>
        <v>0.26722235944691186</v>
      </c>
      <c r="R58" s="302">
        <f t="shared" si="10"/>
        <v>0.28838374399259487</v>
      </c>
      <c r="S58" s="302">
        <f t="shared" si="10"/>
        <v>0.28594199515409668</v>
      </c>
      <c r="T58" s="302">
        <f t="shared" si="10"/>
        <v>0.27981973980756181</v>
      </c>
      <c r="U58" s="302">
        <f t="shared" si="10"/>
        <v>7.845658840039943E-2</v>
      </c>
      <c r="V58" s="302">
        <f t="shared" si="10"/>
        <v>0.10046668468669658</v>
      </c>
      <c r="W58" s="302">
        <f t="shared" si="10"/>
        <v>0.15973652498075402</v>
      </c>
      <c r="X58" s="302">
        <f t="shared" si="10"/>
        <v>0.16243631814092255</v>
      </c>
      <c r="Y58" s="302">
        <f t="shared" si="10"/>
        <v>0.2026795071621153</v>
      </c>
      <c r="DA58" s="72"/>
    </row>
    <row r="59" spans="1:105" ht="12" customHeight="1" x14ac:dyDescent="0.25">
      <c r="A59" s="62" t="s">
        <v>2411</v>
      </c>
      <c r="B59" s="302">
        <f t="shared" ref="B59:Y59" si="11">IF(B$23=0,0,B$23/B$5)</f>
        <v>0</v>
      </c>
      <c r="C59" s="302">
        <f t="shared" si="11"/>
        <v>0</v>
      </c>
      <c r="D59" s="302">
        <f t="shared" si="11"/>
        <v>0</v>
      </c>
      <c r="E59" s="302">
        <f t="shared" si="11"/>
        <v>0</v>
      </c>
      <c r="F59" s="302">
        <f t="shared" si="11"/>
        <v>0</v>
      </c>
      <c r="G59" s="302">
        <f t="shared" si="11"/>
        <v>0</v>
      </c>
      <c r="H59" s="302">
        <f t="shared" si="11"/>
        <v>0</v>
      </c>
      <c r="I59" s="302">
        <f t="shared" si="11"/>
        <v>0</v>
      </c>
      <c r="J59" s="302">
        <f t="shared" si="11"/>
        <v>0</v>
      </c>
      <c r="K59" s="302">
        <f t="shared" si="11"/>
        <v>0</v>
      </c>
      <c r="L59" s="302">
        <f t="shared" si="11"/>
        <v>0</v>
      </c>
      <c r="M59" s="302">
        <f t="shared" si="11"/>
        <v>0</v>
      </c>
      <c r="N59" s="302">
        <f t="shared" si="11"/>
        <v>0</v>
      </c>
      <c r="O59" s="302">
        <f t="shared" si="11"/>
        <v>0</v>
      </c>
      <c r="P59" s="302">
        <f t="shared" si="11"/>
        <v>0</v>
      </c>
      <c r="Q59" s="302">
        <f t="shared" si="11"/>
        <v>0</v>
      </c>
      <c r="R59" s="302">
        <f t="shared" si="11"/>
        <v>0</v>
      </c>
      <c r="S59" s="302">
        <f t="shared" si="11"/>
        <v>0</v>
      </c>
      <c r="T59" s="302">
        <f t="shared" si="11"/>
        <v>0</v>
      </c>
      <c r="U59" s="302">
        <f t="shared" si="11"/>
        <v>0</v>
      </c>
      <c r="V59" s="302">
        <f t="shared" si="11"/>
        <v>0</v>
      </c>
      <c r="W59" s="302">
        <f t="shared" si="11"/>
        <v>0</v>
      </c>
      <c r="X59" s="302">
        <f t="shared" si="11"/>
        <v>0</v>
      </c>
      <c r="Y59" s="302">
        <f t="shared" si="11"/>
        <v>0</v>
      </c>
      <c r="DA59" s="72"/>
    </row>
    <row r="60" spans="1:105" ht="12" customHeight="1" x14ac:dyDescent="0.25">
      <c r="A60" s="174" t="s">
        <v>2413</v>
      </c>
      <c r="B60" s="301">
        <f t="shared" ref="B60:Y60" si="12">IF(B$24=0,0,B$24/B$5)</f>
        <v>3.1893105565273132E-2</v>
      </c>
      <c r="C60" s="301">
        <f t="shared" si="12"/>
        <v>4.894478231504714E-2</v>
      </c>
      <c r="D60" s="301">
        <f t="shared" si="12"/>
        <v>3.8018878672723598E-2</v>
      </c>
      <c r="E60" s="301">
        <f t="shared" si="12"/>
        <v>4.1484180186097626E-2</v>
      </c>
      <c r="F60" s="301">
        <f t="shared" si="12"/>
        <v>4.3623863787434616E-2</v>
      </c>
      <c r="G60" s="301">
        <f t="shared" si="12"/>
        <v>0</v>
      </c>
      <c r="H60" s="301">
        <f t="shared" si="12"/>
        <v>0</v>
      </c>
      <c r="I60" s="301">
        <f t="shared" si="12"/>
        <v>0</v>
      </c>
      <c r="J60" s="301">
        <f t="shared" si="12"/>
        <v>0</v>
      </c>
      <c r="K60" s="301">
        <f t="shared" si="12"/>
        <v>0</v>
      </c>
      <c r="L60" s="301">
        <f t="shared" si="12"/>
        <v>0</v>
      </c>
      <c r="M60" s="301">
        <f t="shared" si="12"/>
        <v>0</v>
      </c>
      <c r="N60" s="301">
        <f t="shared" si="12"/>
        <v>0</v>
      </c>
      <c r="O60" s="301">
        <f t="shared" si="12"/>
        <v>0</v>
      </c>
      <c r="P60" s="301">
        <f t="shared" si="12"/>
        <v>0</v>
      </c>
      <c r="Q60" s="301">
        <f t="shared" si="12"/>
        <v>0</v>
      </c>
      <c r="R60" s="301">
        <f t="shared" si="12"/>
        <v>0</v>
      </c>
      <c r="S60" s="301">
        <f t="shared" si="12"/>
        <v>0</v>
      </c>
      <c r="T60" s="301">
        <f t="shared" si="12"/>
        <v>9.7276952843712416E-3</v>
      </c>
      <c r="U60" s="301">
        <f t="shared" si="12"/>
        <v>5.7297822264108358E-2</v>
      </c>
      <c r="V60" s="301">
        <f t="shared" si="12"/>
        <v>0</v>
      </c>
      <c r="W60" s="301">
        <f t="shared" si="12"/>
        <v>0</v>
      </c>
      <c r="X60" s="301">
        <f t="shared" si="12"/>
        <v>6.8817759075165894E-2</v>
      </c>
      <c r="Y60" s="301">
        <f t="shared" si="12"/>
        <v>0.11560943621137595</v>
      </c>
      <c r="DA60" s="178"/>
    </row>
    <row r="61" spans="1:105" ht="12" customHeight="1" x14ac:dyDescent="0.25">
      <c r="A61" s="62" t="s">
        <v>2414</v>
      </c>
      <c r="B61" s="302">
        <f t="shared" ref="B61:Y61" si="13">IF(B$25=0,0,B$25/B$5)</f>
        <v>3.1893105565273132E-2</v>
      </c>
      <c r="C61" s="302">
        <f t="shared" si="13"/>
        <v>4.894478231504714E-2</v>
      </c>
      <c r="D61" s="302">
        <f t="shared" si="13"/>
        <v>3.8018878672723598E-2</v>
      </c>
      <c r="E61" s="302">
        <f t="shared" si="13"/>
        <v>4.1484180186097626E-2</v>
      </c>
      <c r="F61" s="302">
        <f t="shared" si="13"/>
        <v>4.3623863787434616E-2</v>
      </c>
      <c r="G61" s="302">
        <f t="shared" si="13"/>
        <v>0</v>
      </c>
      <c r="H61" s="302">
        <f t="shared" si="13"/>
        <v>0</v>
      </c>
      <c r="I61" s="302">
        <f t="shared" si="13"/>
        <v>0</v>
      </c>
      <c r="J61" s="302">
        <f t="shared" si="13"/>
        <v>0</v>
      </c>
      <c r="K61" s="302">
        <f t="shared" si="13"/>
        <v>0</v>
      </c>
      <c r="L61" s="302">
        <f t="shared" si="13"/>
        <v>0</v>
      </c>
      <c r="M61" s="302">
        <f t="shared" si="13"/>
        <v>0</v>
      </c>
      <c r="N61" s="302">
        <f t="shared" si="13"/>
        <v>0</v>
      </c>
      <c r="O61" s="302">
        <f t="shared" si="13"/>
        <v>0</v>
      </c>
      <c r="P61" s="302">
        <f t="shared" si="13"/>
        <v>0</v>
      </c>
      <c r="Q61" s="302">
        <f t="shared" si="13"/>
        <v>0</v>
      </c>
      <c r="R61" s="302">
        <f t="shared" si="13"/>
        <v>0</v>
      </c>
      <c r="S61" s="302">
        <f t="shared" si="13"/>
        <v>0</v>
      </c>
      <c r="T61" s="302">
        <f t="shared" si="13"/>
        <v>9.7276952843712416E-3</v>
      </c>
      <c r="U61" s="302">
        <f t="shared" si="13"/>
        <v>5.7297822264108358E-2</v>
      </c>
      <c r="V61" s="302">
        <f t="shared" si="13"/>
        <v>0</v>
      </c>
      <c r="W61" s="302">
        <f t="shared" si="13"/>
        <v>0</v>
      </c>
      <c r="X61" s="302">
        <f t="shared" si="13"/>
        <v>6.8817759075165894E-2</v>
      </c>
      <c r="Y61" s="302">
        <f t="shared" si="13"/>
        <v>0.11560943621137595</v>
      </c>
      <c r="DA61" s="72"/>
    </row>
    <row r="62" spans="1:105" ht="12" customHeight="1" x14ac:dyDescent="0.25">
      <c r="A62" s="62" t="s">
        <v>2416</v>
      </c>
      <c r="B62" s="302">
        <f t="shared" ref="B62:Y62" si="14">IF(B$26=0,0,B$26/B$5)</f>
        <v>0</v>
      </c>
      <c r="C62" s="302">
        <f t="shared" si="14"/>
        <v>0</v>
      </c>
      <c r="D62" s="302">
        <f t="shared" si="14"/>
        <v>0</v>
      </c>
      <c r="E62" s="302">
        <f t="shared" si="14"/>
        <v>0</v>
      </c>
      <c r="F62" s="302">
        <f t="shared" si="14"/>
        <v>0</v>
      </c>
      <c r="G62" s="302">
        <f t="shared" si="14"/>
        <v>0</v>
      </c>
      <c r="H62" s="302">
        <f t="shared" si="14"/>
        <v>0</v>
      </c>
      <c r="I62" s="302">
        <f t="shared" si="14"/>
        <v>0</v>
      </c>
      <c r="J62" s="302">
        <f t="shared" si="14"/>
        <v>0</v>
      </c>
      <c r="K62" s="302">
        <f t="shared" si="14"/>
        <v>0</v>
      </c>
      <c r="L62" s="302">
        <f t="shared" si="14"/>
        <v>0</v>
      </c>
      <c r="M62" s="302">
        <f t="shared" si="14"/>
        <v>0</v>
      </c>
      <c r="N62" s="302">
        <f t="shared" si="14"/>
        <v>0</v>
      </c>
      <c r="O62" s="302">
        <f t="shared" si="14"/>
        <v>0</v>
      </c>
      <c r="P62" s="302">
        <f t="shared" si="14"/>
        <v>0</v>
      </c>
      <c r="Q62" s="302">
        <f t="shared" si="14"/>
        <v>0</v>
      </c>
      <c r="R62" s="302">
        <f t="shared" si="14"/>
        <v>0</v>
      </c>
      <c r="S62" s="302">
        <f t="shared" si="14"/>
        <v>0</v>
      </c>
      <c r="T62" s="302">
        <f t="shared" si="14"/>
        <v>0</v>
      </c>
      <c r="U62" s="302">
        <f t="shared" si="14"/>
        <v>0</v>
      </c>
      <c r="V62" s="302">
        <f t="shared" si="14"/>
        <v>0</v>
      </c>
      <c r="W62" s="302">
        <f t="shared" si="14"/>
        <v>0</v>
      </c>
      <c r="X62" s="302">
        <f t="shared" si="14"/>
        <v>0</v>
      </c>
      <c r="Y62" s="302">
        <f t="shared" si="14"/>
        <v>0</v>
      </c>
      <c r="DA62" s="72"/>
    </row>
    <row r="63" spans="1:105" ht="12" customHeight="1" x14ac:dyDescent="0.25">
      <c r="A63" s="174" t="s">
        <v>2418</v>
      </c>
      <c r="B63" s="301">
        <f t="shared" ref="B63:Y63" si="15">IF(B$27=0,0,B$27/B$5)</f>
        <v>0.37211705600655437</v>
      </c>
      <c r="C63" s="301">
        <f t="shared" si="15"/>
        <v>0.36515883354317508</v>
      </c>
      <c r="D63" s="301">
        <f t="shared" si="15"/>
        <v>0.36890444015091362</v>
      </c>
      <c r="E63" s="301">
        <f t="shared" si="15"/>
        <v>0.36990700684148048</v>
      </c>
      <c r="F63" s="301">
        <f t="shared" si="15"/>
        <v>0.37080929170380966</v>
      </c>
      <c r="G63" s="301">
        <f t="shared" si="15"/>
        <v>0.39870125177367571</v>
      </c>
      <c r="H63" s="301">
        <f t="shared" si="15"/>
        <v>0.40322856087516407</v>
      </c>
      <c r="I63" s="301">
        <f t="shared" si="15"/>
        <v>0.39997556426076675</v>
      </c>
      <c r="J63" s="301">
        <f t="shared" si="15"/>
        <v>0.39052816050477002</v>
      </c>
      <c r="K63" s="301">
        <f t="shared" si="15"/>
        <v>0.38664451469541977</v>
      </c>
      <c r="L63" s="301">
        <f t="shared" si="15"/>
        <v>0.40489980990926905</v>
      </c>
      <c r="M63" s="301">
        <f t="shared" si="15"/>
        <v>0.24243284013538097</v>
      </c>
      <c r="N63" s="301">
        <f t="shared" si="15"/>
        <v>0.28135093553515245</v>
      </c>
      <c r="O63" s="301">
        <f t="shared" si="15"/>
        <v>0.17166523480992921</v>
      </c>
      <c r="P63" s="301">
        <f t="shared" si="15"/>
        <v>0.37717750768734776</v>
      </c>
      <c r="Q63" s="301">
        <f t="shared" si="15"/>
        <v>0.38174622778130274</v>
      </c>
      <c r="R63" s="301">
        <f t="shared" si="15"/>
        <v>0.41197677713227865</v>
      </c>
      <c r="S63" s="301">
        <f t="shared" si="15"/>
        <v>0.4084885645058523</v>
      </c>
      <c r="T63" s="301">
        <f t="shared" si="15"/>
        <v>0.3997424854393738</v>
      </c>
      <c r="U63" s="301">
        <f t="shared" si="15"/>
        <v>0.11208084057199927</v>
      </c>
      <c r="V63" s="301">
        <f t="shared" si="15"/>
        <v>0.14352383526670937</v>
      </c>
      <c r="W63" s="301">
        <f t="shared" si="15"/>
        <v>0.22819503568679145</v>
      </c>
      <c r="X63" s="301">
        <f t="shared" si="15"/>
        <v>0.23205188305846072</v>
      </c>
      <c r="Y63" s="301">
        <f t="shared" si="15"/>
        <v>0.28954215308873615</v>
      </c>
      <c r="DA63" s="178"/>
    </row>
    <row r="64" spans="1:105" ht="12" customHeight="1" x14ac:dyDescent="0.25">
      <c r="A64" s="62" t="s">
        <v>2419</v>
      </c>
      <c r="B64" s="302">
        <f t="shared" ref="B64:Y64" si="16">IF(B$28=0,0,B$28/B$5)</f>
        <v>0.37211705600655437</v>
      </c>
      <c r="C64" s="302">
        <f t="shared" si="16"/>
        <v>0.36515883354317508</v>
      </c>
      <c r="D64" s="302">
        <f t="shared" si="16"/>
        <v>0.36890444015091362</v>
      </c>
      <c r="E64" s="302">
        <f t="shared" si="16"/>
        <v>0.36990700684148048</v>
      </c>
      <c r="F64" s="302">
        <f t="shared" si="16"/>
        <v>0.37080929170380966</v>
      </c>
      <c r="G64" s="302">
        <f t="shared" si="16"/>
        <v>0.39870125177367571</v>
      </c>
      <c r="H64" s="302">
        <f t="shared" si="16"/>
        <v>0.40322856087516407</v>
      </c>
      <c r="I64" s="302">
        <f t="shared" si="16"/>
        <v>0.39997556426076675</v>
      </c>
      <c r="J64" s="302">
        <f t="shared" si="16"/>
        <v>0.39052816050477002</v>
      </c>
      <c r="K64" s="302">
        <f t="shared" si="16"/>
        <v>0.38664451469541977</v>
      </c>
      <c r="L64" s="302">
        <f t="shared" si="16"/>
        <v>0.40489980990926905</v>
      </c>
      <c r="M64" s="302">
        <f t="shared" si="16"/>
        <v>0.24243284013538097</v>
      </c>
      <c r="N64" s="302">
        <f t="shared" si="16"/>
        <v>0.28135093553515245</v>
      </c>
      <c r="O64" s="302">
        <f t="shared" si="16"/>
        <v>0.17166523480992921</v>
      </c>
      <c r="P64" s="302">
        <f t="shared" si="16"/>
        <v>0.37717750768734776</v>
      </c>
      <c r="Q64" s="302">
        <f t="shared" si="16"/>
        <v>0.38174622778130274</v>
      </c>
      <c r="R64" s="302">
        <f t="shared" si="16"/>
        <v>0.41197677713227865</v>
      </c>
      <c r="S64" s="302">
        <f t="shared" si="16"/>
        <v>0.4084885645058523</v>
      </c>
      <c r="T64" s="302">
        <f t="shared" si="16"/>
        <v>0.3997424854393738</v>
      </c>
      <c r="U64" s="302">
        <f t="shared" si="16"/>
        <v>0.11208084057199927</v>
      </c>
      <c r="V64" s="302">
        <f t="shared" si="16"/>
        <v>0.14352383526670937</v>
      </c>
      <c r="W64" s="302">
        <f t="shared" si="16"/>
        <v>0.22819503568679145</v>
      </c>
      <c r="X64" s="302">
        <f t="shared" si="16"/>
        <v>0.23205188305846072</v>
      </c>
      <c r="Y64" s="302">
        <f t="shared" si="16"/>
        <v>0.28954215308873615</v>
      </c>
      <c r="DA64" s="72"/>
    </row>
    <row r="65" spans="1:105" ht="12" customHeight="1" x14ac:dyDescent="0.25">
      <c r="A65" s="62" t="s">
        <v>2426</v>
      </c>
      <c r="B65" s="302">
        <f t="shared" ref="B65:Y65" si="17">IF(B$34=0,0,B$34/B$5)</f>
        <v>0</v>
      </c>
      <c r="C65" s="302">
        <f t="shared" si="17"/>
        <v>0</v>
      </c>
      <c r="D65" s="302">
        <f t="shared" si="17"/>
        <v>0</v>
      </c>
      <c r="E65" s="302">
        <f t="shared" si="17"/>
        <v>0</v>
      </c>
      <c r="F65" s="302">
        <f t="shared" si="17"/>
        <v>0</v>
      </c>
      <c r="G65" s="302">
        <f t="shared" si="17"/>
        <v>0</v>
      </c>
      <c r="H65" s="302">
        <f t="shared" si="17"/>
        <v>0</v>
      </c>
      <c r="I65" s="302">
        <f t="shared" si="17"/>
        <v>0</v>
      </c>
      <c r="J65" s="302">
        <f t="shared" si="17"/>
        <v>0</v>
      </c>
      <c r="K65" s="302">
        <f t="shared" si="17"/>
        <v>0</v>
      </c>
      <c r="L65" s="302">
        <f t="shared" si="17"/>
        <v>0</v>
      </c>
      <c r="M65" s="302">
        <f t="shared" si="17"/>
        <v>0</v>
      </c>
      <c r="N65" s="302">
        <f t="shared" si="17"/>
        <v>0</v>
      </c>
      <c r="O65" s="302">
        <f t="shared" si="17"/>
        <v>0</v>
      </c>
      <c r="P65" s="302">
        <f t="shared" si="17"/>
        <v>0</v>
      </c>
      <c r="Q65" s="302">
        <f t="shared" si="17"/>
        <v>0</v>
      </c>
      <c r="R65" s="302">
        <f t="shared" si="17"/>
        <v>0</v>
      </c>
      <c r="S65" s="302">
        <f t="shared" si="17"/>
        <v>0</v>
      </c>
      <c r="T65" s="302">
        <f t="shared" si="17"/>
        <v>0</v>
      </c>
      <c r="U65" s="302">
        <f t="shared" si="17"/>
        <v>0</v>
      </c>
      <c r="V65" s="302">
        <f t="shared" si="17"/>
        <v>0</v>
      </c>
      <c r="W65" s="302">
        <f t="shared" si="17"/>
        <v>0</v>
      </c>
      <c r="X65" s="302">
        <f t="shared" si="17"/>
        <v>0</v>
      </c>
      <c r="Y65" s="302">
        <f t="shared" si="17"/>
        <v>0</v>
      </c>
      <c r="DA65" s="72"/>
    </row>
    <row r="66" spans="1:105" ht="12" customHeight="1" x14ac:dyDescent="0.25">
      <c r="A66" s="174" t="s">
        <v>2428</v>
      </c>
      <c r="B66" s="301">
        <f t="shared" ref="B66:Y66" si="18">IF(B$35=0,0,B$35/B$5)</f>
        <v>0.29849872392490651</v>
      </c>
      <c r="C66" s="301">
        <f t="shared" si="18"/>
        <v>0.29421697733290303</v>
      </c>
      <c r="D66" s="301">
        <f t="shared" si="18"/>
        <v>0.29841087948094813</v>
      </c>
      <c r="E66" s="301">
        <f t="shared" si="18"/>
        <v>0.29283236517132111</v>
      </c>
      <c r="F66" s="301">
        <f t="shared" si="18"/>
        <v>0.28917328940369874</v>
      </c>
      <c r="G66" s="301">
        <f t="shared" si="18"/>
        <v>0.28145454131755043</v>
      </c>
      <c r="H66" s="301">
        <f t="shared" si="18"/>
        <v>0.27343884153073411</v>
      </c>
      <c r="I66" s="301">
        <f t="shared" si="18"/>
        <v>0.27954458577079327</v>
      </c>
      <c r="J66" s="301">
        <f t="shared" si="18"/>
        <v>0.29665508666722534</v>
      </c>
      <c r="K66" s="301">
        <f t="shared" si="18"/>
        <v>0.30306505421370139</v>
      </c>
      <c r="L66" s="301">
        <f t="shared" si="18"/>
        <v>0.26947505280949619</v>
      </c>
      <c r="M66" s="301">
        <f t="shared" si="18"/>
        <v>0.56402303591865277</v>
      </c>
      <c r="N66" s="301">
        <f t="shared" si="18"/>
        <v>0.49131750855244433</v>
      </c>
      <c r="O66" s="301">
        <f t="shared" si="18"/>
        <v>0.68962925546364795</v>
      </c>
      <c r="P66" s="301">
        <f t="shared" si="18"/>
        <v>0.31943715494481639</v>
      </c>
      <c r="Q66" s="301">
        <f t="shared" si="18"/>
        <v>0.3109371219812484</v>
      </c>
      <c r="R66" s="301">
        <f t="shared" si="18"/>
        <v>0.25548737004207872</v>
      </c>
      <c r="S66" s="301">
        <f t="shared" si="18"/>
        <v>0.2616462583703989</v>
      </c>
      <c r="T66" s="301">
        <f t="shared" si="18"/>
        <v>0.26766975016548145</v>
      </c>
      <c r="U66" s="301">
        <f t="shared" si="18"/>
        <v>0.74936626428055031</v>
      </c>
      <c r="V66" s="301">
        <f t="shared" si="18"/>
        <v>0.751709853697485</v>
      </c>
      <c r="W66" s="301">
        <f t="shared" si="18"/>
        <v>0.60541747662872647</v>
      </c>
      <c r="X66" s="301">
        <f t="shared" si="18"/>
        <v>0.52924435697615091</v>
      </c>
      <c r="Y66" s="301">
        <f t="shared" si="18"/>
        <v>0.37665411327069193</v>
      </c>
      <c r="DA66" s="178"/>
    </row>
    <row r="67" spans="1:105" ht="12" customHeight="1" x14ac:dyDescent="0.25">
      <c r="A67" s="174" t="s">
        <v>2440</v>
      </c>
      <c r="B67" s="301">
        <f t="shared" ref="B67:Y67" si="19">IF(B$46=0,0,B$46/B$5)</f>
        <v>0</v>
      </c>
      <c r="C67" s="301">
        <f t="shared" si="19"/>
        <v>0</v>
      </c>
      <c r="D67" s="301">
        <f t="shared" si="19"/>
        <v>0</v>
      </c>
      <c r="E67" s="301">
        <f t="shared" si="19"/>
        <v>0</v>
      </c>
      <c r="F67" s="301">
        <f t="shared" si="19"/>
        <v>0</v>
      </c>
      <c r="G67" s="301">
        <f t="shared" si="19"/>
        <v>0</v>
      </c>
      <c r="H67" s="301">
        <f t="shared" si="19"/>
        <v>0</v>
      </c>
      <c r="I67" s="301">
        <f t="shared" si="19"/>
        <v>0</v>
      </c>
      <c r="J67" s="301">
        <f t="shared" si="19"/>
        <v>0</v>
      </c>
      <c r="K67" s="301">
        <f t="shared" si="19"/>
        <v>0</v>
      </c>
      <c r="L67" s="301">
        <f t="shared" si="19"/>
        <v>0</v>
      </c>
      <c r="M67" s="301">
        <f t="shared" si="19"/>
        <v>0</v>
      </c>
      <c r="N67" s="301">
        <f t="shared" si="19"/>
        <v>0</v>
      </c>
      <c r="O67" s="301">
        <f t="shared" si="19"/>
        <v>0</v>
      </c>
      <c r="P67" s="301">
        <f t="shared" si="19"/>
        <v>0</v>
      </c>
      <c r="Q67" s="301">
        <f t="shared" si="19"/>
        <v>0</v>
      </c>
      <c r="R67" s="301">
        <f t="shared" si="19"/>
        <v>0</v>
      </c>
      <c r="S67" s="301">
        <f t="shared" si="19"/>
        <v>0</v>
      </c>
      <c r="T67" s="301">
        <f t="shared" si="19"/>
        <v>0</v>
      </c>
      <c r="U67" s="301">
        <f t="shared" si="19"/>
        <v>0</v>
      </c>
      <c r="V67" s="301">
        <f t="shared" si="19"/>
        <v>0</v>
      </c>
      <c r="W67" s="301">
        <f t="shared" si="19"/>
        <v>0</v>
      </c>
      <c r="X67" s="301">
        <f t="shared" si="19"/>
        <v>0</v>
      </c>
      <c r="Y67" s="301">
        <f t="shared" si="19"/>
        <v>0</v>
      </c>
      <c r="DA67" s="178"/>
    </row>
    <row r="68" spans="1:105" ht="12" customHeight="1" x14ac:dyDescent="0.25">
      <c r="A68" s="41" t="s">
        <v>2442</v>
      </c>
      <c r="B68" s="235">
        <f t="shared" ref="B68:Y68" si="20">IF(B$47=0,0,B$47/B$5)</f>
        <v>0</v>
      </c>
      <c r="C68" s="235">
        <f t="shared" si="20"/>
        <v>0</v>
      </c>
      <c r="D68" s="235">
        <f t="shared" si="20"/>
        <v>0</v>
      </c>
      <c r="E68" s="235">
        <f t="shared" si="20"/>
        <v>0</v>
      </c>
      <c r="F68" s="235">
        <f t="shared" si="20"/>
        <v>0</v>
      </c>
      <c r="G68" s="235">
        <f t="shared" si="20"/>
        <v>0</v>
      </c>
      <c r="H68" s="235">
        <f t="shared" si="20"/>
        <v>0</v>
      </c>
      <c r="I68" s="235">
        <f t="shared" si="20"/>
        <v>0</v>
      </c>
      <c r="J68" s="235">
        <f t="shared" si="20"/>
        <v>0</v>
      </c>
      <c r="K68" s="235">
        <f t="shared" si="20"/>
        <v>0</v>
      </c>
      <c r="L68" s="235">
        <f t="shared" si="20"/>
        <v>0</v>
      </c>
      <c r="M68" s="235">
        <f t="shared" si="20"/>
        <v>0</v>
      </c>
      <c r="N68" s="235">
        <f t="shared" si="20"/>
        <v>0</v>
      </c>
      <c r="O68" s="235">
        <f t="shared" si="20"/>
        <v>0</v>
      </c>
      <c r="P68" s="235">
        <f t="shared" si="20"/>
        <v>0</v>
      </c>
      <c r="Q68" s="235">
        <f t="shared" si="20"/>
        <v>0</v>
      </c>
      <c r="R68" s="235">
        <f t="shared" si="20"/>
        <v>0</v>
      </c>
      <c r="S68" s="235">
        <f t="shared" si="20"/>
        <v>0</v>
      </c>
      <c r="T68" s="235">
        <f t="shared" si="20"/>
        <v>0</v>
      </c>
      <c r="U68" s="235">
        <f t="shared" si="20"/>
        <v>0</v>
      </c>
      <c r="V68" s="235">
        <f t="shared" si="20"/>
        <v>0</v>
      </c>
      <c r="W68" s="235">
        <f t="shared" si="20"/>
        <v>0</v>
      </c>
      <c r="X68" s="235">
        <f t="shared" si="20"/>
        <v>0</v>
      </c>
      <c r="Y68" s="235">
        <f t="shared" si="20"/>
        <v>0</v>
      </c>
      <c r="DA68" s="97"/>
    </row>
    <row r="69" spans="1:105" ht="12" customHeight="1" x14ac:dyDescent="0.25">
      <c r="A69" s="172"/>
      <c r="B69" s="172"/>
      <c r="C69" s="172"/>
      <c r="D69" s="172"/>
      <c r="E69" s="172"/>
      <c r="F69" s="172"/>
      <c r="G69" s="172"/>
      <c r="H69" s="172"/>
      <c r="I69" s="172"/>
      <c r="J69" s="172"/>
      <c r="K69" s="172"/>
      <c r="L69" s="172"/>
      <c r="M69" s="172"/>
      <c r="N69" s="172"/>
      <c r="O69" s="172"/>
      <c r="P69" s="172"/>
      <c r="Q69" s="172"/>
      <c r="R69" s="172"/>
      <c r="S69" s="172"/>
      <c r="T69" s="172"/>
      <c r="U69" s="172"/>
      <c r="V69" s="172"/>
      <c r="W69" s="172"/>
      <c r="X69" s="172"/>
      <c r="Y69" s="172"/>
      <c r="DA69" s="176"/>
    </row>
    <row r="70" spans="1:105" ht="15" customHeight="1" x14ac:dyDescent="0.25">
      <c r="A70" s="32" t="s">
        <v>430</v>
      </c>
      <c r="B70" s="257"/>
      <c r="C70" s="257"/>
      <c r="D70" s="257"/>
      <c r="E70" s="257"/>
      <c r="F70" s="257"/>
      <c r="G70" s="257"/>
      <c r="H70" s="257"/>
      <c r="I70" s="257"/>
      <c r="J70" s="257"/>
      <c r="K70" s="257"/>
      <c r="L70" s="257"/>
      <c r="M70" s="257"/>
      <c r="N70" s="257"/>
      <c r="O70" s="257"/>
      <c r="P70" s="257"/>
      <c r="Q70" s="257"/>
      <c r="R70" s="257"/>
      <c r="S70" s="257"/>
      <c r="T70" s="257"/>
      <c r="U70" s="257"/>
      <c r="V70" s="257"/>
      <c r="W70" s="257"/>
      <c r="X70" s="257"/>
      <c r="Y70" s="257"/>
      <c r="DA70" s="88"/>
    </row>
    <row r="71" spans="1:105" ht="12" customHeight="1" x14ac:dyDescent="0.25">
      <c r="A71" s="172"/>
      <c r="B71" s="172"/>
      <c r="C71" s="172"/>
      <c r="D71" s="172"/>
      <c r="E71" s="172"/>
      <c r="F71" s="172"/>
      <c r="G71" s="172"/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DA71" s="176"/>
    </row>
    <row r="72" spans="1:105" ht="12" customHeight="1" x14ac:dyDescent="0.25">
      <c r="A72" s="35" t="s">
        <v>23</v>
      </c>
      <c r="B72" s="320">
        <f>IF(B$5=0,0,B$5/TRE_fec!B$5)</f>
        <v>1.7952497303334229</v>
      </c>
      <c r="C72" s="320">
        <f>IF(C$5=0,0,C$5/TRE_fec!C$5)</f>
        <v>1.778166399488883</v>
      </c>
      <c r="D72" s="320">
        <f>IF(D$5=0,0,D$5/TRE_fec!D$5)</f>
        <v>1.7777953932150956</v>
      </c>
      <c r="E72" s="320">
        <f>IF(E$5=0,0,E$5/TRE_fec!E$5)</f>
        <v>1.8143258890879874</v>
      </c>
      <c r="F72" s="320">
        <f>IF(F$5=0,0,F$5/TRE_fec!F$5)</f>
        <v>1.8399067494144097</v>
      </c>
      <c r="G72" s="320">
        <f>IF(G$5=0,0,G$5/TRE_fec!G$5)</f>
        <v>2.0641649643365825</v>
      </c>
      <c r="H72" s="320">
        <f>IF(H$5=0,0,H$5/TRE_fec!H$5)</f>
        <v>2.1665919619345364</v>
      </c>
      <c r="I72" s="320">
        <f>IF(I$5=0,0,I$5/TRE_fec!I$5)</f>
        <v>2.0917026025147325</v>
      </c>
      <c r="J72" s="320">
        <f>IF(J$5=0,0,J$5/TRE_fec!J$5)</f>
        <v>1.9065027197810021</v>
      </c>
      <c r="K72" s="320">
        <f>IF(K$5=0,0,K$5/TRE_fec!K$5)</f>
        <v>1.8423400931355931</v>
      </c>
      <c r="L72" s="320">
        <f>IF(L$5=0,0,L$5/TRE_fec!L$5)</f>
        <v>2.2065526115328513</v>
      </c>
      <c r="M72" s="320">
        <f>IF(M$5=0,0,M$5/TRE_fec!M$5)</f>
        <v>0.75658431699424589</v>
      </c>
      <c r="N72" s="320">
        <f>IF(N$5=0,0,N$5/TRE_fec!N$5)</f>
        <v>0.93099156105247705</v>
      </c>
      <c r="O72" s="320">
        <f>IF(O$5=0,0,O$5/TRE_fec!O$5)</f>
        <v>0.52197705042615272</v>
      </c>
      <c r="P72" s="320">
        <f>IF(P$5=0,0,P$5/TRE_fec!P$5)</f>
        <v>1.5529442527272261</v>
      </c>
      <c r="Q72" s="320">
        <f>IF(Q$5=0,0,Q$5/TRE_fec!Q$5)</f>
        <v>1.6273757431230291</v>
      </c>
      <c r="R72" s="320">
        <f>IF(R$5=0,0,R$5/TRE_fec!R$5)</f>
        <v>2.2229783174063096</v>
      </c>
      <c r="S72" s="320">
        <f>IF(S$5=0,0,S$5/TRE_fec!S$5)</f>
        <v>2.307876502727114</v>
      </c>
      <c r="T72" s="320">
        <f>IF(T$5=0,0,T$5/TRE_fec!T$5)</f>
        <v>2.1837286797891533</v>
      </c>
      <c r="U72" s="320">
        <f>IF(U$5=0,0,U$5/TRE_fec!U$5)</f>
        <v>0.34026943076711597</v>
      </c>
      <c r="V72" s="320">
        <f>IF(V$5=0,0,V$5/TRE_fec!V$5)</f>
        <v>0.38595098455915305</v>
      </c>
      <c r="W72" s="320">
        <f>IF(W$5=0,0,W$5/TRE_fec!W$5)</f>
        <v>0.60047682234102229</v>
      </c>
      <c r="X72" s="320">
        <f>IF(X$5=0,0,X$5/TRE_fec!X$5)</f>
        <v>0.69167608362585054</v>
      </c>
      <c r="Y72" s="320">
        <f>IF(Y$5=0,0,Y$5/TRE_fec!Y$5)</f>
        <v>1.0393398836248848</v>
      </c>
      <c r="DA72" s="95"/>
    </row>
    <row r="73" spans="1:105" ht="12" customHeight="1" x14ac:dyDescent="0.25">
      <c r="A73" s="55" t="s">
        <v>91</v>
      </c>
      <c r="B73" s="330">
        <f>IF(B$6=0,0,B$6/TRE_fec!B$6)</f>
        <v>0</v>
      </c>
      <c r="C73" s="330">
        <f>IF(C$6=0,0,C$6/TRE_fec!C$6)</f>
        <v>0</v>
      </c>
      <c r="D73" s="330">
        <f>IF(D$6=0,0,D$6/TRE_fec!D$6)</f>
        <v>0</v>
      </c>
      <c r="E73" s="330">
        <f>IF(E$6=0,0,E$6/TRE_fec!E$6)</f>
        <v>0</v>
      </c>
      <c r="F73" s="330">
        <f>IF(F$6=0,0,F$6/TRE_fec!F$6)</f>
        <v>0</v>
      </c>
      <c r="G73" s="330">
        <f>IF(G$6=0,0,G$6/TRE_fec!G$6)</f>
        <v>0</v>
      </c>
      <c r="H73" s="330">
        <f>IF(H$6=0,0,H$6/TRE_fec!H$6)</f>
        <v>0</v>
      </c>
      <c r="I73" s="330">
        <f>IF(I$6=0,0,I$6/TRE_fec!I$6)</f>
        <v>0</v>
      </c>
      <c r="J73" s="330">
        <f>IF(J$6=0,0,J$6/TRE_fec!J$6)</f>
        <v>0</v>
      </c>
      <c r="K73" s="330">
        <f>IF(K$6=0,0,K$6/TRE_fec!K$6)</f>
        <v>0</v>
      </c>
      <c r="L73" s="330">
        <f>IF(L$6=0,0,L$6/TRE_fec!L$6)</f>
        <v>0</v>
      </c>
      <c r="M73" s="330">
        <f>IF(M$6=0,0,M$6/TRE_fec!M$6)</f>
        <v>0</v>
      </c>
      <c r="N73" s="330">
        <f>IF(N$6=0,0,N$6/TRE_fec!N$6)</f>
        <v>0</v>
      </c>
      <c r="O73" s="330">
        <f>IF(O$6=0,0,O$6/TRE_fec!O$6)</f>
        <v>0</v>
      </c>
      <c r="P73" s="330">
        <f>IF(P$6=0,0,P$6/TRE_fec!P$6)</f>
        <v>0</v>
      </c>
      <c r="Q73" s="330">
        <f>IF(Q$6=0,0,Q$6/TRE_fec!Q$6)</f>
        <v>0</v>
      </c>
      <c r="R73" s="330">
        <f>IF(R$6=0,0,R$6/TRE_fec!R$6)</f>
        <v>0</v>
      </c>
      <c r="S73" s="330">
        <f>IF(S$6=0,0,S$6/TRE_fec!S$6)</f>
        <v>0</v>
      </c>
      <c r="T73" s="330">
        <f>IF(T$6=0,0,T$6/TRE_fec!T$6)</f>
        <v>0</v>
      </c>
      <c r="U73" s="330">
        <f>IF(U$6=0,0,U$6/TRE_fec!U$6)</f>
        <v>0</v>
      </c>
      <c r="V73" s="330">
        <f>IF(V$6=0,0,V$6/TRE_fec!V$6)</f>
        <v>0</v>
      </c>
      <c r="W73" s="330">
        <f>IF(W$6=0,0,W$6/TRE_fec!W$6)</f>
        <v>0</v>
      </c>
      <c r="X73" s="330">
        <f>IF(X$6=0,0,X$6/TRE_fec!X$6)</f>
        <v>0</v>
      </c>
      <c r="Y73" s="330">
        <f>IF(Y$6=0,0,Y$6/TRE_fec!Y$6)</f>
        <v>0</v>
      </c>
      <c r="DA73" s="67"/>
    </row>
    <row r="74" spans="1:105" ht="12" customHeight="1" x14ac:dyDescent="0.25">
      <c r="A74" s="173" t="s">
        <v>92</v>
      </c>
      <c r="B74" s="331">
        <f>IF(B$7=0,0,B$7/TRE_fec!B$7)</f>
        <v>0</v>
      </c>
      <c r="C74" s="331">
        <f>IF(C$7=0,0,C$7/TRE_fec!C$7)</f>
        <v>0</v>
      </c>
      <c r="D74" s="331">
        <f>IF(D$7=0,0,D$7/TRE_fec!D$7)</f>
        <v>0</v>
      </c>
      <c r="E74" s="331">
        <f>IF(E$7=0,0,E$7/TRE_fec!E$7)</f>
        <v>0</v>
      </c>
      <c r="F74" s="331">
        <f>IF(F$7=0,0,F$7/TRE_fec!F$7)</f>
        <v>0</v>
      </c>
      <c r="G74" s="331">
        <f>IF(G$7=0,0,G$7/TRE_fec!G$7)</f>
        <v>0</v>
      </c>
      <c r="H74" s="331">
        <f>IF(H$7=0,0,H$7/TRE_fec!H$7)</f>
        <v>0</v>
      </c>
      <c r="I74" s="331">
        <f>IF(I$7=0,0,I$7/TRE_fec!I$7)</f>
        <v>0</v>
      </c>
      <c r="J74" s="331">
        <f>IF(J$7=0,0,J$7/TRE_fec!J$7)</f>
        <v>0</v>
      </c>
      <c r="K74" s="331">
        <f>IF(K$7=0,0,K$7/TRE_fec!K$7)</f>
        <v>0</v>
      </c>
      <c r="L74" s="331">
        <f>IF(L$7=0,0,L$7/TRE_fec!L$7)</f>
        <v>0</v>
      </c>
      <c r="M74" s="331">
        <f>IF(M$7=0,0,M$7/TRE_fec!M$7)</f>
        <v>0</v>
      </c>
      <c r="N74" s="331">
        <f>IF(N$7=0,0,N$7/TRE_fec!N$7)</f>
        <v>0</v>
      </c>
      <c r="O74" s="331">
        <f>IF(O$7=0,0,O$7/TRE_fec!O$7)</f>
        <v>0</v>
      </c>
      <c r="P74" s="331">
        <f>IF(P$7=0,0,P$7/TRE_fec!P$7)</f>
        <v>0</v>
      </c>
      <c r="Q74" s="331">
        <f>IF(Q$7=0,0,Q$7/TRE_fec!Q$7)</f>
        <v>0</v>
      </c>
      <c r="R74" s="331">
        <f>IF(R$7=0,0,R$7/TRE_fec!R$7)</f>
        <v>0</v>
      </c>
      <c r="S74" s="331">
        <f>IF(S$7=0,0,S$7/TRE_fec!S$7)</f>
        <v>0</v>
      </c>
      <c r="T74" s="331">
        <f>IF(T$7=0,0,T$7/TRE_fec!T$7)</f>
        <v>0</v>
      </c>
      <c r="U74" s="331">
        <f>IF(U$7=0,0,U$7/TRE_fec!U$7)</f>
        <v>0</v>
      </c>
      <c r="V74" s="331">
        <f>IF(V$7=0,0,V$7/TRE_fec!V$7)</f>
        <v>0</v>
      </c>
      <c r="W74" s="331">
        <f>IF(W$7=0,0,W$7/TRE_fec!W$7)</f>
        <v>0</v>
      </c>
      <c r="X74" s="331">
        <f>IF(X$7=0,0,X$7/TRE_fec!X$7)</f>
        <v>0</v>
      </c>
      <c r="Y74" s="331">
        <f>IF(Y$7=0,0,Y$7/TRE_fec!Y$7)</f>
        <v>0</v>
      </c>
      <c r="DA74" s="177"/>
    </row>
    <row r="75" spans="1:105" ht="12" customHeight="1" x14ac:dyDescent="0.25">
      <c r="A75" s="173" t="s">
        <v>93</v>
      </c>
      <c r="B75" s="331">
        <f>IF(B$8=0,0,B$8/TRE_fec!B$8)</f>
        <v>0</v>
      </c>
      <c r="C75" s="331">
        <f>IF(C$8=0,0,C$8/TRE_fec!C$8)</f>
        <v>0</v>
      </c>
      <c r="D75" s="331">
        <f>IF(D$8=0,0,D$8/TRE_fec!D$8)</f>
        <v>0</v>
      </c>
      <c r="E75" s="331">
        <f>IF(E$8=0,0,E$8/TRE_fec!E$8)</f>
        <v>0</v>
      </c>
      <c r="F75" s="331">
        <f>IF(F$8=0,0,F$8/TRE_fec!F$8)</f>
        <v>0</v>
      </c>
      <c r="G75" s="331">
        <f>IF(G$8=0,0,G$8/TRE_fec!G$8)</f>
        <v>0</v>
      </c>
      <c r="H75" s="331">
        <f>IF(H$8=0,0,H$8/TRE_fec!H$8)</f>
        <v>0</v>
      </c>
      <c r="I75" s="331">
        <f>IF(I$8=0,0,I$8/TRE_fec!I$8)</f>
        <v>0</v>
      </c>
      <c r="J75" s="331">
        <f>IF(J$8=0,0,J$8/TRE_fec!J$8)</f>
        <v>0</v>
      </c>
      <c r="K75" s="331">
        <f>IF(K$8=0,0,K$8/TRE_fec!K$8)</f>
        <v>0</v>
      </c>
      <c r="L75" s="331">
        <f>IF(L$8=0,0,L$8/TRE_fec!L$8)</f>
        <v>0</v>
      </c>
      <c r="M75" s="331">
        <f>IF(M$8=0,0,M$8/TRE_fec!M$8)</f>
        <v>0</v>
      </c>
      <c r="N75" s="331">
        <f>IF(N$8=0,0,N$8/TRE_fec!N$8)</f>
        <v>0</v>
      </c>
      <c r="O75" s="331">
        <f>IF(O$8=0,0,O$8/TRE_fec!O$8)</f>
        <v>0</v>
      </c>
      <c r="P75" s="331">
        <f>IF(P$8=0,0,P$8/TRE_fec!P$8)</f>
        <v>0</v>
      </c>
      <c r="Q75" s="331">
        <f>IF(Q$8=0,0,Q$8/TRE_fec!Q$8)</f>
        <v>0</v>
      </c>
      <c r="R75" s="331">
        <f>IF(R$8=0,0,R$8/TRE_fec!R$8)</f>
        <v>0</v>
      </c>
      <c r="S75" s="331">
        <f>IF(S$8=0,0,S$8/TRE_fec!S$8)</f>
        <v>0</v>
      </c>
      <c r="T75" s="331">
        <f>IF(T$8=0,0,T$8/TRE_fec!T$8)</f>
        <v>0</v>
      </c>
      <c r="U75" s="331">
        <f>IF(U$8=0,0,U$8/TRE_fec!U$8)</f>
        <v>0</v>
      </c>
      <c r="V75" s="331">
        <f>IF(V$8=0,0,V$8/TRE_fec!V$8)</f>
        <v>0</v>
      </c>
      <c r="W75" s="331">
        <f>IF(W$8=0,0,W$8/TRE_fec!W$8)</f>
        <v>0</v>
      </c>
      <c r="X75" s="331">
        <f>IF(X$8=0,0,X$8/TRE_fec!X$8)</f>
        <v>0</v>
      </c>
      <c r="Y75" s="331">
        <f>IF(Y$8=0,0,Y$8/TRE_fec!Y$8)</f>
        <v>0</v>
      </c>
      <c r="DA75" s="177"/>
    </row>
    <row r="76" spans="1:105" ht="12" customHeight="1" x14ac:dyDescent="0.25">
      <c r="A76" s="173" t="s">
        <v>94</v>
      </c>
      <c r="B76" s="331">
        <f>IF(B$9=0,0,B$9/TRE_fec!B$9)</f>
        <v>0</v>
      </c>
      <c r="C76" s="331">
        <f>IF(C$9=0,0,C$9/TRE_fec!C$9)</f>
        <v>0</v>
      </c>
      <c r="D76" s="331">
        <f>IF(D$9=0,0,D$9/TRE_fec!D$9)</f>
        <v>0</v>
      </c>
      <c r="E76" s="331">
        <f>IF(E$9=0,0,E$9/TRE_fec!E$9)</f>
        <v>0</v>
      </c>
      <c r="F76" s="331">
        <f>IF(F$9=0,0,F$9/TRE_fec!F$9)</f>
        <v>0</v>
      </c>
      <c r="G76" s="331">
        <f>IF(G$9=0,0,G$9/TRE_fec!G$9)</f>
        <v>0</v>
      </c>
      <c r="H76" s="331">
        <f>IF(H$9=0,0,H$9/TRE_fec!H$9)</f>
        <v>0</v>
      </c>
      <c r="I76" s="331">
        <f>IF(I$9=0,0,I$9/TRE_fec!I$9)</f>
        <v>0</v>
      </c>
      <c r="J76" s="331">
        <f>IF(J$9=0,0,J$9/TRE_fec!J$9)</f>
        <v>0</v>
      </c>
      <c r="K76" s="331">
        <f>IF(K$9=0,0,K$9/TRE_fec!K$9)</f>
        <v>0</v>
      </c>
      <c r="L76" s="331">
        <f>IF(L$9=0,0,L$9/TRE_fec!L$9)</f>
        <v>0</v>
      </c>
      <c r="M76" s="331">
        <f>IF(M$9=0,0,M$9/TRE_fec!M$9)</f>
        <v>0</v>
      </c>
      <c r="N76" s="331">
        <f>IF(N$9=0,0,N$9/TRE_fec!N$9)</f>
        <v>0</v>
      </c>
      <c r="O76" s="331">
        <f>IF(O$9=0,0,O$9/TRE_fec!O$9)</f>
        <v>0</v>
      </c>
      <c r="P76" s="331">
        <f>IF(P$9=0,0,P$9/TRE_fec!P$9)</f>
        <v>0</v>
      </c>
      <c r="Q76" s="331">
        <f>IF(Q$9=0,0,Q$9/TRE_fec!Q$9)</f>
        <v>0</v>
      </c>
      <c r="R76" s="331">
        <f>IF(R$9=0,0,R$9/TRE_fec!R$9)</f>
        <v>0</v>
      </c>
      <c r="S76" s="331">
        <f>IF(S$9=0,0,S$9/TRE_fec!S$9)</f>
        <v>0</v>
      </c>
      <c r="T76" s="331">
        <f>IF(T$9=0,0,T$9/TRE_fec!T$9)</f>
        <v>0</v>
      </c>
      <c r="U76" s="331">
        <f>IF(U$9=0,0,U$9/TRE_fec!U$9)</f>
        <v>0</v>
      </c>
      <c r="V76" s="331">
        <f>IF(V$9=0,0,V$9/TRE_fec!V$9)</f>
        <v>0</v>
      </c>
      <c r="W76" s="331">
        <f>IF(W$9=0,0,W$9/TRE_fec!W$9)</f>
        <v>0</v>
      </c>
      <c r="X76" s="331">
        <f>IF(X$9=0,0,X$9/TRE_fec!X$9)</f>
        <v>0</v>
      </c>
      <c r="Y76" s="331">
        <f>IF(Y$9=0,0,Y$9/TRE_fec!Y$9)</f>
        <v>0</v>
      </c>
      <c r="DA76" s="177"/>
    </row>
    <row r="77" spans="1:105" ht="12" customHeight="1" x14ac:dyDescent="0.25">
      <c r="A77" s="56" t="s">
        <v>95</v>
      </c>
      <c r="B77" s="332">
        <f>IF(B$10=0,0,B$10/TRE_fec!B$10)</f>
        <v>2.2529614680350925</v>
      </c>
      <c r="C77" s="332">
        <f>IF(C$10=0,0,C$10/TRE_fec!C$10)</f>
        <v>2.2146428908059956</v>
      </c>
      <c r="D77" s="332">
        <f>IF(D$10=0,0,D$10/TRE_fec!D$10)</f>
        <v>2.2165200426668092</v>
      </c>
      <c r="E77" s="332">
        <f>IF(E$10=0,0,E$10/TRE_fec!E$10)</f>
        <v>2.2795379349372671</v>
      </c>
      <c r="F77" s="332">
        <f>IF(F$10=0,0,F$10/TRE_fec!F$10)</f>
        <v>2.3102606895783735</v>
      </c>
      <c r="G77" s="332">
        <f>IF(G$10=0,0,G$10/TRE_fec!G$10)</f>
        <v>2.6329707402372646</v>
      </c>
      <c r="H77" s="332">
        <f>IF(H$10=0,0,H$10/TRE_fec!H$10)</f>
        <v>2.732602348075015</v>
      </c>
      <c r="I77" s="332">
        <f>IF(I$10=0,0,I$10/TRE_fec!I$10)</f>
        <v>2.6481700123879395</v>
      </c>
      <c r="J77" s="332">
        <f>IF(J$10=0,0,J$10/TRE_fec!J$10)</f>
        <v>2.4296012041143453</v>
      </c>
      <c r="K77" s="332">
        <f>IF(K$10=0,0,K$10/TRE_fec!K$10)</f>
        <v>2.3710575420949516</v>
      </c>
      <c r="L77" s="332">
        <f>IF(L$10=0,0,L$10/TRE_fec!L$10)</f>
        <v>2.8008407560418975</v>
      </c>
      <c r="M77" s="332">
        <f>IF(M$10=0,0,M$10/TRE_fec!M$10)</f>
        <v>0.62703278424784026</v>
      </c>
      <c r="N77" s="332">
        <f>IF(N$10=0,0,N$10/TRE_fec!N$10)</f>
        <v>0.98480198483571901</v>
      </c>
      <c r="O77" s="332">
        <f>IF(O$10=0,0,O$10/TRE_fec!O$10)</f>
        <v>0.3318977860630134</v>
      </c>
      <c r="P77" s="332">
        <f>IF(P$10=0,0,P$10/TRE_fec!P$10)</f>
        <v>2.0144601536798388</v>
      </c>
      <c r="Q77" s="332">
        <f>IF(Q$10=0,0,Q$10/TRE_fec!Q$10)</f>
        <v>2.1269584777180084</v>
      </c>
      <c r="R77" s="332">
        <f>IF(R$10=0,0,R$10/TRE_fec!R$10)</f>
        <v>2.7417993876436015</v>
      </c>
      <c r="S77" s="332">
        <f>IF(S$10=0,0,S$10/TRE_fec!S$10)</f>
        <v>2.9165427789758844</v>
      </c>
      <c r="T77" s="332">
        <f>IF(T$10=0,0,T$10/TRE_fec!T$10)</f>
        <v>2.8205665846186943</v>
      </c>
      <c r="U77" s="332">
        <f>IF(U$10=0,0,U$10/TRE_fec!U$10)</f>
        <v>3.1363484311254158E-2</v>
      </c>
      <c r="V77" s="332">
        <f>IF(V$10=0,0,V$10/TRE_fec!V$10)</f>
        <v>5.4878179329811365E-2</v>
      </c>
      <c r="W77" s="332">
        <f>IF(W$10=0,0,W$10/TRE_fec!W$10)</f>
        <v>0.13678619658188831</v>
      </c>
      <c r="X77" s="332">
        <f>IF(X$10=0,0,X$10/TRE_fec!X$10)</f>
        <v>0.18224899105015757</v>
      </c>
      <c r="Y77" s="332">
        <f>IF(Y$10=0,0,Y$10/TRE_fec!Y$10)</f>
        <v>0.61321517386387081</v>
      </c>
      <c r="DA77" s="68"/>
    </row>
    <row r="78" spans="1:105" ht="12" customHeight="1" x14ac:dyDescent="0.25">
      <c r="A78" s="174" t="s">
        <v>2403</v>
      </c>
      <c r="B78" s="348">
        <f>IF(B$16=0,0,B$16/TRE_fec!B$16)</f>
        <v>2.3814257086482424</v>
      </c>
      <c r="C78" s="348">
        <f>IF(C$16=0,0,C$16/TRE_fec!C$16)</f>
        <v>2.3528236552261874</v>
      </c>
      <c r="D78" s="348">
        <f>IF(D$16=0,0,D$16/TRE_fec!D$16)</f>
        <v>2.3558469623094451</v>
      </c>
      <c r="E78" s="348">
        <f>IF(E$16=0,0,E$16/TRE_fec!E$16)</f>
        <v>2.4043985397388021</v>
      </c>
      <c r="F78" s="348">
        <f>IF(F$16=0,0,F$16/TRE_fec!F$16)</f>
        <v>2.4381690881002362</v>
      </c>
      <c r="G78" s="348">
        <f>IF(G$16=0,0,G$16/TRE_fec!G$16)</f>
        <v>2.7080317251027681</v>
      </c>
      <c r="H78" s="348">
        <f>IF(H$16=0,0,H$16/TRE_fec!H$16)</f>
        <v>2.807278552940812</v>
      </c>
      <c r="I78" s="348">
        <f>IF(I$16=0,0,I$16/TRE_fec!I$16)</f>
        <v>2.7374439673441651</v>
      </c>
      <c r="J78" s="348">
        <f>IF(J$16=0,0,J$16/TRE_fec!J$16)</f>
        <v>2.5321199084199897</v>
      </c>
      <c r="K78" s="348">
        <f>IF(K$16=0,0,K$16/TRE_fec!K$16)</f>
        <v>2.4507141953028744</v>
      </c>
      <c r="L78" s="348">
        <f>IF(L$16=0,0,L$16/TRE_fec!L$16)</f>
        <v>2.8357521199752971</v>
      </c>
      <c r="M78" s="348">
        <f>IF(M$16=0,0,M$16/TRE_fec!M$16)</f>
        <v>0.68921963010052778</v>
      </c>
      <c r="N78" s="348">
        <f>IF(N$16=0,0,N$16/TRE_fec!N$16)</f>
        <v>0.98480198483571901</v>
      </c>
      <c r="O78" s="348">
        <f>IF(O$16=0,0,O$16/TRE_fec!O$16)</f>
        <v>0.33189778606301329</v>
      </c>
      <c r="P78" s="348">
        <f>IF(P$16=0,0,P$16/TRE_fec!P$16)</f>
        <v>2.0617081132108508</v>
      </c>
      <c r="Q78" s="348">
        <f>IF(Q$16=0,0,Q$16/TRE_fec!Q$16)</f>
        <v>2.163958855537063</v>
      </c>
      <c r="R78" s="348">
        <f>IF(R$16=0,0,R$16/TRE_fec!R$16)</f>
        <v>2.7326930392227493</v>
      </c>
      <c r="S78" s="348">
        <f>IF(S$16=0,0,S$16/TRE_fec!S$16)</f>
        <v>2.9043529352320032</v>
      </c>
      <c r="T78" s="348">
        <f>IF(T$16=0,0,T$16/TRE_fec!T$16)</f>
        <v>2.8148387697403874</v>
      </c>
      <c r="U78" s="348">
        <f>IF(U$16=0,0,U$16/TRE_fec!U$16)</f>
        <v>0.13957286437723071</v>
      </c>
      <c r="V78" s="348">
        <f>IF(V$16=0,0,V$16/TRE_fec!V$16)</f>
        <v>0.20338013780102296</v>
      </c>
      <c r="W78" s="348">
        <f>IF(W$16=0,0,W$16/TRE_fec!W$16)</f>
        <v>0.51407129944128183</v>
      </c>
      <c r="X78" s="348">
        <f>IF(X$16=0,0,X$16/TRE_fec!X$16)</f>
        <v>0.61554678735229784</v>
      </c>
      <c r="Y78" s="348">
        <f>IF(Y$16=0,0,Y$16/TRE_fec!Y$16)</f>
        <v>1.1840081638457336</v>
      </c>
      <c r="DA78" s="178"/>
    </row>
    <row r="79" spans="1:105" ht="12" customHeight="1" x14ac:dyDescent="0.25">
      <c r="A79" s="174" t="s">
        <v>2413</v>
      </c>
      <c r="B79" s="348">
        <f>IF(B$24=0,0,B$24/TRE_fec!B$24)</f>
        <v>1.2525448315724355</v>
      </c>
      <c r="C79" s="348">
        <f>IF(C$24=0,0,C$24/TRE_fec!C$24)</f>
        <v>1.4923060706446325</v>
      </c>
      <c r="D79" s="348">
        <f>IF(D$24=0,0,D$24/TRE_fec!D$24)</f>
        <v>1.3467210219687189</v>
      </c>
      <c r="E79" s="348">
        <f>IF(E$24=0,0,E$24/TRE_fec!E$24)</f>
        <v>1.4175372673044357</v>
      </c>
      <c r="F79" s="348">
        <f>IF(F$24=0,0,F$24/TRE_fec!F$24)</f>
        <v>1.4604499073063919</v>
      </c>
      <c r="G79" s="348">
        <f>IF(G$24=0,0,G$24/TRE_fec!G$24)</f>
        <v>0</v>
      </c>
      <c r="H79" s="348">
        <f>IF(H$24=0,0,H$24/TRE_fec!H$24)</f>
        <v>0</v>
      </c>
      <c r="I79" s="348">
        <f>IF(I$24=0,0,I$24/TRE_fec!I$24)</f>
        <v>0</v>
      </c>
      <c r="J79" s="348">
        <f>IF(J$24=0,0,J$24/TRE_fec!J$24)</f>
        <v>0</v>
      </c>
      <c r="K79" s="348">
        <f>IF(K$24=0,0,K$24/TRE_fec!K$24)</f>
        <v>0</v>
      </c>
      <c r="L79" s="348">
        <f>IF(L$24=0,0,L$24/TRE_fec!L$24)</f>
        <v>0</v>
      </c>
      <c r="M79" s="348">
        <f>IF(M$24=0,0,M$24/TRE_fec!M$24)</f>
        <v>0</v>
      </c>
      <c r="N79" s="348">
        <f>IF(N$24=0,0,N$24/TRE_fec!N$24)</f>
        <v>0</v>
      </c>
      <c r="O79" s="348">
        <f>IF(O$24=0,0,O$24/TRE_fec!O$24)</f>
        <v>0</v>
      </c>
      <c r="P79" s="348">
        <f>IF(P$24=0,0,P$24/TRE_fec!P$24)</f>
        <v>0</v>
      </c>
      <c r="Q79" s="348">
        <f>IF(Q$24=0,0,Q$24/TRE_fec!Q$24)</f>
        <v>0</v>
      </c>
      <c r="R79" s="348">
        <f>IF(R$24=0,0,R$24/TRE_fec!R$24)</f>
        <v>0</v>
      </c>
      <c r="S79" s="348">
        <f>IF(S$24=0,0,S$24/TRE_fec!S$24)</f>
        <v>0</v>
      </c>
      <c r="T79" s="348">
        <f>IF(T$24=0,0,T$24/TRE_fec!T$24)</f>
        <v>0.80429674394129003</v>
      </c>
      <c r="U79" s="348">
        <f>IF(U$24=0,0,U$24/TRE_fec!U$24)</f>
        <v>0.52208719469777065</v>
      </c>
      <c r="V79" s="348">
        <f>IF(V$24=0,0,V$24/TRE_fec!V$24)</f>
        <v>0</v>
      </c>
      <c r="W79" s="348">
        <f>IF(W$24=0,0,W$24/TRE_fec!W$24)</f>
        <v>0</v>
      </c>
      <c r="X79" s="348">
        <f>IF(X$24=0,0,X$24/TRE_fec!X$24)</f>
        <v>1.0042824592405606</v>
      </c>
      <c r="Y79" s="348">
        <f>IF(Y$24=0,0,Y$24/TRE_fec!Y$24)</f>
        <v>1.5797303190284806</v>
      </c>
      <c r="DA79" s="178"/>
    </row>
    <row r="80" spans="1:105" ht="12" customHeight="1" x14ac:dyDescent="0.25">
      <c r="A80" s="174" t="s">
        <v>2418</v>
      </c>
      <c r="B80" s="348">
        <f>IF(B$27=0,0,B$27/TRE_fec!B$27)</f>
        <v>2.3814257086482415</v>
      </c>
      <c r="C80" s="348">
        <f>IF(C$27=0,0,C$27/TRE_fec!C$27)</f>
        <v>2.3528236552261879</v>
      </c>
      <c r="D80" s="348">
        <f>IF(D$27=0,0,D$27/TRE_fec!D$27)</f>
        <v>2.3558469623094447</v>
      </c>
      <c r="E80" s="348">
        <f>IF(E$27=0,0,E$27/TRE_fec!E$27)</f>
        <v>2.4043985397388026</v>
      </c>
      <c r="F80" s="348">
        <f>IF(F$27=0,0,F$27/TRE_fec!F$27)</f>
        <v>2.4381690881002358</v>
      </c>
      <c r="G80" s="348">
        <f>IF(G$27=0,0,G$27/TRE_fec!G$27)</f>
        <v>2.7080317251027695</v>
      </c>
      <c r="H80" s="348">
        <f>IF(H$27=0,0,H$27/TRE_fec!H$27)</f>
        <v>2.8072785529408111</v>
      </c>
      <c r="I80" s="348">
        <f>IF(I$27=0,0,I$27/TRE_fec!I$27)</f>
        <v>2.7374439673441646</v>
      </c>
      <c r="J80" s="348">
        <f>IF(J$27=0,0,J$27/TRE_fec!J$27)</f>
        <v>2.5321199084199892</v>
      </c>
      <c r="K80" s="348">
        <f>IF(K$27=0,0,K$27/TRE_fec!K$27)</f>
        <v>2.4507141953028744</v>
      </c>
      <c r="L80" s="348">
        <f>IF(L$27=0,0,L$27/TRE_fec!L$27)</f>
        <v>2.8357521199752975</v>
      </c>
      <c r="M80" s="348">
        <f>IF(M$27=0,0,M$27/TRE_fec!M$27)</f>
        <v>0.68921963010052789</v>
      </c>
      <c r="N80" s="348">
        <f>IF(N$27=0,0,N$27/TRE_fec!N$27)</f>
        <v>0.98480198483571912</v>
      </c>
      <c r="O80" s="348">
        <f>IF(O$27=0,0,O$27/TRE_fec!O$27)</f>
        <v>0.33189778606301318</v>
      </c>
      <c r="P80" s="348">
        <f>IF(P$27=0,0,P$27/TRE_fec!P$27)</f>
        <v>2.0617081132108512</v>
      </c>
      <c r="Q80" s="348">
        <f>IF(Q$27=0,0,Q$27/TRE_fec!Q$27)</f>
        <v>2.1639588555370644</v>
      </c>
      <c r="R80" s="348">
        <f>IF(R$27=0,0,R$27/TRE_fec!R$27)</f>
        <v>2.7326930392227502</v>
      </c>
      <c r="S80" s="348">
        <f>IF(S$27=0,0,S$27/TRE_fec!S$27)</f>
        <v>2.9043529352320028</v>
      </c>
      <c r="T80" s="348">
        <f>IF(T$27=0,0,T$27/TRE_fec!T$27)</f>
        <v>2.8148387697403856</v>
      </c>
      <c r="U80" s="348">
        <f>IF(U$27=0,0,U$27/TRE_fec!U$27)</f>
        <v>0.13957286437723082</v>
      </c>
      <c r="V80" s="348">
        <f>IF(V$27=0,0,V$27/TRE_fec!V$27)</f>
        <v>0.20338013780102282</v>
      </c>
      <c r="W80" s="348">
        <f>IF(W$27=0,0,W$27/TRE_fec!W$27)</f>
        <v>0.51407129944128171</v>
      </c>
      <c r="X80" s="348">
        <f>IF(X$27=0,0,X$27/TRE_fec!X$27)</f>
        <v>0.61554678735229806</v>
      </c>
      <c r="Y80" s="348">
        <f>IF(Y$27=0,0,Y$27/TRE_fec!Y$27)</f>
        <v>1.184008163845734</v>
      </c>
      <c r="DA80" s="178"/>
    </row>
    <row r="81" spans="1:105" ht="12" customHeight="1" x14ac:dyDescent="0.25">
      <c r="A81" s="174" t="s">
        <v>2428</v>
      </c>
      <c r="B81" s="348">
        <f>IF(B$35=0,0,B$35/TRE_fec!B$35)</f>
        <v>3.0928046236712605</v>
      </c>
      <c r="C81" s="348">
        <f>IF(C$35=0,0,C$35/TRE_fec!C$35)</f>
        <v>3.0809769329438375</v>
      </c>
      <c r="D81" s="348">
        <f>IF(D$35=0,0,D$35/TRE_fec!D$35)</f>
        <v>3.0898089256584074</v>
      </c>
      <c r="E81" s="348">
        <f>IF(E$35=0,0,E$35/TRE_fec!E$35)</f>
        <v>3.0876798138544919</v>
      </c>
      <c r="F81" s="348">
        <f>IF(F$35=0,0,F$35/TRE_fec!F$35)</f>
        <v>3.0854500539767806</v>
      </c>
      <c r="G81" s="348">
        <f>IF(G$35=0,0,G$35/TRE_fec!G$35)</f>
        <v>3.0965799477373173</v>
      </c>
      <c r="H81" s="348">
        <f>IF(H$35=0,0,H$35/TRE_fec!H$35)</f>
        <v>3.1029952501316269</v>
      </c>
      <c r="I81" s="348">
        <f>IF(I$35=0,0,I$35/TRE_fec!I$35)</f>
        <v>3.1029949042284684</v>
      </c>
      <c r="J81" s="348">
        <f>IF(J$35=0,0,J$35/TRE_fec!J$35)</f>
        <v>3.0965878732766163</v>
      </c>
      <c r="K81" s="348">
        <f>IF(K$35=0,0,K$35/TRE_fec!K$35)</f>
        <v>3.0900110467063735</v>
      </c>
      <c r="L81" s="348">
        <f>IF(L$35=0,0,L$35/TRE_fec!L$35)</f>
        <v>3.0885927531442694</v>
      </c>
      <c r="M81" s="348">
        <f>IF(M$35=0,0,M$35/TRE_fec!M$35)</f>
        <v>3.1172878448263344</v>
      </c>
      <c r="N81" s="348">
        <f>IF(N$35=0,0,N$35/TRE_fec!N$35)</f>
        <v>3.1024187999999997</v>
      </c>
      <c r="O81" s="348">
        <f>IF(O$35=0,0,O$35/TRE_fec!O$35)</f>
        <v>3.1024188000000006</v>
      </c>
      <c r="P81" s="348">
        <f>IF(P$35=0,0,P$35/TRE_fec!P$35)</f>
        <v>2.8113299511212904</v>
      </c>
      <c r="Q81" s="348">
        <f>IF(Q$35=0,0,Q$35/TRE_fec!Q$35)</f>
        <v>2.8355940322633244</v>
      </c>
      <c r="R81" s="348">
        <f>IF(R$35=0,0,R$35/TRE_fec!R$35)</f>
        <v>2.8355091502241598</v>
      </c>
      <c r="S81" s="348">
        <f>IF(S$35=0,0,S$35/TRE_fec!S$35)</f>
        <v>3.0762697475126548</v>
      </c>
      <c r="T81" s="348">
        <f>IF(T$35=0,0,T$35/TRE_fec!T$35)</f>
        <v>3.0845488965568322</v>
      </c>
      <c r="U81" s="348">
        <f>IF(U$35=0,0,U$35/TRE_fec!U$35)</f>
        <v>2.7152377477181591</v>
      </c>
      <c r="V81" s="348">
        <f>IF(V$35=0,0,V$35/TRE_fec!V$35)</f>
        <v>2.7222243356370366</v>
      </c>
      <c r="W81" s="348">
        <f>IF(W$35=0,0,W$35/TRE_fec!W$35)</f>
        <v>2.7343696135468427</v>
      </c>
      <c r="X81" s="348">
        <f>IF(X$35=0,0,X$35/TRE_fec!X$35)</f>
        <v>2.7774920080575374</v>
      </c>
      <c r="Y81" s="348">
        <f>IF(Y$35=0,0,Y$35/TRE_fec!Y$35)</f>
        <v>2.7004778281591708</v>
      </c>
      <c r="DA81" s="178"/>
    </row>
    <row r="82" spans="1:105" ht="12" customHeight="1" x14ac:dyDescent="0.25">
      <c r="A82" s="174" t="s">
        <v>2440</v>
      </c>
      <c r="B82" s="348">
        <f>IF(B$46=0,0,B$46/TRE_fec!B$46)</f>
        <v>0</v>
      </c>
      <c r="C82" s="348">
        <f>IF(C$46=0,0,C$46/TRE_fec!C$46)</f>
        <v>0</v>
      </c>
      <c r="D82" s="348">
        <f>IF(D$46=0,0,D$46/TRE_fec!D$46)</f>
        <v>0</v>
      </c>
      <c r="E82" s="348">
        <f>IF(E$46=0,0,E$46/TRE_fec!E$46)</f>
        <v>0</v>
      </c>
      <c r="F82" s="348">
        <f>IF(F$46=0,0,F$46/TRE_fec!F$46)</f>
        <v>0</v>
      </c>
      <c r="G82" s="348">
        <f>IF(G$46=0,0,G$46/TRE_fec!G$46)</f>
        <v>0</v>
      </c>
      <c r="H82" s="348">
        <f>IF(H$46=0,0,H$46/TRE_fec!H$46)</f>
        <v>0</v>
      </c>
      <c r="I82" s="348">
        <f>IF(I$46=0,0,I$46/TRE_fec!I$46)</f>
        <v>0</v>
      </c>
      <c r="J82" s="348">
        <f>IF(J$46=0,0,J$46/TRE_fec!J$46)</f>
        <v>0</v>
      </c>
      <c r="K82" s="348">
        <f>IF(K$46=0,0,K$46/TRE_fec!K$46)</f>
        <v>0</v>
      </c>
      <c r="L82" s="348">
        <f>IF(L$46=0,0,L$46/TRE_fec!L$46)</f>
        <v>0</v>
      </c>
      <c r="M82" s="348">
        <f>IF(M$46=0,0,M$46/TRE_fec!M$46)</f>
        <v>0</v>
      </c>
      <c r="N82" s="348">
        <f>IF(N$46=0,0,N$46/TRE_fec!N$46)</f>
        <v>0</v>
      </c>
      <c r="O82" s="348">
        <f>IF(O$46=0,0,O$46/TRE_fec!O$46)</f>
        <v>0</v>
      </c>
      <c r="P82" s="348">
        <f>IF(P$46=0,0,P$46/TRE_fec!P$46)</f>
        <v>0</v>
      </c>
      <c r="Q82" s="348">
        <f>IF(Q$46=0,0,Q$46/TRE_fec!Q$46)</f>
        <v>0</v>
      </c>
      <c r="R82" s="348">
        <f>IF(R$46=0,0,R$46/TRE_fec!R$46)</f>
        <v>0</v>
      </c>
      <c r="S82" s="348">
        <f>IF(S$46=0,0,S$46/TRE_fec!S$46)</f>
        <v>0</v>
      </c>
      <c r="T82" s="348">
        <f>IF(T$46=0,0,T$46/TRE_fec!T$46)</f>
        <v>0</v>
      </c>
      <c r="U82" s="348">
        <f>IF(U$46=0,0,U$46/TRE_fec!U$46)</f>
        <v>0</v>
      </c>
      <c r="V82" s="348">
        <f>IF(V$46=0,0,V$46/TRE_fec!V$46)</f>
        <v>0</v>
      </c>
      <c r="W82" s="348">
        <f>IF(W$46=0,0,W$46/TRE_fec!W$46)</f>
        <v>0</v>
      </c>
      <c r="X82" s="348">
        <f>IF(X$46=0,0,X$46/TRE_fec!X$46)</f>
        <v>0</v>
      </c>
      <c r="Y82" s="348">
        <f>IF(Y$46=0,0,Y$46/TRE_fec!Y$46)</f>
        <v>0</v>
      </c>
      <c r="DA82" s="178"/>
    </row>
    <row r="83" spans="1:105" ht="12" customHeight="1" x14ac:dyDescent="0.25">
      <c r="A83" s="41" t="s">
        <v>2442</v>
      </c>
      <c r="B83" s="333">
        <f>IF(B$47=0,0,B$47/TRE_fec!B$47)</f>
        <v>0</v>
      </c>
      <c r="C83" s="333">
        <f>IF(C$47=0,0,C$47/TRE_fec!C$47)</f>
        <v>0</v>
      </c>
      <c r="D83" s="333">
        <f>IF(D$47=0,0,D$47/TRE_fec!D$47)</f>
        <v>0</v>
      </c>
      <c r="E83" s="333">
        <f>IF(E$47=0,0,E$47/TRE_fec!E$47)</f>
        <v>0</v>
      </c>
      <c r="F83" s="333">
        <f>IF(F$47=0,0,F$47/TRE_fec!F$47)</f>
        <v>0</v>
      </c>
      <c r="G83" s="333">
        <f>IF(G$47=0,0,G$47/TRE_fec!G$47)</f>
        <v>0</v>
      </c>
      <c r="H83" s="333">
        <f>IF(H$47=0,0,H$47/TRE_fec!H$47)</f>
        <v>0</v>
      </c>
      <c r="I83" s="333">
        <f>IF(I$47=0,0,I$47/TRE_fec!I$47)</f>
        <v>0</v>
      </c>
      <c r="J83" s="333">
        <f>IF(J$47=0,0,J$47/TRE_fec!J$47)</f>
        <v>0</v>
      </c>
      <c r="K83" s="333">
        <f>IF(K$47=0,0,K$47/TRE_fec!K$47)</f>
        <v>0</v>
      </c>
      <c r="L83" s="333">
        <f>IF(L$47=0,0,L$47/TRE_fec!L$47)</f>
        <v>0</v>
      </c>
      <c r="M83" s="333">
        <f>IF(M$47=0,0,M$47/TRE_fec!M$47)</f>
        <v>0</v>
      </c>
      <c r="N83" s="333">
        <f>IF(N$47=0,0,N$47/TRE_fec!N$47)</f>
        <v>0</v>
      </c>
      <c r="O83" s="333">
        <f>IF(O$47=0,0,O$47/TRE_fec!O$47)</f>
        <v>0</v>
      </c>
      <c r="P83" s="333">
        <f>IF(P$47=0,0,P$47/TRE_fec!P$47)</f>
        <v>0</v>
      </c>
      <c r="Q83" s="333">
        <f>IF(Q$47=0,0,Q$47/TRE_fec!Q$47)</f>
        <v>0</v>
      </c>
      <c r="R83" s="333">
        <f>IF(R$47=0,0,R$47/TRE_fec!R$47)</f>
        <v>0</v>
      </c>
      <c r="S83" s="333">
        <f>IF(S$47=0,0,S$47/TRE_fec!S$47)</f>
        <v>0</v>
      </c>
      <c r="T83" s="333">
        <f>IF(T$47=0,0,T$47/TRE_fec!T$47)</f>
        <v>0</v>
      </c>
      <c r="U83" s="333">
        <f>IF(U$47=0,0,U$47/TRE_fec!U$47)</f>
        <v>0</v>
      </c>
      <c r="V83" s="333">
        <f>IF(V$47=0,0,V$47/TRE_fec!V$47)</f>
        <v>0</v>
      </c>
      <c r="W83" s="333">
        <f>IF(W$47=0,0,W$47/TRE_fec!W$47)</f>
        <v>0</v>
      </c>
      <c r="X83" s="333">
        <f>IF(X$47=0,0,X$47/TRE_fec!X$47)</f>
        <v>0</v>
      </c>
      <c r="Y83" s="333">
        <f>IF(Y$47=0,0,Y$47/TRE_fec!Y$47)</f>
        <v>0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tabColor theme="6" tint="0.59999389629810485"/>
    <pageSetUpPr fitToPage="1"/>
  </sheetPr>
  <dimension ref="A1:DA38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Machinery equipment"</f>
        <v>EL: Machinery equipment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v>2365.9324646599439</v>
      </c>
      <c r="C3" s="203">
        <v>2852.8376138170261</v>
      </c>
      <c r="D3" s="203">
        <v>2704.0953802698541</v>
      </c>
      <c r="E3" s="203">
        <v>2871.4371052217498</v>
      </c>
      <c r="F3" s="203">
        <v>3037.2152207667241</v>
      </c>
      <c r="G3" s="203">
        <v>3512.1691871801781</v>
      </c>
      <c r="H3" s="203">
        <v>3576.8572614887071</v>
      </c>
      <c r="I3" s="203">
        <v>3754.544879912884</v>
      </c>
      <c r="J3" s="203">
        <v>3595.7073821664699</v>
      </c>
      <c r="K3" s="203">
        <v>3043.664979520187</v>
      </c>
      <c r="L3" s="203">
        <v>3010.1611670987509</v>
      </c>
      <c r="M3" s="203">
        <v>2523.8787509498479</v>
      </c>
      <c r="N3" s="203">
        <v>2276.981350855805</v>
      </c>
      <c r="O3" s="203">
        <v>2219.762238789885</v>
      </c>
      <c r="P3" s="203">
        <v>2114.3962322421248</v>
      </c>
      <c r="Q3" s="203">
        <v>2144.3522429999998</v>
      </c>
      <c r="R3" s="203">
        <v>2117.133920146111</v>
      </c>
      <c r="S3" s="203">
        <v>2225.9287757909219</v>
      </c>
      <c r="T3" s="203">
        <v>2371.738070754041</v>
      </c>
      <c r="U3" s="203">
        <v>2467.4762758522611</v>
      </c>
      <c r="V3" s="203">
        <v>2533.805580420144</v>
      </c>
      <c r="W3" s="203">
        <v>3160.5591871312399</v>
      </c>
      <c r="X3" s="203">
        <v>3263.6191778297812</v>
      </c>
      <c r="Y3" s="203">
        <v>3111.7</v>
      </c>
      <c r="DA3" s="112" t="s">
        <v>2524</v>
      </c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2" customHeight="1" x14ac:dyDescent="0.25">
      <c r="A5" s="30" t="s">
        <v>2110</v>
      </c>
      <c r="B5" s="203">
        <v>2627.4949231006422</v>
      </c>
      <c r="C5" s="203">
        <v>2645.050654429328</v>
      </c>
      <c r="D5" s="203">
        <v>2676.2016156533732</v>
      </c>
      <c r="E5" s="203">
        <v>2903.491352763444</v>
      </c>
      <c r="F5" s="203">
        <v>1967.471767801715</v>
      </c>
      <c r="G5" s="203">
        <v>2026.9767991580879</v>
      </c>
      <c r="H5" s="203">
        <v>2298.016806811172</v>
      </c>
      <c r="I5" s="203">
        <v>2671.2038987363521</v>
      </c>
      <c r="J5" s="203">
        <v>2468.3057939817131</v>
      </c>
      <c r="K5" s="203">
        <v>425.55783027718178</v>
      </c>
      <c r="L5" s="203">
        <v>671.18756913164771</v>
      </c>
      <c r="M5" s="203">
        <v>1757.848140756674</v>
      </c>
      <c r="N5" s="203">
        <v>943.13061615774325</v>
      </c>
      <c r="O5" s="203">
        <v>1001.231630463375</v>
      </c>
      <c r="P5" s="203">
        <v>1466.284949275949</v>
      </c>
      <c r="Q5" s="203">
        <v>1526.148822003483</v>
      </c>
      <c r="R5" s="203">
        <v>1245.952197244867</v>
      </c>
      <c r="S5" s="203">
        <v>2122.0694772701768</v>
      </c>
      <c r="T5" s="203">
        <v>2815.2340698985199</v>
      </c>
      <c r="U5" s="203">
        <v>3839.3735304468742</v>
      </c>
      <c r="V5" s="203">
        <v>3328.5698020228142</v>
      </c>
      <c r="W5" s="203">
        <v>3903.6122166159821</v>
      </c>
      <c r="X5" s="203">
        <v>3717.6609713377052</v>
      </c>
      <c r="Y5" s="203">
        <v>2996.6047887462842</v>
      </c>
      <c r="DA5" s="112" t="s">
        <v>2525</v>
      </c>
    </row>
    <row r="6" spans="1:105" ht="12" customHeight="1" x14ac:dyDescent="0.25">
      <c r="A6" s="154" t="s">
        <v>2112</v>
      </c>
      <c r="B6" s="338">
        <v>3284.368653875802</v>
      </c>
      <c r="C6" s="338">
        <v>3120.150221182013</v>
      </c>
      <c r="D6" s="338">
        <v>2955.931788488223</v>
      </c>
      <c r="E6" s="338">
        <v>3120.150221182013</v>
      </c>
      <c r="F6" s="338">
        <v>2955.931788488223</v>
      </c>
      <c r="G6" s="338">
        <v>2955.931788488223</v>
      </c>
      <c r="H6" s="338">
        <v>2791.713355794433</v>
      </c>
      <c r="I6" s="338">
        <v>2955.931788488223</v>
      </c>
      <c r="J6" s="338">
        <v>2955.931788488223</v>
      </c>
      <c r="K6" s="338">
        <v>2791.713355794433</v>
      </c>
      <c r="L6" s="338">
        <v>2627.4949231006431</v>
      </c>
      <c r="M6" s="338">
        <v>2627.4949231006431</v>
      </c>
      <c r="N6" s="338">
        <v>2463.2764904068531</v>
      </c>
      <c r="O6" s="338">
        <v>2299.0580577130631</v>
      </c>
      <c r="P6" s="338">
        <v>2134.8396250192732</v>
      </c>
      <c r="Q6" s="338">
        <v>2134.8396250192732</v>
      </c>
      <c r="R6" s="338">
        <v>1970.621192325483</v>
      </c>
      <c r="S6" s="338">
        <v>2299.0580577130631</v>
      </c>
      <c r="T6" s="338">
        <v>3120.150221182013</v>
      </c>
      <c r="U6" s="338">
        <v>4105.4608173447541</v>
      </c>
      <c r="V6" s="338">
        <v>4105.4608173447541</v>
      </c>
      <c r="W6" s="338">
        <v>4269.6792500385454</v>
      </c>
      <c r="X6" s="338">
        <v>4105.4608173447541</v>
      </c>
      <c r="Y6" s="338">
        <v>3941.2423846509641</v>
      </c>
      <c r="DA6" s="160" t="s">
        <v>2526</v>
      </c>
    </row>
    <row r="7" spans="1:105" ht="12" customHeight="1" x14ac:dyDescent="0.25">
      <c r="A7" s="156" t="s">
        <v>2114</v>
      </c>
      <c r="B7" s="339">
        <v>0</v>
      </c>
      <c r="C7" s="340">
        <v>0</v>
      </c>
      <c r="D7" s="340">
        <v>0</v>
      </c>
      <c r="E7" s="340">
        <v>164.21843269379011</v>
      </c>
      <c r="F7" s="340">
        <v>0</v>
      </c>
      <c r="G7" s="340">
        <v>0</v>
      </c>
      <c r="H7" s="340">
        <v>0</v>
      </c>
      <c r="I7" s="340">
        <v>328.43686538758033</v>
      </c>
      <c r="J7" s="340">
        <v>0</v>
      </c>
      <c r="K7" s="340">
        <v>0</v>
      </c>
      <c r="L7" s="340">
        <v>0</v>
      </c>
      <c r="M7" s="340">
        <v>0</v>
      </c>
      <c r="N7" s="340">
        <v>0</v>
      </c>
      <c r="O7" s="340">
        <v>0</v>
      </c>
      <c r="P7" s="340">
        <v>0</v>
      </c>
      <c r="Q7" s="340">
        <v>0</v>
      </c>
      <c r="R7" s="340">
        <v>0</v>
      </c>
      <c r="S7" s="340">
        <v>328.43686538758033</v>
      </c>
      <c r="T7" s="340">
        <v>985.31059616274092</v>
      </c>
      <c r="U7" s="340">
        <v>1149.5290288565311</v>
      </c>
      <c r="V7" s="340">
        <v>0</v>
      </c>
      <c r="W7" s="340">
        <v>328.43686538758033</v>
      </c>
      <c r="X7" s="340">
        <v>0</v>
      </c>
      <c r="Y7" s="340">
        <v>0</v>
      </c>
      <c r="DA7" s="161" t="s">
        <v>2527</v>
      </c>
    </row>
    <row r="8" spans="1:105" ht="12" customHeight="1" x14ac:dyDescent="0.25">
      <c r="A8" s="157" t="s">
        <v>2116</v>
      </c>
      <c r="B8" s="341"/>
      <c r="C8" s="342">
        <f t="shared" ref="C8:Y8" si="0">B6+C7-C6</f>
        <v>164.21843269378905</v>
      </c>
      <c r="D8" s="342">
        <f t="shared" si="0"/>
        <v>164.21843269378996</v>
      </c>
      <c r="E8" s="342">
        <f t="shared" si="0"/>
        <v>0</v>
      </c>
      <c r="F8" s="342">
        <f t="shared" si="0"/>
        <v>164.21843269378996</v>
      </c>
      <c r="G8" s="342">
        <f t="shared" si="0"/>
        <v>0</v>
      </c>
      <c r="H8" s="342">
        <f t="shared" si="0"/>
        <v>164.21843269378996</v>
      </c>
      <c r="I8" s="342">
        <f t="shared" si="0"/>
        <v>164.21843269379042</v>
      </c>
      <c r="J8" s="342">
        <f t="shared" si="0"/>
        <v>0</v>
      </c>
      <c r="K8" s="342">
        <f t="shared" si="0"/>
        <v>164.21843269378996</v>
      </c>
      <c r="L8" s="342">
        <f t="shared" si="0"/>
        <v>164.21843269378996</v>
      </c>
      <c r="M8" s="342">
        <f t="shared" si="0"/>
        <v>0</v>
      </c>
      <c r="N8" s="342">
        <f t="shared" si="0"/>
        <v>164.21843269378996</v>
      </c>
      <c r="O8" s="342">
        <f t="shared" si="0"/>
        <v>164.21843269378996</v>
      </c>
      <c r="P8" s="342">
        <f t="shared" si="0"/>
        <v>164.21843269378996</v>
      </c>
      <c r="Q8" s="342">
        <f t="shared" si="0"/>
        <v>0</v>
      </c>
      <c r="R8" s="342">
        <f t="shared" si="0"/>
        <v>164.21843269379019</v>
      </c>
      <c r="S8" s="342">
        <f t="shared" si="0"/>
        <v>0</v>
      </c>
      <c r="T8" s="342">
        <f t="shared" si="0"/>
        <v>164.21843269379087</v>
      </c>
      <c r="U8" s="342">
        <f t="shared" si="0"/>
        <v>164.21843269378951</v>
      </c>
      <c r="V8" s="342">
        <f t="shared" si="0"/>
        <v>0</v>
      </c>
      <c r="W8" s="342">
        <f t="shared" si="0"/>
        <v>164.2184326937886</v>
      </c>
      <c r="X8" s="342">
        <f t="shared" si="0"/>
        <v>164.21843269379133</v>
      </c>
      <c r="Y8" s="342">
        <f t="shared" si="0"/>
        <v>164.21843269378996</v>
      </c>
      <c r="DA8" s="162"/>
    </row>
    <row r="9" spans="1:105" ht="12" customHeight="1" x14ac:dyDescent="0.25">
      <c r="A9" s="155" t="s">
        <v>2117</v>
      </c>
      <c r="B9" s="343">
        <f t="shared" ref="B9:Y9" si="1">B6-B5</f>
        <v>656.87373077515986</v>
      </c>
      <c r="C9" s="343">
        <f t="shared" si="1"/>
        <v>475.09956675268495</v>
      </c>
      <c r="D9" s="343">
        <f t="shared" si="1"/>
        <v>279.73017283484978</v>
      </c>
      <c r="E9" s="343">
        <f t="shared" si="1"/>
        <v>216.658868418569</v>
      </c>
      <c r="F9" s="343">
        <f t="shared" si="1"/>
        <v>988.46002068650796</v>
      </c>
      <c r="G9" s="343">
        <f t="shared" si="1"/>
        <v>928.95498933013505</v>
      </c>
      <c r="H9" s="343">
        <f t="shared" si="1"/>
        <v>493.69654898326098</v>
      </c>
      <c r="I9" s="343">
        <f t="shared" si="1"/>
        <v>284.72788975187086</v>
      </c>
      <c r="J9" s="343">
        <f t="shared" si="1"/>
        <v>487.62599450650987</v>
      </c>
      <c r="K9" s="343">
        <f t="shared" si="1"/>
        <v>2366.1555255172511</v>
      </c>
      <c r="L9" s="343">
        <f t="shared" si="1"/>
        <v>1956.3073539689954</v>
      </c>
      <c r="M9" s="343">
        <f t="shared" si="1"/>
        <v>869.64678234396911</v>
      </c>
      <c r="N9" s="343">
        <f t="shared" si="1"/>
        <v>1520.14587424911</v>
      </c>
      <c r="O9" s="343">
        <f t="shared" si="1"/>
        <v>1297.8264272496881</v>
      </c>
      <c r="P9" s="343">
        <f t="shared" si="1"/>
        <v>668.5546757433242</v>
      </c>
      <c r="Q9" s="343">
        <f t="shared" si="1"/>
        <v>608.69080301579015</v>
      </c>
      <c r="R9" s="343">
        <f t="shared" si="1"/>
        <v>724.66899508061601</v>
      </c>
      <c r="S9" s="343">
        <f t="shared" si="1"/>
        <v>176.98858044288636</v>
      </c>
      <c r="T9" s="343">
        <f t="shared" si="1"/>
        <v>304.91615128349304</v>
      </c>
      <c r="U9" s="343">
        <f t="shared" si="1"/>
        <v>266.08728689787995</v>
      </c>
      <c r="V9" s="343">
        <f t="shared" si="1"/>
        <v>776.8910153219399</v>
      </c>
      <c r="W9" s="343">
        <f t="shared" si="1"/>
        <v>366.06703342256333</v>
      </c>
      <c r="X9" s="343">
        <f t="shared" si="1"/>
        <v>387.79984600704893</v>
      </c>
      <c r="Y9" s="343">
        <f t="shared" si="1"/>
        <v>944.63759590467998</v>
      </c>
      <c r="DA9" s="163"/>
    </row>
    <row r="10" spans="1:105" ht="12" customHeight="1" x14ac:dyDescent="0.25">
      <c r="A10" s="172"/>
      <c r="B10" s="172"/>
      <c r="C10" s="172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2"/>
      <c r="O10" s="172"/>
      <c r="P10" s="172"/>
      <c r="Q10" s="172"/>
      <c r="R10" s="172"/>
      <c r="S10" s="172"/>
      <c r="T10" s="172"/>
      <c r="U10" s="172"/>
      <c r="V10" s="172"/>
      <c r="W10" s="172"/>
      <c r="X10" s="172"/>
      <c r="Y10" s="172"/>
      <c r="DA10" s="176"/>
    </row>
    <row r="11" spans="1:105" ht="12" customHeight="1" x14ac:dyDescent="0.25">
      <c r="A11" s="30" t="s">
        <v>69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DA11" s="112"/>
    </row>
    <row r="12" spans="1:105" ht="12" customHeight="1" x14ac:dyDescent="0.25">
      <c r="A12" s="31" t="s">
        <v>70</v>
      </c>
      <c r="B12" s="210">
        <v>67.968357695614799</v>
      </c>
      <c r="C12" s="210">
        <v>71.551246775580395</v>
      </c>
      <c r="D12" s="210">
        <v>73.215907136715387</v>
      </c>
      <c r="E12" s="210">
        <v>88.029234737747203</v>
      </c>
      <c r="F12" s="210">
        <v>58.371797076526221</v>
      </c>
      <c r="G12" s="210">
        <v>58.868529664660358</v>
      </c>
      <c r="H12" s="210">
        <v>62.587704213241608</v>
      </c>
      <c r="I12" s="210">
        <v>69.043250214961304</v>
      </c>
      <c r="J12" s="210">
        <v>67.268529664660349</v>
      </c>
      <c r="K12" s="210">
        <v>12.171625107480651</v>
      </c>
      <c r="L12" s="210">
        <v>18.933276010318149</v>
      </c>
      <c r="M12" s="210">
        <v>45.784350816852957</v>
      </c>
      <c r="N12" s="210">
        <v>24.386156491831471</v>
      </c>
      <c r="O12" s="210">
        <v>26.523817712811692</v>
      </c>
      <c r="P12" s="210">
        <v>36.39054170249355</v>
      </c>
      <c r="Q12" s="210">
        <v>36.607910576096288</v>
      </c>
      <c r="R12" s="210">
        <v>29.576354256233881</v>
      </c>
      <c r="S12" s="210">
        <v>49.869475494411013</v>
      </c>
      <c r="T12" s="210">
        <v>64.760361134995691</v>
      </c>
      <c r="U12" s="210">
        <v>87.2189165950129</v>
      </c>
      <c r="V12" s="210">
        <v>76.44987102321582</v>
      </c>
      <c r="W12" s="210">
        <v>89.505674978503862</v>
      </c>
      <c r="X12" s="210">
        <v>80.819346517626826</v>
      </c>
      <c r="Y12" s="210">
        <v>62.266638005159074</v>
      </c>
      <c r="DA12" s="109" t="s">
        <v>2528</v>
      </c>
    </row>
    <row r="13" spans="1:105" ht="12" customHeight="1" x14ac:dyDescent="0.25">
      <c r="A13" s="24" t="s">
        <v>28</v>
      </c>
      <c r="B13" s="213">
        <v>0.69982803095442814</v>
      </c>
      <c r="C13" s="213">
        <v>2.7994840928632838</v>
      </c>
      <c r="D13" s="213">
        <v>2.0995700773860699</v>
      </c>
      <c r="E13" s="213">
        <v>2.7994840928632838</v>
      </c>
      <c r="F13" s="213">
        <v>2.7994840928632838</v>
      </c>
      <c r="G13" s="213">
        <v>2.7994840928632838</v>
      </c>
      <c r="H13" s="213">
        <v>2.1142734307824589</v>
      </c>
      <c r="I13" s="213">
        <v>1.347119518486672</v>
      </c>
      <c r="J13" s="213">
        <v>0</v>
      </c>
      <c r="K13" s="213">
        <v>0</v>
      </c>
      <c r="L13" s="213">
        <v>0</v>
      </c>
      <c r="M13" s="213">
        <v>0</v>
      </c>
      <c r="N13" s="213">
        <v>0</v>
      </c>
      <c r="O13" s="213">
        <v>0</v>
      </c>
      <c r="P13" s="213">
        <v>0</v>
      </c>
      <c r="Q13" s="213">
        <v>0</v>
      </c>
      <c r="R13" s="213">
        <v>0</v>
      </c>
      <c r="S13" s="213">
        <v>0</v>
      </c>
      <c r="T13" s="213">
        <v>0</v>
      </c>
      <c r="U13" s="213">
        <v>0</v>
      </c>
      <c r="V13" s="213">
        <v>0</v>
      </c>
      <c r="W13" s="213">
        <v>0</v>
      </c>
      <c r="X13" s="213">
        <v>0</v>
      </c>
      <c r="Y13" s="213">
        <v>0</v>
      </c>
      <c r="DA13" s="85" t="s">
        <v>2529</v>
      </c>
    </row>
    <row r="14" spans="1:105" ht="12" customHeight="1" x14ac:dyDescent="0.25">
      <c r="A14" s="14" t="s">
        <v>29</v>
      </c>
      <c r="B14" s="204">
        <f t="shared" ref="B14:Y14" si="2">B15+B16+B17+B18+B19</f>
        <v>14.474032674118661</v>
      </c>
      <c r="C14" s="204">
        <f t="shared" si="2"/>
        <v>14.474032674118661</v>
      </c>
      <c r="D14" s="204">
        <f t="shared" si="2"/>
        <v>14.474032674118661</v>
      </c>
      <c r="E14" s="204">
        <f t="shared" si="2"/>
        <v>9.6493551160791053</v>
      </c>
      <c r="F14" s="204">
        <f t="shared" si="2"/>
        <v>6.7546001719690452</v>
      </c>
      <c r="G14" s="204">
        <f t="shared" si="2"/>
        <v>5.7895958727429058</v>
      </c>
      <c r="H14" s="204">
        <f t="shared" si="2"/>
        <v>6.7546001719690452</v>
      </c>
      <c r="I14" s="204">
        <f t="shared" si="2"/>
        <v>6.7546001719690452</v>
      </c>
      <c r="J14" s="204">
        <f t="shared" si="2"/>
        <v>5.7895958727429058</v>
      </c>
      <c r="K14" s="204">
        <f t="shared" si="2"/>
        <v>4.7769561478933786</v>
      </c>
      <c r="L14" s="204">
        <f t="shared" si="2"/>
        <v>3.8214961306964752</v>
      </c>
      <c r="M14" s="204">
        <f t="shared" si="2"/>
        <v>1.9107480653482369</v>
      </c>
      <c r="N14" s="204">
        <f t="shared" si="2"/>
        <v>5.1256233877901964</v>
      </c>
      <c r="O14" s="204">
        <f t="shared" si="2"/>
        <v>6.1239896818572639</v>
      </c>
      <c r="P14" s="204">
        <f t="shared" si="2"/>
        <v>15.563198624247635</v>
      </c>
      <c r="Q14" s="204">
        <f t="shared" si="2"/>
        <v>16.96285468615649</v>
      </c>
      <c r="R14" s="204">
        <f t="shared" si="2"/>
        <v>14.034651762682717</v>
      </c>
      <c r="S14" s="204">
        <f t="shared" si="2"/>
        <v>10.514961306964747</v>
      </c>
      <c r="T14" s="204">
        <f t="shared" si="2"/>
        <v>14.212553740326738</v>
      </c>
      <c r="U14" s="204">
        <f t="shared" si="2"/>
        <v>14.383834909716251</v>
      </c>
      <c r="V14" s="204">
        <f t="shared" si="2"/>
        <v>14.033276010318142</v>
      </c>
      <c r="W14" s="204">
        <f t="shared" si="2"/>
        <v>26.995012897678414</v>
      </c>
      <c r="X14" s="204">
        <f t="shared" si="2"/>
        <v>19.756491831470331</v>
      </c>
      <c r="Y14" s="204">
        <f t="shared" si="2"/>
        <v>11.684522785898537</v>
      </c>
      <c r="DA14" s="71"/>
    </row>
    <row r="15" spans="1:105" ht="12" customHeight="1" x14ac:dyDescent="0.25">
      <c r="A15" s="18" t="s">
        <v>30</v>
      </c>
      <c r="B15" s="204">
        <v>0</v>
      </c>
      <c r="C15" s="204">
        <v>0</v>
      </c>
      <c r="D15" s="204">
        <v>0</v>
      </c>
      <c r="E15" s="204">
        <v>0</v>
      </c>
      <c r="F15" s="204">
        <v>0</v>
      </c>
      <c r="G15" s="204">
        <v>0</v>
      </c>
      <c r="H15" s="204">
        <v>0</v>
      </c>
      <c r="I15" s="204">
        <v>0</v>
      </c>
      <c r="J15" s="204">
        <v>0</v>
      </c>
      <c r="K15" s="204">
        <v>0</v>
      </c>
      <c r="L15" s="204">
        <v>0</v>
      </c>
      <c r="M15" s="204">
        <v>0</v>
      </c>
      <c r="N15" s="204">
        <v>0</v>
      </c>
      <c r="O15" s="204">
        <v>0</v>
      </c>
      <c r="P15" s="204">
        <v>0</v>
      </c>
      <c r="Q15" s="204">
        <v>0</v>
      </c>
      <c r="R15" s="204">
        <v>0</v>
      </c>
      <c r="S15" s="204">
        <v>0</v>
      </c>
      <c r="T15" s="204">
        <v>0</v>
      </c>
      <c r="U15" s="204">
        <v>0</v>
      </c>
      <c r="V15" s="204">
        <v>0</v>
      </c>
      <c r="W15" s="204">
        <v>0</v>
      </c>
      <c r="X15" s="204">
        <v>0</v>
      </c>
      <c r="Y15" s="204">
        <v>0</v>
      </c>
      <c r="DA15" s="71" t="s">
        <v>2530</v>
      </c>
    </row>
    <row r="16" spans="1:105" ht="12" customHeight="1" x14ac:dyDescent="0.25">
      <c r="A16" s="18" t="s">
        <v>31</v>
      </c>
      <c r="B16" s="204">
        <v>0</v>
      </c>
      <c r="C16" s="204">
        <v>0</v>
      </c>
      <c r="D16" s="204">
        <v>0</v>
      </c>
      <c r="E16" s="204">
        <v>0</v>
      </c>
      <c r="F16" s="204">
        <v>0</v>
      </c>
      <c r="G16" s="204">
        <v>0</v>
      </c>
      <c r="H16" s="204">
        <v>0</v>
      </c>
      <c r="I16" s="204">
        <v>0</v>
      </c>
      <c r="J16" s="204">
        <v>0</v>
      </c>
      <c r="K16" s="204">
        <v>0</v>
      </c>
      <c r="L16" s="204">
        <v>0</v>
      </c>
      <c r="M16" s="204">
        <v>0</v>
      </c>
      <c r="N16" s="204">
        <v>2.1974204643164228</v>
      </c>
      <c r="O16" s="204">
        <v>1.098710232158211</v>
      </c>
      <c r="P16" s="204">
        <v>6.592175408426483</v>
      </c>
      <c r="Q16" s="204">
        <v>2.1974204643164228</v>
      </c>
      <c r="R16" s="204">
        <v>2.1974204643164228</v>
      </c>
      <c r="S16" s="204">
        <v>2.3204643164230441</v>
      </c>
      <c r="T16" s="204">
        <v>2.3347377472055029</v>
      </c>
      <c r="U16" s="204">
        <v>2.6972484952708511</v>
      </c>
      <c r="V16" s="204">
        <v>2.601719690455718</v>
      </c>
      <c r="W16" s="204">
        <v>3.9410146173688738</v>
      </c>
      <c r="X16" s="204">
        <v>4.5189165950128984</v>
      </c>
      <c r="Y16" s="204">
        <v>5.3945829750644876</v>
      </c>
      <c r="DA16" s="71" t="s">
        <v>2531</v>
      </c>
    </row>
    <row r="17" spans="1:105" ht="12" customHeight="1" x14ac:dyDescent="0.25">
      <c r="A17" s="18" t="s">
        <v>71</v>
      </c>
      <c r="B17" s="204">
        <v>0</v>
      </c>
      <c r="C17" s="204">
        <v>0</v>
      </c>
      <c r="D17" s="204">
        <v>0</v>
      </c>
      <c r="E17" s="204">
        <v>0</v>
      </c>
      <c r="F17" s="204">
        <v>0</v>
      </c>
      <c r="G17" s="204">
        <v>0</v>
      </c>
      <c r="H17" s="204">
        <v>0</v>
      </c>
      <c r="I17" s="204">
        <v>0</v>
      </c>
      <c r="J17" s="204">
        <v>0</v>
      </c>
      <c r="K17" s="204">
        <v>0</v>
      </c>
      <c r="L17" s="204">
        <v>0</v>
      </c>
      <c r="M17" s="204">
        <v>0</v>
      </c>
      <c r="N17" s="204">
        <v>1.0174548581255369</v>
      </c>
      <c r="O17" s="204">
        <v>4.0699054170249349</v>
      </c>
      <c r="P17" s="204">
        <v>6.1049011177987964</v>
      </c>
      <c r="Q17" s="204">
        <v>7.1223559759243331</v>
      </c>
      <c r="R17" s="204">
        <v>6.1049011177987964</v>
      </c>
      <c r="S17" s="204">
        <v>8.0666380051590707</v>
      </c>
      <c r="T17" s="204">
        <v>10.33766122098022</v>
      </c>
      <c r="U17" s="204">
        <v>8.6852106620808254</v>
      </c>
      <c r="V17" s="204">
        <v>7.8784178847807391</v>
      </c>
      <c r="W17" s="204">
        <v>7.7725709372312979</v>
      </c>
      <c r="X17" s="204">
        <v>4.3955288048151324</v>
      </c>
      <c r="Y17" s="204">
        <v>3.765692175408426</v>
      </c>
      <c r="DA17" s="71" t="s">
        <v>2532</v>
      </c>
    </row>
    <row r="18" spans="1:105" ht="12" customHeight="1" x14ac:dyDescent="0.25">
      <c r="A18" s="18" t="s">
        <v>32</v>
      </c>
      <c r="B18" s="204">
        <v>14.474032674118661</v>
      </c>
      <c r="C18" s="204">
        <v>14.474032674118661</v>
      </c>
      <c r="D18" s="204">
        <v>14.474032674118661</v>
      </c>
      <c r="E18" s="204">
        <v>9.6493551160791053</v>
      </c>
      <c r="F18" s="204">
        <v>6.7546001719690452</v>
      </c>
      <c r="G18" s="204">
        <v>5.7895958727429058</v>
      </c>
      <c r="H18" s="204">
        <v>6.7546001719690452</v>
      </c>
      <c r="I18" s="204">
        <v>6.7546001719690452</v>
      </c>
      <c r="J18" s="204">
        <v>5.7895958727429058</v>
      </c>
      <c r="K18" s="204">
        <v>4.7769561478933786</v>
      </c>
      <c r="L18" s="204">
        <v>3.8214961306964752</v>
      </c>
      <c r="M18" s="204">
        <v>1.9107480653482369</v>
      </c>
      <c r="N18" s="204">
        <v>1.9107480653482369</v>
      </c>
      <c r="O18" s="204">
        <v>0.95537403267411869</v>
      </c>
      <c r="P18" s="204">
        <v>2.8661220980223558</v>
      </c>
      <c r="Q18" s="204">
        <v>7.643078245915734</v>
      </c>
      <c r="R18" s="204">
        <v>5.732330180567498</v>
      </c>
      <c r="S18" s="204">
        <v>0.1089423903697334</v>
      </c>
      <c r="T18" s="204">
        <v>1.1942390369733451</v>
      </c>
      <c r="U18" s="204">
        <v>1.726397248495271</v>
      </c>
      <c r="V18" s="204">
        <v>2.418056749785038</v>
      </c>
      <c r="W18" s="204">
        <v>13.35717970765262</v>
      </c>
      <c r="X18" s="204">
        <v>10.83783319002579</v>
      </c>
      <c r="Y18" s="204">
        <v>2.5242476354256231</v>
      </c>
      <c r="DA18" s="71" t="s">
        <v>2533</v>
      </c>
    </row>
    <row r="19" spans="1:105" ht="12" customHeight="1" x14ac:dyDescent="0.25">
      <c r="A19" s="18" t="s">
        <v>33</v>
      </c>
      <c r="B19" s="204">
        <v>0</v>
      </c>
      <c r="C19" s="204">
        <v>0</v>
      </c>
      <c r="D19" s="204">
        <v>0</v>
      </c>
      <c r="E19" s="204">
        <v>0</v>
      </c>
      <c r="F19" s="204">
        <v>0</v>
      </c>
      <c r="G19" s="204">
        <v>0</v>
      </c>
      <c r="H19" s="204">
        <v>0</v>
      </c>
      <c r="I19" s="204">
        <v>0</v>
      </c>
      <c r="J19" s="204">
        <v>0</v>
      </c>
      <c r="K19" s="204">
        <v>0</v>
      </c>
      <c r="L19" s="204">
        <v>0</v>
      </c>
      <c r="M19" s="204">
        <v>0</v>
      </c>
      <c r="N19" s="204">
        <v>0</v>
      </c>
      <c r="O19" s="204">
        <v>0</v>
      </c>
      <c r="P19" s="204">
        <v>0</v>
      </c>
      <c r="Q19" s="204">
        <v>0</v>
      </c>
      <c r="R19" s="204">
        <v>0</v>
      </c>
      <c r="S19" s="204">
        <v>1.8916595012897681E-2</v>
      </c>
      <c r="T19" s="204">
        <v>0.34591573516766982</v>
      </c>
      <c r="U19" s="204">
        <v>1.274978503869304</v>
      </c>
      <c r="V19" s="204">
        <v>1.135081685296647</v>
      </c>
      <c r="W19" s="204">
        <v>1.924247635425623</v>
      </c>
      <c r="X19" s="204">
        <v>4.2132416165090282E-3</v>
      </c>
      <c r="Y19" s="204">
        <v>0</v>
      </c>
      <c r="DA19" s="71" t="s">
        <v>2534</v>
      </c>
    </row>
    <row r="20" spans="1:105" ht="12" customHeight="1" x14ac:dyDescent="0.25">
      <c r="A20" s="14" t="s">
        <v>34</v>
      </c>
      <c r="B20" s="204">
        <f t="shared" ref="B20:Y20" si="3">B21+B22</f>
        <v>0</v>
      </c>
      <c r="C20" s="204">
        <f t="shared" si="3"/>
        <v>1.7411865864144449</v>
      </c>
      <c r="D20" s="204">
        <f t="shared" si="3"/>
        <v>1.956147893379192</v>
      </c>
      <c r="E20" s="204">
        <f t="shared" si="3"/>
        <v>0</v>
      </c>
      <c r="F20" s="204">
        <f t="shared" si="3"/>
        <v>0.58039552880481504</v>
      </c>
      <c r="G20" s="204">
        <f t="shared" si="3"/>
        <v>1.612209802235598</v>
      </c>
      <c r="H20" s="204">
        <f t="shared" si="3"/>
        <v>1.870163370593293</v>
      </c>
      <c r="I20" s="204">
        <f t="shared" si="3"/>
        <v>2.9879621668099738</v>
      </c>
      <c r="J20" s="204">
        <f t="shared" si="3"/>
        <v>3.0094582975064492</v>
      </c>
      <c r="K20" s="204">
        <f t="shared" si="3"/>
        <v>3.0094582975064492</v>
      </c>
      <c r="L20" s="204">
        <f t="shared" si="3"/>
        <v>3.0739466895958731</v>
      </c>
      <c r="M20" s="204">
        <f t="shared" si="3"/>
        <v>3.0309544282029228</v>
      </c>
      <c r="N20" s="204">
        <f t="shared" si="3"/>
        <v>2.837489251934652</v>
      </c>
      <c r="O20" s="204">
        <f t="shared" si="3"/>
        <v>2.773000859845228</v>
      </c>
      <c r="P20" s="204">
        <f t="shared" si="3"/>
        <v>2.9234737747205499</v>
      </c>
      <c r="Q20" s="204">
        <f t="shared" si="3"/>
        <v>3.718830610490111</v>
      </c>
      <c r="R20" s="204">
        <f t="shared" si="3"/>
        <v>2.5580395528804809</v>
      </c>
      <c r="S20" s="204">
        <f t="shared" si="3"/>
        <v>2.8060189165950131</v>
      </c>
      <c r="T20" s="204">
        <f t="shared" si="3"/>
        <v>2.1608770421324159</v>
      </c>
      <c r="U20" s="204">
        <f t="shared" si="3"/>
        <v>2.8446259673258809</v>
      </c>
      <c r="V20" s="204">
        <f t="shared" si="3"/>
        <v>1.187102321582115</v>
      </c>
      <c r="W20" s="204">
        <f t="shared" si="3"/>
        <v>9.1851246775580382</v>
      </c>
      <c r="X20" s="204">
        <f t="shared" si="3"/>
        <v>9.5308684436801361</v>
      </c>
      <c r="Y20" s="204">
        <f t="shared" si="3"/>
        <v>10.312639724849531</v>
      </c>
      <c r="DA20" s="71"/>
    </row>
    <row r="21" spans="1:105" ht="12" customHeight="1" x14ac:dyDescent="0.25">
      <c r="A21" s="18" t="s">
        <v>73</v>
      </c>
      <c r="B21" s="204">
        <v>0</v>
      </c>
      <c r="C21" s="204">
        <v>1.7411865864144449</v>
      </c>
      <c r="D21" s="204">
        <v>1.956147893379192</v>
      </c>
      <c r="E21" s="204">
        <v>0</v>
      </c>
      <c r="F21" s="204">
        <v>0.58039552880481504</v>
      </c>
      <c r="G21" s="204">
        <v>1.612209802235598</v>
      </c>
      <c r="H21" s="204">
        <v>1.870163370593293</v>
      </c>
      <c r="I21" s="204">
        <v>2.9879621668099738</v>
      </c>
      <c r="J21" s="204">
        <v>3.0094582975064492</v>
      </c>
      <c r="K21" s="204">
        <v>3.0094582975064492</v>
      </c>
      <c r="L21" s="204">
        <v>3.0739466895958731</v>
      </c>
      <c r="M21" s="204">
        <v>3.0309544282029228</v>
      </c>
      <c r="N21" s="204">
        <v>2.837489251934652</v>
      </c>
      <c r="O21" s="204">
        <v>2.773000859845228</v>
      </c>
      <c r="P21" s="204">
        <v>2.9234737747205499</v>
      </c>
      <c r="Q21" s="204">
        <v>3.718830610490111</v>
      </c>
      <c r="R21" s="204">
        <v>2.5580395528804809</v>
      </c>
      <c r="S21" s="204">
        <v>2.8060189165950131</v>
      </c>
      <c r="T21" s="204">
        <v>2.1608770421324159</v>
      </c>
      <c r="U21" s="204">
        <v>2.8446259673258809</v>
      </c>
      <c r="V21" s="204">
        <v>1.187102321582115</v>
      </c>
      <c r="W21" s="204">
        <v>9.1851246775580382</v>
      </c>
      <c r="X21" s="204">
        <v>9.5308684436801361</v>
      </c>
      <c r="Y21" s="204">
        <v>10.312639724849531</v>
      </c>
      <c r="DA21" s="71" t="s">
        <v>2535</v>
      </c>
    </row>
    <row r="22" spans="1:105" ht="12" customHeight="1" x14ac:dyDescent="0.25">
      <c r="A22" s="18" t="s">
        <v>36</v>
      </c>
      <c r="B22" s="204">
        <v>0</v>
      </c>
      <c r="C22" s="204">
        <v>0</v>
      </c>
      <c r="D22" s="204">
        <v>0</v>
      </c>
      <c r="E22" s="204">
        <v>0</v>
      </c>
      <c r="F22" s="204">
        <v>0</v>
      </c>
      <c r="G22" s="204">
        <v>0</v>
      </c>
      <c r="H22" s="204">
        <v>0</v>
      </c>
      <c r="I22" s="204">
        <v>0</v>
      </c>
      <c r="J22" s="204">
        <v>0</v>
      </c>
      <c r="K22" s="204">
        <v>0</v>
      </c>
      <c r="L22" s="204">
        <v>0</v>
      </c>
      <c r="M22" s="204">
        <v>0</v>
      </c>
      <c r="N22" s="204">
        <v>0</v>
      </c>
      <c r="O22" s="204">
        <v>0</v>
      </c>
      <c r="P22" s="204">
        <v>0</v>
      </c>
      <c r="Q22" s="204">
        <v>0</v>
      </c>
      <c r="R22" s="204">
        <v>0</v>
      </c>
      <c r="S22" s="204">
        <v>0</v>
      </c>
      <c r="T22" s="204">
        <v>0</v>
      </c>
      <c r="U22" s="204">
        <v>0</v>
      </c>
      <c r="V22" s="204">
        <v>0</v>
      </c>
      <c r="W22" s="204">
        <v>0</v>
      </c>
      <c r="X22" s="204">
        <v>0</v>
      </c>
      <c r="Y22" s="204">
        <v>0</v>
      </c>
      <c r="DA22" s="71" t="s">
        <v>2536</v>
      </c>
    </row>
    <row r="23" spans="1:105" ht="12" customHeight="1" x14ac:dyDescent="0.25">
      <c r="A23" s="14" t="s">
        <v>37</v>
      </c>
      <c r="B23" s="204">
        <f t="shared" ref="B23:Y23" si="4">B24+B25+B26+B27+B28+B29</f>
        <v>0</v>
      </c>
      <c r="C23" s="204">
        <f t="shared" si="4"/>
        <v>0</v>
      </c>
      <c r="D23" s="204">
        <f t="shared" si="4"/>
        <v>0</v>
      </c>
      <c r="E23" s="204">
        <f t="shared" si="4"/>
        <v>0</v>
      </c>
      <c r="F23" s="204">
        <f t="shared" si="4"/>
        <v>0</v>
      </c>
      <c r="G23" s="204">
        <f t="shared" si="4"/>
        <v>0</v>
      </c>
      <c r="H23" s="204">
        <f t="shared" si="4"/>
        <v>0</v>
      </c>
      <c r="I23" s="204">
        <f t="shared" si="4"/>
        <v>0</v>
      </c>
      <c r="J23" s="204">
        <f t="shared" si="4"/>
        <v>0</v>
      </c>
      <c r="K23" s="204">
        <f t="shared" si="4"/>
        <v>0</v>
      </c>
      <c r="L23" s="204">
        <f t="shared" si="4"/>
        <v>0</v>
      </c>
      <c r="M23" s="204">
        <f t="shared" si="4"/>
        <v>0</v>
      </c>
      <c r="N23" s="204">
        <f t="shared" si="4"/>
        <v>0</v>
      </c>
      <c r="O23" s="204">
        <f t="shared" si="4"/>
        <v>0</v>
      </c>
      <c r="P23" s="204">
        <f t="shared" si="4"/>
        <v>0.8789337919174548</v>
      </c>
      <c r="Q23" s="204">
        <f t="shared" si="4"/>
        <v>0.8789337919174548</v>
      </c>
      <c r="R23" s="204">
        <f t="shared" si="4"/>
        <v>0</v>
      </c>
      <c r="S23" s="204">
        <f t="shared" si="4"/>
        <v>0</v>
      </c>
      <c r="T23" s="204">
        <f t="shared" si="4"/>
        <v>0.71109200343938084</v>
      </c>
      <c r="U23" s="204">
        <f t="shared" si="4"/>
        <v>0.58976784178847808</v>
      </c>
      <c r="V23" s="204">
        <f t="shared" si="4"/>
        <v>0.49570077386070499</v>
      </c>
      <c r="W23" s="204">
        <f t="shared" si="4"/>
        <v>0.4904557179707652</v>
      </c>
      <c r="X23" s="204">
        <f t="shared" si="4"/>
        <v>0</v>
      </c>
      <c r="Y23" s="204">
        <f t="shared" si="4"/>
        <v>0</v>
      </c>
      <c r="DA23" s="71"/>
    </row>
    <row r="24" spans="1:105" ht="12" customHeight="1" x14ac:dyDescent="0.25">
      <c r="A24" s="18" t="s">
        <v>38</v>
      </c>
      <c r="B24" s="204">
        <v>0</v>
      </c>
      <c r="C24" s="204">
        <v>0</v>
      </c>
      <c r="D24" s="204">
        <v>0</v>
      </c>
      <c r="E24" s="204">
        <v>0</v>
      </c>
      <c r="F24" s="204">
        <v>0</v>
      </c>
      <c r="G24" s="204">
        <v>0</v>
      </c>
      <c r="H24" s="204">
        <v>0</v>
      </c>
      <c r="I24" s="204">
        <v>0</v>
      </c>
      <c r="J24" s="204">
        <v>0</v>
      </c>
      <c r="K24" s="204">
        <v>0</v>
      </c>
      <c r="L24" s="204">
        <v>0</v>
      </c>
      <c r="M24" s="204">
        <v>0</v>
      </c>
      <c r="N24" s="204">
        <v>0</v>
      </c>
      <c r="O24" s="204">
        <v>0</v>
      </c>
      <c r="P24" s="204">
        <v>0</v>
      </c>
      <c r="Q24" s="204">
        <v>0</v>
      </c>
      <c r="R24" s="204">
        <v>0</v>
      </c>
      <c r="S24" s="204">
        <v>0</v>
      </c>
      <c r="T24" s="204">
        <v>0</v>
      </c>
      <c r="U24" s="204">
        <v>0</v>
      </c>
      <c r="V24" s="204">
        <v>0</v>
      </c>
      <c r="W24" s="204">
        <v>0</v>
      </c>
      <c r="X24" s="204">
        <v>0</v>
      </c>
      <c r="Y24" s="204">
        <v>0</v>
      </c>
      <c r="DA24" s="71" t="s">
        <v>2537</v>
      </c>
    </row>
    <row r="25" spans="1:105" ht="12" customHeight="1" x14ac:dyDescent="0.25">
      <c r="A25" s="18" t="s">
        <v>74</v>
      </c>
      <c r="B25" s="204">
        <v>0</v>
      </c>
      <c r="C25" s="204">
        <v>0</v>
      </c>
      <c r="D25" s="204">
        <v>0</v>
      </c>
      <c r="E25" s="204">
        <v>0</v>
      </c>
      <c r="F25" s="204">
        <v>0</v>
      </c>
      <c r="G25" s="204">
        <v>0</v>
      </c>
      <c r="H25" s="204">
        <v>0</v>
      </c>
      <c r="I25" s="204">
        <v>0</v>
      </c>
      <c r="J25" s="204">
        <v>0</v>
      </c>
      <c r="K25" s="204">
        <v>0</v>
      </c>
      <c r="L25" s="204">
        <v>0</v>
      </c>
      <c r="M25" s="204">
        <v>0</v>
      </c>
      <c r="N25" s="204">
        <v>0</v>
      </c>
      <c r="O25" s="204">
        <v>0</v>
      </c>
      <c r="P25" s="204">
        <v>0</v>
      </c>
      <c r="Q25" s="204">
        <v>0</v>
      </c>
      <c r="R25" s="204">
        <v>0</v>
      </c>
      <c r="S25" s="204">
        <v>0</v>
      </c>
      <c r="T25" s="204">
        <v>0</v>
      </c>
      <c r="U25" s="204">
        <v>0</v>
      </c>
      <c r="V25" s="204">
        <v>0</v>
      </c>
      <c r="W25" s="204">
        <v>0</v>
      </c>
      <c r="X25" s="204">
        <v>0</v>
      </c>
      <c r="Y25" s="204">
        <v>0</v>
      </c>
      <c r="DA25" s="71" t="s">
        <v>2538</v>
      </c>
    </row>
    <row r="26" spans="1:105" ht="12" customHeight="1" x14ac:dyDescent="0.25">
      <c r="A26" s="18" t="s">
        <v>75</v>
      </c>
      <c r="B26" s="204">
        <v>0</v>
      </c>
      <c r="C26" s="204">
        <v>0</v>
      </c>
      <c r="D26" s="204">
        <v>0</v>
      </c>
      <c r="E26" s="204">
        <v>0</v>
      </c>
      <c r="F26" s="204">
        <v>0</v>
      </c>
      <c r="G26" s="204">
        <v>0</v>
      </c>
      <c r="H26" s="204">
        <v>0</v>
      </c>
      <c r="I26" s="204">
        <v>0</v>
      </c>
      <c r="J26" s="204">
        <v>0</v>
      </c>
      <c r="K26" s="204">
        <v>0</v>
      </c>
      <c r="L26" s="204">
        <v>0</v>
      </c>
      <c r="M26" s="204">
        <v>0</v>
      </c>
      <c r="N26" s="204">
        <v>0</v>
      </c>
      <c r="O26" s="204">
        <v>0</v>
      </c>
      <c r="P26" s="204">
        <v>0.8789337919174548</v>
      </c>
      <c r="Q26" s="204">
        <v>0.8789337919174548</v>
      </c>
      <c r="R26" s="204">
        <v>0</v>
      </c>
      <c r="S26" s="204">
        <v>0</v>
      </c>
      <c r="T26" s="204">
        <v>0.71109200343938084</v>
      </c>
      <c r="U26" s="204">
        <v>0.58976784178847808</v>
      </c>
      <c r="V26" s="204">
        <v>0.49570077386070499</v>
      </c>
      <c r="W26" s="204">
        <v>0.4904557179707652</v>
      </c>
      <c r="X26" s="204">
        <v>0</v>
      </c>
      <c r="Y26" s="204">
        <v>0</v>
      </c>
      <c r="DA26" s="71" t="s">
        <v>2539</v>
      </c>
    </row>
    <row r="27" spans="1:105" ht="12" customHeight="1" x14ac:dyDescent="0.25">
      <c r="A27" s="18" t="s">
        <v>76</v>
      </c>
      <c r="B27" s="204">
        <v>0</v>
      </c>
      <c r="C27" s="204">
        <v>0</v>
      </c>
      <c r="D27" s="204">
        <v>0</v>
      </c>
      <c r="E27" s="204">
        <v>0</v>
      </c>
      <c r="F27" s="204">
        <v>0</v>
      </c>
      <c r="G27" s="204">
        <v>0</v>
      </c>
      <c r="H27" s="204">
        <v>0</v>
      </c>
      <c r="I27" s="204">
        <v>0</v>
      </c>
      <c r="J27" s="204">
        <v>0</v>
      </c>
      <c r="K27" s="204">
        <v>0</v>
      </c>
      <c r="L27" s="204">
        <v>0</v>
      </c>
      <c r="M27" s="204">
        <v>0</v>
      </c>
      <c r="N27" s="204">
        <v>0</v>
      </c>
      <c r="O27" s="204">
        <v>0</v>
      </c>
      <c r="P27" s="204">
        <v>0</v>
      </c>
      <c r="Q27" s="204">
        <v>0</v>
      </c>
      <c r="R27" s="204">
        <v>0</v>
      </c>
      <c r="S27" s="204">
        <v>0</v>
      </c>
      <c r="T27" s="204">
        <v>0</v>
      </c>
      <c r="U27" s="204">
        <v>0</v>
      </c>
      <c r="V27" s="204">
        <v>0</v>
      </c>
      <c r="W27" s="204">
        <v>0</v>
      </c>
      <c r="X27" s="204">
        <v>0</v>
      </c>
      <c r="Y27" s="204">
        <v>0</v>
      </c>
      <c r="DA27" s="71" t="s">
        <v>2540</v>
      </c>
    </row>
    <row r="28" spans="1:105" ht="12" customHeight="1" x14ac:dyDescent="0.25">
      <c r="A28" s="18" t="s">
        <v>77</v>
      </c>
      <c r="B28" s="204">
        <v>0</v>
      </c>
      <c r="C28" s="204">
        <v>0</v>
      </c>
      <c r="D28" s="204">
        <v>0</v>
      </c>
      <c r="E28" s="204">
        <v>0</v>
      </c>
      <c r="F28" s="204">
        <v>0</v>
      </c>
      <c r="G28" s="204">
        <v>0</v>
      </c>
      <c r="H28" s="204">
        <v>0</v>
      </c>
      <c r="I28" s="204">
        <v>0</v>
      </c>
      <c r="J28" s="204">
        <v>0</v>
      </c>
      <c r="K28" s="204">
        <v>0</v>
      </c>
      <c r="L28" s="204">
        <v>0</v>
      </c>
      <c r="M28" s="204">
        <v>0</v>
      </c>
      <c r="N28" s="204">
        <v>0</v>
      </c>
      <c r="O28" s="204">
        <v>0</v>
      </c>
      <c r="P28" s="204">
        <v>0</v>
      </c>
      <c r="Q28" s="204">
        <v>0</v>
      </c>
      <c r="R28" s="204">
        <v>0</v>
      </c>
      <c r="S28" s="204">
        <v>0</v>
      </c>
      <c r="T28" s="204">
        <v>0</v>
      </c>
      <c r="U28" s="204">
        <v>0</v>
      </c>
      <c r="V28" s="204">
        <v>0</v>
      </c>
      <c r="W28" s="204">
        <v>0</v>
      </c>
      <c r="X28" s="204">
        <v>0</v>
      </c>
      <c r="Y28" s="204">
        <v>0</v>
      </c>
      <c r="DA28" s="71" t="s">
        <v>2541</v>
      </c>
    </row>
    <row r="29" spans="1:105" ht="12" customHeight="1" x14ac:dyDescent="0.25">
      <c r="A29" s="18" t="s">
        <v>78</v>
      </c>
      <c r="B29" s="204">
        <v>0</v>
      </c>
      <c r="C29" s="204">
        <v>0</v>
      </c>
      <c r="D29" s="204">
        <v>0</v>
      </c>
      <c r="E29" s="204">
        <v>0</v>
      </c>
      <c r="F29" s="204">
        <v>0</v>
      </c>
      <c r="G29" s="204">
        <v>0</v>
      </c>
      <c r="H29" s="204">
        <v>0</v>
      </c>
      <c r="I29" s="204">
        <v>0</v>
      </c>
      <c r="J29" s="204">
        <v>0</v>
      </c>
      <c r="K29" s="204">
        <v>0</v>
      </c>
      <c r="L29" s="204">
        <v>0</v>
      </c>
      <c r="M29" s="204">
        <v>0</v>
      </c>
      <c r="N29" s="204">
        <v>0</v>
      </c>
      <c r="O29" s="204">
        <v>0</v>
      </c>
      <c r="P29" s="204">
        <v>0</v>
      </c>
      <c r="Q29" s="204">
        <v>0</v>
      </c>
      <c r="R29" s="204">
        <v>0</v>
      </c>
      <c r="S29" s="204">
        <v>0</v>
      </c>
      <c r="T29" s="204">
        <v>0</v>
      </c>
      <c r="U29" s="204">
        <v>0</v>
      </c>
      <c r="V29" s="204">
        <v>0</v>
      </c>
      <c r="W29" s="204">
        <v>0</v>
      </c>
      <c r="X29" s="204">
        <v>0</v>
      </c>
      <c r="Y29" s="204">
        <v>0</v>
      </c>
      <c r="DA29" s="71" t="s">
        <v>2542</v>
      </c>
    </row>
    <row r="30" spans="1:105" ht="12" customHeight="1" x14ac:dyDescent="0.25">
      <c r="A30" s="14" t="s">
        <v>39</v>
      </c>
      <c r="B30" s="204">
        <v>0</v>
      </c>
      <c r="C30" s="204">
        <v>0</v>
      </c>
      <c r="D30" s="204">
        <v>0</v>
      </c>
      <c r="E30" s="204">
        <v>0</v>
      </c>
      <c r="F30" s="204">
        <v>0</v>
      </c>
      <c r="G30" s="204">
        <v>0</v>
      </c>
      <c r="H30" s="204">
        <v>0</v>
      </c>
      <c r="I30" s="204">
        <v>0</v>
      </c>
      <c r="J30" s="204">
        <v>0</v>
      </c>
      <c r="K30" s="204">
        <v>0</v>
      </c>
      <c r="L30" s="204">
        <v>0</v>
      </c>
      <c r="M30" s="204">
        <v>0</v>
      </c>
      <c r="N30" s="204">
        <v>0</v>
      </c>
      <c r="O30" s="204">
        <v>0</v>
      </c>
      <c r="P30" s="204">
        <v>0</v>
      </c>
      <c r="Q30" s="204">
        <v>0</v>
      </c>
      <c r="R30" s="204">
        <v>0</v>
      </c>
      <c r="S30" s="204">
        <v>0</v>
      </c>
      <c r="T30" s="204">
        <v>0</v>
      </c>
      <c r="U30" s="204">
        <v>0</v>
      </c>
      <c r="V30" s="204">
        <v>0</v>
      </c>
      <c r="W30" s="204">
        <v>0</v>
      </c>
      <c r="X30" s="204">
        <v>0</v>
      </c>
      <c r="Y30" s="204">
        <v>0</v>
      </c>
      <c r="DA30" s="71" t="s">
        <v>2543</v>
      </c>
    </row>
    <row r="31" spans="1:105" ht="12" customHeight="1" x14ac:dyDescent="0.25">
      <c r="A31" s="21" t="s">
        <v>40</v>
      </c>
      <c r="B31" s="207">
        <v>52.794496990541703</v>
      </c>
      <c r="C31" s="207">
        <v>52.536543422184003</v>
      </c>
      <c r="D31" s="207">
        <v>54.686156491831468</v>
      </c>
      <c r="E31" s="207">
        <v>75.580395528804814</v>
      </c>
      <c r="F31" s="207">
        <v>48.23731728288908</v>
      </c>
      <c r="G31" s="207">
        <v>48.667239896818572</v>
      </c>
      <c r="H31" s="207">
        <v>51.848667239896812</v>
      </c>
      <c r="I31" s="207">
        <v>57.953568357695609</v>
      </c>
      <c r="J31" s="207">
        <v>58.469475494411</v>
      </c>
      <c r="K31" s="207">
        <v>4.3852106620808264</v>
      </c>
      <c r="L31" s="207">
        <v>12.0378331900258</v>
      </c>
      <c r="M31" s="207">
        <v>40.842648323301802</v>
      </c>
      <c r="N31" s="207">
        <v>16.42304385210662</v>
      </c>
      <c r="O31" s="207">
        <v>17.626827171109198</v>
      </c>
      <c r="P31" s="207">
        <v>17.024935511607911</v>
      </c>
      <c r="Q31" s="207">
        <v>15.04729148753224</v>
      </c>
      <c r="R31" s="207">
        <v>12.98366294067068</v>
      </c>
      <c r="S31" s="207">
        <v>36.548495270851248</v>
      </c>
      <c r="T31" s="207">
        <v>47.675838349097162</v>
      </c>
      <c r="U31" s="207">
        <v>69.400687876182289</v>
      </c>
      <c r="V31" s="207">
        <v>60.733791917454852</v>
      </c>
      <c r="W31" s="207">
        <v>52.835081685296643</v>
      </c>
      <c r="X31" s="207">
        <v>51.53198624247635</v>
      </c>
      <c r="Y31" s="207">
        <v>40.269475494410997</v>
      </c>
      <c r="DA31" s="86" t="s">
        <v>2544</v>
      </c>
    </row>
    <row r="32" spans="1:105" ht="12" customHeight="1" x14ac:dyDescent="0.25">
      <c r="A32" s="172"/>
      <c r="B32" s="172"/>
      <c r="C32" s="172"/>
      <c r="D32" s="172"/>
      <c r="E32" s="172"/>
      <c r="F32" s="172"/>
      <c r="G32" s="172"/>
      <c r="H32" s="172"/>
      <c r="I32" s="172"/>
      <c r="J32" s="172"/>
      <c r="K32" s="172"/>
      <c r="L32" s="172"/>
      <c r="M32" s="172"/>
      <c r="N32" s="172"/>
      <c r="O32" s="172"/>
      <c r="P32" s="172"/>
      <c r="Q32" s="172"/>
      <c r="R32" s="172"/>
      <c r="S32" s="172"/>
      <c r="T32" s="172"/>
      <c r="U32" s="172"/>
      <c r="V32" s="172"/>
      <c r="W32" s="172"/>
      <c r="X32" s="172"/>
      <c r="Y32" s="172"/>
      <c r="DA32" s="176"/>
    </row>
    <row r="33" spans="1:105" ht="12" customHeight="1" x14ac:dyDescent="0.25">
      <c r="A33" s="30" t="s">
        <v>84</v>
      </c>
      <c r="B33" s="203">
        <f>MAE_emi!B5</f>
        <v>50.052146762870763</v>
      </c>
      <c r="C33" s="203">
        <f>MAE_emi!C5</f>
        <v>63.586129201484113</v>
      </c>
      <c r="D33" s="203">
        <f>MAE_emi!D5</f>
        <v>60.942802802108829</v>
      </c>
      <c r="E33" s="203">
        <f>MAE_emi!E5</f>
        <v>43.861670163336598</v>
      </c>
      <c r="F33" s="203">
        <f>MAE_emi!F5</f>
        <v>35.844205921218837</v>
      </c>
      <c r="G33" s="203">
        <f>MAE_emi!G5</f>
        <v>35.140549201535819</v>
      </c>
      <c r="H33" s="203">
        <f>MAE_emi!H5</f>
        <v>35.791515481206837</v>
      </c>
      <c r="I33" s="203">
        <f>MAE_emi!I5</f>
        <v>34.966322762372137</v>
      </c>
      <c r="J33" s="203">
        <f>MAE_emi!J5</f>
        <v>25.830267121843889</v>
      </c>
      <c r="K33" s="203">
        <f>MAE_emi!K5</f>
        <v>22.548723838384952</v>
      </c>
      <c r="L33" s="203">
        <f>MAE_emi!L5</f>
        <v>19.60394615884881</v>
      </c>
      <c r="M33" s="203">
        <f>MAE_emi!M5</f>
        <v>13.31102808224043</v>
      </c>
      <c r="N33" s="203">
        <f>MAE_emi!N5</f>
        <v>21.818490120834252</v>
      </c>
      <c r="O33" s="203">
        <f>MAE_emi!O5</f>
        <v>25.138380600995109</v>
      </c>
      <c r="P33" s="203">
        <f>MAE_emi!P5</f>
        <v>52.510182838746708</v>
      </c>
      <c r="Q33" s="203">
        <f>MAE_emi!Q5</f>
        <v>61.404632997312667</v>
      </c>
      <c r="R33" s="203">
        <f>MAE_emi!R5</f>
        <v>49.329663839066278</v>
      </c>
      <c r="S33" s="203">
        <f>MAE_emi!S5</f>
        <v>38.155141442145549</v>
      </c>
      <c r="T33" s="203">
        <f>MAE_emi!T5</f>
        <v>48.243911761270823</v>
      </c>
      <c r="U33" s="203">
        <f>MAE_emi!U5</f>
        <v>50.259732122149252</v>
      </c>
      <c r="V33" s="203">
        <f>MAE_emi!V5</f>
        <v>45.423212761573822</v>
      </c>
      <c r="W33" s="203">
        <f>MAE_emi!W5</f>
        <v>105.2898173982812</v>
      </c>
      <c r="X33" s="203">
        <f>MAE_emi!X5</f>
        <v>83.094343922616275</v>
      </c>
      <c r="Y33" s="203">
        <f>MAE_emi!Y5</f>
        <v>58.336854480975127</v>
      </c>
      <c r="DA33" s="112"/>
    </row>
    <row r="34" spans="1:105" ht="12" customHeight="1" x14ac:dyDescent="0.25">
      <c r="A34" s="172"/>
      <c r="B34" s="172"/>
      <c r="C34" s="172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2"/>
      <c r="O34" s="172"/>
      <c r="P34" s="172"/>
      <c r="Q34" s="172"/>
      <c r="R34" s="172"/>
      <c r="S34" s="172"/>
      <c r="T34" s="172"/>
      <c r="U34" s="172"/>
      <c r="V34" s="172"/>
      <c r="W34" s="172"/>
      <c r="X34" s="172"/>
      <c r="Y34" s="172"/>
      <c r="DA34" s="176"/>
    </row>
    <row r="35" spans="1:105" ht="12" customHeight="1" x14ac:dyDescent="0.25">
      <c r="A35" s="115" t="s">
        <v>86</v>
      </c>
      <c r="B35" s="284">
        <f t="shared" ref="B35:Y35" si="5">IF(B$12=0,"",B$12/B$3*1000)</f>
        <v>28.727936537015189</v>
      </c>
      <c r="C35" s="284">
        <f t="shared" si="5"/>
        <v>25.080728895692943</v>
      </c>
      <c r="D35" s="284">
        <f t="shared" si="5"/>
        <v>27.075933663778102</v>
      </c>
      <c r="E35" s="284">
        <f t="shared" si="5"/>
        <v>30.656856309916996</v>
      </c>
      <c r="F35" s="284">
        <f t="shared" si="5"/>
        <v>19.218854389183083</v>
      </c>
      <c r="G35" s="284">
        <f t="shared" si="5"/>
        <v>16.761302353980348</v>
      </c>
      <c r="H35" s="284">
        <f t="shared" si="5"/>
        <v>17.497959699737159</v>
      </c>
      <c r="I35" s="284">
        <f t="shared" si="5"/>
        <v>18.389246213129113</v>
      </c>
      <c r="J35" s="284">
        <f t="shared" si="5"/>
        <v>18.708010000560726</v>
      </c>
      <c r="K35" s="284">
        <f t="shared" si="5"/>
        <v>3.9990029091176202</v>
      </c>
      <c r="L35" s="284">
        <f t="shared" si="5"/>
        <v>6.2897881406683593</v>
      </c>
      <c r="M35" s="284">
        <f t="shared" si="5"/>
        <v>18.140471605310783</v>
      </c>
      <c r="N35" s="284">
        <f t="shared" si="5"/>
        <v>10.709862196572631</v>
      </c>
      <c r="O35" s="284">
        <f t="shared" si="5"/>
        <v>11.948945364198686</v>
      </c>
      <c r="P35" s="284">
        <f t="shared" si="5"/>
        <v>17.210843051826995</v>
      </c>
      <c r="Q35" s="284">
        <f t="shared" si="5"/>
        <v>17.071780392236747</v>
      </c>
      <c r="R35" s="284">
        <f t="shared" si="5"/>
        <v>13.969996878701329</v>
      </c>
      <c r="S35" s="284">
        <f t="shared" si="5"/>
        <v>22.403895415158235</v>
      </c>
      <c r="T35" s="284">
        <f t="shared" si="5"/>
        <v>27.305022394149361</v>
      </c>
      <c r="U35" s="284">
        <f t="shared" si="5"/>
        <v>35.347418513634004</v>
      </c>
      <c r="V35" s="284">
        <f t="shared" si="5"/>
        <v>30.171956212417548</v>
      </c>
      <c r="W35" s="284">
        <f t="shared" si="5"/>
        <v>28.319569316386037</v>
      </c>
      <c r="X35" s="284">
        <f t="shared" si="5"/>
        <v>24.76371847139638</v>
      </c>
      <c r="Y35" s="284">
        <f t="shared" si="5"/>
        <v>20.010488801992185</v>
      </c>
      <c r="DA35" s="118"/>
    </row>
    <row r="36" spans="1:105" ht="12" customHeight="1" x14ac:dyDescent="0.25">
      <c r="A36" s="158" t="s">
        <v>2135</v>
      </c>
      <c r="B36" s="344">
        <f t="shared" ref="B36:Y36" si="6">IF(B$12=0,"",B$12/B$5*1000)</f>
        <v>25.868121417873954</v>
      </c>
      <c r="C36" s="344">
        <f t="shared" si="6"/>
        <v>27.050993014354063</v>
      </c>
      <c r="D36" s="344">
        <f t="shared" si="6"/>
        <v>27.358143238711225</v>
      </c>
      <c r="E36" s="344">
        <f t="shared" si="6"/>
        <v>30.318407752089215</v>
      </c>
      <c r="F36" s="344">
        <f t="shared" si="6"/>
        <v>29.668429317156548</v>
      </c>
      <c r="G36" s="344">
        <f t="shared" si="6"/>
        <v>29.042527615072661</v>
      </c>
      <c r="H36" s="344">
        <f t="shared" si="6"/>
        <v>27.23552936067993</v>
      </c>
      <c r="I36" s="344">
        <f t="shared" si="6"/>
        <v>25.847240732024655</v>
      </c>
      <c r="J36" s="344">
        <f t="shared" si="6"/>
        <v>27.25291567547109</v>
      </c>
      <c r="K36" s="344">
        <f t="shared" si="6"/>
        <v>28.601577133600891</v>
      </c>
      <c r="L36" s="344">
        <f t="shared" si="6"/>
        <v>28.208621376604409</v>
      </c>
      <c r="M36" s="344">
        <f t="shared" si="6"/>
        <v>26.04568037210818</v>
      </c>
      <c r="N36" s="344">
        <f t="shared" si="6"/>
        <v>25.856605727825048</v>
      </c>
      <c r="O36" s="344">
        <f t="shared" si="6"/>
        <v>26.491190355758473</v>
      </c>
      <c r="P36" s="344">
        <f t="shared" si="6"/>
        <v>24.818192207771887</v>
      </c>
      <c r="Q36" s="344">
        <f t="shared" si="6"/>
        <v>23.987117146307206</v>
      </c>
      <c r="R36" s="344">
        <f t="shared" si="6"/>
        <v>23.737952645081489</v>
      </c>
      <c r="S36" s="344">
        <f t="shared" si="6"/>
        <v>23.500397149372763</v>
      </c>
      <c r="T36" s="344">
        <f t="shared" si="6"/>
        <v>23.003544119985055</v>
      </c>
      <c r="U36" s="344">
        <f t="shared" si="6"/>
        <v>22.716965646440052</v>
      </c>
      <c r="V36" s="344">
        <f t="shared" si="6"/>
        <v>22.967783633906748</v>
      </c>
      <c r="W36" s="344">
        <f t="shared" si="6"/>
        <v>22.928936075544868</v>
      </c>
      <c r="X36" s="344">
        <f t="shared" si="6"/>
        <v>21.73929982877004</v>
      </c>
      <c r="Y36" s="344">
        <f t="shared" si="6"/>
        <v>20.779062437262578</v>
      </c>
      <c r="DA36" s="119"/>
    </row>
    <row r="37" spans="1:105" ht="12" customHeight="1" x14ac:dyDescent="0.25">
      <c r="A37" s="158" t="s">
        <v>2136</v>
      </c>
      <c r="B37" s="344">
        <f>IF(MAE_ued!B$5=0,"",MAE_ued!B$5/B$5*1000)</f>
        <v>14.258266656095431</v>
      </c>
      <c r="C37" s="344">
        <f>IF(MAE_ued!C$5=0,"",MAE_ued!C$5/C$5*1000)</f>
        <v>14.727097464974067</v>
      </c>
      <c r="D37" s="344">
        <f>IF(MAE_ued!D$5=0,"",MAE_ued!D$5/D$5*1000)</f>
        <v>14.944400278719826</v>
      </c>
      <c r="E37" s="344">
        <f>IF(MAE_ued!E$5=0,"",MAE_ued!E$5/E$5*1000)</f>
        <v>16.978205905263092</v>
      </c>
      <c r="F37" s="344">
        <f>IF(MAE_ued!F$5=0,"",MAE_ued!F$5/F$5*1000)</f>
        <v>16.491517674522719</v>
      </c>
      <c r="G37" s="344">
        <f>IF(MAE_ued!G$5=0,"",MAE_ued!G$5/G$5*1000)</f>
        <v>16.131851650129413</v>
      </c>
      <c r="H37" s="344">
        <f>IF(MAE_ued!H$5=0,"",MAE_ued!H$5/H$5*1000)</f>
        <v>15.139476316890358</v>
      </c>
      <c r="I37" s="344">
        <f>IF(MAE_ued!I$5=0,"",MAE_ued!I$5/I$5*1000)</f>
        <v>14.411025472341551</v>
      </c>
      <c r="J37" s="344">
        <f>IF(MAE_ued!J$5=0,"",MAE_ued!J$5/J$5*1000)</f>
        <v>15.282128432520132</v>
      </c>
      <c r="K37" s="344">
        <f>IF(MAE_ued!K$5=0,"",MAE_ued!K$5/K$5*1000)</f>
        <v>14.363796516403664</v>
      </c>
      <c r="L37" s="344">
        <f>IF(MAE_ued!L$5=0,"",MAE_ued!L$5/L$5*1000)</f>
        <v>15.182056628247382</v>
      </c>
      <c r="M37" s="344">
        <f>IF(MAE_ued!M$5=0,"",MAE_ued!M$5/M$5*1000)</f>
        <v>14.689759341151941</v>
      </c>
      <c r="N37" s="344">
        <f>IF(MAE_ued!N$5=0,"",MAE_ued!N$5/N$5*1000)</f>
        <v>14.169127499889077</v>
      </c>
      <c r="O37" s="344">
        <f>IF(MAE_ued!O$5=0,"",MAE_ued!O$5/O$5*1000)</f>
        <v>14.499918931747882</v>
      </c>
      <c r="P37" s="344">
        <f>IF(MAE_ued!P$5=0,"",MAE_ued!P$5/P$5*1000)</f>
        <v>13.0350121507993</v>
      </c>
      <c r="Q37" s="344">
        <f>IF(MAE_ued!Q$5=0,"",MAE_ued!Q$5/Q$5*1000)</f>
        <v>12.271247839470258</v>
      </c>
      <c r="R37" s="344">
        <f>IF(MAE_ued!R$5=0,"",MAE_ued!R$5/R$5*1000)</f>
        <v>12.233840292333131</v>
      </c>
      <c r="S37" s="344">
        <f>IF(MAE_ued!S$5=0,"",MAE_ued!S$5/S$5*1000)</f>
        <v>13.052352520192512</v>
      </c>
      <c r="T37" s="344">
        <f>IF(MAE_ued!T$5=0,"",MAE_ued!T$5/T$5*1000)</f>
        <v>12.769168319972247</v>
      </c>
      <c r="U37" s="344">
        <f>IF(MAE_ued!U$5=0,"",MAE_ued!U$5/U$5*1000)</f>
        <v>12.729703466174042</v>
      </c>
      <c r="V37" s="344">
        <f>IF(MAE_ued!V$5=0,"",MAE_ued!V$5/V$5*1000)</f>
        <v>12.877358082088174</v>
      </c>
      <c r="W37" s="344">
        <f>IF(MAE_ued!W$5=0,"",MAE_ued!W$5/W$5*1000)</f>
        <v>12.265311402939256</v>
      </c>
      <c r="X37" s="344">
        <f>IF(MAE_ued!X$5=0,"",MAE_ued!X$5/X$5*1000)</f>
        <v>11.762271782000386</v>
      </c>
      <c r="Y37" s="344">
        <f>IF(MAE_ued!Y$5=0,"",MAE_ued!Y$5/Y$5*1000)</f>
        <v>11.38442521751896</v>
      </c>
      <c r="DA37" s="119"/>
    </row>
    <row r="38" spans="1:105" ht="12" customHeight="1" x14ac:dyDescent="0.25">
      <c r="A38" s="159" t="s">
        <v>87</v>
      </c>
      <c r="B38" s="345">
        <f t="shared" ref="B38:Y38" si="7">IF(B$12=0,"",B$33/B$12)</f>
        <v>0.73640365104922989</v>
      </c>
      <c r="C38" s="345">
        <f t="shared" si="7"/>
        <v>0.8886795418243546</v>
      </c>
      <c r="D38" s="345">
        <f t="shared" si="7"/>
        <v>0.83237106778327419</v>
      </c>
      <c r="E38" s="345">
        <f t="shared" si="7"/>
        <v>0.4982625407798596</v>
      </c>
      <c r="F38" s="345">
        <f t="shared" si="7"/>
        <v>0.61406719882594318</v>
      </c>
      <c r="G38" s="345">
        <f t="shared" si="7"/>
        <v>0.59693268035928548</v>
      </c>
      <c r="H38" s="345">
        <f t="shared" si="7"/>
        <v>0.57186177270957428</v>
      </c>
      <c r="I38" s="345">
        <f t="shared" si="7"/>
        <v>0.50644085632566471</v>
      </c>
      <c r="J38" s="345">
        <f t="shared" si="7"/>
        <v>0.38398738980337588</v>
      </c>
      <c r="K38" s="345">
        <f t="shared" si="7"/>
        <v>1.8525647675860935</v>
      </c>
      <c r="L38" s="345">
        <f t="shared" si="7"/>
        <v>1.0354228263595355</v>
      </c>
      <c r="M38" s="345">
        <f t="shared" si="7"/>
        <v>0.29073314013968105</v>
      </c>
      <c r="N38" s="345">
        <f t="shared" si="7"/>
        <v>0.89470803355759243</v>
      </c>
      <c r="O38" s="345">
        <f t="shared" si="7"/>
        <v>0.94776630095948144</v>
      </c>
      <c r="P38" s="345">
        <f t="shared" si="7"/>
        <v>1.44296238478771</v>
      </c>
      <c r="Q38" s="345">
        <f t="shared" si="7"/>
        <v>1.6773596752994635</v>
      </c>
      <c r="R38" s="345">
        <f t="shared" si="7"/>
        <v>1.66787506707893</v>
      </c>
      <c r="S38" s="345">
        <f t="shared" si="7"/>
        <v>0.76510011512797405</v>
      </c>
      <c r="T38" s="345">
        <f t="shared" si="7"/>
        <v>0.74496051158060039</v>
      </c>
      <c r="U38" s="345">
        <f t="shared" si="7"/>
        <v>0.57624806732606282</v>
      </c>
      <c r="V38" s="345">
        <f t="shared" si="7"/>
        <v>0.59415682660576341</v>
      </c>
      <c r="W38" s="345">
        <f t="shared" si="7"/>
        <v>1.1763479513848496</v>
      </c>
      <c r="X38" s="345">
        <f t="shared" si="7"/>
        <v>1.0281491685223323</v>
      </c>
      <c r="Y38" s="345">
        <f t="shared" si="7"/>
        <v>0.9368878158499846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>
    <tabColor theme="6" tint="0.59999389629810485"/>
    <pageSetUpPr fitToPage="1"/>
  </sheetPr>
  <dimension ref="A1:DA83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Machinery equipment / final energy consumption"</f>
        <v>EL: Machinery equipment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89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24</v>
      </c>
      <c r="B5" s="223">
        <v>67.968357695614799</v>
      </c>
      <c r="C5" s="223">
        <v>71.551246775580395</v>
      </c>
      <c r="D5" s="223">
        <v>73.21590713671543</v>
      </c>
      <c r="E5" s="223">
        <v>88.029234737747231</v>
      </c>
      <c r="F5" s="223">
        <v>58.371797076526207</v>
      </c>
      <c r="G5" s="223">
        <v>58.868529664660393</v>
      </c>
      <c r="H5" s="223">
        <v>62.587704213241622</v>
      </c>
      <c r="I5" s="223">
        <v>69.043250214961304</v>
      </c>
      <c r="J5" s="223">
        <v>67.268529664660363</v>
      </c>
      <c r="K5" s="223">
        <v>12.171625107480651</v>
      </c>
      <c r="L5" s="223">
        <v>18.933276010318149</v>
      </c>
      <c r="M5" s="223">
        <v>45.784350816852957</v>
      </c>
      <c r="N5" s="223">
        <v>24.386156491831471</v>
      </c>
      <c r="O5" s="223">
        <v>26.523817712811699</v>
      </c>
      <c r="P5" s="223">
        <v>36.390541702493557</v>
      </c>
      <c r="Q5" s="223">
        <v>36.607910576096288</v>
      </c>
      <c r="R5" s="223">
        <v>29.576354256233881</v>
      </c>
      <c r="S5" s="223">
        <v>49.869475494411013</v>
      </c>
      <c r="T5" s="223">
        <v>64.760361134995691</v>
      </c>
      <c r="U5" s="223">
        <v>87.218916595012914</v>
      </c>
      <c r="V5" s="223">
        <v>76.449871023215806</v>
      </c>
      <c r="W5" s="223">
        <v>89.505674978503848</v>
      </c>
      <c r="X5" s="223">
        <v>80.819346517626826</v>
      </c>
      <c r="Y5" s="223">
        <v>62.266638005159081</v>
      </c>
      <c r="DA5" s="89" t="s">
        <v>2528</v>
      </c>
    </row>
    <row r="6" spans="1:105" ht="12" customHeight="1" x14ac:dyDescent="0.25">
      <c r="A6" s="55" t="s">
        <v>91</v>
      </c>
      <c r="B6" s="259">
        <v>1.841790693622658</v>
      </c>
      <c r="C6" s="259">
        <v>1.886132907836229</v>
      </c>
      <c r="D6" s="259">
        <v>1.941970589555327</v>
      </c>
      <c r="E6" s="259">
        <v>2.487723647706777</v>
      </c>
      <c r="F6" s="259">
        <v>1.6183116983004531</v>
      </c>
      <c r="G6" s="259">
        <v>1.628026842401326</v>
      </c>
      <c r="H6" s="259">
        <v>1.732061312380929</v>
      </c>
      <c r="I6" s="259">
        <v>1.9207696200774269</v>
      </c>
      <c r="J6" s="259">
        <v>1.9046327490194259</v>
      </c>
      <c r="K6" s="259">
        <v>0.23197597194970301</v>
      </c>
      <c r="L6" s="259">
        <v>0.46938058431665353</v>
      </c>
      <c r="M6" s="259">
        <v>1.3153333855922009</v>
      </c>
      <c r="N6" s="259">
        <v>0.61894560133110688</v>
      </c>
      <c r="O6" s="259">
        <v>0.6718213594663498</v>
      </c>
      <c r="P6" s="259">
        <v>0.7987441941838278</v>
      </c>
      <c r="Q6" s="259">
        <v>0.75419711156013103</v>
      </c>
      <c r="R6" s="259">
        <v>0.62986193906454024</v>
      </c>
      <c r="S6" s="259">
        <v>1.314150611393412</v>
      </c>
      <c r="T6" s="259">
        <v>1.710782304665075</v>
      </c>
      <c r="U6" s="259">
        <v>2.3643300570240782</v>
      </c>
      <c r="V6" s="259">
        <v>2.0766641583548031</v>
      </c>
      <c r="W6" s="259">
        <v>2.1438781460274878</v>
      </c>
      <c r="X6" s="259">
        <v>2.0091238614618612</v>
      </c>
      <c r="Y6" s="259">
        <v>1.5565578747694391</v>
      </c>
      <c r="DA6" s="67" t="s">
        <v>2545</v>
      </c>
    </row>
    <row r="7" spans="1:105" ht="12" customHeight="1" x14ac:dyDescent="0.25">
      <c r="A7" s="173" t="s">
        <v>92</v>
      </c>
      <c r="B7" s="224">
        <v>2.504835343326814</v>
      </c>
      <c r="C7" s="224">
        <v>2.5651407546572709</v>
      </c>
      <c r="D7" s="224">
        <v>2.6410800017952449</v>
      </c>
      <c r="E7" s="224">
        <v>3.3833041608812149</v>
      </c>
      <c r="F7" s="224">
        <v>2.2009039096886172</v>
      </c>
      <c r="G7" s="224">
        <v>2.2141165056658041</v>
      </c>
      <c r="H7" s="224">
        <v>2.355603384838064</v>
      </c>
      <c r="I7" s="224">
        <v>2.6122466833053011</v>
      </c>
      <c r="J7" s="224">
        <v>2.59030053866642</v>
      </c>
      <c r="K7" s="224">
        <v>0.31548732185159589</v>
      </c>
      <c r="L7" s="224">
        <v>0.63835759467064879</v>
      </c>
      <c r="M7" s="224">
        <v>1.788853404405393</v>
      </c>
      <c r="N7" s="224">
        <v>0.84176601781030547</v>
      </c>
      <c r="O7" s="224">
        <v>0.91367704887423551</v>
      </c>
      <c r="P7" s="224">
        <v>1.086292104090006</v>
      </c>
      <c r="Q7" s="224">
        <v>1.0257080717217779</v>
      </c>
      <c r="R7" s="224">
        <v>0.85661223712777479</v>
      </c>
      <c r="S7" s="224">
        <v>1.7872448314950411</v>
      </c>
      <c r="T7" s="224">
        <v>2.3266639343445021</v>
      </c>
      <c r="U7" s="224">
        <v>3.2154888775527461</v>
      </c>
      <c r="V7" s="224">
        <v>2.8242632553625322</v>
      </c>
      <c r="W7" s="224">
        <v>2.9156742785973839</v>
      </c>
      <c r="X7" s="224">
        <v>2.7324084515881299</v>
      </c>
      <c r="Y7" s="224">
        <v>2.1169187096864359</v>
      </c>
      <c r="DA7" s="177" t="s">
        <v>2546</v>
      </c>
    </row>
    <row r="8" spans="1:105" ht="12" customHeight="1" x14ac:dyDescent="0.25">
      <c r="A8" s="173" t="s">
        <v>93</v>
      </c>
      <c r="B8" s="224">
        <v>3.0942083652860641</v>
      </c>
      <c r="C8" s="224">
        <v>3.168703285164864</v>
      </c>
      <c r="D8" s="224">
        <v>3.262510590452949</v>
      </c>
      <c r="E8" s="224">
        <v>4.1793757281473836</v>
      </c>
      <c r="F8" s="224">
        <v>2.7187636531447619</v>
      </c>
      <c r="G8" s="224">
        <v>2.7350850952342278</v>
      </c>
      <c r="H8" s="224">
        <v>2.9098630047999618</v>
      </c>
      <c r="I8" s="224">
        <v>3.2268929617300768</v>
      </c>
      <c r="J8" s="224">
        <v>3.1997830183526359</v>
      </c>
      <c r="K8" s="224">
        <v>0.38971963287550082</v>
      </c>
      <c r="L8" s="224">
        <v>0.78855938165197792</v>
      </c>
      <c r="M8" s="224">
        <v>2.2097600877948991</v>
      </c>
      <c r="N8" s="224">
        <v>1.0398286102362599</v>
      </c>
      <c r="O8" s="224">
        <v>1.1286598839034681</v>
      </c>
      <c r="P8" s="224">
        <v>1.3418902462288309</v>
      </c>
      <c r="Q8" s="224">
        <v>1.26705114742102</v>
      </c>
      <c r="R8" s="224">
        <v>1.058168057628428</v>
      </c>
      <c r="S8" s="224">
        <v>2.207773027140933</v>
      </c>
      <c r="T8" s="224">
        <v>2.874114271837326</v>
      </c>
      <c r="U8" s="224">
        <v>3.972074495800451</v>
      </c>
      <c r="V8" s="224">
        <v>3.4887957860360679</v>
      </c>
      <c r="W8" s="224">
        <v>3.6017152853261809</v>
      </c>
      <c r="X8" s="224">
        <v>3.3753280872559261</v>
      </c>
      <c r="Y8" s="224">
        <v>2.6150172296126559</v>
      </c>
      <c r="DA8" s="177" t="s">
        <v>2547</v>
      </c>
    </row>
    <row r="9" spans="1:105" ht="12" customHeight="1" x14ac:dyDescent="0.25">
      <c r="A9" s="173" t="s">
        <v>94</v>
      </c>
      <c r="B9" s="224">
        <v>1.9154623213675639</v>
      </c>
      <c r="C9" s="224">
        <v>1.961578224149678</v>
      </c>
      <c r="D9" s="224">
        <v>2.01964941313754</v>
      </c>
      <c r="E9" s="224">
        <v>2.5872325936150471</v>
      </c>
      <c r="F9" s="224">
        <v>1.6830441662324711</v>
      </c>
      <c r="G9" s="224">
        <v>1.693147916097379</v>
      </c>
      <c r="H9" s="224">
        <v>1.801343764876167</v>
      </c>
      <c r="I9" s="224">
        <v>1.997600404880524</v>
      </c>
      <c r="J9" s="224">
        <v>1.9808180589802029</v>
      </c>
      <c r="K9" s="224">
        <v>0.24125501082769099</v>
      </c>
      <c r="L9" s="224">
        <v>0.48815580768931971</v>
      </c>
      <c r="M9" s="224">
        <v>1.3679467210158891</v>
      </c>
      <c r="N9" s="224">
        <v>0.64370342538435121</v>
      </c>
      <c r="O9" s="224">
        <v>0.69869421384500363</v>
      </c>
      <c r="P9" s="224">
        <v>0.83069396195118073</v>
      </c>
      <c r="Q9" s="224">
        <v>0.7843649960225364</v>
      </c>
      <c r="R9" s="224">
        <v>0.65505641662712211</v>
      </c>
      <c r="S9" s="224">
        <v>1.3667166358491489</v>
      </c>
      <c r="T9" s="224">
        <v>1.779213596851678</v>
      </c>
      <c r="U9" s="224">
        <v>2.4589032593050408</v>
      </c>
      <c r="V9" s="224">
        <v>2.1597307246889952</v>
      </c>
      <c r="W9" s="224">
        <v>2.229633271868587</v>
      </c>
      <c r="X9" s="224">
        <v>2.0894888159203351</v>
      </c>
      <c r="Y9" s="224">
        <v>1.6188201897602159</v>
      </c>
      <c r="DA9" s="177" t="s">
        <v>2548</v>
      </c>
    </row>
    <row r="10" spans="1:105" ht="12" customHeight="1" x14ac:dyDescent="0.25">
      <c r="A10" s="56" t="s">
        <v>95</v>
      </c>
      <c r="B10" s="260">
        <v>1.98913394911247</v>
      </c>
      <c r="C10" s="260">
        <v>2.0079304771441899</v>
      </c>
      <c r="D10" s="260">
        <v>2.0656106985076801</v>
      </c>
      <c r="E10" s="260">
        <v>2.6867415395233181</v>
      </c>
      <c r="F10" s="260">
        <v>1.737576925045472</v>
      </c>
      <c r="G10" s="260">
        <v>1.7330703880525291</v>
      </c>
      <c r="H10" s="260">
        <v>1.8419242133820499</v>
      </c>
      <c r="I10" s="260">
        <v>2.032283178912246</v>
      </c>
      <c r="J10" s="260">
        <v>2.0139579406793708</v>
      </c>
      <c r="K10" s="260">
        <v>0.30163826228051838</v>
      </c>
      <c r="L10" s="260">
        <v>0.49841800025053551</v>
      </c>
      <c r="M10" s="260">
        <v>1.378600986242128</v>
      </c>
      <c r="N10" s="260">
        <v>0.6541125017002779</v>
      </c>
      <c r="O10" s="260">
        <v>0.71933812892273241</v>
      </c>
      <c r="P10" s="260">
        <v>0.96153424594746395</v>
      </c>
      <c r="Q10" s="260">
        <v>0.9777577285036112</v>
      </c>
      <c r="R10" s="260">
        <v>0.78454491496754342</v>
      </c>
      <c r="S10" s="260">
        <v>1.3812928329176899</v>
      </c>
      <c r="T10" s="260">
        <v>1.8086931043575609</v>
      </c>
      <c r="U10" s="260">
        <v>2.4732690805794899</v>
      </c>
      <c r="V10" s="260">
        <v>2.1894206049760991</v>
      </c>
      <c r="W10" s="260">
        <v>2.3392016383935901</v>
      </c>
      <c r="X10" s="260">
        <v>2.1434602259141879</v>
      </c>
      <c r="Y10" s="260">
        <v>1.6640412559048099</v>
      </c>
      <c r="DA10" s="68" t="s">
        <v>2549</v>
      </c>
    </row>
    <row r="11" spans="1:105" ht="12" customHeight="1" x14ac:dyDescent="0.25">
      <c r="A11" s="37" t="s">
        <v>159</v>
      </c>
      <c r="B11" s="226">
        <v>0</v>
      </c>
      <c r="C11" s="226">
        <v>0</v>
      </c>
      <c r="D11" s="226">
        <v>0</v>
      </c>
      <c r="E11" s="226">
        <v>0</v>
      </c>
      <c r="F11" s="226">
        <v>0</v>
      </c>
      <c r="G11" s="226">
        <v>0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</v>
      </c>
      <c r="N11" s="226">
        <v>3.850108068499912E-2</v>
      </c>
      <c r="O11" s="226">
        <v>0.1402091342142476</v>
      </c>
      <c r="P11" s="226">
        <v>0.40312969464380738</v>
      </c>
      <c r="Q11" s="226">
        <v>0.48734174495117849</v>
      </c>
      <c r="R11" s="226">
        <v>0.36494097312426538</v>
      </c>
      <c r="S11" s="226">
        <v>0.22878150023842281</v>
      </c>
      <c r="T11" s="226">
        <v>0.31855214164558782</v>
      </c>
      <c r="U11" s="226">
        <v>0.21455492998534201</v>
      </c>
      <c r="V11" s="226">
        <v>0.20249273660945449</v>
      </c>
      <c r="W11" s="226">
        <v>0.3910635207396021</v>
      </c>
      <c r="X11" s="226">
        <v>0.18440831091157339</v>
      </c>
      <c r="Y11" s="226">
        <v>0.14237447901894959</v>
      </c>
      <c r="DA11" s="69" t="s">
        <v>2550</v>
      </c>
    </row>
    <row r="12" spans="1:105" ht="12" customHeight="1" x14ac:dyDescent="0.25">
      <c r="A12" s="37" t="s">
        <v>35</v>
      </c>
      <c r="B12" s="226">
        <v>0</v>
      </c>
      <c r="C12" s="226">
        <v>7.6852481933618651E-3</v>
      </c>
      <c r="D12" s="226">
        <v>9.6215369195163849E-3</v>
      </c>
      <c r="E12" s="226">
        <v>0</v>
      </c>
      <c r="F12" s="226">
        <v>4.4206397154643648E-4</v>
      </c>
      <c r="G12" s="226">
        <v>6.4350221009785288E-3</v>
      </c>
      <c r="H12" s="226">
        <v>8.2873815607774973E-3</v>
      </c>
      <c r="I12" s="226">
        <v>1.8648559548245271E-2</v>
      </c>
      <c r="J12" s="226">
        <v>1.5833737995892799E-2</v>
      </c>
      <c r="K12" s="226">
        <v>0.17823722459322369</v>
      </c>
      <c r="L12" s="226">
        <v>8.770661962813231E-2</v>
      </c>
      <c r="M12" s="226">
        <v>1.5929371933429349E-2</v>
      </c>
      <c r="N12" s="226">
        <v>6.2352004102869202E-2</v>
      </c>
      <c r="O12" s="226">
        <v>5.1939250979548442E-2</v>
      </c>
      <c r="P12" s="226">
        <v>6.9176765266253479E-2</v>
      </c>
      <c r="Q12" s="226">
        <v>0.1089657055877651</v>
      </c>
      <c r="R12" s="226">
        <v>6.5828323378326767E-2</v>
      </c>
      <c r="S12" s="226">
        <v>2.8555009176150722E-2</v>
      </c>
      <c r="T12" s="226">
        <v>1.220093074049056E-2</v>
      </c>
      <c r="U12" s="226">
        <v>1.43651266789611E-2</v>
      </c>
      <c r="V12" s="226">
        <v>1.9451641985770349E-3</v>
      </c>
      <c r="W12" s="226">
        <v>0.22527529935863719</v>
      </c>
      <c r="X12" s="226">
        <v>0.22980459566896899</v>
      </c>
      <c r="Y12" s="226">
        <v>0.26329806092838992</v>
      </c>
      <c r="DA12" s="69" t="s">
        <v>2551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2552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2553</v>
      </c>
    </row>
    <row r="15" spans="1:105" ht="12" customHeight="1" x14ac:dyDescent="0.25">
      <c r="A15" s="37" t="s">
        <v>40</v>
      </c>
      <c r="B15" s="226">
        <v>1.98913394911247</v>
      </c>
      <c r="C15" s="226">
        <v>2.0002452289508281</v>
      </c>
      <c r="D15" s="226">
        <v>2.0559891615881631</v>
      </c>
      <c r="E15" s="226">
        <v>2.6867415395233181</v>
      </c>
      <c r="F15" s="226">
        <v>1.737134861073925</v>
      </c>
      <c r="G15" s="226">
        <v>1.7266353659515501</v>
      </c>
      <c r="H15" s="226">
        <v>1.833636831821273</v>
      </c>
      <c r="I15" s="226">
        <v>2.0136346193640011</v>
      </c>
      <c r="J15" s="226">
        <v>1.998124202683478</v>
      </c>
      <c r="K15" s="226">
        <v>0.1234010376872946</v>
      </c>
      <c r="L15" s="226">
        <v>0.4107113806224032</v>
      </c>
      <c r="M15" s="226">
        <v>1.362671614308699</v>
      </c>
      <c r="N15" s="226">
        <v>0.55325941691240954</v>
      </c>
      <c r="O15" s="226">
        <v>0.52718974372893634</v>
      </c>
      <c r="P15" s="226">
        <v>0.48922778603740302</v>
      </c>
      <c r="Q15" s="226">
        <v>0.38145027796466757</v>
      </c>
      <c r="R15" s="226">
        <v>0.3537756184649512</v>
      </c>
      <c r="S15" s="226">
        <v>1.123956323503116</v>
      </c>
      <c r="T15" s="226">
        <v>1.477940031971483</v>
      </c>
      <c r="U15" s="226">
        <v>2.2443490239151869</v>
      </c>
      <c r="V15" s="226">
        <v>1.984982704168067</v>
      </c>
      <c r="W15" s="226">
        <v>1.7228628182953509</v>
      </c>
      <c r="X15" s="226">
        <v>1.7292473193336451</v>
      </c>
      <c r="Y15" s="226">
        <v>1.258368715957471</v>
      </c>
      <c r="DA15" s="69" t="s">
        <v>2554</v>
      </c>
    </row>
    <row r="16" spans="1:105" ht="12" customHeight="1" x14ac:dyDescent="0.25">
      <c r="A16" s="57" t="s">
        <v>2555</v>
      </c>
      <c r="B16" s="261">
        <f t="shared" ref="B16:Y16" si="0">B17+B23</f>
        <v>12.672149120114501</v>
      </c>
      <c r="C16" s="261">
        <f t="shared" si="0"/>
        <v>13.034806464611883</v>
      </c>
      <c r="D16" s="261">
        <f t="shared" si="0"/>
        <v>13.32771521026749</v>
      </c>
      <c r="E16" s="261">
        <f t="shared" si="0"/>
        <v>16.776062580298802</v>
      </c>
      <c r="F16" s="261">
        <f t="shared" si="0"/>
        <v>10.912644428852197</v>
      </c>
      <c r="G16" s="261">
        <f t="shared" si="0"/>
        <v>10.908445193148346</v>
      </c>
      <c r="H16" s="261">
        <f t="shared" si="0"/>
        <v>11.595347491625613</v>
      </c>
      <c r="I16" s="261">
        <f t="shared" si="0"/>
        <v>12.81332681072133</v>
      </c>
      <c r="J16" s="261">
        <f t="shared" si="0"/>
        <v>12.710667504127066</v>
      </c>
      <c r="K16" s="261">
        <f t="shared" si="0"/>
        <v>2.3559866555030911</v>
      </c>
      <c r="L16" s="261">
        <f t="shared" si="0"/>
        <v>3.3437601797427821</v>
      </c>
      <c r="M16" s="261">
        <f t="shared" si="0"/>
        <v>8.8012420916277954</v>
      </c>
      <c r="N16" s="261">
        <f t="shared" si="0"/>
        <v>4.317194967269109</v>
      </c>
      <c r="O16" s="261">
        <f t="shared" si="0"/>
        <v>4.7007996798980409</v>
      </c>
      <c r="P16" s="261">
        <f t="shared" si="0"/>
        <v>6.7872213421507839</v>
      </c>
      <c r="Q16" s="261">
        <f t="shared" si="0"/>
        <v>6.9666776033297371</v>
      </c>
      <c r="R16" s="261">
        <f t="shared" si="0"/>
        <v>5.5754952829432307</v>
      </c>
      <c r="S16" s="261">
        <f t="shared" si="0"/>
        <v>8.9532814602243036</v>
      </c>
      <c r="T16" s="261">
        <f t="shared" si="0"/>
        <v>11.722804952405157</v>
      </c>
      <c r="U16" s="261">
        <f t="shared" si="0"/>
        <v>15.939643462151409</v>
      </c>
      <c r="V16" s="261">
        <f t="shared" si="0"/>
        <v>14.093696341096576</v>
      </c>
      <c r="W16" s="261">
        <f t="shared" si="0"/>
        <v>15.881955484445411</v>
      </c>
      <c r="X16" s="261">
        <f t="shared" si="0"/>
        <v>14.331126698777954</v>
      </c>
      <c r="Y16" s="261">
        <f t="shared" si="0"/>
        <v>10.978058710428245</v>
      </c>
      <c r="DA16" s="70"/>
    </row>
    <row r="17" spans="1:105" ht="12" customHeight="1" x14ac:dyDescent="0.25">
      <c r="A17" s="60" t="s">
        <v>2556</v>
      </c>
      <c r="B17" s="329">
        <v>2.483696417556911</v>
      </c>
      <c r="C17" s="329">
        <v>3.2155101175577818</v>
      </c>
      <c r="D17" s="329">
        <v>2.9715820485398399</v>
      </c>
      <c r="E17" s="329">
        <v>1.2560329742593941</v>
      </c>
      <c r="F17" s="329">
        <v>1.194787408767201</v>
      </c>
      <c r="G17" s="329">
        <v>1.0658442834130699</v>
      </c>
      <c r="H17" s="329">
        <v>1.092975170331133</v>
      </c>
      <c r="I17" s="329">
        <v>0.97081880070980076</v>
      </c>
      <c r="J17" s="329">
        <v>0.55531718943225616</v>
      </c>
      <c r="K17" s="329">
        <v>1.952758217166082</v>
      </c>
      <c r="L17" s="329">
        <v>1.291021074257384</v>
      </c>
      <c r="M17" s="329">
        <v>0.2087204609456865</v>
      </c>
      <c r="N17" s="329">
        <v>1.3889346930576509</v>
      </c>
      <c r="O17" s="329">
        <v>1.574215960510204</v>
      </c>
      <c r="P17" s="329">
        <v>4.632374282596655</v>
      </c>
      <c r="Q17" s="329">
        <v>5.3222169430090398</v>
      </c>
      <c r="R17" s="329">
        <v>4.0449155719638954</v>
      </c>
      <c r="S17" s="329">
        <v>2.0237543984770818</v>
      </c>
      <c r="T17" s="329">
        <v>2.6682083485734172</v>
      </c>
      <c r="U17" s="329">
        <v>2.063070964853889</v>
      </c>
      <c r="V17" s="329">
        <v>2.0029297810186759</v>
      </c>
      <c r="W17" s="329">
        <v>7.3272972350515637</v>
      </c>
      <c r="X17" s="329">
        <v>5.5305049295636142</v>
      </c>
      <c r="Y17" s="329">
        <v>3.9841230530846712</v>
      </c>
      <c r="DA17" s="72" t="s">
        <v>2557</v>
      </c>
    </row>
    <row r="18" spans="1:105" ht="12" customHeight="1" x14ac:dyDescent="0.25">
      <c r="A18" s="59" t="s">
        <v>28</v>
      </c>
      <c r="B18" s="230">
        <v>0.1145496460769736</v>
      </c>
      <c r="C18" s="230">
        <v>0.51501687464827495</v>
      </c>
      <c r="D18" s="230">
        <v>0.37030516604282282</v>
      </c>
      <c r="E18" s="230">
        <v>0.28245559867341707</v>
      </c>
      <c r="F18" s="230">
        <v>0.34936527256944111</v>
      </c>
      <c r="G18" s="230">
        <v>0.33544011325359779</v>
      </c>
      <c r="H18" s="230">
        <v>0.24924137259389731</v>
      </c>
      <c r="I18" s="230">
        <v>0.14318730340321559</v>
      </c>
      <c r="J18" s="230">
        <v>0</v>
      </c>
      <c r="K18" s="230">
        <v>0</v>
      </c>
      <c r="L18" s="230">
        <v>0</v>
      </c>
      <c r="M18" s="230">
        <v>0</v>
      </c>
      <c r="N18" s="230">
        <v>0</v>
      </c>
      <c r="O18" s="230">
        <v>0</v>
      </c>
      <c r="P18" s="230">
        <v>0</v>
      </c>
      <c r="Q18" s="230">
        <v>0</v>
      </c>
      <c r="R18" s="230">
        <v>0</v>
      </c>
      <c r="S18" s="230">
        <v>0</v>
      </c>
      <c r="T18" s="230">
        <v>0</v>
      </c>
      <c r="U18" s="230">
        <v>0</v>
      </c>
      <c r="V18" s="230">
        <v>0</v>
      </c>
      <c r="W18" s="230">
        <v>0</v>
      </c>
      <c r="X18" s="230">
        <v>0</v>
      </c>
      <c r="Y18" s="230">
        <v>0</v>
      </c>
      <c r="DA18" s="71" t="s">
        <v>2558</v>
      </c>
    </row>
    <row r="19" spans="1:105" ht="12" customHeight="1" x14ac:dyDescent="0.25">
      <c r="A19" s="59" t="s">
        <v>31</v>
      </c>
      <c r="B19" s="230">
        <v>0</v>
      </c>
      <c r="C19" s="230">
        <v>0</v>
      </c>
      <c r="D19" s="230">
        <v>0</v>
      </c>
      <c r="E19" s="230">
        <v>0</v>
      </c>
      <c r="F19" s="230">
        <v>0</v>
      </c>
      <c r="G19" s="230">
        <v>0</v>
      </c>
      <c r="H19" s="230">
        <v>0</v>
      </c>
      <c r="I19" s="230">
        <v>0</v>
      </c>
      <c r="J19" s="230">
        <v>0</v>
      </c>
      <c r="K19" s="230">
        <v>0</v>
      </c>
      <c r="L19" s="230">
        <v>0</v>
      </c>
      <c r="M19" s="230">
        <v>0</v>
      </c>
      <c r="N19" s="230">
        <v>0.45740905643240071</v>
      </c>
      <c r="O19" s="230">
        <v>0.23248963735261791</v>
      </c>
      <c r="P19" s="230">
        <v>1.778715312850792</v>
      </c>
      <c r="Q19" s="230">
        <v>0.61441830370543171</v>
      </c>
      <c r="R19" s="230">
        <v>0.60444246339678986</v>
      </c>
      <c r="S19" s="230">
        <v>0.41759246126309152</v>
      </c>
      <c r="T19" s="230">
        <v>0.42464211795547802</v>
      </c>
      <c r="U19" s="230">
        <v>0.39491421742457289</v>
      </c>
      <c r="V19" s="230">
        <v>0.39269790590687492</v>
      </c>
      <c r="W19" s="230">
        <v>0.97212982193297159</v>
      </c>
      <c r="X19" s="230">
        <v>1.0071018476652069</v>
      </c>
      <c r="Y19" s="230">
        <v>1.1781411628212199</v>
      </c>
      <c r="DA19" s="71" t="s">
        <v>2559</v>
      </c>
    </row>
    <row r="20" spans="1:105" ht="12" customHeight="1" x14ac:dyDescent="0.25">
      <c r="A20" s="59" t="s">
        <v>159</v>
      </c>
      <c r="B20" s="230">
        <v>0</v>
      </c>
      <c r="C20" s="230">
        <v>0</v>
      </c>
      <c r="D20" s="230">
        <v>0</v>
      </c>
      <c r="E20" s="230">
        <v>0</v>
      </c>
      <c r="F20" s="230">
        <v>0</v>
      </c>
      <c r="G20" s="230">
        <v>0</v>
      </c>
      <c r="H20" s="230">
        <v>0</v>
      </c>
      <c r="I20" s="230">
        <v>0</v>
      </c>
      <c r="J20" s="230">
        <v>0</v>
      </c>
      <c r="K20" s="230">
        <v>0</v>
      </c>
      <c r="L20" s="230">
        <v>0</v>
      </c>
      <c r="M20" s="230">
        <v>0</v>
      </c>
      <c r="N20" s="230">
        <v>0.20377635090835131</v>
      </c>
      <c r="O20" s="230">
        <v>0.83153286185538777</v>
      </c>
      <c r="P20" s="230">
        <v>1.775620399974071</v>
      </c>
      <c r="Q20" s="230">
        <v>2.100966689499931</v>
      </c>
      <c r="R20" s="230">
        <v>1.5788856552430659</v>
      </c>
      <c r="S20" s="230">
        <v>1.410506408459103</v>
      </c>
      <c r="T20" s="230">
        <v>1.9516090487378579</v>
      </c>
      <c r="U20" s="230">
        <v>1.326570425931533</v>
      </c>
      <c r="V20" s="230">
        <v>1.2334074263293719</v>
      </c>
      <c r="W20" s="230">
        <v>1.9417766395597811</v>
      </c>
      <c r="X20" s="230">
        <v>0.93850531227529477</v>
      </c>
      <c r="Y20" s="230">
        <v>0.79130856709886599</v>
      </c>
      <c r="DA20" s="71" t="s">
        <v>2560</v>
      </c>
    </row>
    <row r="21" spans="1:105" ht="12" customHeight="1" x14ac:dyDescent="0.25">
      <c r="A21" s="59" t="s">
        <v>32</v>
      </c>
      <c r="B21" s="230">
        <v>2.369146771479937</v>
      </c>
      <c r="C21" s="230">
        <v>2.6627660040594661</v>
      </c>
      <c r="D21" s="230">
        <v>2.552812659328632</v>
      </c>
      <c r="E21" s="230">
        <v>0.97357737558597679</v>
      </c>
      <c r="F21" s="230">
        <v>0.84294914773527285</v>
      </c>
      <c r="G21" s="230">
        <v>0.69372163971080847</v>
      </c>
      <c r="H21" s="230">
        <v>0.79626683742674376</v>
      </c>
      <c r="I21" s="230">
        <v>0.71795632898085149</v>
      </c>
      <c r="J21" s="230">
        <v>0.45899453247595129</v>
      </c>
      <c r="K21" s="230">
        <v>1.370345629126329</v>
      </c>
      <c r="L21" s="230">
        <v>0.85266261521550257</v>
      </c>
      <c r="M21" s="230">
        <v>0.1082755177444517</v>
      </c>
      <c r="N21" s="230">
        <v>0.3977361109735798</v>
      </c>
      <c r="O21" s="230">
        <v>0.2021593645816982</v>
      </c>
      <c r="P21" s="230">
        <v>0.7733433879407754</v>
      </c>
      <c r="Q21" s="230">
        <v>2.1370726482263298</v>
      </c>
      <c r="R21" s="230">
        <v>1.576786887903967</v>
      </c>
      <c r="S21" s="230">
        <v>1.960535251863255E-2</v>
      </c>
      <c r="T21" s="230">
        <v>0.21720820448140671</v>
      </c>
      <c r="U21" s="230">
        <v>0.25276826349104448</v>
      </c>
      <c r="V21" s="230">
        <v>0.36497622149227088</v>
      </c>
      <c r="W21" s="230">
        <v>3.2948146585145399</v>
      </c>
      <c r="X21" s="230">
        <v>2.4153581065001091</v>
      </c>
      <c r="Y21" s="230">
        <v>0.551278951161838</v>
      </c>
      <c r="DA21" s="71" t="s">
        <v>2561</v>
      </c>
    </row>
    <row r="22" spans="1:105" ht="12" customHeight="1" x14ac:dyDescent="0.25">
      <c r="A22" s="59" t="s">
        <v>35</v>
      </c>
      <c r="B22" s="230">
        <v>0</v>
      </c>
      <c r="C22" s="230">
        <v>3.7727238850040742E-2</v>
      </c>
      <c r="D22" s="230">
        <v>4.8464223168385473E-2</v>
      </c>
      <c r="E22" s="230">
        <v>0</v>
      </c>
      <c r="F22" s="230">
        <v>2.4729884624866629E-3</v>
      </c>
      <c r="G22" s="230">
        <v>3.6682530448664021E-2</v>
      </c>
      <c r="H22" s="230">
        <v>4.7466960310491593E-2</v>
      </c>
      <c r="I22" s="230">
        <v>0.10967516832573369</v>
      </c>
      <c r="J22" s="230">
        <v>9.632265695630482E-2</v>
      </c>
      <c r="K22" s="230">
        <v>0.58241258803975304</v>
      </c>
      <c r="L22" s="230">
        <v>0.43835845904188159</v>
      </c>
      <c r="M22" s="230">
        <v>0.1004449432012348</v>
      </c>
      <c r="N22" s="230">
        <v>0.33001317474331882</v>
      </c>
      <c r="O22" s="230">
        <v>0.30803409672050042</v>
      </c>
      <c r="P22" s="230">
        <v>0.30469518183101729</v>
      </c>
      <c r="Q22" s="230">
        <v>0.46975930157734669</v>
      </c>
      <c r="R22" s="230">
        <v>0.28480056542007171</v>
      </c>
      <c r="S22" s="230">
        <v>0.1760501762362548</v>
      </c>
      <c r="T22" s="230">
        <v>7.4748977398674102E-2</v>
      </c>
      <c r="U22" s="230">
        <v>8.8818058006738684E-2</v>
      </c>
      <c r="V22" s="230">
        <v>1.184822729015811E-2</v>
      </c>
      <c r="W22" s="230">
        <v>1.1185761150442699</v>
      </c>
      <c r="X22" s="230">
        <v>1.1695396631230039</v>
      </c>
      <c r="Y22" s="230">
        <v>1.4633943720027469</v>
      </c>
      <c r="DA22" s="71" t="s">
        <v>2562</v>
      </c>
    </row>
    <row r="23" spans="1:105" ht="12" customHeight="1" x14ac:dyDescent="0.25">
      <c r="A23" s="60" t="s">
        <v>2563</v>
      </c>
      <c r="B23" s="329">
        <v>10.188452702557591</v>
      </c>
      <c r="C23" s="329">
        <v>9.8192963470541006</v>
      </c>
      <c r="D23" s="329">
        <v>10.35613316172765</v>
      </c>
      <c r="E23" s="329">
        <v>15.52002960603941</v>
      </c>
      <c r="F23" s="329">
        <v>9.7178570200849954</v>
      </c>
      <c r="G23" s="329">
        <v>9.8426009097352765</v>
      </c>
      <c r="H23" s="329">
        <v>10.50237232129448</v>
      </c>
      <c r="I23" s="329">
        <v>11.84250801001153</v>
      </c>
      <c r="J23" s="329">
        <v>12.155350314694809</v>
      </c>
      <c r="K23" s="329">
        <v>0.403228438337009</v>
      </c>
      <c r="L23" s="329">
        <v>2.0527391054853981</v>
      </c>
      <c r="M23" s="329">
        <v>8.5925216306821088</v>
      </c>
      <c r="N23" s="329">
        <v>2.9282602742114578</v>
      </c>
      <c r="O23" s="329">
        <v>3.126583719387837</v>
      </c>
      <c r="P23" s="329">
        <v>2.1548470595541289</v>
      </c>
      <c r="Q23" s="329">
        <v>1.644460660320697</v>
      </c>
      <c r="R23" s="329">
        <v>1.5305797109793351</v>
      </c>
      <c r="S23" s="329">
        <v>6.9295270617472218</v>
      </c>
      <c r="T23" s="329">
        <v>9.0545966038317403</v>
      </c>
      <c r="U23" s="329">
        <v>13.87657249729752</v>
      </c>
      <c r="V23" s="329">
        <v>12.090766560077901</v>
      </c>
      <c r="W23" s="329">
        <v>8.5546582493938477</v>
      </c>
      <c r="X23" s="329">
        <v>8.8006217692143398</v>
      </c>
      <c r="Y23" s="329">
        <v>6.9939356573435738</v>
      </c>
      <c r="DA23" s="72" t="s">
        <v>2564</v>
      </c>
    </row>
    <row r="24" spans="1:105" ht="12" customHeight="1" x14ac:dyDescent="0.25">
      <c r="A24" s="57" t="s">
        <v>2565</v>
      </c>
      <c r="B24" s="261">
        <f t="shared" ref="B24:Y24" si="1">B25+B26</f>
        <v>1.878626507495111</v>
      </c>
      <c r="C24" s="261">
        <f t="shared" si="1"/>
        <v>3.4522824496767179</v>
      </c>
      <c r="D24" s="261">
        <f t="shared" si="1"/>
        <v>3.6525520939832603</v>
      </c>
      <c r="E24" s="261">
        <f t="shared" si="1"/>
        <v>2.5374781206609129</v>
      </c>
      <c r="F24" s="261">
        <f t="shared" si="1"/>
        <v>2.2108151984319266</v>
      </c>
      <c r="G24" s="261">
        <f t="shared" si="1"/>
        <v>2.9602205969843749</v>
      </c>
      <c r="H24" s="261">
        <f t="shared" si="1"/>
        <v>3.2259241371711793</v>
      </c>
      <c r="I24" s="261">
        <f t="shared" si="1"/>
        <v>3.8966643970541321</v>
      </c>
      <c r="J24" s="261">
        <f t="shared" si="1"/>
        <v>3.7213697891908888</v>
      </c>
      <c r="K24" s="261">
        <f t="shared" si="1"/>
        <v>1.0375754870731038</v>
      </c>
      <c r="L24" s="261">
        <f t="shared" si="1"/>
        <v>1.5003564502235969</v>
      </c>
      <c r="M24" s="261">
        <f t="shared" si="1"/>
        <v>2.584103916911288</v>
      </c>
      <c r="N24" s="261">
        <f t="shared" si="1"/>
        <v>1.8210587320569034</v>
      </c>
      <c r="O24" s="261">
        <f t="shared" si="1"/>
        <v>1.950597679326731</v>
      </c>
      <c r="P24" s="261">
        <f t="shared" si="1"/>
        <v>2.539771811824072</v>
      </c>
      <c r="Q24" s="261">
        <f t="shared" si="1"/>
        <v>2.6990874439565009</v>
      </c>
      <c r="R24" s="261">
        <f t="shared" si="1"/>
        <v>2.0992921394767832</v>
      </c>
      <c r="S24" s="261">
        <f t="shared" si="1"/>
        <v>3.1396275919267573</v>
      </c>
      <c r="T24" s="261">
        <f t="shared" si="1"/>
        <v>3.4826944359998828</v>
      </c>
      <c r="U24" s="261">
        <f t="shared" si="1"/>
        <v>4.6352536738826178</v>
      </c>
      <c r="V24" s="261">
        <f t="shared" si="1"/>
        <v>3.2248571954771341</v>
      </c>
      <c r="W24" s="261">
        <f t="shared" si="1"/>
        <v>6.6118971491702894</v>
      </c>
      <c r="X24" s="261">
        <f t="shared" si="1"/>
        <v>6.102586951976944</v>
      </c>
      <c r="Y24" s="261">
        <f t="shared" si="1"/>
        <v>4.9363036407299958</v>
      </c>
      <c r="DA24" s="70"/>
    </row>
    <row r="25" spans="1:105" ht="12" customHeight="1" x14ac:dyDescent="0.25">
      <c r="A25" s="60" t="s">
        <v>2566</v>
      </c>
      <c r="B25" s="262">
        <v>0</v>
      </c>
      <c r="C25" s="262">
        <v>1.528426883683764</v>
      </c>
      <c r="D25" s="262">
        <v>1.671742092636826</v>
      </c>
      <c r="E25" s="262">
        <v>0</v>
      </c>
      <c r="F25" s="262">
        <v>0.56013726616546256</v>
      </c>
      <c r="G25" s="262">
        <v>1.2996332177350209</v>
      </c>
      <c r="H25" s="262">
        <v>1.45922159854263</v>
      </c>
      <c r="I25" s="262">
        <v>1.9374793845751559</v>
      </c>
      <c r="J25" s="262">
        <v>1.778644385191074</v>
      </c>
      <c r="K25" s="262">
        <v>0.80095999568440668</v>
      </c>
      <c r="L25" s="262">
        <v>1.0215882542206101</v>
      </c>
      <c r="M25" s="262">
        <v>1.242463863607242</v>
      </c>
      <c r="N25" s="262">
        <v>1.189734218699174</v>
      </c>
      <c r="O25" s="262">
        <v>1.265339892671054</v>
      </c>
      <c r="P25" s="262">
        <v>1.7250527337565671</v>
      </c>
      <c r="Q25" s="262">
        <v>1.929806390165167</v>
      </c>
      <c r="R25" s="262">
        <v>1.4568329616309521</v>
      </c>
      <c r="S25" s="262">
        <v>1.7991939683054761</v>
      </c>
      <c r="T25" s="262">
        <v>1.737696485241506</v>
      </c>
      <c r="U25" s="262">
        <v>2.2236370157180572</v>
      </c>
      <c r="V25" s="262">
        <v>1.106659753955235</v>
      </c>
      <c r="W25" s="262">
        <v>4.4251414402222498</v>
      </c>
      <c r="X25" s="262">
        <v>4.0532806132858461</v>
      </c>
      <c r="Y25" s="262">
        <v>3.348614608465168</v>
      </c>
      <c r="DA25" s="72" t="s">
        <v>2567</v>
      </c>
    </row>
    <row r="26" spans="1:105" ht="12" customHeight="1" x14ac:dyDescent="0.25">
      <c r="A26" s="60" t="s">
        <v>2568</v>
      </c>
      <c r="B26" s="262">
        <v>1.878626507495111</v>
      </c>
      <c r="C26" s="262">
        <v>1.9238555659929539</v>
      </c>
      <c r="D26" s="262">
        <v>1.980810001346434</v>
      </c>
      <c r="E26" s="262">
        <v>2.5374781206609129</v>
      </c>
      <c r="F26" s="262">
        <v>1.650677932266464</v>
      </c>
      <c r="G26" s="262">
        <v>1.660587379249354</v>
      </c>
      <c r="H26" s="262">
        <v>1.7667025386285491</v>
      </c>
      <c r="I26" s="262">
        <v>1.959185012478976</v>
      </c>
      <c r="J26" s="262">
        <v>1.942725403999815</v>
      </c>
      <c r="K26" s="262">
        <v>0.23661549138869711</v>
      </c>
      <c r="L26" s="262">
        <v>0.47876819600298681</v>
      </c>
      <c r="M26" s="262">
        <v>1.341640053304046</v>
      </c>
      <c r="N26" s="262">
        <v>0.63132451335772943</v>
      </c>
      <c r="O26" s="262">
        <v>0.68525778665567694</v>
      </c>
      <c r="P26" s="262">
        <v>0.81471907806750465</v>
      </c>
      <c r="Q26" s="262">
        <v>0.76928105379133382</v>
      </c>
      <c r="R26" s="262">
        <v>0.64245917784583129</v>
      </c>
      <c r="S26" s="262">
        <v>1.340433623621281</v>
      </c>
      <c r="T26" s="262">
        <v>1.744997950758377</v>
      </c>
      <c r="U26" s="262">
        <v>2.4116166581645602</v>
      </c>
      <c r="V26" s="262">
        <v>2.1181974415218989</v>
      </c>
      <c r="W26" s="262">
        <v>2.1867557089480392</v>
      </c>
      <c r="X26" s="262">
        <v>2.0493063386910979</v>
      </c>
      <c r="Y26" s="262">
        <v>1.587689032264828</v>
      </c>
      <c r="DA26" s="72" t="s">
        <v>2569</v>
      </c>
    </row>
    <row r="27" spans="1:105" ht="12" customHeight="1" x14ac:dyDescent="0.25">
      <c r="A27" s="57" t="s">
        <v>2570</v>
      </c>
      <c r="B27" s="261">
        <f t="shared" ref="B27:Y27" si="2">B28+B34</f>
        <v>18.103070171592144</v>
      </c>
      <c r="C27" s="261">
        <f t="shared" si="2"/>
        <v>18.62115209230268</v>
      </c>
      <c r="D27" s="261">
        <f t="shared" si="2"/>
        <v>19.039593157524983</v>
      </c>
      <c r="E27" s="261">
        <f t="shared" si="2"/>
        <v>23.965803686141154</v>
      </c>
      <c r="F27" s="261">
        <f t="shared" si="2"/>
        <v>15.589492041217426</v>
      </c>
      <c r="G27" s="261">
        <f t="shared" si="2"/>
        <v>15.583493133069071</v>
      </c>
      <c r="H27" s="261">
        <f t="shared" si="2"/>
        <v>16.564782130893747</v>
      </c>
      <c r="I27" s="261">
        <f t="shared" si="2"/>
        <v>18.304752586744762</v>
      </c>
      <c r="J27" s="261">
        <f t="shared" si="2"/>
        <v>18.15809643446724</v>
      </c>
      <c r="K27" s="261">
        <f t="shared" si="2"/>
        <v>3.3656952221472731</v>
      </c>
      <c r="L27" s="261">
        <f t="shared" si="2"/>
        <v>4.7768002567754024</v>
      </c>
      <c r="M27" s="261">
        <f t="shared" si="2"/>
        <v>12.573202988039705</v>
      </c>
      <c r="N27" s="261">
        <f t="shared" si="2"/>
        <v>6.1674213818130106</v>
      </c>
      <c r="O27" s="261">
        <f t="shared" si="2"/>
        <v>6.7154281141400602</v>
      </c>
      <c r="P27" s="261">
        <f t="shared" si="2"/>
        <v>9.6960304887868354</v>
      </c>
      <c r="Q27" s="261">
        <f t="shared" si="2"/>
        <v>9.9523965761853397</v>
      </c>
      <c r="R27" s="261">
        <f t="shared" si="2"/>
        <v>7.9649932613474705</v>
      </c>
      <c r="S27" s="261">
        <f t="shared" si="2"/>
        <v>12.790402086034721</v>
      </c>
      <c r="T27" s="261">
        <f t="shared" si="2"/>
        <v>16.746864217721658</v>
      </c>
      <c r="U27" s="261">
        <f t="shared" si="2"/>
        <v>22.770919231644879</v>
      </c>
      <c r="V27" s="261">
        <f t="shared" si="2"/>
        <v>20.133851915852247</v>
      </c>
      <c r="W27" s="261">
        <f t="shared" si="2"/>
        <v>22.688507834922021</v>
      </c>
      <c r="X27" s="261">
        <f t="shared" si="2"/>
        <v>20.473038141111363</v>
      </c>
      <c r="Y27" s="261">
        <f t="shared" si="2"/>
        <v>15.682941014897498</v>
      </c>
      <c r="DA27" s="70"/>
    </row>
    <row r="28" spans="1:105" ht="12" customHeight="1" x14ac:dyDescent="0.25">
      <c r="A28" s="60" t="s">
        <v>2571</v>
      </c>
      <c r="B28" s="329">
        <v>3.5481377393670162</v>
      </c>
      <c r="C28" s="329">
        <v>4.5935858822254012</v>
      </c>
      <c r="D28" s="329">
        <v>4.2451172121997711</v>
      </c>
      <c r="E28" s="329">
        <v>1.7943328203705631</v>
      </c>
      <c r="F28" s="329">
        <v>1.706839155381715</v>
      </c>
      <c r="G28" s="329">
        <v>1.5226346905901</v>
      </c>
      <c r="H28" s="329">
        <v>1.561393100473047</v>
      </c>
      <c r="I28" s="329">
        <v>1.386884001014002</v>
      </c>
      <c r="J28" s="329">
        <v>0.79331027061750881</v>
      </c>
      <c r="K28" s="329">
        <v>2.789654595951546</v>
      </c>
      <c r="L28" s="329">
        <v>1.844315820367691</v>
      </c>
      <c r="M28" s="329">
        <v>0.29817208706526638</v>
      </c>
      <c r="N28" s="329">
        <v>1.984192418653786</v>
      </c>
      <c r="O28" s="329">
        <v>2.2488799435860058</v>
      </c>
      <c r="P28" s="329">
        <v>6.6176775465666502</v>
      </c>
      <c r="Q28" s="329">
        <v>7.6031670614414866</v>
      </c>
      <c r="R28" s="329">
        <v>5.7784508170912776</v>
      </c>
      <c r="S28" s="329">
        <v>2.8910777121101172</v>
      </c>
      <c r="T28" s="329">
        <v>3.8117262122477391</v>
      </c>
      <c r="U28" s="329">
        <v>2.9472442355055568</v>
      </c>
      <c r="V28" s="329">
        <v>2.8613282585981081</v>
      </c>
      <c r="W28" s="329">
        <v>10.467567478645091</v>
      </c>
      <c r="X28" s="329">
        <v>7.9007213279480224</v>
      </c>
      <c r="Y28" s="329">
        <v>5.6916043615495324</v>
      </c>
      <c r="DA28" s="72" t="s">
        <v>2572</v>
      </c>
    </row>
    <row r="29" spans="1:105" ht="12" customHeight="1" x14ac:dyDescent="0.25">
      <c r="A29" s="59" t="s">
        <v>28</v>
      </c>
      <c r="B29" s="230">
        <v>0.16364235153853379</v>
      </c>
      <c r="C29" s="230">
        <v>0.73573839235467842</v>
      </c>
      <c r="D29" s="230">
        <v>0.52900738006117543</v>
      </c>
      <c r="E29" s="230">
        <v>0.40350799810488169</v>
      </c>
      <c r="F29" s="230">
        <v>0.49909324652777309</v>
      </c>
      <c r="G29" s="230">
        <v>0.47920016179085401</v>
      </c>
      <c r="H29" s="230">
        <v>0.3560591037055677</v>
      </c>
      <c r="I29" s="230">
        <v>0.20455329057602231</v>
      </c>
      <c r="J29" s="230">
        <v>0</v>
      </c>
      <c r="K29" s="230">
        <v>0</v>
      </c>
      <c r="L29" s="230">
        <v>0</v>
      </c>
      <c r="M29" s="230">
        <v>0</v>
      </c>
      <c r="N29" s="230">
        <v>0</v>
      </c>
      <c r="O29" s="230">
        <v>0</v>
      </c>
      <c r="P29" s="230">
        <v>0</v>
      </c>
      <c r="Q29" s="230">
        <v>0</v>
      </c>
      <c r="R29" s="230">
        <v>0</v>
      </c>
      <c r="S29" s="230">
        <v>0</v>
      </c>
      <c r="T29" s="230">
        <v>0</v>
      </c>
      <c r="U29" s="230">
        <v>0</v>
      </c>
      <c r="V29" s="230">
        <v>0</v>
      </c>
      <c r="W29" s="230">
        <v>0</v>
      </c>
      <c r="X29" s="230">
        <v>0</v>
      </c>
      <c r="Y29" s="230">
        <v>0</v>
      </c>
      <c r="DA29" s="71" t="s">
        <v>2573</v>
      </c>
    </row>
    <row r="30" spans="1:105" ht="12" customHeight="1" x14ac:dyDescent="0.25">
      <c r="A30" s="59" t="s">
        <v>31</v>
      </c>
      <c r="B30" s="230">
        <v>0</v>
      </c>
      <c r="C30" s="230">
        <v>0</v>
      </c>
      <c r="D30" s="230">
        <v>0</v>
      </c>
      <c r="E30" s="230">
        <v>0</v>
      </c>
      <c r="F30" s="230">
        <v>0</v>
      </c>
      <c r="G30" s="230">
        <v>0</v>
      </c>
      <c r="H30" s="230">
        <v>0</v>
      </c>
      <c r="I30" s="230">
        <v>0</v>
      </c>
      <c r="J30" s="230">
        <v>0</v>
      </c>
      <c r="K30" s="230">
        <v>0</v>
      </c>
      <c r="L30" s="230">
        <v>0</v>
      </c>
      <c r="M30" s="230">
        <v>0</v>
      </c>
      <c r="N30" s="230">
        <v>0.65344150918914379</v>
      </c>
      <c r="O30" s="230">
        <v>0.33212805336088269</v>
      </c>
      <c r="P30" s="230">
        <v>2.5410218755011309</v>
      </c>
      <c r="Q30" s="230">
        <v>0.87774043386490264</v>
      </c>
      <c r="R30" s="230">
        <v>0.86348923342398531</v>
      </c>
      <c r="S30" s="230">
        <v>0.59656065894727361</v>
      </c>
      <c r="T30" s="230">
        <v>0.60663159707925429</v>
      </c>
      <c r="U30" s="230">
        <v>0.5641631677493899</v>
      </c>
      <c r="V30" s="230">
        <v>0.56099700843839273</v>
      </c>
      <c r="W30" s="230">
        <v>1.388756888475674</v>
      </c>
      <c r="X30" s="230">
        <v>1.4387169252360099</v>
      </c>
      <c r="Y30" s="230">
        <v>1.683058804030314</v>
      </c>
      <c r="DA30" s="71" t="s">
        <v>2574</v>
      </c>
    </row>
    <row r="31" spans="1:105" ht="12" customHeight="1" x14ac:dyDescent="0.25">
      <c r="A31" s="59" t="s">
        <v>159</v>
      </c>
      <c r="B31" s="230">
        <v>0</v>
      </c>
      <c r="C31" s="230">
        <v>0</v>
      </c>
      <c r="D31" s="230">
        <v>0</v>
      </c>
      <c r="E31" s="230">
        <v>0</v>
      </c>
      <c r="F31" s="230">
        <v>0</v>
      </c>
      <c r="G31" s="230">
        <v>0</v>
      </c>
      <c r="H31" s="230">
        <v>0</v>
      </c>
      <c r="I31" s="230">
        <v>0</v>
      </c>
      <c r="J31" s="230">
        <v>0</v>
      </c>
      <c r="K31" s="230">
        <v>0</v>
      </c>
      <c r="L31" s="230">
        <v>0</v>
      </c>
      <c r="M31" s="230">
        <v>0</v>
      </c>
      <c r="N31" s="230">
        <v>0.29110907272621622</v>
      </c>
      <c r="O31" s="230">
        <v>1.18790408836484</v>
      </c>
      <c r="P31" s="230">
        <v>2.5366005713915292</v>
      </c>
      <c r="Q31" s="230">
        <v>3.0013809849999018</v>
      </c>
      <c r="R31" s="230">
        <v>2.255550936061522</v>
      </c>
      <c r="S31" s="230">
        <v>2.0150091549415761</v>
      </c>
      <c r="T31" s="230">
        <v>2.7880129267683689</v>
      </c>
      <c r="U31" s="230">
        <v>1.8951006084736191</v>
      </c>
      <c r="V31" s="230">
        <v>1.7620106090419601</v>
      </c>
      <c r="W31" s="230">
        <v>2.7739666279425448</v>
      </c>
      <c r="X31" s="230">
        <v>1.3407218746789931</v>
      </c>
      <c r="Y31" s="230">
        <v>1.1304408101412371</v>
      </c>
      <c r="DA31" s="71" t="s">
        <v>2575</v>
      </c>
    </row>
    <row r="32" spans="1:105" ht="12" customHeight="1" x14ac:dyDescent="0.25">
      <c r="A32" s="59" t="s">
        <v>32</v>
      </c>
      <c r="B32" s="230">
        <v>3.384495387828482</v>
      </c>
      <c r="C32" s="230">
        <v>3.8039514343706649</v>
      </c>
      <c r="D32" s="230">
        <v>3.6468752276123308</v>
      </c>
      <c r="E32" s="230">
        <v>1.3908248222656809</v>
      </c>
      <c r="F32" s="230">
        <v>1.204213068193247</v>
      </c>
      <c r="G32" s="230">
        <v>0.99103091387258357</v>
      </c>
      <c r="H32" s="230">
        <v>1.137524053466777</v>
      </c>
      <c r="I32" s="230">
        <v>1.0256518985440739</v>
      </c>
      <c r="J32" s="230">
        <v>0.65570647496564483</v>
      </c>
      <c r="K32" s="230">
        <v>1.957636613037613</v>
      </c>
      <c r="L32" s="230">
        <v>1.218089450307861</v>
      </c>
      <c r="M32" s="230">
        <v>0.15467931106350241</v>
      </c>
      <c r="N32" s="230">
        <v>0.56819444424797116</v>
      </c>
      <c r="O32" s="230">
        <v>0.28879909225956879</v>
      </c>
      <c r="P32" s="230">
        <v>1.1047762684868221</v>
      </c>
      <c r="Q32" s="230">
        <v>3.0529609260376152</v>
      </c>
      <c r="R32" s="230">
        <v>2.252552697005668</v>
      </c>
      <c r="S32" s="230">
        <v>2.8007646455189359E-2</v>
      </c>
      <c r="T32" s="230">
        <v>0.3102974349734382</v>
      </c>
      <c r="U32" s="230">
        <v>0.36109751927292072</v>
      </c>
      <c r="V32" s="230">
        <v>0.52139460213181554</v>
      </c>
      <c r="W32" s="230">
        <v>4.7068780835922013</v>
      </c>
      <c r="X32" s="230">
        <v>3.450511580714442</v>
      </c>
      <c r="Y32" s="230">
        <v>0.78754135880262577</v>
      </c>
      <c r="DA32" s="71" t="s">
        <v>2576</v>
      </c>
    </row>
    <row r="33" spans="1:105" ht="12" customHeight="1" x14ac:dyDescent="0.25">
      <c r="A33" s="59" t="s">
        <v>35</v>
      </c>
      <c r="B33" s="230">
        <v>0</v>
      </c>
      <c r="C33" s="230">
        <v>5.3896055500058188E-2</v>
      </c>
      <c r="D33" s="230">
        <v>6.9234604526264967E-2</v>
      </c>
      <c r="E33" s="230">
        <v>0</v>
      </c>
      <c r="F33" s="230">
        <v>3.532840660695234E-3</v>
      </c>
      <c r="G33" s="230">
        <v>5.2403614926662893E-2</v>
      </c>
      <c r="H33" s="230">
        <v>6.780994330070228E-2</v>
      </c>
      <c r="I33" s="230">
        <v>0.15667881189390531</v>
      </c>
      <c r="J33" s="230">
        <v>0.13760379565186401</v>
      </c>
      <c r="K33" s="230">
        <v>0.83201798291393303</v>
      </c>
      <c r="L33" s="230">
        <v>0.62622637005983073</v>
      </c>
      <c r="M33" s="230">
        <v>0.14349277600176399</v>
      </c>
      <c r="N33" s="230">
        <v>0.47144739249045542</v>
      </c>
      <c r="O33" s="230">
        <v>0.4400487096007149</v>
      </c>
      <c r="P33" s="230">
        <v>0.43527883118716759</v>
      </c>
      <c r="Q33" s="230">
        <v>0.67108471653906698</v>
      </c>
      <c r="R33" s="230">
        <v>0.40685795060010232</v>
      </c>
      <c r="S33" s="230">
        <v>0.25150025176607832</v>
      </c>
      <c r="T33" s="230">
        <v>0.1067842534266773</v>
      </c>
      <c r="U33" s="230">
        <v>0.12688294000962669</v>
      </c>
      <c r="V33" s="230">
        <v>1.692603898594016E-2</v>
      </c>
      <c r="W33" s="230">
        <v>1.597965878634672</v>
      </c>
      <c r="X33" s="230">
        <v>1.6707709473185779</v>
      </c>
      <c r="Y33" s="230">
        <v>2.0905633885753532</v>
      </c>
      <c r="DA33" s="71" t="s">
        <v>2577</v>
      </c>
    </row>
    <row r="34" spans="1:105" ht="12" customHeight="1" x14ac:dyDescent="0.25">
      <c r="A34" s="60" t="s">
        <v>2578</v>
      </c>
      <c r="B34" s="329">
        <v>14.554932432225129</v>
      </c>
      <c r="C34" s="329">
        <v>14.02756621007728</v>
      </c>
      <c r="D34" s="329">
        <v>14.79447594532521</v>
      </c>
      <c r="E34" s="329">
        <v>22.171470865770591</v>
      </c>
      <c r="F34" s="329">
        <v>13.882652885835711</v>
      </c>
      <c r="G34" s="329">
        <v>14.06085844247897</v>
      </c>
      <c r="H34" s="329">
        <v>15.003389030420699</v>
      </c>
      <c r="I34" s="329">
        <v>16.917868585730758</v>
      </c>
      <c r="J34" s="329">
        <v>17.364786163849729</v>
      </c>
      <c r="K34" s="329">
        <v>0.57604062619572727</v>
      </c>
      <c r="L34" s="329">
        <v>2.9324844364077109</v>
      </c>
      <c r="M34" s="329">
        <v>12.275030900974439</v>
      </c>
      <c r="N34" s="329">
        <v>4.183228963159225</v>
      </c>
      <c r="O34" s="329">
        <v>4.466548170554054</v>
      </c>
      <c r="P34" s="329">
        <v>3.0783529422201852</v>
      </c>
      <c r="Q34" s="329">
        <v>2.349229514743854</v>
      </c>
      <c r="R34" s="329">
        <v>2.1865424442561929</v>
      </c>
      <c r="S34" s="329">
        <v>9.8993243739246033</v>
      </c>
      <c r="T34" s="329">
        <v>12.93513800547392</v>
      </c>
      <c r="U34" s="329">
        <v>19.823674996139321</v>
      </c>
      <c r="V34" s="329">
        <v>17.272523657254141</v>
      </c>
      <c r="W34" s="329">
        <v>12.22094035627693</v>
      </c>
      <c r="X34" s="329">
        <v>12.57231681316334</v>
      </c>
      <c r="Y34" s="329">
        <v>9.9913366533479664</v>
      </c>
      <c r="DA34" s="72" t="s">
        <v>2579</v>
      </c>
    </row>
    <row r="35" spans="1:105" ht="12" customHeight="1" x14ac:dyDescent="0.25">
      <c r="A35" s="57" t="s">
        <v>2580</v>
      </c>
      <c r="B35" s="261">
        <v>9.1420265490194605</v>
      </c>
      <c r="C35" s="261">
        <v>9.6694952224028068</v>
      </c>
      <c r="D35" s="261">
        <v>9.6316877554979783</v>
      </c>
      <c r="E35" s="261">
        <v>9.3984734152594278</v>
      </c>
      <c r="F35" s="261">
        <v>6.6722738999024864</v>
      </c>
      <c r="G35" s="261">
        <v>6.3067425545470872</v>
      </c>
      <c r="H35" s="261">
        <v>6.6171597228589416</v>
      </c>
      <c r="I35" s="261">
        <v>6.7758511122123739</v>
      </c>
      <c r="J35" s="261">
        <v>5.6559485876551738</v>
      </c>
      <c r="K35" s="261">
        <v>2.0648044114433781</v>
      </c>
      <c r="L35" s="261">
        <v>2.650811051399347</v>
      </c>
      <c r="M35" s="261">
        <v>3.1764167108367798</v>
      </c>
      <c r="N35" s="261">
        <v>3.2993982248427449</v>
      </c>
      <c r="O35" s="261">
        <v>3.6164063601137371</v>
      </c>
      <c r="P35" s="261">
        <v>5.918195167567105</v>
      </c>
      <c r="Q35" s="261">
        <v>6.109121242433579</v>
      </c>
      <c r="R35" s="261">
        <v>4.8817226680381207</v>
      </c>
      <c r="S35" s="261">
        <v>6.3496176360794658</v>
      </c>
      <c r="T35" s="261">
        <v>8.5361386679832822</v>
      </c>
      <c r="U35" s="261">
        <v>10.355356446935181</v>
      </c>
      <c r="V35" s="261">
        <v>9.5407234120655726</v>
      </c>
      <c r="W35" s="261">
        <v>13.83424831855927</v>
      </c>
      <c r="X35" s="261">
        <v>11.388640498741321</v>
      </c>
      <c r="Y35" s="261">
        <v>8.5671479480782367</v>
      </c>
      <c r="DA35" s="70" t="s">
        <v>2581</v>
      </c>
    </row>
    <row r="36" spans="1:105" ht="12" customHeight="1" x14ac:dyDescent="0.25">
      <c r="A36" s="46" t="s">
        <v>28</v>
      </c>
      <c r="B36" s="229">
        <v>0.42163603337905931</v>
      </c>
      <c r="C36" s="229">
        <v>1.548728825848215</v>
      </c>
      <c r="D36" s="229">
        <v>1.200257531278623</v>
      </c>
      <c r="E36" s="229">
        <v>2.1135204962979439</v>
      </c>
      <c r="F36" s="229">
        <v>1.9510255737484059</v>
      </c>
      <c r="G36" s="229">
        <v>1.9848438178831791</v>
      </c>
      <c r="H36" s="229">
        <v>1.508972954526264</v>
      </c>
      <c r="I36" s="229">
        <v>0.9993789245840814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2582</v>
      </c>
    </row>
    <row r="37" spans="1:105" ht="12" customHeight="1" x14ac:dyDescent="0.25">
      <c r="A37" s="46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2583</v>
      </c>
    </row>
    <row r="38" spans="1:105" ht="12" customHeight="1" x14ac:dyDescent="0.25">
      <c r="A38" s="46" t="s">
        <v>31</v>
      </c>
      <c r="B38" s="229">
        <v>0</v>
      </c>
      <c r="C38" s="229">
        <v>0</v>
      </c>
      <c r="D38" s="229">
        <v>0</v>
      </c>
      <c r="E38" s="229">
        <v>0</v>
      </c>
      <c r="F38" s="229">
        <v>0</v>
      </c>
      <c r="G38" s="229">
        <v>0</v>
      </c>
      <c r="H38" s="229">
        <v>0</v>
      </c>
      <c r="I38" s="229">
        <v>0</v>
      </c>
      <c r="J38" s="229">
        <v>0</v>
      </c>
      <c r="K38" s="229">
        <v>0</v>
      </c>
      <c r="L38" s="229">
        <v>0</v>
      </c>
      <c r="M38" s="229">
        <v>0</v>
      </c>
      <c r="N38" s="229">
        <v>1.086569898760112</v>
      </c>
      <c r="O38" s="229">
        <v>0.53409254147699514</v>
      </c>
      <c r="P38" s="229">
        <v>2.2724382199726811</v>
      </c>
      <c r="Q38" s="229">
        <v>0.70526172666398268</v>
      </c>
      <c r="R38" s="229">
        <v>0.72948876746425417</v>
      </c>
      <c r="S38" s="229">
        <v>1.3063111962838521</v>
      </c>
      <c r="T38" s="229">
        <v>1.3034640321758619</v>
      </c>
      <c r="U38" s="229">
        <v>1.738171110145303</v>
      </c>
      <c r="V38" s="229">
        <v>1.648024776099297</v>
      </c>
      <c r="W38" s="229">
        <v>1.580127906915342</v>
      </c>
      <c r="X38" s="229">
        <v>2.0730978222209062</v>
      </c>
      <c r="Y38" s="229">
        <v>2.5333830082872741</v>
      </c>
      <c r="DA38" s="73" t="s">
        <v>2584</v>
      </c>
    </row>
    <row r="39" spans="1:105" ht="12" customHeight="1" x14ac:dyDescent="0.25">
      <c r="A39" s="46" t="s">
        <v>159</v>
      </c>
      <c r="B39" s="229">
        <v>0</v>
      </c>
      <c r="C39" s="229">
        <v>0</v>
      </c>
      <c r="D39" s="229">
        <v>0</v>
      </c>
      <c r="E39" s="229">
        <v>0</v>
      </c>
      <c r="F39" s="229">
        <v>0</v>
      </c>
      <c r="G39" s="229">
        <v>0</v>
      </c>
      <c r="H39" s="229">
        <v>0</v>
      </c>
      <c r="I39" s="229">
        <v>0</v>
      </c>
      <c r="J39" s="229">
        <v>0</v>
      </c>
      <c r="K39" s="229">
        <v>0</v>
      </c>
      <c r="L39" s="229">
        <v>0</v>
      </c>
      <c r="M39" s="229">
        <v>0</v>
      </c>
      <c r="N39" s="229">
        <v>0.48406835383443009</v>
      </c>
      <c r="O39" s="229">
        <v>1.9102593327047579</v>
      </c>
      <c r="P39" s="229">
        <v>2.2684842436068529</v>
      </c>
      <c r="Q39" s="229">
        <v>2.4116003481084669</v>
      </c>
      <c r="R39" s="229">
        <v>1.905523553288418</v>
      </c>
      <c r="S39" s="229">
        <v>4.4123409417570896</v>
      </c>
      <c r="T39" s="229">
        <v>5.9905791072883128</v>
      </c>
      <c r="U39" s="229">
        <v>5.8387525396391737</v>
      </c>
      <c r="V39" s="229">
        <v>5.1762078866234376</v>
      </c>
      <c r="W39" s="229">
        <v>3.1562198668731551</v>
      </c>
      <c r="X39" s="229">
        <v>1.931893307048574</v>
      </c>
      <c r="Y39" s="229">
        <v>1.7015683191986251</v>
      </c>
      <c r="DA39" s="73" t="s">
        <v>2585</v>
      </c>
    </row>
    <row r="40" spans="1:105" ht="12" customHeight="1" x14ac:dyDescent="0.25">
      <c r="A40" s="46" t="s">
        <v>32</v>
      </c>
      <c r="B40" s="229">
        <v>8.7203905156404016</v>
      </c>
      <c r="C40" s="229">
        <v>8.0073152356258888</v>
      </c>
      <c r="D40" s="229">
        <v>8.2743447871539271</v>
      </c>
      <c r="E40" s="229">
        <v>7.2849529189614826</v>
      </c>
      <c r="F40" s="229">
        <v>4.7074379559979063</v>
      </c>
      <c r="G40" s="229">
        <v>4.1048433192925886</v>
      </c>
      <c r="H40" s="229">
        <v>4.8208092812137631</v>
      </c>
      <c r="I40" s="229">
        <v>5.0109919448284383</v>
      </c>
      <c r="J40" s="229">
        <v>4.6748948656765812</v>
      </c>
      <c r="K40" s="229">
        <v>1.448973905396475</v>
      </c>
      <c r="L40" s="229">
        <v>1.7507440649862771</v>
      </c>
      <c r="M40" s="229">
        <v>1.647793236847432</v>
      </c>
      <c r="N40" s="229">
        <v>0.94481751018340876</v>
      </c>
      <c r="O40" s="229">
        <v>0.46441557586092452</v>
      </c>
      <c r="P40" s="229">
        <v>0.98800244155046335</v>
      </c>
      <c r="Q40" s="229">
        <v>2.4530446713662051</v>
      </c>
      <c r="R40" s="229">
        <v>1.9029905955759689</v>
      </c>
      <c r="S40" s="229">
        <v>6.1329391399252947E-2</v>
      </c>
      <c r="T40" s="229">
        <v>0.66673339752110428</v>
      </c>
      <c r="U40" s="229">
        <v>1.112531465762294</v>
      </c>
      <c r="V40" s="229">
        <v>1.531685926150586</v>
      </c>
      <c r="W40" s="229">
        <v>5.3554869653937462</v>
      </c>
      <c r="X40" s="229">
        <v>4.9719635030731926</v>
      </c>
      <c r="Y40" s="229">
        <v>1.1854273254959351</v>
      </c>
      <c r="DA40" s="73" t="s">
        <v>2586</v>
      </c>
    </row>
    <row r="41" spans="1:105" ht="12" customHeight="1" x14ac:dyDescent="0.25">
      <c r="A41" s="46" t="s">
        <v>33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1.8916595014096271E-2</v>
      </c>
      <c r="T41" s="229">
        <v>0.34591573517130908</v>
      </c>
      <c r="U41" s="229">
        <v>1.2749785039113</v>
      </c>
      <c r="V41" s="229">
        <v>1.1350816852958481</v>
      </c>
      <c r="W41" s="229">
        <v>1.924247635371793</v>
      </c>
      <c r="X41" s="229">
        <v>4.2132416167312654E-3</v>
      </c>
      <c r="Y41" s="229">
        <v>0</v>
      </c>
      <c r="DA41" s="73" t="s">
        <v>2587</v>
      </c>
    </row>
    <row r="42" spans="1:105" ht="12" customHeight="1" x14ac:dyDescent="0.25">
      <c r="A42" s="46" t="s">
        <v>35</v>
      </c>
      <c r="B42" s="229">
        <v>0</v>
      </c>
      <c r="C42" s="229">
        <v>0.1134511609287023</v>
      </c>
      <c r="D42" s="229">
        <v>0.15708543706542771</v>
      </c>
      <c r="E42" s="229">
        <v>0</v>
      </c>
      <c r="F42" s="229">
        <v>1.381037015617294E-2</v>
      </c>
      <c r="G42" s="229">
        <v>0.21705541737131931</v>
      </c>
      <c r="H42" s="229">
        <v>0.28737748711891492</v>
      </c>
      <c r="I42" s="229">
        <v>0.76548024279985449</v>
      </c>
      <c r="J42" s="229">
        <v>0.98105372197859253</v>
      </c>
      <c r="K42" s="229">
        <v>0.61583050604690326</v>
      </c>
      <c r="L42" s="229">
        <v>0.90006698641306981</v>
      </c>
      <c r="M42" s="229">
        <v>1.5286234739893489</v>
      </c>
      <c r="N42" s="229">
        <v>0.78394246206479501</v>
      </c>
      <c r="O42" s="229">
        <v>0.70763891007105972</v>
      </c>
      <c r="P42" s="229">
        <v>0.38927026243710738</v>
      </c>
      <c r="Q42" s="229">
        <v>0.53921449629492424</v>
      </c>
      <c r="R42" s="229">
        <v>0.34371975170947938</v>
      </c>
      <c r="S42" s="229">
        <v>0.55071951162517585</v>
      </c>
      <c r="T42" s="229">
        <v>0.22944639582669349</v>
      </c>
      <c r="U42" s="229">
        <v>0.39092282747710672</v>
      </c>
      <c r="V42" s="229">
        <v>4.9723137896403459E-2</v>
      </c>
      <c r="W42" s="229">
        <v>1.8181659440052309</v>
      </c>
      <c r="X42" s="229">
        <v>2.4074726247819149</v>
      </c>
      <c r="Y42" s="229">
        <v>3.1467692950964028</v>
      </c>
      <c r="DA42" s="73" t="s">
        <v>2588</v>
      </c>
    </row>
    <row r="43" spans="1:105" ht="12" customHeight="1" x14ac:dyDescent="0.25">
      <c r="A43" s="46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2589</v>
      </c>
    </row>
    <row r="44" spans="1:105" ht="12" customHeight="1" x14ac:dyDescent="0.25">
      <c r="A44" s="46" t="s">
        <v>38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2590</v>
      </c>
    </row>
    <row r="45" spans="1:105" ht="12" customHeight="1" x14ac:dyDescent="0.25">
      <c r="A45" s="46" t="s">
        <v>39</v>
      </c>
      <c r="B45" s="229">
        <v>0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0</v>
      </c>
      <c r="Y45" s="229">
        <v>0</v>
      </c>
      <c r="DA45" s="73" t="s">
        <v>2591</v>
      </c>
    </row>
    <row r="46" spans="1:105" ht="12" customHeight="1" x14ac:dyDescent="0.25">
      <c r="A46" s="57" t="s">
        <v>2592</v>
      </c>
      <c r="B46" s="261">
        <v>8.8405953293887549</v>
      </c>
      <c r="C46" s="261">
        <v>9.0534379576138981</v>
      </c>
      <c r="D46" s="261">
        <v>9.3214588298655698</v>
      </c>
      <c r="E46" s="261">
        <v>11.94107350899252</v>
      </c>
      <c r="F46" s="261">
        <v>7.7678961518421774</v>
      </c>
      <c r="G46" s="261">
        <v>7.8145288435263662</v>
      </c>
      <c r="H46" s="261">
        <v>8.3138942994284619</v>
      </c>
      <c r="I46" s="261">
        <v>9.2196941763716502</v>
      </c>
      <c r="J46" s="261">
        <v>9.1422371952932426</v>
      </c>
      <c r="K46" s="261">
        <v>1.1134846653585739</v>
      </c>
      <c r="L46" s="261">
        <v>2.2530268047199371</v>
      </c>
      <c r="M46" s="261">
        <v>6.3136002508425646</v>
      </c>
      <c r="N46" s="261">
        <v>2.9709388863893138</v>
      </c>
      <c r="O46" s="261">
        <v>3.2247425254384781</v>
      </c>
      <c r="P46" s="261">
        <v>3.8339721320823732</v>
      </c>
      <c r="Q46" s="261">
        <v>3.6201461354886271</v>
      </c>
      <c r="R46" s="261">
        <v>3.0233373075097929</v>
      </c>
      <c r="S46" s="261">
        <v>6.3079229346883787</v>
      </c>
      <c r="T46" s="261">
        <v>8.2117550623923599</v>
      </c>
      <c r="U46" s="261">
        <v>11.34878427371557</v>
      </c>
      <c r="V46" s="261">
        <v>9.9679879601030539</v>
      </c>
      <c r="W46" s="261">
        <v>10.29061510093195</v>
      </c>
      <c r="X46" s="261">
        <v>9.6437945350169301</v>
      </c>
      <c r="Y46" s="261">
        <v>7.4714777988933054</v>
      </c>
      <c r="DA46" s="70" t="s">
        <v>2593</v>
      </c>
    </row>
    <row r="47" spans="1:105" ht="12" customHeight="1" x14ac:dyDescent="0.25">
      <c r="A47" s="41" t="s">
        <v>2594</v>
      </c>
      <c r="B47" s="350">
        <v>5.9864593452892496</v>
      </c>
      <c r="C47" s="350">
        <v>6.1305869400201836</v>
      </c>
      <c r="D47" s="350">
        <v>6.3120787961274036</v>
      </c>
      <c r="E47" s="350">
        <v>8.0859657565206877</v>
      </c>
      <c r="F47" s="350">
        <v>5.260075003868228</v>
      </c>
      <c r="G47" s="350">
        <v>5.2916525959338649</v>
      </c>
      <c r="H47" s="350">
        <v>5.6298007509864956</v>
      </c>
      <c r="I47" s="350">
        <v>6.2431682829514878</v>
      </c>
      <c r="J47" s="350">
        <v>6.1907178482286973</v>
      </c>
      <c r="K47" s="350">
        <v>0.75400246617022659</v>
      </c>
      <c r="L47" s="350">
        <v>1.525649898877951</v>
      </c>
      <c r="M47" s="350">
        <v>4.2752902735443126</v>
      </c>
      <c r="N47" s="350">
        <v>2.0117881429980842</v>
      </c>
      <c r="O47" s="350">
        <v>2.1836527188828558</v>
      </c>
      <c r="P47" s="350">
        <v>2.5961960076810771</v>
      </c>
      <c r="Q47" s="350">
        <v>2.451402519473433</v>
      </c>
      <c r="R47" s="350">
        <v>2.0472700315030741</v>
      </c>
      <c r="S47" s="350">
        <v>4.2714458466611589</v>
      </c>
      <c r="T47" s="350">
        <v>5.5606365864372096</v>
      </c>
      <c r="U47" s="350">
        <v>7.6848937364214374</v>
      </c>
      <c r="V47" s="350">
        <v>6.7498796692027163</v>
      </c>
      <c r="W47" s="350">
        <v>6.9683484702616836</v>
      </c>
      <c r="X47" s="350">
        <v>6.5303502498618684</v>
      </c>
      <c r="Y47" s="350">
        <v>5.0593536323982473</v>
      </c>
      <c r="DA47" s="97" t="s">
        <v>2595</v>
      </c>
    </row>
    <row r="48" spans="1:105" ht="12" customHeight="1" x14ac:dyDescent="0.25">
      <c r="A48" s="172"/>
      <c r="B48" s="172"/>
      <c r="C48" s="172"/>
      <c r="D48" s="172"/>
      <c r="E48" s="172"/>
      <c r="F48" s="172"/>
      <c r="G48" s="172"/>
      <c r="H48" s="172"/>
      <c r="I48" s="172"/>
      <c r="J48" s="172"/>
      <c r="K48" s="172"/>
      <c r="L48" s="172"/>
      <c r="M48" s="172"/>
      <c r="N48" s="172"/>
      <c r="O48" s="172"/>
      <c r="P48" s="172"/>
      <c r="Q48" s="172"/>
      <c r="R48" s="172"/>
      <c r="S48" s="172"/>
      <c r="T48" s="172"/>
      <c r="U48" s="172"/>
      <c r="V48" s="172"/>
      <c r="W48" s="172"/>
      <c r="X48" s="172"/>
      <c r="Y48" s="172"/>
      <c r="DA48" s="176"/>
    </row>
    <row r="49" spans="1:105" ht="15" customHeight="1" x14ac:dyDescent="0.25">
      <c r="A49" s="32" t="s">
        <v>99</v>
      </c>
      <c r="B49" s="257"/>
      <c r="C49" s="257"/>
      <c r="D49" s="257"/>
      <c r="E49" s="257"/>
      <c r="F49" s="257"/>
      <c r="G49" s="257"/>
      <c r="H49" s="257"/>
      <c r="I49" s="257"/>
      <c r="J49" s="257"/>
      <c r="K49" s="257"/>
      <c r="L49" s="257"/>
      <c r="M49" s="257"/>
      <c r="N49" s="257"/>
      <c r="O49" s="257"/>
      <c r="P49" s="257"/>
      <c r="Q49" s="257"/>
      <c r="R49" s="257"/>
      <c r="S49" s="257"/>
      <c r="T49" s="257"/>
      <c r="U49" s="257"/>
      <c r="V49" s="257"/>
      <c r="W49" s="257"/>
      <c r="X49" s="257"/>
      <c r="Y49" s="257"/>
      <c r="DA49" s="88"/>
    </row>
    <row r="50" spans="1:105" ht="12" customHeight="1" x14ac:dyDescent="0.25">
      <c r="A50" s="172"/>
      <c r="B50" s="172"/>
      <c r="C50" s="172"/>
      <c r="D50" s="172"/>
      <c r="E50" s="172"/>
      <c r="F50" s="172"/>
      <c r="G50" s="172"/>
      <c r="H50" s="172"/>
      <c r="I50" s="172"/>
      <c r="J50" s="172"/>
      <c r="K50" s="172"/>
      <c r="L50" s="172"/>
      <c r="M50" s="172"/>
      <c r="N50" s="172"/>
      <c r="O50" s="172"/>
      <c r="P50" s="172"/>
      <c r="Q50" s="172"/>
      <c r="R50" s="172"/>
      <c r="S50" s="172"/>
      <c r="T50" s="172"/>
      <c r="U50" s="172"/>
      <c r="V50" s="172"/>
      <c r="W50" s="172"/>
      <c r="X50" s="172"/>
      <c r="Y50" s="172"/>
      <c r="DA50" s="176"/>
    </row>
    <row r="51" spans="1:105" ht="12" customHeight="1" x14ac:dyDescent="0.25">
      <c r="A51" s="35" t="s">
        <v>24</v>
      </c>
      <c r="B51" s="232">
        <f t="shared" ref="B51:Y51" si="3">SUM(B$52:B$56,B$58:B$59,B$61:B$62,B$64:B$68)</f>
        <v>0.99999999999999989</v>
      </c>
      <c r="C51" s="232">
        <f t="shared" si="3"/>
        <v>1</v>
      </c>
      <c r="D51" s="232">
        <f t="shared" si="3"/>
        <v>0.99999999999999989</v>
      </c>
      <c r="E51" s="232">
        <f t="shared" si="3"/>
        <v>1.0000000000000002</v>
      </c>
      <c r="F51" s="232">
        <f t="shared" si="3"/>
        <v>1</v>
      </c>
      <c r="G51" s="232">
        <f t="shared" si="3"/>
        <v>0.99999999999999978</v>
      </c>
      <c r="H51" s="232">
        <f t="shared" si="3"/>
        <v>0.99999999999999989</v>
      </c>
      <c r="I51" s="232">
        <f t="shared" si="3"/>
        <v>1</v>
      </c>
      <c r="J51" s="232">
        <f t="shared" si="3"/>
        <v>1</v>
      </c>
      <c r="K51" s="232">
        <f t="shared" si="3"/>
        <v>1.0000000000000004</v>
      </c>
      <c r="L51" s="232">
        <f t="shared" si="3"/>
        <v>1</v>
      </c>
      <c r="M51" s="232">
        <f t="shared" si="3"/>
        <v>1</v>
      </c>
      <c r="N51" s="232">
        <f t="shared" si="3"/>
        <v>0.99999999999999978</v>
      </c>
      <c r="O51" s="232">
        <f t="shared" si="3"/>
        <v>0.99999999999999978</v>
      </c>
      <c r="P51" s="232">
        <f t="shared" si="3"/>
        <v>1</v>
      </c>
      <c r="Q51" s="232">
        <f t="shared" si="3"/>
        <v>1.0000000000000002</v>
      </c>
      <c r="R51" s="232">
        <f t="shared" si="3"/>
        <v>0.99999999999999989</v>
      </c>
      <c r="S51" s="232">
        <f t="shared" si="3"/>
        <v>1</v>
      </c>
      <c r="T51" s="232">
        <f t="shared" si="3"/>
        <v>1</v>
      </c>
      <c r="U51" s="232">
        <f t="shared" si="3"/>
        <v>0.99999999999999978</v>
      </c>
      <c r="V51" s="232">
        <f t="shared" si="3"/>
        <v>1</v>
      </c>
      <c r="W51" s="232">
        <f t="shared" si="3"/>
        <v>1.0000000000000002</v>
      </c>
      <c r="X51" s="232">
        <f t="shared" si="3"/>
        <v>0.99999999999999989</v>
      </c>
      <c r="Y51" s="232">
        <f t="shared" si="3"/>
        <v>1</v>
      </c>
      <c r="DA51" s="95"/>
    </row>
    <row r="52" spans="1:105" ht="12" customHeight="1" x14ac:dyDescent="0.25">
      <c r="A52" s="55" t="s">
        <v>91</v>
      </c>
      <c r="B52" s="299">
        <f t="shared" ref="B52:Y52" si="4">IF(B$6=0,0,B$6/B$5)</f>
        <v>2.7097766608850802E-2</v>
      </c>
      <c r="C52" s="299">
        <f t="shared" si="4"/>
        <v>2.6360587590486879E-2</v>
      </c>
      <c r="D52" s="299">
        <f t="shared" si="4"/>
        <v>2.6523888940269524E-2</v>
      </c>
      <c r="E52" s="299">
        <f t="shared" si="4"/>
        <v>2.8260198502441745E-2</v>
      </c>
      <c r="F52" s="299">
        <f t="shared" si="4"/>
        <v>2.7724205512789417E-2</v>
      </c>
      <c r="G52" s="299">
        <f t="shared" si="4"/>
        <v>2.7655299897504548E-2</v>
      </c>
      <c r="H52" s="299">
        <f t="shared" si="4"/>
        <v>2.7674146769781634E-2</v>
      </c>
      <c r="I52" s="299">
        <f t="shared" si="4"/>
        <v>2.7819803008943607E-2</v>
      </c>
      <c r="J52" s="299">
        <f t="shared" si="4"/>
        <v>2.8313875128744309E-2</v>
      </c>
      <c r="K52" s="299">
        <f t="shared" si="4"/>
        <v>1.9058750980354394E-2</v>
      </c>
      <c r="L52" s="299">
        <f t="shared" si="4"/>
        <v>2.4791303103638966E-2</v>
      </c>
      <c r="M52" s="299">
        <f t="shared" si="4"/>
        <v>2.8728885790120982E-2</v>
      </c>
      <c r="N52" s="299">
        <f t="shared" si="4"/>
        <v>2.5381023103761041E-2</v>
      </c>
      <c r="O52" s="299">
        <f t="shared" si="4"/>
        <v>2.5328984188495704E-2</v>
      </c>
      <c r="P52" s="299">
        <f t="shared" si="4"/>
        <v>2.1949225178175793E-2</v>
      </c>
      <c r="Q52" s="299">
        <f t="shared" si="4"/>
        <v>2.0602025619364247E-2</v>
      </c>
      <c r="R52" s="299">
        <f t="shared" si="4"/>
        <v>2.1296131822325017E-2</v>
      </c>
      <c r="S52" s="299">
        <f t="shared" si="4"/>
        <v>2.6351803349940826E-2</v>
      </c>
      <c r="T52" s="299">
        <f t="shared" si="4"/>
        <v>2.641712113215177E-2</v>
      </c>
      <c r="U52" s="299">
        <f t="shared" si="4"/>
        <v>2.710799617017105E-2</v>
      </c>
      <c r="V52" s="299">
        <f t="shared" si="4"/>
        <v>2.7163736583992078E-2</v>
      </c>
      <c r="W52" s="299">
        <f t="shared" si="4"/>
        <v>2.3952427000213928E-2</v>
      </c>
      <c r="X52" s="299">
        <f t="shared" si="4"/>
        <v>2.4859442052326767E-2</v>
      </c>
      <c r="Y52" s="299">
        <f t="shared" si="4"/>
        <v>2.4998264313555375E-2</v>
      </c>
      <c r="DA52" s="67"/>
    </row>
    <row r="53" spans="1:105" ht="12" customHeight="1" x14ac:dyDescent="0.25">
      <c r="A53" s="173" t="s">
        <v>92</v>
      </c>
      <c r="B53" s="233">
        <f t="shared" ref="B53:Y53" si="5">IF(B$7=0,0,B$7/B$5)</f>
        <v>3.6852962588037073E-2</v>
      </c>
      <c r="C53" s="233">
        <f t="shared" si="5"/>
        <v>3.5850399123062149E-2</v>
      </c>
      <c r="D53" s="233">
        <f t="shared" si="5"/>
        <v>3.6072488958766559E-2</v>
      </c>
      <c r="E53" s="233">
        <f t="shared" si="5"/>
        <v>3.8433869963320752E-2</v>
      </c>
      <c r="F53" s="233">
        <f t="shared" si="5"/>
        <v>3.7704919497393623E-2</v>
      </c>
      <c r="G53" s="233">
        <f t="shared" si="5"/>
        <v>3.7611207860606198E-2</v>
      </c>
      <c r="H53" s="233">
        <f t="shared" si="5"/>
        <v>3.7636839606903033E-2</v>
      </c>
      <c r="I53" s="233">
        <f t="shared" si="5"/>
        <v>3.7834932092163313E-2</v>
      </c>
      <c r="J53" s="233">
        <f t="shared" si="5"/>
        <v>3.8506870175092273E-2</v>
      </c>
      <c r="K53" s="233">
        <f t="shared" si="5"/>
        <v>2.591990133328196E-2</v>
      </c>
      <c r="L53" s="233">
        <f t="shared" si="5"/>
        <v>3.3716172220948991E-2</v>
      </c>
      <c r="M53" s="233">
        <f t="shared" si="5"/>
        <v>3.9071284674564534E-2</v>
      </c>
      <c r="N53" s="233">
        <f t="shared" si="5"/>
        <v>3.4518191421115021E-2</v>
      </c>
      <c r="O53" s="233">
        <f t="shared" si="5"/>
        <v>3.4447418496354146E-2</v>
      </c>
      <c r="P53" s="233">
        <f t="shared" si="5"/>
        <v>2.9850946242319085E-2</v>
      </c>
      <c r="Q53" s="233">
        <f t="shared" si="5"/>
        <v>2.8018754842335365E-2</v>
      </c>
      <c r="R53" s="233">
        <f t="shared" si="5"/>
        <v>2.8962739278362022E-2</v>
      </c>
      <c r="S53" s="233">
        <f t="shared" si="5"/>
        <v>3.5838452555919539E-2</v>
      </c>
      <c r="T53" s="233">
        <f t="shared" si="5"/>
        <v>3.5927284739726416E-2</v>
      </c>
      <c r="U53" s="233">
        <f t="shared" si="5"/>
        <v>3.6866874791432622E-2</v>
      </c>
      <c r="V53" s="233">
        <f t="shared" si="5"/>
        <v>3.6942681754229226E-2</v>
      </c>
      <c r="W53" s="233">
        <f t="shared" si="5"/>
        <v>3.2575300720290946E-2</v>
      </c>
      <c r="X53" s="233">
        <f t="shared" si="5"/>
        <v>3.3808841191164389E-2</v>
      </c>
      <c r="Y53" s="233">
        <f t="shared" si="5"/>
        <v>3.3997639466435289E-2</v>
      </c>
      <c r="DA53" s="177"/>
    </row>
    <row r="54" spans="1:105" ht="12" customHeight="1" x14ac:dyDescent="0.25">
      <c r="A54" s="173" t="s">
        <v>93</v>
      </c>
      <c r="B54" s="233">
        <f t="shared" ref="B54:Y54" si="6">IF(B$8=0,0,B$8/B$5)</f>
        <v>4.5524247902869325E-2</v>
      </c>
      <c r="C54" s="233">
        <f t="shared" si="6"/>
        <v>4.4285787152017947E-2</v>
      </c>
      <c r="D54" s="233">
        <f t="shared" si="6"/>
        <v>4.45601334196528E-2</v>
      </c>
      <c r="E54" s="233">
        <f t="shared" si="6"/>
        <v>4.747713348410211E-2</v>
      </c>
      <c r="F54" s="233">
        <f t="shared" si="6"/>
        <v>4.6576665261486232E-2</v>
      </c>
      <c r="G54" s="233">
        <f t="shared" si="6"/>
        <v>4.646090382780764E-2</v>
      </c>
      <c r="H54" s="233">
        <f t="shared" si="6"/>
        <v>4.6492566573233161E-2</v>
      </c>
      <c r="I54" s="233">
        <f t="shared" si="6"/>
        <v>4.6737269055025253E-2</v>
      </c>
      <c r="J54" s="233">
        <f t="shared" si="6"/>
        <v>4.7567310216290445E-2</v>
      </c>
      <c r="K54" s="233">
        <f t="shared" si="6"/>
        <v>3.2018701646995364E-2</v>
      </c>
      <c r="L54" s="233">
        <f t="shared" si="6"/>
        <v>4.1649389214113465E-2</v>
      </c>
      <c r="M54" s="233">
        <f t="shared" si="6"/>
        <v>4.8264528127403283E-2</v>
      </c>
      <c r="N54" s="233">
        <f t="shared" si="6"/>
        <v>4.2640118814318569E-2</v>
      </c>
      <c r="O54" s="233">
        <f t="shared" si="6"/>
        <v>4.2552693436672798E-2</v>
      </c>
      <c r="P54" s="233">
        <f t="shared" si="6"/>
        <v>3.6874698299335339E-2</v>
      </c>
      <c r="Q54" s="233">
        <f t="shared" si="6"/>
        <v>3.4611403040531931E-2</v>
      </c>
      <c r="R54" s="233">
        <f t="shared" si="6"/>
        <v>3.5777501461506038E-2</v>
      </c>
      <c r="S54" s="233">
        <f t="shared" si="6"/>
        <v>4.4271029627900603E-2</v>
      </c>
      <c r="T54" s="233">
        <f t="shared" si="6"/>
        <v>4.4380763502014975E-2</v>
      </c>
      <c r="U54" s="233">
        <f t="shared" si="6"/>
        <v>4.5541433565887357E-2</v>
      </c>
      <c r="V54" s="233">
        <f t="shared" si="6"/>
        <v>4.5635077461106677E-2</v>
      </c>
      <c r="W54" s="233">
        <f t="shared" si="6"/>
        <v>4.0240077360359415E-2</v>
      </c>
      <c r="X54" s="233">
        <f t="shared" si="6"/>
        <v>4.1763862647908961E-2</v>
      </c>
      <c r="Y54" s="233">
        <f t="shared" si="6"/>
        <v>4.1997084046772999E-2</v>
      </c>
      <c r="DA54" s="177"/>
    </row>
    <row r="55" spans="1:105" ht="12" customHeight="1" x14ac:dyDescent="0.25">
      <c r="A55" s="173" t="s">
        <v>94</v>
      </c>
      <c r="B55" s="233">
        <f t="shared" ref="B55:Y55" si="7">IF(B$9=0,0,B$9/B$5)</f>
        <v>2.8181677273204826E-2</v>
      </c>
      <c r="C55" s="233">
        <f t="shared" si="7"/>
        <v>2.7415011094106354E-2</v>
      </c>
      <c r="D55" s="233">
        <f t="shared" si="7"/>
        <v>2.7584844497880304E-2</v>
      </c>
      <c r="E55" s="233">
        <f t="shared" si="7"/>
        <v>2.9390606442539401E-2</v>
      </c>
      <c r="F55" s="233">
        <f t="shared" si="7"/>
        <v>2.8833173733300993E-2</v>
      </c>
      <c r="G55" s="233">
        <f t="shared" si="7"/>
        <v>2.8761511893404729E-2</v>
      </c>
      <c r="H55" s="233">
        <f t="shared" si="7"/>
        <v>2.8781112640572912E-2</v>
      </c>
      <c r="I55" s="233">
        <f t="shared" si="7"/>
        <v>2.8932595129301353E-2</v>
      </c>
      <c r="J55" s="233">
        <f t="shared" si="7"/>
        <v>2.9446430133894082E-2</v>
      </c>
      <c r="K55" s="233">
        <f t="shared" si="7"/>
        <v>1.9821101019568559E-2</v>
      </c>
      <c r="L55" s="233">
        <f t="shared" si="7"/>
        <v>2.5782955227784527E-2</v>
      </c>
      <c r="M55" s="233">
        <f t="shared" si="7"/>
        <v>2.9878041221725826E-2</v>
      </c>
      <c r="N55" s="233">
        <f t="shared" si="7"/>
        <v>2.6396264027911485E-2</v>
      </c>
      <c r="O55" s="233">
        <f t="shared" si="7"/>
        <v>2.6342143556035525E-2</v>
      </c>
      <c r="P55" s="233">
        <f t="shared" si="7"/>
        <v>2.282719418530282E-2</v>
      </c>
      <c r="Q55" s="233">
        <f t="shared" si="7"/>
        <v>2.1426106644138819E-2</v>
      </c>
      <c r="R55" s="233">
        <f t="shared" si="7"/>
        <v>2.2147977095218024E-2</v>
      </c>
      <c r="S55" s="233">
        <f t="shared" si="7"/>
        <v>2.7405875483938465E-2</v>
      </c>
      <c r="T55" s="233">
        <f t="shared" si="7"/>
        <v>2.7473805977437843E-2</v>
      </c>
      <c r="U55" s="233">
        <f t="shared" si="7"/>
        <v>2.8192316016977886E-2</v>
      </c>
      <c r="V55" s="233">
        <f t="shared" si="7"/>
        <v>2.8250286047351761E-2</v>
      </c>
      <c r="W55" s="233">
        <f t="shared" si="7"/>
        <v>2.4910524080222481E-2</v>
      </c>
      <c r="X55" s="233">
        <f t="shared" si="7"/>
        <v>2.5853819734419831E-2</v>
      </c>
      <c r="Y55" s="233">
        <f t="shared" si="7"/>
        <v>2.599819488609758E-2</v>
      </c>
      <c r="DA55" s="177"/>
    </row>
    <row r="56" spans="1:105" ht="12" customHeight="1" x14ac:dyDescent="0.25">
      <c r="A56" s="56" t="s">
        <v>95</v>
      </c>
      <c r="B56" s="300">
        <f t="shared" ref="B56:Y56" si="8">IF(B$10=0,0,B$10/B$5)</f>
        <v>2.9265587937558856E-2</v>
      </c>
      <c r="C56" s="300">
        <f t="shared" si="8"/>
        <v>2.8062830036240168E-2</v>
      </c>
      <c r="D56" s="300">
        <f t="shared" si="8"/>
        <v>2.8212594493305713E-2</v>
      </c>
      <c r="E56" s="300">
        <f t="shared" si="8"/>
        <v>3.052101438263707E-2</v>
      </c>
      <c r="F56" s="300">
        <f t="shared" si="8"/>
        <v>2.9767405015259089E-2</v>
      </c>
      <c r="G56" s="300">
        <f t="shared" si="8"/>
        <v>2.943967511885923E-2</v>
      </c>
      <c r="H56" s="300">
        <f t="shared" si="8"/>
        <v>2.9429489969890216E-2</v>
      </c>
      <c r="I56" s="300">
        <f t="shared" si="8"/>
        <v>2.9434929157953531E-2</v>
      </c>
      <c r="J56" s="300">
        <f t="shared" si="8"/>
        <v>2.9939080736848735E-2</v>
      </c>
      <c r="K56" s="300">
        <f t="shared" si="8"/>
        <v>2.47820861731218E-2</v>
      </c>
      <c r="L56" s="300">
        <f t="shared" si="8"/>
        <v>2.6324974081554112E-2</v>
      </c>
      <c r="M56" s="300">
        <f t="shared" si="8"/>
        <v>3.0110746612020824E-2</v>
      </c>
      <c r="N56" s="300">
        <f t="shared" si="8"/>
        <v>2.6823107688962105E-2</v>
      </c>
      <c r="O56" s="300">
        <f t="shared" si="8"/>
        <v>2.7120459683119949E-2</v>
      </c>
      <c r="P56" s="300">
        <f t="shared" si="8"/>
        <v>2.6422641734997244E-2</v>
      </c>
      <c r="Q56" s="300">
        <f t="shared" si="8"/>
        <v>2.6708919277738115E-2</v>
      </c>
      <c r="R56" s="300">
        <f t="shared" si="8"/>
        <v>2.6526085945910084E-2</v>
      </c>
      <c r="S56" s="300">
        <f t="shared" si="8"/>
        <v>2.769816243751139E-2</v>
      </c>
      <c r="T56" s="300">
        <f t="shared" si="8"/>
        <v>2.7929015105200915E-2</v>
      </c>
      <c r="U56" s="300">
        <f t="shared" si="8"/>
        <v>2.8357025942705977E-2</v>
      </c>
      <c r="V56" s="300">
        <f t="shared" si="8"/>
        <v>2.8638643540827294E-2</v>
      </c>
      <c r="W56" s="300">
        <f t="shared" si="8"/>
        <v>2.6134674018774621E-2</v>
      </c>
      <c r="X56" s="300">
        <f t="shared" si="8"/>
        <v>2.6521622832556508E-2</v>
      </c>
      <c r="Y56" s="300">
        <f t="shared" si="8"/>
        <v>2.6724443606011557E-2</v>
      </c>
      <c r="DA56" s="68"/>
    </row>
    <row r="57" spans="1:105" ht="12" customHeight="1" x14ac:dyDescent="0.25">
      <c r="A57" s="174" t="s">
        <v>2555</v>
      </c>
      <c r="B57" s="301">
        <f t="shared" ref="B57:Y57" si="9">IF(B$16=0,0,B$16/B$5)</f>
        <v>0.18644189075252712</v>
      </c>
      <c r="C57" s="301">
        <f t="shared" si="9"/>
        <v>0.18217441417192062</v>
      </c>
      <c r="D57" s="301">
        <f t="shared" si="9"/>
        <v>0.18203305444786422</v>
      </c>
      <c r="E57" s="301">
        <f t="shared" si="9"/>
        <v>0.19057376370790113</v>
      </c>
      <c r="F57" s="301">
        <f t="shared" si="9"/>
        <v>0.18695063327492853</v>
      </c>
      <c r="G57" s="301">
        <f t="shared" si="9"/>
        <v>0.18530181160099263</v>
      </c>
      <c r="H57" s="301">
        <f t="shared" si="9"/>
        <v>0.18526558271125076</v>
      </c>
      <c r="I57" s="301">
        <f t="shared" si="9"/>
        <v>0.18558406174141481</v>
      </c>
      <c r="J57" s="301">
        <f t="shared" si="9"/>
        <v>0.18895414493955615</v>
      </c>
      <c r="K57" s="301">
        <f t="shared" si="9"/>
        <v>0.19356385319944724</v>
      </c>
      <c r="L57" s="301">
        <f t="shared" si="9"/>
        <v>0.17660758644835256</v>
      </c>
      <c r="M57" s="301">
        <f t="shared" si="9"/>
        <v>0.19223254091413497</v>
      </c>
      <c r="N57" s="301">
        <f t="shared" si="9"/>
        <v>0.17703466180557079</v>
      </c>
      <c r="O57" s="301">
        <f t="shared" si="9"/>
        <v>0.17722937666048849</v>
      </c>
      <c r="P57" s="301">
        <f t="shared" si="9"/>
        <v>0.18651058831821976</v>
      </c>
      <c r="Q57" s="301">
        <f t="shared" si="9"/>
        <v>0.1903052507967701</v>
      </c>
      <c r="R57" s="301">
        <f t="shared" si="9"/>
        <v>0.18851191849543356</v>
      </c>
      <c r="S57" s="301">
        <f t="shared" si="9"/>
        <v>0.17953430172386151</v>
      </c>
      <c r="T57" s="301">
        <f t="shared" si="9"/>
        <v>0.18101821464473428</v>
      </c>
      <c r="U57" s="301">
        <f t="shared" si="9"/>
        <v>0.18275443085545987</v>
      </c>
      <c r="V57" s="301">
        <f t="shared" si="9"/>
        <v>0.18435212711891552</v>
      </c>
      <c r="W57" s="301">
        <f t="shared" si="9"/>
        <v>0.17744076549626273</v>
      </c>
      <c r="X57" s="301">
        <f t="shared" si="9"/>
        <v>0.17732297174232053</v>
      </c>
      <c r="Y57" s="301">
        <f t="shared" si="9"/>
        <v>0.17630723389174571</v>
      </c>
      <c r="DA57" s="178"/>
    </row>
    <row r="58" spans="1:105" ht="12" customHeight="1" x14ac:dyDescent="0.25">
      <c r="A58" s="62" t="s">
        <v>2556</v>
      </c>
      <c r="B58" s="302">
        <f t="shared" ref="B58:Y58" si="10">IF(B$17=0,0,B$17/B$5)</f>
        <v>3.6541951310339736E-2</v>
      </c>
      <c r="C58" s="302">
        <f t="shared" si="10"/>
        <v>4.4939959294394823E-2</v>
      </c>
      <c r="D58" s="302">
        <f t="shared" si="10"/>
        <v>4.0586563285913133E-2</v>
      </c>
      <c r="E58" s="302">
        <f t="shared" si="10"/>
        <v>1.4268361845940289E-2</v>
      </c>
      <c r="F58" s="302">
        <f t="shared" si="10"/>
        <v>2.0468573328328726E-2</v>
      </c>
      <c r="G58" s="302">
        <f t="shared" si="10"/>
        <v>1.8105502031128717E-2</v>
      </c>
      <c r="H58" s="302">
        <f t="shared" si="10"/>
        <v>1.7463097329904829E-2</v>
      </c>
      <c r="I58" s="302">
        <f t="shared" si="10"/>
        <v>1.406102403474959E-2</v>
      </c>
      <c r="J58" s="302">
        <f t="shared" si="10"/>
        <v>8.2552300786201509E-3</v>
      </c>
      <c r="K58" s="302">
        <f t="shared" si="10"/>
        <v>0.16043529109074528</v>
      </c>
      <c r="L58" s="302">
        <f t="shared" si="10"/>
        <v>6.8187939242728549E-2</v>
      </c>
      <c r="M58" s="302">
        <f t="shared" si="10"/>
        <v>4.5587729698431737E-3</v>
      </c>
      <c r="N58" s="302">
        <f t="shared" si="10"/>
        <v>5.6955867298026097E-2</v>
      </c>
      <c r="O58" s="302">
        <f t="shared" si="10"/>
        <v>5.935103225165872E-2</v>
      </c>
      <c r="P58" s="302">
        <f t="shared" si="10"/>
        <v>0.12729610678697961</v>
      </c>
      <c r="Q58" s="302">
        <f t="shared" si="10"/>
        <v>0.1453843406863069</v>
      </c>
      <c r="R58" s="302">
        <f t="shared" si="10"/>
        <v>0.13676180427516141</v>
      </c>
      <c r="S58" s="302">
        <f t="shared" si="10"/>
        <v>4.0581024332286962E-2</v>
      </c>
      <c r="T58" s="302">
        <f t="shared" si="10"/>
        <v>4.1201258019723283E-2</v>
      </c>
      <c r="U58" s="302">
        <f t="shared" si="10"/>
        <v>2.3653939367688191E-2</v>
      </c>
      <c r="V58" s="302">
        <f t="shared" si="10"/>
        <v>2.6199256509019341E-2</v>
      </c>
      <c r="W58" s="302">
        <f t="shared" si="10"/>
        <v>8.1864052048222932E-2</v>
      </c>
      <c r="X58" s="302">
        <f t="shared" si="10"/>
        <v>6.8430458397203228E-2</v>
      </c>
      <c r="Y58" s="302">
        <f t="shared" si="10"/>
        <v>6.3984875058688218E-2</v>
      </c>
      <c r="DA58" s="72"/>
    </row>
    <row r="59" spans="1:105" ht="12" customHeight="1" x14ac:dyDescent="0.25">
      <c r="A59" s="62" t="s">
        <v>2563</v>
      </c>
      <c r="B59" s="302">
        <f t="shared" ref="B59:Y59" si="11">IF(B$23=0,0,B$23/B$5)</f>
        <v>0.14989993944218741</v>
      </c>
      <c r="C59" s="302">
        <f t="shared" si="11"/>
        <v>0.13723445487752578</v>
      </c>
      <c r="D59" s="302">
        <f t="shared" si="11"/>
        <v>0.14144649116195107</v>
      </c>
      <c r="E59" s="302">
        <f t="shared" si="11"/>
        <v>0.17630540186196086</v>
      </c>
      <c r="F59" s="302">
        <f t="shared" si="11"/>
        <v>0.16648205994659981</v>
      </c>
      <c r="G59" s="302">
        <f t="shared" si="11"/>
        <v>0.16719630956986392</v>
      </c>
      <c r="H59" s="302">
        <f t="shared" si="11"/>
        <v>0.16780248538134593</v>
      </c>
      <c r="I59" s="302">
        <f t="shared" si="11"/>
        <v>0.17152303770666522</v>
      </c>
      <c r="J59" s="302">
        <f t="shared" si="11"/>
        <v>0.18069891486093598</v>
      </c>
      <c r="K59" s="302">
        <f t="shared" si="11"/>
        <v>3.3128562108701964E-2</v>
      </c>
      <c r="L59" s="302">
        <f t="shared" si="11"/>
        <v>0.108419647205624</v>
      </c>
      <c r="M59" s="302">
        <f t="shared" si="11"/>
        <v>0.1876737679442918</v>
      </c>
      <c r="N59" s="302">
        <f t="shared" si="11"/>
        <v>0.12007879450754468</v>
      </c>
      <c r="O59" s="302">
        <f t="shared" si="11"/>
        <v>0.11787834440882977</v>
      </c>
      <c r="P59" s="302">
        <f t="shared" si="11"/>
        <v>5.9214481531240142E-2</v>
      </c>
      <c r="Q59" s="302">
        <f t="shared" si="11"/>
        <v>4.4920910110463216E-2</v>
      </c>
      <c r="R59" s="302">
        <f t="shared" si="11"/>
        <v>5.1750114220272134E-2</v>
      </c>
      <c r="S59" s="302">
        <f t="shared" si="11"/>
        <v>0.13895327739157454</v>
      </c>
      <c r="T59" s="302">
        <f t="shared" si="11"/>
        <v>0.13981695662501101</v>
      </c>
      <c r="U59" s="302">
        <f t="shared" si="11"/>
        <v>0.15910049148777167</v>
      </c>
      <c r="V59" s="302">
        <f t="shared" si="11"/>
        <v>0.15815287060989619</v>
      </c>
      <c r="W59" s="302">
        <f t="shared" si="11"/>
        <v>9.5576713448039793E-2</v>
      </c>
      <c r="X59" s="302">
        <f t="shared" si="11"/>
        <v>0.10889251334511732</v>
      </c>
      <c r="Y59" s="302">
        <f t="shared" si="11"/>
        <v>0.1123223588330575</v>
      </c>
      <c r="DA59" s="72"/>
    </row>
    <row r="60" spans="1:105" ht="12" customHeight="1" x14ac:dyDescent="0.25">
      <c r="A60" s="174" t="s">
        <v>2565</v>
      </c>
      <c r="B60" s="301">
        <f t="shared" ref="B60:Y60" si="12">IF(B$24=0,0,B$24/B$5)</f>
        <v>2.7639721941027814E-2</v>
      </c>
      <c r="C60" s="301">
        <f t="shared" si="12"/>
        <v>4.8249088663748364E-2</v>
      </c>
      <c r="D60" s="301">
        <f t="shared" si="12"/>
        <v>4.9887411586158205E-2</v>
      </c>
      <c r="E60" s="301">
        <f t="shared" si="12"/>
        <v>2.8825402472490581E-2</v>
      </c>
      <c r="F60" s="301">
        <f t="shared" si="12"/>
        <v>3.787471534469837E-2</v>
      </c>
      <c r="G60" s="301">
        <f t="shared" si="12"/>
        <v>5.0285281692052132E-2</v>
      </c>
      <c r="H60" s="301">
        <f t="shared" si="12"/>
        <v>5.154245834261921E-2</v>
      </c>
      <c r="I60" s="301">
        <f t="shared" si="12"/>
        <v>5.6438020877089962E-2</v>
      </c>
      <c r="J60" s="301">
        <f t="shared" si="12"/>
        <v>5.5321110893046865E-2</v>
      </c>
      <c r="K60" s="301">
        <f t="shared" si="12"/>
        <v>8.5245435832180902E-2</v>
      </c>
      <c r="L60" s="301">
        <f t="shared" si="12"/>
        <v>7.9244418631299787E-2</v>
      </c>
      <c r="M60" s="301">
        <f t="shared" si="12"/>
        <v>5.6440767878270195E-2</v>
      </c>
      <c r="N60" s="301">
        <f t="shared" si="12"/>
        <v>7.4675922491799634E-2</v>
      </c>
      <c r="O60" s="301">
        <f t="shared" si="12"/>
        <v>7.3541361973112229E-2</v>
      </c>
      <c r="P60" s="301">
        <f t="shared" si="12"/>
        <v>6.9792085882855695E-2</v>
      </c>
      <c r="Q60" s="301">
        <f t="shared" si="12"/>
        <v>7.3729622955288593E-2</v>
      </c>
      <c r="R60" s="301">
        <f t="shared" si="12"/>
        <v>7.0978732581089179E-2</v>
      </c>
      <c r="S60" s="301">
        <f t="shared" si="12"/>
        <v>6.2956900203985949E-2</v>
      </c>
      <c r="T60" s="301">
        <f t="shared" si="12"/>
        <v>5.377818120470422E-2</v>
      </c>
      <c r="U60" s="301">
        <f t="shared" si="12"/>
        <v>5.3145049891019362E-2</v>
      </c>
      <c r="V60" s="301">
        <f t="shared" si="12"/>
        <v>4.2182637489314147E-2</v>
      </c>
      <c r="W60" s="301">
        <f t="shared" si="12"/>
        <v>7.3871261802765431E-2</v>
      </c>
      <c r="X60" s="301">
        <f t="shared" si="12"/>
        <v>7.5508986584616342E-2</v>
      </c>
      <c r="Y60" s="301">
        <f t="shared" si="12"/>
        <v>7.9276861556601144E-2</v>
      </c>
      <c r="DA60" s="178"/>
    </row>
    <row r="61" spans="1:105" ht="12" customHeight="1" x14ac:dyDescent="0.25">
      <c r="A61" s="62" t="s">
        <v>2566</v>
      </c>
      <c r="B61" s="302">
        <f t="shared" ref="B61:Y61" si="13">IF(B$25=0,0,B$25/B$5)</f>
        <v>0</v>
      </c>
      <c r="C61" s="302">
        <f t="shared" si="13"/>
        <v>2.1361289321451742E-2</v>
      </c>
      <c r="D61" s="302">
        <f t="shared" si="13"/>
        <v>2.2833044867083277E-2</v>
      </c>
      <c r="E61" s="302">
        <f t="shared" si="13"/>
        <v>0</v>
      </c>
      <c r="F61" s="302">
        <f t="shared" si="13"/>
        <v>9.5960257216531324E-3</v>
      </c>
      <c r="G61" s="302">
        <f t="shared" si="13"/>
        <v>2.2076875796597464E-2</v>
      </c>
      <c r="H61" s="302">
        <f t="shared" si="13"/>
        <v>2.3314828637441918E-2</v>
      </c>
      <c r="I61" s="302">
        <f t="shared" si="13"/>
        <v>2.8061821807967471E-2</v>
      </c>
      <c r="J61" s="302">
        <f t="shared" si="13"/>
        <v>2.6440958261727668E-2</v>
      </c>
      <c r="K61" s="302">
        <f t="shared" si="13"/>
        <v>6.5805509832219417E-2</v>
      </c>
      <c r="L61" s="302">
        <f t="shared" si="13"/>
        <v>5.3957289465588032E-2</v>
      </c>
      <c r="M61" s="302">
        <f t="shared" si="13"/>
        <v>2.7137304372346769E-2</v>
      </c>
      <c r="N61" s="302">
        <f t="shared" si="13"/>
        <v>4.8787278925963351E-2</v>
      </c>
      <c r="O61" s="302">
        <f t="shared" si="13"/>
        <v>4.7705798100846609E-2</v>
      </c>
      <c r="P61" s="302">
        <f t="shared" si="13"/>
        <v>4.7403876201116371E-2</v>
      </c>
      <c r="Q61" s="302">
        <f t="shared" si="13"/>
        <v>5.2715556823537055E-2</v>
      </c>
      <c r="R61" s="302">
        <f t="shared" si="13"/>
        <v>4.9256678122317654E-2</v>
      </c>
      <c r="S61" s="302">
        <f t="shared" si="13"/>
        <v>3.6078060787046291E-2</v>
      </c>
      <c r="T61" s="302">
        <f t="shared" si="13"/>
        <v>2.6832717649909407E-2</v>
      </c>
      <c r="U61" s="302">
        <f t="shared" si="13"/>
        <v>2.5494893797444882E-2</v>
      </c>
      <c r="V61" s="302">
        <f t="shared" si="13"/>
        <v>1.4475626173642224E-2</v>
      </c>
      <c r="W61" s="302">
        <f t="shared" si="13"/>
        <v>4.9439786262547206E-2</v>
      </c>
      <c r="X61" s="302">
        <f t="shared" si="13"/>
        <v>5.0152355691243052E-2</v>
      </c>
      <c r="Y61" s="302">
        <f t="shared" si="13"/>
        <v>5.3778631956774667E-2</v>
      </c>
      <c r="DA61" s="72"/>
    </row>
    <row r="62" spans="1:105" ht="12" customHeight="1" x14ac:dyDescent="0.25">
      <c r="A62" s="62" t="s">
        <v>2568</v>
      </c>
      <c r="B62" s="302">
        <f t="shared" ref="B62:Y62" si="14">IF(B$26=0,0,B$26/B$5)</f>
        <v>2.7639721941027814E-2</v>
      </c>
      <c r="C62" s="302">
        <f t="shared" si="14"/>
        <v>2.6887799342296622E-2</v>
      </c>
      <c r="D62" s="302">
        <f t="shared" si="14"/>
        <v>2.7054366719074921E-2</v>
      </c>
      <c r="E62" s="302">
        <f t="shared" si="14"/>
        <v>2.8825402472490581E-2</v>
      </c>
      <c r="F62" s="302">
        <f t="shared" si="14"/>
        <v>2.8278689623045236E-2</v>
      </c>
      <c r="G62" s="302">
        <f t="shared" si="14"/>
        <v>2.8208405895454664E-2</v>
      </c>
      <c r="H62" s="302">
        <f t="shared" si="14"/>
        <v>2.8227629705177292E-2</v>
      </c>
      <c r="I62" s="302">
        <f t="shared" si="14"/>
        <v>2.837619906912249E-2</v>
      </c>
      <c r="J62" s="302">
        <f t="shared" si="14"/>
        <v>2.8880152631319204E-2</v>
      </c>
      <c r="K62" s="302">
        <f t="shared" si="14"/>
        <v>1.9439925999961485E-2</v>
      </c>
      <c r="L62" s="302">
        <f t="shared" si="14"/>
        <v>2.5287129165711759E-2</v>
      </c>
      <c r="M62" s="302">
        <f t="shared" si="14"/>
        <v>2.9303463505923426E-2</v>
      </c>
      <c r="N62" s="302">
        <f t="shared" si="14"/>
        <v>2.588864356583628E-2</v>
      </c>
      <c r="O62" s="302">
        <f t="shared" si="14"/>
        <v>2.5835563872265623E-2</v>
      </c>
      <c r="P62" s="302">
        <f t="shared" si="14"/>
        <v>2.2388209681739317E-2</v>
      </c>
      <c r="Q62" s="302">
        <f t="shared" si="14"/>
        <v>2.1014066131751535E-2</v>
      </c>
      <c r="R62" s="302">
        <f t="shared" si="14"/>
        <v>2.1722054458771522E-2</v>
      </c>
      <c r="S62" s="302">
        <f t="shared" si="14"/>
        <v>2.6878839416939658E-2</v>
      </c>
      <c r="T62" s="302">
        <f t="shared" si="14"/>
        <v>2.6945463554794817E-2</v>
      </c>
      <c r="U62" s="302">
        <f t="shared" si="14"/>
        <v>2.7650156093574473E-2</v>
      </c>
      <c r="V62" s="302">
        <f t="shared" si="14"/>
        <v>2.7707011315671916E-2</v>
      </c>
      <c r="W62" s="302">
        <f t="shared" si="14"/>
        <v>2.4431475540218225E-2</v>
      </c>
      <c r="X62" s="302">
        <f t="shared" si="14"/>
        <v>2.5356630893373297E-2</v>
      </c>
      <c r="Y62" s="302">
        <f t="shared" si="14"/>
        <v>2.5498229599826484E-2</v>
      </c>
      <c r="DA62" s="72"/>
    </row>
    <row r="63" spans="1:105" ht="12" customHeight="1" x14ac:dyDescent="0.25">
      <c r="A63" s="174" t="s">
        <v>2570</v>
      </c>
      <c r="B63" s="301">
        <f t="shared" ref="B63:Y63" si="15">IF(B$27=0,0,B$27/B$5)</f>
        <v>0.26634555821789591</v>
      </c>
      <c r="C63" s="301">
        <f t="shared" si="15"/>
        <v>0.2602491631027436</v>
      </c>
      <c r="D63" s="301">
        <f t="shared" si="15"/>
        <v>0.26004722063980601</v>
      </c>
      <c r="E63" s="301">
        <f t="shared" si="15"/>
        <v>0.27224823386843028</v>
      </c>
      <c r="F63" s="301">
        <f t="shared" si="15"/>
        <v>0.26707233324989793</v>
      </c>
      <c r="G63" s="301">
        <f t="shared" si="15"/>
        <v>0.26471687371570385</v>
      </c>
      <c r="H63" s="301">
        <f t="shared" si="15"/>
        <v>0.26466511815892985</v>
      </c>
      <c r="I63" s="301">
        <f t="shared" si="15"/>
        <v>0.26512008820202121</v>
      </c>
      <c r="J63" s="301">
        <f t="shared" si="15"/>
        <v>0.26993449277079451</v>
      </c>
      <c r="K63" s="301">
        <f t="shared" si="15"/>
        <v>0.27651979028492468</v>
      </c>
      <c r="L63" s="301">
        <f t="shared" si="15"/>
        <v>0.25229655206907503</v>
      </c>
      <c r="M63" s="301">
        <f t="shared" si="15"/>
        <v>0.27461791559162135</v>
      </c>
      <c r="N63" s="301">
        <f t="shared" si="15"/>
        <v>0.25290665972224391</v>
      </c>
      <c r="O63" s="301">
        <f t="shared" si="15"/>
        <v>0.2531848238006979</v>
      </c>
      <c r="P63" s="301">
        <f t="shared" si="15"/>
        <v>0.26644369759745684</v>
      </c>
      <c r="Q63" s="301">
        <f t="shared" si="15"/>
        <v>0.2718646439953859</v>
      </c>
      <c r="R63" s="301">
        <f t="shared" si="15"/>
        <v>0.26930274070776217</v>
      </c>
      <c r="S63" s="301">
        <f t="shared" si="15"/>
        <v>0.25647757389123071</v>
      </c>
      <c r="T63" s="301">
        <f t="shared" si="15"/>
        <v>0.25859744949247759</v>
      </c>
      <c r="U63" s="301">
        <f t="shared" si="15"/>
        <v>0.26107775836494279</v>
      </c>
      <c r="V63" s="301">
        <f t="shared" si="15"/>
        <v>0.2633601815984507</v>
      </c>
      <c r="W63" s="301">
        <f t="shared" si="15"/>
        <v>0.25348680785180394</v>
      </c>
      <c r="X63" s="301">
        <f t="shared" si="15"/>
        <v>0.25331853106045793</v>
      </c>
      <c r="Y63" s="301">
        <f t="shared" si="15"/>
        <v>0.25186747698820827</v>
      </c>
      <c r="DA63" s="178"/>
    </row>
    <row r="64" spans="1:105" ht="12" customHeight="1" x14ac:dyDescent="0.25">
      <c r="A64" s="62" t="s">
        <v>2571</v>
      </c>
      <c r="B64" s="302">
        <f t="shared" ref="B64:Y64" si="16">IF(B$28=0,0,B$28/B$5)</f>
        <v>5.2202787586199631E-2</v>
      </c>
      <c r="C64" s="302">
        <f t="shared" si="16"/>
        <v>6.4199941849135439E-2</v>
      </c>
      <c r="D64" s="302">
        <f t="shared" si="16"/>
        <v>5.7980804694161621E-2</v>
      </c>
      <c r="E64" s="302">
        <f t="shared" si="16"/>
        <v>2.0383374065628984E-2</v>
      </c>
      <c r="F64" s="302">
        <f t="shared" si="16"/>
        <v>2.9240819040469598E-2</v>
      </c>
      <c r="G64" s="302">
        <f t="shared" si="16"/>
        <v>2.5865002901612456E-2</v>
      </c>
      <c r="H64" s="302">
        <f t="shared" si="16"/>
        <v>2.4947281899864039E-2</v>
      </c>
      <c r="I64" s="302">
        <f t="shared" si="16"/>
        <v>2.0087177192499427E-2</v>
      </c>
      <c r="J64" s="302">
        <f t="shared" si="16"/>
        <v>1.1793185826600217E-2</v>
      </c>
      <c r="K64" s="302">
        <f t="shared" si="16"/>
        <v>0.229193272986779</v>
      </c>
      <c r="L64" s="302">
        <f t="shared" si="16"/>
        <v>9.7411341775326482E-2</v>
      </c>
      <c r="M64" s="302">
        <f t="shared" si="16"/>
        <v>6.5125328140616763E-3</v>
      </c>
      <c r="N64" s="302">
        <f t="shared" si="16"/>
        <v>8.1365524711465811E-2</v>
      </c>
      <c r="O64" s="302">
        <f t="shared" si="16"/>
        <v>8.4787188930941032E-2</v>
      </c>
      <c r="P64" s="302">
        <f t="shared" si="16"/>
        <v>0.18185158112425662</v>
      </c>
      <c r="Q64" s="302">
        <f t="shared" si="16"/>
        <v>0.20769191526615274</v>
      </c>
      <c r="R64" s="302">
        <f t="shared" si="16"/>
        <v>0.1953740061073734</v>
      </c>
      <c r="S64" s="302">
        <f t="shared" si="16"/>
        <v>5.7972891903267099E-2</v>
      </c>
      <c r="T64" s="302">
        <f t="shared" si="16"/>
        <v>5.885894002817612E-2</v>
      </c>
      <c r="U64" s="302">
        <f t="shared" si="16"/>
        <v>3.3791341953840287E-2</v>
      </c>
      <c r="V64" s="302">
        <f t="shared" si="16"/>
        <v>3.7427509298599053E-2</v>
      </c>
      <c r="W64" s="302">
        <f t="shared" si="16"/>
        <v>0.11694864578317561</v>
      </c>
      <c r="X64" s="302">
        <f t="shared" si="16"/>
        <v>9.7757797710290348E-2</v>
      </c>
      <c r="Y64" s="302">
        <f t="shared" si="16"/>
        <v>9.140696436955463E-2</v>
      </c>
      <c r="DA64" s="72"/>
    </row>
    <row r="65" spans="1:105" ht="12" customHeight="1" x14ac:dyDescent="0.25">
      <c r="A65" s="62" t="s">
        <v>2578</v>
      </c>
      <c r="B65" s="302">
        <f t="shared" ref="B65:Y65" si="17">IF(B$34=0,0,B$34/B$5)</f>
        <v>0.21414277063169629</v>
      </c>
      <c r="C65" s="302">
        <f t="shared" si="17"/>
        <v>0.19604922125360819</v>
      </c>
      <c r="D65" s="302">
        <f t="shared" si="17"/>
        <v>0.20206641594564434</v>
      </c>
      <c r="E65" s="302">
        <f t="shared" si="17"/>
        <v>0.25186485980280127</v>
      </c>
      <c r="F65" s="302">
        <f t="shared" si="17"/>
        <v>0.23783151420942836</v>
      </c>
      <c r="G65" s="302">
        <f t="shared" si="17"/>
        <v>0.23885187081409137</v>
      </c>
      <c r="H65" s="302">
        <f t="shared" si="17"/>
        <v>0.23971783625906581</v>
      </c>
      <c r="I65" s="302">
        <f t="shared" si="17"/>
        <v>0.24503291100952176</v>
      </c>
      <c r="J65" s="302">
        <f t="shared" si="17"/>
        <v>0.25814130694419429</v>
      </c>
      <c r="K65" s="302">
        <f t="shared" si="17"/>
        <v>4.732651729814568E-2</v>
      </c>
      <c r="L65" s="302">
        <f t="shared" si="17"/>
        <v>0.15488521029374855</v>
      </c>
      <c r="M65" s="302">
        <f t="shared" si="17"/>
        <v>0.26810538277755969</v>
      </c>
      <c r="N65" s="302">
        <f t="shared" si="17"/>
        <v>0.17154113501077808</v>
      </c>
      <c r="O65" s="302">
        <f t="shared" si="17"/>
        <v>0.16839763486975687</v>
      </c>
      <c r="P65" s="302">
        <f t="shared" si="17"/>
        <v>8.4592116473200224E-2</v>
      </c>
      <c r="Q65" s="302">
        <f t="shared" si="17"/>
        <v>6.41727287292332E-2</v>
      </c>
      <c r="R65" s="302">
        <f t="shared" si="17"/>
        <v>7.3928734600388762E-2</v>
      </c>
      <c r="S65" s="302">
        <f t="shared" si="17"/>
        <v>0.19850468198796362</v>
      </c>
      <c r="T65" s="302">
        <f t="shared" si="17"/>
        <v>0.19973850946430149</v>
      </c>
      <c r="U65" s="302">
        <f t="shared" si="17"/>
        <v>0.22728641641110248</v>
      </c>
      <c r="V65" s="302">
        <f t="shared" si="17"/>
        <v>0.22593267229985164</v>
      </c>
      <c r="W65" s="302">
        <f t="shared" si="17"/>
        <v>0.13653816206862834</v>
      </c>
      <c r="X65" s="302">
        <f t="shared" si="17"/>
        <v>0.15556073335016757</v>
      </c>
      <c r="Y65" s="302">
        <f t="shared" si="17"/>
        <v>0.16046051261865363</v>
      </c>
      <c r="DA65" s="72"/>
    </row>
    <row r="66" spans="1:105" ht="12" customHeight="1" x14ac:dyDescent="0.25">
      <c r="A66" s="174" t="s">
        <v>2580</v>
      </c>
      <c r="B66" s="301">
        <f t="shared" ref="B66:Y66" si="18">IF(B$35=0,0,B$35/B$5)</f>
        <v>0.13450415544775313</v>
      </c>
      <c r="C66" s="301">
        <f t="shared" si="18"/>
        <v>0.13514083483032879</v>
      </c>
      <c r="D66" s="301">
        <f t="shared" si="18"/>
        <v>0.13155184620621871</v>
      </c>
      <c r="E66" s="301">
        <f t="shared" si="18"/>
        <v>0.10676536542955235</v>
      </c>
      <c r="F66" s="301">
        <f t="shared" si="18"/>
        <v>0.11430646706242478</v>
      </c>
      <c r="G66" s="301">
        <f t="shared" si="18"/>
        <v>0.10713266647685807</v>
      </c>
      <c r="H66" s="301">
        <f t="shared" si="18"/>
        <v>0.10572619344390261</v>
      </c>
      <c r="I66" s="301">
        <f t="shared" si="18"/>
        <v>9.8139225646478659E-2</v>
      </c>
      <c r="J66" s="301">
        <f t="shared" si="18"/>
        <v>8.4080157777352699E-2</v>
      </c>
      <c r="K66" s="301">
        <f t="shared" si="18"/>
        <v>0.16964081568486319</v>
      </c>
      <c r="L66" s="301">
        <f t="shared" si="18"/>
        <v>0.14000804984592857</v>
      </c>
      <c r="M66" s="301">
        <f t="shared" si="18"/>
        <v>6.9377782018644654E-2</v>
      </c>
      <c r="N66" s="301">
        <f t="shared" si="18"/>
        <v>0.13529800097641179</v>
      </c>
      <c r="O66" s="301">
        <f t="shared" si="18"/>
        <v>0.13634561959634181</v>
      </c>
      <c r="P66" s="301">
        <f t="shared" si="18"/>
        <v>0.16263003766062592</v>
      </c>
      <c r="Q66" s="301">
        <f t="shared" si="18"/>
        <v>0.16687981221257206</v>
      </c>
      <c r="R66" s="301">
        <f t="shared" si="18"/>
        <v>0.16505491602330224</v>
      </c>
      <c r="S66" s="301">
        <f t="shared" si="18"/>
        <v>0.12732473267722821</v>
      </c>
      <c r="T66" s="301">
        <f t="shared" si="18"/>
        <v>0.1318111653236359</v>
      </c>
      <c r="U66" s="301">
        <f t="shared" si="18"/>
        <v>0.11872833155012257</v>
      </c>
      <c r="V66" s="301">
        <f t="shared" si="18"/>
        <v>0.12479711586653046</v>
      </c>
      <c r="W66" s="301">
        <f t="shared" si="18"/>
        <v>0.15456280645759921</v>
      </c>
      <c r="X66" s="301">
        <f t="shared" si="18"/>
        <v>0.14091478079765765</v>
      </c>
      <c r="Y66" s="301">
        <f t="shared" si="18"/>
        <v>0.13758809247687998</v>
      </c>
      <c r="DA66" s="178"/>
    </row>
    <row r="67" spans="1:105" ht="12" customHeight="1" x14ac:dyDescent="0.25">
      <c r="A67" s="174" t="s">
        <v>2592</v>
      </c>
      <c r="B67" s="301">
        <f t="shared" ref="B67:Y67" si="19">IF(B$46=0,0,B$46/B$5)</f>
        <v>0.13006927972248378</v>
      </c>
      <c r="C67" s="301">
        <f t="shared" si="19"/>
        <v>0.126530820434337</v>
      </c>
      <c r="D67" s="301">
        <f t="shared" si="19"/>
        <v>0.12731466691329371</v>
      </c>
      <c r="E67" s="301">
        <f t="shared" si="19"/>
        <v>0.13564895281172026</v>
      </c>
      <c r="F67" s="301">
        <f t="shared" si="19"/>
        <v>0.13307618646138925</v>
      </c>
      <c r="G67" s="301">
        <f t="shared" si="19"/>
        <v>0.13274543950802187</v>
      </c>
      <c r="H67" s="301">
        <f t="shared" si="19"/>
        <v>0.13283590449495189</v>
      </c>
      <c r="I67" s="301">
        <f t="shared" si="19"/>
        <v>0.13353505444292935</v>
      </c>
      <c r="J67" s="301">
        <f t="shared" si="19"/>
        <v>0.13590660061797266</v>
      </c>
      <c r="K67" s="301">
        <f t="shared" si="19"/>
        <v>9.1482004705701045E-2</v>
      </c>
      <c r="L67" s="301">
        <f t="shared" si="19"/>
        <v>0.11899825489746704</v>
      </c>
      <c r="M67" s="301">
        <f t="shared" si="19"/>
        <v>0.13789865179258073</v>
      </c>
      <c r="N67" s="301">
        <f t="shared" si="19"/>
        <v>0.12182891089805303</v>
      </c>
      <c r="O67" s="301">
        <f t="shared" si="19"/>
        <v>0.12157912410477933</v>
      </c>
      <c r="P67" s="301">
        <f t="shared" si="19"/>
        <v>0.1053562808552438</v>
      </c>
      <c r="Q67" s="301">
        <f t="shared" si="19"/>
        <v>9.8889722972948332E-2</v>
      </c>
      <c r="R67" s="301">
        <f t="shared" si="19"/>
        <v>0.10222143274716006</v>
      </c>
      <c r="S67" s="301">
        <f t="shared" si="19"/>
        <v>0.12648865607971599</v>
      </c>
      <c r="T67" s="301">
        <f t="shared" si="19"/>
        <v>0.1268021814343285</v>
      </c>
      <c r="U67" s="301">
        <f t="shared" si="19"/>
        <v>0.13011838161682096</v>
      </c>
      <c r="V67" s="301">
        <f t="shared" si="19"/>
        <v>0.13038593560316197</v>
      </c>
      <c r="W67" s="301">
        <f t="shared" si="19"/>
        <v>0.11497164960102695</v>
      </c>
      <c r="X67" s="301">
        <f t="shared" si="19"/>
        <v>0.11932532185116844</v>
      </c>
      <c r="Y67" s="301">
        <f t="shared" si="19"/>
        <v>0.11999166870506577</v>
      </c>
      <c r="DA67" s="178"/>
    </row>
    <row r="68" spans="1:105" ht="12" customHeight="1" x14ac:dyDescent="0.25">
      <c r="A68" s="41" t="s">
        <v>2594</v>
      </c>
      <c r="B68" s="235">
        <f t="shared" ref="B68:Y68" si="20">IF(B$47=0,0,B$47/B$5)</f>
        <v>8.8077151607791254E-2</v>
      </c>
      <c r="C68" s="235">
        <f t="shared" si="20"/>
        <v>8.5681063801008164E-2</v>
      </c>
      <c r="D68" s="235">
        <f t="shared" si="20"/>
        <v>8.6211849896784223E-2</v>
      </c>
      <c r="E68" s="235">
        <f t="shared" si="20"/>
        <v>9.1855458934864492E-2</v>
      </c>
      <c r="F68" s="235">
        <f t="shared" si="20"/>
        <v>9.0113295586431913E-2</v>
      </c>
      <c r="G68" s="235">
        <f t="shared" si="20"/>
        <v>8.9889328408188834E-2</v>
      </c>
      <c r="H68" s="235">
        <f t="shared" si="20"/>
        <v>8.9950587287964526E-2</v>
      </c>
      <c r="I68" s="235">
        <f t="shared" si="20"/>
        <v>9.0424020646679037E-2</v>
      </c>
      <c r="J68" s="235">
        <f t="shared" si="20"/>
        <v>9.2029926610407264E-2</v>
      </c>
      <c r="K68" s="235">
        <f t="shared" si="20"/>
        <v>6.1947559139561285E-2</v>
      </c>
      <c r="L68" s="235">
        <f t="shared" si="20"/>
        <v>8.0580344259837067E-2</v>
      </c>
      <c r="M68" s="235">
        <f t="shared" si="20"/>
        <v>9.3378855378912634E-2</v>
      </c>
      <c r="N68" s="235">
        <f t="shared" si="20"/>
        <v>8.2497139049852508E-2</v>
      </c>
      <c r="O68" s="235">
        <f t="shared" si="20"/>
        <v>8.2327994503901838E-2</v>
      </c>
      <c r="P68" s="235">
        <f t="shared" si="20"/>
        <v>7.1342604045467675E-2</v>
      </c>
      <c r="Q68" s="235">
        <f t="shared" si="20"/>
        <v>6.6963737642926693E-2</v>
      </c>
      <c r="R68" s="235">
        <f t="shared" si="20"/>
        <v>6.9219823841931635E-2</v>
      </c>
      <c r="S68" s="235">
        <f t="shared" si="20"/>
        <v>8.5652511968766734E-2</v>
      </c>
      <c r="T68" s="235">
        <f t="shared" si="20"/>
        <v>8.5864817443587593E-2</v>
      </c>
      <c r="U68" s="235">
        <f t="shared" si="20"/>
        <v>8.8110401234459401E-2</v>
      </c>
      <c r="V68" s="235">
        <f t="shared" si="20"/>
        <v>8.8291576936120095E-2</v>
      </c>
      <c r="W68" s="235">
        <f t="shared" si="20"/>
        <v>7.7853705610680432E-2</v>
      </c>
      <c r="X68" s="235">
        <f t="shared" si="20"/>
        <v>8.0801819505402564E-2</v>
      </c>
      <c r="Y68" s="235">
        <f t="shared" si="20"/>
        <v>8.1253040062626417E-2</v>
      </c>
      <c r="DA68" s="97"/>
    </row>
    <row r="69" spans="1:105" ht="12" customHeight="1" x14ac:dyDescent="0.25">
      <c r="A69" s="172"/>
      <c r="B69" s="172"/>
      <c r="C69" s="172"/>
      <c r="D69" s="172"/>
      <c r="E69" s="172"/>
      <c r="F69" s="172"/>
      <c r="G69" s="172"/>
      <c r="H69" s="172"/>
      <c r="I69" s="172"/>
      <c r="J69" s="172"/>
      <c r="K69" s="172"/>
      <c r="L69" s="172"/>
      <c r="M69" s="172"/>
      <c r="N69" s="172"/>
      <c r="O69" s="172"/>
      <c r="P69" s="172"/>
      <c r="Q69" s="172"/>
      <c r="R69" s="172"/>
      <c r="S69" s="172"/>
      <c r="T69" s="172"/>
      <c r="U69" s="172"/>
      <c r="V69" s="172"/>
      <c r="W69" s="172"/>
      <c r="X69" s="172"/>
      <c r="Y69" s="172"/>
      <c r="DA69" s="176"/>
    </row>
    <row r="70" spans="1:105" ht="15" customHeight="1" x14ac:dyDescent="0.25">
      <c r="A70" s="32" t="s">
        <v>56</v>
      </c>
      <c r="B70" s="257"/>
      <c r="C70" s="257"/>
      <c r="D70" s="257"/>
      <c r="E70" s="257"/>
      <c r="F70" s="257"/>
      <c r="G70" s="257"/>
      <c r="H70" s="257"/>
      <c r="I70" s="257"/>
      <c r="J70" s="257"/>
      <c r="K70" s="257"/>
      <c r="L70" s="257"/>
      <c r="M70" s="257"/>
      <c r="N70" s="257"/>
      <c r="O70" s="257"/>
      <c r="P70" s="257"/>
      <c r="Q70" s="257"/>
      <c r="R70" s="257"/>
      <c r="S70" s="257"/>
      <c r="T70" s="257"/>
      <c r="U70" s="257"/>
      <c r="V70" s="257"/>
      <c r="W70" s="257"/>
      <c r="X70" s="257"/>
      <c r="Y70" s="257"/>
      <c r="DA70" s="88"/>
    </row>
    <row r="71" spans="1:105" ht="12" customHeight="1" x14ac:dyDescent="0.25">
      <c r="A71" s="172"/>
      <c r="B71" s="172"/>
      <c r="C71" s="172"/>
      <c r="D71" s="172"/>
      <c r="E71" s="172"/>
      <c r="F71" s="172"/>
      <c r="G71" s="172"/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DA71" s="176"/>
    </row>
    <row r="72" spans="1:105" ht="12" customHeight="1" x14ac:dyDescent="0.25">
      <c r="A72" s="35" t="s">
        <v>24</v>
      </c>
      <c r="B72" s="322">
        <f t="shared" ref="B72:Y72" si="21">SUM(B$73:B$83)</f>
        <v>25.868121417873947</v>
      </c>
      <c r="C72" s="322">
        <f t="shared" si="21"/>
        <v>27.050993014354066</v>
      </c>
      <c r="D72" s="322">
        <f t="shared" si="21"/>
        <v>27.358143238711239</v>
      </c>
      <c r="E72" s="322">
        <f t="shared" si="21"/>
        <v>30.318407752089232</v>
      </c>
      <c r="F72" s="322">
        <f t="shared" si="21"/>
        <v>29.668429317156544</v>
      </c>
      <c r="G72" s="322">
        <f t="shared" si="21"/>
        <v>29.042527615072668</v>
      </c>
      <c r="H72" s="322">
        <f t="shared" si="21"/>
        <v>27.235529360679926</v>
      </c>
      <c r="I72" s="322">
        <f t="shared" si="21"/>
        <v>25.847240732024659</v>
      </c>
      <c r="J72" s="322">
        <f t="shared" si="21"/>
        <v>27.252915675471098</v>
      </c>
      <c r="K72" s="322">
        <f t="shared" si="21"/>
        <v>28.601577133600902</v>
      </c>
      <c r="L72" s="322">
        <f t="shared" si="21"/>
        <v>28.20862137660442</v>
      </c>
      <c r="M72" s="322">
        <f t="shared" si="21"/>
        <v>26.04568037210818</v>
      </c>
      <c r="N72" s="322">
        <f t="shared" si="21"/>
        <v>25.856605727825045</v>
      </c>
      <c r="O72" s="322">
        <f t="shared" si="21"/>
        <v>26.491190355758469</v>
      </c>
      <c r="P72" s="322">
        <f t="shared" si="21"/>
        <v>24.818192207771887</v>
      </c>
      <c r="Q72" s="322">
        <f t="shared" si="21"/>
        <v>23.987117146307209</v>
      </c>
      <c r="R72" s="322">
        <f t="shared" si="21"/>
        <v>23.737952645081492</v>
      </c>
      <c r="S72" s="322">
        <f t="shared" si="21"/>
        <v>23.500397149372759</v>
      </c>
      <c r="T72" s="322">
        <f t="shared" si="21"/>
        <v>23.003544119985058</v>
      </c>
      <c r="U72" s="322">
        <f t="shared" si="21"/>
        <v>22.716965646440052</v>
      </c>
      <c r="V72" s="322">
        <f t="shared" si="21"/>
        <v>22.967783633906741</v>
      </c>
      <c r="W72" s="322">
        <f t="shared" si="21"/>
        <v>22.928936075544868</v>
      </c>
      <c r="X72" s="322">
        <f t="shared" si="21"/>
        <v>21.739299828770037</v>
      </c>
      <c r="Y72" s="322">
        <f t="shared" si="21"/>
        <v>20.779062437262578</v>
      </c>
      <c r="DA72" s="95"/>
    </row>
    <row r="73" spans="1:105" ht="12" customHeight="1" x14ac:dyDescent="0.25">
      <c r="A73" s="55" t="s">
        <v>91</v>
      </c>
      <c r="B73" s="334">
        <f>IF(B$6=0,0,B$6/MAE!B$5*1000)</f>
        <v>0.70096831679096305</v>
      </c>
      <c r="C73" s="334">
        <f>IF(C$6=0,0,C$6/MAE!C$5*1000)</f>
        <v>0.71308007076452906</v>
      </c>
      <c r="D73" s="334">
        <f>IF(D$6=0,0,D$6/MAE!D$5*1000)</f>
        <v>0.7256443528755625</v>
      </c>
      <c r="E73" s="334">
        <f>IF(E$6=0,0,E$6/MAE!E$5*1000)</f>
        <v>0.85680422135201006</v>
      </c>
      <c r="F73" s="334">
        <f>IF(F$6=0,0,F$6/MAE!F$5*1000)</f>
        <v>0.82253363163051452</v>
      </c>
      <c r="G73" s="334">
        <f>IF(G$6=0,0,G$6/MAE!G$5*1000)</f>
        <v>0.80317981097639235</v>
      </c>
      <c r="H73" s="334">
        <f>IF(H$6=0,0,H$6/MAE!H$5*1000)</f>
        <v>0.75372003688015343</v>
      </c>
      <c r="I73" s="334">
        <f>IF(I$6=0,0,I$6/MAE!I$5*1000)</f>
        <v>0.71906514548966927</v>
      </c>
      <c r="J73" s="334">
        <f>IF(J$6=0,0,J$6/MAE!J$5*1000)</f>
        <v>0.77163565132948708</v>
      </c>
      <c r="K73" s="334">
        <f>IF(K$6=0,0,K$6/MAE!K$5*1000)</f>
        <v>0.54511033623469773</v>
      </c>
      <c r="L73" s="334">
        <f>IF(L$6=0,0,L$6/MAE!L$5*1000)</f>
        <v>0.69932848268318948</v>
      </c>
      <c r="M73" s="334">
        <f>IF(M$6=0,0,M$6/MAE!M$5*1000)</f>
        <v>0.74826337673629162</v>
      </c>
      <c r="N73" s="334">
        <f>IF(N$6=0,0,N$6/MAE!N$5*1000)</f>
        <v>0.65626710736276761</v>
      </c>
      <c r="O73" s="334">
        <f>IF(O$6=0,0,O$6/MAE!O$5*1000)</f>
        <v>0.67099494165543638</v>
      </c>
      <c r="P73" s="334">
        <f>IF(P$6=0,0,P$6/MAE!P$5*1000)</f>
        <v>0.54474008928363304</v>
      </c>
      <c r="Q73" s="334">
        <f>IF(Q$6=0,0,Q$6/MAE!Q$5*1000)</f>
        <v>0.49418320198291243</v>
      </c>
      <c r="R73" s="334">
        <f>IF(R$6=0,0,R$6/MAE!R$5*1000)</f>
        <v>0.50552656872176405</v>
      </c>
      <c r="S73" s="334">
        <f>IF(S$6=0,0,S$6/MAE!S$5*1000)</f>
        <v>0.61927784432578104</v>
      </c>
      <c r="T73" s="334">
        <f>IF(T$6=0,0,T$6/MAE!T$5*1000)</f>
        <v>0.60768741148644279</v>
      </c>
      <c r="U73" s="334">
        <f>IF(U$6=0,0,U$6/MAE!U$5*1000)</f>
        <v>0.61581141774160431</v>
      </c>
      <c r="V73" s="334">
        <f>IF(V$6=0,0,V$6/MAE!V$5*1000)</f>
        <v>0.62389082454956712</v>
      </c>
      <c r="W73" s="334">
        <f>IF(W$6=0,0,W$6/MAE!W$5*1000)</f>
        <v>0.54920366754205996</v>
      </c>
      <c r="X73" s="334">
        <f>IF(X$6=0,0,X$6/MAE!X$5*1000)</f>
        <v>0.54042686435146592</v>
      </c>
      <c r="Y73" s="334">
        <f>IF(Y$6=0,0,Y$6/MAE!Y$5*1000)</f>
        <v>0.51944049499456013</v>
      </c>
      <c r="DA73" s="67"/>
    </row>
    <row r="74" spans="1:105" ht="12" customHeight="1" x14ac:dyDescent="0.25">
      <c r="A74" s="173" t="s">
        <v>92</v>
      </c>
      <c r="B74" s="335">
        <f>IF(B$7=0,0,B$7/MAE!B$5*1000)</f>
        <v>0.95331691083570946</v>
      </c>
      <c r="C74" s="335">
        <f>IF(C$7=0,0,C$7/MAE!C$5*1000)</f>
        <v>0.96978889623975928</v>
      </c>
      <c r="D74" s="335">
        <f>IF(D$7=0,0,D$7/MAE!D$5*1000)</f>
        <v>0.98687631991076519</v>
      </c>
      <c r="E74" s="335">
        <f>IF(E$7=0,0,E$7/MAE!E$5*1000)</f>
        <v>1.1652537410387329</v>
      </c>
      <c r="F74" s="335">
        <f>IF(F$7=0,0,F$7/MAE!F$5*1000)</f>
        <v>1.1186457390175004</v>
      </c>
      <c r="G74" s="335">
        <f>IF(G$7=0,0,G$7/MAE!G$5*1000)</f>
        <v>1.092324542927894</v>
      </c>
      <c r="H74" s="335">
        <f>IF(H$7=0,0,H$7/MAE!H$5*1000)</f>
        <v>1.0250592501570088</v>
      </c>
      <c r="I74" s="335">
        <f>IF(I$7=0,0,I$7/MAE!I$5*1000)</f>
        <v>0.97792859786595043</v>
      </c>
      <c r="J74" s="335">
        <f>IF(J$7=0,0,J$7/MAE!J$5*1000)</f>
        <v>1.0494244858081028</v>
      </c>
      <c r="K74" s="335">
        <f>IF(K$7=0,0,K$7/MAE!K$5*1000)</f>
        <v>0.74135005727918857</v>
      </c>
      <c r="L74" s="335">
        <f>IF(L$7=0,0,L$7/MAE!L$5*1000)</f>
        <v>0.95108673644913766</v>
      </c>
      <c r="M74" s="335">
        <f>IF(M$7=0,0,M$7/MAE!M$5*1000)</f>
        <v>1.0176381923613564</v>
      </c>
      <c r="N74" s="335">
        <f>IF(N$7=0,0,N$7/MAE!N$5*1000)</f>
        <v>0.89252326601336407</v>
      </c>
      <c r="O74" s="335">
        <f>IF(O$7=0,0,O$7/MAE!O$5*1000)</f>
        <v>0.91255312065139327</v>
      </c>
      <c r="P74" s="335">
        <f>IF(P$7=0,0,P$7/MAE!P$5*1000)</f>
        <v>0.74084652142574114</v>
      </c>
      <c r="Q74" s="335">
        <f>IF(Q$7=0,0,Q$7/MAE!Q$5*1000)</f>
        <v>0.67208915469676067</v>
      </c>
      <c r="R74" s="335">
        <f>IF(R$7=0,0,R$7/MAE!R$5*1000)</f>
        <v>0.68751613346159934</v>
      </c>
      <c r="S74" s="335">
        <f>IF(S$7=0,0,S$7/MAE!S$5*1000)</f>
        <v>0.84221786828306255</v>
      </c>
      <c r="T74" s="335">
        <f>IF(T$7=0,0,T$7/MAE!T$5*1000)</f>
        <v>0.82645487962156228</v>
      </c>
      <c r="U74" s="335">
        <f>IF(U$7=0,0,U$7/MAE!U$5*1000)</f>
        <v>0.83750352812858186</v>
      </c>
      <c r="V74" s="335">
        <f>IF(V$7=0,0,V$7/MAE!V$5*1000)</f>
        <v>0.84849152138741135</v>
      </c>
      <c r="W74" s="335">
        <f>IF(W$7=0,0,W$7/MAE!W$5*1000)</f>
        <v>0.74691698785720173</v>
      </c>
      <c r="X74" s="335">
        <f>IF(X$7=0,0,X$7/MAE!X$5*1000)</f>
        <v>0.73498053551799336</v>
      </c>
      <c r="Y74" s="335">
        <f>IF(Y$7=0,0,Y$7/MAE!Y$5*1000)</f>
        <v>0.70643907319260124</v>
      </c>
      <c r="DA74" s="177"/>
    </row>
    <row r="75" spans="1:105" ht="12" customHeight="1" x14ac:dyDescent="0.25">
      <c r="A75" s="173" t="s">
        <v>93</v>
      </c>
      <c r="B75" s="335">
        <f>IF(B$8=0,0,B$8/MAE!B$5*1000)</f>
        <v>1.1776267722088174</v>
      </c>
      <c r="C75" s="335">
        <f>IF(C$8=0,0,C$8/MAE!C$5*1000)</f>
        <v>1.1979745188844084</v>
      </c>
      <c r="D75" s="335">
        <f>IF(D$8=0,0,D$8/MAE!D$5*1000)</f>
        <v>1.219082512830945</v>
      </c>
      <c r="E75" s="335">
        <f>IF(E$8=0,0,E$8/MAE!E$5*1000)</f>
        <v>1.4394310918713764</v>
      </c>
      <c r="F75" s="335">
        <f>IF(F$8=0,0,F$8/MAE!F$5*1000)</f>
        <v>1.3818565011392647</v>
      </c>
      <c r="G75" s="335">
        <f>IF(G$8=0,0,G$8/MAE!G$5*1000)</f>
        <v>1.3493420824403395</v>
      </c>
      <c r="H75" s="335">
        <f>IF(H$8=0,0,H$8/MAE!H$5*1000)</f>
        <v>1.2662496619586583</v>
      </c>
      <c r="I75" s="335">
        <f>IF(I$8=0,0,I$8/MAE!I$5*1000)</f>
        <v>1.2080294444226443</v>
      </c>
      <c r="J75" s="335">
        <f>IF(J$8=0,0,J$8/MAE!J$5*1000)</f>
        <v>1.2963478942335382</v>
      </c>
      <c r="K75" s="335">
        <f>IF(K$8=0,0,K$8/MAE!K$5*1000)</f>
        <v>0.91578536487429174</v>
      </c>
      <c r="L75" s="335">
        <f>IF(L$8=0,0,L$8/MAE!L$5*1000)</f>
        <v>1.1748718509077585</v>
      </c>
      <c r="M75" s="335">
        <f>IF(M$8=0,0,M$8/MAE!M$5*1000)</f>
        <v>1.2570824729169709</v>
      </c>
      <c r="N75" s="335">
        <f>IF(N$8=0,0,N$8/MAE!N$5*1000)</f>
        <v>1.1025287403694499</v>
      </c>
      <c r="O75" s="335">
        <f>IF(O$8=0,0,O$8/MAE!O$5*1000)</f>
        <v>1.1272715019811335</v>
      </c>
      <c r="P75" s="335">
        <f>IF(P$8=0,0,P$8/MAE!P$5*1000)</f>
        <v>0.91516334999650362</v>
      </c>
      <c r="Q75" s="335">
        <f>IF(Q$8=0,0,Q$8/MAE!Q$5*1000)</f>
        <v>0.83022777933129266</v>
      </c>
      <c r="R75" s="335">
        <f>IF(R$8=0,0,R$8/MAE!R$5*1000)</f>
        <v>0.84928463545256405</v>
      </c>
      <c r="S75" s="335">
        <f>IF(S$8=0,0,S$8/MAE!S$5*1000)</f>
        <v>1.0403867784673124</v>
      </c>
      <c r="T75" s="335">
        <f>IF(T$8=0,0,T$8/MAE!T$5*1000)</f>
        <v>1.0209148512972241</v>
      </c>
      <c r="U75" s="335">
        <f>IF(U$8=0,0,U$8/MAE!U$5*1000)</f>
        <v>1.0345631818058951</v>
      </c>
      <c r="V75" s="335">
        <f>IF(V$8=0,0,V$8/MAE!V$5*1000)</f>
        <v>1.0481365852432725</v>
      </c>
      <c r="W75" s="335">
        <f>IF(W$8=0,0,W$8/MAE!W$5*1000)</f>
        <v>0.92266216147066116</v>
      </c>
      <c r="X75" s="335">
        <f>IF(X$8=0,0,X$8/MAE!X$5*1000)</f>
        <v>0.90791713211046265</v>
      </c>
      <c r="Y75" s="335">
        <f>IF(Y$8=0,0,Y$8/MAE!Y$5*1000)</f>
        <v>0.87266003159086036</v>
      </c>
      <c r="DA75" s="177"/>
    </row>
    <row r="76" spans="1:105" ht="12" customHeight="1" x14ac:dyDescent="0.25">
      <c r="A76" s="173" t="s">
        <v>94</v>
      </c>
      <c r="B76" s="335">
        <f>IF(B$9=0,0,B$9/MAE!B$5*1000)</f>
        <v>0.72900704946260142</v>
      </c>
      <c r="C76" s="335">
        <f>IF(C$9=0,0,C$9/MAE!C$5*1000)</f>
        <v>0.74160327359511002</v>
      </c>
      <c r="D76" s="335">
        <f>IF(D$9=0,0,D$9/MAE!D$5*1000)</f>
        <v>0.75467012699058511</v>
      </c>
      <c r="E76" s="335">
        <f>IF(E$9=0,0,E$9/MAE!E$5*1000)</f>
        <v>0.8910763902060902</v>
      </c>
      <c r="F76" s="335">
        <f>IF(F$9=0,0,F$9/MAE!F$5*1000)</f>
        <v>0.85543497689573511</v>
      </c>
      <c r="G76" s="335">
        <f>IF(G$9=0,0,G$9/MAE!G$5*1000)</f>
        <v>0.83530700341544817</v>
      </c>
      <c r="H76" s="335">
        <f>IF(H$9=0,0,H$9/MAE!H$5*1000)</f>
        <v>0.78386883835535992</v>
      </c>
      <c r="I76" s="335">
        <f>IF(I$9=0,0,I$9/MAE!I$5*1000)</f>
        <v>0.74782775130925605</v>
      </c>
      <c r="J76" s="335">
        <f>IF(J$9=0,0,J$9/MAE!J$5*1000)</f>
        <v>0.80250107738266652</v>
      </c>
      <c r="K76" s="335">
        <f>IF(K$9=0,0,K$9/MAE!K$5*1000)</f>
        <v>0.5669147496840854</v>
      </c>
      <c r="L76" s="335">
        <f>IF(L$9=0,0,L$9/MAE!L$5*1000)</f>
        <v>0.72730162199051707</v>
      </c>
      <c r="M76" s="335">
        <f>IF(M$9=0,0,M$9/MAE!M$5*1000)</f>
        <v>0.77819391180574338</v>
      </c>
      <c r="N76" s="335">
        <f>IF(N$9=0,0,N$9/MAE!N$5*1000)</f>
        <v>0.68251779165727833</v>
      </c>
      <c r="O76" s="335">
        <f>IF(O$9=0,0,O$9/MAE!O$5*1000)</f>
        <v>0.69783473932165374</v>
      </c>
      <c r="P76" s="335">
        <f>IF(P$9=0,0,P$9/MAE!P$5*1000)</f>
        <v>0.56652969285497823</v>
      </c>
      <c r="Q76" s="335">
        <f>IF(Q$9=0,0,Q$9/MAE!Q$5*1000)</f>
        <v>0.51395053006222891</v>
      </c>
      <c r="R76" s="335">
        <f>IF(R$9=0,0,R$9/MAE!R$5*1000)</f>
        <v>0.52574763147063497</v>
      </c>
      <c r="S76" s="335">
        <f>IF(S$9=0,0,S$9/MAE!S$5*1000)</f>
        <v>0.64404895809881246</v>
      </c>
      <c r="T76" s="335">
        <f>IF(T$9=0,0,T$9/MAE!T$5*1000)</f>
        <v>0.63199490794590052</v>
      </c>
      <c r="U76" s="335">
        <f>IF(U$9=0,0,U$9/MAE!U$5*1000)</f>
        <v>0.64044387445126827</v>
      </c>
      <c r="V76" s="335">
        <f>IF(V$9=0,0,V$9/MAE!V$5*1000)</f>
        <v>0.6488464575315499</v>
      </c>
      <c r="W76" s="335">
        <f>IF(W$9=0,0,W$9/MAE!W$5*1000)</f>
        <v>0.5711718142437423</v>
      </c>
      <c r="X76" s="335">
        <f>IF(X$9=0,0,X$9/MAE!X$5*1000)</f>
        <v>0.56204393892552451</v>
      </c>
      <c r="Y76" s="335">
        <f>IF(Y$9=0,0,Y$9/MAE!Y$5*1000)</f>
        <v>0.54021811479434234</v>
      </c>
      <c r="DA76" s="177"/>
    </row>
    <row r="77" spans="1:105" ht="12" customHeight="1" x14ac:dyDescent="0.25">
      <c r="A77" s="56" t="s">
        <v>95</v>
      </c>
      <c r="B77" s="336">
        <f>IF(B$10=0,0,B$10/MAE!B$5*1000)</f>
        <v>0.7570457821342399</v>
      </c>
      <c r="C77" s="336">
        <f>IF(C$10=0,0,C$10/MAE!C$5*1000)</f>
        <v>0.75912741927333816</v>
      </c>
      <c r="D77" s="336">
        <f>IF(D$10=0,0,D$10/MAE!D$5*1000)</f>
        <v>0.77184420128353359</v>
      </c>
      <c r="E77" s="336">
        <f>IF(E$10=0,0,E$10/MAE!E$5*1000)</f>
        <v>0.92534855906017055</v>
      </c>
      <c r="F77" s="336">
        <f>IF(F$10=0,0,F$10/MAE!F$5*1000)</f>
        <v>0.88315215165038541</v>
      </c>
      <c r="G77" s="336">
        <f>IF(G$10=0,0,G$10/MAE!G$5*1000)</f>
        <v>0.85500257761823717</v>
      </c>
      <c r="H77" s="336">
        <f>IF(H$10=0,0,H$10/MAE!H$5*1000)</f>
        <v>0.80152773814478051</v>
      </c>
      <c r="I77" s="336">
        <f>IF(I$10=0,0,I$10/MAE!I$5*1000)</f>
        <v>0.76081169987571673</v>
      </c>
      <c r="J77" s="336">
        <f>IF(J$10=0,0,J$10/MAE!J$5*1000)</f>
        <v>0.81592724272245964</v>
      </c>
      <c r="K77" s="336">
        <f>IF(K$10=0,0,K$10/MAE!K$5*1000)</f>
        <v>0.70880674921208719</v>
      </c>
      <c r="L77" s="336">
        <f>IF(L$10=0,0,L$10/MAE!L$5*1000)</f>
        <v>0.74259122661548438</v>
      </c>
      <c r="M77" s="336">
        <f>IF(M$10=0,0,M$10/MAE!M$5*1000)</f>
        <v>0.78425488202223359</v>
      </c>
      <c r="N77" s="336">
        <f>IF(N$10=0,0,N$10/MAE!N$5*1000)</f>
        <v>0.69355451990848571</v>
      </c>
      <c r="O77" s="336">
        <f>IF(O$10=0,0,O$10/MAE!O$5*1000)</f>
        <v>0.7184532600012038</v>
      </c>
      <c r="P77" s="336">
        <f>IF(P$10=0,0,P$10/MAE!P$5*1000)</f>
        <v>0.65576220121625695</v>
      </c>
      <c r="Q77" s="336">
        <f>IF(Q$10=0,0,Q$10/MAE!Q$5*1000)</f>
        <v>0.64066997556636707</v>
      </c>
      <c r="R77" s="336">
        <f>IF(R$10=0,0,R$10/MAE!R$5*1000)</f>
        <v>0.62967497204337519</v>
      </c>
      <c r="S77" s="336">
        <f>IF(S$10=0,0,S$10/MAE!S$5*1000)</f>
        <v>0.65091781758935641</v>
      </c>
      <c r="T77" s="336">
        <f>IF(T$10=0,0,T$10/MAE!T$5*1000)</f>
        <v>0.64246633120021823</v>
      </c>
      <c r="U77" s="336">
        <f>IF(U$10=0,0,U$10/MAE!U$5*1000)</f>
        <v>0.64418558417566107</v>
      </c>
      <c r="V77" s="336">
        <f>IF(V$10=0,0,V$10/MAE!V$5*1000)</f>
        <v>0.65776616841430235</v>
      </c>
      <c r="W77" s="336">
        <f>IF(W$10=0,0,W$10/MAE!W$5*1000)</f>
        <v>0.59924026993168655</v>
      </c>
      <c r="X77" s="336">
        <f>IF(X$10=0,0,X$10/MAE!X$5*1000)</f>
        <v>0.57656151070249928</v>
      </c>
      <c r="Y77" s="336">
        <f>IF(Y$10=0,0,Y$10/MAE!Y$5*1000)</f>
        <v>0.55530888229041686</v>
      </c>
      <c r="DA77" s="68"/>
    </row>
    <row r="78" spans="1:105" ht="12" customHeight="1" x14ac:dyDescent="0.25">
      <c r="A78" s="174" t="s">
        <v>2555</v>
      </c>
      <c r="B78" s="349">
        <f>IF(B$16=0,0,B$16/MAE!B$5*1000)</f>
        <v>4.8229014673643622</v>
      </c>
      <c r="C78" s="349">
        <f>IF(C$16=0,0,C$16/MAE!C$5*1000)</f>
        <v>4.9279988051586683</v>
      </c>
      <c r="D78" s="349">
        <f>IF(D$16=0,0,D$16/MAE!D$5*1000)</f>
        <v>4.9800863777647919</v>
      </c>
      <c r="E78" s="349">
        <f>IF(E$16=0,0,E$16/MAE!E$5*1000)</f>
        <v>5.7778930749464505</v>
      </c>
      <c r="F78" s="349">
        <f>IF(F$16=0,0,F$16/MAE!F$5*1000)</f>
        <v>5.5465316491148711</v>
      </c>
      <c r="G78" s="349">
        <f>IF(G$16=0,0,G$16/MAE!G$5*1000)</f>
        <v>5.3816329805448229</v>
      </c>
      <c r="H78" s="349">
        <f>IF(H$16=0,0,H$16/MAE!H$5*1000)</f>
        <v>5.0458062174557465</v>
      </c>
      <c r="I78" s="349">
        <f>IF(I$16=0,0,I$16/MAE!I$5*1000)</f>
        <v>4.7968359198572754</v>
      </c>
      <c r="J78" s="349">
        <f>IF(J$16=0,0,J$16/MAE!J$5*1000)</f>
        <v>5.149551378568467</v>
      </c>
      <c r="K78" s="349">
        <f>IF(K$16=0,0,K$16/MAE!K$5*1000)</f>
        <v>5.5362314775609898</v>
      </c>
      <c r="L78" s="349">
        <f>IF(L$16=0,0,L$16/MAE!L$5*1000)</f>
        <v>4.9818565383575093</v>
      </c>
      <c r="M78" s="349">
        <f>IF(M$16=0,0,M$16/MAE!M$5*1000)</f>
        <v>5.006827317767768</v>
      </c>
      <c r="N78" s="349">
        <f>IF(N$16=0,0,N$16/MAE!N$5*1000)</f>
        <v>4.5775154504654925</v>
      </c>
      <c r="O78" s="349">
        <f>IF(O$16=0,0,O$16/MAE!O$5*1000)</f>
        <v>4.6950171537454191</v>
      </c>
      <c r="P78" s="349">
        <f>IF(P$16=0,0,P$16/MAE!P$5*1000)</f>
        <v>4.6288556296661927</v>
      </c>
      <c r="Q78" s="349">
        <f>IF(Q$16=0,0,Q$16/MAE!Q$5*1000)</f>
        <v>4.564874344419497</v>
      </c>
      <c r="R78" s="349">
        <f>IF(R$16=0,0,R$16/MAE!R$5*1000)</f>
        <v>4.4748869942780622</v>
      </c>
      <c r="S78" s="349">
        <f>IF(S$16=0,0,S$16/MAE!S$5*1000)</f>
        <v>4.2191273924460644</v>
      </c>
      <c r="T78" s="349">
        <f>IF(T$16=0,0,T$16/MAE!T$5*1000)</f>
        <v>4.1640604871010698</v>
      </c>
      <c r="U78" s="349">
        <f>IF(U$16=0,0,U$16/MAE!U$5*1000)</f>
        <v>4.1516261274781865</v>
      </c>
      <c r="V78" s="349">
        <f>IF(V$16=0,0,V$16/MAE!V$5*1000)</f>
        <v>4.2341597681177232</v>
      </c>
      <c r="W78" s="349">
        <f>IF(W$16=0,0,W$16/MAE!W$5*1000)</f>
        <v>4.0685279692595548</v>
      </c>
      <c r="X78" s="349">
        <f>IF(X$16=0,0,X$16/MAE!X$5*1000)</f>
        <v>3.8548772492348236</v>
      </c>
      <c r="Y78" s="349">
        <f>IF(Y$16=0,0,Y$16/MAE!Y$5*1000)</f>
        <v>3.6634990211776413</v>
      </c>
      <c r="DA78" s="178"/>
    </row>
    <row r="79" spans="1:105" ht="12" customHeight="1" x14ac:dyDescent="0.25">
      <c r="A79" s="174" t="s">
        <v>2565</v>
      </c>
      <c r="B79" s="349">
        <f>IF(B$24=0,0,B$24/MAE!B$5*1000)</f>
        <v>0.71498768312678218</v>
      </c>
      <c r="C79" s="349">
        <f>IF(C$24=0,0,C$24/MAE!C$5*1000)</f>
        <v>1.305185760392007</v>
      </c>
      <c r="D79" s="349">
        <f>IF(D$24=0,0,D$24/MAE!D$5*1000)</f>
        <v>1.3648269519826588</v>
      </c>
      <c r="E79" s="349">
        <f>IF(E$24=0,0,E$24/MAE!E$5*1000)</f>
        <v>0.87394030577905046</v>
      </c>
      <c r="F79" s="349">
        <f>IF(F$24=0,0,F$24/MAE!F$5*1000)</f>
        <v>1.1236833151116079</v>
      </c>
      <c r="G79" s="349">
        <f>IF(G$24=0,0,G$24/MAE!G$5*1000)</f>
        <v>1.4604116821731323</v>
      </c>
      <c r="H79" s="349">
        <f>IF(H$24=0,0,H$24/MAE!H$5*1000)</f>
        <v>1.403786137512028</v>
      </c>
      <c r="I79" s="349">
        <f>IF(I$24=0,0,I$24/MAE!I$5*1000)</f>
        <v>1.4587671120491776</v>
      </c>
      <c r="J79" s="349">
        <f>IF(J$24=0,0,J$24/MAE!J$5*1000)</f>
        <v>1.5076615702415919</v>
      </c>
      <c r="K79" s="349">
        <f>IF(K$24=0,0,K$24/MAE!K$5*1000)</f>
        <v>2.4381539082415471</v>
      </c>
      <c r="L79" s="349">
        <f>IF(L$24=0,0,L$24/MAE!L$5*1000)</f>
        <v>2.2353758013794724</v>
      </c>
      <c r="M79" s="349">
        <f>IF(M$24=0,0,M$24/MAE!M$5*1000)</f>
        <v>1.4700382001137757</v>
      </c>
      <c r="N79" s="349">
        <f>IF(N$24=0,0,N$24/MAE!N$5*1000)</f>
        <v>1.9308658852320857</v>
      </c>
      <c r="O79" s="349">
        <f>IF(O$24=0,0,O$24/MAE!O$5*1000)</f>
        <v>1.9481982190514542</v>
      </c>
      <c r="P79" s="349">
        <f>IF(P$24=0,0,P$24/MAE!P$5*1000)</f>
        <v>1.7321134020220357</v>
      </c>
      <c r="Q79" s="349">
        <f>IF(Q$24=0,0,Q$24/MAE!Q$5*1000)</f>
        <v>1.7685611029815682</v>
      </c>
      <c r="R79" s="349">
        <f>IF(R$24=0,0,R$24/MAE!R$5*1000)</f>
        <v>1.6848897928177973</v>
      </c>
      <c r="S79" s="349">
        <f>IF(S$24=0,0,S$24/MAE!S$5*1000)</f>
        <v>1.4795121580870971</v>
      </c>
      <c r="T79" s="349">
        <f>IF(T$24=0,0,T$24/MAE!T$5*1000)</f>
        <v>1.2370887640349646</v>
      </c>
      <c r="U79" s="349">
        <f>IF(U$24=0,0,U$24/MAE!U$5*1000)</f>
        <v>1.2072942726526297</v>
      </c>
      <c r="V79" s="349">
        <f>IF(V$24=0,0,V$24/MAE!V$5*1000)</f>
        <v>0.9688416909620905</v>
      </c>
      <c r="W79" s="349">
        <f>IF(W$24=0,0,W$24/MAE!W$5*1000)</f>
        <v>1.6937894396954478</v>
      </c>
      <c r="X79" s="349">
        <f>IF(X$24=0,0,X$24/MAE!X$5*1000)</f>
        <v>1.6415124991295493</v>
      </c>
      <c r="Y79" s="349">
        <f>IF(Y$24=0,0,Y$24/MAE!Y$5*1000)</f>
        <v>1.6472988561148367</v>
      </c>
      <c r="DA79" s="178"/>
    </row>
    <row r="80" spans="1:105" ht="12" customHeight="1" x14ac:dyDescent="0.25">
      <c r="A80" s="174" t="s">
        <v>2570</v>
      </c>
      <c r="B80" s="349">
        <f>IF(B$27=0,0,B$27/MAE!B$5*1000)</f>
        <v>6.8898592390919466</v>
      </c>
      <c r="C80" s="349">
        <f>IF(C$27=0,0,C$27/MAE!C$5*1000)</f>
        <v>7.0399982930838085</v>
      </c>
      <c r="D80" s="349">
        <f>IF(D$27=0,0,D$27/MAE!D$5*1000)</f>
        <v>7.1144091110925585</v>
      </c>
      <c r="E80" s="349">
        <f>IF(E$27=0,0,E$27/MAE!E$5*1000)</f>
        <v>8.2541329642092176</v>
      </c>
      <c r="F80" s="349">
        <f>IF(F$27=0,0,F$27/MAE!F$5*1000)</f>
        <v>7.9236166415926741</v>
      </c>
      <c r="G80" s="349">
        <f>IF(G$27=0,0,G$27/MAE!G$5*1000)</f>
        <v>7.6880471150640357</v>
      </c>
      <c r="H80" s="349">
        <f>IF(H$27=0,0,H$27/MAE!H$5*1000)</f>
        <v>7.2082945963653575</v>
      </c>
      <c r="I80" s="349">
        <f>IF(I$27=0,0,I$27/MAE!I$5*1000)</f>
        <v>6.852622742653252</v>
      </c>
      <c r="J80" s="349">
        <f>IF(J$27=0,0,J$27/MAE!J$5*1000)</f>
        <v>7.3565019693835252</v>
      </c>
      <c r="K80" s="349">
        <f>IF(K$27=0,0,K$27/MAE!K$5*1000)</f>
        <v>7.9089021108014137</v>
      </c>
      <c r="L80" s="349">
        <f>IF(L$27=0,0,L$27/MAE!L$5*1000)</f>
        <v>7.1169379119392984</v>
      </c>
      <c r="M80" s="349">
        <f>IF(M$27=0,0,M$27/MAE!M$5*1000)</f>
        <v>7.1526104539539528</v>
      </c>
      <c r="N80" s="349">
        <f>IF(N$27=0,0,N$27/MAE!N$5*1000)</f>
        <v>6.5393077863792719</v>
      </c>
      <c r="O80" s="349">
        <f>IF(O$27=0,0,O$27/MAE!O$5*1000)</f>
        <v>6.7071673624934585</v>
      </c>
      <c r="P80" s="349">
        <f>IF(P$27=0,0,P$27/MAE!P$5*1000)</f>
        <v>6.6126508995231337</v>
      </c>
      <c r="Q80" s="349">
        <f>IF(Q$27=0,0,Q$27/MAE!Q$5*1000)</f>
        <v>6.5212490634564251</v>
      </c>
      <c r="R80" s="349">
        <f>IF(R$27=0,0,R$27/MAE!R$5*1000)</f>
        <v>6.3926957061115166</v>
      </c>
      <c r="S80" s="349">
        <f>IF(S$27=0,0,S$27/MAE!S$5*1000)</f>
        <v>6.0273248463515205</v>
      </c>
      <c r="T80" s="349">
        <f>IF(T$27=0,0,T$27/MAE!T$5*1000)</f>
        <v>5.9486578387158149</v>
      </c>
      <c r="U80" s="349">
        <f>IF(U$27=0,0,U$27/MAE!U$5*1000)</f>
        <v>5.9308944678259827</v>
      </c>
      <c r="V80" s="349">
        <f>IF(V$27=0,0,V$27/MAE!V$5*1000)</f>
        <v>6.048799668739604</v>
      </c>
      <c r="W80" s="349">
        <f>IF(W$27=0,0,W$27/MAE!W$5*1000)</f>
        <v>5.8121828132279365</v>
      </c>
      <c r="X80" s="349">
        <f>IF(X$27=0,0,X$27/MAE!X$5*1000)</f>
        <v>5.5069674989068904</v>
      </c>
      <c r="Y80" s="349">
        <f>IF(Y$27=0,0,Y$27/MAE!Y$5*1000)</f>
        <v>5.2335700302537749</v>
      </c>
      <c r="DA80" s="178"/>
    </row>
    <row r="81" spans="1:105" ht="12" customHeight="1" x14ac:dyDescent="0.25">
      <c r="A81" s="174" t="s">
        <v>2580</v>
      </c>
      <c r="B81" s="349">
        <f>IF(B$35=0,0,B$35/MAE!B$5*1000)</f>
        <v>3.4793698243310702</v>
      </c>
      <c r="C81" s="349">
        <f>IF(C$35=0,0,C$35/MAE!C$5*1000)</f>
        <v>3.655693778949201</v>
      </c>
      <c r="D81" s="349">
        <f>IF(D$35=0,0,D$35/MAE!D$5*1000)</f>
        <v>3.599014251826643</v>
      </c>
      <c r="E81" s="349">
        <f>IF(E$35=0,0,E$35/MAE!E$5*1000)</f>
        <v>3.2369558828939793</v>
      </c>
      <c r="F81" s="349">
        <f>IF(F$35=0,0,F$35/MAE!F$5*1000)</f>
        <v>3.3912933385354318</v>
      </c>
      <c r="G81" s="349">
        <f>IF(G$35=0,0,G$35/MAE!G$5*1000)</f>
        <v>3.1114034246305211</v>
      </c>
      <c r="H81" s="349">
        <f>IF(H$35=0,0,H$35/MAE!H$5*1000)</f>
        <v>2.8795088457343359</v>
      </c>
      <c r="I81" s="349">
        <f>IF(I$35=0,0,I$35/MAE!I$5*1000)</f>
        <v>2.5366281905390222</v>
      </c>
      <c r="J81" s="349">
        <f>IF(J$35=0,0,J$35/MAE!J$5*1000)</f>
        <v>2.2914294498864987</v>
      </c>
      <c r="K81" s="349">
        <f>IF(K$35=0,0,K$35/MAE!K$5*1000)</f>
        <v>4.8519948748175858</v>
      </c>
      <c r="L81" s="349">
        <f>IF(L$35=0,0,L$35/MAE!L$5*1000)</f>
        <v>3.9494340677805573</v>
      </c>
      <c r="M81" s="349">
        <f>IF(M$35=0,0,M$35/MAE!M$5*1000)</f>
        <v>1.8069915353834127</v>
      </c>
      <c r="N81" s="349">
        <f>IF(N$35=0,0,N$35/MAE!N$5*1000)</f>
        <v>3.4983470670099681</v>
      </c>
      <c r="O81" s="349">
        <f>IF(O$35=0,0,O$35/MAE!O$5*1000)</f>
        <v>3.6119577629005248</v>
      </c>
      <c r="P81" s="349">
        <f>IF(P$35=0,0,P$35/MAE!P$5*1000)</f>
        <v>4.0361835334185949</v>
      </c>
      <c r="Q81" s="349">
        <f>IF(Q$35=0,0,Q$35/MAE!Q$5*1000)</f>
        <v>4.0029656048967137</v>
      </c>
      <c r="R81" s="349">
        <f>IF(R$35=0,0,R$35/MAE!R$5*1000)</f>
        <v>3.9180657803990502</v>
      </c>
      <c r="S81" s="349">
        <f>IF(S$35=0,0,S$35/MAE!S$5*1000)</f>
        <v>2.9921817848525829</v>
      </c>
      <c r="T81" s="349">
        <f>IF(T$35=0,0,T$35/MAE!T$5*1000)</f>
        <v>3.0321239570289027</v>
      </c>
      <c r="U81" s="349">
        <f>IF(U$35=0,0,U$35/MAE!U$5*1000)</f>
        <v>2.6971474290832793</v>
      </c>
      <c r="V81" s="349">
        <f>IF(V$35=0,0,V$35/MAE!V$5*1000)</f>
        <v>2.8663131553580619</v>
      </c>
      <c r="W81" s="349">
        <f>IF(W$35=0,0,W$35/MAE!W$5*1000)</f>
        <v>3.5439607089231053</v>
      </c>
      <c r="X81" s="349">
        <f>IF(X$35=0,0,X$35/MAE!X$5*1000)</f>
        <v>3.0633886700656863</v>
      </c>
      <c r="Y81" s="349">
        <f>IF(Y$35=0,0,Y$35/MAE!Y$5*1000)</f>
        <v>2.8589515642009466</v>
      </c>
      <c r="DA81" s="178"/>
    </row>
    <row r="82" spans="1:105" ht="12" customHeight="1" x14ac:dyDescent="0.25">
      <c r="A82" s="174" t="s">
        <v>2592</v>
      </c>
      <c r="B82" s="349">
        <f>IF(B$46=0,0,B$46/MAE!B$5*1000)</f>
        <v>3.3646479205966213</v>
      </c>
      <c r="C82" s="349">
        <f>IF(C$46=0,0,C$46/MAE!C$5*1000)</f>
        <v>3.4227843396697391</v>
      </c>
      <c r="D82" s="349">
        <f>IF(D$46=0,0,D$46/MAE!D$5*1000)</f>
        <v>3.4830928938027004</v>
      </c>
      <c r="E82" s="349">
        <f>IF(E$46=0,0,E$46/MAE!E$5*1000)</f>
        <v>4.1126602624896451</v>
      </c>
      <c r="F82" s="349">
        <f>IF(F$46=0,0,F$46/MAE!F$5*1000)</f>
        <v>3.9481614318264708</v>
      </c>
      <c r="G82" s="349">
        <f>IF(G$46=0,0,G$46/MAE!G$5*1000)</f>
        <v>3.855263092686684</v>
      </c>
      <c r="H82" s="349">
        <f>IF(H$46=0,0,H$46/MAE!H$5*1000)</f>
        <v>3.6178561770247377</v>
      </c>
      <c r="I82" s="349">
        <f>IF(I$46=0,0,I$46/MAE!I$5*1000)</f>
        <v>3.4515126983504132</v>
      </c>
      <c r="J82" s="349">
        <f>IF(J$46=0,0,J$46/MAE!J$5*1000)</f>
        <v>3.7038511263815375</v>
      </c>
      <c r="K82" s="349">
        <f>IF(K$46=0,0,K$46/MAE!K$5*1000)</f>
        <v>2.6165296139265481</v>
      </c>
      <c r="L82" s="349">
        <f>IF(L$46=0,0,L$46/MAE!L$5*1000)</f>
        <v>3.3567767168793097</v>
      </c>
      <c r="M82" s="349">
        <f>IF(M$46=0,0,M$46/MAE!M$5*1000)</f>
        <v>3.5916642083341999</v>
      </c>
      <c r="N82" s="349">
        <f>IF(N$46=0,0,N$46/MAE!N$5*1000)</f>
        <v>3.1500821153412852</v>
      </c>
      <c r="O82" s="349">
        <f>IF(O$46=0,0,O$46/MAE!O$5*1000)</f>
        <v>3.2207757199460936</v>
      </c>
      <c r="P82" s="349">
        <f>IF(P$46=0,0,P$46/MAE!P$5*1000)</f>
        <v>2.6147524285614385</v>
      </c>
      <c r="Q82" s="349">
        <f>IF(Q$46=0,0,Q$46/MAE!Q$5*1000)</f>
        <v>2.3720793695179783</v>
      </c>
      <c r="R82" s="349">
        <f>IF(R$46=0,0,R$46/MAE!R$5*1000)</f>
        <v>2.426527529864468</v>
      </c>
      <c r="S82" s="349">
        <f>IF(S$46=0,0,S$46/MAE!S$5*1000)</f>
        <v>2.9725336527637491</v>
      </c>
      <c r="T82" s="349">
        <f>IF(T$46=0,0,T$46/MAE!T$5*1000)</f>
        <v>2.9168995751349254</v>
      </c>
      <c r="U82" s="349">
        <f>IF(U$46=0,0,U$46/MAE!U$5*1000)</f>
        <v>2.9558948051596992</v>
      </c>
      <c r="V82" s="349">
        <f>IF(V$46=0,0,V$46/MAE!V$5*1000)</f>
        <v>2.9946759578379223</v>
      </c>
      <c r="W82" s="349">
        <f>IF(W$46=0,0,W$46/MAE!W$5*1000)</f>
        <v>2.6361776042018903</v>
      </c>
      <c r="X82" s="349">
        <f>IF(X$46=0,0,X$46/MAE!X$5*1000)</f>
        <v>2.5940489488870355</v>
      </c>
      <c r="Y82" s="349">
        <f>IF(Y$46=0,0,Y$46/MAE!Y$5*1000)</f>
        <v>2.4933143759738878</v>
      </c>
      <c r="DA82" s="178"/>
    </row>
    <row r="83" spans="1:105" ht="12" customHeight="1" x14ac:dyDescent="0.25">
      <c r="A83" s="41" t="s">
        <v>2594</v>
      </c>
      <c r="B83" s="337">
        <f>IF(B$47=0,0,B$47/MAE!B$5*1000)</f>
        <v>2.2783904519308358</v>
      </c>
      <c r="C83" s="337">
        <f>IF(C$47=0,0,C$47/MAE!C$5*1000)</f>
        <v>2.3177578583434966</v>
      </c>
      <c r="D83" s="337">
        <f>IF(D$47=0,0,D$47/MAE!D$5*1000)</f>
        <v>2.3585961383504959</v>
      </c>
      <c r="E83" s="337">
        <f>IF(E$47=0,0,E$47/MAE!E$5*1000)</f>
        <v>2.7849112582425093</v>
      </c>
      <c r="F83" s="337">
        <f>IF(F$47=0,0,F$47/MAE!F$5*1000)</f>
        <v>2.6735199406420893</v>
      </c>
      <c r="G83" s="337">
        <f>IF(G$47=0,0,G$47/MAE!G$5*1000)</f>
        <v>2.6106133025951617</v>
      </c>
      <c r="H83" s="337">
        <f>IF(H$47=0,0,H$47/MAE!H$5*1000)</f>
        <v>2.4498518610917612</v>
      </c>
      <c r="I83" s="337">
        <f>IF(I$47=0,0,I$47/MAE!I$5*1000)</f>
        <v>2.3372114296122808</v>
      </c>
      <c r="J83" s="337">
        <f>IF(J$47=0,0,J$47/MAE!J$5*1000)</f>
        <v>2.5080838295332231</v>
      </c>
      <c r="K83" s="337">
        <f>IF(K$47=0,0,K$47/MAE!K$5*1000)</f>
        <v>1.7717978909684649</v>
      </c>
      <c r="L83" s="337">
        <f>IF(L$47=0,0,L$47/MAE!L$5*1000)</f>
        <v>2.273060421622183</v>
      </c>
      <c r="M83" s="337">
        <f>IF(M$47=0,0,M$47/MAE!M$5*1000)</f>
        <v>2.4321158207124727</v>
      </c>
      <c r="N83" s="337">
        <f>IF(N$47=0,0,N$47/MAE!N$5*1000)</f>
        <v>2.1330959980855959</v>
      </c>
      <c r="O83" s="337">
        <f>IF(O$47=0,0,O$47/MAE!O$5*1000)</f>
        <v>2.1809665740107018</v>
      </c>
      <c r="P83" s="337">
        <f>IF(P$47=0,0,P$47/MAE!P$5*1000)</f>
        <v>1.7705944598033811</v>
      </c>
      <c r="Q83" s="337">
        <f>IF(Q$47=0,0,Q$47/MAE!Q$5*1000)</f>
        <v>1.606267019395464</v>
      </c>
      <c r="R83" s="337">
        <f>IF(R$47=0,0,R$47/MAE!R$5*1000)</f>
        <v>1.6431369004606555</v>
      </c>
      <c r="S83" s="337">
        <f>IF(S$47=0,0,S$47/MAE!S$5*1000)</f>
        <v>2.0128680481074221</v>
      </c>
      <c r="T83" s="337">
        <f>IF(T$47=0,0,T$47/MAE!T$5*1000)</f>
        <v>1.9751951164180293</v>
      </c>
      <c r="U83" s="337">
        <f>IF(U$47=0,0,U$47/MAE!U$5*1000)</f>
        <v>2.001600957937264</v>
      </c>
      <c r="V83" s="337">
        <f>IF(V$47=0,0,V$47/MAE!V$5*1000)</f>
        <v>2.0278618357652372</v>
      </c>
      <c r="W83" s="337">
        <f>IF(W$47=0,0,W$47/MAE!W$5*1000)</f>
        <v>1.7851026391915801</v>
      </c>
      <c r="X83" s="337">
        <f>IF(X$47=0,0,X$47/MAE!X$5*1000)</f>
        <v>1.7565749809381055</v>
      </c>
      <c r="Y83" s="337">
        <f>IF(Y$47=0,0,Y$47/MAE!Y$5*1000)</f>
        <v>1.6883619926787119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theme="6" tint="0.59999389629810485"/>
    <pageSetUpPr fitToPage="1"/>
  </sheetPr>
  <dimension ref="A1:DA83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Machinery equipment / useful energy demand"</f>
        <v>EL: Machinery equipment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100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24</v>
      </c>
      <c r="B5" s="223">
        <v>37.463523251105919</v>
      </c>
      <c r="C5" s="223">
        <v>38.953918787574153</v>
      </c>
      <c r="D5" s="223">
        <v>39.994228170880717</v>
      </c>
      <c r="E5" s="223">
        <v>49.296074031368633</v>
      </c>
      <c r="F5" s="223">
        <v>32.446595432826442</v>
      </c>
      <c r="G5" s="223">
        <v>32.698889022272432</v>
      </c>
      <c r="H5" s="223">
        <v>34.790771022533747</v>
      </c>
      <c r="I5" s="223">
        <v>38.494787426507628</v>
      </c>
      <c r="J5" s="223">
        <v>37.720966154362117</v>
      </c>
      <c r="K5" s="223">
        <v>6.1126260800636851</v>
      </c>
      <c r="L5" s="223">
        <v>10.19000768273238</v>
      </c>
      <c r="M5" s="223">
        <v>25.822366146006921</v>
      </c>
      <c r="N5" s="223">
        <v>13.36333794938801</v>
      </c>
      <c r="O5" s="223">
        <v>14.51777747362069</v>
      </c>
      <c r="P5" s="223">
        <v>19.11304213034613</v>
      </c>
      <c r="Q5" s="223">
        <v>18.727750434720321</v>
      </c>
      <c r="R5" s="223">
        <v>15.24278019297525</v>
      </c>
      <c r="S5" s="223">
        <v>27.697998889670998</v>
      </c>
      <c r="T5" s="223">
        <v>35.94819769865471</v>
      </c>
      <c r="U5" s="223">
        <v>48.874086538466443</v>
      </c>
      <c r="V5" s="223">
        <v>42.863185241873119</v>
      </c>
      <c r="W5" s="223">
        <v>47.879019433112987</v>
      </c>
      <c r="X5" s="223">
        <v>43.728138738209637</v>
      </c>
      <c r="Y5" s="223">
        <v>34.114623123941271</v>
      </c>
      <c r="DA5" s="89" t="s">
        <v>2596</v>
      </c>
    </row>
    <row r="6" spans="1:105" ht="12" customHeight="1" x14ac:dyDescent="0.25">
      <c r="A6" s="55" t="s">
        <v>91</v>
      </c>
      <c r="B6" s="259">
        <v>0.87257411176409305</v>
      </c>
      <c r="C6" s="259">
        <v>0.89358185619185748</v>
      </c>
      <c r="D6" s="259">
        <v>0.92003573919697534</v>
      </c>
      <c r="E6" s="259">
        <v>1.1785938867693091</v>
      </c>
      <c r="F6" s="259">
        <v>0.76669781077266463</v>
      </c>
      <c r="G6" s="259">
        <v>0.77130049622646368</v>
      </c>
      <c r="H6" s="259">
        <v>0.82058828204796086</v>
      </c>
      <c r="I6" s="259">
        <v>0.90999148325911461</v>
      </c>
      <c r="J6" s="259">
        <v>0.90234641480543953</v>
      </c>
      <c r="K6" s="259">
        <v>0.1099018625599022</v>
      </c>
      <c r="L6" s="259">
        <v>0.22237561947597001</v>
      </c>
      <c r="M6" s="259">
        <v>0.62315759580111996</v>
      </c>
      <c r="N6" s="259">
        <v>0.29323413902667528</v>
      </c>
      <c r="O6" s="259">
        <v>0.31828476929018412</v>
      </c>
      <c r="P6" s="259">
        <v>0.37841623816428749</v>
      </c>
      <c r="Q6" s="259">
        <v>0.35731143446067098</v>
      </c>
      <c r="R6" s="259">
        <v>0.29840590677121293</v>
      </c>
      <c r="S6" s="259">
        <v>0.6225972399748585</v>
      </c>
      <c r="T6" s="259">
        <v>0.81050705440294424</v>
      </c>
      <c r="U6" s="259">
        <v>1.1201344466384879</v>
      </c>
      <c r="V6" s="259">
        <v>0.98384870207190778</v>
      </c>
      <c r="W6" s="259">
        <v>1.0156922692018171</v>
      </c>
      <c r="X6" s="259">
        <v>0.95185054138312508</v>
      </c>
      <c r="Y6" s="259">
        <v>0.7374410728044517</v>
      </c>
      <c r="DA6" s="67" t="s">
        <v>2597</v>
      </c>
    </row>
    <row r="7" spans="1:105" ht="12" customHeight="1" x14ac:dyDescent="0.25">
      <c r="A7" s="173" t="s">
        <v>92</v>
      </c>
      <c r="B7" s="224">
        <v>0.30813825740295808</v>
      </c>
      <c r="C7" s="224">
        <v>0.31555687053010079</v>
      </c>
      <c r="D7" s="224">
        <v>0.32489871702868522</v>
      </c>
      <c r="E7" s="224">
        <v>0.41620518138069612</v>
      </c>
      <c r="F7" s="224">
        <v>0.27074941163281202</v>
      </c>
      <c r="G7" s="224">
        <v>0.27237479044704282</v>
      </c>
      <c r="H7" s="224">
        <v>0.28978013427919219</v>
      </c>
      <c r="I7" s="224">
        <v>0.3213517180060525</v>
      </c>
      <c r="J7" s="224">
        <v>0.31865196100056548</v>
      </c>
      <c r="K7" s="224">
        <v>3.8810420751633871E-2</v>
      </c>
      <c r="L7" s="224">
        <v>7.85290727176126E-2</v>
      </c>
      <c r="M7" s="224">
        <v>0.22006004197095369</v>
      </c>
      <c r="N7" s="224">
        <v>0.10355184206423609</v>
      </c>
      <c r="O7" s="224">
        <v>0.11239814801369601</v>
      </c>
      <c r="P7" s="224">
        <v>0.13363279821032689</v>
      </c>
      <c r="Q7" s="224">
        <v>0.12617990985575919</v>
      </c>
      <c r="R7" s="224">
        <v>0.105378184926131</v>
      </c>
      <c r="S7" s="224">
        <v>0.21986215956130861</v>
      </c>
      <c r="T7" s="224">
        <v>0.28622007917655151</v>
      </c>
      <c r="U7" s="224">
        <v>0.3955609865005093</v>
      </c>
      <c r="V7" s="224">
        <v>0.3474334391971528</v>
      </c>
      <c r="W7" s="224">
        <v>0.35867858290771631</v>
      </c>
      <c r="X7" s="224">
        <v>0.33613370277154703</v>
      </c>
      <c r="Y7" s="224">
        <v>0.26041777316992631</v>
      </c>
      <c r="DA7" s="177" t="s">
        <v>2598</v>
      </c>
    </row>
    <row r="8" spans="1:105" ht="12" customHeight="1" x14ac:dyDescent="0.25">
      <c r="A8" s="173" t="s">
        <v>93</v>
      </c>
      <c r="B8" s="224">
        <v>2.0396871222335662</v>
      </c>
      <c r="C8" s="224">
        <v>2.0887938115093418</v>
      </c>
      <c r="D8" s="224">
        <v>2.150631131424237</v>
      </c>
      <c r="E8" s="224">
        <v>2.7550241759137761</v>
      </c>
      <c r="F8" s="224">
        <v>1.792195791960951</v>
      </c>
      <c r="G8" s="224">
        <v>1.8029548072941299</v>
      </c>
      <c r="H8" s="224">
        <v>1.918167556180604</v>
      </c>
      <c r="I8" s="224">
        <v>2.127152163606302</v>
      </c>
      <c r="J8" s="224">
        <v>2.1092814206363681</v>
      </c>
      <c r="K8" s="224">
        <v>0.25690128867073297</v>
      </c>
      <c r="L8" s="224">
        <v>0.51981451343639651</v>
      </c>
      <c r="M8" s="224">
        <v>1.4566631145036899</v>
      </c>
      <c r="N8" s="224">
        <v>0.6854499682127394</v>
      </c>
      <c r="O8" s="224">
        <v>0.74400711225751626</v>
      </c>
      <c r="P8" s="224">
        <v>0.88456753119492393</v>
      </c>
      <c r="Q8" s="224">
        <v>0.8352339608412207</v>
      </c>
      <c r="R8" s="224">
        <v>0.69753924283766477</v>
      </c>
      <c r="S8" s="224">
        <v>1.455353253774057</v>
      </c>
      <c r="T8" s="224">
        <v>1.8946021650847411</v>
      </c>
      <c r="U8" s="224">
        <v>2.6183722106534808</v>
      </c>
      <c r="V8" s="224">
        <v>2.299797233022673</v>
      </c>
      <c r="W8" s="224">
        <v>2.3742332183735861</v>
      </c>
      <c r="X8" s="224">
        <v>2.2249998772311752</v>
      </c>
      <c r="Y8" s="224">
        <v>1.7238066535854359</v>
      </c>
      <c r="DA8" s="177" t="s">
        <v>2599</v>
      </c>
    </row>
    <row r="9" spans="1:105" ht="12" customHeight="1" x14ac:dyDescent="0.25">
      <c r="A9" s="173" t="s">
        <v>94</v>
      </c>
      <c r="B9" s="224">
        <v>0.89454368893742608</v>
      </c>
      <c r="C9" s="224">
        <v>0.91608036409579696</v>
      </c>
      <c r="D9" s="224">
        <v>0.94320030012309308</v>
      </c>
      <c r="E9" s="224">
        <v>1.2082683969367589</v>
      </c>
      <c r="F9" s="224">
        <v>0.78600164582266596</v>
      </c>
      <c r="G9" s="224">
        <v>0.7907202171959743</v>
      </c>
      <c r="H9" s="224">
        <v>0.84124896558983009</v>
      </c>
      <c r="I9" s="224">
        <v>0.93290315098911214</v>
      </c>
      <c r="J9" s="224">
        <v>0.92506559582385151</v>
      </c>
      <c r="K9" s="224">
        <v>0.11266895983960649</v>
      </c>
      <c r="L9" s="224">
        <v>0.22797456891496731</v>
      </c>
      <c r="M9" s="224">
        <v>0.63884739075094155</v>
      </c>
      <c r="N9" s="224">
        <v>0.30061715665274041</v>
      </c>
      <c r="O9" s="224">
        <v>0.32629850899176682</v>
      </c>
      <c r="P9" s="224">
        <v>0.38794396152429511</v>
      </c>
      <c r="Q9" s="224">
        <v>0.36630778334206021</v>
      </c>
      <c r="R9" s="224">
        <v>0.3059191386095203</v>
      </c>
      <c r="S9" s="224">
        <v>0.6382729263459318</v>
      </c>
      <c r="T9" s="224">
        <v>0.83091391387902558</v>
      </c>
      <c r="U9" s="224">
        <v>1.148337071307447</v>
      </c>
      <c r="V9" s="224">
        <v>1.008619938916596</v>
      </c>
      <c r="W9" s="224">
        <v>1.0412652599561201</v>
      </c>
      <c r="X9" s="224">
        <v>0.97581613197819539</v>
      </c>
      <c r="Y9" s="224">
        <v>0.75600828485135552</v>
      </c>
      <c r="DA9" s="177" t="s">
        <v>2600</v>
      </c>
    </row>
    <row r="10" spans="1:105" ht="12" customHeight="1" x14ac:dyDescent="0.25">
      <c r="A10" s="56" t="s">
        <v>95</v>
      </c>
      <c r="B10" s="260">
        <v>1.660464796220698</v>
      </c>
      <c r="C10" s="260">
        <v>1.674888877851584</v>
      </c>
      <c r="D10" s="260">
        <v>1.72271933261897</v>
      </c>
      <c r="E10" s="260">
        <v>2.2428050885727582</v>
      </c>
      <c r="F10" s="260">
        <v>1.450400255434475</v>
      </c>
      <c r="G10" s="260">
        <v>1.445650607529529</v>
      </c>
      <c r="H10" s="260">
        <v>1.536212967510528</v>
      </c>
      <c r="I10" s="260">
        <v>1.693410796148511</v>
      </c>
      <c r="J10" s="260">
        <v>1.6785774070222339</v>
      </c>
      <c r="K10" s="260">
        <v>0.22242150773813471</v>
      </c>
      <c r="L10" s="260">
        <v>0.40160778585065537</v>
      </c>
      <c r="M10" s="260">
        <v>1.148186173634939</v>
      </c>
      <c r="N10" s="260">
        <v>0.52686582401744542</v>
      </c>
      <c r="O10" s="260">
        <v>0.55954678236866739</v>
      </c>
      <c r="P10" s="260">
        <v>0.69817725590711244</v>
      </c>
      <c r="Q10" s="260">
        <v>0.68571842640686942</v>
      </c>
      <c r="R10" s="260">
        <v>0.55980158829448845</v>
      </c>
      <c r="S10" s="260">
        <v>1.0955287306098129</v>
      </c>
      <c r="T10" s="260">
        <v>1.434276856198665</v>
      </c>
      <c r="U10" s="260">
        <v>2.012698754430867</v>
      </c>
      <c r="V10" s="260">
        <v>1.780583274778909</v>
      </c>
      <c r="W10" s="260">
        <v>1.825267924484351</v>
      </c>
      <c r="X10" s="260">
        <v>1.708837650457431</v>
      </c>
      <c r="Y10" s="260">
        <v>1.3128191449428519</v>
      </c>
      <c r="DA10" s="68" t="s">
        <v>2601</v>
      </c>
    </row>
    <row r="11" spans="1:105" ht="12" customHeight="1" x14ac:dyDescent="0.25">
      <c r="A11" s="37" t="s">
        <v>159</v>
      </c>
      <c r="B11" s="226">
        <v>0</v>
      </c>
      <c r="C11" s="226">
        <v>0</v>
      </c>
      <c r="D11" s="226">
        <v>0</v>
      </c>
      <c r="E11" s="226">
        <v>0</v>
      </c>
      <c r="F11" s="226">
        <v>0</v>
      </c>
      <c r="G11" s="226">
        <v>0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</v>
      </c>
      <c r="N11" s="226">
        <v>2.3249904118038921E-2</v>
      </c>
      <c r="O11" s="226">
        <v>8.4669024062605541E-2</v>
      </c>
      <c r="P11" s="226">
        <v>0.24344061467486691</v>
      </c>
      <c r="Q11" s="226">
        <v>0.29429430658156452</v>
      </c>
      <c r="R11" s="226">
        <v>0.22037933696725751</v>
      </c>
      <c r="S11" s="226">
        <v>0.13815580887309711</v>
      </c>
      <c r="T11" s="226">
        <v>0.19236620422297729</v>
      </c>
      <c r="U11" s="226">
        <v>0.1295647151056552</v>
      </c>
      <c r="V11" s="226">
        <v>0.1222806380238424</v>
      </c>
      <c r="W11" s="226">
        <v>0.23615413384489739</v>
      </c>
      <c r="X11" s="226">
        <v>0.1113598753848509</v>
      </c>
      <c r="Y11" s="226">
        <v>8.5976625257068368E-2</v>
      </c>
      <c r="DA11" s="69" t="s">
        <v>2602</v>
      </c>
    </row>
    <row r="12" spans="1:105" ht="12" customHeight="1" x14ac:dyDescent="0.25">
      <c r="A12" s="37" t="s">
        <v>35</v>
      </c>
      <c r="B12" s="226">
        <v>0</v>
      </c>
      <c r="C12" s="226">
        <v>5.1487439791488756E-3</v>
      </c>
      <c r="D12" s="226">
        <v>6.4459636225291696E-3</v>
      </c>
      <c r="E12" s="226">
        <v>0</v>
      </c>
      <c r="F12" s="226">
        <v>2.9616144523013778E-4</v>
      </c>
      <c r="G12" s="226">
        <v>4.3111530642199912E-3</v>
      </c>
      <c r="H12" s="226">
        <v>5.5521441650795934E-3</v>
      </c>
      <c r="I12" s="226">
        <v>1.249363147136374E-2</v>
      </c>
      <c r="J12" s="226">
        <v>1.0607837394788379E-2</v>
      </c>
      <c r="K12" s="226">
        <v>0.1194103058086307</v>
      </c>
      <c r="L12" s="226">
        <v>5.8759186220153338E-2</v>
      </c>
      <c r="M12" s="226">
        <v>1.0671907499969749E-2</v>
      </c>
      <c r="N12" s="226">
        <v>4.1772822117808438E-2</v>
      </c>
      <c r="O12" s="226">
        <v>3.4796781969050547E-2</v>
      </c>
      <c r="P12" s="226">
        <v>4.6345081473004687E-2</v>
      </c>
      <c r="Q12" s="226">
        <v>7.3001743920685619E-2</v>
      </c>
      <c r="R12" s="226">
        <v>4.4101787622731398E-2</v>
      </c>
      <c r="S12" s="226">
        <v>1.9130472805971001E-2</v>
      </c>
      <c r="T12" s="226">
        <v>8.1740325243332464E-3</v>
      </c>
      <c r="U12" s="226">
        <v>9.6239389590432305E-3</v>
      </c>
      <c r="V12" s="226">
        <v>1.3031657799327881E-3</v>
      </c>
      <c r="W12" s="226">
        <v>0.15092353715077089</v>
      </c>
      <c r="X12" s="226">
        <v>0.15395794625778511</v>
      </c>
      <c r="Y12" s="226">
        <v>0.17639694539697079</v>
      </c>
      <c r="DA12" s="69" t="s">
        <v>2603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2604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2605</v>
      </c>
    </row>
    <row r="15" spans="1:105" ht="12" customHeight="1" x14ac:dyDescent="0.25">
      <c r="A15" s="37" t="s">
        <v>40</v>
      </c>
      <c r="B15" s="226">
        <v>1.660464796220698</v>
      </c>
      <c r="C15" s="226">
        <v>1.6697401338724349</v>
      </c>
      <c r="D15" s="226">
        <v>1.7162733689964409</v>
      </c>
      <c r="E15" s="226">
        <v>2.2428050885727582</v>
      </c>
      <c r="F15" s="226">
        <v>1.4501040939892449</v>
      </c>
      <c r="G15" s="226">
        <v>1.4413394544653091</v>
      </c>
      <c r="H15" s="226">
        <v>1.5306608233454491</v>
      </c>
      <c r="I15" s="226">
        <v>1.680917164677147</v>
      </c>
      <c r="J15" s="226">
        <v>1.667969569627445</v>
      </c>
      <c r="K15" s="226">
        <v>0.103011201929504</v>
      </c>
      <c r="L15" s="226">
        <v>0.34284859963050202</v>
      </c>
      <c r="M15" s="226">
        <v>1.1375142661349691</v>
      </c>
      <c r="N15" s="226">
        <v>0.46184309778159799</v>
      </c>
      <c r="O15" s="226">
        <v>0.44008097633701132</v>
      </c>
      <c r="P15" s="226">
        <v>0.40839155975924091</v>
      </c>
      <c r="Q15" s="226">
        <v>0.3184223759046193</v>
      </c>
      <c r="R15" s="226">
        <v>0.29532046370449938</v>
      </c>
      <c r="S15" s="226">
        <v>0.93824244893074515</v>
      </c>
      <c r="T15" s="226">
        <v>1.233736619451355</v>
      </c>
      <c r="U15" s="226">
        <v>1.8735101003661681</v>
      </c>
      <c r="V15" s="226">
        <v>1.656999470975133</v>
      </c>
      <c r="W15" s="226">
        <v>1.438190253488683</v>
      </c>
      <c r="X15" s="226">
        <v>1.443519828814795</v>
      </c>
      <c r="Y15" s="226">
        <v>1.050445574288813</v>
      </c>
      <c r="DA15" s="69" t="s">
        <v>2606</v>
      </c>
    </row>
    <row r="16" spans="1:105" ht="12" customHeight="1" x14ac:dyDescent="0.25">
      <c r="A16" s="57" t="s">
        <v>2555</v>
      </c>
      <c r="B16" s="261">
        <f t="shared" ref="B16:Y16" si="0">B17+B23</f>
        <v>7.4341422761487888</v>
      </c>
      <c r="C16" s="261">
        <f t="shared" si="0"/>
        <v>7.5174025326034197</v>
      </c>
      <c r="D16" s="261">
        <f t="shared" si="0"/>
        <v>7.7497661661277988</v>
      </c>
      <c r="E16" s="261">
        <f t="shared" si="0"/>
        <v>10.228683508378197</v>
      </c>
      <c r="F16" s="261">
        <f t="shared" si="0"/>
        <v>6.5791577540260997</v>
      </c>
      <c r="G16" s="261">
        <f t="shared" si="0"/>
        <v>6.6038041783122621</v>
      </c>
      <c r="H16" s="261">
        <f t="shared" si="0"/>
        <v>7.0294275155493997</v>
      </c>
      <c r="I16" s="261">
        <f t="shared" si="0"/>
        <v>7.819046212142398</v>
      </c>
      <c r="J16" s="261">
        <f t="shared" si="0"/>
        <v>7.8355865671469989</v>
      </c>
      <c r="K16" s="261">
        <f t="shared" si="0"/>
        <v>1.1378847294129806</v>
      </c>
      <c r="L16" s="261">
        <f t="shared" si="0"/>
        <v>1.8710902050387239</v>
      </c>
      <c r="M16" s="261">
        <f t="shared" si="0"/>
        <v>5.461593986598289</v>
      </c>
      <c r="N16" s="261">
        <f t="shared" si="0"/>
        <v>2.4830942219078924</v>
      </c>
      <c r="O16" s="261">
        <f t="shared" si="0"/>
        <v>2.693449982035939</v>
      </c>
      <c r="P16" s="261">
        <f t="shared" si="0"/>
        <v>3.5220742832400855</v>
      </c>
      <c r="Q16" s="261">
        <f t="shared" si="0"/>
        <v>3.4622919071393987</v>
      </c>
      <c r="R16" s="261">
        <f t="shared" si="0"/>
        <v>2.8083076082892489</v>
      </c>
      <c r="S16" s="261">
        <f t="shared" si="0"/>
        <v>5.2809898857975348</v>
      </c>
      <c r="T16" s="261">
        <f t="shared" si="0"/>
        <v>6.8969717720425647</v>
      </c>
      <c r="U16" s="261">
        <f t="shared" si="0"/>
        <v>9.6250186401453295</v>
      </c>
      <c r="V16" s="261">
        <f t="shared" si="0"/>
        <v>8.4756884372994961</v>
      </c>
      <c r="W16" s="261">
        <f t="shared" si="0"/>
        <v>8.7036078783548234</v>
      </c>
      <c r="X16" s="261">
        <f t="shared" si="0"/>
        <v>8.053100202826819</v>
      </c>
      <c r="Y16" s="261">
        <f t="shared" si="0"/>
        <v>6.2807129405621467</v>
      </c>
      <c r="DA16" s="70"/>
    </row>
    <row r="17" spans="1:105" ht="12" customHeight="1" x14ac:dyDescent="0.25">
      <c r="A17" s="169" t="s">
        <v>2556</v>
      </c>
      <c r="B17" s="351">
        <v>1.073617273387371</v>
      </c>
      <c r="C17" s="351">
        <v>1.3873372765431671</v>
      </c>
      <c r="D17" s="351">
        <v>1.284560326720994</v>
      </c>
      <c r="E17" s="351">
        <v>0.5397209902491481</v>
      </c>
      <c r="F17" s="351">
        <v>0.51241981510482038</v>
      </c>
      <c r="G17" s="351">
        <v>0.45919017202079571</v>
      </c>
      <c r="H17" s="351">
        <v>0.47292637763527928</v>
      </c>
      <c r="I17" s="351">
        <v>0.42591493969981331</v>
      </c>
      <c r="J17" s="351">
        <v>0.24715171339024369</v>
      </c>
      <c r="K17" s="351">
        <v>0.88615420283133761</v>
      </c>
      <c r="L17" s="351">
        <v>0.58959057150669303</v>
      </c>
      <c r="M17" s="351">
        <v>9.7389012176370499E-2</v>
      </c>
      <c r="N17" s="351">
        <v>0.65501755193036826</v>
      </c>
      <c r="O17" s="351">
        <v>0.74156243826778712</v>
      </c>
      <c r="P17" s="351">
        <v>2.1768299169409349</v>
      </c>
      <c r="Q17" s="351">
        <v>2.4356754569887609</v>
      </c>
      <c r="R17" s="351">
        <v>1.8527856262360201</v>
      </c>
      <c r="S17" s="351">
        <v>0.95497185143095409</v>
      </c>
      <c r="T17" s="351">
        <v>1.2442991072194569</v>
      </c>
      <c r="U17" s="351">
        <v>0.96204606732904496</v>
      </c>
      <c r="V17" s="351">
        <v>0.92757242272329388</v>
      </c>
      <c r="W17" s="351">
        <v>3.3630405445446732</v>
      </c>
      <c r="X17" s="351">
        <v>2.5589808858786709</v>
      </c>
      <c r="Y17" s="351">
        <v>1.914485416625032</v>
      </c>
      <c r="DA17" s="170" t="s">
        <v>2607</v>
      </c>
    </row>
    <row r="18" spans="1:105" ht="12" customHeight="1" x14ac:dyDescent="0.25">
      <c r="A18" s="59" t="s">
        <v>28</v>
      </c>
      <c r="B18" s="230">
        <v>4.7949254593918238E-2</v>
      </c>
      <c r="C18" s="230">
        <v>0.21558054597637241</v>
      </c>
      <c r="D18" s="230">
        <v>0.15500577515620709</v>
      </c>
      <c r="E18" s="230">
        <v>0.11823288745186041</v>
      </c>
      <c r="F18" s="230">
        <v>0.14624056009260039</v>
      </c>
      <c r="G18" s="230">
        <v>0.14041163759337619</v>
      </c>
      <c r="H18" s="230">
        <v>0.1043297682632016</v>
      </c>
      <c r="I18" s="230">
        <v>5.9936671134573891E-2</v>
      </c>
      <c r="J18" s="230">
        <v>0</v>
      </c>
      <c r="K18" s="230">
        <v>0</v>
      </c>
      <c r="L18" s="230">
        <v>0</v>
      </c>
      <c r="M18" s="230">
        <v>0</v>
      </c>
      <c r="N18" s="230">
        <v>0</v>
      </c>
      <c r="O18" s="230">
        <v>0</v>
      </c>
      <c r="P18" s="230">
        <v>0</v>
      </c>
      <c r="Q18" s="230">
        <v>0</v>
      </c>
      <c r="R18" s="230">
        <v>0</v>
      </c>
      <c r="S18" s="230">
        <v>0</v>
      </c>
      <c r="T18" s="230">
        <v>0</v>
      </c>
      <c r="U18" s="230">
        <v>0</v>
      </c>
      <c r="V18" s="230">
        <v>0</v>
      </c>
      <c r="W18" s="230">
        <v>0</v>
      </c>
      <c r="X18" s="230">
        <v>0</v>
      </c>
      <c r="Y18" s="230">
        <v>0</v>
      </c>
      <c r="DA18" s="71" t="s">
        <v>2608</v>
      </c>
    </row>
    <row r="19" spans="1:105" ht="12" customHeight="1" x14ac:dyDescent="0.25">
      <c r="A19" s="59" t="s">
        <v>31</v>
      </c>
      <c r="B19" s="230">
        <v>0</v>
      </c>
      <c r="C19" s="230">
        <v>0</v>
      </c>
      <c r="D19" s="230">
        <v>0</v>
      </c>
      <c r="E19" s="230">
        <v>0</v>
      </c>
      <c r="F19" s="230">
        <v>0</v>
      </c>
      <c r="G19" s="230">
        <v>0</v>
      </c>
      <c r="H19" s="230">
        <v>0</v>
      </c>
      <c r="I19" s="230">
        <v>0</v>
      </c>
      <c r="J19" s="230">
        <v>0</v>
      </c>
      <c r="K19" s="230">
        <v>0</v>
      </c>
      <c r="L19" s="230">
        <v>0</v>
      </c>
      <c r="M19" s="230">
        <v>0</v>
      </c>
      <c r="N19" s="230">
        <v>0.22222589867438591</v>
      </c>
      <c r="O19" s="230">
        <v>0.11295189254916529</v>
      </c>
      <c r="P19" s="230">
        <v>0.86416436956266429</v>
      </c>
      <c r="Q19" s="230">
        <v>0.2985066818918794</v>
      </c>
      <c r="R19" s="230">
        <v>0.29366005708975829</v>
      </c>
      <c r="S19" s="230">
        <v>0.20288155356529081</v>
      </c>
      <c r="T19" s="230">
        <v>0.20630653230539359</v>
      </c>
      <c r="U19" s="230">
        <v>0.19186364072228951</v>
      </c>
      <c r="V19" s="230">
        <v>0.19078687625548091</v>
      </c>
      <c r="W19" s="230">
        <v>0.47229590291059809</v>
      </c>
      <c r="X19" s="230">
        <v>0.48928658059290198</v>
      </c>
      <c r="Y19" s="230">
        <v>0.57238367931598744</v>
      </c>
      <c r="DA19" s="71" t="s">
        <v>2609</v>
      </c>
    </row>
    <row r="20" spans="1:105" ht="12" customHeight="1" x14ac:dyDescent="0.25">
      <c r="A20" s="59" t="s">
        <v>159</v>
      </c>
      <c r="B20" s="230">
        <v>0</v>
      </c>
      <c r="C20" s="230">
        <v>0</v>
      </c>
      <c r="D20" s="230">
        <v>0</v>
      </c>
      <c r="E20" s="230">
        <v>0</v>
      </c>
      <c r="F20" s="230">
        <v>0</v>
      </c>
      <c r="G20" s="230">
        <v>0</v>
      </c>
      <c r="H20" s="230">
        <v>0</v>
      </c>
      <c r="I20" s="230">
        <v>0</v>
      </c>
      <c r="J20" s="230">
        <v>0</v>
      </c>
      <c r="K20" s="230">
        <v>0</v>
      </c>
      <c r="L20" s="230">
        <v>0</v>
      </c>
      <c r="M20" s="230">
        <v>0</v>
      </c>
      <c r="N20" s="230">
        <v>9.4637794856578084E-2</v>
      </c>
      <c r="O20" s="230">
        <v>0.38618041812009068</v>
      </c>
      <c r="P20" s="230">
        <v>0.82463346903035739</v>
      </c>
      <c r="Q20" s="230">
        <v>0.9757307640218903</v>
      </c>
      <c r="R20" s="230">
        <v>0.73326593629154713</v>
      </c>
      <c r="S20" s="230">
        <v>0.65506726140010874</v>
      </c>
      <c r="T20" s="230">
        <v>0.90636610171590615</v>
      </c>
      <c r="U20" s="230">
        <v>0.61608571982219518</v>
      </c>
      <c r="V20" s="230">
        <v>0.57281896779100328</v>
      </c>
      <c r="W20" s="230">
        <v>0.9017997351154986</v>
      </c>
      <c r="X20" s="230">
        <v>0.43586055407805452</v>
      </c>
      <c r="Y20" s="230">
        <v>0.36749945470873641</v>
      </c>
      <c r="DA20" s="71" t="s">
        <v>2610</v>
      </c>
    </row>
    <row r="21" spans="1:105" ht="12" customHeight="1" x14ac:dyDescent="0.25">
      <c r="A21" s="59" t="s">
        <v>32</v>
      </c>
      <c r="B21" s="230">
        <v>1.0256680187934519</v>
      </c>
      <c r="C21" s="230">
        <v>1.1527837636619629</v>
      </c>
      <c r="D21" s="230">
        <v>1.105181972752513</v>
      </c>
      <c r="E21" s="230">
        <v>0.42148810279728771</v>
      </c>
      <c r="F21" s="230">
        <v>0.36493559314655077</v>
      </c>
      <c r="G21" s="230">
        <v>0.3003309496742827</v>
      </c>
      <c r="H21" s="230">
        <v>0.344725552425038</v>
      </c>
      <c r="I21" s="230">
        <v>0.3108228052354951</v>
      </c>
      <c r="J21" s="230">
        <v>0.1987112062574139</v>
      </c>
      <c r="K21" s="230">
        <v>0.59325986190812574</v>
      </c>
      <c r="L21" s="230">
        <v>0.36914081718163178</v>
      </c>
      <c r="M21" s="230">
        <v>4.6875414012199197E-2</v>
      </c>
      <c r="N21" s="230">
        <v>0.17219077089514931</v>
      </c>
      <c r="O21" s="230">
        <v>8.7520282595885443E-2</v>
      </c>
      <c r="P21" s="230">
        <v>0.33480136819921319</v>
      </c>
      <c r="Q21" s="230">
        <v>0.92519682423674576</v>
      </c>
      <c r="R21" s="230">
        <v>0.68263389286164877</v>
      </c>
      <c r="S21" s="230">
        <v>8.4876898795813432E-3</v>
      </c>
      <c r="T21" s="230">
        <v>9.4035334339780549E-2</v>
      </c>
      <c r="U21" s="230">
        <v>0.109430250227499</v>
      </c>
      <c r="V21" s="230">
        <v>0.15800812449068141</v>
      </c>
      <c r="W21" s="230">
        <v>1.4264148020594061</v>
      </c>
      <c r="X21" s="230">
        <v>1.0456741615139109</v>
      </c>
      <c r="Y21" s="230">
        <v>0.23866363893001349</v>
      </c>
      <c r="DA21" s="71" t="s">
        <v>2611</v>
      </c>
    </row>
    <row r="22" spans="1:105" ht="12" customHeight="1" x14ac:dyDescent="0.25">
      <c r="A22" s="59" t="s">
        <v>35</v>
      </c>
      <c r="B22" s="230">
        <v>0</v>
      </c>
      <c r="C22" s="230">
        <v>1.8972966904831131E-2</v>
      </c>
      <c r="D22" s="230">
        <v>2.4372578812274639E-2</v>
      </c>
      <c r="E22" s="230">
        <v>0</v>
      </c>
      <c r="F22" s="230">
        <v>1.2436618656691859E-3</v>
      </c>
      <c r="G22" s="230">
        <v>1.844758475313682E-2</v>
      </c>
      <c r="H22" s="230">
        <v>2.387105694703965E-2</v>
      </c>
      <c r="I22" s="230">
        <v>5.5155463329744317E-2</v>
      </c>
      <c r="J22" s="230">
        <v>4.8440507132829817E-2</v>
      </c>
      <c r="K22" s="230">
        <v>0.29289434092321193</v>
      </c>
      <c r="L22" s="230">
        <v>0.22044975432506131</v>
      </c>
      <c r="M22" s="230">
        <v>5.0513598164171288E-2</v>
      </c>
      <c r="N22" s="230">
        <v>0.1659630875042549</v>
      </c>
      <c r="O22" s="230">
        <v>0.15490984500264571</v>
      </c>
      <c r="P22" s="230">
        <v>0.15323071014870071</v>
      </c>
      <c r="Q22" s="230">
        <v>0.23624118683824541</v>
      </c>
      <c r="R22" s="230">
        <v>0.1432257399930654</v>
      </c>
      <c r="S22" s="230">
        <v>8.8535346585973201E-2</v>
      </c>
      <c r="T22" s="230">
        <v>3.759113885837638E-2</v>
      </c>
      <c r="U22" s="230">
        <v>4.4666456557061397E-2</v>
      </c>
      <c r="V22" s="230">
        <v>5.9584541861282822E-3</v>
      </c>
      <c r="W22" s="230">
        <v>0.56253010445917095</v>
      </c>
      <c r="X22" s="230">
        <v>0.58815958969380389</v>
      </c>
      <c r="Y22" s="230">
        <v>0.73593864367029505</v>
      </c>
      <c r="DA22" s="71" t="s">
        <v>2612</v>
      </c>
    </row>
    <row r="23" spans="1:105" ht="12" customHeight="1" x14ac:dyDescent="0.25">
      <c r="A23" s="60" t="s">
        <v>2563</v>
      </c>
      <c r="B23" s="329">
        <v>6.3605250027614177</v>
      </c>
      <c r="C23" s="329">
        <v>6.1300652560602531</v>
      </c>
      <c r="D23" s="329">
        <v>6.4652058394068046</v>
      </c>
      <c r="E23" s="329">
        <v>9.6889625181290491</v>
      </c>
      <c r="F23" s="329">
        <v>6.0667379389212792</v>
      </c>
      <c r="G23" s="329">
        <v>6.1446140062914667</v>
      </c>
      <c r="H23" s="329">
        <v>6.55650113791412</v>
      </c>
      <c r="I23" s="329">
        <v>7.3931312724425844</v>
      </c>
      <c r="J23" s="329">
        <v>7.5884348537567554</v>
      </c>
      <c r="K23" s="329">
        <v>0.25173052658164302</v>
      </c>
      <c r="L23" s="329">
        <v>1.281499633532031</v>
      </c>
      <c r="M23" s="329">
        <v>5.3642049744219182</v>
      </c>
      <c r="N23" s="329">
        <v>1.8280766699775239</v>
      </c>
      <c r="O23" s="329">
        <v>1.951887543768152</v>
      </c>
      <c r="P23" s="329">
        <v>1.3452443662991509</v>
      </c>
      <c r="Q23" s="329">
        <v>1.0266164501506381</v>
      </c>
      <c r="R23" s="329">
        <v>0.95552198205322891</v>
      </c>
      <c r="S23" s="329">
        <v>4.3260180343665811</v>
      </c>
      <c r="T23" s="329">
        <v>5.6526726648231076</v>
      </c>
      <c r="U23" s="329">
        <v>8.662972572816285</v>
      </c>
      <c r="V23" s="329">
        <v>7.5481160145762018</v>
      </c>
      <c r="W23" s="329">
        <v>5.3405673338101494</v>
      </c>
      <c r="X23" s="329">
        <v>5.494119316948149</v>
      </c>
      <c r="Y23" s="329">
        <v>4.3662275239371144</v>
      </c>
      <c r="DA23" s="72" t="s">
        <v>2613</v>
      </c>
    </row>
    <row r="24" spans="1:105" ht="12" customHeight="1" x14ac:dyDescent="0.25">
      <c r="A24" s="40" t="s">
        <v>2565</v>
      </c>
      <c r="B24" s="261">
        <f t="shared" ref="B24:Y24" si="1">B25+B26</f>
        <v>1.005259964725147</v>
      </c>
      <c r="C24" s="261">
        <f t="shared" si="1"/>
        <v>1.6882993900540182</v>
      </c>
      <c r="D24" s="261">
        <f t="shared" si="1"/>
        <v>1.780552762433472</v>
      </c>
      <c r="E24" s="261">
        <f t="shared" si="1"/>
        <v>1.3578138900358609</v>
      </c>
      <c r="F24" s="261">
        <f t="shared" si="1"/>
        <v>1.1247342291407882</v>
      </c>
      <c r="G24" s="261">
        <f t="shared" si="1"/>
        <v>1.4488007892894266</v>
      </c>
      <c r="H24" s="261">
        <f t="shared" si="1"/>
        <v>1.5743748904178587</v>
      </c>
      <c r="I24" s="261">
        <f t="shared" si="1"/>
        <v>1.8835287376626264</v>
      </c>
      <c r="J24" s="261">
        <f t="shared" si="1"/>
        <v>1.8062544014887747</v>
      </c>
      <c r="K24" s="261">
        <f t="shared" si="1"/>
        <v>0.47187222900575521</v>
      </c>
      <c r="L24" s="261">
        <f t="shared" si="1"/>
        <v>0.69655211171880371</v>
      </c>
      <c r="M24" s="261">
        <f t="shared" si="1"/>
        <v>1.2534877216714368</v>
      </c>
      <c r="N24" s="261">
        <f t="shared" si="1"/>
        <v>0.85066584316927329</v>
      </c>
      <c r="O24" s="261">
        <f t="shared" si="1"/>
        <v>0.91211599653689646</v>
      </c>
      <c r="P24" s="261">
        <f t="shared" si="1"/>
        <v>1.1795530718326372</v>
      </c>
      <c r="Q24" s="261">
        <f t="shared" si="1"/>
        <v>1.2434992576256614</v>
      </c>
      <c r="R24" s="261">
        <f t="shared" si="1"/>
        <v>0.97175849086309141</v>
      </c>
      <c r="S24" s="261">
        <f t="shared" si="1"/>
        <v>1.4928238669253999</v>
      </c>
      <c r="T24" s="261">
        <f t="shared" si="1"/>
        <v>1.6827988853304934</v>
      </c>
      <c r="U24" s="261">
        <f t="shared" si="1"/>
        <v>2.2489764689266445</v>
      </c>
      <c r="V24" s="261">
        <f t="shared" si="1"/>
        <v>1.6104872991188084</v>
      </c>
      <c r="W24" s="261">
        <f t="shared" si="1"/>
        <v>3.0776236771734271</v>
      </c>
      <c r="X24" s="261">
        <f t="shared" si="1"/>
        <v>2.8437812668975484</v>
      </c>
      <c r="Y24" s="261">
        <f t="shared" si="1"/>
        <v>2.2930178157952792</v>
      </c>
      <c r="DA24" s="70"/>
    </row>
    <row r="25" spans="1:105" ht="12" customHeight="1" x14ac:dyDescent="0.25">
      <c r="A25" s="169" t="s">
        <v>2566</v>
      </c>
      <c r="B25" s="352">
        <v>0</v>
      </c>
      <c r="C25" s="352">
        <v>0.6588371895099393</v>
      </c>
      <c r="D25" s="352">
        <v>0.72061403372056587</v>
      </c>
      <c r="E25" s="352">
        <v>0</v>
      </c>
      <c r="F25" s="352">
        <v>0.24145038674718161</v>
      </c>
      <c r="G25" s="352">
        <v>0.56021436531043167</v>
      </c>
      <c r="H25" s="352">
        <v>0.62900585374350293</v>
      </c>
      <c r="I25" s="352">
        <v>0.83516162015575435</v>
      </c>
      <c r="J25" s="352">
        <v>0.76669488111370965</v>
      </c>
      <c r="K25" s="352">
        <v>0.34525840790941692</v>
      </c>
      <c r="L25" s="352">
        <v>0.44036148633089001</v>
      </c>
      <c r="M25" s="352">
        <v>0.53557118675754911</v>
      </c>
      <c r="N25" s="352">
        <v>0.51284177037136336</v>
      </c>
      <c r="O25" s="352">
        <v>0.54543203051556077</v>
      </c>
      <c r="P25" s="352">
        <v>0.74359389186180147</v>
      </c>
      <c r="Q25" s="352">
        <v>0.83185413183153778</v>
      </c>
      <c r="R25" s="352">
        <v>0.62797621807924608</v>
      </c>
      <c r="S25" s="352">
        <v>0.77555289697905661</v>
      </c>
      <c r="T25" s="352">
        <v>0.74904405358175374</v>
      </c>
      <c r="U25" s="352">
        <v>0.95851151112640964</v>
      </c>
      <c r="V25" s="352">
        <v>0.47703204505429447</v>
      </c>
      <c r="W25" s="352">
        <v>1.9074826416513151</v>
      </c>
      <c r="X25" s="352">
        <v>1.7471898957417811</v>
      </c>
      <c r="Y25" s="352">
        <v>1.443439565833746</v>
      </c>
      <c r="DA25" s="170" t="s">
        <v>2614</v>
      </c>
    </row>
    <row r="26" spans="1:105" ht="12" customHeight="1" x14ac:dyDescent="0.25">
      <c r="A26" s="61" t="s">
        <v>2568</v>
      </c>
      <c r="B26" s="263">
        <v>1.005259964725147</v>
      </c>
      <c r="C26" s="263">
        <v>1.029462200544079</v>
      </c>
      <c r="D26" s="263">
        <v>1.0599387287129061</v>
      </c>
      <c r="E26" s="263">
        <v>1.3578138900358609</v>
      </c>
      <c r="F26" s="263">
        <v>0.88328384239360669</v>
      </c>
      <c r="G26" s="263">
        <v>0.8885864239789949</v>
      </c>
      <c r="H26" s="263">
        <v>0.9453690366743559</v>
      </c>
      <c r="I26" s="263">
        <v>1.0483671175068721</v>
      </c>
      <c r="J26" s="263">
        <v>1.0395595203750649</v>
      </c>
      <c r="K26" s="263">
        <v>0.12661382109633831</v>
      </c>
      <c r="L26" s="263">
        <v>0.25619062538791371</v>
      </c>
      <c r="M26" s="263">
        <v>0.71791653491388774</v>
      </c>
      <c r="N26" s="263">
        <v>0.33782407279790988</v>
      </c>
      <c r="O26" s="263">
        <v>0.36668396602133568</v>
      </c>
      <c r="P26" s="263">
        <v>0.43595917997083578</v>
      </c>
      <c r="Q26" s="263">
        <v>0.4116451257941236</v>
      </c>
      <c r="R26" s="263">
        <v>0.34378227278384538</v>
      </c>
      <c r="S26" s="263">
        <v>0.71727096994634332</v>
      </c>
      <c r="T26" s="263">
        <v>0.93375483174873974</v>
      </c>
      <c r="U26" s="263">
        <v>1.290464957800235</v>
      </c>
      <c r="V26" s="263">
        <v>1.133455254064514</v>
      </c>
      <c r="W26" s="263">
        <v>1.170141035522112</v>
      </c>
      <c r="X26" s="263">
        <v>1.0965913711557671</v>
      </c>
      <c r="Y26" s="263">
        <v>0.84957824996153308</v>
      </c>
      <c r="DA26" s="74" t="s">
        <v>2615</v>
      </c>
    </row>
    <row r="27" spans="1:105" ht="12" customHeight="1" x14ac:dyDescent="0.25">
      <c r="A27" s="174" t="s">
        <v>2570</v>
      </c>
      <c r="B27" s="261">
        <f t="shared" ref="B27:Y27" si="2">B28+B34</f>
        <v>9.1030313585495382</v>
      </c>
      <c r="C27" s="261">
        <f t="shared" si="2"/>
        <v>9.2049826929837746</v>
      </c>
      <c r="D27" s="261">
        <f t="shared" si="2"/>
        <v>9.4895095911768923</v>
      </c>
      <c r="E27" s="261">
        <f t="shared" si="2"/>
        <v>12.524918581687588</v>
      </c>
      <c r="F27" s="261">
        <f t="shared" si="2"/>
        <v>8.0561115355421666</v>
      </c>
      <c r="G27" s="261">
        <f t="shared" si="2"/>
        <v>8.0862908305864423</v>
      </c>
      <c r="H27" s="261">
        <f t="shared" si="2"/>
        <v>8.6074622639380447</v>
      </c>
      <c r="I27" s="261">
        <f t="shared" si="2"/>
        <v>9.5743423005825328</v>
      </c>
      <c r="J27" s="261">
        <f t="shared" si="2"/>
        <v>9.5945957965065265</v>
      </c>
      <c r="K27" s="261">
        <f t="shared" si="2"/>
        <v>1.3933282400975271</v>
      </c>
      <c r="L27" s="261">
        <f t="shared" si="2"/>
        <v>2.291130863312723</v>
      </c>
      <c r="M27" s="261">
        <f t="shared" si="2"/>
        <v>6.6876661060387219</v>
      </c>
      <c r="N27" s="261">
        <f t="shared" si="2"/>
        <v>3.0405235370300723</v>
      </c>
      <c r="O27" s="261">
        <f t="shared" si="2"/>
        <v>3.2981020188195176</v>
      </c>
      <c r="P27" s="261">
        <f t="shared" si="2"/>
        <v>4.3127440202939837</v>
      </c>
      <c r="Q27" s="261">
        <f t="shared" si="2"/>
        <v>4.2395411107829375</v>
      </c>
      <c r="R27" s="261">
        <f t="shared" si="2"/>
        <v>3.4387440101501001</v>
      </c>
      <c r="S27" s="261">
        <f t="shared" si="2"/>
        <v>6.4665182275071853</v>
      </c>
      <c r="T27" s="261">
        <f t="shared" si="2"/>
        <v>8.4452715576031405</v>
      </c>
      <c r="U27" s="261">
        <f t="shared" si="2"/>
        <v>11.78573711038203</v>
      </c>
      <c r="V27" s="261">
        <f t="shared" si="2"/>
        <v>10.378394004856526</v>
      </c>
      <c r="W27" s="261">
        <f t="shared" si="2"/>
        <v>10.657479034720193</v>
      </c>
      <c r="X27" s="261">
        <f t="shared" si="2"/>
        <v>9.8609390238695784</v>
      </c>
      <c r="Y27" s="261">
        <f t="shared" si="2"/>
        <v>7.6906689068107923</v>
      </c>
      <c r="DA27" s="70"/>
    </row>
    <row r="28" spans="1:105" ht="12" customHeight="1" x14ac:dyDescent="0.25">
      <c r="A28" s="169" t="s">
        <v>2571</v>
      </c>
      <c r="B28" s="351">
        <v>1.314633395984536</v>
      </c>
      <c r="C28" s="351">
        <v>1.6987803386242859</v>
      </c>
      <c r="D28" s="351">
        <v>1.5729310123114211</v>
      </c>
      <c r="E28" s="351">
        <v>0.66088284520303853</v>
      </c>
      <c r="F28" s="351">
        <v>0.62745283482222902</v>
      </c>
      <c r="G28" s="351">
        <v>0.56227368002546407</v>
      </c>
      <c r="H28" s="351">
        <v>0.57909352363503597</v>
      </c>
      <c r="I28" s="351">
        <v>0.52152849759160813</v>
      </c>
      <c r="J28" s="351">
        <v>0.30263475109009441</v>
      </c>
      <c r="K28" s="351">
        <v>1.0850867789771479</v>
      </c>
      <c r="L28" s="351">
        <v>0.72194763857962396</v>
      </c>
      <c r="M28" s="351">
        <v>0.11925185164453531</v>
      </c>
      <c r="N28" s="351">
        <v>0.80206230848616511</v>
      </c>
      <c r="O28" s="351">
        <v>0.9080356386952495</v>
      </c>
      <c r="P28" s="351">
        <v>2.6655060207440031</v>
      </c>
      <c r="Q28" s="351">
        <v>2.9824597432515438</v>
      </c>
      <c r="R28" s="351">
        <v>2.2687170933502281</v>
      </c>
      <c r="S28" s="351">
        <v>1.1693532874664749</v>
      </c>
      <c r="T28" s="351">
        <v>1.523631559860559</v>
      </c>
      <c r="U28" s="351">
        <v>1.17801559264781</v>
      </c>
      <c r="V28" s="351">
        <v>1.1358029665999509</v>
      </c>
      <c r="W28" s="351">
        <v>4.1180088300547029</v>
      </c>
      <c r="X28" s="351">
        <v>3.1334459827085772</v>
      </c>
      <c r="Y28" s="351">
        <v>2.344267857091876</v>
      </c>
      <c r="DA28" s="170" t="s">
        <v>2616</v>
      </c>
    </row>
    <row r="29" spans="1:105" ht="12" customHeight="1" x14ac:dyDescent="0.25">
      <c r="A29" s="59" t="s">
        <v>28</v>
      </c>
      <c r="B29" s="230">
        <v>5.8713372972144781E-2</v>
      </c>
      <c r="C29" s="230">
        <v>0.26397617874657853</v>
      </c>
      <c r="D29" s="230">
        <v>0.18980298998719231</v>
      </c>
      <c r="E29" s="230">
        <v>0.14477496422676789</v>
      </c>
      <c r="F29" s="230">
        <v>0.17907007358277599</v>
      </c>
      <c r="G29" s="230">
        <v>0.17193261746127689</v>
      </c>
      <c r="H29" s="230">
        <v>0.12775073664881831</v>
      </c>
      <c r="I29" s="230">
        <v>7.3391842205600674E-2</v>
      </c>
      <c r="J29" s="230">
        <v>0</v>
      </c>
      <c r="K29" s="230">
        <v>0</v>
      </c>
      <c r="L29" s="230">
        <v>0</v>
      </c>
      <c r="M29" s="230">
        <v>0</v>
      </c>
      <c r="N29" s="230">
        <v>0</v>
      </c>
      <c r="O29" s="230">
        <v>0</v>
      </c>
      <c r="P29" s="230">
        <v>0</v>
      </c>
      <c r="Q29" s="230">
        <v>0</v>
      </c>
      <c r="R29" s="230">
        <v>0</v>
      </c>
      <c r="S29" s="230">
        <v>0</v>
      </c>
      <c r="T29" s="230">
        <v>0</v>
      </c>
      <c r="U29" s="230">
        <v>0</v>
      </c>
      <c r="V29" s="230">
        <v>0</v>
      </c>
      <c r="W29" s="230">
        <v>0</v>
      </c>
      <c r="X29" s="230">
        <v>0</v>
      </c>
      <c r="Y29" s="230">
        <v>0</v>
      </c>
      <c r="DA29" s="71" t="s">
        <v>2617</v>
      </c>
    </row>
    <row r="30" spans="1:105" ht="12" customHeight="1" x14ac:dyDescent="0.25">
      <c r="A30" s="59" t="s">
        <v>31</v>
      </c>
      <c r="B30" s="230">
        <v>0</v>
      </c>
      <c r="C30" s="230">
        <v>0</v>
      </c>
      <c r="D30" s="230">
        <v>0</v>
      </c>
      <c r="E30" s="230">
        <v>0</v>
      </c>
      <c r="F30" s="230">
        <v>0</v>
      </c>
      <c r="G30" s="230">
        <v>0</v>
      </c>
      <c r="H30" s="230">
        <v>0</v>
      </c>
      <c r="I30" s="230">
        <v>0</v>
      </c>
      <c r="J30" s="230">
        <v>0</v>
      </c>
      <c r="K30" s="230">
        <v>0</v>
      </c>
      <c r="L30" s="230">
        <v>0</v>
      </c>
      <c r="M30" s="230">
        <v>0</v>
      </c>
      <c r="N30" s="230">
        <v>0.27211334531557457</v>
      </c>
      <c r="O30" s="230">
        <v>0.13830843985612071</v>
      </c>
      <c r="P30" s="230">
        <v>1.058160452525712</v>
      </c>
      <c r="Q30" s="230">
        <v>0.36551838599005648</v>
      </c>
      <c r="R30" s="230">
        <v>0.35958374337521398</v>
      </c>
      <c r="S30" s="230">
        <v>0.2484263921207642</v>
      </c>
      <c r="T30" s="230">
        <v>0.2526202436392575</v>
      </c>
      <c r="U30" s="230">
        <v>0.23493507027219121</v>
      </c>
      <c r="V30" s="230">
        <v>0.2336165831699766</v>
      </c>
      <c r="W30" s="230">
        <v>0.57832151376807928</v>
      </c>
      <c r="X30" s="230">
        <v>0.59912642521579829</v>
      </c>
      <c r="Y30" s="230">
        <v>0.70087797467263757</v>
      </c>
      <c r="DA30" s="71" t="s">
        <v>2618</v>
      </c>
    </row>
    <row r="31" spans="1:105" ht="12" customHeight="1" x14ac:dyDescent="0.25">
      <c r="A31" s="59" t="s">
        <v>159</v>
      </c>
      <c r="B31" s="230">
        <v>0</v>
      </c>
      <c r="C31" s="230">
        <v>0</v>
      </c>
      <c r="D31" s="230">
        <v>0</v>
      </c>
      <c r="E31" s="230">
        <v>0</v>
      </c>
      <c r="F31" s="230">
        <v>0</v>
      </c>
      <c r="G31" s="230">
        <v>0</v>
      </c>
      <c r="H31" s="230">
        <v>0</v>
      </c>
      <c r="I31" s="230">
        <v>0</v>
      </c>
      <c r="J31" s="230">
        <v>0</v>
      </c>
      <c r="K31" s="230">
        <v>0</v>
      </c>
      <c r="L31" s="230">
        <v>0</v>
      </c>
      <c r="M31" s="230">
        <v>0</v>
      </c>
      <c r="N31" s="230">
        <v>0.11588301411009561</v>
      </c>
      <c r="O31" s="230">
        <v>0.47287398137153969</v>
      </c>
      <c r="P31" s="230">
        <v>1.009755268200438</v>
      </c>
      <c r="Q31" s="230">
        <v>1.1947723641084369</v>
      </c>
      <c r="R31" s="230">
        <v>0.89787665668352712</v>
      </c>
      <c r="S31" s="230">
        <v>0.80212317722462323</v>
      </c>
      <c r="T31" s="230">
        <v>1.1098360429174361</v>
      </c>
      <c r="U31" s="230">
        <v>0.75439067733330023</v>
      </c>
      <c r="V31" s="230">
        <v>0.70141098096857524</v>
      </c>
      <c r="W31" s="230">
        <v>1.1042445736108151</v>
      </c>
      <c r="X31" s="230">
        <v>0.53370680091190359</v>
      </c>
      <c r="Y31" s="230">
        <v>0.44999933229641192</v>
      </c>
      <c r="DA31" s="71" t="s">
        <v>2619</v>
      </c>
    </row>
    <row r="32" spans="1:105" ht="12" customHeight="1" x14ac:dyDescent="0.25">
      <c r="A32" s="59" t="s">
        <v>32</v>
      </c>
      <c r="B32" s="230">
        <v>1.255920023012391</v>
      </c>
      <c r="C32" s="230">
        <v>1.411571955504445</v>
      </c>
      <c r="D32" s="230">
        <v>1.3532840482683819</v>
      </c>
      <c r="E32" s="230">
        <v>0.51610788097627069</v>
      </c>
      <c r="F32" s="230">
        <v>0.44685990997536829</v>
      </c>
      <c r="G32" s="230">
        <v>0.36775218327463188</v>
      </c>
      <c r="H32" s="230">
        <v>0.42211292133678141</v>
      </c>
      <c r="I32" s="230">
        <v>0.38059935334958578</v>
      </c>
      <c r="J32" s="230">
        <v>0.24331984439683341</v>
      </c>
      <c r="K32" s="230">
        <v>0.7264406472344398</v>
      </c>
      <c r="L32" s="230">
        <v>0.45200916389587548</v>
      </c>
      <c r="M32" s="230">
        <v>5.7398466137386757E-2</v>
      </c>
      <c r="N32" s="230">
        <v>0.2108458419124277</v>
      </c>
      <c r="O32" s="230">
        <v>0.1071676929745535</v>
      </c>
      <c r="P32" s="230">
        <v>0.40996085901944479</v>
      </c>
      <c r="Q32" s="230">
        <v>1.1328940704939749</v>
      </c>
      <c r="R32" s="230">
        <v>0.83587823615712076</v>
      </c>
      <c r="S32" s="230">
        <v>1.039308964846695E-2</v>
      </c>
      <c r="T32" s="230">
        <v>0.1151453073548334</v>
      </c>
      <c r="U32" s="230">
        <v>0.1339962247683662</v>
      </c>
      <c r="V32" s="230">
        <v>0.19347933611103851</v>
      </c>
      <c r="W32" s="230">
        <v>1.7466303698686609</v>
      </c>
      <c r="X32" s="230">
        <v>1.2804173406292789</v>
      </c>
      <c r="Y32" s="230">
        <v>0.29224119052654718</v>
      </c>
      <c r="DA32" s="71" t="s">
        <v>2620</v>
      </c>
    </row>
    <row r="33" spans="1:105" ht="12" customHeight="1" x14ac:dyDescent="0.25">
      <c r="A33" s="59" t="s">
        <v>35</v>
      </c>
      <c r="B33" s="230">
        <v>0</v>
      </c>
      <c r="C33" s="230">
        <v>2.323220437326259E-2</v>
      </c>
      <c r="D33" s="230">
        <v>2.9843974055846489E-2</v>
      </c>
      <c r="E33" s="230">
        <v>0</v>
      </c>
      <c r="F33" s="230">
        <v>1.522851264084718E-3</v>
      </c>
      <c r="G33" s="230">
        <v>2.2588879289555278E-2</v>
      </c>
      <c r="H33" s="230">
        <v>2.9229865649436321E-2</v>
      </c>
      <c r="I33" s="230">
        <v>6.7537302036421637E-2</v>
      </c>
      <c r="J33" s="230">
        <v>5.9314906693260977E-2</v>
      </c>
      <c r="K33" s="230">
        <v>0.35864613174270837</v>
      </c>
      <c r="L33" s="230">
        <v>0.26993847468374838</v>
      </c>
      <c r="M33" s="230">
        <v>6.1853385507148487E-2</v>
      </c>
      <c r="N33" s="230">
        <v>0.20322010714806721</v>
      </c>
      <c r="O33" s="230">
        <v>0.1896855244930355</v>
      </c>
      <c r="P33" s="230">
        <v>0.187629440998409</v>
      </c>
      <c r="Q33" s="230">
        <v>0.28927492265907601</v>
      </c>
      <c r="R33" s="230">
        <v>0.1753784571343657</v>
      </c>
      <c r="S33" s="230">
        <v>0.1084106284726202</v>
      </c>
      <c r="T33" s="230">
        <v>4.6029965949032289E-2</v>
      </c>
      <c r="U33" s="230">
        <v>5.4693620273952741E-2</v>
      </c>
      <c r="V33" s="230">
        <v>7.2960663503611588E-3</v>
      </c>
      <c r="W33" s="230">
        <v>0.68881237280714813</v>
      </c>
      <c r="X33" s="230">
        <v>0.72019541595159664</v>
      </c>
      <c r="Y33" s="230">
        <v>0.90114935959627984</v>
      </c>
      <c r="DA33" s="71" t="s">
        <v>2621</v>
      </c>
    </row>
    <row r="34" spans="1:105" ht="12" customHeight="1" x14ac:dyDescent="0.25">
      <c r="A34" s="60" t="s">
        <v>2578</v>
      </c>
      <c r="B34" s="329">
        <v>7.7883979625650017</v>
      </c>
      <c r="C34" s="329">
        <v>7.5062023543594893</v>
      </c>
      <c r="D34" s="329">
        <v>7.9165785788654706</v>
      </c>
      <c r="E34" s="329">
        <v>11.864035736484549</v>
      </c>
      <c r="F34" s="329">
        <v>7.4286587007199376</v>
      </c>
      <c r="G34" s="329">
        <v>7.5240171505609776</v>
      </c>
      <c r="H34" s="329">
        <v>8.0283687403030086</v>
      </c>
      <c r="I34" s="329">
        <v>9.052813802990924</v>
      </c>
      <c r="J34" s="329">
        <v>9.2919610454164321</v>
      </c>
      <c r="K34" s="329">
        <v>0.30824146112037931</v>
      </c>
      <c r="L34" s="329">
        <v>1.569183224733099</v>
      </c>
      <c r="M34" s="329">
        <v>6.5684142543941864</v>
      </c>
      <c r="N34" s="329">
        <v>2.2384612285439069</v>
      </c>
      <c r="O34" s="329">
        <v>2.3900663801242681</v>
      </c>
      <c r="P34" s="329">
        <v>1.6472379995499811</v>
      </c>
      <c r="Q34" s="329">
        <v>1.2570813675313941</v>
      </c>
      <c r="R34" s="329">
        <v>1.170026916799872</v>
      </c>
      <c r="S34" s="329">
        <v>5.2971649400407106</v>
      </c>
      <c r="T34" s="329">
        <v>6.9216399977425809</v>
      </c>
      <c r="U34" s="329">
        <v>10.60772151773422</v>
      </c>
      <c r="V34" s="329">
        <v>9.2425910382565757</v>
      </c>
      <c r="W34" s="329">
        <v>6.5394702046654896</v>
      </c>
      <c r="X34" s="329">
        <v>6.7274930411610008</v>
      </c>
      <c r="Y34" s="329">
        <v>5.3464010497189163</v>
      </c>
      <c r="DA34" s="72" t="s">
        <v>2622</v>
      </c>
    </row>
    <row r="35" spans="1:105" ht="12" customHeight="1" x14ac:dyDescent="0.25">
      <c r="A35" s="39" t="s">
        <v>2580</v>
      </c>
      <c r="B35" s="228">
        <v>5.2472170256241322</v>
      </c>
      <c r="C35" s="228">
        <v>5.5416318754831497</v>
      </c>
      <c r="D35" s="228">
        <v>5.5304386144913611</v>
      </c>
      <c r="E35" s="228">
        <v>5.36452318921007</v>
      </c>
      <c r="F35" s="228">
        <v>3.8018032676991012</v>
      </c>
      <c r="G35" s="228">
        <v>3.6113106317315191</v>
      </c>
      <c r="H35" s="228">
        <v>3.805192539922341</v>
      </c>
      <c r="I35" s="228">
        <v>3.9530158387594452</v>
      </c>
      <c r="J35" s="228">
        <v>3.3485255683943591</v>
      </c>
      <c r="K35" s="228">
        <v>1.248063459281499</v>
      </c>
      <c r="L35" s="228">
        <v>1.6131581342139221</v>
      </c>
      <c r="M35" s="228">
        <v>1.9777758060246271</v>
      </c>
      <c r="N35" s="228">
        <v>2.0889491739195529</v>
      </c>
      <c r="O35" s="228">
        <v>2.3077229091850202</v>
      </c>
      <c r="P35" s="228">
        <v>3.7568641840689758</v>
      </c>
      <c r="Q35" s="228">
        <v>3.7678235304903529</v>
      </c>
      <c r="R35" s="228">
        <v>3.013798364873959</v>
      </c>
      <c r="S35" s="228">
        <v>4.0768388692469406</v>
      </c>
      <c r="T35" s="228">
        <v>5.4011273342607762</v>
      </c>
      <c r="U35" s="228">
        <v>6.4961789960799967</v>
      </c>
      <c r="V35" s="228">
        <v>5.9450958754230667</v>
      </c>
      <c r="W35" s="228">
        <v>8.4671955370701113</v>
      </c>
      <c r="X35" s="228">
        <v>7.0657588542274761</v>
      </c>
      <c r="Y35" s="228">
        <v>5.5393454673093601</v>
      </c>
      <c r="DA35" s="92" t="s">
        <v>2623</v>
      </c>
    </row>
    <row r="36" spans="1:105" ht="12" customHeight="1" x14ac:dyDescent="0.25">
      <c r="A36" s="64" t="s">
        <v>28</v>
      </c>
      <c r="B36" s="229">
        <v>0.23485059208384701</v>
      </c>
      <c r="C36" s="229">
        <v>0.86263946374047906</v>
      </c>
      <c r="D36" s="229">
        <v>0.66854151343479773</v>
      </c>
      <c r="E36" s="229">
        <v>1.177227515302705</v>
      </c>
      <c r="F36" s="229">
        <v>1.0867181049339061</v>
      </c>
      <c r="G36" s="229">
        <v>1.1055548124957271</v>
      </c>
      <c r="H36" s="229">
        <v>0.8404955073903928</v>
      </c>
      <c r="I36" s="229">
        <v>0.55665245276531072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2624</v>
      </c>
    </row>
    <row r="37" spans="1:105" ht="12" customHeight="1" x14ac:dyDescent="0.25">
      <c r="A37" s="64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2625</v>
      </c>
    </row>
    <row r="38" spans="1:105" ht="12" customHeight="1" x14ac:dyDescent="0.25">
      <c r="A38" s="64" t="s">
        <v>31</v>
      </c>
      <c r="B38" s="229">
        <v>0</v>
      </c>
      <c r="C38" s="229">
        <v>0</v>
      </c>
      <c r="D38" s="229">
        <v>0</v>
      </c>
      <c r="E38" s="229">
        <v>0</v>
      </c>
      <c r="F38" s="229">
        <v>0</v>
      </c>
      <c r="G38" s="229">
        <v>0</v>
      </c>
      <c r="H38" s="229">
        <v>0</v>
      </c>
      <c r="I38" s="229">
        <v>0</v>
      </c>
      <c r="J38" s="229">
        <v>0</v>
      </c>
      <c r="K38" s="229">
        <v>0</v>
      </c>
      <c r="L38" s="229">
        <v>0</v>
      </c>
      <c r="M38" s="229">
        <v>0</v>
      </c>
      <c r="N38" s="229">
        <v>0.70944847646485154</v>
      </c>
      <c r="O38" s="229">
        <v>0.34872228678014322</v>
      </c>
      <c r="P38" s="229">
        <v>1.4837313594457009</v>
      </c>
      <c r="Q38" s="229">
        <v>0.46048289950023508</v>
      </c>
      <c r="R38" s="229">
        <v>0.47630133621987703</v>
      </c>
      <c r="S38" s="229">
        <v>0.85292302782369156</v>
      </c>
      <c r="T38" s="229">
        <v>0.85106404365620836</v>
      </c>
      <c r="U38" s="229">
        <v>1.134895092653448</v>
      </c>
      <c r="V38" s="229">
        <v>1.076036311988892</v>
      </c>
      <c r="W38" s="229">
        <v>1.031704759592442</v>
      </c>
      <c r="X38" s="229">
        <v>1.353577062290708</v>
      </c>
      <c r="Y38" s="229">
        <v>1.6541086934050531</v>
      </c>
      <c r="DA38" s="73" t="s">
        <v>2626</v>
      </c>
    </row>
    <row r="39" spans="1:105" ht="12" customHeight="1" x14ac:dyDescent="0.25">
      <c r="A39" s="64" t="s">
        <v>159</v>
      </c>
      <c r="B39" s="229">
        <v>0</v>
      </c>
      <c r="C39" s="229">
        <v>0</v>
      </c>
      <c r="D39" s="229">
        <v>0</v>
      </c>
      <c r="E39" s="229">
        <v>0</v>
      </c>
      <c r="F39" s="229">
        <v>0</v>
      </c>
      <c r="G39" s="229">
        <v>0</v>
      </c>
      <c r="H39" s="229">
        <v>0</v>
      </c>
      <c r="I39" s="229">
        <v>0</v>
      </c>
      <c r="J39" s="229">
        <v>0</v>
      </c>
      <c r="K39" s="229">
        <v>0</v>
      </c>
      <c r="L39" s="229">
        <v>0</v>
      </c>
      <c r="M39" s="229">
        <v>0</v>
      </c>
      <c r="N39" s="229">
        <v>0.30787339771476968</v>
      </c>
      <c r="O39" s="229">
        <v>1.214948315909371</v>
      </c>
      <c r="P39" s="229">
        <v>1.442783743678776</v>
      </c>
      <c r="Q39" s="229">
        <v>1.5338073377881409</v>
      </c>
      <c r="R39" s="229">
        <v>1.211936302237776</v>
      </c>
      <c r="S39" s="229">
        <v>2.8063028430885231</v>
      </c>
      <c r="T39" s="229">
        <v>3.8100816329563241</v>
      </c>
      <c r="U39" s="229">
        <v>3.713518077674832</v>
      </c>
      <c r="V39" s="229">
        <v>3.2921315692490478</v>
      </c>
      <c r="W39" s="229">
        <v>2.0073944653722608</v>
      </c>
      <c r="X39" s="229">
        <v>1.228707788377557</v>
      </c>
      <c r="Y39" s="229">
        <v>1.0822182770796731</v>
      </c>
      <c r="DA39" s="73" t="s">
        <v>2627</v>
      </c>
    </row>
    <row r="40" spans="1:105" ht="12" customHeight="1" x14ac:dyDescent="0.25">
      <c r="A40" s="64" t="s">
        <v>32</v>
      </c>
      <c r="B40" s="229">
        <v>5.0123664335402864</v>
      </c>
      <c r="C40" s="229">
        <v>4.6025000873346187</v>
      </c>
      <c r="D40" s="229">
        <v>4.7559851816594527</v>
      </c>
      <c r="E40" s="229">
        <v>4.1872956739073652</v>
      </c>
      <c r="F40" s="229">
        <v>2.705773778857496</v>
      </c>
      <c r="G40" s="229">
        <v>2.3594102616920818</v>
      </c>
      <c r="H40" s="229">
        <v>2.770938134056812</v>
      </c>
      <c r="I40" s="229">
        <v>2.880252642120845</v>
      </c>
      <c r="J40" s="229">
        <v>2.687068436100458</v>
      </c>
      <c r="K40" s="229">
        <v>0.83285125287209782</v>
      </c>
      <c r="L40" s="229">
        <v>1.0063047944146619</v>
      </c>
      <c r="M40" s="229">
        <v>0.94713000466840003</v>
      </c>
      <c r="N40" s="229">
        <v>0.54306874965870078</v>
      </c>
      <c r="O40" s="229">
        <v>0.26693999993274742</v>
      </c>
      <c r="P40" s="229">
        <v>0.5678908834875398</v>
      </c>
      <c r="Q40" s="229">
        <v>1.4099779991134811</v>
      </c>
      <c r="R40" s="229">
        <v>1.093814109299363</v>
      </c>
      <c r="S40" s="229">
        <v>3.5251332183773749E-2</v>
      </c>
      <c r="T40" s="229">
        <v>0.38322963815223532</v>
      </c>
      <c r="U40" s="229">
        <v>0.63946853816268345</v>
      </c>
      <c r="V40" s="229">
        <v>0.88039304079256087</v>
      </c>
      <c r="W40" s="229">
        <v>3.0782638750474369</v>
      </c>
      <c r="X40" s="229">
        <v>2.8578196041672679</v>
      </c>
      <c r="Y40" s="229">
        <v>0.68136812509260791</v>
      </c>
      <c r="DA40" s="73" t="s">
        <v>2628</v>
      </c>
    </row>
    <row r="41" spans="1:105" ht="12" customHeight="1" x14ac:dyDescent="0.25">
      <c r="A41" s="64" t="s">
        <v>33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1.1049330549991781E-2</v>
      </c>
      <c r="T41" s="229">
        <v>0.20205207636485481</v>
      </c>
      <c r="U41" s="229">
        <v>0.74472487904678908</v>
      </c>
      <c r="V41" s="229">
        <v>0.66301005718680339</v>
      </c>
      <c r="W41" s="229">
        <v>1.123968037980368</v>
      </c>
      <c r="X41" s="229">
        <v>2.4609872588356829E-3</v>
      </c>
      <c r="Y41" s="229">
        <v>0</v>
      </c>
      <c r="DA41" s="73" t="s">
        <v>2629</v>
      </c>
    </row>
    <row r="42" spans="1:105" ht="12" customHeight="1" x14ac:dyDescent="0.25">
      <c r="A42" s="64" t="s">
        <v>35</v>
      </c>
      <c r="B42" s="229">
        <v>0</v>
      </c>
      <c r="C42" s="229">
        <v>7.6492324408051982E-2</v>
      </c>
      <c r="D42" s="229">
        <v>0.1059119193971105</v>
      </c>
      <c r="E42" s="229">
        <v>0</v>
      </c>
      <c r="F42" s="229">
        <v>9.311383907698749E-3</v>
      </c>
      <c r="G42" s="229">
        <v>0.1463455575437097</v>
      </c>
      <c r="H42" s="229">
        <v>0.19375889847513661</v>
      </c>
      <c r="I42" s="229">
        <v>0.51611074387328981</v>
      </c>
      <c r="J42" s="229">
        <v>0.66145713229390124</v>
      </c>
      <c r="K42" s="229">
        <v>0.41521220640940121</v>
      </c>
      <c r="L42" s="229">
        <v>0.60685333979925937</v>
      </c>
      <c r="M42" s="229">
        <v>1.030645801356227</v>
      </c>
      <c r="N42" s="229">
        <v>0.52855855008123076</v>
      </c>
      <c r="O42" s="229">
        <v>0.4771123065627581</v>
      </c>
      <c r="P42" s="229">
        <v>0.26245819745696042</v>
      </c>
      <c r="Q42" s="229">
        <v>0.36355529408849618</v>
      </c>
      <c r="R42" s="229">
        <v>0.23174661711694231</v>
      </c>
      <c r="S42" s="229">
        <v>0.37131233560096061</v>
      </c>
      <c r="T42" s="229">
        <v>0.15469994313115479</v>
      </c>
      <c r="U42" s="229">
        <v>0.26357240854224379</v>
      </c>
      <c r="V42" s="229">
        <v>3.352489620576244E-2</v>
      </c>
      <c r="W42" s="229">
        <v>1.2258643990776039</v>
      </c>
      <c r="X42" s="229">
        <v>1.623193412133108</v>
      </c>
      <c r="Y42" s="229">
        <v>2.121650371732025</v>
      </c>
      <c r="DA42" s="73" t="s">
        <v>2630</v>
      </c>
    </row>
    <row r="43" spans="1:105" ht="12" customHeight="1" x14ac:dyDescent="0.25">
      <c r="A43" s="64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2631</v>
      </c>
    </row>
    <row r="44" spans="1:105" ht="12" customHeight="1" x14ac:dyDescent="0.25">
      <c r="A44" s="64" t="s">
        <v>38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2632</v>
      </c>
    </row>
    <row r="45" spans="1:105" ht="12" customHeight="1" x14ac:dyDescent="0.25">
      <c r="A45" s="64" t="s">
        <v>39</v>
      </c>
      <c r="B45" s="229">
        <v>0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0</v>
      </c>
      <c r="Y45" s="229">
        <v>0</v>
      </c>
      <c r="DA45" s="73" t="s">
        <v>2633</v>
      </c>
    </row>
    <row r="46" spans="1:105" ht="12" customHeight="1" x14ac:dyDescent="0.25">
      <c r="A46" s="39" t="s">
        <v>2592</v>
      </c>
      <c r="B46" s="228">
        <v>5.471531537953279</v>
      </c>
      <c r="C46" s="228">
        <v>5.6032619372719026</v>
      </c>
      <c r="D46" s="228">
        <v>5.769142695378739</v>
      </c>
      <c r="E46" s="228">
        <v>7.3904480260820167</v>
      </c>
      <c r="F46" s="228">
        <v>4.8076274498234524</v>
      </c>
      <c r="G46" s="228">
        <v>4.8364888820848631</v>
      </c>
      <c r="H46" s="228">
        <v>5.1455510819855617</v>
      </c>
      <c r="I46" s="228">
        <v>5.7061595488490164</v>
      </c>
      <c r="J46" s="228">
        <v>5.6582206602318337</v>
      </c>
      <c r="K46" s="228">
        <v>0.68914662831400397</v>
      </c>
      <c r="L46" s="228">
        <v>1.3944204839801859</v>
      </c>
      <c r="M46" s="228">
        <v>3.9075493904439682</v>
      </c>
      <c r="N46" s="228">
        <v>1.838743343468346</v>
      </c>
      <c r="O46" s="228">
        <v>1.995824915892364</v>
      </c>
      <c r="P46" s="228">
        <v>2.3728831209575438</v>
      </c>
      <c r="Q46" s="228">
        <v>2.2405441052684441</v>
      </c>
      <c r="R46" s="228">
        <v>1.871173242476005</v>
      </c>
      <c r="S46" s="228">
        <v>3.9040356435489718</v>
      </c>
      <c r="T46" s="228">
        <v>5.0823361020115643</v>
      </c>
      <c r="U46" s="228">
        <v>7.0238743837352269</v>
      </c>
      <c r="V46" s="228">
        <v>6.1692859430331346</v>
      </c>
      <c r="W46" s="228">
        <v>6.3689630586880854</v>
      </c>
      <c r="X46" s="228">
        <v>5.9686394386219357</v>
      </c>
      <c r="Y46" s="228">
        <v>4.6241712111698892</v>
      </c>
      <c r="DA46" s="92" t="s">
        <v>2634</v>
      </c>
    </row>
    <row r="47" spans="1:105" ht="12" customHeight="1" x14ac:dyDescent="0.25">
      <c r="A47" s="39" t="s">
        <v>2594</v>
      </c>
      <c r="B47" s="228">
        <v>3.4269331115462922</v>
      </c>
      <c r="C47" s="228">
        <v>3.5094385789992071</v>
      </c>
      <c r="D47" s="228">
        <v>3.6133331208805028</v>
      </c>
      <c r="E47" s="228">
        <v>4.6287901064015884</v>
      </c>
      <c r="F47" s="228">
        <v>3.0111162809712622</v>
      </c>
      <c r="G47" s="228">
        <v>3.0291927915747761</v>
      </c>
      <c r="H47" s="228">
        <v>3.2227648251124341</v>
      </c>
      <c r="I47" s="228">
        <v>3.5738854765025252</v>
      </c>
      <c r="J47" s="228">
        <v>3.5438603613051809</v>
      </c>
      <c r="K47" s="228">
        <v>0.43162675439190912</v>
      </c>
      <c r="L47" s="228">
        <v>0.87335432407241809</v>
      </c>
      <c r="M47" s="228">
        <v>2.4473788185682408</v>
      </c>
      <c r="N47" s="228">
        <v>1.151642899919042</v>
      </c>
      <c r="O47" s="228">
        <v>1.250026330229121</v>
      </c>
      <c r="P47" s="228">
        <v>1.48618566495196</v>
      </c>
      <c r="Q47" s="228">
        <v>1.403299008506941</v>
      </c>
      <c r="R47" s="228">
        <v>1.171954414883831</v>
      </c>
      <c r="S47" s="228">
        <v>2.445178086378994</v>
      </c>
      <c r="T47" s="228">
        <v>3.183171978664241</v>
      </c>
      <c r="U47" s="228">
        <v>4.3991974696664133</v>
      </c>
      <c r="V47" s="228">
        <v>3.8639510941548498</v>
      </c>
      <c r="W47" s="228">
        <v>3.9890129921827602</v>
      </c>
      <c r="X47" s="228">
        <v>3.738282047944808</v>
      </c>
      <c r="Y47" s="228">
        <v>2.8962138529397849</v>
      </c>
      <c r="DA47" s="92" t="s">
        <v>2635</v>
      </c>
    </row>
    <row r="48" spans="1:105" ht="12" customHeight="1" x14ac:dyDescent="0.25">
      <c r="A48" s="172"/>
      <c r="B48" s="172"/>
      <c r="C48" s="172"/>
      <c r="D48" s="172"/>
      <c r="E48" s="172"/>
      <c r="F48" s="172"/>
      <c r="G48" s="172"/>
      <c r="H48" s="172"/>
      <c r="I48" s="172"/>
      <c r="J48" s="172"/>
      <c r="K48" s="172"/>
      <c r="L48" s="172"/>
      <c r="M48" s="172"/>
      <c r="N48" s="172"/>
      <c r="O48" s="172"/>
      <c r="P48" s="172"/>
      <c r="Q48" s="172"/>
      <c r="R48" s="172"/>
      <c r="S48" s="172"/>
      <c r="T48" s="172"/>
      <c r="U48" s="172"/>
      <c r="V48" s="172"/>
      <c r="W48" s="172"/>
      <c r="X48" s="172"/>
      <c r="Y48" s="172"/>
      <c r="DA48" s="176"/>
    </row>
    <row r="49" spans="1:105" ht="15" customHeight="1" x14ac:dyDescent="0.25">
      <c r="A49" s="32" t="s">
        <v>101</v>
      </c>
      <c r="B49" s="257"/>
      <c r="C49" s="257"/>
      <c r="D49" s="257"/>
      <c r="E49" s="257"/>
      <c r="F49" s="257"/>
      <c r="G49" s="257"/>
      <c r="H49" s="257"/>
      <c r="I49" s="257"/>
      <c r="J49" s="257"/>
      <c r="K49" s="257"/>
      <c r="L49" s="257"/>
      <c r="M49" s="257"/>
      <c r="N49" s="257"/>
      <c r="O49" s="257"/>
      <c r="P49" s="257"/>
      <c r="Q49" s="257"/>
      <c r="R49" s="257"/>
      <c r="S49" s="257"/>
      <c r="T49" s="257"/>
      <c r="U49" s="257"/>
      <c r="V49" s="257"/>
      <c r="W49" s="257"/>
      <c r="X49" s="257"/>
      <c r="Y49" s="257"/>
      <c r="DA49" s="88"/>
    </row>
    <row r="50" spans="1:105" ht="12" customHeight="1" x14ac:dyDescent="0.25">
      <c r="A50" s="172"/>
      <c r="B50" s="172"/>
      <c r="C50" s="172"/>
      <c r="D50" s="172"/>
      <c r="E50" s="172"/>
      <c r="F50" s="172"/>
      <c r="G50" s="172"/>
      <c r="H50" s="172"/>
      <c r="I50" s="172"/>
      <c r="J50" s="172"/>
      <c r="K50" s="172"/>
      <c r="L50" s="172"/>
      <c r="M50" s="172"/>
      <c r="N50" s="172"/>
      <c r="O50" s="172"/>
      <c r="P50" s="172"/>
      <c r="Q50" s="172"/>
      <c r="R50" s="172"/>
      <c r="S50" s="172"/>
      <c r="T50" s="172"/>
      <c r="U50" s="172"/>
      <c r="V50" s="172"/>
      <c r="W50" s="172"/>
      <c r="X50" s="172"/>
      <c r="Y50" s="172"/>
      <c r="DA50" s="176"/>
    </row>
    <row r="51" spans="1:105" ht="12" customHeight="1" x14ac:dyDescent="0.25">
      <c r="A51" s="35" t="s">
        <v>24</v>
      </c>
      <c r="B51" s="232">
        <f t="shared" ref="B51:Y51" si="3">SUM(B$52:B$56,B$58:B$59,B$61:B$62,B$64:B$68)</f>
        <v>1.0000000000000002</v>
      </c>
      <c r="C51" s="232">
        <f t="shared" si="3"/>
        <v>1.0000000000000002</v>
      </c>
      <c r="D51" s="232">
        <f t="shared" si="3"/>
        <v>1.0000000000000002</v>
      </c>
      <c r="E51" s="232">
        <f t="shared" si="3"/>
        <v>0.99999999999999967</v>
      </c>
      <c r="F51" s="232">
        <f t="shared" si="3"/>
        <v>0.99999999999999989</v>
      </c>
      <c r="G51" s="232">
        <f t="shared" si="3"/>
        <v>1</v>
      </c>
      <c r="H51" s="232">
        <f t="shared" si="3"/>
        <v>1.0000000000000002</v>
      </c>
      <c r="I51" s="232">
        <f t="shared" si="3"/>
        <v>1.0000000000000002</v>
      </c>
      <c r="J51" s="232">
        <f t="shared" si="3"/>
        <v>1.0000000000000004</v>
      </c>
      <c r="K51" s="232">
        <f t="shared" si="3"/>
        <v>1</v>
      </c>
      <c r="L51" s="232">
        <f t="shared" si="3"/>
        <v>0.99999999999999989</v>
      </c>
      <c r="M51" s="232">
        <f t="shared" si="3"/>
        <v>1.0000000000000002</v>
      </c>
      <c r="N51" s="232">
        <f t="shared" si="3"/>
        <v>1.0000000000000002</v>
      </c>
      <c r="O51" s="232">
        <f t="shared" si="3"/>
        <v>0.99999999999999989</v>
      </c>
      <c r="P51" s="232">
        <f t="shared" si="3"/>
        <v>1.0000000000000002</v>
      </c>
      <c r="Q51" s="232">
        <f t="shared" si="3"/>
        <v>0.99999999999999967</v>
      </c>
      <c r="R51" s="232">
        <f t="shared" si="3"/>
        <v>1.0000000000000002</v>
      </c>
      <c r="S51" s="232">
        <f t="shared" si="3"/>
        <v>0.99999999999999989</v>
      </c>
      <c r="T51" s="232">
        <f t="shared" si="3"/>
        <v>0.99999999999999989</v>
      </c>
      <c r="U51" s="232">
        <f t="shared" si="3"/>
        <v>0.99999999999999978</v>
      </c>
      <c r="V51" s="232">
        <f t="shared" si="3"/>
        <v>0.99999999999999989</v>
      </c>
      <c r="W51" s="232">
        <f t="shared" si="3"/>
        <v>1</v>
      </c>
      <c r="X51" s="232">
        <f t="shared" si="3"/>
        <v>1</v>
      </c>
      <c r="Y51" s="232">
        <f t="shared" si="3"/>
        <v>1</v>
      </c>
      <c r="DA51" s="95"/>
    </row>
    <row r="52" spans="1:105" ht="12" customHeight="1" x14ac:dyDescent="0.25">
      <c r="A52" s="173" t="s">
        <v>91</v>
      </c>
      <c r="B52" s="233">
        <f t="shared" ref="B52:Y52" si="4">IF(B$6=0,0,B$6/B$5)</f>
        <v>2.329129873652059E-2</v>
      </c>
      <c r="C52" s="233">
        <f t="shared" si="4"/>
        <v>2.2939459854213685E-2</v>
      </c>
      <c r="D52" s="233">
        <f t="shared" si="4"/>
        <v>2.3004212889569938E-2</v>
      </c>
      <c r="E52" s="233">
        <f t="shared" si="4"/>
        <v>2.390847364476394E-2</v>
      </c>
      <c r="F52" s="233">
        <f t="shared" si="4"/>
        <v>2.3629530326531308E-2</v>
      </c>
      <c r="G52" s="233">
        <f t="shared" si="4"/>
        <v>2.3587972536348319E-2</v>
      </c>
      <c r="H52" s="233">
        <f t="shared" si="4"/>
        <v>2.3586378166683096E-2</v>
      </c>
      <c r="I52" s="233">
        <f t="shared" si="4"/>
        <v>2.3639342988876766E-2</v>
      </c>
      <c r="J52" s="233">
        <f t="shared" si="4"/>
        <v>2.3921614603211606E-2</v>
      </c>
      <c r="K52" s="233">
        <f t="shared" si="4"/>
        <v>1.7979483959986831E-2</v>
      </c>
      <c r="L52" s="233">
        <f t="shared" si="4"/>
        <v>2.1822909893659818E-2</v>
      </c>
      <c r="M52" s="233">
        <f t="shared" si="4"/>
        <v>2.413247462597392E-2</v>
      </c>
      <c r="N52" s="233">
        <f t="shared" si="4"/>
        <v>2.1943180673665765E-2</v>
      </c>
      <c r="O52" s="233">
        <f t="shared" si="4"/>
        <v>2.1923794456039754E-2</v>
      </c>
      <c r="P52" s="233">
        <f t="shared" si="4"/>
        <v>1.9798849161927447E-2</v>
      </c>
      <c r="Q52" s="233">
        <f t="shared" si="4"/>
        <v>1.907925010567384E-2</v>
      </c>
      <c r="R52" s="233">
        <f t="shared" si="4"/>
        <v>1.9576868720362153E-2</v>
      </c>
      <c r="S52" s="233">
        <f t="shared" si="4"/>
        <v>2.2478058521658559E-2</v>
      </c>
      <c r="T52" s="233">
        <f t="shared" si="4"/>
        <v>2.2546528234801487E-2</v>
      </c>
      <c r="U52" s="233">
        <f t="shared" si="4"/>
        <v>2.2918780195654073E-2</v>
      </c>
      <c r="V52" s="233">
        <f t="shared" si="4"/>
        <v>2.2953233562091516E-2</v>
      </c>
      <c r="W52" s="233">
        <f t="shared" si="4"/>
        <v>2.1213723280626907E-2</v>
      </c>
      <c r="X52" s="233">
        <f t="shared" si="4"/>
        <v>2.1767460698056153E-2</v>
      </c>
      <c r="Y52" s="233">
        <f t="shared" si="4"/>
        <v>2.161656806599524E-2</v>
      </c>
      <c r="DA52" s="177"/>
    </row>
    <row r="53" spans="1:105" ht="12" customHeight="1" x14ac:dyDescent="0.25">
      <c r="A53" s="173" t="s">
        <v>92</v>
      </c>
      <c r="B53" s="233">
        <f t="shared" ref="B53:Y53" si="5">IF(B$7=0,0,B$7/B$5)</f>
        <v>8.2250207845537288E-3</v>
      </c>
      <c r="C53" s="233">
        <f t="shared" si="5"/>
        <v>8.1007734356821574E-3</v>
      </c>
      <c r="D53" s="233">
        <f t="shared" si="5"/>
        <v>8.1236401322838832E-3</v>
      </c>
      <c r="E53" s="233">
        <f t="shared" si="5"/>
        <v>8.4429681178231717E-3</v>
      </c>
      <c r="F53" s="233">
        <f t="shared" si="5"/>
        <v>8.3444628942145656E-3</v>
      </c>
      <c r="G53" s="233">
        <f t="shared" si="5"/>
        <v>8.3297872983243617E-3</v>
      </c>
      <c r="H53" s="233">
        <f t="shared" si="5"/>
        <v>8.3292242673065099E-3</v>
      </c>
      <c r="I53" s="233">
        <f t="shared" si="5"/>
        <v>8.3479281089566103E-3</v>
      </c>
      <c r="J53" s="233">
        <f t="shared" si="5"/>
        <v>8.4476086772691545E-3</v>
      </c>
      <c r="K53" s="233">
        <f t="shared" si="5"/>
        <v>6.3492221253667004E-3</v>
      </c>
      <c r="L53" s="233">
        <f t="shared" si="5"/>
        <v>7.7064782640630519E-3</v>
      </c>
      <c r="M53" s="233">
        <f t="shared" si="5"/>
        <v>8.5220711660067214E-3</v>
      </c>
      <c r="N53" s="233">
        <f t="shared" si="5"/>
        <v>7.7489503338481671E-3</v>
      </c>
      <c r="O53" s="233">
        <f t="shared" si="5"/>
        <v>7.7421043419302563E-3</v>
      </c>
      <c r="P53" s="233">
        <f t="shared" si="5"/>
        <v>6.9917074058114294E-3</v>
      </c>
      <c r="Q53" s="233">
        <f t="shared" si="5"/>
        <v>6.7375903099300112E-3</v>
      </c>
      <c r="R53" s="233">
        <f t="shared" si="5"/>
        <v>6.9133178850597958E-3</v>
      </c>
      <c r="S53" s="233">
        <f t="shared" si="5"/>
        <v>7.9378355251251941E-3</v>
      </c>
      <c r="T53" s="233">
        <f t="shared" si="5"/>
        <v>7.962014718397489E-3</v>
      </c>
      <c r="U53" s="233">
        <f t="shared" si="5"/>
        <v>8.0934706818342732E-3</v>
      </c>
      <c r="V53" s="233">
        <f t="shared" si="5"/>
        <v>8.1056374424023081E-3</v>
      </c>
      <c r="W53" s="233">
        <f t="shared" si="5"/>
        <v>7.4913518938872683E-3</v>
      </c>
      <c r="X53" s="233">
        <f t="shared" si="5"/>
        <v>7.6868970980883185E-3</v>
      </c>
      <c r="Y53" s="233">
        <f t="shared" si="5"/>
        <v>7.6336113174636814E-3</v>
      </c>
      <c r="DA53" s="177"/>
    </row>
    <row r="54" spans="1:105" ht="12" customHeight="1" x14ac:dyDescent="0.25">
      <c r="A54" s="173" t="s">
        <v>93</v>
      </c>
      <c r="B54" s="233">
        <f t="shared" ref="B54:Y54" si="6">IF(B$8=0,0,B$8/B$5)</f>
        <v>5.444461559480674E-2</v>
      </c>
      <c r="C54" s="233">
        <f t="shared" si="6"/>
        <v>5.362217400770581E-2</v>
      </c>
      <c r="D54" s="233">
        <f t="shared" si="6"/>
        <v>5.3773537577356818E-2</v>
      </c>
      <c r="E54" s="233">
        <f t="shared" si="6"/>
        <v>5.5887293867675304E-2</v>
      </c>
      <c r="F54" s="233">
        <f t="shared" si="6"/>
        <v>5.5235249432295581E-2</v>
      </c>
      <c r="G54" s="233">
        <f t="shared" si="6"/>
        <v>5.5138105948066618E-2</v>
      </c>
      <c r="H54" s="233">
        <f t="shared" si="6"/>
        <v>5.513437902650159E-2</v>
      </c>
      <c r="I54" s="233">
        <f t="shared" si="6"/>
        <v>5.5258187038111514E-2</v>
      </c>
      <c r="J54" s="233">
        <f t="shared" si="6"/>
        <v>5.5918011537794271E-2</v>
      </c>
      <c r="K54" s="233">
        <f t="shared" si="6"/>
        <v>4.2027973788322487E-2</v>
      </c>
      <c r="L54" s="233">
        <f t="shared" si="6"/>
        <v>5.1012180718691257E-2</v>
      </c>
      <c r="M54" s="233">
        <f t="shared" si="6"/>
        <v>5.6410907748240688E-2</v>
      </c>
      <c r="N54" s="233">
        <f t="shared" si="6"/>
        <v>5.1293319888249207E-2</v>
      </c>
      <c r="O54" s="233">
        <f t="shared" si="6"/>
        <v>5.1248003601749872E-2</v>
      </c>
      <c r="P54" s="233">
        <f t="shared" si="6"/>
        <v>4.6280834058879602E-2</v>
      </c>
      <c r="Q54" s="233">
        <f t="shared" si="6"/>
        <v>4.4598734041902781E-2</v>
      </c>
      <c r="R54" s="233">
        <f t="shared" si="6"/>
        <v>4.5761943294250942E-2</v>
      </c>
      <c r="S54" s="233">
        <f t="shared" si="6"/>
        <v>5.2543624525769626E-2</v>
      </c>
      <c r="T54" s="233">
        <f t="shared" si="6"/>
        <v>5.2703676022001038E-2</v>
      </c>
      <c r="U54" s="233">
        <f t="shared" si="6"/>
        <v>5.3573834236117862E-2</v>
      </c>
      <c r="V54" s="233">
        <f t="shared" si="6"/>
        <v>5.3654370762348226E-2</v>
      </c>
      <c r="W54" s="233">
        <f t="shared" si="6"/>
        <v>4.9588175499090809E-2</v>
      </c>
      <c r="X54" s="233">
        <f t="shared" si="6"/>
        <v>5.0882565355725301E-2</v>
      </c>
      <c r="Y54" s="233">
        <f t="shared" si="6"/>
        <v>5.0529846023000244E-2</v>
      </c>
      <c r="DA54" s="177"/>
    </row>
    <row r="55" spans="1:105" ht="12" customHeight="1" x14ac:dyDescent="0.25">
      <c r="A55" s="173" t="s">
        <v>94</v>
      </c>
      <c r="B55" s="233">
        <f t="shared" ref="B55:Y55" si="7">IF(B$9=0,0,B$9/B$5)</f>
        <v>2.3877724552001905E-2</v>
      </c>
      <c r="C55" s="233">
        <f t="shared" si="7"/>
        <v>2.3517027108143376E-2</v>
      </c>
      <c r="D55" s="233">
        <f t="shared" si="7"/>
        <v>2.3583410488462058E-2</v>
      </c>
      <c r="E55" s="233">
        <f t="shared" si="7"/>
        <v>2.4510438623730969E-2</v>
      </c>
      <c r="F55" s="233">
        <f t="shared" si="7"/>
        <v>2.4224472100621772E-2</v>
      </c>
      <c r="G55" s="233">
        <f t="shared" si="7"/>
        <v>2.4181867972865541E-2</v>
      </c>
      <c r="H55" s="233">
        <f t="shared" si="7"/>
        <v>2.4180233460332306E-2</v>
      </c>
      <c r="I55" s="233">
        <f t="shared" si="7"/>
        <v>2.4234531825124774E-2</v>
      </c>
      <c r="J55" s="233">
        <f t="shared" si="7"/>
        <v>2.4523910443817604E-2</v>
      </c>
      <c r="K55" s="233">
        <f t="shared" si="7"/>
        <v>1.8432169474111304E-2</v>
      </c>
      <c r="L55" s="233">
        <f t="shared" si="7"/>
        <v>2.2372364772725813E-2</v>
      </c>
      <c r="M55" s="233">
        <f t="shared" si="7"/>
        <v>2.4740079477562928E-2</v>
      </c>
      <c r="N55" s="233">
        <f t="shared" si="7"/>
        <v>2.2495663717500128E-2</v>
      </c>
      <c r="O55" s="233">
        <f t="shared" si="7"/>
        <v>2.2475789395770988E-2</v>
      </c>
      <c r="P55" s="233">
        <f t="shared" si="7"/>
        <v>2.0297342457501796E-2</v>
      </c>
      <c r="Q55" s="233">
        <f t="shared" si="7"/>
        <v>1.9559625413575768E-2</v>
      </c>
      <c r="R55" s="233">
        <f t="shared" si="7"/>
        <v>2.0069773016244467E-2</v>
      </c>
      <c r="S55" s="233">
        <f t="shared" si="7"/>
        <v>2.3044008662443605E-2</v>
      </c>
      <c r="T55" s="233">
        <f t="shared" si="7"/>
        <v>2.3114202298662692E-2</v>
      </c>
      <c r="U55" s="233">
        <f t="shared" si="7"/>
        <v>2.3495826779363869E-2</v>
      </c>
      <c r="V55" s="233">
        <f t="shared" si="7"/>
        <v>2.353114760895729E-2</v>
      </c>
      <c r="W55" s="233">
        <f t="shared" si="7"/>
        <v>2.1747840124645163E-2</v>
      </c>
      <c r="X55" s="233">
        <f t="shared" si="7"/>
        <v>2.2315519483236717E-2</v>
      </c>
      <c r="Y55" s="233">
        <f t="shared" si="7"/>
        <v>2.2160827692708617E-2</v>
      </c>
      <c r="DA55" s="177"/>
    </row>
    <row r="56" spans="1:105" ht="12" customHeight="1" x14ac:dyDescent="0.25">
      <c r="A56" s="173" t="s">
        <v>95</v>
      </c>
      <c r="B56" s="233">
        <f t="shared" ref="B56:Y56" si="8">IF(B$10=0,0,B$10/B$5)</f>
        <v>4.4322174000857785E-2</v>
      </c>
      <c r="C56" s="233">
        <f t="shared" si="8"/>
        <v>4.2996672221482735E-2</v>
      </c>
      <c r="D56" s="233">
        <f t="shared" si="8"/>
        <v>4.3074198738338447E-2</v>
      </c>
      <c r="E56" s="233">
        <f t="shared" si="8"/>
        <v>4.5496626914865293E-2</v>
      </c>
      <c r="F56" s="233">
        <f t="shared" si="8"/>
        <v>4.4701153883377705E-2</v>
      </c>
      <c r="G56" s="233">
        <f t="shared" si="8"/>
        <v>4.4211000763507362E-2</v>
      </c>
      <c r="H56" s="233">
        <f t="shared" si="8"/>
        <v>4.4155760920490478E-2</v>
      </c>
      <c r="I56" s="233">
        <f t="shared" si="8"/>
        <v>4.3990651965061203E-2</v>
      </c>
      <c r="J56" s="233">
        <f t="shared" si="8"/>
        <v>4.4499851890143605E-2</v>
      </c>
      <c r="K56" s="233">
        <f t="shared" si="8"/>
        <v>3.6387226181487188E-2</v>
      </c>
      <c r="L56" s="233">
        <f t="shared" si="8"/>
        <v>3.9411921791894768E-2</v>
      </c>
      <c r="M56" s="233">
        <f t="shared" si="8"/>
        <v>4.4464793316877756E-2</v>
      </c>
      <c r="N56" s="233">
        <f t="shared" si="8"/>
        <v>3.9426214169909088E-2</v>
      </c>
      <c r="O56" s="233">
        <f t="shared" si="8"/>
        <v>3.8542179296065356E-2</v>
      </c>
      <c r="P56" s="233">
        <f t="shared" si="8"/>
        <v>3.6528839896114891E-2</v>
      </c>
      <c r="Q56" s="233">
        <f t="shared" si="8"/>
        <v>3.6615098476300789E-2</v>
      </c>
      <c r="R56" s="233">
        <f t="shared" si="8"/>
        <v>3.6725687913053896E-2</v>
      </c>
      <c r="S56" s="233">
        <f t="shared" si="8"/>
        <v>3.9552631039289708E-2</v>
      </c>
      <c r="T56" s="233">
        <f t="shared" si="8"/>
        <v>3.9898435749738295E-2</v>
      </c>
      <c r="U56" s="233">
        <f t="shared" si="8"/>
        <v>4.1181306843387624E-2</v>
      </c>
      <c r="V56" s="233">
        <f t="shared" si="8"/>
        <v>4.154108624292005E-2</v>
      </c>
      <c r="W56" s="233">
        <f t="shared" si="8"/>
        <v>3.8122500128354782E-2</v>
      </c>
      <c r="X56" s="233">
        <f t="shared" si="8"/>
        <v>3.9078673361513307E-2</v>
      </c>
      <c r="Y56" s="233">
        <f t="shared" si="8"/>
        <v>3.8482592645777455E-2</v>
      </c>
      <c r="DA56" s="177"/>
    </row>
    <row r="57" spans="1:105" ht="12" customHeight="1" x14ac:dyDescent="0.25">
      <c r="A57" s="40" t="s">
        <v>2555</v>
      </c>
      <c r="B57" s="234">
        <f t="shared" ref="B57:Y57" si="9">IF(B$16=0,0,B$16/B$5)</f>
        <v>0.19843681616168693</v>
      </c>
      <c r="C57" s="234">
        <f t="shared" si="9"/>
        <v>0.19298193266761607</v>
      </c>
      <c r="D57" s="234">
        <f t="shared" si="9"/>
        <v>0.19377211464153979</v>
      </c>
      <c r="E57" s="234">
        <f t="shared" si="9"/>
        <v>0.20749489101037469</v>
      </c>
      <c r="F57" s="234">
        <f t="shared" si="9"/>
        <v>0.20276881645862668</v>
      </c>
      <c r="G57" s="234">
        <f t="shared" si="9"/>
        <v>0.20195805960912511</v>
      </c>
      <c r="H57" s="234">
        <f t="shared" si="9"/>
        <v>0.20204862694754558</v>
      </c>
      <c r="I57" s="234">
        <f t="shared" si="9"/>
        <v>0.20311961007890067</v>
      </c>
      <c r="J57" s="234">
        <f t="shared" si="9"/>
        <v>0.20772497011561508</v>
      </c>
      <c r="K57" s="234">
        <f t="shared" si="9"/>
        <v>0.18615317124078451</v>
      </c>
      <c r="L57" s="234">
        <f t="shared" si="9"/>
        <v>0.1836200975794558</v>
      </c>
      <c r="M57" s="234">
        <f t="shared" si="9"/>
        <v>0.2115063335295031</v>
      </c>
      <c r="N57" s="234">
        <f t="shared" si="9"/>
        <v>0.18581392099132005</v>
      </c>
      <c r="O57" s="234">
        <f t="shared" si="9"/>
        <v>0.18552770814472339</v>
      </c>
      <c r="P57" s="234">
        <f t="shared" si="9"/>
        <v>0.18427596503060195</v>
      </c>
      <c r="Q57" s="234">
        <f t="shared" si="9"/>
        <v>0.18487494903394705</v>
      </c>
      <c r="R57" s="234">
        <f t="shared" si="9"/>
        <v>0.18423854262383699</v>
      </c>
      <c r="S57" s="234">
        <f t="shared" si="9"/>
        <v>0.19066322830155413</v>
      </c>
      <c r="T57" s="234">
        <f t="shared" si="9"/>
        <v>0.19185862473157231</v>
      </c>
      <c r="U57" s="234">
        <f t="shared" si="9"/>
        <v>0.19693500834168923</v>
      </c>
      <c r="V57" s="234">
        <f t="shared" si="9"/>
        <v>0.19773818463261525</v>
      </c>
      <c r="W57" s="234">
        <f t="shared" si="9"/>
        <v>0.18178333602912999</v>
      </c>
      <c r="X57" s="234">
        <f t="shared" si="9"/>
        <v>0.18416288539146128</v>
      </c>
      <c r="Y57" s="234">
        <f t="shared" si="9"/>
        <v>0.18410617985559427</v>
      </c>
      <c r="DA57" s="96"/>
    </row>
    <row r="58" spans="1:105" ht="12" customHeight="1" x14ac:dyDescent="0.25">
      <c r="A58" s="62" t="s">
        <v>2556</v>
      </c>
      <c r="B58" s="302">
        <f t="shared" ref="B58:Y58" si="10">IF(B$17=0,0,B$17/B$5)</f>
        <v>2.8657669653525657E-2</v>
      </c>
      <c r="C58" s="302">
        <f t="shared" si="10"/>
        <v>3.5614832081688058E-2</v>
      </c>
      <c r="D58" s="302">
        <f t="shared" si="10"/>
        <v>3.2118642750962392E-2</v>
      </c>
      <c r="E58" s="302">
        <f t="shared" si="10"/>
        <v>1.0948559309321605E-2</v>
      </c>
      <c r="F58" s="302">
        <f t="shared" si="10"/>
        <v>1.5792714405604532E-2</v>
      </c>
      <c r="G58" s="302">
        <f t="shared" si="10"/>
        <v>1.4042990014370952E-2</v>
      </c>
      <c r="H58" s="302">
        <f t="shared" si="10"/>
        <v>1.3593443425814509E-2</v>
      </c>
      <c r="I58" s="302">
        <f t="shared" si="10"/>
        <v>1.1064223708546237E-2</v>
      </c>
      <c r="J58" s="302">
        <f t="shared" si="10"/>
        <v>6.5521045346200032E-3</v>
      </c>
      <c r="K58" s="302">
        <f t="shared" si="10"/>
        <v>0.14497111245222857</v>
      </c>
      <c r="L58" s="302">
        <f t="shared" si="10"/>
        <v>5.7859678801399916E-2</v>
      </c>
      <c r="M58" s="302">
        <f t="shared" si="10"/>
        <v>3.771498383444245E-3</v>
      </c>
      <c r="N58" s="302">
        <f t="shared" si="10"/>
        <v>4.9016013395093823E-2</v>
      </c>
      <c r="O58" s="302">
        <f t="shared" si="10"/>
        <v>5.1079611849350358E-2</v>
      </c>
      <c r="P58" s="302">
        <f t="shared" si="10"/>
        <v>0.11389238312224205</v>
      </c>
      <c r="Q58" s="302">
        <f t="shared" si="10"/>
        <v>0.13005702235721486</v>
      </c>
      <c r="R58" s="302">
        <f t="shared" si="10"/>
        <v>0.12155168563605544</v>
      </c>
      <c r="S58" s="302">
        <f t="shared" si="10"/>
        <v>3.4478008871141858E-2</v>
      </c>
      <c r="T58" s="302">
        <f t="shared" si="10"/>
        <v>3.461367152951933E-2</v>
      </c>
      <c r="U58" s="302">
        <f t="shared" si="10"/>
        <v>1.9684174896483532E-2</v>
      </c>
      <c r="V58" s="302">
        <f t="shared" si="10"/>
        <v>2.1640305485676945E-2</v>
      </c>
      <c r="W58" s="302">
        <f t="shared" si="10"/>
        <v>7.0240380533332397E-2</v>
      </c>
      <c r="X58" s="302">
        <f t="shared" si="10"/>
        <v>5.8520233417633072E-2</v>
      </c>
      <c r="Y58" s="302">
        <f t="shared" si="10"/>
        <v>5.6119201717971405E-2</v>
      </c>
      <c r="DA58" s="72"/>
    </row>
    <row r="59" spans="1:105" ht="12" customHeight="1" x14ac:dyDescent="0.25">
      <c r="A59" s="62" t="s">
        <v>2563</v>
      </c>
      <c r="B59" s="302">
        <f t="shared" ref="B59:Y59" si="11">IF(B$23=0,0,B$23/B$5)</f>
        <v>0.16977914650816125</v>
      </c>
      <c r="C59" s="302">
        <f t="shared" si="11"/>
        <v>0.15736710058592801</v>
      </c>
      <c r="D59" s="302">
        <f t="shared" si="11"/>
        <v>0.16165347189057738</v>
      </c>
      <c r="E59" s="302">
        <f t="shared" si="11"/>
        <v>0.1965463317010531</v>
      </c>
      <c r="F59" s="302">
        <f t="shared" si="11"/>
        <v>0.18697610205302215</v>
      </c>
      <c r="G59" s="302">
        <f t="shared" si="11"/>
        <v>0.18791506959475415</v>
      </c>
      <c r="H59" s="302">
        <f t="shared" si="11"/>
        <v>0.18845518352173105</v>
      </c>
      <c r="I59" s="302">
        <f t="shared" si="11"/>
        <v>0.19205538637035444</v>
      </c>
      <c r="J59" s="302">
        <f t="shared" si="11"/>
        <v>0.20117286558099509</v>
      </c>
      <c r="K59" s="302">
        <f t="shared" si="11"/>
        <v>4.1182058788555957E-2</v>
      </c>
      <c r="L59" s="302">
        <f t="shared" si="11"/>
        <v>0.12576041877805588</v>
      </c>
      <c r="M59" s="302">
        <f t="shared" si="11"/>
        <v>0.20773483514605884</v>
      </c>
      <c r="N59" s="302">
        <f t="shared" si="11"/>
        <v>0.1367979075962262</v>
      </c>
      <c r="O59" s="302">
        <f t="shared" si="11"/>
        <v>0.13444809629537305</v>
      </c>
      <c r="P59" s="302">
        <f t="shared" si="11"/>
        <v>7.0383581908359916E-2</v>
      </c>
      <c r="Q59" s="302">
        <f t="shared" si="11"/>
        <v>5.4817926676732201E-2</v>
      </c>
      <c r="R59" s="302">
        <f t="shared" si="11"/>
        <v>6.2686856987781564E-2</v>
      </c>
      <c r="S59" s="302">
        <f t="shared" si="11"/>
        <v>0.1561852194304123</v>
      </c>
      <c r="T59" s="302">
        <f t="shared" si="11"/>
        <v>0.15724495320205295</v>
      </c>
      <c r="U59" s="302">
        <f t="shared" si="11"/>
        <v>0.1772508334452057</v>
      </c>
      <c r="V59" s="302">
        <f t="shared" si="11"/>
        <v>0.17609787914693831</v>
      </c>
      <c r="W59" s="302">
        <f t="shared" si="11"/>
        <v>0.11154295549579758</v>
      </c>
      <c r="X59" s="302">
        <f t="shared" si="11"/>
        <v>0.12564265197382821</v>
      </c>
      <c r="Y59" s="302">
        <f t="shared" si="11"/>
        <v>0.12798697813762286</v>
      </c>
      <c r="DA59" s="72"/>
    </row>
    <row r="60" spans="1:105" ht="12" customHeight="1" x14ac:dyDescent="0.25">
      <c r="A60" s="174" t="s">
        <v>2565</v>
      </c>
      <c r="B60" s="301">
        <f t="shared" ref="B60:Y60" si="12">IF(B$24=0,0,B$24/B$5)</f>
        <v>2.6833033241086632E-2</v>
      </c>
      <c r="C60" s="301">
        <f t="shared" si="12"/>
        <v>4.3340938283019832E-2</v>
      </c>
      <c r="D60" s="301">
        <f t="shared" si="12"/>
        <v>4.4520243141730878E-2</v>
      </c>
      <c r="E60" s="301">
        <f t="shared" si="12"/>
        <v>2.7544057345658835E-2</v>
      </c>
      <c r="F60" s="301">
        <f t="shared" si="12"/>
        <v>3.4664167815982534E-2</v>
      </c>
      <c r="G60" s="301">
        <f t="shared" si="12"/>
        <v>4.4307339870250463E-2</v>
      </c>
      <c r="H60" s="301">
        <f t="shared" si="12"/>
        <v>4.5252658798453957E-2</v>
      </c>
      <c r="I60" s="301">
        <f t="shared" si="12"/>
        <v>4.8929448987309457E-2</v>
      </c>
      <c r="J60" s="301">
        <f t="shared" si="12"/>
        <v>4.7884627188423602E-2</v>
      </c>
      <c r="K60" s="301">
        <f t="shared" si="12"/>
        <v>7.719631837857141E-2</v>
      </c>
      <c r="L60" s="301">
        <f t="shared" si="12"/>
        <v>6.8356387296857071E-2</v>
      </c>
      <c r="M60" s="301">
        <f t="shared" si="12"/>
        <v>4.85427134982079E-2</v>
      </c>
      <c r="N60" s="301">
        <f t="shared" si="12"/>
        <v>6.3656688650026286E-2</v>
      </c>
      <c r="O60" s="301">
        <f t="shared" si="12"/>
        <v>6.2827522890073442E-2</v>
      </c>
      <c r="P60" s="301">
        <f t="shared" si="12"/>
        <v>6.1714564525541388E-2</v>
      </c>
      <c r="Q60" s="301">
        <f t="shared" si="12"/>
        <v>6.6398752053010879E-2</v>
      </c>
      <c r="R60" s="301">
        <f t="shared" si="12"/>
        <v>6.3752050384544262E-2</v>
      </c>
      <c r="S60" s="301">
        <f t="shared" si="12"/>
        <v>5.3896451973723503E-2</v>
      </c>
      <c r="T60" s="301">
        <f t="shared" si="12"/>
        <v>4.6811773414539466E-2</v>
      </c>
      <c r="U60" s="301">
        <f t="shared" si="12"/>
        <v>4.601572383673265E-2</v>
      </c>
      <c r="V60" s="301">
        <f t="shared" si="12"/>
        <v>3.7572739637312828E-2</v>
      </c>
      <c r="W60" s="301">
        <f t="shared" si="12"/>
        <v>6.4279170994152646E-2</v>
      </c>
      <c r="X60" s="301">
        <f t="shared" si="12"/>
        <v>6.503321085588884E-2</v>
      </c>
      <c r="Y60" s="301">
        <f t="shared" si="12"/>
        <v>6.7215100324120661E-2</v>
      </c>
      <c r="DA60" s="178"/>
    </row>
    <row r="61" spans="1:105" ht="12" customHeight="1" x14ac:dyDescent="0.25">
      <c r="A61" s="62" t="s">
        <v>2566</v>
      </c>
      <c r="B61" s="302">
        <f t="shared" ref="B61:Y61" si="13">IF(B$25=0,0,B$25/B$5)</f>
        <v>0</v>
      </c>
      <c r="C61" s="302">
        <f t="shared" si="13"/>
        <v>1.6913245445284972E-2</v>
      </c>
      <c r="D61" s="302">
        <f t="shared" si="13"/>
        <v>1.8017950756335277E-2</v>
      </c>
      <c r="E61" s="302">
        <f t="shared" si="13"/>
        <v>0</v>
      </c>
      <c r="F61" s="302">
        <f t="shared" si="13"/>
        <v>7.4414706235374269E-3</v>
      </c>
      <c r="G61" s="302">
        <f t="shared" si="13"/>
        <v>1.713251985193897E-2</v>
      </c>
      <c r="H61" s="302">
        <f t="shared" si="13"/>
        <v>1.8079675593740078E-2</v>
      </c>
      <c r="I61" s="302">
        <f t="shared" si="13"/>
        <v>2.1695446993965202E-2</v>
      </c>
      <c r="J61" s="302">
        <f t="shared" si="13"/>
        <v>2.0325430636538661E-2</v>
      </c>
      <c r="K61" s="302">
        <f t="shared" si="13"/>
        <v>5.6482828065579922E-2</v>
      </c>
      <c r="L61" s="302">
        <f t="shared" si="13"/>
        <v>4.3215029864708612E-2</v>
      </c>
      <c r="M61" s="302">
        <f t="shared" si="13"/>
        <v>2.0740593008761434E-2</v>
      </c>
      <c r="N61" s="302">
        <f t="shared" si="13"/>
        <v>3.8376771755207283E-2</v>
      </c>
      <c r="O61" s="302">
        <f t="shared" si="13"/>
        <v>3.7569940130755541E-2</v>
      </c>
      <c r="P61" s="302">
        <f t="shared" si="13"/>
        <v>3.8905051680976716E-2</v>
      </c>
      <c r="Q61" s="302">
        <f t="shared" si="13"/>
        <v>4.4418262339150007E-2</v>
      </c>
      <c r="R61" s="302">
        <f t="shared" si="13"/>
        <v>4.1198272895692195E-2</v>
      </c>
      <c r="S61" s="302">
        <f t="shared" si="13"/>
        <v>2.8000322336220181E-2</v>
      </c>
      <c r="T61" s="302">
        <f t="shared" si="13"/>
        <v>2.0836762384050904E-2</v>
      </c>
      <c r="U61" s="302">
        <f t="shared" si="13"/>
        <v>1.9611855259371678E-2</v>
      </c>
      <c r="V61" s="302">
        <f t="shared" si="13"/>
        <v>1.112917862642371E-2</v>
      </c>
      <c r="W61" s="302">
        <f t="shared" si="13"/>
        <v>3.9839634650748627E-2</v>
      </c>
      <c r="X61" s="302">
        <f t="shared" si="13"/>
        <v>3.995573436596072E-2</v>
      </c>
      <c r="Y61" s="302">
        <f t="shared" si="13"/>
        <v>4.2311461586124213E-2</v>
      </c>
      <c r="DA61" s="72"/>
    </row>
    <row r="62" spans="1:105" ht="12" customHeight="1" x14ac:dyDescent="0.25">
      <c r="A62" s="62" t="s">
        <v>2568</v>
      </c>
      <c r="B62" s="302">
        <f t="shared" ref="B62:Y62" si="14">IF(B$26=0,0,B$26/B$5)</f>
        <v>2.6833033241086632E-2</v>
      </c>
      <c r="C62" s="302">
        <f t="shared" si="14"/>
        <v>2.6427692837734863E-2</v>
      </c>
      <c r="D62" s="302">
        <f t="shared" si="14"/>
        <v>2.6502292385395598E-2</v>
      </c>
      <c r="E62" s="302">
        <f t="shared" si="14"/>
        <v>2.7544057345658835E-2</v>
      </c>
      <c r="F62" s="302">
        <f t="shared" si="14"/>
        <v>2.7222697192445109E-2</v>
      </c>
      <c r="G62" s="302">
        <f t="shared" si="14"/>
        <v>2.7174820018311497E-2</v>
      </c>
      <c r="H62" s="302">
        <f t="shared" si="14"/>
        <v>2.7172983204713883E-2</v>
      </c>
      <c r="I62" s="302">
        <f t="shared" si="14"/>
        <v>2.7234001993344255E-2</v>
      </c>
      <c r="J62" s="302">
        <f t="shared" si="14"/>
        <v>2.7559196551884938E-2</v>
      </c>
      <c r="K62" s="302">
        <f t="shared" si="14"/>
        <v>2.0713490312991495E-2</v>
      </c>
      <c r="L62" s="302">
        <f t="shared" si="14"/>
        <v>2.5141357432148466E-2</v>
      </c>
      <c r="M62" s="302">
        <f t="shared" si="14"/>
        <v>2.7802120489446466E-2</v>
      </c>
      <c r="N62" s="302">
        <f t="shared" si="14"/>
        <v>2.5279916894819003E-2</v>
      </c>
      <c r="O62" s="302">
        <f t="shared" si="14"/>
        <v>2.5257582759317897E-2</v>
      </c>
      <c r="P62" s="302">
        <f t="shared" si="14"/>
        <v>2.2809512844564672E-2</v>
      </c>
      <c r="Q62" s="302">
        <f t="shared" si="14"/>
        <v>2.1980489713860879E-2</v>
      </c>
      <c r="R62" s="302">
        <f t="shared" si="14"/>
        <v>2.2553777488852067E-2</v>
      </c>
      <c r="S62" s="302">
        <f t="shared" si="14"/>
        <v>2.5896129637503325E-2</v>
      </c>
      <c r="T62" s="302">
        <f t="shared" si="14"/>
        <v>2.5975011030488566E-2</v>
      </c>
      <c r="U62" s="302">
        <f t="shared" si="14"/>
        <v>2.6403868577360972E-2</v>
      </c>
      <c r="V62" s="302">
        <f t="shared" si="14"/>
        <v>2.644356101088912E-2</v>
      </c>
      <c r="W62" s="302">
        <f t="shared" si="14"/>
        <v>2.4439536343404018E-2</v>
      </c>
      <c r="X62" s="302">
        <f t="shared" si="14"/>
        <v>2.5077476489928117E-2</v>
      </c>
      <c r="Y62" s="302">
        <f t="shared" si="14"/>
        <v>2.4903638737996444E-2</v>
      </c>
      <c r="DA62" s="72"/>
    </row>
    <row r="63" spans="1:105" ht="12" customHeight="1" x14ac:dyDescent="0.25">
      <c r="A63" s="174" t="s">
        <v>2570</v>
      </c>
      <c r="B63" s="301">
        <f t="shared" ref="B63:Y63" si="15">IF(B$27=0,0,B$27/B$5)</f>
        <v>0.24298385652451462</v>
      </c>
      <c r="C63" s="301">
        <f t="shared" si="15"/>
        <v>0.23630440734810118</v>
      </c>
      <c r="D63" s="301">
        <f t="shared" si="15"/>
        <v>0.23727197711208944</v>
      </c>
      <c r="E63" s="301">
        <f t="shared" si="15"/>
        <v>0.25407537674739761</v>
      </c>
      <c r="F63" s="301">
        <f t="shared" si="15"/>
        <v>0.2482883466840328</v>
      </c>
      <c r="G63" s="301">
        <f t="shared" si="15"/>
        <v>0.24729558319484701</v>
      </c>
      <c r="H63" s="301">
        <f t="shared" si="15"/>
        <v>0.24740648197658655</v>
      </c>
      <c r="I63" s="301">
        <f t="shared" si="15"/>
        <v>0.24871788989253157</v>
      </c>
      <c r="J63" s="301">
        <f t="shared" si="15"/>
        <v>0.25435710626401842</v>
      </c>
      <c r="K63" s="301">
        <f t="shared" si="15"/>
        <v>0.2279426586621851</v>
      </c>
      <c r="L63" s="301">
        <f t="shared" si="15"/>
        <v>0.22484093581157852</v>
      </c>
      <c r="M63" s="301">
        <f t="shared" si="15"/>
        <v>0.25898734717898342</v>
      </c>
      <c r="N63" s="301">
        <f t="shared" si="15"/>
        <v>0.2275272501934531</v>
      </c>
      <c r="O63" s="301">
        <f t="shared" si="15"/>
        <v>0.22717678548333478</v>
      </c>
      <c r="P63" s="301">
        <f t="shared" si="15"/>
        <v>0.22564403881298206</v>
      </c>
      <c r="Q63" s="301">
        <f t="shared" si="15"/>
        <v>0.22637748861299639</v>
      </c>
      <c r="R63" s="301">
        <f t="shared" si="15"/>
        <v>0.22559821545775954</v>
      </c>
      <c r="S63" s="301">
        <f t="shared" si="15"/>
        <v>0.2334651775121071</v>
      </c>
      <c r="T63" s="301">
        <f t="shared" si="15"/>
        <v>0.23492892824274159</v>
      </c>
      <c r="U63" s="301">
        <f t="shared" si="15"/>
        <v>0.24114490817349687</v>
      </c>
      <c r="V63" s="301">
        <f t="shared" si="15"/>
        <v>0.24212838934605949</v>
      </c>
      <c r="W63" s="301">
        <f t="shared" si="15"/>
        <v>0.22259184003566942</v>
      </c>
      <c r="X63" s="301">
        <f t="shared" si="15"/>
        <v>0.22550557394872817</v>
      </c>
      <c r="Y63" s="301">
        <f t="shared" si="15"/>
        <v>0.22543613859868686</v>
      </c>
      <c r="DA63" s="178"/>
    </row>
    <row r="64" spans="1:105" ht="12" customHeight="1" x14ac:dyDescent="0.25">
      <c r="A64" s="62" t="s">
        <v>2571</v>
      </c>
      <c r="B64" s="302">
        <f t="shared" ref="B64:Y64" si="16">IF(B$28=0,0,B$28/B$5)</f>
        <v>3.5091024065541626E-2</v>
      </c>
      <c r="C64" s="302">
        <f t="shared" si="16"/>
        <v>4.3609998467373123E-2</v>
      </c>
      <c r="D64" s="302">
        <f t="shared" si="16"/>
        <v>3.9328950307300888E-2</v>
      </c>
      <c r="E64" s="302">
        <f t="shared" si="16"/>
        <v>1.3406399154271354E-2</v>
      </c>
      <c r="F64" s="302">
        <f t="shared" si="16"/>
        <v>1.9338017639515755E-2</v>
      </c>
      <c r="G64" s="302">
        <f t="shared" si="16"/>
        <v>1.7195497976780754E-2</v>
      </c>
      <c r="H64" s="302">
        <f t="shared" si="16"/>
        <v>1.6645032766303483E-2</v>
      </c>
      <c r="I64" s="302">
        <f t="shared" si="16"/>
        <v>1.3548029030872944E-2</v>
      </c>
      <c r="J64" s="302">
        <f t="shared" si="16"/>
        <v>8.0229851444326601E-3</v>
      </c>
      <c r="K64" s="302">
        <f t="shared" si="16"/>
        <v>0.17751564790068802</v>
      </c>
      <c r="L64" s="302">
        <f t="shared" si="16"/>
        <v>7.0848586287428461E-2</v>
      </c>
      <c r="M64" s="302">
        <f t="shared" si="16"/>
        <v>4.6181612858500962E-3</v>
      </c>
      <c r="N64" s="302">
        <f t="shared" si="16"/>
        <v>6.0019608238890382E-2</v>
      </c>
      <c r="O64" s="302">
        <f t="shared" si="16"/>
        <v>6.2546463489000434E-2</v>
      </c>
      <c r="P64" s="302">
        <f t="shared" si="16"/>
        <v>0.13946006096601074</v>
      </c>
      <c r="Q64" s="302">
        <f t="shared" si="16"/>
        <v>0.15925349676393655</v>
      </c>
      <c r="R64" s="302">
        <f t="shared" si="16"/>
        <v>0.14883879873802702</v>
      </c>
      <c r="S64" s="302">
        <f t="shared" si="16"/>
        <v>4.2217970046296176E-2</v>
      </c>
      <c r="T64" s="302">
        <f t="shared" si="16"/>
        <v>4.2384087587166518E-2</v>
      </c>
      <c r="U64" s="302">
        <f t="shared" si="16"/>
        <v>2.4103071301816568E-2</v>
      </c>
      <c r="V64" s="302">
        <f t="shared" si="16"/>
        <v>2.649833324776767E-2</v>
      </c>
      <c r="W64" s="302">
        <f t="shared" si="16"/>
        <v>8.6008629224488681E-2</v>
      </c>
      <c r="X64" s="302">
        <f t="shared" si="16"/>
        <v>7.1657428674652759E-2</v>
      </c>
      <c r="Y64" s="302">
        <f t="shared" si="16"/>
        <v>6.8717389858740499E-2</v>
      </c>
      <c r="DA64" s="72"/>
    </row>
    <row r="65" spans="1:105" ht="12" customHeight="1" x14ac:dyDescent="0.25">
      <c r="A65" s="62" t="s">
        <v>2578</v>
      </c>
      <c r="B65" s="302">
        <f t="shared" ref="B65:Y65" si="17">IF(B$34=0,0,B$34/B$5)</f>
        <v>0.207892832458973</v>
      </c>
      <c r="C65" s="302">
        <f t="shared" si="17"/>
        <v>0.19269440888072809</v>
      </c>
      <c r="D65" s="302">
        <f t="shared" si="17"/>
        <v>0.19794302680478854</v>
      </c>
      <c r="E65" s="302">
        <f t="shared" si="17"/>
        <v>0.24066897759312622</v>
      </c>
      <c r="F65" s="302">
        <f t="shared" si="17"/>
        <v>0.22895032904451704</v>
      </c>
      <c r="G65" s="302">
        <f t="shared" si="17"/>
        <v>0.23010008521806624</v>
      </c>
      <c r="H65" s="302">
        <f t="shared" si="17"/>
        <v>0.23076144921028305</v>
      </c>
      <c r="I65" s="302">
        <f t="shared" si="17"/>
        <v>0.23516986086165861</v>
      </c>
      <c r="J65" s="302">
        <f t="shared" si="17"/>
        <v>0.24633412111958575</v>
      </c>
      <c r="K65" s="302">
        <f t="shared" si="17"/>
        <v>5.0427010761497103E-2</v>
      </c>
      <c r="L65" s="302">
        <f t="shared" si="17"/>
        <v>0.15399234952415006</v>
      </c>
      <c r="M65" s="302">
        <f t="shared" si="17"/>
        <v>0.25436918589313329</v>
      </c>
      <c r="N65" s="302">
        <f t="shared" si="17"/>
        <v>0.16750764195456272</v>
      </c>
      <c r="O65" s="302">
        <f t="shared" si="17"/>
        <v>0.16463032199433436</v>
      </c>
      <c r="P65" s="302">
        <f t="shared" si="17"/>
        <v>8.6183977846971349E-2</v>
      </c>
      <c r="Q65" s="302">
        <f t="shared" si="17"/>
        <v>6.7123991849059858E-2</v>
      </c>
      <c r="R65" s="302">
        <f t="shared" si="17"/>
        <v>7.6759416719732521E-2</v>
      </c>
      <c r="S65" s="302">
        <f t="shared" si="17"/>
        <v>0.19124720746581095</v>
      </c>
      <c r="T65" s="302">
        <f t="shared" si="17"/>
        <v>0.19254484065557506</v>
      </c>
      <c r="U65" s="302">
        <f t="shared" si="17"/>
        <v>0.2170418368716803</v>
      </c>
      <c r="V65" s="302">
        <f t="shared" si="17"/>
        <v>0.21563005609829183</v>
      </c>
      <c r="W65" s="302">
        <f t="shared" si="17"/>
        <v>0.13658321081118072</v>
      </c>
      <c r="X65" s="302">
        <f t="shared" si="17"/>
        <v>0.15384814527407542</v>
      </c>
      <c r="Y65" s="302">
        <f t="shared" si="17"/>
        <v>0.15671874873994637</v>
      </c>
      <c r="DA65" s="72"/>
    </row>
    <row r="66" spans="1:105" ht="12" customHeight="1" x14ac:dyDescent="0.25">
      <c r="A66" s="174" t="s">
        <v>2580</v>
      </c>
      <c r="B66" s="301">
        <f t="shared" ref="B66:Y66" si="18">IF(B$35=0,0,B$35/B$5)</f>
        <v>0.14006202754753547</v>
      </c>
      <c r="C66" s="301">
        <f t="shared" si="18"/>
        <v>0.14226121653390278</v>
      </c>
      <c r="D66" s="301">
        <f t="shared" si="18"/>
        <v>0.13828091870811504</v>
      </c>
      <c r="E66" s="301">
        <f t="shared" si="18"/>
        <v>0.10882252379360791</v>
      </c>
      <c r="F66" s="301">
        <f t="shared" si="18"/>
        <v>0.11717109967885231</v>
      </c>
      <c r="G66" s="301">
        <f t="shared" si="18"/>
        <v>0.11044138622788441</v>
      </c>
      <c r="H66" s="301">
        <f t="shared" si="18"/>
        <v>0.10937361915485413</v>
      </c>
      <c r="I66" s="301">
        <f t="shared" si="18"/>
        <v>0.10268963937796384</v>
      </c>
      <c r="J66" s="301">
        <f t="shared" si="18"/>
        <v>8.8770938546258046E-2</v>
      </c>
      <c r="K66" s="301">
        <f t="shared" si="18"/>
        <v>0.20417794953171681</v>
      </c>
      <c r="L66" s="301">
        <f t="shared" si="18"/>
        <v>0.15830784278480198</v>
      </c>
      <c r="M66" s="301">
        <f t="shared" si="18"/>
        <v>7.6591579363476076E-2</v>
      </c>
      <c r="N66" s="301">
        <f t="shared" si="18"/>
        <v>0.15631941524125106</v>
      </c>
      <c r="O66" s="301">
        <f t="shared" si="18"/>
        <v>0.15895841587172924</v>
      </c>
      <c r="P66" s="301">
        <f t="shared" si="18"/>
        <v>0.19656024187296345</v>
      </c>
      <c r="Q66" s="301">
        <f t="shared" si="18"/>
        <v>0.20118932829780745</v>
      </c>
      <c r="R66" s="301">
        <f t="shared" si="18"/>
        <v>0.19771972873182878</v>
      </c>
      <c r="S66" s="301">
        <f t="shared" si="18"/>
        <v>0.14718893178839917</v>
      </c>
      <c r="T66" s="301">
        <f t="shared" si="18"/>
        <v>0.15024751392370647</v>
      </c>
      <c r="U66" s="301">
        <f t="shared" si="18"/>
        <v>0.13291663243602858</v>
      </c>
      <c r="V66" s="301">
        <f t="shared" si="18"/>
        <v>0.13869934868058503</v>
      </c>
      <c r="W66" s="301">
        <f t="shared" si="18"/>
        <v>0.17684563379370766</v>
      </c>
      <c r="X66" s="301">
        <f t="shared" si="18"/>
        <v>0.1615838006856079</v>
      </c>
      <c r="Y66" s="301">
        <f t="shared" si="18"/>
        <v>0.16237451743741843</v>
      </c>
      <c r="DA66" s="178"/>
    </row>
    <row r="67" spans="1:105" ht="12" customHeight="1" x14ac:dyDescent="0.25">
      <c r="A67" s="174" t="s">
        <v>2592</v>
      </c>
      <c r="B67" s="301">
        <f t="shared" ref="B67:Y67" si="19">IF(B$46=0,0,B$46/B$5)</f>
        <v>0.14604957204049834</v>
      </c>
      <c r="C67" s="301">
        <f t="shared" si="19"/>
        <v>0.14384334392203121</v>
      </c>
      <c r="D67" s="301">
        <f t="shared" si="19"/>
        <v>0.14424938195404849</v>
      </c>
      <c r="E67" s="301">
        <f t="shared" si="19"/>
        <v>0.14991960660760212</v>
      </c>
      <c r="F67" s="301">
        <f t="shared" si="19"/>
        <v>0.14817047476603795</v>
      </c>
      <c r="G67" s="301">
        <f t="shared" si="19"/>
        <v>0.14790988399607552</v>
      </c>
      <c r="H67" s="301">
        <f t="shared" si="19"/>
        <v>0.14789988639955184</v>
      </c>
      <c r="I67" s="301">
        <f t="shared" si="19"/>
        <v>0.14823200569019737</v>
      </c>
      <c r="J67" s="301">
        <f t="shared" si="19"/>
        <v>0.15000200782443393</v>
      </c>
      <c r="K67" s="301">
        <f t="shared" si="19"/>
        <v>0.11274149919977176</v>
      </c>
      <c r="L67" s="301">
        <f t="shared" si="19"/>
        <v>0.13684194628656862</v>
      </c>
      <c r="M67" s="301">
        <f t="shared" si="19"/>
        <v>0.151324219025847</v>
      </c>
      <c r="N67" s="301">
        <f t="shared" si="19"/>
        <v>0.1375961118720756</v>
      </c>
      <c r="O67" s="301">
        <f t="shared" si="19"/>
        <v>0.13747454935983472</v>
      </c>
      <c r="P67" s="301">
        <f t="shared" si="19"/>
        <v>0.12414994456534334</v>
      </c>
      <c r="Q67" s="301">
        <f t="shared" si="19"/>
        <v>0.11963765285522955</v>
      </c>
      <c r="R67" s="301">
        <f t="shared" si="19"/>
        <v>0.12275800206961912</v>
      </c>
      <c r="S67" s="301">
        <f t="shared" si="19"/>
        <v>0.14095009748176593</v>
      </c>
      <c r="T67" s="301">
        <f t="shared" si="19"/>
        <v>0.14137944117854234</v>
      </c>
      <c r="U67" s="301">
        <f t="shared" si="19"/>
        <v>0.14371367080604305</v>
      </c>
      <c r="V67" s="301">
        <f t="shared" si="19"/>
        <v>0.14392971283446171</v>
      </c>
      <c r="W67" s="301">
        <f t="shared" si="19"/>
        <v>0.13302200283331889</v>
      </c>
      <c r="X67" s="301">
        <f t="shared" si="19"/>
        <v>0.13649424857423761</v>
      </c>
      <c r="Y67" s="301">
        <f t="shared" si="19"/>
        <v>0.13554806671525843</v>
      </c>
      <c r="DA67" s="178"/>
    </row>
    <row r="68" spans="1:105" ht="12" customHeight="1" x14ac:dyDescent="0.25">
      <c r="A68" s="41" t="s">
        <v>2594</v>
      </c>
      <c r="B68" s="235">
        <f t="shared" ref="B68:Y68" si="20">IF(B$47=0,0,B$47/B$5)</f>
        <v>9.1473860815937266E-2</v>
      </c>
      <c r="C68" s="235">
        <f t="shared" si="20"/>
        <v>9.0092054618101144E-2</v>
      </c>
      <c r="D68" s="235">
        <f t="shared" si="20"/>
        <v>9.0346364616465433E-2</v>
      </c>
      <c r="E68" s="235">
        <f t="shared" si="20"/>
        <v>9.3897743326499888E-2</v>
      </c>
      <c r="F68" s="235">
        <f t="shared" si="20"/>
        <v>9.2802225959426707E-2</v>
      </c>
      <c r="G68" s="235">
        <f t="shared" si="20"/>
        <v>9.2639012582705182E-2</v>
      </c>
      <c r="H68" s="235">
        <f t="shared" si="20"/>
        <v>9.2632750881694204E-2</v>
      </c>
      <c r="I68" s="235">
        <f t="shared" si="20"/>
        <v>9.2840764046966437E-2</v>
      </c>
      <c r="J68" s="235">
        <f t="shared" si="20"/>
        <v>9.3949352909015113E-2</v>
      </c>
      <c r="K68" s="235">
        <f t="shared" si="20"/>
        <v>7.0612327457695911E-2</v>
      </c>
      <c r="L68" s="235">
        <f t="shared" si="20"/>
        <v>8.5706934799703122E-2</v>
      </c>
      <c r="M68" s="235">
        <f t="shared" si="20"/>
        <v>9.4777481069320782E-2</v>
      </c>
      <c r="N68" s="235">
        <f t="shared" si="20"/>
        <v>8.6179284268701958E-2</v>
      </c>
      <c r="O68" s="235">
        <f t="shared" si="20"/>
        <v>8.6103147158748131E-2</v>
      </c>
      <c r="P68" s="235">
        <f t="shared" si="20"/>
        <v>7.7757672212332735E-2</v>
      </c>
      <c r="Q68" s="235">
        <f t="shared" si="20"/>
        <v>7.4931530799625251E-2</v>
      </c>
      <c r="R68" s="235">
        <f t="shared" si="20"/>
        <v>7.6885869903440249E-2</v>
      </c>
      <c r="S68" s="235">
        <f t="shared" si="20"/>
        <v>8.8279954668163338E-2</v>
      </c>
      <c r="T68" s="235">
        <f t="shared" si="20"/>
        <v>8.8548861485296795E-2</v>
      </c>
      <c r="U68" s="235">
        <f t="shared" si="20"/>
        <v>9.0010837669651719E-2</v>
      </c>
      <c r="V68" s="235">
        <f t="shared" si="20"/>
        <v>9.0146149250246332E-2</v>
      </c>
      <c r="W68" s="235">
        <f t="shared" si="20"/>
        <v>8.3314425387416569E-2</v>
      </c>
      <c r="X68" s="235">
        <f t="shared" si="20"/>
        <v>8.5489164547456448E-2</v>
      </c>
      <c r="Y68" s="235">
        <f t="shared" si="20"/>
        <v>8.489655132397618E-2</v>
      </c>
      <c r="DA68" s="97"/>
    </row>
    <row r="69" spans="1:105" ht="12" customHeight="1" x14ac:dyDescent="0.25">
      <c r="A69" s="172"/>
      <c r="B69" s="172"/>
      <c r="C69" s="172"/>
      <c r="D69" s="172"/>
      <c r="E69" s="172"/>
      <c r="F69" s="172"/>
      <c r="G69" s="172"/>
      <c r="H69" s="172"/>
      <c r="I69" s="172"/>
      <c r="J69" s="172"/>
      <c r="K69" s="172"/>
      <c r="L69" s="172"/>
      <c r="M69" s="172"/>
      <c r="N69" s="172"/>
      <c r="O69" s="172"/>
      <c r="P69" s="172"/>
      <c r="Q69" s="172"/>
      <c r="R69" s="172"/>
      <c r="S69" s="172"/>
      <c r="T69" s="172"/>
      <c r="U69" s="172"/>
      <c r="V69" s="172"/>
      <c r="W69" s="172"/>
      <c r="X69" s="172"/>
      <c r="Y69" s="172"/>
      <c r="DA69" s="176"/>
    </row>
    <row r="70" spans="1:105" ht="15" customHeight="1" x14ac:dyDescent="0.25">
      <c r="A70" s="32" t="s">
        <v>341</v>
      </c>
      <c r="B70" s="257"/>
      <c r="C70" s="257"/>
      <c r="D70" s="257"/>
      <c r="E70" s="257"/>
      <c r="F70" s="257"/>
      <c r="G70" s="257"/>
      <c r="H70" s="257"/>
      <c r="I70" s="257"/>
      <c r="J70" s="257"/>
      <c r="K70" s="257"/>
      <c r="L70" s="257"/>
      <c r="M70" s="257"/>
      <c r="N70" s="257"/>
      <c r="O70" s="257"/>
      <c r="P70" s="257"/>
      <c r="Q70" s="257"/>
      <c r="R70" s="257"/>
      <c r="S70" s="257"/>
      <c r="T70" s="257"/>
      <c r="U70" s="257"/>
      <c r="V70" s="257"/>
      <c r="W70" s="257"/>
      <c r="X70" s="257"/>
      <c r="Y70" s="257"/>
      <c r="DA70" s="88"/>
    </row>
    <row r="71" spans="1:105" ht="12" customHeight="1" x14ac:dyDescent="0.25">
      <c r="A71" s="172"/>
      <c r="B71" s="172"/>
      <c r="C71" s="172"/>
      <c r="D71" s="172"/>
      <c r="E71" s="172"/>
      <c r="F71" s="172"/>
      <c r="G71" s="172"/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DA71" s="176"/>
    </row>
    <row r="72" spans="1:105" ht="12" customHeight="1" x14ac:dyDescent="0.25">
      <c r="A72" s="35" t="s">
        <v>24</v>
      </c>
      <c r="B72" s="322">
        <f>IF(B$5=0,0,B$5/MAE_fec!B$5)</f>
        <v>0.55119064990330058</v>
      </c>
      <c r="C72" s="322">
        <f>IF(C$5=0,0,C$5/MAE_fec!C$5)</f>
        <v>0.54441984651577968</v>
      </c>
      <c r="D72" s="322">
        <f>IF(D$5=0,0,D$5/MAE_fec!D$5)</f>
        <v>0.54625053127047707</v>
      </c>
      <c r="E72" s="322">
        <f>IF(E$5=0,0,E$5/MAE_fec!E$5)</f>
        <v>0.55999662132959915</v>
      </c>
      <c r="F72" s="322">
        <f>IF(F$5=0,0,F$5/MAE_fec!F$5)</f>
        <v>0.55586082762345868</v>
      </c>
      <c r="G72" s="322">
        <f>IF(G$5=0,0,G$5/MAE_fec!G$5)</f>
        <v>0.55545618700753852</v>
      </c>
      <c r="H72" s="322">
        <f>IF(H$5=0,0,H$5/MAE_fec!H$5)</f>
        <v>0.55587229887836498</v>
      </c>
      <c r="I72" s="322">
        <f>IF(I$5=0,0,I$5/MAE_fec!I$5)</f>
        <v>0.55754599192038057</v>
      </c>
      <c r="J72" s="322">
        <f>IF(J$5=0,0,J$5/MAE_fec!J$5)</f>
        <v>0.56075205363346736</v>
      </c>
      <c r="K72" s="322">
        <f>IF(K$5=0,0,K$5/MAE_fec!K$5)</f>
        <v>0.50220295368010315</v>
      </c>
      <c r="L72" s="322">
        <f>IF(L$5=0,0,L$5/MAE_fec!L$5)</f>
        <v>0.53820626061644528</v>
      </c>
      <c r="M72" s="322">
        <f>IF(M$5=0,0,M$5/MAE_fec!M$5)</f>
        <v>0.56399983149923483</v>
      </c>
      <c r="N72" s="322">
        <f>IF(N$5=0,0,N$5/MAE_fec!N$5)</f>
        <v>0.54798868997106087</v>
      </c>
      <c r="O72" s="322">
        <f>IF(O$5=0,0,O$5/MAE_fec!O$5)</f>
        <v>0.54734871242190086</v>
      </c>
      <c r="P72" s="322">
        <f>IF(P$5=0,0,P$5/MAE_fec!P$5)</f>
        <v>0.52522004994051696</v>
      </c>
      <c r="Q72" s="322">
        <f>IF(Q$5=0,0,Q$5/MAE_fec!Q$5)</f>
        <v>0.5115766002484966</v>
      </c>
      <c r="R72" s="322">
        <f>IF(R$5=0,0,R$5/MAE_fec!R$5)</f>
        <v>0.5153704902544739</v>
      </c>
      <c r="S72" s="322">
        <f>IF(S$5=0,0,S$5/MAE_fec!S$5)</f>
        <v>0.55540986976643014</v>
      </c>
      <c r="T72" s="322">
        <f>IF(T$5=0,0,T$5/MAE_fec!T$5)</f>
        <v>0.55509569540106773</v>
      </c>
      <c r="U72" s="322">
        <f>IF(U$5=0,0,U$5/MAE_fec!U$5)</f>
        <v>0.56036108273856977</v>
      </c>
      <c r="V72" s="322">
        <f>IF(V$5=0,0,V$5/MAE_fec!V$5)</f>
        <v>0.56067047161998096</v>
      </c>
      <c r="W72" s="322">
        <f>IF(W$5=0,0,W$5/MAE_fec!W$5)</f>
        <v>0.53492719254518628</v>
      </c>
      <c r="X72" s="322">
        <f>IF(X$5=0,0,X$5/MAE_fec!X$5)</f>
        <v>0.54106028596349098</v>
      </c>
      <c r="Y72" s="322">
        <f>IF(Y$5=0,0,Y$5/MAE_fec!Y$5)</f>
        <v>0.5478796385492134</v>
      </c>
      <c r="DA72" s="95"/>
    </row>
    <row r="73" spans="1:105" ht="12" customHeight="1" x14ac:dyDescent="0.25">
      <c r="A73" s="173" t="s">
        <v>91</v>
      </c>
      <c r="B73" s="335">
        <f>IF(B$6=0,0,B$6/MAE_fec!B$6)</f>
        <v>0.47376399217644438</v>
      </c>
      <c r="C73" s="335">
        <f>IF(C$6=0,0,C$6/MAE_fec!C$6)</f>
        <v>0.47376399217644438</v>
      </c>
      <c r="D73" s="335">
        <f>IF(D$6=0,0,D$6/MAE_fec!D$6)</f>
        <v>0.47376399217644455</v>
      </c>
      <c r="E73" s="335">
        <f>IF(E$6=0,0,E$6/MAE_fec!E$6)</f>
        <v>0.47376399217644433</v>
      </c>
      <c r="F73" s="335">
        <f>IF(F$6=0,0,F$6/MAE_fec!F$6)</f>
        <v>0.4737639921764446</v>
      </c>
      <c r="G73" s="335">
        <f>IF(G$6=0,0,G$6/MAE_fec!G$6)</f>
        <v>0.47376399217644466</v>
      </c>
      <c r="H73" s="335">
        <f>IF(H$6=0,0,H$6/MAE_fec!H$6)</f>
        <v>0.47376399217644466</v>
      </c>
      <c r="I73" s="335">
        <f>IF(I$6=0,0,I$6/MAE_fec!I$6)</f>
        <v>0.4737639921764446</v>
      </c>
      <c r="J73" s="335">
        <f>IF(J$6=0,0,J$6/MAE_fec!J$6)</f>
        <v>0.47376399217644466</v>
      </c>
      <c r="K73" s="335">
        <f>IF(K$6=0,0,K$6/MAE_fec!K$6)</f>
        <v>0.47376399217644444</v>
      </c>
      <c r="L73" s="335">
        <f>IF(L$6=0,0,L$6/MAE_fec!L$6)</f>
        <v>0.47376399217644455</v>
      </c>
      <c r="M73" s="335">
        <f>IF(M$6=0,0,M$6/MAE_fec!M$6)</f>
        <v>0.47376399217644466</v>
      </c>
      <c r="N73" s="335">
        <f>IF(N$6=0,0,N$6/MAE_fec!N$6)</f>
        <v>0.47376399217644455</v>
      </c>
      <c r="O73" s="335">
        <f>IF(O$6=0,0,O$6/MAE_fec!O$6)</f>
        <v>0.4737639921764446</v>
      </c>
      <c r="P73" s="335">
        <f>IF(P$6=0,0,P$6/MAE_fec!P$6)</f>
        <v>0.47376399217644455</v>
      </c>
      <c r="Q73" s="335">
        <f>IF(Q$6=0,0,Q$6/MAE_fec!Q$6)</f>
        <v>0.47376399217644455</v>
      </c>
      <c r="R73" s="335">
        <f>IF(R$6=0,0,R$6/MAE_fec!R$6)</f>
        <v>0.47376399217644438</v>
      </c>
      <c r="S73" s="335">
        <f>IF(S$6=0,0,S$6/MAE_fec!S$6)</f>
        <v>0.47376399217644471</v>
      </c>
      <c r="T73" s="335">
        <f>IF(T$6=0,0,T$6/MAE_fec!T$6)</f>
        <v>0.47376399217644449</v>
      </c>
      <c r="U73" s="335">
        <f>IF(U$6=0,0,U$6/MAE_fec!U$6)</f>
        <v>0.47376399217644449</v>
      </c>
      <c r="V73" s="335">
        <f>IF(V$6=0,0,V$6/MAE_fec!V$6)</f>
        <v>0.47376399217644455</v>
      </c>
      <c r="W73" s="335">
        <f>IF(W$6=0,0,W$6/MAE_fec!W$6)</f>
        <v>0.47376399217644449</v>
      </c>
      <c r="X73" s="335">
        <f>IF(X$6=0,0,X$6/MAE_fec!X$6)</f>
        <v>0.47376399217644444</v>
      </c>
      <c r="Y73" s="335">
        <f>IF(Y$6=0,0,Y$6/MAE_fec!Y$6)</f>
        <v>0.47376399217644455</v>
      </c>
      <c r="DA73" s="177"/>
    </row>
    <row r="74" spans="1:105" ht="12" customHeight="1" x14ac:dyDescent="0.25">
      <c r="A74" s="173" t="s">
        <v>92</v>
      </c>
      <c r="B74" s="335">
        <f>IF(B$7=0,0,B$7/MAE_fec!B$7)</f>
        <v>0.12301737047262443</v>
      </c>
      <c r="C74" s="335">
        <f>IF(C$7=0,0,C$7/MAE_fec!C$7)</f>
        <v>0.12301737047262438</v>
      </c>
      <c r="D74" s="335">
        <f>IF(D$7=0,0,D$7/MAE_fec!D$7)</f>
        <v>0.12301737047262443</v>
      </c>
      <c r="E74" s="335">
        <f>IF(E$7=0,0,E$7/MAE_fec!E$7)</f>
        <v>0.12301737047262443</v>
      </c>
      <c r="F74" s="335">
        <f>IF(F$7=0,0,F$7/MAE_fec!F$7)</f>
        <v>0.12301737047262437</v>
      </c>
      <c r="G74" s="335">
        <f>IF(G$7=0,0,G$7/MAE_fec!G$7)</f>
        <v>0.12301737047262441</v>
      </c>
      <c r="H74" s="335">
        <f>IF(H$7=0,0,H$7/MAE_fec!H$7)</f>
        <v>0.12301737047262443</v>
      </c>
      <c r="I74" s="335">
        <f>IF(I$7=0,0,I$7/MAE_fec!I$7)</f>
        <v>0.12301737047262437</v>
      </c>
      <c r="J74" s="335">
        <f>IF(J$7=0,0,J$7/MAE_fec!J$7)</f>
        <v>0.12301737047262438</v>
      </c>
      <c r="K74" s="335">
        <f>IF(K$7=0,0,K$7/MAE_fec!K$7)</f>
        <v>0.12301737047262443</v>
      </c>
      <c r="L74" s="335">
        <f>IF(L$7=0,0,L$7/MAE_fec!L$7)</f>
        <v>0.12301737047262438</v>
      </c>
      <c r="M74" s="335">
        <f>IF(M$7=0,0,M$7/MAE_fec!M$7)</f>
        <v>0.12301737047262444</v>
      </c>
      <c r="N74" s="335">
        <f>IF(N$7=0,0,N$7/MAE_fec!N$7)</f>
        <v>0.1230173704726244</v>
      </c>
      <c r="O74" s="335">
        <f>IF(O$7=0,0,O$7/MAE_fec!O$7)</f>
        <v>0.12301737047262443</v>
      </c>
      <c r="P74" s="335">
        <f>IF(P$7=0,0,P$7/MAE_fec!P$7)</f>
        <v>0.12301737047262436</v>
      </c>
      <c r="Q74" s="335">
        <f>IF(Q$7=0,0,Q$7/MAE_fec!Q$7)</f>
        <v>0.12301737047262444</v>
      </c>
      <c r="R74" s="335">
        <f>IF(R$7=0,0,R$7/MAE_fec!R$7)</f>
        <v>0.12301737047262434</v>
      </c>
      <c r="S74" s="335">
        <f>IF(S$7=0,0,S$7/MAE_fec!S$7)</f>
        <v>0.12301737047262438</v>
      </c>
      <c r="T74" s="335">
        <f>IF(T$7=0,0,T$7/MAE_fec!T$7)</f>
        <v>0.12301737047262441</v>
      </c>
      <c r="U74" s="335">
        <f>IF(U$7=0,0,U$7/MAE_fec!U$7)</f>
        <v>0.12301737047262438</v>
      </c>
      <c r="V74" s="335">
        <f>IF(V$7=0,0,V$7/MAE_fec!V$7)</f>
        <v>0.12301737047262438</v>
      </c>
      <c r="W74" s="335">
        <f>IF(W$7=0,0,W$7/MAE_fec!W$7)</f>
        <v>0.12301737047262441</v>
      </c>
      <c r="X74" s="335">
        <f>IF(X$7=0,0,X$7/MAE_fec!X$7)</f>
        <v>0.12301737047262441</v>
      </c>
      <c r="Y74" s="335">
        <f>IF(Y$7=0,0,Y$7/MAE_fec!Y$7)</f>
        <v>0.1230173704726244</v>
      </c>
      <c r="DA74" s="177"/>
    </row>
    <row r="75" spans="1:105" ht="12" customHeight="1" x14ac:dyDescent="0.25">
      <c r="A75" s="173" t="s">
        <v>93</v>
      </c>
      <c r="B75" s="335">
        <f>IF(B$8=0,0,B$8/MAE_fec!B$8)</f>
        <v>0.65919514183880568</v>
      </c>
      <c r="C75" s="335">
        <f>IF(C$8=0,0,C$8/MAE_fec!C$8)</f>
        <v>0.65919514183880557</v>
      </c>
      <c r="D75" s="335">
        <f>IF(D$8=0,0,D$8/MAE_fec!D$8)</f>
        <v>0.65919514183880557</v>
      </c>
      <c r="E75" s="335">
        <f>IF(E$8=0,0,E$8/MAE_fec!E$8)</f>
        <v>0.65919514183880568</v>
      </c>
      <c r="F75" s="335">
        <f>IF(F$8=0,0,F$8/MAE_fec!F$8)</f>
        <v>0.65919514183880579</v>
      </c>
      <c r="G75" s="335">
        <f>IF(G$8=0,0,G$8/MAE_fec!G$8)</f>
        <v>0.65919514183880557</v>
      </c>
      <c r="H75" s="335">
        <f>IF(H$8=0,0,H$8/MAE_fec!H$8)</f>
        <v>0.65919514183880568</v>
      </c>
      <c r="I75" s="335">
        <f>IF(I$8=0,0,I$8/MAE_fec!I$8)</f>
        <v>0.65919514183880579</v>
      </c>
      <c r="J75" s="335">
        <f>IF(J$8=0,0,J$8/MAE_fec!J$8)</f>
        <v>0.6591951418388059</v>
      </c>
      <c r="K75" s="335">
        <f>IF(K$8=0,0,K$8/MAE_fec!K$8)</f>
        <v>0.65919514183880557</v>
      </c>
      <c r="L75" s="335">
        <f>IF(L$8=0,0,L$8/MAE_fec!L$8)</f>
        <v>0.65919514183880568</v>
      </c>
      <c r="M75" s="335">
        <f>IF(M$8=0,0,M$8/MAE_fec!M$8)</f>
        <v>0.65919514183880557</v>
      </c>
      <c r="N75" s="335">
        <f>IF(N$8=0,0,N$8/MAE_fec!N$8)</f>
        <v>0.65919514183880557</v>
      </c>
      <c r="O75" s="335">
        <f>IF(O$8=0,0,O$8/MAE_fec!O$8)</f>
        <v>0.65919514183880534</v>
      </c>
      <c r="P75" s="335">
        <f>IF(P$8=0,0,P$8/MAE_fec!P$8)</f>
        <v>0.65919514183880557</v>
      </c>
      <c r="Q75" s="335">
        <f>IF(Q$8=0,0,Q$8/MAE_fec!Q$8)</f>
        <v>0.65919514183880568</v>
      </c>
      <c r="R75" s="335">
        <f>IF(R$8=0,0,R$8/MAE_fec!R$8)</f>
        <v>0.65919514183880534</v>
      </c>
      <c r="S75" s="335">
        <f>IF(S$8=0,0,S$8/MAE_fec!S$8)</f>
        <v>0.65919514183880579</v>
      </c>
      <c r="T75" s="335">
        <f>IF(T$8=0,0,T$8/MAE_fec!T$8)</f>
        <v>0.65919514183880545</v>
      </c>
      <c r="U75" s="335">
        <f>IF(U$8=0,0,U$8/MAE_fec!U$8)</f>
        <v>0.65919514183880568</v>
      </c>
      <c r="V75" s="335">
        <f>IF(V$8=0,0,V$8/MAE_fec!V$8)</f>
        <v>0.65919514183880557</v>
      </c>
      <c r="W75" s="335">
        <f>IF(W$8=0,0,W$8/MAE_fec!W$8)</f>
        <v>0.65919514183880568</v>
      </c>
      <c r="X75" s="335">
        <f>IF(X$8=0,0,X$8/MAE_fec!X$8)</f>
        <v>0.65919514183880579</v>
      </c>
      <c r="Y75" s="335">
        <f>IF(Y$8=0,0,Y$8/MAE_fec!Y$8)</f>
        <v>0.6591951418388059</v>
      </c>
      <c r="DA75" s="177"/>
    </row>
    <row r="76" spans="1:105" ht="12" customHeight="1" x14ac:dyDescent="0.25">
      <c r="A76" s="173" t="s">
        <v>94</v>
      </c>
      <c r="B76" s="335">
        <f>IF(B$9=0,0,B$9/MAE_fec!B$9)</f>
        <v>0.46701189522681785</v>
      </c>
      <c r="C76" s="335">
        <f>IF(C$9=0,0,C$9/MAE_fec!C$9)</f>
        <v>0.46701189522681791</v>
      </c>
      <c r="D76" s="335">
        <f>IF(D$9=0,0,D$9/MAE_fec!D$9)</f>
        <v>0.46701189522681791</v>
      </c>
      <c r="E76" s="335">
        <f>IF(E$9=0,0,E$9/MAE_fec!E$9)</f>
        <v>0.46701189522681796</v>
      </c>
      <c r="F76" s="335">
        <f>IF(F$9=0,0,F$9/MAE_fec!F$9)</f>
        <v>0.46701189522681796</v>
      </c>
      <c r="G76" s="335">
        <f>IF(G$9=0,0,G$9/MAE_fec!G$9)</f>
        <v>0.46701189522681791</v>
      </c>
      <c r="H76" s="335">
        <f>IF(H$9=0,0,H$9/MAE_fec!H$9)</f>
        <v>0.46701189522681785</v>
      </c>
      <c r="I76" s="335">
        <f>IF(I$9=0,0,I$9/MAE_fec!I$9)</f>
        <v>0.4670118952268178</v>
      </c>
      <c r="J76" s="335">
        <f>IF(J$9=0,0,J$9/MAE_fec!J$9)</f>
        <v>0.46701189522681802</v>
      </c>
      <c r="K76" s="335">
        <f>IF(K$9=0,0,K$9/MAE_fec!K$9)</f>
        <v>0.46701189522681813</v>
      </c>
      <c r="L76" s="335">
        <f>IF(L$9=0,0,L$9/MAE_fec!L$9)</f>
        <v>0.46701189522681802</v>
      </c>
      <c r="M76" s="335">
        <f>IF(M$9=0,0,M$9/MAE_fec!M$9)</f>
        <v>0.46701189522681796</v>
      </c>
      <c r="N76" s="335">
        <f>IF(N$9=0,0,N$9/MAE_fec!N$9)</f>
        <v>0.46701189522681791</v>
      </c>
      <c r="O76" s="335">
        <f>IF(O$9=0,0,O$9/MAE_fec!O$9)</f>
        <v>0.46701189522681802</v>
      </c>
      <c r="P76" s="335">
        <f>IF(P$9=0,0,P$9/MAE_fec!P$9)</f>
        <v>0.46701189522681796</v>
      </c>
      <c r="Q76" s="335">
        <f>IF(Q$9=0,0,Q$9/MAE_fec!Q$9)</f>
        <v>0.46701189522681791</v>
      </c>
      <c r="R76" s="335">
        <f>IF(R$9=0,0,R$9/MAE_fec!R$9)</f>
        <v>0.46701189522681785</v>
      </c>
      <c r="S76" s="335">
        <f>IF(S$9=0,0,S$9/MAE_fec!S$9)</f>
        <v>0.46701189522681791</v>
      </c>
      <c r="T76" s="335">
        <f>IF(T$9=0,0,T$9/MAE_fec!T$9)</f>
        <v>0.46701189522681785</v>
      </c>
      <c r="U76" s="335">
        <f>IF(U$9=0,0,U$9/MAE_fec!U$9)</f>
        <v>0.46701189522681796</v>
      </c>
      <c r="V76" s="335">
        <f>IF(V$9=0,0,V$9/MAE_fec!V$9)</f>
        <v>0.46701189522681763</v>
      </c>
      <c r="W76" s="335">
        <f>IF(W$9=0,0,W$9/MAE_fec!W$9)</f>
        <v>0.46701189522681807</v>
      </c>
      <c r="X76" s="335">
        <f>IF(X$9=0,0,X$9/MAE_fec!X$9)</f>
        <v>0.46701189522681791</v>
      </c>
      <c r="Y76" s="335">
        <f>IF(Y$9=0,0,Y$9/MAE_fec!Y$9)</f>
        <v>0.46701189522681796</v>
      </c>
      <c r="DA76" s="177"/>
    </row>
    <row r="77" spans="1:105" ht="12" customHeight="1" x14ac:dyDescent="0.25">
      <c r="A77" s="173" t="s">
        <v>95</v>
      </c>
      <c r="B77" s="335">
        <f>IF(B$10=0,0,B$10/MAE_fec!B$10)</f>
        <v>0.83476771233107727</v>
      </c>
      <c r="C77" s="335">
        <f>IF(C$10=0,0,C$10/MAE_fec!C$10)</f>
        <v>0.83413688716639256</v>
      </c>
      <c r="D77" s="335">
        <f>IF(D$10=0,0,D$10/MAE_fec!D$10)</f>
        <v>0.83400000487195625</v>
      </c>
      <c r="E77" s="335">
        <f>IF(E$10=0,0,E$10/MAE_fec!E$10)</f>
        <v>0.83476771233107772</v>
      </c>
      <c r="F77" s="335">
        <f>IF(F$10=0,0,F$10/MAE_fec!F$10)</f>
        <v>0.83472578078609005</v>
      </c>
      <c r="G77" s="335">
        <f>IF(G$10=0,0,G$10/MAE_fec!G$10)</f>
        <v>0.83415573741007887</v>
      </c>
      <c r="H77" s="335">
        <f>IF(H$10=0,0,H$10/MAE_fec!H$10)</f>
        <v>0.83402615392617596</v>
      </c>
      <c r="I77" s="335">
        <f>IF(I$10=0,0,I$10/MAE_fec!I$10)</f>
        <v>0.83325533258356632</v>
      </c>
      <c r="J77" s="335">
        <f>IF(J$10=0,0,J$10/MAE_fec!J$10)</f>
        <v>0.8334719276490935</v>
      </c>
      <c r="K77" s="335">
        <f>IF(K$10=0,0,K$10/MAE_fec!K$10)</f>
        <v>0.73737829563308699</v>
      </c>
      <c r="L77" s="335">
        <f>IF(L$10=0,0,L$10/MAE_fec!L$10)</f>
        <v>0.80576501179488424</v>
      </c>
      <c r="M77" s="335">
        <f>IF(M$10=0,0,M$10/MAE_fec!M$10)</f>
        <v>0.83286330496885308</v>
      </c>
      <c r="N77" s="335">
        <f>IF(N$10=0,0,N$10/MAE_fec!N$10)</f>
        <v>0.80546667835873531</v>
      </c>
      <c r="O77" s="335">
        <f>IF(O$10=0,0,O$10/MAE_fec!O$10)</f>
        <v>0.77786337171732356</v>
      </c>
      <c r="P77" s="335">
        <f>IF(P$10=0,0,P$10/MAE_fec!P$10)</f>
        <v>0.72610752955465641</v>
      </c>
      <c r="Q77" s="335">
        <f>IF(Q$10=0,0,Q$10/MAE_fec!Q$10)</f>
        <v>0.70131731656707308</v>
      </c>
      <c r="R77" s="335">
        <f>IF(R$10=0,0,R$10/MAE_fec!R$10)</f>
        <v>0.71353669830062871</v>
      </c>
      <c r="S77" s="335">
        <f>IF(S$10=0,0,S$10/MAE_fec!S$10)</f>
        <v>0.79311837758235482</v>
      </c>
      <c r="T77" s="335">
        <f>IF(T$10=0,0,T$10/MAE_fec!T$10)</f>
        <v>0.79299072503962087</v>
      </c>
      <c r="U77" s="335">
        <f>IF(U$10=0,0,U$10/MAE_fec!U$10)</f>
        <v>0.81378074477819828</v>
      </c>
      <c r="V77" s="335">
        <f>IF(V$10=0,0,V$10/MAE_fec!V$10)</f>
        <v>0.81326688473288888</v>
      </c>
      <c r="W77" s="335">
        <f>IF(W$10=0,0,W$10/MAE_fec!W$10)</f>
        <v>0.78029524882593071</v>
      </c>
      <c r="X77" s="335">
        <f>IF(X$10=0,0,X$10/MAE_fec!X$10)</f>
        <v>0.79723319789085889</v>
      </c>
      <c r="Y77" s="335">
        <f>IF(Y$10=0,0,Y$10/MAE_fec!Y$10)</f>
        <v>0.78893425285241281</v>
      </c>
      <c r="DA77" s="177"/>
    </row>
    <row r="78" spans="1:105" ht="12" customHeight="1" x14ac:dyDescent="0.25">
      <c r="A78" s="40" t="s">
        <v>2555</v>
      </c>
      <c r="B78" s="353">
        <f>IF(B$16=0,0,B$16/MAE_fec!B$16)</f>
        <v>0.58665205133583664</v>
      </c>
      <c r="C78" s="353">
        <f>IF(C$16=0,0,C$16/MAE_fec!C$16)</f>
        <v>0.57671761778837072</v>
      </c>
      <c r="D78" s="353">
        <f>IF(D$16=0,0,D$16/MAE_fec!D$16)</f>
        <v>0.58147747335998634</v>
      </c>
      <c r="E78" s="353">
        <f>IF(E$16=0,0,E$16/MAE_fec!E$16)</f>
        <v>0.60971896471049114</v>
      </c>
      <c r="F78" s="353">
        <f>IF(F$16=0,0,F$16/MAE_fec!F$16)</f>
        <v>0.60289307481065824</v>
      </c>
      <c r="G78" s="353">
        <f>IF(G$16=0,0,G$16/MAE_fec!G$16)</f>
        <v>0.60538454943699471</v>
      </c>
      <c r="H78" s="353">
        <f>IF(H$16=0,0,H$16/MAE_fec!H$16)</f>
        <v>0.60622827566195747</v>
      </c>
      <c r="I78" s="353">
        <f>IF(I$16=0,0,I$16/MAE_fec!I$16)</f>
        <v>0.61022764248859607</v>
      </c>
      <c r="J78" s="353">
        <f>IF(J$16=0,0,J$16/MAE_fec!J$16)</f>
        <v>0.61645752000064813</v>
      </c>
      <c r="K78" s="353">
        <f>IF(K$16=0,0,K$16/MAE_fec!K$16)</f>
        <v>0.48297588051066431</v>
      </c>
      <c r="L78" s="353">
        <f>IF(L$16=0,0,L$16/MAE_fec!L$16)</f>
        <v>0.55957667549670298</v>
      </c>
      <c r="M78" s="353">
        <f>IF(M$16=0,0,M$16/MAE_fec!M$16)</f>
        <v>0.62054809193280169</v>
      </c>
      <c r="N78" s="353">
        <f>IF(N$16=0,0,N$16/MAE_fec!N$16)</f>
        <v>0.57516379054768563</v>
      </c>
      <c r="O78" s="353">
        <f>IF(O$16=0,0,O$16/MAE_fec!O$16)</f>
        <v>0.57297697529079972</v>
      </c>
      <c r="P78" s="353">
        <f>IF(P$16=0,0,P$16/MAE_fec!P$16)</f>
        <v>0.51892727608084532</v>
      </c>
      <c r="Q78" s="353">
        <f>IF(Q$16=0,0,Q$16/MAE_fec!Q$16)</f>
        <v>0.49697891940407712</v>
      </c>
      <c r="R78" s="353">
        <f>IF(R$16=0,0,R$16/MAE_fec!R$16)</f>
        <v>0.50368755882199945</v>
      </c>
      <c r="S78" s="353">
        <f>IF(S$16=0,0,S$16/MAE_fec!S$16)</f>
        <v>0.58983847534099887</v>
      </c>
      <c r="T78" s="353">
        <f>IF(T$16=0,0,T$16/MAE_fec!T$16)</f>
        <v>0.58833801296229182</v>
      </c>
      <c r="U78" s="353">
        <f>IF(U$16=0,0,U$16/MAE_fec!U$16)</f>
        <v>0.60384152650590217</v>
      </c>
      <c r="V78" s="353">
        <f>IF(V$16=0,0,V$16/MAE_fec!V$16)</f>
        <v>0.60138151356254033</v>
      </c>
      <c r="W78" s="353">
        <f>IF(W$16=0,0,W$16/MAE_fec!W$16)</f>
        <v>0.54801865468512545</v>
      </c>
      <c r="X78" s="353">
        <f>IF(X$16=0,0,X$16/MAE_fec!X$16)</f>
        <v>0.56193071013136209</v>
      </c>
      <c r="Y78" s="353">
        <f>IF(Y$16=0,0,Y$16/MAE_fec!Y$16)</f>
        <v>0.57211508029156288</v>
      </c>
      <c r="DA78" s="96"/>
    </row>
    <row r="79" spans="1:105" ht="12" customHeight="1" x14ac:dyDescent="0.25">
      <c r="A79" s="174" t="s">
        <v>2565</v>
      </c>
      <c r="B79" s="349">
        <f>IF(B$24=0,0,B$24/MAE_fec!B$24)</f>
        <v>0.5351036838426827</v>
      </c>
      <c r="C79" s="349">
        <f>IF(C$24=0,0,C$24/MAE_fec!C$24)</f>
        <v>0.4890386040725363</v>
      </c>
      <c r="D79" s="349">
        <f>IF(D$24=0,0,D$24/MAE_fec!D$24)</f>
        <v>0.48748182547937463</v>
      </c>
      <c r="E79" s="349">
        <f>IF(E$24=0,0,E$24/MAE_fec!E$24)</f>
        <v>0.53510368384268236</v>
      </c>
      <c r="F79" s="349">
        <f>IF(F$24=0,0,F$24/MAE_fec!F$24)</f>
        <v>0.50874185682210471</v>
      </c>
      <c r="G79" s="349">
        <f>IF(G$24=0,0,G$24/MAE_fec!G$24)</f>
        <v>0.48942325135003234</v>
      </c>
      <c r="H79" s="349">
        <f>IF(H$24=0,0,H$24/MAE_fec!H$24)</f>
        <v>0.4880384111569443</v>
      </c>
      <c r="I79" s="349">
        <f>IF(I$24=0,0,I$24/MAE_fec!I$24)</f>
        <v>0.48336950420635894</v>
      </c>
      <c r="J79" s="349">
        <f>IF(J$24=0,0,J$24/MAE_fec!J$24)</f>
        <v>0.48537353281451123</v>
      </c>
      <c r="K79" s="349">
        <f>IF(K$24=0,0,K$24/MAE_fec!K$24)</f>
        <v>0.45478351684739526</v>
      </c>
      <c r="L79" s="349">
        <f>IF(L$24=0,0,L$24/MAE_fec!L$24)</f>
        <v>0.46425775129303248</v>
      </c>
      <c r="M79" s="349">
        <f>IF(M$24=0,0,M$24/MAE_fec!M$24)</f>
        <v>0.48507635992042381</v>
      </c>
      <c r="N79" s="349">
        <f>IF(N$24=0,0,N$24/MAE_fec!N$24)</f>
        <v>0.46712707733947606</v>
      </c>
      <c r="O79" s="349">
        <f>IF(O$24=0,0,O$24/MAE_fec!O$24)</f>
        <v>0.46760847006222356</v>
      </c>
      <c r="P79" s="349">
        <f>IF(P$24=0,0,P$24/MAE_fec!P$24)</f>
        <v>0.46443269680415838</v>
      </c>
      <c r="Q79" s="349">
        <f>IF(Q$24=0,0,Q$24/MAE_fec!Q$24)</f>
        <v>0.46071099341741145</v>
      </c>
      <c r="R79" s="349">
        <f>IF(R$24=0,0,R$24/MAE_fec!R$24)</f>
        <v>0.46289817057348082</v>
      </c>
      <c r="S79" s="349">
        <f>IF(S$24=0,0,S$24/MAE_fec!S$24)</f>
        <v>0.47547800597881396</v>
      </c>
      <c r="T79" s="349">
        <f>IF(T$24=0,0,T$24/MAE_fec!T$24)</f>
        <v>0.48318878278144467</v>
      </c>
      <c r="U79" s="349">
        <f>IF(U$24=0,0,U$24/MAE_fec!U$24)</f>
        <v>0.48518951219401957</v>
      </c>
      <c r="V79" s="349">
        <f>IF(V$24=0,0,V$24/MAE_fec!V$24)</f>
        <v>0.49939802028366359</v>
      </c>
      <c r="W79" s="349">
        <f>IF(W$24=0,0,W$24/MAE_fec!W$24)</f>
        <v>0.46546756668161882</v>
      </c>
      <c r="X79" s="349">
        <f>IF(X$24=0,0,X$24/MAE_fec!X$24)</f>
        <v>0.46599602582906258</v>
      </c>
      <c r="Y79" s="349">
        <f>IF(Y$24=0,0,Y$24/MAE_fec!Y$24)</f>
        <v>0.46452122533049461</v>
      </c>
      <c r="DA79" s="178"/>
    </row>
    <row r="80" spans="1:105" ht="12" customHeight="1" x14ac:dyDescent="0.25">
      <c r="A80" s="174" t="s">
        <v>2570</v>
      </c>
      <c r="B80" s="349">
        <f>IF(B$27=0,0,B$27/MAE_fec!B$27)</f>
        <v>0.50284461543071712</v>
      </c>
      <c r="C80" s="349">
        <f>IF(C$27=0,0,C$27/MAE_fec!C$27)</f>
        <v>0.49432938667574633</v>
      </c>
      <c r="D80" s="349">
        <f>IF(D$27=0,0,D$27/MAE_fec!D$27)</f>
        <v>0.4984092628799881</v>
      </c>
      <c r="E80" s="349">
        <f>IF(E$27=0,0,E$27/MAE_fec!E$27)</f>
        <v>0.5226162554661351</v>
      </c>
      <c r="F80" s="349">
        <f>IF(F$27=0,0,F$27/MAE_fec!F$27)</f>
        <v>0.51676549269485006</v>
      </c>
      <c r="G80" s="349">
        <f>IF(G$27=0,0,G$27/MAE_fec!G$27)</f>
        <v>0.51890104237456669</v>
      </c>
      <c r="H80" s="349">
        <f>IF(H$27=0,0,H$27/MAE_fec!H$27)</f>
        <v>0.51962423628167764</v>
      </c>
      <c r="I80" s="349">
        <f>IF(I$27=0,0,I$27/MAE_fec!I$27)</f>
        <v>0.52305226499022528</v>
      </c>
      <c r="J80" s="349">
        <f>IF(J$27=0,0,J$27/MAE_fec!J$27)</f>
        <v>0.52839216000055533</v>
      </c>
      <c r="K80" s="349">
        <f>IF(K$27=0,0,K$27/MAE_fec!K$27)</f>
        <v>0.41397932615199795</v>
      </c>
      <c r="L80" s="349">
        <f>IF(L$27=0,0,L$27/MAE_fec!L$27)</f>
        <v>0.4796371504257454</v>
      </c>
      <c r="M80" s="349">
        <f>IF(M$27=0,0,M$27/MAE_fec!M$27)</f>
        <v>0.53189836451383021</v>
      </c>
      <c r="N80" s="349">
        <f>IF(N$27=0,0,N$27/MAE_fec!N$27)</f>
        <v>0.49299753475515928</v>
      </c>
      <c r="O80" s="349">
        <f>IF(O$27=0,0,O$27/MAE_fec!O$27)</f>
        <v>0.49112312167782829</v>
      </c>
      <c r="P80" s="349">
        <f>IF(P$27=0,0,P$27/MAE_fec!P$27)</f>
        <v>0.44479480806929611</v>
      </c>
      <c r="Q80" s="349">
        <f>IF(Q$27=0,0,Q$27/MAE_fec!Q$27)</f>
        <v>0.42598193091778042</v>
      </c>
      <c r="R80" s="349">
        <f>IF(R$27=0,0,R$27/MAE_fec!R$27)</f>
        <v>0.43173219327599954</v>
      </c>
      <c r="S80" s="349">
        <f>IF(S$27=0,0,S$27/MAE_fec!S$27)</f>
        <v>0.5055758360065703</v>
      </c>
      <c r="T80" s="349">
        <f>IF(T$27=0,0,T$27/MAE_fec!T$27)</f>
        <v>0.50428972539625005</v>
      </c>
      <c r="U80" s="349">
        <f>IF(U$27=0,0,U$27/MAE_fec!U$27)</f>
        <v>0.51757845129077273</v>
      </c>
      <c r="V80" s="349">
        <f>IF(V$27=0,0,V$27/MAE_fec!V$27)</f>
        <v>0.5154698687678918</v>
      </c>
      <c r="W80" s="349">
        <f>IF(W$27=0,0,W$27/MAE_fec!W$27)</f>
        <v>0.46973027544439316</v>
      </c>
      <c r="X80" s="349">
        <f>IF(X$27=0,0,X$27/MAE_fec!X$27)</f>
        <v>0.48165489439831061</v>
      </c>
      <c r="Y80" s="349">
        <f>IF(Y$27=0,0,Y$27/MAE_fec!Y$27)</f>
        <v>0.49038435453562518</v>
      </c>
      <c r="DA80" s="178"/>
    </row>
    <row r="81" spans="1:105" ht="12" customHeight="1" x14ac:dyDescent="0.25">
      <c r="A81" s="174" t="s">
        <v>2580</v>
      </c>
      <c r="B81" s="349">
        <f>IF(B$35=0,0,B$35/MAE_fec!B$35)</f>
        <v>0.57396650485410472</v>
      </c>
      <c r="C81" s="349">
        <f>IF(C$35=0,0,C$35/MAE_fec!C$35)</f>
        <v>0.57310456730398907</v>
      </c>
      <c r="D81" s="349">
        <f>IF(D$35=0,0,D$35/MAE_fec!D$35)</f>
        <v>0.57419205801542572</v>
      </c>
      <c r="E81" s="349">
        <f>IF(E$35=0,0,E$35/MAE_fec!E$35)</f>
        <v>0.57078665355377733</v>
      </c>
      <c r="F81" s="349">
        <f>IF(F$35=0,0,F$35/MAE_fec!F$35)</f>
        <v>0.56979124729197095</v>
      </c>
      <c r="G81" s="349">
        <f>IF(G$35=0,0,G$35/MAE_fec!G$35)</f>
        <v>0.57261107465498284</v>
      </c>
      <c r="H81" s="349">
        <f>IF(H$35=0,0,H$35/MAE_fec!H$35)</f>
        <v>0.57504922040453765</v>
      </c>
      <c r="I81" s="349">
        <f>IF(I$35=0,0,I$35/MAE_fec!I$35)</f>
        <v>0.5833976829323736</v>
      </c>
      <c r="J81" s="349">
        <f>IF(J$35=0,0,J$35/MAE_fec!J$35)</f>
        <v>0.59203606901642303</v>
      </c>
      <c r="K81" s="349">
        <f>IF(K$35=0,0,K$35/MAE_fec!K$35)</f>
        <v>0.60444633514176505</v>
      </c>
      <c r="L81" s="349">
        <f>IF(L$35=0,0,L$35/MAE_fec!L$35)</f>
        <v>0.60855266668755803</v>
      </c>
      <c r="M81" s="349">
        <f>IF(M$35=0,0,M$35/MAE_fec!M$35)</f>
        <v>0.6226436850294782</v>
      </c>
      <c r="N81" s="349">
        <f>IF(N$35=0,0,N$35/MAE_fec!N$35)</f>
        <v>0.63313035637555271</v>
      </c>
      <c r="O81" s="349">
        <f>IF(O$35=0,0,O$35/MAE_fec!O$35)</f>
        <v>0.63812599563961658</v>
      </c>
      <c r="P81" s="349">
        <f>IF(P$35=0,0,P$35/MAE_fec!P$35)</f>
        <v>0.63479896787746104</v>
      </c>
      <c r="Q81" s="349">
        <f>IF(Q$35=0,0,Q$35/MAE_fec!Q$35)</f>
        <v>0.61675376555293804</v>
      </c>
      <c r="R81" s="349">
        <f>IF(R$35=0,0,R$35/MAE_fec!R$35)</f>
        <v>0.61736369921340739</v>
      </c>
      <c r="S81" s="349">
        <f>IF(S$35=0,0,S$35/MAE_fec!S$35)</f>
        <v>0.64206053071317859</v>
      </c>
      <c r="T81" s="349">
        <f>IF(T$35=0,0,T$35/MAE_fec!T$35)</f>
        <v>0.63273659722971998</v>
      </c>
      <c r="U81" s="349">
        <f>IF(U$35=0,0,U$35/MAE_fec!U$35)</f>
        <v>0.62732548409790723</v>
      </c>
      <c r="V81" s="349">
        <f>IF(V$35=0,0,V$35/MAE_fec!V$35)</f>
        <v>0.62312841685617526</v>
      </c>
      <c r="W81" s="349">
        <f>IF(W$35=0,0,W$35/MAE_fec!W$35)</f>
        <v>0.61204594149947311</v>
      </c>
      <c r="X81" s="349">
        <f>IF(X$35=0,0,X$35/MAE_fec!X$35)</f>
        <v>0.62042162583043936</v>
      </c>
      <c r="Y81" s="349">
        <f>IF(Y$35=0,0,Y$35/MAE_fec!Y$35)</f>
        <v>0.64657987709339526</v>
      </c>
      <c r="DA81" s="178"/>
    </row>
    <row r="82" spans="1:105" ht="12" customHeight="1" x14ac:dyDescent="0.25">
      <c r="A82" s="174" t="s">
        <v>2592</v>
      </c>
      <c r="B82" s="349">
        <f>IF(B$46=0,0,B$46/MAE_fec!B$46)</f>
        <v>0.61890985098755613</v>
      </c>
      <c r="C82" s="349">
        <f>IF(C$46=0,0,C$46/MAE_fec!C$46)</f>
        <v>0.61890985098755613</v>
      </c>
      <c r="D82" s="349">
        <f>IF(D$46=0,0,D$46/MAE_fec!D$46)</f>
        <v>0.61890985098755613</v>
      </c>
      <c r="E82" s="349">
        <f>IF(E$46=0,0,E$46/MAE_fec!E$46)</f>
        <v>0.61890985098755624</v>
      </c>
      <c r="F82" s="349">
        <f>IF(F$46=0,0,F$46/MAE_fec!F$46)</f>
        <v>0.61890985098755613</v>
      </c>
      <c r="G82" s="349">
        <f>IF(G$46=0,0,G$46/MAE_fec!G$46)</f>
        <v>0.61890985098755613</v>
      </c>
      <c r="H82" s="349">
        <f>IF(H$46=0,0,H$46/MAE_fec!H$46)</f>
        <v>0.61890985098755613</v>
      </c>
      <c r="I82" s="349">
        <f>IF(I$46=0,0,I$46/MAE_fec!I$46)</f>
        <v>0.61890985098755602</v>
      </c>
      <c r="J82" s="349">
        <f>IF(J$46=0,0,J$46/MAE_fec!J$46)</f>
        <v>0.61890985098755613</v>
      </c>
      <c r="K82" s="349">
        <f>IF(K$46=0,0,K$46/MAE_fec!K$46)</f>
        <v>0.61890985098755624</v>
      </c>
      <c r="L82" s="349">
        <f>IF(L$46=0,0,L$46/MAE_fec!L$46)</f>
        <v>0.61890985098755613</v>
      </c>
      <c r="M82" s="349">
        <f>IF(M$46=0,0,M$46/MAE_fec!M$46)</f>
        <v>0.61890985098755602</v>
      </c>
      <c r="N82" s="349">
        <f>IF(N$46=0,0,N$46/MAE_fec!N$46)</f>
        <v>0.61890985098755613</v>
      </c>
      <c r="O82" s="349">
        <f>IF(O$46=0,0,O$46/MAE_fec!O$46)</f>
        <v>0.61890985098755613</v>
      </c>
      <c r="P82" s="349">
        <f>IF(P$46=0,0,P$46/MAE_fec!P$46)</f>
        <v>0.61890985098755602</v>
      </c>
      <c r="Q82" s="349">
        <f>IF(Q$46=0,0,Q$46/MAE_fec!Q$46)</f>
        <v>0.61890985098755635</v>
      </c>
      <c r="R82" s="349">
        <f>IF(R$46=0,0,R$46/MAE_fec!R$46)</f>
        <v>0.61890985098755613</v>
      </c>
      <c r="S82" s="349">
        <f>IF(S$46=0,0,S$46/MAE_fec!S$46)</f>
        <v>0.61890985098755602</v>
      </c>
      <c r="T82" s="349">
        <f>IF(T$46=0,0,T$46/MAE_fec!T$46)</f>
        <v>0.61890985098755602</v>
      </c>
      <c r="U82" s="349">
        <f>IF(U$46=0,0,U$46/MAE_fec!U$46)</f>
        <v>0.61890985098755646</v>
      </c>
      <c r="V82" s="349">
        <f>IF(V$46=0,0,V$46/MAE_fec!V$46)</f>
        <v>0.61890985098755613</v>
      </c>
      <c r="W82" s="349">
        <f>IF(W$46=0,0,W$46/MAE_fec!W$46)</f>
        <v>0.61890985098755591</v>
      </c>
      <c r="X82" s="349">
        <f>IF(X$46=0,0,X$46/MAE_fec!X$46)</f>
        <v>0.61890985098755602</v>
      </c>
      <c r="Y82" s="349">
        <f>IF(Y$46=0,0,Y$46/MAE_fec!Y$46)</f>
        <v>0.61890985098755613</v>
      </c>
      <c r="DA82" s="178"/>
    </row>
    <row r="83" spans="1:105" ht="12" customHeight="1" x14ac:dyDescent="0.25">
      <c r="A83" s="41" t="s">
        <v>2594</v>
      </c>
      <c r="B83" s="337">
        <f>IF(B$47=0,0,B$47/MAE_fec!B$47)</f>
        <v>0.57244740403072292</v>
      </c>
      <c r="C83" s="337">
        <f>IF(C$47=0,0,C$47/MAE_fec!C$47)</f>
        <v>0.57244740403072292</v>
      </c>
      <c r="D83" s="337">
        <f>IF(D$47=0,0,D$47/MAE_fec!D$47)</f>
        <v>0.57244740403072292</v>
      </c>
      <c r="E83" s="337">
        <f>IF(E$47=0,0,E$47/MAE_fec!E$47)</f>
        <v>0.57244740403072292</v>
      </c>
      <c r="F83" s="337">
        <f>IF(F$47=0,0,F$47/MAE_fec!F$47)</f>
        <v>0.57244740403072292</v>
      </c>
      <c r="G83" s="337">
        <f>IF(G$47=0,0,G$47/MAE_fec!G$47)</f>
        <v>0.5724474040307227</v>
      </c>
      <c r="H83" s="337">
        <f>IF(H$47=0,0,H$47/MAE_fec!H$47)</f>
        <v>0.57244740403072303</v>
      </c>
      <c r="I83" s="337">
        <f>IF(I$47=0,0,I$47/MAE_fec!I$47)</f>
        <v>0.57244740403072292</v>
      </c>
      <c r="J83" s="337">
        <f>IF(J$47=0,0,J$47/MAE_fec!J$47)</f>
        <v>0.57244740403072292</v>
      </c>
      <c r="K83" s="337">
        <f>IF(K$47=0,0,K$47/MAE_fec!K$47)</f>
        <v>0.57244740403072281</v>
      </c>
      <c r="L83" s="337">
        <f>IF(L$47=0,0,L$47/MAE_fec!L$47)</f>
        <v>0.57244740403072303</v>
      </c>
      <c r="M83" s="337">
        <f>IF(M$47=0,0,M$47/MAE_fec!M$47)</f>
        <v>0.57244740403072292</v>
      </c>
      <c r="N83" s="337">
        <f>IF(N$47=0,0,N$47/MAE_fec!N$47)</f>
        <v>0.57244740403072292</v>
      </c>
      <c r="O83" s="337">
        <f>IF(O$47=0,0,O$47/MAE_fec!O$47)</f>
        <v>0.57244740403072303</v>
      </c>
      <c r="P83" s="337">
        <f>IF(P$47=0,0,P$47/MAE_fec!P$47)</f>
        <v>0.57244740403072314</v>
      </c>
      <c r="Q83" s="337">
        <f>IF(Q$47=0,0,Q$47/MAE_fec!Q$47)</f>
        <v>0.57244740403072314</v>
      </c>
      <c r="R83" s="337">
        <f>IF(R$47=0,0,R$47/MAE_fec!R$47)</f>
        <v>0.57244740403072292</v>
      </c>
      <c r="S83" s="337">
        <f>IF(S$47=0,0,S$47/MAE_fec!S$47)</f>
        <v>0.57244740403072303</v>
      </c>
      <c r="T83" s="337">
        <f>IF(T$47=0,0,T$47/MAE_fec!T$47)</f>
        <v>0.57244740403072292</v>
      </c>
      <c r="U83" s="337">
        <f>IF(U$47=0,0,U$47/MAE_fec!U$47)</f>
        <v>0.57244740403072281</v>
      </c>
      <c r="V83" s="337">
        <f>IF(V$47=0,0,V$47/MAE_fec!V$47)</f>
        <v>0.57244740403072292</v>
      </c>
      <c r="W83" s="337">
        <f>IF(W$47=0,0,W$47/MAE_fec!W$47)</f>
        <v>0.57244740403072292</v>
      </c>
      <c r="X83" s="337">
        <f>IF(X$47=0,0,X$47/MAE_fec!X$47)</f>
        <v>0.5724474040307227</v>
      </c>
      <c r="Y83" s="337">
        <f>IF(Y$47=0,0,Y$47/MAE_fec!Y$47)</f>
        <v>0.57244740403072292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>
    <tabColor theme="6" tint="0.59999389629810485"/>
    <pageSetUpPr fitToPage="1"/>
  </sheetPr>
  <dimension ref="A1:DA83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Machinery equipment / CO2 emissions"</f>
        <v>EL: Machinery equipment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24</v>
      </c>
      <c r="B5" s="223">
        <v>50.052146762870763</v>
      </c>
      <c r="C5" s="223">
        <v>63.586129201484113</v>
      </c>
      <c r="D5" s="223">
        <v>60.942802802108829</v>
      </c>
      <c r="E5" s="223">
        <v>43.861670163336598</v>
      </c>
      <c r="F5" s="223">
        <v>35.844205921218837</v>
      </c>
      <c r="G5" s="223">
        <v>35.140549201535819</v>
      </c>
      <c r="H5" s="223">
        <v>35.791515481206837</v>
      </c>
      <c r="I5" s="223">
        <v>34.966322762372137</v>
      </c>
      <c r="J5" s="223">
        <v>25.830267121843889</v>
      </c>
      <c r="K5" s="223">
        <v>22.548723838384952</v>
      </c>
      <c r="L5" s="223">
        <v>19.60394615884881</v>
      </c>
      <c r="M5" s="223">
        <v>13.31102808224043</v>
      </c>
      <c r="N5" s="223">
        <v>21.818490120834252</v>
      </c>
      <c r="O5" s="223">
        <v>25.138380600995109</v>
      </c>
      <c r="P5" s="223">
        <v>52.510182838746708</v>
      </c>
      <c r="Q5" s="223">
        <v>61.404632997312667</v>
      </c>
      <c r="R5" s="223">
        <v>49.329663839066278</v>
      </c>
      <c r="S5" s="223">
        <v>38.155141442145549</v>
      </c>
      <c r="T5" s="223">
        <v>48.243911761270823</v>
      </c>
      <c r="U5" s="223">
        <v>50.259732122149252</v>
      </c>
      <c r="V5" s="223">
        <v>45.423212761573822</v>
      </c>
      <c r="W5" s="223">
        <v>105.2898173982812</v>
      </c>
      <c r="X5" s="223">
        <v>83.094343922616275</v>
      </c>
      <c r="Y5" s="223">
        <v>58.336854480975127</v>
      </c>
      <c r="DA5" s="89" t="s">
        <v>2636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2637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2638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2639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2640</v>
      </c>
    </row>
    <row r="10" spans="1:105" ht="12" customHeight="1" x14ac:dyDescent="0.25">
      <c r="A10" s="56" t="s">
        <v>95</v>
      </c>
      <c r="B10" s="260">
        <v>0</v>
      </c>
      <c r="C10" s="260">
        <v>1.8051070993277751E-2</v>
      </c>
      <c r="D10" s="260">
        <v>2.259901588456811E-2</v>
      </c>
      <c r="E10" s="260">
        <v>0</v>
      </c>
      <c r="F10" s="260">
        <v>1.038317557635618E-3</v>
      </c>
      <c r="G10" s="260">
        <v>1.5114546448663439E-2</v>
      </c>
      <c r="H10" s="260">
        <v>1.9465358715570071E-2</v>
      </c>
      <c r="I10" s="260">
        <v>4.3801639694408839E-2</v>
      </c>
      <c r="J10" s="260">
        <v>3.7190201469315433E-2</v>
      </c>
      <c r="K10" s="260">
        <v>0.41864266629099611</v>
      </c>
      <c r="L10" s="260">
        <v>0.2060048521081351</v>
      </c>
      <c r="M10" s="260">
        <v>3.7414825964504822E-2</v>
      </c>
      <c r="N10" s="260">
        <v>0.26589853954385601</v>
      </c>
      <c r="O10" s="260">
        <v>0.55698209653466335</v>
      </c>
      <c r="P10" s="260">
        <v>1.255758197878299</v>
      </c>
      <c r="Q10" s="260">
        <v>1.6017913546160261</v>
      </c>
      <c r="R10" s="260">
        <v>1.2868169595547481</v>
      </c>
      <c r="S10" s="260">
        <v>0.77684588449878245</v>
      </c>
      <c r="T10" s="260">
        <v>0.95333431101931976</v>
      </c>
      <c r="U10" s="260">
        <v>0.65705399590076707</v>
      </c>
      <c r="V10" s="260">
        <v>0.59559913161313394</v>
      </c>
      <c r="W10" s="260">
        <v>1.6703556892664679</v>
      </c>
      <c r="X10" s="260">
        <v>1.111875649971688</v>
      </c>
      <c r="Y10" s="260">
        <v>1.0601383767072801</v>
      </c>
      <c r="DA10" s="68" t="s">
        <v>2641</v>
      </c>
    </row>
    <row r="11" spans="1:105" ht="12" customHeight="1" x14ac:dyDescent="0.25">
      <c r="A11" s="37" t="s">
        <v>159</v>
      </c>
      <c r="B11" s="226">
        <v>0</v>
      </c>
      <c r="C11" s="226">
        <v>0</v>
      </c>
      <c r="D11" s="226">
        <v>0</v>
      </c>
      <c r="E11" s="226">
        <v>0</v>
      </c>
      <c r="F11" s="226">
        <v>0</v>
      </c>
      <c r="G11" s="226">
        <v>0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</v>
      </c>
      <c r="N11" s="226">
        <v>0.1194464765374582</v>
      </c>
      <c r="O11" s="226">
        <v>0.43498745391800508</v>
      </c>
      <c r="P11" s="226">
        <v>1.093276171340102</v>
      </c>
      <c r="Q11" s="226">
        <v>1.345853271953152</v>
      </c>
      <c r="R11" s="226">
        <v>1.1321997359110161</v>
      </c>
      <c r="S11" s="226">
        <v>0.70977602743188739</v>
      </c>
      <c r="T11" s="226">
        <v>0.92467682834089537</v>
      </c>
      <c r="U11" s="226">
        <v>0.62331326105588192</v>
      </c>
      <c r="V11" s="226">
        <v>0.59103034005837007</v>
      </c>
      <c r="W11" s="226">
        <v>1.1412302375644581</v>
      </c>
      <c r="X11" s="226">
        <v>0.5721118106483104</v>
      </c>
      <c r="Y11" s="226">
        <v>0.44170526034859481</v>
      </c>
      <c r="DA11" s="69" t="s">
        <v>2642</v>
      </c>
    </row>
    <row r="12" spans="1:105" ht="12" customHeight="1" x14ac:dyDescent="0.25">
      <c r="A12" s="37" t="s">
        <v>35</v>
      </c>
      <c r="B12" s="226">
        <v>0</v>
      </c>
      <c r="C12" s="226">
        <v>1.8051070993277751E-2</v>
      </c>
      <c r="D12" s="226">
        <v>2.259901588456811E-2</v>
      </c>
      <c r="E12" s="226">
        <v>0</v>
      </c>
      <c r="F12" s="226">
        <v>1.038317557635618E-3</v>
      </c>
      <c r="G12" s="226">
        <v>1.5114546448663439E-2</v>
      </c>
      <c r="H12" s="226">
        <v>1.9465358715570071E-2</v>
      </c>
      <c r="I12" s="226">
        <v>4.3801639694408839E-2</v>
      </c>
      <c r="J12" s="226">
        <v>3.7190201469315433E-2</v>
      </c>
      <c r="K12" s="226">
        <v>0.41864266629099611</v>
      </c>
      <c r="L12" s="226">
        <v>0.2060048521081351</v>
      </c>
      <c r="M12" s="226">
        <v>3.7414825964504822E-2</v>
      </c>
      <c r="N12" s="226">
        <v>0.1464520630063979</v>
      </c>
      <c r="O12" s="226">
        <v>0.12199464261665829</v>
      </c>
      <c r="P12" s="226">
        <v>0.16248202653819679</v>
      </c>
      <c r="Q12" s="226">
        <v>0.25593808266287371</v>
      </c>
      <c r="R12" s="226">
        <v>0.1546172236437324</v>
      </c>
      <c r="S12" s="226">
        <v>6.7069857066895111E-2</v>
      </c>
      <c r="T12" s="226">
        <v>2.8657482678424381E-2</v>
      </c>
      <c r="U12" s="226">
        <v>3.3740734844885108E-2</v>
      </c>
      <c r="V12" s="226">
        <v>4.5687915547639084E-3</v>
      </c>
      <c r="W12" s="226">
        <v>0.52912545170201053</v>
      </c>
      <c r="X12" s="226">
        <v>0.53976383932337701</v>
      </c>
      <c r="Y12" s="226">
        <v>0.61843311635868536</v>
      </c>
      <c r="DA12" s="69" t="s">
        <v>2643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2644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2645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2646</v>
      </c>
    </row>
    <row r="16" spans="1:105" ht="12" customHeight="1" x14ac:dyDescent="0.25">
      <c r="A16" s="57" t="s">
        <v>2555</v>
      </c>
      <c r="B16" s="261">
        <f t="shared" ref="B16:Y16" si="0">B17+B23</f>
        <v>8.1926636875796977</v>
      </c>
      <c r="C16" s="261">
        <f t="shared" si="0"/>
        <v>11.03408390520076</v>
      </c>
      <c r="D16" s="261">
        <f t="shared" si="0"/>
        <v>10.052073930529369</v>
      </c>
      <c r="E16" s="261">
        <f t="shared" si="0"/>
        <v>4.4254490802222923</v>
      </c>
      <c r="F16" s="261">
        <f t="shared" si="0"/>
        <v>4.3089069531308626</v>
      </c>
      <c r="G16" s="261">
        <f t="shared" si="0"/>
        <v>3.8430383635807752</v>
      </c>
      <c r="H16" s="261">
        <f t="shared" si="0"/>
        <v>3.8129514652964822</v>
      </c>
      <c r="I16" s="261">
        <f t="shared" si="0"/>
        <v>3.2282608657105958</v>
      </c>
      <c r="J16" s="261">
        <f t="shared" si="0"/>
        <v>1.713652126614575</v>
      </c>
      <c r="K16" s="261">
        <f t="shared" si="0"/>
        <v>5.8086866821825272</v>
      </c>
      <c r="L16" s="261">
        <f t="shared" si="0"/>
        <v>3.792738215269007</v>
      </c>
      <c r="M16" s="261">
        <f t="shared" si="0"/>
        <v>0.58680038405132784</v>
      </c>
      <c r="N16" s="261">
        <f t="shared" si="0"/>
        <v>3.904645399920696</v>
      </c>
      <c r="O16" s="261">
        <f t="shared" si="0"/>
        <v>4.5725938928483636</v>
      </c>
      <c r="P16" s="261">
        <f t="shared" si="0"/>
        <v>12.73631770133056</v>
      </c>
      <c r="Q16" s="261">
        <f t="shared" si="0"/>
        <v>15.454017754369509</v>
      </c>
      <c r="R16" s="261">
        <f t="shared" si="0"/>
        <v>12.273870620222061</v>
      </c>
      <c r="S16" s="261">
        <f t="shared" si="0"/>
        <v>5.9562454433198493</v>
      </c>
      <c r="T16" s="261">
        <f t="shared" si="0"/>
        <v>7.6663315902364584</v>
      </c>
      <c r="U16" s="261">
        <f t="shared" si="0"/>
        <v>5.9249242488636096</v>
      </c>
      <c r="V16" s="261">
        <f t="shared" si="0"/>
        <v>5.8480583384072133</v>
      </c>
      <c r="W16" s="261">
        <f t="shared" si="0"/>
        <v>21.53930313579038</v>
      </c>
      <c r="X16" s="261">
        <f t="shared" si="0"/>
        <v>16.146447069720629</v>
      </c>
      <c r="Y16" s="261">
        <f t="shared" si="0"/>
        <v>10.791145710462001</v>
      </c>
      <c r="DA16" s="70"/>
    </row>
    <row r="17" spans="1:105" ht="12" customHeight="1" x14ac:dyDescent="0.25">
      <c r="A17" s="60" t="s">
        <v>2556</v>
      </c>
      <c r="B17" s="329">
        <v>8.1926636875796977</v>
      </c>
      <c r="C17" s="329">
        <v>11.03408390520076</v>
      </c>
      <c r="D17" s="329">
        <v>10.052073930529369</v>
      </c>
      <c r="E17" s="329">
        <v>4.4254490802222923</v>
      </c>
      <c r="F17" s="329">
        <v>4.3089069531308626</v>
      </c>
      <c r="G17" s="329">
        <v>3.8430383635807752</v>
      </c>
      <c r="H17" s="329">
        <v>3.8129514652964822</v>
      </c>
      <c r="I17" s="329">
        <v>3.2282608657105958</v>
      </c>
      <c r="J17" s="329">
        <v>1.713652126614575</v>
      </c>
      <c r="K17" s="329">
        <v>5.8086866821825272</v>
      </c>
      <c r="L17" s="329">
        <v>3.792738215269007</v>
      </c>
      <c r="M17" s="329">
        <v>0.58680038405132784</v>
      </c>
      <c r="N17" s="329">
        <v>3.904645399920696</v>
      </c>
      <c r="O17" s="329">
        <v>4.5725938928483636</v>
      </c>
      <c r="P17" s="329">
        <v>12.73631770133056</v>
      </c>
      <c r="Q17" s="329">
        <v>15.454017754369509</v>
      </c>
      <c r="R17" s="329">
        <v>12.273870620222061</v>
      </c>
      <c r="S17" s="329">
        <v>5.9562454433198493</v>
      </c>
      <c r="T17" s="329">
        <v>7.6663315902364584</v>
      </c>
      <c r="U17" s="329">
        <v>5.9249242488636096</v>
      </c>
      <c r="V17" s="329">
        <v>5.8480583384072133</v>
      </c>
      <c r="W17" s="329">
        <v>21.53930313579038</v>
      </c>
      <c r="X17" s="329">
        <v>16.146447069720629</v>
      </c>
      <c r="Y17" s="329">
        <v>10.791145710462001</v>
      </c>
      <c r="DA17" s="72" t="s">
        <v>2647</v>
      </c>
    </row>
    <row r="18" spans="1:105" ht="12" customHeight="1" x14ac:dyDescent="0.25">
      <c r="A18" s="59" t="s">
        <v>28</v>
      </c>
      <c r="B18" s="230">
        <v>0.5152464615875737</v>
      </c>
      <c r="C18" s="230">
        <v>2.3165555844851839</v>
      </c>
      <c r="D18" s="230">
        <v>1.665639598597739</v>
      </c>
      <c r="E18" s="230">
        <v>1.270490592998285</v>
      </c>
      <c r="F18" s="230">
        <v>1.5714515640844711</v>
      </c>
      <c r="G18" s="230">
        <v>1.508815935688812</v>
      </c>
      <c r="H18" s="230">
        <v>1.1210923796651551</v>
      </c>
      <c r="I18" s="230">
        <v>0.64405918262896789</v>
      </c>
      <c r="J18" s="230">
        <v>0</v>
      </c>
      <c r="K18" s="230">
        <v>0</v>
      </c>
      <c r="L18" s="230">
        <v>0</v>
      </c>
      <c r="M18" s="230">
        <v>0</v>
      </c>
      <c r="N18" s="230">
        <v>0</v>
      </c>
      <c r="O18" s="230">
        <v>0</v>
      </c>
      <c r="P18" s="230">
        <v>0</v>
      </c>
      <c r="Q18" s="230">
        <v>0</v>
      </c>
      <c r="R18" s="230">
        <v>0</v>
      </c>
      <c r="S18" s="230">
        <v>0</v>
      </c>
      <c r="T18" s="230">
        <v>0</v>
      </c>
      <c r="U18" s="230">
        <v>0</v>
      </c>
      <c r="V18" s="230">
        <v>0</v>
      </c>
      <c r="W18" s="230">
        <v>0</v>
      </c>
      <c r="X18" s="230">
        <v>0</v>
      </c>
      <c r="Y18" s="230">
        <v>0</v>
      </c>
      <c r="DA18" s="71" t="s">
        <v>2648</v>
      </c>
    </row>
    <row r="19" spans="1:105" ht="12" customHeight="1" x14ac:dyDescent="0.25">
      <c r="A19" s="59" t="s">
        <v>31</v>
      </c>
      <c r="B19" s="230">
        <v>0</v>
      </c>
      <c r="C19" s="230">
        <v>0</v>
      </c>
      <c r="D19" s="230">
        <v>0</v>
      </c>
      <c r="E19" s="230">
        <v>0</v>
      </c>
      <c r="F19" s="230">
        <v>0</v>
      </c>
      <c r="G19" s="230">
        <v>0</v>
      </c>
      <c r="H19" s="230">
        <v>0</v>
      </c>
      <c r="I19" s="230">
        <v>0</v>
      </c>
      <c r="J19" s="230">
        <v>0</v>
      </c>
      <c r="K19" s="230">
        <v>0</v>
      </c>
      <c r="L19" s="230">
        <v>0</v>
      </c>
      <c r="M19" s="230">
        <v>0</v>
      </c>
      <c r="N19" s="230">
        <v>1.2084156298443121</v>
      </c>
      <c r="O19" s="230">
        <v>0.61420758422447053</v>
      </c>
      <c r="P19" s="230">
        <v>4.699136046533372</v>
      </c>
      <c r="Q19" s="230">
        <v>1.6232137755449121</v>
      </c>
      <c r="R19" s="230">
        <v>1.596858894328048</v>
      </c>
      <c r="S19" s="230">
        <v>1.103225329711093</v>
      </c>
      <c r="T19" s="230">
        <v>1.1218496118767329</v>
      </c>
      <c r="U19" s="230">
        <v>1.0433123395188311</v>
      </c>
      <c r="V19" s="230">
        <v>1.0374571308365199</v>
      </c>
      <c r="W19" s="230">
        <v>2.5682413903739181</v>
      </c>
      <c r="X19" s="230">
        <v>2.6606329639727582</v>
      </c>
      <c r="Y19" s="230">
        <v>3.112496736335427</v>
      </c>
      <c r="DA19" s="71" t="s">
        <v>2649</v>
      </c>
    </row>
    <row r="20" spans="1:105" ht="12" customHeight="1" x14ac:dyDescent="0.25">
      <c r="A20" s="59" t="s">
        <v>159</v>
      </c>
      <c r="B20" s="230">
        <v>0</v>
      </c>
      <c r="C20" s="230">
        <v>0</v>
      </c>
      <c r="D20" s="230">
        <v>0</v>
      </c>
      <c r="E20" s="230">
        <v>0</v>
      </c>
      <c r="F20" s="230">
        <v>0</v>
      </c>
      <c r="G20" s="230">
        <v>0</v>
      </c>
      <c r="H20" s="230">
        <v>0</v>
      </c>
      <c r="I20" s="230">
        <v>0</v>
      </c>
      <c r="J20" s="230">
        <v>0</v>
      </c>
      <c r="K20" s="230">
        <v>0</v>
      </c>
      <c r="L20" s="230">
        <v>0</v>
      </c>
      <c r="M20" s="230">
        <v>0</v>
      </c>
      <c r="N20" s="230">
        <v>0.63219958205346627</v>
      </c>
      <c r="O20" s="230">
        <v>2.579763183437958</v>
      </c>
      <c r="P20" s="230">
        <v>4.8154316053354806</v>
      </c>
      <c r="Q20" s="230">
        <v>5.8020740530063364</v>
      </c>
      <c r="R20" s="230">
        <v>4.8983645398764066</v>
      </c>
      <c r="S20" s="230">
        <v>4.3759815991239996</v>
      </c>
      <c r="T20" s="230">
        <v>5.66503071059579</v>
      </c>
      <c r="U20" s="230">
        <v>3.8538799283901999</v>
      </c>
      <c r="V20" s="230">
        <v>3.60003634115502</v>
      </c>
      <c r="W20" s="230">
        <v>5.6666349535003127</v>
      </c>
      <c r="X20" s="230">
        <v>2.9116365247027449</v>
      </c>
      <c r="Y20" s="230">
        <v>2.4549705751685829</v>
      </c>
      <c r="DA20" s="71" t="s">
        <v>2650</v>
      </c>
    </row>
    <row r="21" spans="1:105" ht="12" customHeight="1" x14ac:dyDescent="0.25">
      <c r="A21" s="59" t="s">
        <v>32</v>
      </c>
      <c r="B21" s="230">
        <v>7.6774172259921247</v>
      </c>
      <c r="C21" s="230">
        <v>8.628914778286239</v>
      </c>
      <c r="D21" s="230">
        <v>8.272601816567688</v>
      </c>
      <c r="E21" s="230">
        <v>3.1549584872240071</v>
      </c>
      <c r="F21" s="230">
        <v>2.7316468466052441</v>
      </c>
      <c r="G21" s="230">
        <v>2.248062691123299</v>
      </c>
      <c r="H21" s="230">
        <v>2.5803689360822371</v>
      </c>
      <c r="I21" s="230">
        <v>2.3265972180290211</v>
      </c>
      <c r="J21" s="230">
        <v>1.4874099708334221</v>
      </c>
      <c r="K21" s="230">
        <v>4.440719023940213</v>
      </c>
      <c r="L21" s="230">
        <v>2.7631241461354219</v>
      </c>
      <c r="M21" s="230">
        <v>0.35087582377397208</v>
      </c>
      <c r="N21" s="230">
        <v>1.2888969592543189</v>
      </c>
      <c r="O21" s="230">
        <v>0.65511424058612644</v>
      </c>
      <c r="P21" s="230">
        <v>2.5060835907919601</v>
      </c>
      <c r="Q21" s="230">
        <v>6.9253617210217557</v>
      </c>
      <c r="R21" s="230">
        <v>5.109709098921881</v>
      </c>
      <c r="S21" s="230">
        <v>6.3532776001958335E-2</v>
      </c>
      <c r="T21" s="230">
        <v>0.70388125834461146</v>
      </c>
      <c r="U21" s="230">
        <v>0.81911658816225219</v>
      </c>
      <c r="V21" s="230">
        <v>1.1827358117673319</v>
      </c>
      <c r="W21" s="230">
        <v>10.677121029495961</v>
      </c>
      <c r="X21" s="230">
        <v>7.8271689019080659</v>
      </c>
      <c r="Y21" s="230">
        <v>1.786465307648673</v>
      </c>
      <c r="DA21" s="71" t="s">
        <v>2651</v>
      </c>
    </row>
    <row r="22" spans="1:105" ht="12" customHeight="1" x14ac:dyDescent="0.25">
      <c r="A22" s="59" t="s">
        <v>35</v>
      </c>
      <c r="B22" s="230">
        <v>0</v>
      </c>
      <c r="C22" s="230">
        <v>8.8613542429333669E-2</v>
      </c>
      <c r="D22" s="230">
        <v>0.1138325153639433</v>
      </c>
      <c r="E22" s="230">
        <v>0</v>
      </c>
      <c r="F22" s="230">
        <v>5.8085424411486704E-3</v>
      </c>
      <c r="G22" s="230">
        <v>8.6159736768663731E-2</v>
      </c>
      <c r="H22" s="230">
        <v>0.11149014954908899</v>
      </c>
      <c r="I22" s="230">
        <v>0.25760446505260792</v>
      </c>
      <c r="J22" s="230">
        <v>0.22624215578115259</v>
      </c>
      <c r="K22" s="230">
        <v>1.3679676582423139</v>
      </c>
      <c r="L22" s="230">
        <v>1.0296140691335851</v>
      </c>
      <c r="M22" s="230">
        <v>0.23592456027735559</v>
      </c>
      <c r="N22" s="230">
        <v>0.77513322876859858</v>
      </c>
      <c r="O22" s="230">
        <v>0.72350888459980855</v>
      </c>
      <c r="P22" s="230">
        <v>0.7156664586697481</v>
      </c>
      <c r="Q22" s="230">
        <v>1.1033682047965041</v>
      </c>
      <c r="R22" s="230">
        <v>0.66893808709572433</v>
      </c>
      <c r="S22" s="230">
        <v>0.41350573848279892</v>
      </c>
      <c r="T22" s="230">
        <v>0.1755700094193233</v>
      </c>
      <c r="U22" s="230">
        <v>0.20861539279232619</v>
      </c>
      <c r="V22" s="230">
        <v>2.7829054648341459E-2</v>
      </c>
      <c r="W22" s="230">
        <v>2.6273057624201841</v>
      </c>
      <c r="X22" s="230">
        <v>2.747008679137064</v>
      </c>
      <c r="Y22" s="230">
        <v>3.4372130913093182</v>
      </c>
      <c r="DA22" s="71" t="s">
        <v>2652</v>
      </c>
    </row>
    <row r="23" spans="1:105" ht="12" customHeight="1" x14ac:dyDescent="0.25">
      <c r="A23" s="60" t="s">
        <v>2563</v>
      </c>
      <c r="B23" s="329">
        <v>0</v>
      </c>
      <c r="C23" s="329">
        <v>0</v>
      </c>
      <c r="D23" s="329">
        <v>0</v>
      </c>
      <c r="E23" s="329">
        <v>0</v>
      </c>
      <c r="F23" s="329">
        <v>0</v>
      </c>
      <c r="G23" s="329">
        <v>0</v>
      </c>
      <c r="H23" s="329">
        <v>0</v>
      </c>
      <c r="I23" s="329">
        <v>0</v>
      </c>
      <c r="J23" s="329">
        <v>0</v>
      </c>
      <c r="K23" s="329">
        <v>0</v>
      </c>
      <c r="L23" s="329">
        <v>0</v>
      </c>
      <c r="M23" s="329">
        <v>0</v>
      </c>
      <c r="N23" s="329">
        <v>0</v>
      </c>
      <c r="O23" s="329">
        <v>0</v>
      </c>
      <c r="P23" s="329">
        <v>0</v>
      </c>
      <c r="Q23" s="329">
        <v>0</v>
      </c>
      <c r="R23" s="329">
        <v>0</v>
      </c>
      <c r="S23" s="329">
        <v>0</v>
      </c>
      <c r="T23" s="329">
        <v>0</v>
      </c>
      <c r="U23" s="329">
        <v>0</v>
      </c>
      <c r="V23" s="329">
        <v>0</v>
      </c>
      <c r="W23" s="329">
        <v>0</v>
      </c>
      <c r="X23" s="329">
        <v>0</v>
      </c>
      <c r="Y23" s="329">
        <v>0</v>
      </c>
      <c r="DA23" s="72" t="s">
        <v>2653</v>
      </c>
    </row>
    <row r="24" spans="1:105" ht="12" customHeight="1" x14ac:dyDescent="0.25">
      <c r="A24" s="57" t="s">
        <v>2565</v>
      </c>
      <c r="B24" s="261">
        <f t="shared" ref="B24:Y24" si="1">B25+B26</f>
        <v>0</v>
      </c>
      <c r="C24" s="261">
        <f t="shared" si="1"/>
        <v>3.589961116576629</v>
      </c>
      <c r="D24" s="261">
        <f t="shared" si="1"/>
        <v>3.9265791341264951</v>
      </c>
      <c r="E24" s="261">
        <f t="shared" si="1"/>
        <v>0</v>
      </c>
      <c r="F24" s="261">
        <f t="shared" si="1"/>
        <v>1.315647498055655</v>
      </c>
      <c r="G24" s="261">
        <f t="shared" si="1"/>
        <v>3.052571743723286</v>
      </c>
      <c r="H24" s="261">
        <f t="shared" si="1"/>
        <v>3.4274121027046172</v>
      </c>
      <c r="I24" s="261">
        <f t="shared" si="1"/>
        <v>4.5507415035973269</v>
      </c>
      <c r="J24" s="261">
        <f t="shared" si="1"/>
        <v>4.1776706829859913</v>
      </c>
      <c r="K24" s="261">
        <f t="shared" si="1"/>
        <v>1.881290672871557</v>
      </c>
      <c r="L24" s="261">
        <f t="shared" si="1"/>
        <v>2.3995011792544481</v>
      </c>
      <c r="M24" s="261">
        <f t="shared" si="1"/>
        <v>2.9182926620285992</v>
      </c>
      <c r="N24" s="261">
        <f t="shared" si="1"/>
        <v>2.7944415462626822</v>
      </c>
      <c r="O24" s="261">
        <f t="shared" si="1"/>
        <v>2.972023760138331</v>
      </c>
      <c r="P24" s="261">
        <f t="shared" si="1"/>
        <v>4.05179489077321</v>
      </c>
      <c r="Q24" s="261">
        <f t="shared" si="1"/>
        <v>4.5327192142267156</v>
      </c>
      <c r="R24" s="261">
        <f t="shared" si="1"/>
        <v>3.42180168474738</v>
      </c>
      <c r="S24" s="261">
        <f t="shared" si="1"/>
        <v>4.2259374369472669</v>
      </c>
      <c r="T24" s="261">
        <f t="shared" si="1"/>
        <v>4.0814924685135274</v>
      </c>
      <c r="U24" s="261">
        <f t="shared" si="1"/>
        <v>5.2228670596060907</v>
      </c>
      <c r="V24" s="261">
        <f t="shared" si="1"/>
        <v>2.5993166754593351</v>
      </c>
      <c r="W24" s="261">
        <f t="shared" si="1"/>
        <v>10.39374920405853</v>
      </c>
      <c r="X24" s="261">
        <f t="shared" si="1"/>
        <v>9.5203244274266066</v>
      </c>
      <c r="Y24" s="261">
        <f t="shared" si="1"/>
        <v>7.8652085795670237</v>
      </c>
      <c r="DA24" s="70"/>
    </row>
    <row r="25" spans="1:105" ht="12" customHeight="1" x14ac:dyDescent="0.25">
      <c r="A25" s="60" t="s">
        <v>2566</v>
      </c>
      <c r="B25" s="262">
        <v>0</v>
      </c>
      <c r="C25" s="262">
        <v>3.589961116576629</v>
      </c>
      <c r="D25" s="262">
        <v>3.9265791341264951</v>
      </c>
      <c r="E25" s="262">
        <v>0</v>
      </c>
      <c r="F25" s="262">
        <v>1.315647498055655</v>
      </c>
      <c r="G25" s="262">
        <v>3.052571743723286</v>
      </c>
      <c r="H25" s="262">
        <v>3.4274121027046172</v>
      </c>
      <c r="I25" s="262">
        <v>4.5507415035973269</v>
      </c>
      <c r="J25" s="262">
        <v>4.1776706829859913</v>
      </c>
      <c r="K25" s="262">
        <v>1.881290672871557</v>
      </c>
      <c r="L25" s="262">
        <v>2.3995011792544481</v>
      </c>
      <c r="M25" s="262">
        <v>2.9182926620285992</v>
      </c>
      <c r="N25" s="262">
        <v>2.7944415462626822</v>
      </c>
      <c r="O25" s="262">
        <v>2.972023760138331</v>
      </c>
      <c r="P25" s="262">
        <v>4.05179489077321</v>
      </c>
      <c r="Q25" s="262">
        <v>4.5327192142267156</v>
      </c>
      <c r="R25" s="262">
        <v>3.42180168474738</v>
      </c>
      <c r="S25" s="262">
        <v>4.2259374369472669</v>
      </c>
      <c r="T25" s="262">
        <v>4.0814924685135274</v>
      </c>
      <c r="U25" s="262">
        <v>5.2228670596060907</v>
      </c>
      <c r="V25" s="262">
        <v>2.5993166754593351</v>
      </c>
      <c r="W25" s="262">
        <v>10.39374920405853</v>
      </c>
      <c r="X25" s="262">
        <v>9.5203244274266066</v>
      </c>
      <c r="Y25" s="262">
        <v>7.8652085795670237</v>
      </c>
      <c r="DA25" s="72" t="s">
        <v>2654</v>
      </c>
    </row>
    <row r="26" spans="1:105" ht="12" customHeight="1" x14ac:dyDescent="0.25">
      <c r="A26" s="60" t="s">
        <v>2568</v>
      </c>
      <c r="B26" s="262">
        <v>0</v>
      </c>
      <c r="C26" s="262">
        <v>0</v>
      </c>
      <c r="D26" s="262">
        <v>0</v>
      </c>
      <c r="E26" s="262">
        <v>0</v>
      </c>
      <c r="F26" s="262">
        <v>0</v>
      </c>
      <c r="G26" s="262">
        <v>0</v>
      </c>
      <c r="H26" s="262">
        <v>0</v>
      </c>
      <c r="I26" s="262">
        <v>0</v>
      </c>
      <c r="J26" s="262">
        <v>0</v>
      </c>
      <c r="K26" s="262">
        <v>0</v>
      </c>
      <c r="L26" s="262">
        <v>0</v>
      </c>
      <c r="M26" s="262">
        <v>0</v>
      </c>
      <c r="N26" s="262">
        <v>0</v>
      </c>
      <c r="O26" s="262">
        <v>0</v>
      </c>
      <c r="P26" s="262">
        <v>0</v>
      </c>
      <c r="Q26" s="262">
        <v>0</v>
      </c>
      <c r="R26" s="262">
        <v>0</v>
      </c>
      <c r="S26" s="262">
        <v>0</v>
      </c>
      <c r="T26" s="262">
        <v>0</v>
      </c>
      <c r="U26" s="262">
        <v>0</v>
      </c>
      <c r="V26" s="262">
        <v>0</v>
      </c>
      <c r="W26" s="262">
        <v>0</v>
      </c>
      <c r="X26" s="262">
        <v>0</v>
      </c>
      <c r="Y26" s="262">
        <v>0</v>
      </c>
      <c r="DA26" s="72" t="s">
        <v>2655</v>
      </c>
    </row>
    <row r="27" spans="1:105" ht="12" customHeight="1" x14ac:dyDescent="0.25">
      <c r="A27" s="57" t="s">
        <v>2570</v>
      </c>
      <c r="B27" s="261">
        <f t="shared" ref="B27:Y27" si="2">B28+B34</f>
        <v>11.703805267970999</v>
      </c>
      <c r="C27" s="261">
        <f t="shared" si="2"/>
        <v>15.762977007429649</v>
      </c>
      <c r="D27" s="261">
        <f t="shared" si="2"/>
        <v>14.360105615041959</v>
      </c>
      <c r="E27" s="261">
        <f t="shared" si="2"/>
        <v>6.3220701146032754</v>
      </c>
      <c r="F27" s="261">
        <f t="shared" si="2"/>
        <v>6.1555813616155204</v>
      </c>
      <c r="G27" s="261">
        <f t="shared" si="2"/>
        <v>5.4900548051153919</v>
      </c>
      <c r="H27" s="261">
        <f t="shared" si="2"/>
        <v>5.4470735218521176</v>
      </c>
      <c r="I27" s="261">
        <f t="shared" si="2"/>
        <v>4.6118012367294252</v>
      </c>
      <c r="J27" s="261">
        <f t="shared" si="2"/>
        <v>2.4480744665922498</v>
      </c>
      <c r="K27" s="261">
        <f t="shared" si="2"/>
        <v>8.2981238316893275</v>
      </c>
      <c r="L27" s="261">
        <f t="shared" si="2"/>
        <v>5.4181974503842953</v>
      </c>
      <c r="M27" s="261">
        <f t="shared" si="2"/>
        <v>0.83828626293046826</v>
      </c>
      <c r="N27" s="261">
        <f t="shared" si="2"/>
        <v>5.5780648570295641</v>
      </c>
      <c r="O27" s="261">
        <f t="shared" si="2"/>
        <v>6.5322769897833766</v>
      </c>
      <c r="P27" s="261">
        <f t="shared" si="2"/>
        <v>18.194739573329379</v>
      </c>
      <c r="Q27" s="261">
        <f t="shared" si="2"/>
        <v>22.077168220527881</v>
      </c>
      <c r="R27" s="261">
        <f t="shared" si="2"/>
        <v>17.53410088603151</v>
      </c>
      <c r="S27" s="261">
        <f t="shared" si="2"/>
        <v>8.5089220618855013</v>
      </c>
      <c r="T27" s="261">
        <f t="shared" si="2"/>
        <v>10.95190227176637</v>
      </c>
      <c r="U27" s="261">
        <f t="shared" si="2"/>
        <v>8.4641774983765874</v>
      </c>
      <c r="V27" s="261">
        <f t="shared" si="2"/>
        <v>8.3543690548674494</v>
      </c>
      <c r="W27" s="261">
        <f t="shared" si="2"/>
        <v>30.77043305112911</v>
      </c>
      <c r="X27" s="261">
        <f t="shared" si="2"/>
        <v>23.06635295674376</v>
      </c>
      <c r="Y27" s="261">
        <f t="shared" si="2"/>
        <v>15.41592244351715</v>
      </c>
      <c r="DA27" s="70"/>
    </row>
    <row r="28" spans="1:105" ht="12" customHeight="1" x14ac:dyDescent="0.25">
      <c r="A28" s="60" t="s">
        <v>2571</v>
      </c>
      <c r="B28" s="329">
        <v>11.703805267970999</v>
      </c>
      <c r="C28" s="329">
        <v>15.762977007429649</v>
      </c>
      <c r="D28" s="329">
        <v>14.360105615041959</v>
      </c>
      <c r="E28" s="329">
        <v>6.3220701146032754</v>
      </c>
      <c r="F28" s="329">
        <v>6.1555813616155204</v>
      </c>
      <c r="G28" s="329">
        <v>5.4900548051153919</v>
      </c>
      <c r="H28" s="329">
        <v>5.4470735218521176</v>
      </c>
      <c r="I28" s="329">
        <v>4.6118012367294252</v>
      </c>
      <c r="J28" s="329">
        <v>2.4480744665922498</v>
      </c>
      <c r="K28" s="329">
        <v>8.2981238316893275</v>
      </c>
      <c r="L28" s="329">
        <v>5.4181974503842953</v>
      </c>
      <c r="M28" s="329">
        <v>0.83828626293046826</v>
      </c>
      <c r="N28" s="329">
        <v>5.5780648570295641</v>
      </c>
      <c r="O28" s="329">
        <v>6.5322769897833766</v>
      </c>
      <c r="P28" s="329">
        <v>18.194739573329379</v>
      </c>
      <c r="Q28" s="329">
        <v>22.077168220527881</v>
      </c>
      <c r="R28" s="329">
        <v>17.53410088603151</v>
      </c>
      <c r="S28" s="329">
        <v>8.5089220618855013</v>
      </c>
      <c r="T28" s="329">
        <v>10.95190227176637</v>
      </c>
      <c r="U28" s="329">
        <v>8.4641774983765874</v>
      </c>
      <c r="V28" s="329">
        <v>8.3543690548674494</v>
      </c>
      <c r="W28" s="329">
        <v>30.77043305112911</v>
      </c>
      <c r="X28" s="329">
        <v>23.06635295674376</v>
      </c>
      <c r="Y28" s="329">
        <v>15.41592244351715</v>
      </c>
      <c r="DA28" s="72" t="s">
        <v>2656</v>
      </c>
    </row>
    <row r="29" spans="1:105" ht="12" customHeight="1" x14ac:dyDescent="0.25">
      <c r="A29" s="59" t="s">
        <v>28</v>
      </c>
      <c r="B29" s="230">
        <v>0.73606637369653405</v>
      </c>
      <c r="C29" s="230">
        <v>3.3093651206931201</v>
      </c>
      <c r="D29" s="230">
        <v>2.3794851408539119</v>
      </c>
      <c r="E29" s="230">
        <v>1.814986561426122</v>
      </c>
      <c r="F29" s="230">
        <v>2.244930805834958</v>
      </c>
      <c r="G29" s="230">
        <v>2.1554513366983028</v>
      </c>
      <c r="H29" s="230">
        <v>1.6015605423787931</v>
      </c>
      <c r="I29" s="230">
        <v>0.92008454661281147</v>
      </c>
      <c r="J29" s="230">
        <v>0</v>
      </c>
      <c r="K29" s="230">
        <v>0</v>
      </c>
      <c r="L29" s="230">
        <v>0</v>
      </c>
      <c r="M29" s="230">
        <v>0</v>
      </c>
      <c r="N29" s="230">
        <v>0</v>
      </c>
      <c r="O29" s="230">
        <v>0</v>
      </c>
      <c r="P29" s="230">
        <v>0</v>
      </c>
      <c r="Q29" s="230">
        <v>0</v>
      </c>
      <c r="R29" s="230">
        <v>0</v>
      </c>
      <c r="S29" s="230">
        <v>0</v>
      </c>
      <c r="T29" s="230">
        <v>0</v>
      </c>
      <c r="U29" s="230">
        <v>0</v>
      </c>
      <c r="V29" s="230">
        <v>0</v>
      </c>
      <c r="W29" s="230">
        <v>0</v>
      </c>
      <c r="X29" s="230">
        <v>0</v>
      </c>
      <c r="Y29" s="230">
        <v>0</v>
      </c>
      <c r="DA29" s="71" t="s">
        <v>2657</v>
      </c>
    </row>
    <row r="30" spans="1:105" ht="12" customHeight="1" x14ac:dyDescent="0.25">
      <c r="A30" s="59" t="s">
        <v>31</v>
      </c>
      <c r="B30" s="230">
        <v>0</v>
      </c>
      <c r="C30" s="230">
        <v>0</v>
      </c>
      <c r="D30" s="230">
        <v>0</v>
      </c>
      <c r="E30" s="230">
        <v>0</v>
      </c>
      <c r="F30" s="230">
        <v>0</v>
      </c>
      <c r="G30" s="230">
        <v>0</v>
      </c>
      <c r="H30" s="230">
        <v>0</v>
      </c>
      <c r="I30" s="230">
        <v>0</v>
      </c>
      <c r="J30" s="230">
        <v>0</v>
      </c>
      <c r="K30" s="230">
        <v>0</v>
      </c>
      <c r="L30" s="230">
        <v>0</v>
      </c>
      <c r="M30" s="230">
        <v>0</v>
      </c>
      <c r="N30" s="230">
        <v>1.726308042634731</v>
      </c>
      <c r="O30" s="230">
        <v>0.87743940603495818</v>
      </c>
      <c r="P30" s="230">
        <v>6.713051495047675</v>
      </c>
      <c r="Q30" s="230">
        <v>2.318876822207018</v>
      </c>
      <c r="R30" s="230">
        <v>2.2812269918972108</v>
      </c>
      <c r="S30" s="230">
        <v>1.576036185301561</v>
      </c>
      <c r="T30" s="230">
        <v>1.602642302681047</v>
      </c>
      <c r="U30" s="230">
        <v>1.490446199312615</v>
      </c>
      <c r="V30" s="230">
        <v>1.4820816154807439</v>
      </c>
      <c r="W30" s="230">
        <v>3.6689162719627402</v>
      </c>
      <c r="X30" s="230">
        <v>3.800904234246798</v>
      </c>
      <c r="Y30" s="230">
        <v>4.446423909050611</v>
      </c>
      <c r="DA30" s="71" t="s">
        <v>2658</v>
      </c>
    </row>
    <row r="31" spans="1:105" ht="12" customHeight="1" x14ac:dyDescent="0.25">
      <c r="A31" s="59" t="s">
        <v>159</v>
      </c>
      <c r="B31" s="230">
        <v>0</v>
      </c>
      <c r="C31" s="230">
        <v>0</v>
      </c>
      <c r="D31" s="230">
        <v>0</v>
      </c>
      <c r="E31" s="230">
        <v>0</v>
      </c>
      <c r="F31" s="230">
        <v>0</v>
      </c>
      <c r="G31" s="230">
        <v>0</v>
      </c>
      <c r="H31" s="230">
        <v>0</v>
      </c>
      <c r="I31" s="230">
        <v>0</v>
      </c>
      <c r="J31" s="230">
        <v>0</v>
      </c>
      <c r="K31" s="230">
        <v>0</v>
      </c>
      <c r="L31" s="230">
        <v>0</v>
      </c>
      <c r="M31" s="230">
        <v>0</v>
      </c>
      <c r="N31" s="230">
        <v>0.90314226007638032</v>
      </c>
      <c r="O31" s="230">
        <v>3.6853759763399401</v>
      </c>
      <c r="P31" s="230">
        <v>6.8791880076221146</v>
      </c>
      <c r="Q31" s="230">
        <v>8.2886772185804833</v>
      </c>
      <c r="R31" s="230">
        <v>6.9976636283948652</v>
      </c>
      <c r="S31" s="230">
        <v>6.2514022844628574</v>
      </c>
      <c r="T31" s="230">
        <v>8.0929010151368423</v>
      </c>
      <c r="U31" s="230">
        <v>5.5055427548431437</v>
      </c>
      <c r="V31" s="230">
        <v>5.1429090587928856</v>
      </c>
      <c r="W31" s="230">
        <v>8.0951927907147336</v>
      </c>
      <c r="X31" s="230">
        <v>4.1594807495753514</v>
      </c>
      <c r="Y31" s="230">
        <v>3.5071008216694048</v>
      </c>
      <c r="DA31" s="71" t="s">
        <v>2659</v>
      </c>
    </row>
    <row r="32" spans="1:105" ht="12" customHeight="1" x14ac:dyDescent="0.25">
      <c r="A32" s="59" t="s">
        <v>32</v>
      </c>
      <c r="B32" s="230">
        <v>10.96773889427446</v>
      </c>
      <c r="C32" s="230">
        <v>12.32702111183748</v>
      </c>
      <c r="D32" s="230">
        <v>11.818002595096701</v>
      </c>
      <c r="E32" s="230">
        <v>4.5070835531771527</v>
      </c>
      <c r="F32" s="230">
        <v>3.9023526380074922</v>
      </c>
      <c r="G32" s="230">
        <v>3.2115181301761422</v>
      </c>
      <c r="H32" s="230">
        <v>3.68624133726034</v>
      </c>
      <c r="I32" s="230">
        <v>3.3237103114700308</v>
      </c>
      <c r="J32" s="230">
        <v>2.1248713869048901</v>
      </c>
      <c r="K32" s="230">
        <v>6.3438843199145918</v>
      </c>
      <c r="L32" s="230">
        <v>3.9473202087648889</v>
      </c>
      <c r="M32" s="230">
        <v>0.50125117681996023</v>
      </c>
      <c r="N32" s="230">
        <v>1.841281370363312</v>
      </c>
      <c r="O32" s="230">
        <v>0.93587748655160896</v>
      </c>
      <c r="P32" s="230">
        <v>3.5801194154170859</v>
      </c>
      <c r="Q32" s="230">
        <v>9.8933738871739401</v>
      </c>
      <c r="R32" s="230">
        <v>7.2995844270312578</v>
      </c>
      <c r="S32" s="230">
        <v>9.0761108574226201E-2</v>
      </c>
      <c r="T32" s="230">
        <v>1.005544654778016</v>
      </c>
      <c r="U32" s="230">
        <v>1.1701665545175031</v>
      </c>
      <c r="V32" s="230">
        <v>1.6896225882390461</v>
      </c>
      <c r="W32" s="230">
        <v>15.253030042137089</v>
      </c>
      <c r="X32" s="230">
        <v>11.181669859868659</v>
      </c>
      <c r="Y32" s="230">
        <v>2.5520932966409609</v>
      </c>
      <c r="DA32" s="71" t="s">
        <v>2660</v>
      </c>
    </row>
    <row r="33" spans="1:105" ht="12" customHeight="1" x14ac:dyDescent="0.25">
      <c r="A33" s="59" t="s">
        <v>35</v>
      </c>
      <c r="B33" s="230">
        <v>0</v>
      </c>
      <c r="C33" s="230">
        <v>0.1265907748990481</v>
      </c>
      <c r="D33" s="230">
        <v>0.16261787909134759</v>
      </c>
      <c r="E33" s="230">
        <v>0</v>
      </c>
      <c r="F33" s="230">
        <v>8.2979177730695321E-3</v>
      </c>
      <c r="G33" s="230">
        <v>0.12308533824094819</v>
      </c>
      <c r="H33" s="230">
        <v>0.1592716422129844</v>
      </c>
      <c r="I33" s="230">
        <v>0.36800637864658292</v>
      </c>
      <c r="J33" s="230">
        <v>0.32320307968736078</v>
      </c>
      <c r="K33" s="230">
        <v>1.9542395117747351</v>
      </c>
      <c r="L33" s="230">
        <v>1.470877241619406</v>
      </c>
      <c r="M33" s="230">
        <v>0.33703508611050798</v>
      </c>
      <c r="N33" s="230">
        <v>1.107333183955141</v>
      </c>
      <c r="O33" s="230">
        <v>1.033584120856869</v>
      </c>
      <c r="P33" s="230">
        <v>1.022380655242497</v>
      </c>
      <c r="Q33" s="230">
        <v>1.5762402925664349</v>
      </c>
      <c r="R33" s="230">
        <v>0.95562583870817719</v>
      </c>
      <c r="S33" s="230">
        <v>0.59072248354685553</v>
      </c>
      <c r="T33" s="230">
        <v>0.25081429917046177</v>
      </c>
      <c r="U33" s="230">
        <v>0.29802198970332322</v>
      </c>
      <c r="V33" s="230">
        <v>3.9755792354773521E-2</v>
      </c>
      <c r="W33" s="230">
        <v>3.7532939463145492</v>
      </c>
      <c r="X33" s="230">
        <v>3.92429811305295</v>
      </c>
      <c r="Y33" s="230">
        <v>4.91030441615617</v>
      </c>
      <c r="DA33" s="71" t="s">
        <v>2661</v>
      </c>
    </row>
    <row r="34" spans="1:105" ht="12" customHeight="1" x14ac:dyDescent="0.25">
      <c r="A34" s="60" t="s">
        <v>2578</v>
      </c>
      <c r="B34" s="329">
        <v>0</v>
      </c>
      <c r="C34" s="329">
        <v>0</v>
      </c>
      <c r="D34" s="329">
        <v>0</v>
      </c>
      <c r="E34" s="329">
        <v>0</v>
      </c>
      <c r="F34" s="329">
        <v>0</v>
      </c>
      <c r="G34" s="329">
        <v>0</v>
      </c>
      <c r="H34" s="329">
        <v>0</v>
      </c>
      <c r="I34" s="329">
        <v>0</v>
      </c>
      <c r="J34" s="329">
        <v>0</v>
      </c>
      <c r="K34" s="329">
        <v>0</v>
      </c>
      <c r="L34" s="329">
        <v>0</v>
      </c>
      <c r="M34" s="329">
        <v>0</v>
      </c>
      <c r="N34" s="329">
        <v>0</v>
      </c>
      <c r="O34" s="329">
        <v>0</v>
      </c>
      <c r="P34" s="329">
        <v>0</v>
      </c>
      <c r="Q34" s="329">
        <v>0</v>
      </c>
      <c r="R34" s="329">
        <v>0</v>
      </c>
      <c r="S34" s="329">
        <v>0</v>
      </c>
      <c r="T34" s="329">
        <v>0</v>
      </c>
      <c r="U34" s="329">
        <v>0</v>
      </c>
      <c r="V34" s="329">
        <v>0</v>
      </c>
      <c r="W34" s="329">
        <v>0</v>
      </c>
      <c r="X34" s="329">
        <v>0</v>
      </c>
      <c r="Y34" s="329">
        <v>0</v>
      </c>
      <c r="DA34" s="72" t="s">
        <v>2662</v>
      </c>
    </row>
    <row r="35" spans="1:105" ht="12" customHeight="1" x14ac:dyDescent="0.25">
      <c r="A35" s="57" t="s">
        <v>2580</v>
      </c>
      <c r="B35" s="261">
        <v>30.15567780732006</v>
      </c>
      <c r="C35" s="261">
        <v>33.181056101283801</v>
      </c>
      <c r="D35" s="261">
        <v>32.581445106526438</v>
      </c>
      <c r="E35" s="261">
        <v>33.114150968511026</v>
      </c>
      <c r="F35" s="261">
        <v>24.063031790859171</v>
      </c>
      <c r="G35" s="261">
        <v>22.739769742667701</v>
      </c>
      <c r="H35" s="261">
        <v>23.08461303263805</v>
      </c>
      <c r="I35" s="261">
        <v>22.531717516640381</v>
      </c>
      <c r="J35" s="261">
        <v>17.453679644181751</v>
      </c>
      <c r="K35" s="261">
        <v>6.1419799853505408</v>
      </c>
      <c r="L35" s="261">
        <v>7.7875044618329268</v>
      </c>
      <c r="M35" s="261">
        <v>8.9302339472655277</v>
      </c>
      <c r="N35" s="261">
        <v>9.2754397780774553</v>
      </c>
      <c r="O35" s="261">
        <v>10.50450386169037</v>
      </c>
      <c r="P35" s="261">
        <v>16.27157247543526</v>
      </c>
      <c r="Q35" s="261">
        <v>17.738936453572531</v>
      </c>
      <c r="R35" s="261">
        <v>14.81307368851059</v>
      </c>
      <c r="S35" s="261">
        <v>18.687190615494149</v>
      </c>
      <c r="T35" s="261">
        <v>24.590851119735149</v>
      </c>
      <c r="U35" s="261">
        <v>29.9907093194022</v>
      </c>
      <c r="V35" s="261">
        <v>28.025869561226699</v>
      </c>
      <c r="W35" s="261">
        <v>40.915976318036748</v>
      </c>
      <c r="X35" s="261">
        <v>33.249343818753573</v>
      </c>
      <c r="Y35" s="261">
        <v>23.20443937072168</v>
      </c>
      <c r="DA35" s="70" t="s">
        <v>2663</v>
      </c>
    </row>
    <row r="36" spans="1:105" ht="12" customHeight="1" x14ac:dyDescent="0.25">
      <c r="A36" s="46" t="s">
        <v>28</v>
      </c>
      <c r="B36" s="229">
        <v>1.896526804896437</v>
      </c>
      <c r="C36" s="229">
        <v>6.9662113747671981</v>
      </c>
      <c r="D36" s="229">
        <v>5.3987809405328369</v>
      </c>
      <c r="E36" s="229">
        <v>9.5066549265334856</v>
      </c>
      <c r="F36" s="229">
        <v>8.7757497100011186</v>
      </c>
      <c r="G36" s="229">
        <v>8.9278648079023171</v>
      </c>
      <c r="H36" s="229">
        <v>6.7873887181506811</v>
      </c>
      <c r="I36" s="229">
        <v>4.495225191102981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2664</v>
      </c>
    </row>
    <row r="37" spans="1:105" ht="12" customHeight="1" x14ac:dyDescent="0.25">
      <c r="A37" s="46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2665</v>
      </c>
    </row>
    <row r="38" spans="1:105" ht="12" customHeight="1" x14ac:dyDescent="0.25">
      <c r="A38" s="46" t="s">
        <v>31</v>
      </c>
      <c r="B38" s="229">
        <v>0</v>
      </c>
      <c r="C38" s="229">
        <v>0</v>
      </c>
      <c r="D38" s="229">
        <v>0</v>
      </c>
      <c r="E38" s="229">
        <v>0</v>
      </c>
      <c r="F38" s="229">
        <v>0</v>
      </c>
      <c r="G38" s="229">
        <v>0</v>
      </c>
      <c r="H38" s="229">
        <v>0</v>
      </c>
      <c r="I38" s="229">
        <v>0</v>
      </c>
      <c r="J38" s="229">
        <v>0</v>
      </c>
      <c r="K38" s="229">
        <v>0</v>
      </c>
      <c r="L38" s="229">
        <v>0</v>
      </c>
      <c r="M38" s="229">
        <v>0</v>
      </c>
      <c r="N38" s="229">
        <v>2.8705772876932949</v>
      </c>
      <c r="O38" s="229">
        <v>1.411003489825863</v>
      </c>
      <c r="P38" s="229">
        <v>6.0034881781498033</v>
      </c>
      <c r="Q38" s="229">
        <v>1.863210362031158</v>
      </c>
      <c r="R38" s="229">
        <v>1.927215073691803</v>
      </c>
      <c r="S38" s="229">
        <v>3.4511054051753769</v>
      </c>
      <c r="T38" s="229">
        <v>3.4435835654556701</v>
      </c>
      <c r="U38" s="229">
        <v>4.5920235012964596</v>
      </c>
      <c r="V38" s="229">
        <v>4.3538685336532721</v>
      </c>
      <c r="W38" s="229">
        <v>4.1744937775447619</v>
      </c>
      <c r="X38" s="229">
        <v>5.4768566020690042</v>
      </c>
      <c r="Y38" s="229">
        <v>6.6928705948103087</v>
      </c>
      <c r="DA38" s="73" t="s">
        <v>2666</v>
      </c>
    </row>
    <row r="39" spans="1:105" ht="12" customHeight="1" x14ac:dyDescent="0.25">
      <c r="A39" s="46" t="s">
        <v>159</v>
      </c>
      <c r="B39" s="229">
        <v>0</v>
      </c>
      <c r="C39" s="229">
        <v>0</v>
      </c>
      <c r="D39" s="229">
        <v>0</v>
      </c>
      <c r="E39" s="229">
        <v>0</v>
      </c>
      <c r="F39" s="229">
        <v>0</v>
      </c>
      <c r="G39" s="229">
        <v>0</v>
      </c>
      <c r="H39" s="229">
        <v>0</v>
      </c>
      <c r="I39" s="229">
        <v>0</v>
      </c>
      <c r="J39" s="229">
        <v>0</v>
      </c>
      <c r="K39" s="229">
        <v>0</v>
      </c>
      <c r="L39" s="229">
        <v>0</v>
      </c>
      <c r="M39" s="229">
        <v>0</v>
      </c>
      <c r="N39" s="229">
        <v>1.501782761420988</v>
      </c>
      <c r="O39" s="229">
        <v>5.9264244666586956</v>
      </c>
      <c r="P39" s="229">
        <v>6.1520642154311327</v>
      </c>
      <c r="Q39" s="229">
        <v>6.6599265356803956</v>
      </c>
      <c r="R39" s="229">
        <v>5.9117320955647914</v>
      </c>
      <c r="S39" s="229">
        <v>13.6889294897169</v>
      </c>
      <c r="T39" s="229">
        <v>17.389145965986049</v>
      </c>
      <c r="U39" s="229">
        <v>16.96242489617666</v>
      </c>
      <c r="V39" s="229">
        <v>15.108176019885089</v>
      </c>
      <c r="W39" s="229">
        <v>9.2107122179666625</v>
      </c>
      <c r="X39" s="229">
        <v>5.9935421153816666</v>
      </c>
      <c r="Y39" s="229">
        <v>5.2789775429662136</v>
      </c>
      <c r="DA39" s="73" t="s">
        <v>2667</v>
      </c>
    </row>
    <row r="40" spans="1:105" ht="12" customHeight="1" x14ac:dyDescent="0.25">
      <c r="A40" s="46" t="s">
        <v>32</v>
      </c>
      <c r="B40" s="229">
        <v>28.259151002423629</v>
      </c>
      <c r="C40" s="229">
        <v>25.948371229673299</v>
      </c>
      <c r="D40" s="229">
        <v>26.813702708258599</v>
      </c>
      <c r="E40" s="229">
        <v>23.607496041977551</v>
      </c>
      <c r="F40" s="229">
        <v>15.25484435524916</v>
      </c>
      <c r="G40" s="229">
        <v>13.302086299131799</v>
      </c>
      <c r="H40" s="229">
        <v>15.6222335671054</v>
      </c>
      <c r="I40" s="229">
        <v>16.238536311746369</v>
      </c>
      <c r="J40" s="229">
        <v>15.14938576347779</v>
      </c>
      <c r="K40" s="229">
        <v>4.6955204950662059</v>
      </c>
      <c r="L40" s="229">
        <v>5.6734318044942373</v>
      </c>
      <c r="M40" s="229">
        <v>5.3398110804014092</v>
      </c>
      <c r="N40" s="229">
        <v>3.0617597505661842</v>
      </c>
      <c r="O40" s="229">
        <v>1.504977312953238</v>
      </c>
      <c r="P40" s="229">
        <v>3.201704113647414</v>
      </c>
      <c r="Q40" s="229">
        <v>7.9492953508788462</v>
      </c>
      <c r="R40" s="229">
        <v>6.1667993537814798</v>
      </c>
      <c r="S40" s="229">
        <v>0.19874299543464369</v>
      </c>
      <c r="T40" s="229">
        <v>2.160605046885812</v>
      </c>
      <c r="U40" s="229">
        <v>3.6052507774206659</v>
      </c>
      <c r="V40" s="229">
        <v>4.96355567996003</v>
      </c>
      <c r="W40" s="229">
        <v>17.354901087873959</v>
      </c>
      <c r="X40" s="229">
        <v>16.11206139907214</v>
      </c>
      <c r="Y40" s="229">
        <v>3.8414758758230598</v>
      </c>
      <c r="DA40" s="73" t="s">
        <v>2668</v>
      </c>
    </row>
    <row r="41" spans="1:105" ht="12" customHeight="1" x14ac:dyDescent="0.25">
      <c r="A41" s="46" t="s">
        <v>33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5.4885600003477648E-2</v>
      </c>
      <c r="T41" s="229">
        <v>1.0585940400111371</v>
      </c>
      <c r="U41" s="229">
        <v>3.912812640128883</v>
      </c>
      <c r="V41" s="229">
        <v>3.483479879997549</v>
      </c>
      <c r="W41" s="229">
        <v>5.9053705198347979</v>
      </c>
      <c r="X41" s="229">
        <v>1.222452000064481E-2</v>
      </c>
      <c r="Y41" s="229">
        <v>0</v>
      </c>
      <c r="DA41" s="73" t="s">
        <v>2669</v>
      </c>
    </row>
    <row r="42" spans="1:105" ht="12" customHeight="1" x14ac:dyDescent="0.25">
      <c r="A42" s="46" t="s">
        <v>35</v>
      </c>
      <c r="B42" s="229">
        <v>0</v>
      </c>
      <c r="C42" s="229">
        <v>0.26647349684329918</v>
      </c>
      <c r="D42" s="229">
        <v>0.36896145773500388</v>
      </c>
      <c r="E42" s="229">
        <v>0</v>
      </c>
      <c r="F42" s="229">
        <v>3.2437725608894193E-2</v>
      </c>
      <c r="G42" s="229">
        <v>0.50981863563358443</v>
      </c>
      <c r="H42" s="229">
        <v>0.67499074738197429</v>
      </c>
      <c r="I42" s="229">
        <v>1.797956013791036</v>
      </c>
      <c r="J42" s="229">
        <v>2.3042938807039639</v>
      </c>
      <c r="K42" s="229">
        <v>1.4464594902843351</v>
      </c>
      <c r="L42" s="229">
        <v>2.114072657338689</v>
      </c>
      <c r="M42" s="229">
        <v>3.590422866864118</v>
      </c>
      <c r="N42" s="229">
        <v>1.841319978396988</v>
      </c>
      <c r="O42" s="229">
        <v>1.6620985922525731</v>
      </c>
      <c r="P42" s="229">
        <v>0.9143159682069133</v>
      </c>
      <c r="Q42" s="229">
        <v>1.266504204982138</v>
      </c>
      <c r="R42" s="229">
        <v>0.80732716547251648</v>
      </c>
      <c r="S42" s="229">
        <v>1.293527125163753</v>
      </c>
      <c r="T42" s="229">
        <v>0.53892250139647935</v>
      </c>
      <c r="U42" s="229">
        <v>0.91819750437952552</v>
      </c>
      <c r="V42" s="229">
        <v>0.11678944773075541</v>
      </c>
      <c r="W42" s="229">
        <v>4.2704987148165783</v>
      </c>
      <c r="X42" s="229">
        <v>5.6546591822301133</v>
      </c>
      <c r="Y42" s="229">
        <v>7.3911153571220973</v>
      </c>
      <c r="DA42" s="73" t="s">
        <v>2670</v>
      </c>
    </row>
    <row r="43" spans="1:105" ht="12" customHeight="1" x14ac:dyDescent="0.25">
      <c r="A43" s="46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2671</v>
      </c>
    </row>
    <row r="44" spans="1:105" ht="12" customHeight="1" x14ac:dyDescent="0.25">
      <c r="A44" s="46" t="s">
        <v>38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2672</v>
      </c>
    </row>
    <row r="45" spans="1:105" ht="12" customHeight="1" x14ac:dyDescent="0.25">
      <c r="A45" s="46" t="s">
        <v>39</v>
      </c>
      <c r="B45" s="229">
        <v>0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0</v>
      </c>
      <c r="Y45" s="229">
        <v>0</v>
      </c>
      <c r="DA45" s="73" t="s">
        <v>2673</v>
      </c>
    </row>
    <row r="46" spans="1:105" ht="12" customHeight="1" x14ac:dyDescent="0.25">
      <c r="A46" s="57" t="s">
        <v>2592</v>
      </c>
      <c r="B46" s="261">
        <v>0</v>
      </c>
      <c r="C46" s="261">
        <v>0</v>
      </c>
      <c r="D46" s="261">
        <v>0</v>
      </c>
      <c r="E46" s="261">
        <v>0</v>
      </c>
      <c r="F46" s="261">
        <v>0</v>
      </c>
      <c r="G46" s="261">
        <v>0</v>
      </c>
      <c r="H46" s="261">
        <v>0</v>
      </c>
      <c r="I46" s="261">
        <v>0</v>
      </c>
      <c r="J46" s="261">
        <v>0</v>
      </c>
      <c r="K46" s="261">
        <v>0</v>
      </c>
      <c r="L46" s="261">
        <v>0</v>
      </c>
      <c r="M46" s="261">
        <v>0</v>
      </c>
      <c r="N46" s="261">
        <v>0</v>
      </c>
      <c r="O46" s="261">
        <v>0</v>
      </c>
      <c r="P46" s="261">
        <v>0</v>
      </c>
      <c r="Q46" s="261">
        <v>0</v>
      </c>
      <c r="R46" s="261">
        <v>0</v>
      </c>
      <c r="S46" s="261">
        <v>0</v>
      </c>
      <c r="T46" s="261">
        <v>0</v>
      </c>
      <c r="U46" s="261">
        <v>0</v>
      </c>
      <c r="V46" s="261">
        <v>0</v>
      </c>
      <c r="W46" s="261">
        <v>0</v>
      </c>
      <c r="X46" s="261">
        <v>0</v>
      </c>
      <c r="Y46" s="261">
        <v>0</v>
      </c>
      <c r="DA46" s="70" t="s">
        <v>2674</v>
      </c>
    </row>
    <row r="47" spans="1:105" ht="12" customHeight="1" x14ac:dyDescent="0.25">
      <c r="A47" s="41" t="s">
        <v>2594</v>
      </c>
      <c r="B47" s="350">
        <v>0</v>
      </c>
      <c r="C47" s="350">
        <v>0</v>
      </c>
      <c r="D47" s="350">
        <v>0</v>
      </c>
      <c r="E47" s="350">
        <v>0</v>
      </c>
      <c r="F47" s="350">
        <v>0</v>
      </c>
      <c r="G47" s="350">
        <v>0</v>
      </c>
      <c r="H47" s="350">
        <v>0</v>
      </c>
      <c r="I47" s="350">
        <v>0</v>
      </c>
      <c r="J47" s="350">
        <v>0</v>
      </c>
      <c r="K47" s="350">
        <v>0</v>
      </c>
      <c r="L47" s="350">
        <v>0</v>
      </c>
      <c r="M47" s="350">
        <v>0</v>
      </c>
      <c r="N47" s="350">
        <v>0</v>
      </c>
      <c r="O47" s="350">
        <v>0</v>
      </c>
      <c r="P47" s="350">
        <v>0</v>
      </c>
      <c r="Q47" s="350">
        <v>0</v>
      </c>
      <c r="R47" s="350">
        <v>0</v>
      </c>
      <c r="S47" s="350">
        <v>0</v>
      </c>
      <c r="T47" s="350">
        <v>0</v>
      </c>
      <c r="U47" s="350">
        <v>0</v>
      </c>
      <c r="V47" s="350">
        <v>0</v>
      </c>
      <c r="W47" s="350">
        <v>0</v>
      </c>
      <c r="X47" s="350">
        <v>0</v>
      </c>
      <c r="Y47" s="350">
        <v>0</v>
      </c>
      <c r="DA47" s="97" t="s">
        <v>2675</v>
      </c>
    </row>
    <row r="48" spans="1:105" ht="12" customHeight="1" x14ac:dyDescent="0.25">
      <c r="A48" s="172"/>
      <c r="B48" s="172"/>
      <c r="C48" s="172"/>
      <c r="D48" s="172"/>
      <c r="E48" s="172"/>
      <c r="F48" s="172"/>
      <c r="G48" s="172"/>
      <c r="H48" s="172"/>
      <c r="I48" s="172"/>
      <c r="J48" s="172"/>
      <c r="K48" s="172"/>
      <c r="L48" s="172"/>
      <c r="M48" s="172"/>
      <c r="N48" s="172"/>
      <c r="O48" s="172"/>
      <c r="P48" s="172"/>
      <c r="Q48" s="172"/>
      <c r="R48" s="172"/>
      <c r="S48" s="172"/>
      <c r="T48" s="172"/>
      <c r="U48" s="172"/>
      <c r="V48" s="172"/>
      <c r="W48" s="172"/>
      <c r="X48" s="172"/>
      <c r="Y48" s="172"/>
      <c r="DA48" s="176"/>
    </row>
    <row r="49" spans="1:105" ht="15" customHeight="1" x14ac:dyDescent="0.25">
      <c r="A49" s="32" t="s">
        <v>429</v>
      </c>
      <c r="B49" s="257"/>
      <c r="C49" s="257"/>
      <c r="D49" s="257"/>
      <c r="E49" s="257"/>
      <c r="F49" s="257"/>
      <c r="G49" s="257"/>
      <c r="H49" s="257"/>
      <c r="I49" s="257"/>
      <c r="J49" s="257"/>
      <c r="K49" s="257"/>
      <c r="L49" s="257"/>
      <c r="M49" s="257"/>
      <c r="N49" s="257"/>
      <c r="O49" s="257"/>
      <c r="P49" s="257"/>
      <c r="Q49" s="257"/>
      <c r="R49" s="257"/>
      <c r="S49" s="257"/>
      <c r="T49" s="257"/>
      <c r="U49" s="257"/>
      <c r="V49" s="257"/>
      <c r="W49" s="257"/>
      <c r="X49" s="257"/>
      <c r="Y49" s="257"/>
      <c r="DA49" s="88"/>
    </row>
    <row r="50" spans="1:105" ht="12" customHeight="1" x14ac:dyDescent="0.25">
      <c r="A50" s="172"/>
      <c r="B50" s="172"/>
      <c r="C50" s="172"/>
      <c r="D50" s="172"/>
      <c r="E50" s="172"/>
      <c r="F50" s="172"/>
      <c r="G50" s="172"/>
      <c r="H50" s="172"/>
      <c r="I50" s="172"/>
      <c r="J50" s="172"/>
      <c r="K50" s="172"/>
      <c r="L50" s="172"/>
      <c r="M50" s="172"/>
      <c r="N50" s="172"/>
      <c r="O50" s="172"/>
      <c r="P50" s="172"/>
      <c r="Q50" s="172"/>
      <c r="R50" s="172"/>
      <c r="S50" s="172"/>
      <c r="T50" s="172"/>
      <c r="U50" s="172"/>
      <c r="V50" s="172"/>
      <c r="W50" s="172"/>
      <c r="X50" s="172"/>
      <c r="Y50" s="172"/>
      <c r="DA50" s="176"/>
    </row>
    <row r="51" spans="1:105" ht="12" customHeight="1" x14ac:dyDescent="0.25">
      <c r="A51" s="35" t="s">
        <v>24</v>
      </c>
      <c r="B51" s="232">
        <f t="shared" ref="B51:Y51" si="3">SUM(B$52:B$56,B$58:B$59,B$61:B$62,B$64:B$68)</f>
        <v>0.99999999999999989</v>
      </c>
      <c r="C51" s="232">
        <f t="shared" si="3"/>
        <v>1</v>
      </c>
      <c r="D51" s="232">
        <f t="shared" si="3"/>
        <v>1</v>
      </c>
      <c r="E51" s="232">
        <f t="shared" si="3"/>
        <v>0.99999999999999989</v>
      </c>
      <c r="F51" s="232">
        <f t="shared" si="3"/>
        <v>1.0000000000000002</v>
      </c>
      <c r="G51" s="232">
        <f t="shared" si="3"/>
        <v>0.99999999999999989</v>
      </c>
      <c r="H51" s="232">
        <f t="shared" si="3"/>
        <v>1</v>
      </c>
      <c r="I51" s="232">
        <f t="shared" si="3"/>
        <v>1</v>
      </c>
      <c r="J51" s="232">
        <f t="shared" si="3"/>
        <v>0.99999999999999978</v>
      </c>
      <c r="K51" s="232">
        <f t="shared" si="3"/>
        <v>0.99999999999999978</v>
      </c>
      <c r="L51" s="232">
        <f t="shared" si="3"/>
        <v>1</v>
      </c>
      <c r="M51" s="232">
        <f t="shared" si="3"/>
        <v>0.99999999999999978</v>
      </c>
      <c r="N51" s="232">
        <f t="shared" si="3"/>
        <v>1</v>
      </c>
      <c r="O51" s="232">
        <f t="shared" si="3"/>
        <v>0.99999999999999989</v>
      </c>
      <c r="P51" s="232">
        <f t="shared" si="3"/>
        <v>1</v>
      </c>
      <c r="Q51" s="232">
        <f t="shared" si="3"/>
        <v>0.99999999999999989</v>
      </c>
      <c r="R51" s="232">
        <f t="shared" si="3"/>
        <v>1.0000000000000002</v>
      </c>
      <c r="S51" s="232">
        <f t="shared" si="3"/>
        <v>1</v>
      </c>
      <c r="T51" s="232">
        <f t="shared" si="3"/>
        <v>1</v>
      </c>
      <c r="U51" s="232">
        <f t="shared" si="3"/>
        <v>1</v>
      </c>
      <c r="V51" s="232">
        <f t="shared" si="3"/>
        <v>1.0000000000000002</v>
      </c>
      <c r="W51" s="232">
        <f t="shared" si="3"/>
        <v>1.0000000000000002</v>
      </c>
      <c r="X51" s="232">
        <f t="shared" si="3"/>
        <v>0.99999999999999978</v>
      </c>
      <c r="Y51" s="232">
        <f t="shared" si="3"/>
        <v>1.0000000000000002</v>
      </c>
      <c r="DA51" s="95"/>
    </row>
    <row r="52" spans="1:105" ht="12" customHeight="1" x14ac:dyDescent="0.25">
      <c r="A52" s="55" t="s">
        <v>91</v>
      </c>
      <c r="B52" s="299">
        <f t="shared" ref="B52:Y52" si="4">IF(B$6=0,0,B$6/B$5)</f>
        <v>0</v>
      </c>
      <c r="C52" s="299">
        <f t="shared" si="4"/>
        <v>0</v>
      </c>
      <c r="D52" s="299">
        <f t="shared" si="4"/>
        <v>0</v>
      </c>
      <c r="E52" s="299">
        <f t="shared" si="4"/>
        <v>0</v>
      </c>
      <c r="F52" s="299">
        <f t="shared" si="4"/>
        <v>0</v>
      </c>
      <c r="G52" s="299">
        <f t="shared" si="4"/>
        <v>0</v>
      </c>
      <c r="H52" s="299">
        <f t="shared" si="4"/>
        <v>0</v>
      </c>
      <c r="I52" s="299">
        <f t="shared" si="4"/>
        <v>0</v>
      </c>
      <c r="J52" s="299">
        <f t="shared" si="4"/>
        <v>0</v>
      </c>
      <c r="K52" s="299">
        <f t="shared" si="4"/>
        <v>0</v>
      </c>
      <c r="L52" s="299">
        <f t="shared" si="4"/>
        <v>0</v>
      </c>
      <c r="M52" s="299">
        <f t="shared" si="4"/>
        <v>0</v>
      </c>
      <c r="N52" s="299">
        <f t="shared" si="4"/>
        <v>0</v>
      </c>
      <c r="O52" s="299">
        <f t="shared" si="4"/>
        <v>0</v>
      </c>
      <c r="P52" s="299">
        <f t="shared" si="4"/>
        <v>0</v>
      </c>
      <c r="Q52" s="299">
        <f t="shared" si="4"/>
        <v>0</v>
      </c>
      <c r="R52" s="299">
        <f t="shared" si="4"/>
        <v>0</v>
      </c>
      <c r="S52" s="299">
        <f t="shared" si="4"/>
        <v>0</v>
      </c>
      <c r="T52" s="299">
        <f t="shared" si="4"/>
        <v>0</v>
      </c>
      <c r="U52" s="299">
        <f t="shared" si="4"/>
        <v>0</v>
      </c>
      <c r="V52" s="299">
        <f t="shared" si="4"/>
        <v>0</v>
      </c>
      <c r="W52" s="299">
        <f t="shared" si="4"/>
        <v>0</v>
      </c>
      <c r="X52" s="299">
        <f t="shared" si="4"/>
        <v>0</v>
      </c>
      <c r="Y52" s="299">
        <f t="shared" si="4"/>
        <v>0</v>
      </c>
      <c r="DA52" s="67"/>
    </row>
    <row r="53" spans="1:105" ht="12" customHeight="1" x14ac:dyDescent="0.25">
      <c r="A53" s="173" t="s">
        <v>92</v>
      </c>
      <c r="B53" s="233">
        <f t="shared" ref="B53:Y53" si="5">IF(B$7=0,0,B$7/B$5)</f>
        <v>0</v>
      </c>
      <c r="C53" s="233">
        <f t="shared" si="5"/>
        <v>0</v>
      </c>
      <c r="D53" s="233">
        <f t="shared" si="5"/>
        <v>0</v>
      </c>
      <c r="E53" s="233">
        <f t="shared" si="5"/>
        <v>0</v>
      </c>
      <c r="F53" s="233">
        <f t="shared" si="5"/>
        <v>0</v>
      </c>
      <c r="G53" s="233">
        <f t="shared" si="5"/>
        <v>0</v>
      </c>
      <c r="H53" s="233">
        <f t="shared" si="5"/>
        <v>0</v>
      </c>
      <c r="I53" s="233">
        <f t="shared" si="5"/>
        <v>0</v>
      </c>
      <c r="J53" s="233">
        <f t="shared" si="5"/>
        <v>0</v>
      </c>
      <c r="K53" s="233">
        <f t="shared" si="5"/>
        <v>0</v>
      </c>
      <c r="L53" s="233">
        <f t="shared" si="5"/>
        <v>0</v>
      </c>
      <c r="M53" s="233">
        <f t="shared" si="5"/>
        <v>0</v>
      </c>
      <c r="N53" s="233">
        <f t="shared" si="5"/>
        <v>0</v>
      </c>
      <c r="O53" s="233">
        <f t="shared" si="5"/>
        <v>0</v>
      </c>
      <c r="P53" s="233">
        <f t="shared" si="5"/>
        <v>0</v>
      </c>
      <c r="Q53" s="233">
        <f t="shared" si="5"/>
        <v>0</v>
      </c>
      <c r="R53" s="233">
        <f t="shared" si="5"/>
        <v>0</v>
      </c>
      <c r="S53" s="233">
        <f t="shared" si="5"/>
        <v>0</v>
      </c>
      <c r="T53" s="233">
        <f t="shared" si="5"/>
        <v>0</v>
      </c>
      <c r="U53" s="233">
        <f t="shared" si="5"/>
        <v>0</v>
      </c>
      <c r="V53" s="233">
        <f t="shared" si="5"/>
        <v>0</v>
      </c>
      <c r="W53" s="233">
        <f t="shared" si="5"/>
        <v>0</v>
      </c>
      <c r="X53" s="233">
        <f t="shared" si="5"/>
        <v>0</v>
      </c>
      <c r="Y53" s="233">
        <f t="shared" si="5"/>
        <v>0</v>
      </c>
      <c r="DA53" s="177"/>
    </row>
    <row r="54" spans="1:105" ht="12" customHeight="1" x14ac:dyDescent="0.25">
      <c r="A54" s="173" t="s">
        <v>93</v>
      </c>
      <c r="B54" s="233">
        <f t="shared" ref="B54:Y54" si="6">IF(B$8=0,0,B$8/B$5)</f>
        <v>0</v>
      </c>
      <c r="C54" s="233">
        <f t="shared" si="6"/>
        <v>0</v>
      </c>
      <c r="D54" s="233">
        <f t="shared" si="6"/>
        <v>0</v>
      </c>
      <c r="E54" s="233">
        <f t="shared" si="6"/>
        <v>0</v>
      </c>
      <c r="F54" s="233">
        <f t="shared" si="6"/>
        <v>0</v>
      </c>
      <c r="G54" s="233">
        <f t="shared" si="6"/>
        <v>0</v>
      </c>
      <c r="H54" s="233">
        <f t="shared" si="6"/>
        <v>0</v>
      </c>
      <c r="I54" s="233">
        <f t="shared" si="6"/>
        <v>0</v>
      </c>
      <c r="J54" s="233">
        <f t="shared" si="6"/>
        <v>0</v>
      </c>
      <c r="K54" s="233">
        <f t="shared" si="6"/>
        <v>0</v>
      </c>
      <c r="L54" s="233">
        <f t="shared" si="6"/>
        <v>0</v>
      </c>
      <c r="M54" s="233">
        <f t="shared" si="6"/>
        <v>0</v>
      </c>
      <c r="N54" s="233">
        <f t="shared" si="6"/>
        <v>0</v>
      </c>
      <c r="O54" s="233">
        <f t="shared" si="6"/>
        <v>0</v>
      </c>
      <c r="P54" s="233">
        <f t="shared" si="6"/>
        <v>0</v>
      </c>
      <c r="Q54" s="233">
        <f t="shared" si="6"/>
        <v>0</v>
      </c>
      <c r="R54" s="233">
        <f t="shared" si="6"/>
        <v>0</v>
      </c>
      <c r="S54" s="233">
        <f t="shared" si="6"/>
        <v>0</v>
      </c>
      <c r="T54" s="233">
        <f t="shared" si="6"/>
        <v>0</v>
      </c>
      <c r="U54" s="233">
        <f t="shared" si="6"/>
        <v>0</v>
      </c>
      <c r="V54" s="233">
        <f t="shared" si="6"/>
        <v>0</v>
      </c>
      <c r="W54" s="233">
        <f t="shared" si="6"/>
        <v>0</v>
      </c>
      <c r="X54" s="233">
        <f t="shared" si="6"/>
        <v>0</v>
      </c>
      <c r="Y54" s="233">
        <f t="shared" si="6"/>
        <v>0</v>
      </c>
      <c r="DA54" s="177"/>
    </row>
    <row r="55" spans="1:105" ht="12" customHeight="1" x14ac:dyDescent="0.25">
      <c r="A55" s="173" t="s">
        <v>94</v>
      </c>
      <c r="B55" s="233">
        <f t="shared" ref="B55:Y55" si="7">IF(B$9=0,0,B$9/B$5)</f>
        <v>0</v>
      </c>
      <c r="C55" s="233">
        <f t="shared" si="7"/>
        <v>0</v>
      </c>
      <c r="D55" s="233">
        <f t="shared" si="7"/>
        <v>0</v>
      </c>
      <c r="E55" s="233">
        <f t="shared" si="7"/>
        <v>0</v>
      </c>
      <c r="F55" s="233">
        <f t="shared" si="7"/>
        <v>0</v>
      </c>
      <c r="G55" s="233">
        <f t="shared" si="7"/>
        <v>0</v>
      </c>
      <c r="H55" s="233">
        <f t="shared" si="7"/>
        <v>0</v>
      </c>
      <c r="I55" s="233">
        <f t="shared" si="7"/>
        <v>0</v>
      </c>
      <c r="J55" s="233">
        <f t="shared" si="7"/>
        <v>0</v>
      </c>
      <c r="K55" s="233">
        <f t="shared" si="7"/>
        <v>0</v>
      </c>
      <c r="L55" s="233">
        <f t="shared" si="7"/>
        <v>0</v>
      </c>
      <c r="M55" s="233">
        <f t="shared" si="7"/>
        <v>0</v>
      </c>
      <c r="N55" s="233">
        <f t="shared" si="7"/>
        <v>0</v>
      </c>
      <c r="O55" s="233">
        <f t="shared" si="7"/>
        <v>0</v>
      </c>
      <c r="P55" s="233">
        <f t="shared" si="7"/>
        <v>0</v>
      </c>
      <c r="Q55" s="233">
        <f t="shared" si="7"/>
        <v>0</v>
      </c>
      <c r="R55" s="233">
        <f t="shared" si="7"/>
        <v>0</v>
      </c>
      <c r="S55" s="233">
        <f t="shared" si="7"/>
        <v>0</v>
      </c>
      <c r="T55" s="233">
        <f t="shared" si="7"/>
        <v>0</v>
      </c>
      <c r="U55" s="233">
        <f t="shared" si="7"/>
        <v>0</v>
      </c>
      <c r="V55" s="233">
        <f t="shared" si="7"/>
        <v>0</v>
      </c>
      <c r="W55" s="233">
        <f t="shared" si="7"/>
        <v>0</v>
      </c>
      <c r="X55" s="233">
        <f t="shared" si="7"/>
        <v>0</v>
      </c>
      <c r="Y55" s="233">
        <f t="shared" si="7"/>
        <v>0</v>
      </c>
      <c r="DA55" s="177"/>
    </row>
    <row r="56" spans="1:105" ht="12" customHeight="1" x14ac:dyDescent="0.25">
      <c r="A56" s="56" t="s">
        <v>95</v>
      </c>
      <c r="B56" s="300">
        <f t="shared" ref="B56:Y56" si="8">IF(B$10=0,0,B$10/B$5)</f>
        <v>0</v>
      </c>
      <c r="C56" s="300">
        <f t="shared" si="8"/>
        <v>2.8388378440335121E-4</v>
      </c>
      <c r="D56" s="300">
        <f t="shared" si="8"/>
        <v>3.7082337610809898E-4</v>
      </c>
      <c r="E56" s="300">
        <f t="shared" si="8"/>
        <v>0</v>
      </c>
      <c r="F56" s="300">
        <f t="shared" si="8"/>
        <v>2.8967514580116869E-5</v>
      </c>
      <c r="G56" s="300">
        <f t="shared" si="8"/>
        <v>4.3011696721014414E-4</v>
      </c>
      <c r="H56" s="300">
        <f t="shared" si="8"/>
        <v>5.4385399595026395E-4</v>
      </c>
      <c r="I56" s="300">
        <f t="shared" si="8"/>
        <v>1.2526807577702892E-3</v>
      </c>
      <c r="J56" s="300">
        <f t="shared" si="8"/>
        <v>1.4397915938648882E-3</v>
      </c>
      <c r="K56" s="300">
        <f t="shared" si="8"/>
        <v>1.8566135684288079E-2</v>
      </c>
      <c r="L56" s="300">
        <f t="shared" si="8"/>
        <v>1.0508335946186468E-2</v>
      </c>
      <c r="M56" s="300">
        <f t="shared" si="8"/>
        <v>2.8108141409771102E-3</v>
      </c>
      <c r="N56" s="300">
        <f t="shared" si="8"/>
        <v>1.218684418909227E-2</v>
      </c>
      <c r="O56" s="300">
        <f t="shared" si="8"/>
        <v>2.2156641884585639E-2</v>
      </c>
      <c r="P56" s="300">
        <f t="shared" si="8"/>
        <v>2.3914565327921279E-2</v>
      </c>
      <c r="Q56" s="300">
        <f t="shared" si="8"/>
        <v>2.6085838745850454E-2</v>
      </c>
      <c r="R56" s="300">
        <f t="shared" si="8"/>
        <v>2.6086067883066791E-2</v>
      </c>
      <c r="S56" s="300">
        <f t="shared" si="8"/>
        <v>2.0360188827414256E-2</v>
      </c>
      <c r="T56" s="300">
        <f t="shared" si="8"/>
        <v>1.9760717491914413E-2</v>
      </c>
      <c r="U56" s="300">
        <f t="shared" si="8"/>
        <v>1.3073169476985854E-2</v>
      </c>
      <c r="V56" s="300">
        <f t="shared" si="8"/>
        <v>1.3112219400671421E-2</v>
      </c>
      <c r="W56" s="300">
        <f t="shared" si="8"/>
        <v>1.5864361156102978E-2</v>
      </c>
      <c r="X56" s="300">
        <f t="shared" si="8"/>
        <v>1.3380882470257548E-2</v>
      </c>
      <c r="Y56" s="300">
        <f t="shared" si="8"/>
        <v>1.8172703793157264E-2</v>
      </c>
      <c r="DA56" s="68"/>
    </row>
    <row r="57" spans="1:105" ht="12" customHeight="1" x14ac:dyDescent="0.25">
      <c r="A57" s="174" t="s">
        <v>2555</v>
      </c>
      <c r="B57" s="301">
        <f t="shared" ref="B57:Y57" si="9">IF(B$16=0,0,B$16/B$5)</f>
        <v>0.16368256343516333</v>
      </c>
      <c r="C57" s="301">
        <f t="shared" si="9"/>
        <v>0.17352973114996945</v>
      </c>
      <c r="D57" s="301">
        <f t="shared" si="9"/>
        <v>0.16494275727964275</v>
      </c>
      <c r="E57" s="301">
        <f t="shared" si="9"/>
        <v>0.1008955897881305</v>
      </c>
      <c r="F57" s="301">
        <f t="shared" si="9"/>
        <v>0.12021209125405961</v>
      </c>
      <c r="G57" s="301">
        <f t="shared" si="9"/>
        <v>0.10936193232326645</v>
      </c>
      <c r="H57" s="301">
        <f t="shared" si="9"/>
        <v>0.10653227207712287</v>
      </c>
      <c r="I57" s="301">
        <f t="shared" si="9"/>
        <v>9.2324860342036963E-2</v>
      </c>
      <c r="J57" s="301">
        <f t="shared" si="9"/>
        <v>6.6342795393137463E-2</v>
      </c>
      <c r="K57" s="301">
        <f t="shared" si="9"/>
        <v>0.25760600572411702</v>
      </c>
      <c r="L57" s="301">
        <f t="shared" si="9"/>
        <v>0.19346809997011977</v>
      </c>
      <c r="M57" s="301">
        <f t="shared" si="9"/>
        <v>4.4083776281280386E-2</v>
      </c>
      <c r="N57" s="301">
        <f t="shared" si="9"/>
        <v>0.1789603853564638</v>
      </c>
      <c r="O57" s="301">
        <f t="shared" si="9"/>
        <v>0.18189691553430282</v>
      </c>
      <c r="P57" s="301">
        <f t="shared" si="9"/>
        <v>0.24254948302965279</v>
      </c>
      <c r="Q57" s="301">
        <f t="shared" si="9"/>
        <v>0.25167510984139985</v>
      </c>
      <c r="R57" s="301">
        <f t="shared" si="9"/>
        <v>0.24881318186688831</v>
      </c>
      <c r="S57" s="301">
        <f t="shared" si="9"/>
        <v>0.15610597204445631</v>
      </c>
      <c r="T57" s="301">
        <f t="shared" si="9"/>
        <v>0.15890775250921557</v>
      </c>
      <c r="U57" s="301">
        <f t="shared" si="9"/>
        <v>0.11788610879309722</v>
      </c>
      <c r="V57" s="301">
        <f t="shared" si="9"/>
        <v>0.12874603056159056</v>
      </c>
      <c r="W57" s="301">
        <f t="shared" si="9"/>
        <v>0.20457156891357661</v>
      </c>
      <c r="X57" s="301">
        <f t="shared" si="9"/>
        <v>0.19431463451660946</v>
      </c>
      <c r="Y57" s="301">
        <f t="shared" si="9"/>
        <v>0.1849799034670479</v>
      </c>
      <c r="DA57" s="178"/>
    </row>
    <row r="58" spans="1:105" ht="12" customHeight="1" x14ac:dyDescent="0.25">
      <c r="A58" s="62" t="s">
        <v>2556</v>
      </c>
      <c r="B58" s="302">
        <f t="shared" ref="B58:Y58" si="10">IF(B$17=0,0,B$17/B$5)</f>
        <v>0.16368256343516333</v>
      </c>
      <c r="C58" s="302">
        <f t="shared" si="10"/>
        <v>0.17352973114996945</v>
      </c>
      <c r="D58" s="302">
        <f t="shared" si="10"/>
        <v>0.16494275727964275</v>
      </c>
      <c r="E58" s="302">
        <f t="shared" si="10"/>
        <v>0.1008955897881305</v>
      </c>
      <c r="F58" s="302">
        <f t="shared" si="10"/>
        <v>0.12021209125405961</v>
      </c>
      <c r="G58" s="302">
        <f t="shared" si="10"/>
        <v>0.10936193232326645</v>
      </c>
      <c r="H58" s="302">
        <f t="shared" si="10"/>
        <v>0.10653227207712287</v>
      </c>
      <c r="I58" s="302">
        <f t="shared" si="10"/>
        <v>9.2324860342036963E-2</v>
      </c>
      <c r="J58" s="302">
        <f t="shared" si="10"/>
        <v>6.6342795393137463E-2</v>
      </c>
      <c r="K58" s="302">
        <f t="shared" si="10"/>
        <v>0.25760600572411702</v>
      </c>
      <c r="L58" s="302">
        <f t="shared" si="10"/>
        <v>0.19346809997011977</v>
      </c>
      <c r="M58" s="302">
        <f t="shared" si="10"/>
        <v>4.4083776281280386E-2</v>
      </c>
      <c r="N58" s="302">
        <f t="shared" si="10"/>
        <v>0.1789603853564638</v>
      </c>
      <c r="O58" s="302">
        <f t="shared" si="10"/>
        <v>0.18189691553430282</v>
      </c>
      <c r="P58" s="302">
        <f t="shared" si="10"/>
        <v>0.24254948302965279</v>
      </c>
      <c r="Q58" s="302">
        <f t="shared" si="10"/>
        <v>0.25167510984139985</v>
      </c>
      <c r="R58" s="302">
        <f t="shared" si="10"/>
        <v>0.24881318186688831</v>
      </c>
      <c r="S58" s="302">
        <f t="shared" si="10"/>
        <v>0.15610597204445631</v>
      </c>
      <c r="T58" s="302">
        <f t="shared" si="10"/>
        <v>0.15890775250921557</v>
      </c>
      <c r="U58" s="302">
        <f t="shared" si="10"/>
        <v>0.11788610879309722</v>
      </c>
      <c r="V58" s="302">
        <f t="shared" si="10"/>
        <v>0.12874603056159056</v>
      </c>
      <c r="W58" s="302">
        <f t="shared" si="10"/>
        <v>0.20457156891357661</v>
      </c>
      <c r="X58" s="302">
        <f t="shared" si="10"/>
        <v>0.19431463451660946</v>
      </c>
      <c r="Y58" s="302">
        <f t="shared" si="10"/>
        <v>0.1849799034670479</v>
      </c>
      <c r="DA58" s="72"/>
    </row>
    <row r="59" spans="1:105" ht="12" customHeight="1" x14ac:dyDescent="0.25">
      <c r="A59" s="62" t="s">
        <v>2563</v>
      </c>
      <c r="B59" s="302">
        <f t="shared" ref="B59:Y59" si="11">IF(B$23=0,0,B$23/B$5)</f>
        <v>0</v>
      </c>
      <c r="C59" s="302">
        <f t="shared" si="11"/>
        <v>0</v>
      </c>
      <c r="D59" s="302">
        <f t="shared" si="11"/>
        <v>0</v>
      </c>
      <c r="E59" s="302">
        <f t="shared" si="11"/>
        <v>0</v>
      </c>
      <c r="F59" s="302">
        <f t="shared" si="11"/>
        <v>0</v>
      </c>
      <c r="G59" s="302">
        <f t="shared" si="11"/>
        <v>0</v>
      </c>
      <c r="H59" s="302">
        <f t="shared" si="11"/>
        <v>0</v>
      </c>
      <c r="I59" s="302">
        <f t="shared" si="11"/>
        <v>0</v>
      </c>
      <c r="J59" s="302">
        <f t="shared" si="11"/>
        <v>0</v>
      </c>
      <c r="K59" s="302">
        <f t="shared" si="11"/>
        <v>0</v>
      </c>
      <c r="L59" s="302">
        <f t="shared" si="11"/>
        <v>0</v>
      </c>
      <c r="M59" s="302">
        <f t="shared" si="11"/>
        <v>0</v>
      </c>
      <c r="N59" s="302">
        <f t="shared" si="11"/>
        <v>0</v>
      </c>
      <c r="O59" s="302">
        <f t="shared" si="11"/>
        <v>0</v>
      </c>
      <c r="P59" s="302">
        <f t="shared" si="11"/>
        <v>0</v>
      </c>
      <c r="Q59" s="302">
        <f t="shared" si="11"/>
        <v>0</v>
      </c>
      <c r="R59" s="302">
        <f t="shared" si="11"/>
        <v>0</v>
      </c>
      <c r="S59" s="302">
        <f t="shared" si="11"/>
        <v>0</v>
      </c>
      <c r="T59" s="302">
        <f t="shared" si="11"/>
        <v>0</v>
      </c>
      <c r="U59" s="302">
        <f t="shared" si="11"/>
        <v>0</v>
      </c>
      <c r="V59" s="302">
        <f t="shared" si="11"/>
        <v>0</v>
      </c>
      <c r="W59" s="302">
        <f t="shared" si="11"/>
        <v>0</v>
      </c>
      <c r="X59" s="302">
        <f t="shared" si="11"/>
        <v>0</v>
      </c>
      <c r="Y59" s="302">
        <f t="shared" si="11"/>
        <v>0</v>
      </c>
      <c r="DA59" s="72"/>
    </row>
    <row r="60" spans="1:105" ht="12" customHeight="1" x14ac:dyDescent="0.25">
      <c r="A60" s="174" t="s">
        <v>2565</v>
      </c>
      <c r="B60" s="301">
        <f t="shared" ref="B60:Y60" si="12">IF(B$24=0,0,B$24/B$5)</f>
        <v>0</v>
      </c>
      <c r="C60" s="301">
        <f t="shared" si="12"/>
        <v>5.6458242727768344E-2</v>
      </c>
      <c r="D60" s="301">
        <f t="shared" si="12"/>
        <v>6.4430563636476229E-2</v>
      </c>
      <c r="E60" s="301">
        <f t="shared" si="12"/>
        <v>0</v>
      </c>
      <c r="F60" s="301">
        <f t="shared" si="12"/>
        <v>3.6704607181068168E-2</v>
      </c>
      <c r="G60" s="301">
        <f t="shared" si="12"/>
        <v>8.6867502446144843E-2</v>
      </c>
      <c r="H60" s="301">
        <f t="shared" si="12"/>
        <v>9.5760463244543501E-2</v>
      </c>
      <c r="I60" s="301">
        <f t="shared" si="12"/>
        <v>0.13014641357982482</v>
      </c>
      <c r="J60" s="301">
        <f t="shared" si="12"/>
        <v>0.16173548121974549</v>
      </c>
      <c r="K60" s="301">
        <f t="shared" si="12"/>
        <v>8.3432245937972521E-2</v>
      </c>
      <c r="L60" s="301">
        <f t="shared" si="12"/>
        <v>0.12239888641865931</v>
      </c>
      <c r="M60" s="301">
        <f t="shared" si="12"/>
        <v>0.21923871274242029</v>
      </c>
      <c r="N60" s="301">
        <f t="shared" si="12"/>
        <v>0.12807676107680332</v>
      </c>
      <c r="O60" s="301">
        <f t="shared" si="12"/>
        <v>0.11822654001907676</v>
      </c>
      <c r="P60" s="301">
        <f t="shared" si="12"/>
        <v>7.7162079271669071E-2</v>
      </c>
      <c r="Q60" s="301">
        <f t="shared" si="12"/>
        <v>7.3817218554585076E-2</v>
      </c>
      <c r="R60" s="301">
        <f t="shared" si="12"/>
        <v>6.9366004518309904E-2</v>
      </c>
      <c r="S60" s="301">
        <f t="shared" si="12"/>
        <v>0.11075669692785793</v>
      </c>
      <c r="T60" s="301">
        <f t="shared" si="12"/>
        <v>8.4601192554830562E-2</v>
      </c>
      <c r="U60" s="301">
        <f t="shared" si="12"/>
        <v>0.10391752679685284</v>
      </c>
      <c r="V60" s="301">
        <f t="shared" si="12"/>
        <v>5.7224412749118672E-2</v>
      </c>
      <c r="W60" s="301">
        <f t="shared" si="12"/>
        <v>9.8715616200016343E-2</v>
      </c>
      <c r="X60" s="301">
        <f t="shared" si="12"/>
        <v>0.11457247242113917</v>
      </c>
      <c r="Y60" s="301">
        <f t="shared" si="12"/>
        <v>0.13482400875988323</v>
      </c>
      <c r="DA60" s="178"/>
    </row>
    <row r="61" spans="1:105" ht="12" customHeight="1" x14ac:dyDescent="0.25">
      <c r="A61" s="62" t="s">
        <v>2566</v>
      </c>
      <c r="B61" s="302">
        <f t="shared" ref="B61:Y61" si="13">IF(B$25=0,0,B$25/B$5)</f>
        <v>0</v>
      </c>
      <c r="C61" s="302">
        <f t="shared" si="13"/>
        <v>5.6458242727768344E-2</v>
      </c>
      <c r="D61" s="302">
        <f t="shared" si="13"/>
        <v>6.4430563636476229E-2</v>
      </c>
      <c r="E61" s="302">
        <f t="shared" si="13"/>
        <v>0</v>
      </c>
      <c r="F61" s="302">
        <f t="shared" si="13"/>
        <v>3.6704607181068168E-2</v>
      </c>
      <c r="G61" s="302">
        <f t="shared" si="13"/>
        <v>8.6867502446144843E-2</v>
      </c>
      <c r="H61" s="302">
        <f t="shared" si="13"/>
        <v>9.5760463244543501E-2</v>
      </c>
      <c r="I61" s="302">
        <f t="shared" si="13"/>
        <v>0.13014641357982482</v>
      </c>
      <c r="J61" s="302">
        <f t="shared" si="13"/>
        <v>0.16173548121974549</v>
      </c>
      <c r="K61" s="302">
        <f t="shared" si="13"/>
        <v>8.3432245937972521E-2</v>
      </c>
      <c r="L61" s="302">
        <f t="shared" si="13"/>
        <v>0.12239888641865931</v>
      </c>
      <c r="M61" s="302">
        <f t="shared" si="13"/>
        <v>0.21923871274242029</v>
      </c>
      <c r="N61" s="302">
        <f t="shared" si="13"/>
        <v>0.12807676107680332</v>
      </c>
      <c r="O61" s="302">
        <f t="shared" si="13"/>
        <v>0.11822654001907676</v>
      </c>
      <c r="P61" s="302">
        <f t="shared" si="13"/>
        <v>7.7162079271669071E-2</v>
      </c>
      <c r="Q61" s="302">
        <f t="shared" si="13"/>
        <v>7.3817218554585076E-2</v>
      </c>
      <c r="R61" s="302">
        <f t="shared" si="13"/>
        <v>6.9366004518309904E-2</v>
      </c>
      <c r="S61" s="302">
        <f t="shared" si="13"/>
        <v>0.11075669692785793</v>
      </c>
      <c r="T61" s="302">
        <f t="shared" si="13"/>
        <v>8.4601192554830562E-2</v>
      </c>
      <c r="U61" s="302">
        <f t="shared" si="13"/>
        <v>0.10391752679685284</v>
      </c>
      <c r="V61" s="302">
        <f t="shared" si="13"/>
        <v>5.7224412749118672E-2</v>
      </c>
      <c r="W61" s="302">
        <f t="shared" si="13"/>
        <v>9.8715616200016343E-2</v>
      </c>
      <c r="X61" s="302">
        <f t="shared" si="13"/>
        <v>0.11457247242113917</v>
      </c>
      <c r="Y61" s="302">
        <f t="shared" si="13"/>
        <v>0.13482400875988323</v>
      </c>
      <c r="DA61" s="72"/>
    </row>
    <row r="62" spans="1:105" ht="12" customHeight="1" x14ac:dyDescent="0.25">
      <c r="A62" s="62" t="s">
        <v>2568</v>
      </c>
      <c r="B62" s="302">
        <f t="shared" ref="B62:Y62" si="14">IF(B$26=0,0,B$26/B$5)</f>
        <v>0</v>
      </c>
      <c r="C62" s="302">
        <f t="shared" si="14"/>
        <v>0</v>
      </c>
      <c r="D62" s="302">
        <f t="shared" si="14"/>
        <v>0</v>
      </c>
      <c r="E62" s="302">
        <f t="shared" si="14"/>
        <v>0</v>
      </c>
      <c r="F62" s="302">
        <f t="shared" si="14"/>
        <v>0</v>
      </c>
      <c r="G62" s="302">
        <f t="shared" si="14"/>
        <v>0</v>
      </c>
      <c r="H62" s="302">
        <f t="shared" si="14"/>
        <v>0</v>
      </c>
      <c r="I62" s="302">
        <f t="shared" si="14"/>
        <v>0</v>
      </c>
      <c r="J62" s="302">
        <f t="shared" si="14"/>
        <v>0</v>
      </c>
      <c r="K62" s="302">
        <f t="shared" si="14"/>
        <v>0</v>
      </c>
      <c r="L62" s="302">
        <f t="shared" si="14"/>
        <v>0</v>
      </c>
      <c r="M62" s="302">
        <f t="shared" si="14"/>
        <v>0</v>
      </c>
      <c r="N62" s="302">
        <f t="shared" si="14"/>
        <v>0</v>
      </c>
      <c r="O62" s="302">
        <f t="shared" si="14"/>
        <v>0</v>
      </c>
      <c r="P62" s="302">
        <f t="shared" si="14"/>
        <v>0</v>
      </c>
      <c r="Q62" s="302">
        <f t="shared" si="14"/>
        <v>0</v>
      </c>
      <c r="R62" s="302">
        <f t="shared" si="14"/>
        <v>0</v>
      </c>
      <c r="S62" s="302">
        <f t="shared" si="14"/>
        <v>0</v>
      </c>
      <c r="T62" s="302">
        <f t="shared" si="14"/>
        <v>0</v>
      </c>
      <c r="U62" s="302">
        <f t="shared" si="14"/>
        <v>0</v>
      </c>
      <c r="V62" s="302">
        <f t="shared" si="14"/>
        <v>0</v>
      </c>
      <c r="W62" s="302">
        <f t="shared" si="14"/>
        <v>0</v>
      </c>
      <c r="X62" s="302">
        <f t="shared" si="14"/>
        <v>0</v>
      </c>
      <c r="Y62" s="302">
        <f t="shared" si="14"/>
        <v>0</v>
      </c>
      <c r="DA62" s="72"/>
    </row>
    <row r="63" spans="1:105" ht="12" customHeight="1" x14ac:dyDescent="0.25">
      <c r="A63" s="174" t="s">
        <v>2570</v>
      </c>
      <c r="B63" s="301">
        <f t="shared" ref="B63:Y63" si="15">IF(B$27=0,0,B$27/B$5)</f>
        <v>0.23383223347880477</v>
      </c>
      <c r="C63" s="301">
        <f t="shared" si="15"/>
        <v>0.24789961592852766</v>
      </c>
      <c r="D63" s="301">
        <f t="shared" si="15"/>
        <v>0.23563251039948971</v>
      </c>
      <c r="E63" s="301">
        <f t="shared" si="15"/>
        <v>0.14413655684018645</v>
      </c>
      <c r="F63" s="301">
        <f t="shared" si="15"/>
        <v>0.17173155893437095</v>
      </c>
      <c r="G63" s="301">
        <f t="shared" si="15"/>
        <v>0.1562313318903806</v>
      </c>
      <c r="H63" s="301">
        <f t="shared" si="15"/>
        <v>0.15218896011017555</v>
      </c>
      <c r="I63" s="301">
        <f t="shared" si="15"/>
        <v>0.13189265763148145</v>
      </c>
      <c r="J63" s="301">
        <f t="shared" si="15"/>
        <v>9.4775421990196382E-2</v>
      </c>
      <c r="K63" s="301">
        <f t="shared" si="15"/>
        <v>0.36800857960588157</v>
      </c>
      <c r="L63" s="301">
        <f t="shared" si="15"/>
        <v>0.27638299995731391</v>
      </c>
      <c r="M63" s="301">
        <f t="shared" si="15"/>
        <v>6.2976823258971984E-2</v>
      </c>
      <c r="N63" s="301">
        <f t="shared" si="15"/>
        <v>0.25565769336637678</v>
      </c>
      <c r="O63" s="301">
        <f t="shared" si="15"/>
        <v>0.25985273647757545</v>
      </c>
      <c r="P63" s="301">
        <f t="shared" si="15"/>
        <v>0.34649926147093268</v>
      </c>
      <c r="Q63" s="301">
        <f t="shared" si="15"/>
        <v>0.35953587120199992</v>
      </c>
      <c r="R63" s="301">
        <f t="shared" si="15"/>
        <v>0.35544740266698316</v>
      </c>
      <c r="S63" s="301">
        <f t="shared" si="15"/>
        <v>0.2230085314920805</v>
      </c>
      <c r="T63" s="301">
        <f t="shared" si="15"/>
        <v>0.22701107501316511</v>
      </c>
      <c r="U63" s="301">
        <f t="shared" si="15"/>
        <v>0.16840872684728178</v>
      </c>
      <c r="V63" s="301">
        <f t="shared" si="15"/>
        <v>0.18392290080227225</v>
      </c>
      <c r="W63" s="301">
        <f t="shared" si="15"/>
        <v>0.29224509844796653</v>
      </c>
      <c r="X63" s="301">
        <f t="shared" si="15"/>
        <v>0.27759233502372782</v>
      </c>
      <c r="Y63" s="301">
        <f t="shared" si="15"/>
        <v>0.2642570049529257</v>
      </c>
      <c r="DA63" s="178"/>
    </row>
    <row r="64" spans="1:105" ht="12" customHeight="1" x14ac:dyDescent="0.25">
      <c r="A64" s="62" t="s">
        <v>2571</v>
      </c>
      <c r="B64" s="302">
        <f t="shared" ref="B64:Y64" si="16">IF(B$28=0,0,B$28/B$5)</f>
        <v>0.23383223347880477</v>
      </c>
      <c r="C64" s="302">
        <f t="shared" si="16"/>
        <v>0.24789961592852766</v>
      </c>
      <c r="D64" s="302">
        <f t="shared" si="16"/>
        <v>0.23563251039948971</v>
      </c>
      <c r="E64" s="302">
        <f t="shared" si="16"/>
        <v>0.14413655684018645</v>
      </c>
      <c r="F64" s="302">
        <f t="shared" si="16"/>
        <v>0.17173155893437095</v>
      </c>
      <c r="G64" s="302">
        <f t="shared" si="16"/>
        <v>0.1562313318903806</v>
      </c>
      <c r="H64" s="302">
        <f t="shared" si="16"/>
        <v>0.15218896011017555</v>
      </c>
      <c r="I64" s="302">
        <f t="shared" si="16"/>
        <v>0.13189265763148145</v>
      </c>
      <c r="J64" s="302">
        <f t="shared" si="16"/>
        <v>9.4775421990196382E-2</v>
      </c>
      <c r="K64" s="302">
        <f t="shared" si="16"/>
        <v>0.36800857960588157</v>
      </c>
      <c r="L64" s="302">
        <f t="shared" si="16"/>
        <v>0.27638299995731391</v>
      </c>
      <c r="M64" s="302">
        <f t="shared" si="16"/>
        <v>6.2976823258971984E-2</v>
      </c>
      <c r="N64" s="302">
        <f t="shared" si="16"/>
        <v>0.25565769336637678</v>
      </c>
      <c r="O64" s="302">
        <f t="shared" si="16"/>
        <v>0.25985273647757545</v>
      </c>
      <c r="P64" s="302">
        <f t="shared" si="16"/>
        <v>0.34649926147093268</v>
      </c>
      <c r="Q64" s="302">
        <f t="shared" si="16"/>
        <v>0.35953587120199992</v>
      </c>
      <c r="R64" s="302">
        <f t="shared" si="16"/>
        <v>0.35544740266698316</v>
      </c>
      <c r="S64" s="302">
        <f t="shared" si="16"/>
        <v>0.2230085314920805</v>
      </c>
      <c r="T64" s="302">
        <f t="shared" si="16"/>
        <v>0.22701107501316511</v>
      </c>
      <c r="U64" s="302">
        <f t="shared" si="16"/>
        <v>0.16840872684728178</v>
      </c>
      <c r="V64" s="302">
        <f t="shared" si="16"/>
        <v>0.18392290080227225</v>
      </c>
      <c r="W64" s="302">
        <f t="shared" si="16"/>
        <v>0.29224509844796653</v>
      </c>
      <c r="X64" s="302">
        <f t="shared" si="16"/>
        <v>0.27759233502372782</v>
      </c>
      <c r="Y64" s="302">
        <f t="shared" si="16"/>
        <v>0.2642570049529257</v>
      </c>
      <c r="DA64" s="72"/>
    </row>
    <row r="65" spans="1:105" ht="12" customHeight="1" x14ac:dyDescent="0.25">
      <c r="A65" s="62" t="s">
        <v>2578</v>
      </c>
      <c r="B65" s="302">
        <f t="shared" ref="B65:Y65" si="17">IF(B$34=0,0,B$34/B$5)</f>
        <v>0</v>
      </c>
      <c r="C65" s="302">
        <f t="shared" si="17"/>
        <v>0</v>
      </c>
      <c r="D65" s="302">
        <f t="shared" si="17"/>
        <v>0</v>
      </c>
      <c r="E65" s="302">
        <f t="shared" si="17"/>
        <v>0</v>
      </c>
      <c r="F65" s="302">
        <f t="shared" si="17"/>
        <v>0</v>
      </c>
      <c r="G65" s="302">
        <f t="shared" si="17"/>
        <v>0</v>
      </c>
      <c r="H65" s="302">
        <f t="shared" si="17"/>
        <v>0</v>
      </c>
      <c r="I65" s="302">
        <f t="shared" si="17"/>
        <v>0</v>
      </c>
      <c r="J65" s="302">
        <f t="shared" si="17"/>
        <v>0</v>
      </c>
      <c r="K65" s="302">
        <f t="shared" si="17"/>
        <v>0</v>
      </c>
      <c r="L65" s="302">
        <f t="shared" si="17"/>
        <v>0</v>
      </c>
      <c r="M65" s="302">
        <f t="shared" si="17"/>
        <v>0</v>
      </c>
      <c r="N65" s="302">
        <f t="shared" si="17"/>
        <v>0</v>
      </c>
      <c r="O65" s="302">
        <f t="shared" si="17"/>
        <v>0</v>
      </c>
      <c r="P65" s="302">
        <f t="shared" si="17"/>
        <v>0</v>
      </c>
      <c r="Q65" s="302">
        <f t="shared" si="17"/>
        <v>0</v>
      </c>
      <c r="R65" s="302">
        <f t="shared" si="17"/>
        <v>0</v>
      </c>
      <c r="S65" s="302">
        <f t="shared" si="17"/>
        <v>0</v>
      </c>
      <c r="T65" s="302">
        <f t="shared" si="17"/>
        <v>0</v>
      </c>
      <c r="U65" s="302">
        <f t="shared" si="17"/>
        <v>0</v>
      </c>
      <c r="V65" s="302">
        <f t="shared" si="17"/>
        <v>0</v>
      </c>
      <c r="W65" s="302">
        <f t="shared" si="17"/>
        <v>0</v>
      </c>
      <c r="X65" s="302">
        <f t="shared" si="17"/>
        <v>0</v>
      </c>
      <c r="Y65" s="302">
        <f t="shared" si="17"/>
        <v>0</v>
      </c>
      <c r="DA65" s="72"/>
    </row>
    <row r="66" spans="1:105" ht="12" customHeight="1" x14ac:dyDescent="0.25">
      <c r="A66" s="174" t="s">
        <v>2580</v>
      </c>
      <c r="B66" s="301">
        <f t="shared" ref="B66:Y66" si="18">IF(B$35=0,0,B$35/B$5)</f>
        <v>0.60248520308603182</v>
      </c>
      <c r="C66" s="301">
        <f t="shared" si="18"/>
        <v>0.52182852640933119</v>
      </c>
      <c r="D66" s="301">
        <f t="shared" si="18"/>
        <v>0.53462334530828315</v>
      </c>
      <c r="E66" s="301">
        <f t="shared" si="18"/>
        <v>0.75496785337168293</v>
      </c>
      <c r="F66" s="301">
        <f t="shared" si="18"/>
        <v>0.67132277511592142</v>
      </c>
      <c r="G66" s="301">
        <f t="shared" si="18"/>
        <v>0.64710911637299784</v>
      </c>
      <c r="H66" s="301">
        <f t="shared" si="18"/>
        <v>0.64497445057220781</v>
      </c>
      <c r="I66" s="301">
        <f t="shared" si="18"/>
        <v>0.64438338768888648</v>
      </c>
      <c r="J66" s="301">
        <f t="shared" si="18"/>
        <v>0.67570650980305558</v>
      </c>
      <c r="K66" s="301">
        <f t="shared" si="18"/>
        <v>0.2723870330477407</v>
      </c>
      <c r="L66" s="301">
        <f t="shared" si="18"/>
        <v>0.39724167770772062</v>
      </c>
      <c r="M66" s="301">
        <f t="shared" si="18"/>
        <v>0.6708898735763501</v>
      </c>
      <c r="N66" s="301">
        <f t="shared" si="18"/>
        <v>0.42511831601126393</v>
      </c>
      <c r="O66" s="301">
        <f t="shared" si="18"/>
        <v>0.41786716608445917</v>
      </c>
      <c r="P66" s="301">
        <f t="shared" si="18"/>
        <v>0.30987461089982415</v>
      </c>
      <c r="Q66" s="301">
        <f t="shared" si="18"/>
        <v>0.28888596165616465</v>
      </c>
      <c r="R66" s="301">
        <f t="shared" si="18"/>
        <v>0.30028734306475208</v>
      </c>
      <c r="S66" s="301">
        <f t="shared" si="18"/>
        <v>0.489768610708191</v>
      </c>
      <c r="T66" s="301">
        <f t="shared" si="18"/>
        <v>0.5097192624308744</v>
      </c>
      <c r="U66" s="301">
        <f t="shared" si="18"/>
        <v>0.59671446808578232</v>
      </c>
      <c r="V66" s="301">
        <f t="shared" si="18"/>
        <v>0.61699443648634733</v>
      </c>
      <c r="W66" s="301">
        <f t="shared" si="18"/>
        <v>0.38860335528233786</v>
      </c>
      <c r="X66" s="301">
        <f t="shared" si="18"/>
        <v>0.4001396755682658</v>
      </c>
      <c r="Y66" s="301">
        <f t="shared" si="18"/>
        <v>0.39776637902698603</v>
      </c>
      <c r="DA66" s="178"/>
    </row>
    <row r="67" spans="1:105" ht="12" customHeight="1" x14ac:dyDescent="0.25">
      <c r="A67" s="174" t="s">
        <v>2592</v>
      </c>
      <c r="B67" s="301">
        <f t="shared" ref="B67:Y67" si="19">IF(B$46=0,0,B$46/B$5)</f>
        <v>0</v>
      </c>
      <c r="C67" s="301">
        <f t="shared" si="19"/>
        <v>0</v>
      </c>
      <c r="D67" s="301">
        <f t="shared" si="19"/>
        <v>0</v>
      </c>
      <c r="E67" s="301">
        <f t="shared" si="19"/>
        <v>0</v>
      </c>
      <c r="F67" s="301">
        <f t="shared" si="19"/>
        <v>0</v>
      </c>
      <c r="G67" s="301">
        <f t="shared" si="19"/>
        <v>0</v>
      </c>
      <c r="H67" s="301">
        <f t="shared" si="19"/>
        <v>0</v>
      </c>
      <c r="I67" s="301">
        <f t="shared" si="19"/>
        <v>0</v>
      </c>
      <c r="J67" s="301">
        <f t="shared" si="19"/>
        <v>0</v>
      </c>
      <c r="K67" s="301">
        <f t="shared" si="19"/>
        <v>0</v>
      </c>
      <c r="L67" s="301">
        <f t="shared" si="19"/>
        <v>0</v>
      </c>
      <c r="M67" s="301">
        <f t="shared" si="19"/>
        <v>0</v>
      </c>
      <c r="N67" s="301">
        <f t="shared" si="19"/>
        <v>0</v>
      </c>
      <c r="O67" s="301">
        <f t="shared" si="19"/>
        <v>0</v>
      </c>
      <c r="P67" s="301">
        <f t="shared" si="19"/>
        <v>0</v>
      </c>
      <c r="Q67" s="301">
        <f t="shared" si="19"/>
        <v>0</v>
      </c>
      <c r="R67" s="301">
        <f t="shared" si="19"/>
        <v>0</v>
      </c>
      <c r="S67" s="301">
        <f t="shared" si="19"/>
        <v>0</v>
      </c>
      <c r="T67" s="301">
        <f t="shared" si="19"/>
        <v>0</v>
      </c>
      <c r="U67" s="301">
        <f t="shared" si="19"/>
        <v>0</v>
      </c>
      <c r="V67" s="301">
        <f t="shared" si="19"/>
        <v>0</v>
      </c>
      <c r="W67" s="301">
        <f t="shared" si="19"/>
        <v>0</v>
      </c>
      <c r="X67" s="301">
        <f t="shared" si="19"/>
        <v>0</v>
      </c>
      <c r="Y67" s="301">
        <f t="shared" si="19"/>
        <v>0</v>
      </c>
      <c r="DA67" s="178"/>
    </row>
    <row r="68" spans="1:105" ht="12" customHeight="1" x14ac:dyDescent="0.25">
      <c r="A68" s="41" t="s">
        <v>2594</v>
      </c>
      <c r="B68" s="235">
        <f t="shared" ref="B68:Y68" si="20">IF(B$47=0,0,B$47/B$5)</f>
        <v>0</v>
      </c>
      <c r="C68" s="235">
        <f t="shared" si="20"/>
        <v>0</v>
      </c>
      <c r="D68" s="235">
        <f t="shared" si="20"/>
        <v>0</v>
      </c>
      <c r="E68" s="235">
        <f t="shared" si="20"/>
        <v>0</v>
      </c>
      <c r="F68" s="235">
        <f t="shared" si="20"/>
        <v>0</v>
      </c>
      <c r="G68" s="235">
        <f t="shared" si="20"/>
        <v>0</v>
      </c>
      <c r="H68" s="235">
        <f t="shared" si="20"/>
        <v>0</v>
      </c>
      <c r="I68" s="235">
        <f t="shared" si="20"/>
        <v>0</v>
      </c>
      <c r="J68" s="235">
        <f t="shared" si="20"/>
        <v>0</v>
      </c>
      <c r="K68" s="235">
        <f t="shared" si="20"/>
        <v>0</v>
      </c>
      <c r="L68" s="235">
        <f t="shared" si="20"/>
        <v>0</v>
      </c>
      <c r="M68" s="235">
        <f t="shared" si="20"/>
        <v>0</v>
      </c>
      <c r="N68" s="235">
        <f t="shared" si="20"/>
        <v>0</v>
      </c>
      <c r="O68" s="235">
        <f t="shared" si="20"/>
        <v>0</v>
      </c>
      <c r="P68" s="235">
        <f t="shared" si="20"/>
        <v>0</v>
      </c>
      <c r="Q68" s="235">
        <f t="shared" si="20"/>
        <v>0</v>
      </c>
      <c r="R68" s="235">
        <f t="shared" si="20"/>
        <v>0</v>
      </c>
      <c r="S68" s="235">
        <f t="shared" si="20"/>
        <v>0</v>
      </c>
      <c r="T68" s="235">
        <f t="shared" si="20"/>
        <v>0</v>
      </c>
      <c r="U68" s="235">
        <f t="shared" si="20"/>
        <v>0</v>
      </c>
      <c r="V68" s="235">
        <f t="shared" si="20"/>
        <v>0</v>
      </c>
      <c r="W68" s="235">
        <f t="shared" si="20"/>
        <v>0</v>
      </c>
      <c r="X68" s="235">
        <f t="shared" si="20"/>
        <v>0</v>
      </c>
      <c r="Y68" s="235">
        <f t="shared" si="20"/>
        <v>0</v>
      </c>
      <c r="DA68" s="97"/>
    </row>
    <row r="69" spans="1:105" ht="12" customHeight="1" x14ac:dyDescent="0.25">
      <c r="A69" s="172"/>
      <c r="B69" s="172"/>
      <c r="C69" s="172"/>
      <c r="D69" s="172"/>
      <c r="E69" s="172"/>
      <c r="F69" s="172"/>
      <c r="G69" s="172"/>
      <c r="H69" s="172"/>
      <c r="I69" s="172"/>
      <c r="J69" s="172"/>
      <c r="K69" s="172"/>
      <c r="L69" s="172"/>
      <c r="M69" s="172"/>
      <c r="N69" s="172"/>
      <c r="O69" s="172"/>
      <c r="P69" s="172"/>
      <c r="Q69" s="172"/>
      <c r="R69" s="172"/>
      <c r="S69" s="172"/>
      <c r="T69" s="172"/>
      <c r="U69" s="172"/>
      <c r="V69" s="172"/>
      <c r="W69" s="172"/>
      <c r="X69" s="172"/>
      <c r="Y69" s="172"/>
      <c r="DA69" s="176"/>
    </row>
    <row r="70" spans="1:105" ht="15" customHeight="1" x14ac:dyDescent="0.25">
      <c r="A70" s="32" t="s">
        <v>430</v>
      </c>
      <c r="B70" s="257"/>
      <c r="C70" s="257"/>
      <c r="D70" s="257"/>
      <c r="E70" s="257"/>
      <c r="F70" s="257"/>
      <c r="G70" s="257"/>
      <c r="H70" s="257"/>
      <c r="I70" s="257"/>
      <c r="J70" s="257"/>
      <c r="K70" s="257"/>
      <c r="L70" s="257"/>
      <c r="M70" s="257"/>
      <c r="N70" s="257"/>
      <c r="O70" s="257"/>
      <c r="P70" s="257"/>
      <c r="Q70" s="257"/>
      <c r="R70" s="257"/>
      <c r="S70" s="257"/>
      <c r="T70" s="257"/>
      <c r="U70" s="257"/>
      <c r="V70" s="257"/>
      <c r="W70" s="257"/>
      <c r="X70" s="257"/>
      <c r="Y70" s="257"/>
      <c r="DA70" s="88"/>
    </row>
    <row r="71" spans="1:105" ht="12" customHeight="1" x14ac:dyDescent="0.25">
      <c r="A71" s="172"/>
      <c r="B71" s="172"/>
      <c r="C71" s="172"/>
      <c r="D71" s="172"/>
      <c r="E71" s="172"/>
      <c r="F71" s="172"/>
      <c r="G71" s="172"/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DA71" s="176"/>
    </row>
    <row r="72" spans="1:105" ht="12" customHeight="1" x14ac:dyDescent="0.25">
      <c r="A72" s="35" t="s">
        <v>24</v>
      </c>
      <c r="B72" s="320">
        <f>IF(B$5=0,0,B$5/MAE_fec!B$5)</f>
        <v>0.73640365104922989</v>
      </c>
      <c r="C72" s="320">
        <f>IF(C$5=0,0,C$5/MAE_fec!C$5)</f>
        <v>0.8886795418243546</v>
      </c>
      <c r="D72" s="320">
        <f>IF(D$5=0,0,D$5/MAE_fec!D$5)</f>
        <v>0.83237106778327363</v>
      </c>
      <c r="E72" s="320">
        <f>IF(E$5=0,0,E$5/MAE_fec!E$5)</f>
        <v>0.49826254077985943</v>
      </c>
      <c r="F72" s="320">
        <f>IF(F$5=0,0,F$5/MAE_fec!F$5)</f>
        <v>0.61406719882594329</v>
      </c>
      <c r="G72" s="320">
        <f>IF(G$5=0,0,G$5/MAE_fec!G$5)</f>
        <v>0.59693268035928515</v>
      </c>
      <c r="H72" s="320">
        <f>IF(H$5=0,0,H$5/MAE_fec!H$5)</f>
        <v>0.57186177270957417</v>
      </c>
      <c r="I72" s="320">
        <f>IF(I$5=0,0,I$5/MAE_fec!I$5)</f>
        <v>0.50644085632566471</v>
      </c>
      <c r="J72" s="320">
        <f>IF(J$5=0,0,J$5/MAE_fec!J$5)</f>
        <v>0.38398738980337582</v>
      </c>
      <c r="K72" s="320">
        <f>IF(K$5=0,0,K$5/MAE_fec!K$5)</f>
        <v>1.8525647675860935</v>
      </c>
      <c r="L72" s="320">
        <f>IF(L$5=0,0,L$5/MAE_fec!L$5)</f>
        <v>1.0354228263595355</v>
      </c>
      <c r="M72" s="320">
        <f>IF(M$5=0,0,M$5/MAE_fec!M$5)</f>
        <v>0.29073314013968105</v>
      </c>
      <c r="N72" s="320">
        <f>IF(N$5=0,0,N$5/MAE_fec!N$5)</f>
        <v>0.89470803355759243</v>
      </c>
      <c r="O72" s="320">
        <f>IF(O$5=0,0,O$5/MAE_fec!O$5)</f>
        <v>0.94776630095948111</v>
      </c>
      <c r="P72" s="320">
        <f>IF(P$5=0,0,P$5/MAE_fec!P$5)</f>
        <v>1.4429623847877098</v>
      </c>
      <c r="Q72" s="320">
        <f>IF(Q$5=0,0,Q$5/MAE_fec!Q$5)</f>
        <v>1.6773596752994635</v>
      </c>
      <c r="R72" s="320">
        <f>IF(R$5=0,0,R$5/MAE_fec!R$5)</f>
        <v>1.66787506707893</v>
      </c>
      <c r="S72" s="320">
        <f>IF(S$5=0,0,S$5/MAE_fec!S$5)</f>
        <v>0.76510011512797405</v>
      </c>
      <c r="T72" s="320">
        <f>IF(T$5=0,0,T$5/MAE_fec!T$5)</f>
        <v>0.74496051158060039</v>
      </c>
      <c r="U72" s="320">
        <f>IF(U$5=0,0,U$5/MAE_fec!U$5)</f>
        <v>0.57624806732606271</v>
      </c>
      <c r="V72" s="320">
        <f>IF(V$5=0,0,V$5/MAE_fec!V$5)</f>
        <v>0.59415682660576352</v>
      </c>
      <c r="W72" s="320">
        <f>IF(W$5=0,0,W$5/MAE_fec!W$5)</f>
        <v>1.1763479513848496</v>
      </c>
      <c r="X72" s="320">
        <f>IF(X$5=0,0,X$5/MAE_fec!X$5)</f>
        <v>1.0281491685223323</v>
      </c>
      <c r="Y72" s="320">
        <f>IF(Y$5=0,0,Y$5/MAE_fec!Y$5)</f>
        <v>0.93688781584998448</v>
      </c>
      <c r="DA72" s="95"/>
    </row>
    <row r="73" spans="1:105" ht="12" customHeight="1" x14ac:dyDescent="0.25">
      <c r="A73" s="55" t="s">
        <v>91</v>
      </c>
      <c r="B73" s="330">
        <f>IF(B$6=0,0,B$6/MAE_fec!B$6)</f>
        <v>0</v>
      </c>
      <c r="C73" s="330">
        <f>IF(C$6=0,0,C$6/MAE_fec!C$6)</f>
        <v>0</v>
      </c>
      <c r="D73" s="330">
        <f>IF(D$6=0,0,D$6/MAE_fec!D$6)</f>
        <v>0</v>
      </c>
      <c r="E73" s="330">
        <f>IF(E$6=0,0,E$6/MAE_fec!E$6)</f>
        <v>0</v>
      </c>
      <c r="F73" s="330">
        <f>IF(F$6=0,0,F$6/MAE_fec!F$6)</f>
        <v>0</v>
      </c>
      <c r="G73" s="330">
        <f>IF(G$6=0,0,G$6/MAE_fec!G$6)</f>
        <v>0</v>
      </c>
      <c r="H73" s="330">
        <f>IF(H$6=0,0,H$6/MAE_fec!H$6)</f>
        <v>0</v>
      </c>
      <c r="I73" s="330">
        <f>IF(I$6=0,0,I$6/MAE_fec!I$6)</f>
        <v>0</v>
      </c>
      <c r="J73" s="330">
        <f>IF(J$6=0,0,J$6/MAE_fec!J$6)</f>
        <v>0</v>
      </c>
      <c r="K73" s="330">
        <f>IF(K$6=0,0,K$6/MAE_fec!K$6)</f>
        <v>0</v>
      </c>
      <c r="L73" s="330">
        <f>IF(L$6=0,0,L$6/MAE_fec!L$6)</f>
        <v>0</v>
      </c>
      <c r="M73" s="330">
        <f>IF(M$6=0,0,M$6/MAE_fec!M$6)</f>
        <v>0</v>
      </c>
      <c r="N73" s="330">
        <f>IF(N$6=0,0,N$6/MAE_fec!N$6)</f>
        <v>0</v>
      </c>
      <c r="O73" s="330">
        <f>IF(O$6=0,0,O$6/MAE_fec!O$6)</f>
        <v>0</v>
      </c>
      <c r="P73" s="330">
        <f>IF(P$6=0,0,P$6/MAE_fec!P$6)</f>
        <v>0</v>
      </c>
      <c r="Q73" s="330">
        <f>IF(Q$6=0,0,Q$6/MAE_fec!Q$6)</f>
        <v>0</v>
      </c>
      <c r="R73" s="330">
        <f>IF(R$6=0,0,R$6/MAE_fec!R$6)</f>
        <v>0</v>
      </c>
      <c r="S73" s="330">
        <f>IF(S$6=0,0,S$6/MAE_fec!S$6)</f>
        <v>0</v>
      </c>
      <c r="T73" s="330">
        <f>IF(T$6=0,0,T$6/MAE_fec!T$6)</f>
        <v>0</v>
      </c>
      <c r="U73" s="330">
        <f>IF(U$6=0,0,U$6/MAE_fec!U$6)</f>
        <v>0</v>
      </c>
      <c r="V73" s="330">
        <f>IF(V$6=0,0,V$6/MAE_fec!V$6)</f>
        <v>0</v>
      </c>
      <c r="W73" s="330">
        <f>IF(W$6=0,0,W$6/MAE_fec!W$6)</f>
        <v>0</v>
      </c>
      <c r="X73" s="330">
        <f>IF(X$6=0,0,X$6/MAE_fec!X$6)</f>
        <v>0</v>
      </c>
      <c r="Y73" s="330">
        <f>IF(Y$6=0,0,Y$6/MAE_fec!Y$6)</f>
        <v>0</v>
      </c>
      <c r="DA73" s="67"/>
    </row>
    <row r="74" spans="1:105" ht="12" customHeight="1" x14ac:dyDescent="0.25">
      <c r="A74" s="173" t="s">
        <v>92</v>
      </c>
      <c r="B74" s="331">
        <f>IF(B$7=0,0,B$7/MAE_fec!B$7)</f>
        <v>0</v>
      </c>
      <c r="C74" s="331">
        <f>IF(C$7=0,0,C$7/MAE_fec!C$7)</f>
        <v>0</v>
      </c>
      <c r="D74" s="331">
        <f>IF(D$7=0,0,D$7/MAE_fec!D$7)</f>
        <v>0</v>
      </c>
      <c r="E74" s="331">
        <f>IF(E$7=0,0,E$7/MAE_fec!E$7)</f>
        <v>0</v>
      </c>
      <c r="F74" s="331">
        <f>IF(F$7=0,0,F$7/MAE_fec!F$7)</f>
        <v>0</v>
      </c>
      <c r="G74" s="331">
        <f>IF(G$7=0,0,G$7/MAE_fec!G$7)</f>
        <v>0</v>
      </c>
      <c r="H74" s="331">
        <f>IF(H$7=0,0,H$7/MAE_fec!H$7)</f>
        <v>0</v>
      </c>
      <c r="I74" s="331">
        <f>IF(I$7=0,0,I$7/MAE_fec!I$7)</f>
        <v>0</v>
      </c>
      <c r="J74" s="331">
        <f>IF(J$7=0,0,J$7/MAE_fec!J$7)</f>
        <v>0</v>
      </c>
      <c r="K74" s="331">
        <f>IF(K$7=0,0,K$7/MAE_fec!K$7)</f>
        <v>0</v>
      </c>
      <c r="L74" s="331">
        <f>IF(L$7=0,0,L$7/MAE_fec!L$7)</f>
        <v>0</v>
      </c>
      <c r="M74" s="331">
        <f>IF(M$7=0,0,M$7/MAE_fec!M$7)</f>
        <v>0</v>
      </c>
      <c r="N74" s="331">
        <f>IF(N$7=0,0,N$7/MAE_fec!N$7)</f>
        <v>0</v>
      </c>
      <c r="O74" s="331">
        <f>IF(O$7=0,0,O$7/MAE_fec!O$7)</f>
        <v>0</v>
      </c>
      <c r="P74" s="331">
        <f>IF(P$7=0,0,P$7/MAE_fec!P$7)</f>
        <v>0</v>
      </c>
      <c r="Q74" s="331">
        <f>IF(Q$7=0,0,Q$7/MAE_fec!Q$7)</f>
        <v>0</v>
      </c>
      <c r="R74" s="331">
        <f>IF(R$7=0,0,R$7/MAE_fec!R$7)</f>
        <v>0</v>
      </c>
      <c r="S74" s="331">
        <f>IF(S$7=0,0,S$7/MAE_fec!S$7)</f>
        <v>0</v>
      </c>
      <c r="T74" s="331">
        <f>IF(T$7=0,0,T$7/MAE_fec!T$7)</f>
        <v>0</v>
      </c>
      <c r="U74" s="331">
        <f>IF(U$7=0,0,U$7/MAE_fec!U$7)</f>
        <v>0</v>
      </c>
      <c r="V74" s="331">
        <f>IF(V$7=0,0,V$7/MAE_fec!V$7)</f>
        <v>0</v>
      </c>
      <c r="W74" s="331">
        <f>IF(W$7=0,0,W$7/MAE_fec!W$7)</f>
        <v>0</v>
      </c>
      <c r="X74" s="331">
        <f>IF(X$7=0,0,X$7/MAE_fec!X$7)</f>
        <v>0</v>
      </c>
      <c r="Y74" s="331">
        <f>IF(Y$7=0,0,Y$7/MAE_fec!Y$7)</f>
        <v>0</v>
      </c>
      <c r="DA74" s="177"/>
    </row>
    <row r="75" spans="1:105" ht="12" customHeight="1" x14ac:dyDescent="0.25">
      <c r="A75" s="173" t="s">
        <v>93</v>
      </c>
      <c r="B75" s="331">
        <f>IF(B$8=0,0,B$8/MAE_fec!B$8)</f>
        <v>0</v>
      </c>
      <c r="C75" s="331">
        <f>IF(C$8=0,0,C$8/MAE_fec!C$8)</f>
        <v>0</v>
      </c>
      <c r="D75" s="331">
        <f>IF(D$8=0,0,D$8/MAE_fec!D$8)</f>
        <v>0</v>
      </c>
      <c r="E75" s="331">
        <f>IF(E$8=0,0,E$8/MAE_fec!E$8)</f>
        <v>0</v>
      </c>
      <c r="F75" s="331">
        <f>IF(F$8=0,0,F$8/MAE_fec!F$8)</f>
        <v>0</v>
      </c>
      <c r="G75" s="331">
        <f>IF(G$8=0,0,G$8/MAE_fec!G$8)</f>
        <v>0</v>
      </c>
      <c r="H75" s="331">
        <f>IF(H$8=0,0,H$8/MAE_fec!H$8)</f>
        <v>0</v>
      </c>
      <c r="I75" s="331">
        <f>IF(I$8=0,0,I$8/MAE_fec!I$8)</f>
        <v>0</v>
      </c>
      <c r="J75" s="331">
        <f>IF(J$8=0,0,J$8/MAE_fec!J$8)</f>
        <v>0</v>
      </c>
      <c r="K75" s="331">
        <f>IF(K$8=0,0,K$8/MAE_fec!K$8)</f>
        <v>0</v>
      </c>
      <c r="L75" s="331">
        <f>IF(L$8=0,0,L$8/MAE_fec!L$8)</f>
        <v>0</v>
      </c>
      <c r="M75" s="331">
        <f>IF(M$8=0,0,M$8/MAE_fec!M$8)</f>
        <v>0</v>
      </c>
      <c r="N75" s="331">
        <f>IF(N$8=0,0,N$8/MAE_fec!N$8)</f>
        <v>0</v>
      </c>
      <c r="O75" s="331">
        <f>IF(O$8=0,0,O$8/MAE_fec!O$8)</f>
        <v>0</v>
      </c>
      <c r="P75" s="331">
        <f>IF(P$8=0,0,P$8/MAE_fec!P$8)</f>
        <v>0</v>
      </c>
      <c r="Q75" s="331">
        <f>IF(Q$8=0,0,Q$8/MAE_fec!Q$8)</f>
        <v>0</v>
      </c>
      <c r="R75" s="331">
        <f>IF(R$8=0,0,R$8/MAE_fec!R$8)</f>
        <v>0</v>
      </c>
      <c r="S75" s="331">
        <f>IF(S$8=0,0,S$8/MAE_fec!S$8)</f>
        <v>0</v>
      </c>
      <c r="T75" s="331">
        <f>IF(T$8=0,0,T$8/MAE_fec!T$8)</f>
        <v>0</v>
      </c>
      <c r="U75" s="331">
        <f>IF(U$8=0,0,U$8/MAE_fec!U$8)</f>
        <v>0</v>
      </c>
      <c r="V75" s="331">
        <f>IF(V$8=0,0,V$8/MAE_fec!V$8)</f>
        <v>0</v>
      </c>
      <c r="W75" s="331">
        <f>IF(W$8=0,0,W$8/MAE_fec!W$8)</f>
        <v>0</v>
      </c>
      <c r="X75" s="331">
        <f>IF(X$8=0,0,X$8/MAE_fec!X$8)</f>
        <v>0</v>
      </c>
      <c r="Y75" s="331">
        <f>IF(Y$8=0,0,Y$8/MAE_fec!Y$8)</f>
        <v>0</v>
      </c>
      <c r="DA75" s="177"/>
    </row>
    <row r="76" spans="1:105" ht="12" customHeight="1" x14ac:dyDescent="0.25">
      <c r="A76" s="173" t="s">
        <v>94</v>
      </c>
      <c r="B76" s="331">
        <f>IF(B$9=0,0,B$9/MAE_fec!B$9)</f>
        <v>0</v>
      </c>
      <c r="C76" s="331">
        <f>IF(C$9=0,0,C$9/MAE_fec!C$9)</f>
        <v>0</v>
      </c>
      <c r="D76" s="331">
        <f>IF(D$9=0,0,D$9/MAE_fec!D$9)</f>
        <v>0</v>
      </c>
      <c r="E76" s="331">
        <f>IF(E$9=0,0,E$9/MAE_fec!E$9)</f>
        <v>0</v>
      </c>
      <c r="F76" s="331">
        <f>IF(F$9=0,0,F$9/MAE_fec!F$9)</f>
        <v>0</v>
      </c>
      <c r="G76" s="331">
        <f>IF(G$9=0,0,G$9/MAE_fec!G$9)</f>
        <v>0</v>
      </c>
      <c r="H76" s="331">
        <f>IF(H$9=0,0,H$9/MAE_fec!H$9)</f>
        <v>0</v>
      </c>
      <c r="I76" s="331">
        <f>IF(I$9=0,0,I$9/MAE_fec!I$9)</f>
        <v>0</v>
      </c>
      <c r="J76" s="331">
        <f>IF(J$9=0,0,J$9/MAE_fec!J$9)</f>
        <v>0</v>
      </c>
      <c r="K76" s="331">
        <f>IF(K$9=0,0,K$9/MAE_fec!K$9)</f>
        <v>0</v>
      </c>
      <c r="L76" s="331">
        <f>IF(L$9=0,0,L$9/MAE_fec!L$9)</f>
        <v>0</v>
      </c>
      <c r="M76" s="331">
        <f>IF(M$9=0,0,M$9/MAE_fec!M$9)</f>
        <v>0</v>
      </c>
      <c r="N76" s="331">
        <f>IF(N$9=0,0,N$9/MAE_fec!N$9)</f>
        <v>0</v>
      </c>
      <c r="O76" s="331">
        <f>IF(O$9=0,0,O$9/MAE_fec!O$9)</f>
        <v>0</v>
      </c>
      <c r="P76" s="331">
        <f>IF(P$9=0,0,P$9/MAE_fec!P$9)</f>
        <v>0</v>
      </c>
      <c r="Q76" s="331">
        <f>IF(Q$9=0,0,Q$9/MAE_fec!Q$9)</f>
        <v>0</v>
      </c>
      <c r="R76" s="331">
        <f>IF(R$9=0,0,R$9/MAE_fec!R$9)</f>
        <v>0</v>
      </c>
      <c r="S76" s="331">
        <f>IF(S$9=0,0,S$9/MAE_fec!S$9)</f>
        <v>0</v>
      </c>
      <c r="T76" s="331">
        <f>IF(T$9=0,0,T$9/MAE_fec!T$9)</f>
        <v>0</v>
      </c>
      <c r="U76" s="331">
        <f>IF(U$9=0,0,U$9/MAE_fec!U$9)</f>
        <v>0</v>
      </c>
      <c r="V76" s="331">
        <f>IF(V$9=0,0,V$9/MAE_fec!V$9)</f>
        <v>0</v>
      </c>
      <c r="W76" s="331">
        <f>IF(W$9=0,0,W$9/MAE_fec!W$9)</f>
        <v>0</v>
      </c>
      <c r="X76" s="331">
        <f>IF(X$9=0,0,X$9/MAE_fec!X$9)</f>
        <v>0</v>
      </c>
      <c r="Y76" s="331">
        <f>IF(Y$9=0,0,Y$9/MAE_fec!Y$9)</f>
        <v>0</v>
      </c>
      <c r="DA76" s="177"/>
    </row>
    <row r="77" spans="1:105" ht="12" customHeight="1" x14ac:dyDescent="0.25">
      <c r="A77" s="56" t="s">
        <v>95</v>
      </c>
      <c r="B77" s="332">
        <f>IF(B$10=0,0,B$10/MAE_fec!B$10)</f>
        <v>0</v>
      </c>
      <c r="C77" s="332">
        <f>IF(C$10=0,0,C$10/MAE_fec!C$10)</f>
        <v>8.989888444221019E-3</v>
      </c>
      <c r="D77" s="332">
        <f>IF(D$10=0,0,D$10/MAE_fec!D$10)</f>
        <v>1.0940597810078627E-2</v>
      </c>
      <c r="E77" s="332">
        <f>IF(E$10=0,0,E$10/MAE_fec!E$10)</f>
        <v>0</v>
      </c>
      <c r="F77" s="332">
        <f>IF(F$10=0,0,F$10/MAE_fec!F$10)</f>
        <v>5.9756638262702837E-4</v>
      </c>
      <c r="G77" s="332">
        <f>IF(G$10=0,0,G$10/MAE_fec!G$10)</f>
        <v>8.7212536506655267E-3</v>
      </c>
      <c r="H77" s="332">
        <f>IF(H$10=0,0,H$10/MAE_fec!H$10)</f>
        <v>1.056794767892689E-2</v>
      </c>
      <c r="I77" s="332">
        <f>IF(I$10=0,0,I$10/MAE_fec!I$10)</f>
        <v>2.155292143777577E-2</v>
      </c>
      <c r="J77" s="332">
        <f>IF(J$10=0,0,J$10/MAE_fec!J$10)</f>
        <v>1.8466225494644647E-2</v>
      </c>
      <c r="K77" s="332">
        <f>IF(K$10=0,0,K$10/MAE_fec!K$10)</f>
        <v>1.3878964264210807</v>
      </c>
      <c r="L77" s="332">
        <f>IF(L$10=0,0,L$10/MAE_fec!L$10)</f>
        <v>0.41331744039056456</v>
      </c>
      <c r="M77" s="332">
        <f>IF(M$10=0,0,M$10/MAE_fec!M$10)</f>
        <v>2.7139706367461963E-2</v>
      </c>
      <c r="N77" s="332">
        <f>IF(N$10=0,0,N$10/MAE_fec!N$10)</f>
        <v>0.40650276344312075</v>
      </c>
      <c r="O77" s="332">
        <f>IF(O$10=0,0,O$10/MAE_fec!O$10)</f>
        <v>0.77429803056427648</v>
      </c>
      <c r="P77" s="332">
        <f>IF(P$10=0,0,P$10/MAE_fec!P$10)</f>
        <v>1.3059942515525451</v>
      </c>
      <c r="Q77" s="332">
        <f>IF(Q$10=0,0,Q$10/MAE_fec!Q$10)</f>
        <v>1.6382292953771422</v>
      </c>
      <c r="R77" s="332">
        <f>IF(R$10=0,0,R$10/MAE_fec!R$10)</f>
        <v>1.6402081448810151</v>
      </c>
      <c r="S77" s="332">
        <f>IF(S$10=0,0,S$10/MAE_fec!S$10)</f>
        <v>0.56240491949694638</v>
      </c>
      <c r="T77" s="332">
        <f>IF(T$10=0,0,T$10/MAE_fec!T$10)</f>
        <v>0.52708461635780912</v>
      </c>
      <c r="U77" s="332">
        <f>IF(U$10=0,0,U$10/MAE_fec!U$10)</f>
        <v>0.26566215583256253</v>
      </c>
      <c r="V77" s="332">
        <f>IF(V$10=0,0,V$10/MAE_fec!V$10)</f>
        <v>0.27203504445854787</v>
      </c>
      <c r="W77" s="332">
        <f>IF(W$10=0,0,W$10/MAE_fec!W$10)</f>
        <v>0.7140708444499716</v>
      </c>
      <c r="X77" s="332">
        <f>IF(X$10=0,0,X$10/MAE_fec!X$10)</f>
        <v>0.51872931278557866</v>
      </c>
      <c r="Y77" s="332">
        <f>IF(Y$10=0,0,Y$10/MAE_fec!Y$10)</f>
        <v>0.63708659442511106</v>
      </c>
      <c r="DA77" s="68"/>
    </row>
    <row r="78" spans="1:105" ht="12" customHeight="1" x14ac:dyDescent="0.25">
      <c r="A78" s="174" t="s">
        <v>2555</v>
      </c>
      <c r="B78" s="348">
        <f>IF(B$16=0,0,B$16/MAE_fec!B$16)</f>
        <v>0.64650941288052577</v>
      </c>
      <c r="C78" s="348">
        <f>IF(C$16=0,0,C$16/MAE_fec!C$16)</f>
        <v>0.84650922398864359</v>
      </c>
      <c r="D78" s="348">
        <f>IF(D$16=0,0,D$16/MAE_fec!D$16)</f>
        <v>0.7542233437570296</v>
      </c>
      <c r="E78" s="348">
        <f>IF(E$16=0,0,E$16/MAE_fec!E$16)</f>
        <v>0.26379545611730004</v>
      </c>
      <c r="F78" s="348">
        <f>IF(F$16=0,0,F$16/MAE_fec!F$16)</f>
        <v>0.39485451773159974</v>
      </c>
      <c r="G78" s="348">
        <f>IF(G$16=0,0,G$16/MAE_fec!G$16)</f>
        <v>0.35229936948251878</v>
      </c>
      <c r="H78" s="348">
        <f>IF(H$16=0,0,H$16/MAE_fec!H$16)</f>
        <v>0.32883460095096506</v>
      </c>
      <c r="I78" s="348">
        <f>IF(I$16=0,0,I$16/MAE_fec!I$16)</f>
        <v>0.25194556522271827</v>
      </c>
      <c r="J78" s="348">
        <f>IF(J$16=0,0,J$16/MAE_fec!J$16)</f>
        <v>0.13481999478455117</v>
      </c>
      <c r="K78" s="348">
        <f>IF(K$16=0,0,K$16/MAE_fec!K$16)</f>
        <v>2.4655006719221659</v>
      </c>
      <c r="L78" s="348">
        <f>IF(L$16=0,0,L$16/MAE_fec!L$16)</f>
        <v>1.1342733962340452</v>
      </c>
      <c r="M78" s="348">
        <f>IF(M$16=0,0,M$16/MAE_fec!M$16)</f>
        <v>6.6672451222484067E-2</v>
      </c>
      <c r="N78" s="348">
        <f>IF(N$16=0,0,N$16/MAE_fec!N$16)</f>
        <v>0.90444036684093143</v>
      </c>
      <c r="O78" s="348">
        <f>IF(O$16=0,0,O$16/MAE_fec!O$16)</f>
        <v>0.97272681335519962</v>
      </c>
      <c r="P78" s="348">
        <f>IF(P$16=0,0,P$16/MAE_fec!P$16)</f>
        <v>1.8765142698727109</v>
      </c>
      <c r="Q78" s="348">
        <f>IF(Q$16=0,0,Q$16/MAE_fec!Q$16)</f>
        <v>2.2182765780611451</v>
      </c>
      <c r="R78" s="348">
        <f>IF(R$16=0,0,R$16/MAE_fec!R$16)</f>
        <v>2.2013955706806456</v>
      </c>
      <c r="S78" s="348">
        <f>IF(S$16=0,0,S$16/MAE_fec!S$16)</f>
        <v>0.6652583714452589</v>
      </c>
      <c r="T78" s="348">
        <f>IF(T$16=0,0,T$16/MAE_fec!T$16)</f>
        <v>0.65396734155024594</v>
      </c>
      <c r="U78" s="348">
        <f>IF(U$16=0,0,U$16/MAE_fec!U$16)</f>
        <v>0.3717099609493969</v>
      </c>
      <c r="V78" s="348">
        <f>IF(V$16=0,0,V$16/MAE_fec!V$16)</f>
        <v>0.4149414175580427</v>
      </c>
      <c r="W78" s="348">
        <f>IF(W$16=0,0,W$16/MAE_fec!W$16)</f>
        <v>1.3562122848717026</v>
      </c>
      <c r="X78" s="348">
        <f>IF(X$16=0,0,X$16/MAE_fec!X$16)</f>
        <v>1.1266697594054118</v>
      </c>
      <c r="Y78" s="348">
        <f>IF(Y$16=0,0,Y$16/MAE_fec!Y$16)</f>
        <v>0.98297394786305048</v>
      </c>
      <c r="DA78" s="178"/>
    </row>
    <row r="79" spans="1:105" ht="12" customHeight="1" x14ac:dyDescent="0.25">
      <c r="A79" s="174" t="s">
        <v>2565</v>
      </c>
      <c r="B79" s="348">
        <f>IF(B$24=0,0,B$24/MAE_fec!B$24)</f>
        <v>0</v>
      </c>
      <c r="C79" s="348">
        <f>IF(C$24=0,0,C$24/MAE_fec!C$24)</f>
        <v>1.0398804758610651</v>
      </c>
      <c r="D79" s="348">
        <f>IF(D$24=0,0,D$24/MAE_fec!D$24)</f>
        <v>1.0750234447291338</v>
      </c>
      <c r="E79" s="348">
        <f>IF(E$24=0,0,E$24/MAE_fec!E$24)</f>
        <v>0</v>
      </c>
      <c r="F79" s="348">
        <f>IF(F$24=0,0,F$24/MAE_fec!F$24)</f>
        <v>0.59509609803153574</v>
      </c>
      <c r="G79" s="348">
        <f>IF(G$24=0,0,G$24/MAE_fec!G$24)</f>
        <v>1.0311973867194191</v>
      </c>
      <c r="H79" s="348">
        <f>IF(H$24=0,0,H$24/MAE_fec!H$24)</f>
        <v>1.0624589906537985</v>
      </c>
      <c r="I79" s="348">
        <f>IF(I$24=0,0,I$24/MAE_fec!I$24)</f>
        <v>1.1678556426459705</v>
      </c>
      <c r="J79" s="348">
        <f>IF(J$24=0,0,J$24/MAE_fec!J$24)</f>
        <v>1.1226163804307965</v>
      </c>
      <c r="K79" s="348">
        <f>IF(K$24=0,0,K$24/MAE_fec!K$24)</f>
        <v>1.8131602917668084</v>
      </c>
      <c r="L79" s="348">
        <f>IF(L$24=0,0,L$24/MAE_fec!L$24)</f>
        <v>1.5992874086000379</v>
      </c>
      <c r="M79" s="348">
        <f>IF(M$24=0,0,M$24/MAE_fec!M$24)</f>
        <v>1.1293248088555039</v>
      </c>
      <c r="N79" s="348">
        <f>IF(N$24=0,0,N$24/MAE_fec!N$24)</f>
        <v>1.534514783664519</v>
      </c>
      <c r="O79" s="348">
        <f>IF(O$24=0,0,O$24/MAE_fec!O$24)</f>
        <v>1.5236477473735925</v>
      </c>
      <c r="P79" s="348">
        <f>IF(P$24=0,0,P$24/MAE_fec!P$24)</f>
        <v>1.5953381606606611</v>
      </c>
      <c r="Q79" s="348">
        <f>IF(Q$24=0,0,Q$24/MAE_fec!Q$24)</f>
        <v>1.6793524879588029</v>
      </c>
      <c r="R79" s="348">
        <f>IF(R$24=0,0,R$24/MAE_fec!R$24)</f>
        <v>1.6299788011401846</v>
      </c>
      <c r="S79" s="348">
        <f>IF(S$24=0,0,S$24/MAE_fec!S$24)</f>
        <v>1.3459995853692484</v>
      </c>
      <c r="T79" s="348">
        <f>IF(T$24=0,0,T$24/MAE_fec!T$24)</f>
        <v>1.1719352769866902</v>
      </c>
      <c r="U79" s="348">
        <f>IF(U$24=0,0,U$24/MAE_fec!U$24)</f>
        <v>1.1267704913399641</v>
      </c>
      <c r="V79" s="348">
        <f>IF(V$24=0,0,V$24/MAE_fec!V$24)</f>
        <v>0.80602535799255848</v>
      </c>
      <c r="W79" s="348">
        <f>IF(W$24=0,0,W$24/MAE_fec!W$24)</f>
        <v>1.5719768425863696</v>
      </c>
      <c r="X79" s="348">
        <f>IF(X$24=0,0,X$24/MAE_fec!X$24)</f>
        <v>1.5600473212991222</v>
      </c>
      <c r="Y79" s="348">
        <f>IF(Y$24=0,0,Y$24/MAE_fec!Y$24)</f>
        <v>1.5933397035527361</v>
      </c>
      <c r="DA79" s="178"/>
    </row>
    <row r="80" spans="1:105" ht="12" customHeight="1" x14ac:dyDescent="0.25">
      <c r="A80" s="174" t="s">
        <v>2570</v>
      </c>
      <c r="B80" s="348">
        <f>IF(B$27=0,0,B$27/MAE_fec!B$27)</f>
        <v>0.64650941288052599</v>
      </c>
      <c r="C80" s="348">
        <f>IF(C$27=0,0,C$27/MAE_fec!C$27)</f>
        <v>0.84650922398864359</v>
      </c>
      <c r="D80" s="348">
        <f>IF(D$27=0,0,D$27/MAE_fec!D$27)</f>
        <v>0.75422334375702993</v>
      </c>
      <c r="E80" s="348">
        <f>IF(E$27=0,0,E$27/MAE_fec!E$27)</f>
        <v>0.26379545611729999</v>
      </c>
      <c r="F80" s="348">
        <f>IF(F$27=0,0,F$27/MAE_fec!F$27)</f>
        <v>0.3948545177315998</v>
      </c>
      <c r="G80" s="348">
        <f>IF(G$27=0,0,G$27/MAE_fec!G$27)</f>
        <v>0.35229936948251861</v>
      </c>
      <c r="H80" s="348">
        <f>IF(H$27=0,0,H$27/MAE_fec!H$27)</f>
        <v>0.32883460095096478</v>
      </c>
      <c r="I80" s="348">
        <f>IF(I$27=0,0,I$27/MAE_fec!I$27)</f>
        <v>0.25194556522271838</v>
      </c>
      <c r="J80" s="348">
        <f>IF(J$27=0,0,J$27/MAE_fec!J$27)</f>
        <v>0.13481999478455114</v>
      </c>
      <c r="K80" s="348">
        <f>IF(K$27=0,0,K$27/MAE_fec!K$27)</f>
        <v>2.4655006719221664</v>
      </c>
      <c r="L80" s="348">
        <f>IF(L$27=0,0,L$27/MAE_fec!L$27)</f>
        <v>1.1342733962340452</v>
      </c>
      <c r="M80" s="348">
        <f>IF(M$27=0,0,M$27/MAE_fec!M$27)</f>
        <v>6.667245122248408E-2</v>
      </c>
      <c r="N80" s="348">
        <f>IF(N$27=0,0,N$27/MAE_fec!N$27)</f>
        <v>0.90444036684093154</v>
      </c>
      <c r="O80" s="348">
        <f>IF(O$27=0,0,O$27/MAE_fec!O$27)</f>
        <v>0.97272681335519928</v>
      </c>
      <c r="P80" s="348">
        <f>IF(P$27=0,0,P$27/MAE_fec!P$27)</f>
        <v>1.8765142698727115</v>
      </c>
      <c r="Q80" s="348">
        <f>IF(Q$27=0,0,Q$27/MAE_fec!Q$27)</f>
        <v>2.218276578061146</v>
      </c>
      <c r="R80" s="348">
        <f>IF(R$27=0,0,R$27/MAE_fec!R$27)</f>
        <v>2.2013955706806456</v>
      </c>
      <c r="S80" s="348">
        <f>IF(S$27=0,0,S$27/MAE_fec!S$27)</f>
        <v>0.6652583714452589</v>
      </c>
      <c r="T80" s="348">
        <f>IF(T$27=0,0,T$27/MAE_fec!T$27)</f>
        <v>0.65396734155024583</v>
      </c>
      <c r="U80" s="348">
        <f>IF(U$27=0,0,U$27/MAE_fec!U$27)</f>
        <v>0.37170996094939684</v>
      </c>
      <c r="V80" s="348">
        <f>IF(V$27=0,0,V$27/MAE_fec!V$27)</f>
        <v>0.41494141755804292</v>
      </c>
      <c r="W80" s="348">
        <f>IF(W$27=0,0,W$27/MAE_fec!W$27)</f>
        <v>1.3562122848717022</v>
      </c>
      <c r="X80" s="348">
        <f>IF(X$27=0,0,X$27/MAE_fec!X$27)</f>
        <v>1.1266697594054118</v>
      </c>
      <c r="Y80" s="348">
        <f>IF(Y$27=0,0,Y$27/MAE_fec!Y$27)</f>
        <v>0.98297394786305059</v>
      </c>
      <c r="DA80" s="178"/>
    </row>
    <row r="81" spans="1:105" ht="12" customHeight="1" x14ac:dyDescent="0.25">
      <c r="A81" s="174" t="s">
        <v>2580</v>
      </c>
      <c r="B81" s="348">
        <f>IF(B$35=0,0,B$35/MAE_fec!B$35)</f>
        <v>3.2985769233578135</v>
      </c>
      <c r="C81" s="348">
        <f>IF(C$35=0,0,C$35/MAE_fec!C$35)</f>
        <v>3.4315189508970585</v>
      </c>
      <c r="D81" s="348">
        <f>IF(D$35=0,0,D$35/MAE_fec!D$35)</f>
        <v>3.382734774383465</v>
      </c>
      <c r="E81" s="348">
        <f>IF(E$35=0,0,E$35/MAE_fec!E$35)</f>
        <v>3.5233542199254035</v>
      </c>
      <c r="F81" s="348">
        <f>IF(F$35=0,0,F$35/MAE_fec!F$35)</f>
        <v>3.6064214616865242</v>
      </c>
      <c r="G81" s="348">
        <f>IF(G$35=0,0,G$35/MAE_fec!G$35)</f>
        <v>3.605628348706353</v>
      </c>
      <c r="H81" s="348">
        <f>IF(H$35=0,0,H$35/MAE_fec!H$35)</f>
        <v>3.4885984318758969</v>
      </c>
      <c r="I81" s="348">
        <f>IF(I$35=0,0,I$35/MAE_fec!I$35)</f>
        <v>3.3252970207728754</v>
      </c>
      <c r="J81" s="348">
        <f>IF(J$35=0,0,J$35/MAE_fec!J$35)</f>
        <v>3.085897860223946</v>
      </c>
      <c r="K81" s="348">
        <f>IF(K$35=0,0,K$35/MAE_fec!K$35)</f>
        <v>2.9746061909355661</v>
      </c>
      <c r="L81" s="348">
        <f>IF(L$35=0,0,L$35/MAE_fec!L$35)</f>
        <v>2.9377817999219333</v>
      </c>
      <c r="M81" s="348">
        <f>IF(M$35=0,0,M$35/MAE_fec!M$35)</f>
        <v>2.8114176319494901</v>
      </c>
      <c r="N81" s="348">
        <f>IF(N$35=0,0,N$35/MAE_fec!N$35)</f>
        <v>2.8112519756597552</v>
      </c>
      <c r="O81" s="348">
        <f>IF(O$35=0,0,O$35/MAE_fec!O$35)</f>
        <v>2.9046801757532581</v>
      </c>
      <c r="P81" s="348">
        <f>IF(P$35=0,0,P$35/MAE_fec!P$35)</f>
        <v>2.7494146466488192</v>
      </c>
      <c r="Q81" s="348">
        <f>IF(Q$35=0,0,Q$35/MAE_fec!Q$35)</f>
        <v>2.9036805376129995</v>
      </c>
      <c r="R81" s="348">
        <f>IF(R$35=0,0,R$35/MAE_fec!R$35)</f>
        <v>3.0343947609919648</v>
      </c>
      <c r="S81" s="348">
        <f>IF(S$35=0,0,S$35/MAE_fec!S$35)</f>
        <v>2.9430418785078918</v>
      </c>
      <c r="T81" s="348">
        <f>IF(T$35=0,0,T$35/MAE_fec!T$35)</f>
        <v>2.8807933043506773</v>
      </c>
      <c r="U81" s="348">
        <f>IF(U$35=0,0,U$35/MAE_fec!U$35)</f>
        <v>2.8961542244427894</v>
      </c>
      <c r="V81" s="348">
        <f>IF(V$35=0,0,V$35/MAE_fec!V$35)</f>
        <v>2.9374994275364998</v>
      </c>
      <c r="W81" s="348">
        <f>IF(W$35=0,0,W$35/MAE_fec!W$35)</f>
        <v>2.9575857954744178</v>
      </c>
      <c r="X81" s="348">
        <f>IF(X$35=0,0,X$35/MAE_fec!X$35)</f>
        <v>2.9195182535113222</v>
      </c>
      <c r="Y81" s="348">
        <f>IF(Y$35=0,0,Y$35/MAE_fec!Y$35)</f>
        <v>2.7085372531621621</v>
      </c>
      <c r="DA81" s="178"/>
    </row>
    <row r="82" spans="1:105" ht="12" customHeight="1" x14ac:dyDescent="0.25">
      <c r="A82" s="174" t="s">
        <v>2592</v>
      </c>
      <c r="B82" s="348">
        <f>IF(B$46=0,0,B$46/MAE_fec!B$46)</f>
        <v>0</v>
      </c>
      <c r="C82" s="348">
        <f>IF(C$46=0,0,C$46/MAE_fec!C$46)</f>
        <v>0</v>
      </c>
      <c r="D82" s="348">
        <f>IF(D$46=0,0,D$46/MAE_fec!D$46)</f>
        <v>0</v>
      </c>
      <c r="E82" s="348">
        <f>IF(E$46=0,0,E$46/MAE_fec!E$46)</f>
        <v>0</v>
      </c>
      <c r="F82" s="348">
        <f>IF(F$46=0,0,F$46/MAE_fec!F$46)</f>
        <v>0</v>
      </c>
      <c r="G82" s="348">
        <f>IF(G$46=0,0,G$46/MAE_fec!G$46)</f>
        <v>0</v>
      </c>
      <c r="H82" s="348">
        <f>IF(H$46=0,0,H$46/MAE_fec!H$46)</f>
        <v>0</v>
      </c>
      <c r="I82" s="348">
        <f>IF(I$46=0,0,I$46/MAE_fec!I$46)</f>
        <v>0</v>
      </c>
      <c r="J82" s="348">
        <f>IF(J$46=0,0,J$46/MAE_fec!J$46)</f>
        <v>0</v>
      </c>
      <c r="K82" s="348">
        <f>IF(K$46=0,0,K$46/MAE_fec!K$46)</f>
        <v>0</v>
      </c>
      <c r="L82" s="348">
        <f>IF(L$46=0,0,L$46/MAE_fec!L$46)</f>
        <v>0</v>
      </c>
      <c r="M82" s="348">
        <f>IF(M$46=0,0,M$46/MAE_fec!M$46)</f>
        <v>0</v>
      </c>
      <c r="N82" s="348">
        <f>IF(N$46=0,0,N$46/MAE_fec!N$46)</f>
        <v>0</v>
      </c>
      <c r="O82" s="348">
        <f>IF(O$46=0,0,O$46/MAE_fec!O$46)</f>
        <v>0</v>
      </c>
      <c r="P82" s="348">
        <f>IF(P$46=0,0,P$46/MAE_fec!P$46)</f>
        <v>0</v>
      </c>
      <c r="Q82" s="348">
        <f>IF(Q$46=0,0,Q$46/MAE_fec!Q$46)</f>
        <v>0</v>
      </c>
      <c r="R82" s="348">
        <f>IF(R$46=0,0,R$46/MAE_fec!R$46)</f>
        <v>0</v>
      </c>
      <c r="S82" s="348">
        <f>IF(S$46=0,0,S$46/MAE_fec!S$46)</f>
        <v>0</v>
      </c>
      <c r="T82" s="348">
        <f>IF(T$46=0,0,T$46/MAE_fec!T$46)</f>
        <v>0</v>
      </c>
      <c r="U82" s="348">
        <f>IF(U$46=0,0,U$46/MAE_fec!U$46)</f>
        <v>0</v>
      </c>
      <c r="V82" s="348">
        <f>IF(V$46=0,0,V$46/MAE_fec!V$46)</f>
        <v>0</v>
      </c>
      <c r="W82" s="348">
        <f>IF(W$46=0,0,W$46/MAE_fec!W$46)</f>
        <v>0</v>
      </c>
      <c r="X82" s="348">
        <f>IF(X$46=0,0,X$46/MAE_fec!X$46)</f>
        <v>0</v>
      </c>
      <c r="Y82" s="348">
        <f>IF(Y$46=0,0,Y$46/MAE_fec!Y$46)</f>
        <v>0</v>
      </c>
      <c r="DA82" s="178"/>
    </row>
    <row r="83" spans="1:105" ht="12" customHeight="1" x14ac:dyDescent="0.25">
      <c r="A83" s="41" t="s">
        <v>2594</v>
      </c>
      <c r="B83" s="333">
        <f>IF(B$47=0,0,B$47/MAE_fec!B$47)</f>
        <v>0</v>
      </c>
      <c r="C83" s="333">
        <f>IF(C$47=0,0,C$47/MAE_fec!C$47)</f>
        <v>0</v>
      </c>
      <c r="D83" s="333">
        <f>IF(D$47=0,0,D$47/MAE_fec!D$47)</f>
        <v>0</v>
      </c>
      <c r="E83" s="333">
        <f>IF(E$47=0,0,E$47/MAE_fec!E$47)</f>
        <v>0</v>
      </c>
      <c r="F83" s="333">
        <f>IF(F$47=0,0,F$47/MAE_fec!F$47)</f>
        <v>0</v>
      </c>
      <c r="G83" s="333">
        <f>IF(G$47=0,0,G$47/MAE_fec!G$47)</f>
        <v>0</v>
      </c>
      <c r="H83" s="333">
        <f>IF(H$47=0,0,H$47/MAE_fec!H$47)</f>
        <v>0</v>
      </c>
      <c r="I83" s="333">
        <f>IF(I$47=0,0,I$47/MAE_fec!I$47)</f>
        <v>0</v>
      </c>
      <c r="J83" s="333">
        <f>IF(J$47=0,0,J$47/MAE_fec!J$47)</f>
        <v>0</v>
      </c>
      <c r="K83" s="333">
        <f>IF(K$47=0,0,K$47/MAE_fec!K$47)</f>
        <v>0</v>
      </c>
      <c r="L83" s="333">
        <f>IF(L$47=0,0,L$47/MAE_fec!L$47)</f>
        <v>0</v>
      </c>
      <c r="M83" s="333">
        <f>IF(M$47=0,0,M$47/MAE_fec!M$47)</f>
        <v>0</v>
      </c>
      <c r="N83" s="333">
        <f>IF(N$47=0,0,N$47/MAE_fec!N$47)</f>
        <v>0</v>
      </c>
      <c r="O83" s="333">
        <f>IF(O$47=0,0,O$47/MAE_fec!O$47)</f>
        <v>0</v>
      </c>
      <c r="P83" s="333">
        <f>IF(P$47=0,0,P$47/MAE_fec!P$47)</f>
        <v>0</v>
      </c>
      <c r="Q83" s="333">
        <f>IF(Q$47=0,0,Q$47/MAE_fec!Q$47)</f>
        <v>0</v>
      </c>
      <c r="R83" s="333">
        <f>IF(R$47=0,0,R$47/MAE_fec!R$47)</f>
        <v>0</v>
      </c>
      <c r="S83" s="333">
        <f>IF(S$47=0,0,S$47/MAE_fec!S$47)</f>
        <v>0</v>
      </c>
      <c r="T83" s="333">
        <f>IF(T$47=0,0,T$47/MAE_fec!T$47)</f>
        <v>0</v>
      </c>
      <c r="U83" s="333">
        <f>IF(U$47=0,0,U$47/MAE_fec!U$47)</f>
        <v>0</v>
      </c>
      <c r="V83" s="333">
        <f>IF(V$47=0,0,V$47/MAE_fec!V$47)</f>
        <v>0</v>
      </c>
      <c r="W83" s="333">
        <f>IF(W$47=0,0,W$47/MAE_fec!W$47)</f>
        <v>0</v>
      </c>
      <c r="X83" s="333">
        <f>IF(X$47=0,0,X$47/MAE_fec!X$47)</f>
        <v>0</v>
      </c>
      <c r="Y83" s="333">
        <f>IF(Y$47=0,0,Y$47/MAE_fec!Y$47)</f>
        <v>0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tabColor theme="6" tint="-0.249977111117893"/>
    <pageSetUpPr fitToPage="1"/>
  </sheetPr>
  <dimension ref="A1:DA38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Textiles and leather"</f>
        <v>EL: Textiles and leather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v>1761.1255980624751</v>
      </c>
      <c r="C3" s="203">
        <v>1486.178449438743</v>
      </c>
      <c r="D3" s="203">
        <v>1788.7834014193011</v>
      </c>
      <c r="E3" s="203">
        <v>1822.627115786634</v>
      </c>
      <c r="F3" s="203">
        <v>1799.333500995036</v>
      </c>
      <c r="G3" s="203">
        <v>1554.1667406409911</v>
      </c>
      <c r="H3" s="203">
        <v>1318.5268436701269</v>
      </c>
      <c r="I3" s="203">
        <v>1357.3091098832399</v>
      </c>
      <c r="J3" s="203">
        <v>1324.2988192411351</v>
      </c>
      <c r="K3" s="203">
        <v>1083.3638677589231</v>
      </c>
      <c r="L3" s="203">
        <v>978.74760593919393</v>
      </c>
      <c r="M3" s="203">
        <v>837.94201367781159</v>
      </c>
      <c r="N3" s="203">
        <v>758.3747319311517</v>
      </c>
      <c r="O3" s="203">
        <v>671.50316244256567</v>
      </c>
      <c r="P3" s="203">
        <v>631.14444101297101</v>
      </c>
      <c r="Q3" s="203">
        <v>671.42589999999996</v>
      </c>
      <c r="R3" s="203">
        <v>637.85371011110544</v>
      </c>
      <c r="S3" s="203">
        <v>629.61885985022172</v>
      </c>
      <c r="T3" s="203">
        <v>607.73748284409123</v>
      </c>
      <c r="U3" s="203">
        <v>585.62824143675596</v>
      </c>
      <c r="V3" s="203">
        <v>477.32547175517118</v>
      </c>
      <c r="W3" s="203">
        <v>533.52725243182908</v>
      </c>
      <c r="X3" s="203">
        <v>536.38768034493569</v>
      </c>
      <c r="Y3" s="203">
        <v>521.4</v>
      </c>
      <c r="DA3" s="112" t="s">
        <v>2676</v>
      </c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2" customHeight="1" x14ac:dyDescent="0.25">
      <c r="A5" s="30" t="s">
        <v>2110</v>
      </c>
      <c r="B5" s="203">
        <v>2519.0147020996342</v>
      </c>
      <c r="C5" s="203">
        <v>2521.7349996818789</v>
      </c>
      <c r="D5" s="203">
        <v>2280.7025597777611</v>
      </c>
      <c r="E5" s="203">
        <v>2181.2238973822568</v>
      </c>
      <c r="F5" s="203">
        <v>2017.704551760904</v>
      </c>
      <c r="G5" s="203">
        <v>1904.8592316325989</v>
      </c>
      <c r="H5" s="203">
        <v>1873.264845928408</v>
      </c>
      <c r="I5" s="203">
        <v>2180.8375276477268</v>
      </c>
      <c r="J5" s="203">
        <v>2882.3150369014279</v>
      </c>
      <c r="K5" s="203">
        <v>1596.4080523759951</v>
      </c>
      <c r="L5" s="203">
        <v>1617.890080881554</v>
      </c>
      <c r="M5" s="203">
        <v>1562.794187691077</v>
      </c>
      <c r="N5" s="203">
        <v>929.07653299088611</v>
      </c>
      <c r="O5" s="203">
        <v>896.75524922079671</v>
      </c>
      <c r="P5" s="203">
        <v>720.41655723325039</v>
      </c>
      <c r="Q5" s="203">
        <v>690.76780397769016</v>
      </c>
      <c r="R5" s="203">
        <v>920.509306628746</v>
      </c>
      <c r="S5" s="203">
        <v>853.1458633378287</v>
      </c>
      <c r="T5" s="203">
        <v>2208.2900859932838</v>
      </c>
      <c r="U5" s="203">
        <v>1950.437370114505</v>
      </c>
      <c r="V5" s="203">
        <v>1589.805636031117</v>
      </c>
      <c r="W5" s="203">
        <v>1030.2427993613101</v>
      </c>
      <c r="X5" s="203">
        <v>1086.5008867294689</v>
      </c>
      <c r="Y5" s="203">
        <v>1061.2513344976769</v>
      </c>
      <c r="DA5" s="112" t="s">
        <v>2677</v>
      </c>
    </row>
    <row r="6" spans="1:105" ht="12" customHeight="1" x14ac:dyDescent="0.25">
      <c r="A6" s="154" t="s">
        <v>2112</v>
      </c>
      <c r="B6" s="338">
        <v>3148.7683776245431</v>
      </c>
      <c r="C6" s="338">
        <v>2991.3299587433148</v>
      </c>
      <c r="D6" s="338">
        <v>2833.8915398620879</v>
      </c>
      <c r="E6" s="338">
        <v>2833.8915398620879</v>
      </c>
      <c r="F6" s="338">
        <v>2676.4531209808611</v>
      </c>
      <c r="G6" s="338">
        <v>2519.0147020996328</v>
      </c>
      <c r="H6" s="338">
        <v>2519.0147020996328</v>
      </c>
      <c r="I6" s="338">
        <v>2361.5762832184059</v>
      </c>
      <c r="J6" s="338">
        <v>3148.7683776245422</v>
      </c>
      <c r="K6" s="338">
        <v>3148.7683776245422</v>
      </c>
      <c r="L6" s="338">
        <v>2991.3299587433139</v>
      </c>
      <c r="M6" s="338">
        <v>2991.3299587433139</v>
      </c>
      <c r="N6" s="338">
        <v>2833.891539862087</v>
      </c>
      <c r="O6" s="338">
        <v>2676.4531209808601</v>
      </c>
      <c r="P6" s="338">
        <v>2676.4531209808601</v>
      </c>
      <c r="Q6" s="338">
        <v>2519.0147020996319</v>
      </c>
      <c r="R6" s="338">
        <v>2361.576283218405</v>
      </c>
      <c r="S6" s="338">
        <v>2361.576283218405</v>
      </c>
      <c r="T6" s="338">
        <v>2361.576283218405</v>
      </c>
      <c r="U6" s="338">
        <v>2204.1378643371781</v>
      </c>
      <c r="V6" s="338">
        <v>2204.1378643371781</v>
      </c>
      <c r="W6" s="338">
        <v>2046.699445455951</v>
      </c>
      <c r="X6" s="338">
        <v>1889.261026574723</v>
      </c>
      <c r="Y6" s="338">
        <v>1731.8226076934959</v>
      </c>
      <c r="DA6" s="160" t="s">
        <v>2678</v>
      </c>
    </row>
    <row r="7" spans="1:105" ht="12" customHeight="1" x14ac:dyDescent="0.25">
      <c r="A7" s="156" t="s">
        <v>2114</v>
      </c>
      <c r="B7" s="339">
        <v>0</v>
      </c>
      <c r="C7" s="340">
        <v>0</v>
      </c>
      <c r="D7" s="340">
        <v>0</v>
      </c>
      <c r="E7" s="340">
        <v>0</v>
      </c>
      <c r="F7" s="340">
        <v>0</v>
      </c>
      <c r="G7" s="340">
        <v>0</v>
      </c>
      <c r="H7" s="340">
        <v>0</v>
      </c>
      <c r="I7" s="340">
        <v>0</v>
      </c>
      <c r="J7" s="340">
        <v>944.63051328736276</v>
      </c>
      <c r="K7" s="340">
        <v>0</v>
      </c>
      <c r="L7" s="340">
        <v>0</v>
      </c>
      <c r="M7" s="340">
        <v>0</v>
      </c>
      <c r="N7" s="340">
        <v>0</v>
      </c>
      <c r="O7" s="340">
        <v>0</v>
      </c>
      <c r="P7" s="340">
        <v>0</v>
      </c>
      <c r="Q7" s="340">
        <v>0</v>
      </c>
      <c r="R7" s="340">
        <v>0</v>
      </c>
      <c r="S7" s="340">
        <v>0</v>
      </c>
      <c r="T7" s="340">
        <v>157.43841888122711</v>
      </c>
      <c r="U7" s="340">
        <v>0</v>
      </c>
      <c r="V7" s="340">
        <v>0</v>
      </c>
      <c r="W7" s="340">
        <v>0</v>
      </c>
      <c r="X7" s="340">
        <v>0</v>
      </c>
      <c r="Y7" s="340">
        <v>0</v>
      </c>
      <c r="DA7" s="161" t="s">
        <v>2679</v>
      </c>
    </row>
    <row r="8" spans="1:105" ht="12" customHeight="1" x14ac:dyDescent="0.25">
      <c r="A8" s="157" t="s">
        <v>2116</v>
      </c>
      <c r="B8" s="341"/>
      <c r="C8" s="342">
        <f t="shared" ref="C8:Y8" si="0">B6+C7-C6</f>
        <v>157.43841888122824</v>
      </c>
      <c r="D8" s="342">
        <f t="shared" si="0"/>
        <v>157.43841888122688</v>
      </c>
      <c r="E8" s="342">
        <f t="shared" si="0"/>
        <v>0</v>
      </c>
      <c r="F8" s="342">
        <f t="shared" si="0"/>
        <v>157.43841888122688</v>
      </c>
      <c r="G8" s="342">
        <f t="shared" si="0"/>
        <v>157.43841888122824</v>
      </c>
      <c r="H8" s="342">
        <f t="shared" si="0"/>
        <v>0</v>
      </c>
      <c r="I8" s="342">
        <f t="shared" si="0"/>
        <v>157.43841888122688</v>
      </c>
      <c r="J8" s="342">
        <f t="shared" si="0"/>
        <v>157.43841888122643</v>
      </c>
      <c r="K8" s="342">
        <f t="shared" si="0"/>
        <v>0</v>
      </c>
      <c r="L8" s="342">
        <f t="shared" si="0"/>
        <v>157.43841888122824</v>
      </c>
      <c r="M8" s="342">
        <f t="shared" si="0"/>
        <v>0</v>
      </c>
      <c r="N8" s="342">
        <f t="shared" si="0"/>
        <v>157.43841888122688</v>
      </c>
      <c r="O8" s="342">
        <f t="shared" si="0"/>
        <v>157.43841888122688</v>
      </c>
      <c r="P8" s="342">
        <f t="shared" si="0"/>
        <v>0</v>
      </c>
      <c r="Q8" s="342">
        <f t="shared" si="0"/>
        <v>157.43841888122824</v>
      </c>
      <c r="R8" s="342">
        <f t="shared" si="0"/>
        <v>157.43841888122688</v>
      </c>
      <c r="S8" s="342">
        <f t="shared" si="0"/>
        <v>0</v>
      </c>
      <c r="T8" s="342">
        <f t="shared" si="0"/>
        <v>157.43841888122688</v>
      </c>
      <c r="U8" s="342">
        <f t="shared" si="0"/>
        <v>157.43841888122688</v>
      </c>
      <c r="V8" s="342">
        <f t="shared" si="0"/>
        <v>0</v>
      </c>
      <c r="W8" s="342">
        <f t="shared" si="0"/>
        <v>157.43841888122711</v>
      </c>
      <c r="X8" s="342">
        <f t="shared" si="0"/>
        <v>157.43841888122802</v>
      </c>
      <c r="Y8" s="342">
        <f t="shared" si="0"/>
        <v>157.43841888122711</v>
      </c>
      <c r="DA8" s="162"/>
    </row>
    <row r="9" spans="1:105" ht="12" customHeight="1" x14ac:dyDescent="0.25">
      <c r="A9" s="155" t="s">
        <v>2117</v>
      </c>
      <c r="B9" s="343">
        <f t="shared" ref="B9:Y9" si="1">B6-B5</f>
        <v>629.75367552490889</v>
      </c>
      <c r="C9" s="343">
        <f t="shared" si="1"/>
        <v>469.59495906143593</v>
      </c>
      <c r="D9" s="343">
        <f t="shared" si="1"/>
        <v>553.18898008432689</v>
      </c>
      <c r="E9" s="343">
        <f t="shared" si="1"/>
        <v>652.6676424798311</v>
      </c>
      <c r="F9" s="343">
        <f t="shared" si="1"/>
        <v>658.74856921995706</v>
      </c>
      <c r="G9" s="343">
        <f t="shared" si="1"/>
        <v>614.15547046703387</v>
      </c>
      <c r="H9" s="343">
        <f t="shared" si="1"/>
        <v>645.74985617122479</v>
      </c>
      <c r="I9" s="343">
        <f t="shared" si="1"/>
        <v>180.73875557067913</v>
      </c>
      <c r="J9" s="343">
        <f t="shared" si="1"/>
        <v>266.45334072311425</v>
      </c>
      <c r="K9" s="343">
        <f t="shared" si="1"/>
        <v>1552.360325248547</v>
      </c>
      <c r="L9" s="343">
        <f t="shared" si="1"/>
        <v>1373.4398778617599</v>
      </c>
      <c r="M9" s="343">
        <f t="shared" si="1"/>
        <v>1428.5357710522369</v>
      </c>
      <c r="N9" s="343">
        <f t="shared" si="1"/>
        <v>1904.8150068712009</v>
      </c>
      <c r="O9" s="343">
        <f t="shared" si="1"/>
        <v>1779.6978717600634</v>
      </c>
      <c r="P9" s="343">
        <f t="shared" si="1"/>
        <v>1956.0365637476098</v>
      </c>
      <c r="Q9" s="343">
        <f t="shared" si="1"/>
        <v>1828.2468981219417</v>
      </c>
      <c r="R9" s="343">
        <f t="shared" si="1"/>
        <v>1441.0669765896591</v>
      </c>
      <c r="S9" s="343">
        <f t="shared" si="1"/>
        <v>1508.4304198805762</v>
      </c>
      <c r="T9" s="343">
        <f t="shared" si="1"/>
        <v>153.28619722512121</v>
      </c>
      <c r="U9" s="343">
        <f t="shared" si="1"/>
        <v>253.70049422267311</v>
      </c>
      <c r="V9" s="343">
        <f t="shared" si="1"/>
        <v>614.3322283060611</v>
      </c>
      <c r="W9" s="343">
        <f t="shared" si="1"/>
        <v>1016.456646094641</v>
      </c>
      <c r="X9" s="343">
        <f t="shared" si="1"/>
        <v>802.76013984525412</v>
      </c>
      <c r="Y9" s="343">
        <f t="shared" si="1"/>
        <v>670.571273195819</v>
      </c>
      <c r="DA9" s="163"/>
    </row>
    <row r="10" spans="1:105" ht="12" customHeight="1" x14ac:dyDescent="0.25">
      <c r="A10" s="172"/>
      <c r="B10" s="172"/>
      <c r="C10" s="172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2"/>
      <c r="O10" s="172"/>
      <c r="P10" s="172"/>
      <c r="Q10" s="172"/>
      <c r="R10" s="172"/>
      <c r="S10" s="172"/>
      <c r="T10" s="172"/>
      <c r="U10" s="172"/>
      <c r="V10" s="172"/>
      <c r="W10" s="172"/>
      <c r="X10" s="172"/>
      <c r="Y10" s="172"/>
      <c r="DA10" s="176"/>
    </row>
    <row r="11" spans="1:105" ht="12" customHeight="1" x14ac:dyDescent="0.25">
      <c r="A11" s="30" t="s">
        <v>69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DA11" s="112"/>
    </row>
    <row r="12" spans="1:105" ht="12" customHeight="1" x14ac:dyDescent="0.25">
      <c r="A12" s="31" t="s">
        <v>70</v>
      </c>
      <c r="B12" s="210">
        <v>207.28976784178849</v>
      </c>
      <c r="C12" s="210">
        <v>204.80085984522779</v>
      </c>
      <c r="D12" s="210">
        <v>192.52906276870161</v>
      </c>
      <c r="E12" s="210">
        <v>192.13723129836629</v>
      </c>
      <c r="F12" s="210">
        <v>173.6506448839209</v>
      </c>
      <c r="G12" s="210">
        <v>141.76483233018061</v>
      </c>
      <c r="H12" s="210">
        <v>129.6003439380911</v>
      </c>
      <c r="I12" s="210">
        <v>136.70808254514179</v>
      </c>
      <c r="J12" s="210">
        <v>169.41848667239901</v>
      </c>
      <c r="K12" s="210">
        <v>93.52476354256234</v>
      </c>
      <c r="L12" s="210">
        <v>88.938865004299231</v>
      </c>
      <c r="M12" s="210">
        <v>76.320808254514191</v>
      </c>
      <c r="N12" s="210">
        <v>46.154428202923469</v>
      </c>
      <c r="O12" s="210">
        <v>43.498710232158203</v>
      </c>
      <c r="P12" s="210">
        <v>32.891401547721408</v>
      </c>
      <c r="Q12" s="210">
        <v>31.303009458297499</v>
      </c>
      <c r="R12" s="210">
        <v>41.22235597592433</v>
      </c>
      <c r="S12" s="210">
        <v>38.022355975924327</v>
      </c>
      <c r="T12" s="210">
        <v>98.607308684436788</v>
      </c>
      <c r="U12" s="210">
        <v>86.347979363714529</v>
      </c>
      <c r="V12" s="210">
        <v>73.748925193465169</v>
      </c>
      <c r="W12" s="210">
        <v>46.293723129836621</v>
      </c>
      <c r="X12" s="210">
        <v>44.628116938950988</v>
      </c>
      <c r="Y12" s="210">
        <v>41.478245915735172</v>
      </c>
      <c r="DA12" s="109" t="s">
        <v>2680</v>
      </c>
    </row>
    <row r="13" spans="1:105" ht="12" customHeight="1" x14ac:dyDescent="0.25">
      <c r="A13" s="24" t="s">
        <v>28</v>
      </c>
      <c r="B13" s="213">
        <v>0</v>
      </c>
      <c r="C13" s="213">
        <v>0</v>
      </c>
      <c r="D13" s="213">
        <v>0</v>
      </c>
      <c r="E13" s="213">
        <v>0</v>
      </c>
      <c r="F13" s="213">
        <v>0</v>
      </c>
      <c r="G13" s="213">
        <v>0</v>
      </c>
      <c r="H13" s="213">
        <v>0</v>
      </c>
      <c r="I13" s="213">
        <v>0</v>
      </c>
      <c r="J13" s="213">
        <v>0</v>
      </c>
      <c r="K13" s="213">
        <v>0</v>
      </c>
      <c r="L13" s="213">
        <v>0</v>
      </c>
      <c r="M13" s="213">
        <v>0</v>
      </c>
      <c r="N13" s="213">
        <v>0</v>
      </c>
      <c r="O13" s="213">
        <v>0</v>
      </c>
      <c r="P13" s="213">
        <v>0</v>
      </c>
      <c r="Q13" s="213">
        <v>0</v>
      </c>
      <c r="R13" s="213">
        <v>0</v>
      </c>
      <c r="S13" s="213">
        <v>0</v>
      </c>
      <c r="T13" s="213">
        <v>0</v>
      </c>
      <c r="U13" s="213">
        <v>0</v>
      </c>
      <c r="V13" s="213">
        <v>0</v>
      </c>
      <c r="W13" s="213">
        <v>0</v>
      </c>
      <c r="X13" s="213">
        <v>0</v>
      </c>
      <c r="Y13" s="213">
        <v>0</v>
      </c>
      <c r="DA13" s="85" t="s">
        <v>2681</v>
      </c>
    </row>
    <row r="14" spans="1:105" ht="12" customHeight="1" x14ac:dyDescent="0.25">
      <c r="A14" s="14" t="s">
        <v>29</v>
      </c>
      <c r="B14" s="204">
        <f t="shared" ref="B14:Y14" si="2">B15+B16+B17+B18+B19</f>
        <v>100.17429062768701</v>
      </c>
      <c r="C14" s="204">
        <f t="shared" si="2"/>
        <v>89.560017196904539</v>
      </c>
      <c r="D14" s="204">
        <f t="shared" si="2"/>
        <v>82.619174548581242</v>
      </c>
      <c r="E14" s="204">
        <f t="shared" si="2"/>
        <v>74.961822871883044</v>
      </c>
      <c r="F14" s="204">
        <f t="shared" si="2"/>
        <v>63.031384350816843</v>
      </c>
      <c r="G14" s="204">
        <f t="shared" si="2"/>
        <v>57.241788478073943</v>
      </c>
      <c r="H14" s="204">
        <f t="shared" si="2"/>
        <v>48.495270851246772</v>
      </c>
      <c r="I14" s="204">
        <f t="shared" si="2"/>
        <v>43.608426483233018</v>
      </c>
      <c r="J14" s="204">
        <f t="shared" si="2"/>
        <v>37.818830610490117</v>
      </c>
      <c r="K14" s="204">
        <f t="shared" si="2"/>
        <v>24.070851246775579</v>
      </c>
      <c r="L14" s="204">
        <f t="shared" si="2"/>
        <v>21.204729148753227</v>
      </c>
      <c r="M14" s="204">
        <f t="shared" si="2"/>
        <v>16.303611349957006</v>
      </c>
      <c r="N14" s="204">
        <f t="shared" si="2"/>
        <v>7.1175408426483227</v>
      </c>
      <c r="O14" s="204">
        <f t="shared" si="2"/>
        <v>8.0730008598452265</v>
      </c>
      <c r="P14" s="204">
        <f t="shared" si="2"/>
        <v>7.1175408426483227</v>
      </c>
      <c r="Q14" s="204">
        <f t="shared" si="2"/>
        <v>5.2067927773000848</v>
      </c>
      <c r="R14" s="204">
        <f t="shared" si="2"/>
        <v>6.1621668099742042</v>
      </c>
      <c r="S14" s="204">
        <f t="shared" si="2"/>
        <v>7.1691315563198632</v>
      </c>
      <c r="T14" s="204">
        <f t="shared" si="2"/>
        <v>7.6924333619948406</v>
      </c>
      <c r="U14" s="204">
        <f t="shared" si="2"/>
        <v>7.7333619948409291</v>
      </c>
      <c r="V14" s="204">
        <f t="shared" si="2"/>
        <v>5.0287188306104902</v>
      </c>
      <c r="W14" s="204">
        <f t="shared" si="2"/>
        <v>6.0668099742046433</v>
      </c>
      <c r="X14" s="204">
        <f t="shared" si="2"/>
        <v>13.905674978503869</v>
      </c>
      <c r="Y14" s="204">
        <f t="shared" si="2"/>
        <v>9.1219260533104034</v>
      </c>
      <c r="DA14" s="71"/>
    </row>
    <row r="15" spans="1:105" ht="12" customHeight="1" x14ac:dyDescent="0.25">
      <c r="A15" s="18" t="s">
        <v>30</v>
      </c>
      <c r="B15" s="204">
        <v>0</v>
      </c>
      <c r="C15" s="204">
        <v>0</v>
      </c>
      <c r="D15" s="204">
        <v>0</v>
      </c>
      <c r="E15" s="204">
        <v>0</v>
      </c>
      <c r="F15" s="204">
        <v>0</v>
      </c>
      <c r="G15" s="204">
        <v>0</v>
      </c>
      <c r="H15" s="204">
        <v>0</v>
      </c>
      <c r="I15" s="204">
        <v>0</v>
      </c>
      <c r="J15" s="204">
        <v>0</v>
      </c>
      <c r="K15" s="204">
        <v>0</v>
      </c>
      <c r="L15" s="204">
        <v>0</v>
      </c>
      <c r="M15" s="204">
        <v>0</v>
      </c>
      <c r="N15" s="204">
        <v>0</v>
      </c>
      <c r="O15" s="204">
        <v>0</v>
      </c>
      <c r="P15" s="204">
        <v>0</v>
      </c>
      <c r="Q15" s="204">
        <v>0</v>
      </c>
      <c r="R15" s="204">
        <v>0</v>
      </c>
      <c r="S15" s="204">
        <v>0</v>
      </c>
      <c r="T15" s="204">
        <v>0</v>
      </c>
      <c r="U15" s="204">
        <v>0</v>
      </c>
      <c r="V15" s="204">
        <v>0</v>
      </c>
      <c r="W15" s="204">
        <v>0</v>
      </c>
      <c r="X15" s="204">
        <v>0</v>
      </c>
      <c r="Y15" s="204">
        <v>0</v>
      </c>
      <c r="DA15" s="71" t="s">
        <v>2682</v>
      </c>
    </row>
    <row r="16" spans="1:105" ht="12" customHeight="1" x14ac:dyDescent="0.25">
      <c r="A16" s="18" t="s">
        <v>31</v>
      </c>
      <c r="B16" s="204">
        <v>1.129750644883921</v>
      </c>
      <c r="C16" s="204">
        <v>1.129750644883921</v>
      </c>
      <c r="D16" s="204">
        <v>1.129750644883921</v>
      </c>
      <c r="E16" s="204">
        <v>1.129750644883921</v>
      </c>
      <c r="F16" s="204">
        <v>0</v>
      </c>
      <c r="G16" s="204">
        <v>0</v>
      </c>
      <c r="H16" s="204">
        <v>0</v>
      </c>
      <c r="I16" s="204">
        <v>0</v>
      </c>
      <c r="J16" s="204">
        <v>0</v>
      </c>
      <c r="K16" s="204">
        <v>0</v>
      </c>
      <c r="L16" s="204">
        <v>0</v>
      </c>
      <c r="M16" s="204">
        <v>0</v>
      </c>
      <c r="N16" s="204">
        <v>3.2960447119518479</v>
      </c>
      <c r="O16" s="204">
        <v>3.2960447119518479</v>
      </c>
      <c r="P16" s="204">
        <v>3.2960447119518479</v>
      </c>
      <c r="Q16" s="204">
        <v>3.2960447119518479</v>
      </c>
      <c r="R16" s="204">
        <v>3.2960447119518479</v>
      </c>
      <c r="S16" s="204">
        <v>3.7289767841788479</v>
      </c>
      <c r="T16" s="204">
        <v>4.9374892519346512</v>
      </c>
      <c r="U16" s="204">
        <v>5.4077386070507307</v>
      </c>
      <c r="V16" s="204">
        <v>3.788306104901118</v>
      </c>
      <c r="W16" s="204">
        <v>4.5903697334479796</v>
      </c>
      <c r="X16" s="204">
        <v>9.0433361994840933</v>
      </c>
      <c r="Y16" s="204">
        <v>7.6666380051590703</v>
      </c>
      <c r="DA16" s="71" t="s">
        <v>2683</v>
      </c>
    </row>
    <row r="17" spans="1:105" ht="12" customHeight="1" x14ac:dyDescent="0.25">
      <c r="A17" s="18" t="s">
        <v>71</v>
      </c>
      <c r="B17" s="204">
        <v>10.27033533963886</v>
      </c>
      <c r="C17" s="204">
        <v>10.27033533963886</v>
      </c>
      <c r="D17" s="204">
        <v>7.1892519346517627</v>
      </c>
      <c r="E17" s="204">
        <v>8.2163370593293195</v>
      </c>
      <c r="F17" s="204">
        <v>5.135167669819432</v>
      </c>
      <c r="G17" s="204">
        <v>5.135167669819432</v>
      </c>
      <c r="H17" s="204">
        <v>4.1081685296646597</v>
      </c>
      <c r="I17" s="204">
        <v>3.0810834049871021</v>
      </c>
      <c r="J17" s="204">
        <v>3.0810834049871021</v>
      </c>
      <c r="K17" s="204">
        <v>3.0524505588993982</v>
      </c>
      <c r="L17" s="204">
        <v>3.0524505588993982</v>
      </c>
      <c r="M17" s="204">
        <v>1.0174548581255369</v>
      </c>
      <c r="N17" s="204">
        <v>0</v>
      </c>
      <c r="O17" s="204">
        <v>0</v>
      </c>
      <c r="P17" s="204">
        <v>0</v>
      </c>
      <c r="Q17" s="204">
        <v>0</v>
      </c>
      <c r="R17" s="204">
        <v>0</v>
      </c>
      <c r="S17" s="204">
        <v>0.32562338779019773</v>
      </c>
      <c r="T17" s="204">
        <v>0.370335339638865</v>
      </c>
      <c r="U17" s="204">
        <v>0.23809114359415301</v>
      </c>
      <c r="V17" s="204">
        <v>0.16079105760963031</v>
      </c>
      <c r="W17" s="204">
        <v>0.17807394668959589</v>
      </c>
      <c r="X17" s="204">
        <v>0.31951848667239902</v>
      </c>
      <c r="Y17" s="204">
        <v>0.1343078245915735</v>
      </c>
      <c r="DA17" s="71" t="s">
        <v>2684</v>
      </c>
    </row>
    <row r="18" spans="1:105" ht="12" customHeight="1" x14ac:dyDescent="0.25">
      <c r="A18" s="18" t="s">
        <v>32</v>
      </c>
      <c r="B18" s="204">
        <v>88.774204643164225</v>
      </c>
      <c r="C18" s="204">
        <v>78.159931212381764</v>
      </c>
      <c r="D18" s="204">
        <v>74.300171969045564</v>
      </c>
      <c r="E18" s="204">
        <v>65.615735167669811</v>
      </c>
      <c r="F18" s="204">
        <v>57.896216680997412</v>
      </c>
      <c r="G18" s="204">
        <v>52.106620808254512</v>
      </c>
      <c r="H18" s="204">
        <v>44.387102321582113</v>
      </c>
      <c r="I18" s="204">
        <v>40.527343078245913</v>
      </c>
      <c r="J18" s="204">
        <v>34.737747205503013</v>
      </c>
      <c r="K18" s="204">
        <v>21.018400687876181</v>
      </c>
      <c r="L18" s="204">
        <v>18.152278589853829</v>
      </c>
      <c r="M18" s="204">
        <v>15.28615649183147</v>
      </c>
      <c r="N18" s="204">
        <v>3.8214961306964752</v>
      </c>
      <c r="O18" s="204">
        <v>4.7769561478933786</v>
      </c>
      <c r="P18" s="204">
        <v>3.8214961306964752</v>
      </c>
      <c r="Q18" s="204">
        <v>1.9107480653482369</v>
      </c>
      <c r="R18" s="204">
        <v>2.8661220980223558</v>
      </c>
      <c r="S18" s="204">
        <v>3.1145313843508169</v>
      </c>
      <c r="T18" s="204">
        <v>2.3846087704213241</v>
      </c>
      <c r="U18" s="204">
        <v>2.0875322441960451</v>
      </c>
      <c r="V18" s="204">
        <v>1.0796216680997419</v>
      </c>
      <c r="W18" s="204">
        <v>1.2983662940670679</v>
      </c>
      <c r="X18" s="204">
        <v>4.5428202923473773</v>
      </c>
      <c r="Y18" s="204">
        <v>1.320980223559759</v>
      </c>
      <c r="DA18" s="71" t="s">
        <v>2685</v>
      </c>
    </row>
    <row r="19" spans="1:105" ht="12" customHeight="1" x14ac:dyDescent="0.25">
      <c r="A19" s="18" t="s">
        <v>33</v>
      </c>
      <c r="B19" s="204">
        <v>0</v>
      </c>
      <c r="C19" s="204">
        <v>0</v>
      </c>
      <c r="D19" s="204">
        <v>0</v>
      </c>
      <c r="E19" s="204">
        <v>0</v>
      </c>
      <c r="F19" s="204">
        <v>0</v>
      </c>
      <c r="G19" s="204">
        <v>0</v>
      </c>
      <c r="H19" s="204">
        <v>0</v>
      </c>
      <c r="I19" s="204">
        <v>0</v>
      </c>
      <c r="J19" s="204">
        <v>0</v>
      </c>
      <c r="K19" s="204">
        <v>0</v>
      </c>
      <c r="L19" s="204">
        <v>0</v>
      </c>
      <c r="M19" s="204">
        <v>0</v>
      </c>
      <c r="N19" s="204">
        <v>0</v>
      </c>
      <c r="O19" s="204">
        <v>0</v>
      </c>
      <c r="P19" s="204">
        <v>0</v>
      </c>
      <c r="Q19" s="204">
        <v>0</v>
      </c>
      <c r="R19" s="204">
        <v>0</v>
      </c>
      <c r="S19" s="204">
        <v>0</v>
      </c>
      <c r="T19" s="204">
        <v>0</v>
      </c>
      <c r="U19" s="204">
        <v>0</v>
      </c>
      <c r="V19" s="204">
        <v>0</v>
      </c>
      <c r="W19" s="204">
        <v>0</v>
      </c>
      <c r="X19" s="204">
        <v>0</v>
      </c>
      <c r="Y19" s="204">
        <v>0</v>
      </c>
      <c r="DA19" s="71" t="s">
        <v>2686</v>
      </c>
    </row>
    <row r="20" spans="1:105" ht="12" customHeight="1" x14ac:dyDescent="0.25">
      <c r="A20" s="14" t="s">
        <v>34</v>
      </c>
      <c r="B20" s="204">
        <f t="shared" ref="B20:Y20" si="3">B21+B22</f>
        <v>21.474892519346511</v>
      </c>
      <c r="C20" s="204">
        <f t="shared" si="3"/>
        <v>29.600257953568349</v>
      </c>
      <c r="D20" s="204">
        <f t="shared" si="3"/>
        <v>26.93482373172829</v>
      </c>
      <c r="E20" s="204">
        <f t="shared" si="3"/>
        <v>30.07308684436801</v>
      </c>
      <c r="F20" s="204">
        <f t="shared" si="3"/>
        <v>29.70782459157352</v>
      </c>
      <c r="G20" s="204">
        <f t="shared" si="3"/>
        <v>19.26079105760963</v>
      </c>
      <c r="H20" s="204">
        <f t="shared" si="3"/>
        <v>17.56251074806535</v>
      </c>
      <c r="I20" s="204">
        <f t="shared" si="3"/>
        <v>22.076440240756661</v>
      </c>
      <c r="J20" s="204">
        <f t="shared" si="3"/>
        <v>59.200687876182293</v>
      </c>
      <c r="K20" s="204">
        <f t="shared" si="3"/>
        <v>16.831384350816851</v>
      </c>
      <c r="L20" s="204">
        <f t="shared" si="3"/>
        <v>15.025623387790199</v>
      </c>
      <c r="M20" s="204">
        <f t="shared" si="3"/>
        <v>13.155631986242479</v>
      </c>
      <c r="N20" s="204">
        <f t="shared" si="3"/>
        <v>11.52184006878762</v>
      </c>
      <c r="O20" s="204">
        <f t="shared" si="3"/>
        <v>9.8023215821152192</v>
      </c>
      <c r="P20" s="204">
        <f t="shared" si="3"/>
        <v>8.8349097162510741</v>
      </c>
      <c r="Q20" s="204">
        <f t="shared" si="3"/>
        <v>8.6413585554600161</v>
      </c>
      <c r="R20" s="204">
        <f t="shared" si="3"/>
        <v>8.1470335339638851</v>
      </c>
      <c r="S20" s="204">
        <f t="shared" si="3"/>
        <v>11.08409286328461</v>
      </c>
      <c r="T20" s="204">
        <f t="shared" si="3"/>
        <v>16.084608770421319</v>
      </c>
      <c r="U20" s="204">
        <f t="shared" si="3"/>
        <v>19.474978503869298</v>
      </c>
      <c r="V20" s="204">
        <f t="shared" si="3"/>
        <v>16.15460017196904</v>
      </c>
      <c r="W20" s="204">
        <f t="shared" si="3"/>
        <v>19.330094582975061</v>
      </c>
      <c r="X20" s="204">
        <f t="shared" si="3"/>
        <v>10.81453138435082</v>
      </c>
      <c r="Y20" s="204">
        <f t="shared" si="3"/>
        <v>13.57910576096303</v>
      </c>
      <c r="DA20" s="71"/>
    </row>
    <row r="21" spans="1:105" ht="12" customHeight="1" x14ac:dyDescent="0.25">
      <c r="A21" s="18" t="s">
        <v>73</v>
      </c>
      <c r="B21" s="204">
        <v>21.474892519346511</v>
      </c>
      <c r="C21" s="204">
        <v>29.600257953568349</v>
      </c>
      <c r="D21" s="204">
        <v>26.93482373172829</v>
      </c>
      <c r="E21" s="204">
        <v>30.07308684436801</v>
      </c>
      <c r="F21" s="204">
        <v>29.70782459157352</v>
      </c>
      <c r="G21" s="204">
        <v>19.26079105760963</v>
      </c>
      <c r="H21" s="204">
        <v>17.56251074806535</v>
      </c>
      <c r="I21" s="204">
        <v>22.076440240756661</v>
      </c>
      <c r="J21" s="204">
        <v>59.200687876182293</v>
      </c>
      <c r="K21" s="204">
        <v>16.831384350816851</v>
      </c>
      <c r="L21" s="204">
        <v>15.025623387790199</v>
      </c>
      <c r="M21" s="204">
        <v>13.155631986242479</v>
      </c>
      <c r="N21" s="204">
        <v>11.52184006878762</v>
      </c>
      <c r="O21" s="204">
        <v>9.8023215821152192</v>
      </c>
      <c r="P21" s="204">
        <v>8.8349097162510741</v>
      </c>
      <c r="Q21" s="204">
        <v>8.6413585554600161</v>
      </c>
      <c r="R21" s="204">
        <v>8.1470335339638851</v>
      </c>
      <c r="S21" s="204">
        <v>11.08409286328461</v>
      </c>
      <c r="T21" s="204">
        <v>16.084608770421319</v>
      </c>
      <c r="U21" s="204">
        <v>19.474978503869298</v>
      </c>
      <c r="V21" s="204">
        <v>16.15460017196904</v>
      </c>
      <c r="W21" s="204">
        <v>19.330094582975061</v>
      </c>
      <c r="X21" s="204">
        <v>10.81453138435082</v>
      </c>
      <c r="Y21" s="204">
        <v>13.57910576096303</v>
      </c>
      <c r="DA21" s="71" t="s">
        <v>2687</v>
      </c>
    </row>
    <row r="22" spans="1:105" ht="12" customHeight="1" x14ac:dyDescent="0.25">
      <c r="A22" s="18" t="s">
        <v>36</v>
      </c>
      <c r="B22" s="204">
        <v>0</v>
      </c>
      <c r="C22" s="204">
        <v>0</v>
      </c>
      <c r="D22" s="204">
        <v>0</v>
      </c>
      <c r="E22" s="204">
        <v>0</v>
      </c>
      <c r="F22" s="204">
        <v>0</v>
      </c>
      <c r="G22" s="204">
        <v>0</v>
      </c>
      <c r="H22" s="204">
        <v>0</v>
      </c>
      <c r="I22" s="204">
        <v>0</v>
      </c>
      <c r="J22" s="204">
        <v>0</v>
      </c>
      <c r="K22" s="204">
        <v>0</v>
      </c>
      <c r="L22" s="204">
        <v>0</v>
      </c>
      <c r="M22" s="204">
        <v>0</v>
      </c>
      <c r="N22" s="204">
        <v>0</v>
      </c>
      <c r="O22" s="204">
        <v>0</v>
      </c>
      <c r="P22" s="204">
        <v>0</v>
      </c>
      <c r="Q22" s="204">
        <v>0</v>
      </c>
      <c r="R22" s="204">
        <v>0</v>
      </c>
      <c r="S22" s="204">
        <v>0</v>
      </c>
      <c r="T22" s="204">
        <v>0</v>
      </c>
      <c r="U22" s="204">
        <v>0</v>
      </c>
      <c r="V22" s="204">
        <v>0</v>
      </c>
      <c r="W22" s="204">
        <v>0</v>
      </c>
      <c r="X22" s="204">
        <v>0</v>
      </c>
      <c r="Y22" s="204">
        <v>0</v>
      </c>
      <c r="DA22" s="71" t="s">
        <v>2688</v>
      </c>
    </row>
    <row r="23" spans="1:105" ht="12" customHeight="1" x14ac:dyDescent="0.25">
      <c r="A23" s="14" t="s">
        <v>37</v>
      </c>
      <c r="B23" s="204">
        <f t="shared" ref="B23:Y23" si="4">B24+B25+B26+B27+B28+B29</f>
        <v>0</v>
      </c>
      <c r="C23" s="204">
        <f t="shared" si="4"/>
        <v>0</v>
      </c>
      <c r="D23" s="204">
        <f t="shared" si="4"/>
        <v>0</v>
      </c>
      <c r="E23" s="204">
        <f t="shared" si="4"/>
        <v>0</v>
      </c>
      <c r="F23" s="204">
        <f t="shared" si="4"/>
        <v>0</v>
      </c>
      <c r="G23" s="204">
        <f t="shared" si="4"/>
        <v>0</v>
      </c>
      <c r="H23" s="204">
        <f t="shared" si="4"/>
        <v>0</v>
      </c>
      <c r="I23" s="204">
        <f t="shared" si="4"/>
        <v>0</v>
      </c>
      <c r="J23" s="204">
        <f t="shared" si="4"/>
        <v>0</v>
      </c>
      <c r="K23" s="204">
        <f t="shared" si="4"/>
        <v>0</v>
      </c>
      <c r="L23" s="204">
        <f t="shared" si="4"/>
        <v>0</v>
      </c>
      <c r="M23" s="204">
        <f t="shared" si="4"/>
        <v>0</v>
      </c>
      <c r="N23" s="204">
        <f t="shared" si="4"/>
        <v>0</v>
      </c>
      <c r="O23" s="204">
        <f t="shared" si="4"/>
        <v>0</v>
      </c>
      <c r="P23" s="204">
        <f t="shared" si="4"/>
        <v>0</v>
      </c>
      <c r="Q23" s="204">
        <f t="shared" si="4"/>
        <v>0</v>
      </c>
      <c r="R23" s="204">
        <f t="shared" si="4"/>
        <v>0</v>
      </c>
      <c r="S23" s="204">
        <f t="shared" si="4"/>
        <v>0</v>
      </c>
      <c r="T23" s="204">
        <f t="shared" si="4"/>
        <v>2.4591573516766978E-2</v>
      </c>
      <c r="U23" s="204">
        <f t="shared" si="4"/>
        <v>1.5821152192605329E-2</v>
      </c>
      <c r="V23" s="204">
        <f t="shared" si="4"/>
        <v>1.0576096302665519E-2</v>
      </c>
      <c r="W23" s="204">
        <f t="shared" si="4"/>
        <v>1.143594153052451E-2</v>
      </c>
      <c r="X23" s="204">
        <f t="shared" si="4"/>
        <v>0</v>
      </c>
      <c r="Y23" s="204">
        <f t="shared" si="4"/>
        <v>0</v>
      </c>
      <c r="DA23" s="71"/>
    </row>
    <row r="24" spans="1:105" ht="12" customHeight="1" x14ac:dyDescent="0.25">
      <c r="A24" s="18" t="s">
        <v>38</v>
      </c>
      <c r="B24" s="204">
        <v>0</v>
      </c>
      <c r="C24" s="204">
        <v>0</v>
      </c>
      <c r="D24" s="204">
        <v>0</v>
      </c>
      <c r="E24" s="204">
        <v>0</v>
      </c>
      <c r="F24" s="204">
        <v>0</v>
      </c>
      <c r="G24" s="204">
        <v>0</v>
      </c>
      <c r="H24" s="204">
        <v>0</v>
      </c>
      <c r="I24" s="204">
        <v>0</v>
      </c>
      <c r="J24" s="204">
        <v>0</v>
      </c>
      <c r="K24" s="204">
        <v>0</v>
      </c>
      <c r="L24" s="204">
        <v>0</v>
      </c>
      <c r="M24" s="204">
        <v>0</v>
      </c>
      <c r="N24" s="204">
        <v>0</v>
      </c>
      <c r="O24" s="204">
        <v>0</v>
      </c>
      <c r="P24" s="204">
        <v>0</v>
      </c>
      <c r="Q24" s="204">
        <v>0</v>
      </c>
      <c r="R24" s="204">
        <v>0</v>
      </c>
      <c r="S24" s="204">
        <v>0</v>
      </c>
      <c r="T24" s="204">
        <v>0</v>
      </c>
      <c r="U24" s="204">
        <v>0</v>
      </c>
      <c r="V24" s="204">
        <v>0</v>
      </c>
      <c r="W24" s="204">
        <v>0</v>
      </c>
      <c r="X24" s="204">
        <v>0</v>
      </c>
      <c r="Y24" s="204">
        <v>0</v>
      </c>
      <c r="DA24" s="71" t="s">
        <v>2689</v>
      </c>
    </row>
    <row r="25" spans="1:105" ht="12" customHeight="1" x14ac:dyDescent="0.25">
      <c r="A25" s="18" t="s">
        <v>74</v>
      </c>
      <c r="B25" s="204">
        <v>0</v>
      </c>
      <c r="C25" s="204">
        <v>0</v>
      </c>
      <c r="D25" s="204">
        <v>0</v>
      </c>
      <c r="E25" s="204">
        <v>0</v>
      </c>
      <c r="F25" s="204">
        <v>0</v>
      </c>
      <c r="G25" s="204">
        <v>0</v>
      </c>
      <c r="H25" s="204">
        <v>0</v>
      </c>
      <c r="I25" s="204">
        <v>0</v>
      </c>
      <c r="J25" s="204">
        <v>0</v>
      </c>
      <c r="K25" s="204">
        <v>0</v>
      </c>
      <c r="L25" s="204">
        <v>0</v>
      </c>
      <c r="M25" s="204">
        <v>0</v>
      </c>
      <c r="N25" s="204">
        <v>0</v>
      </c>
      <c r="O25" s="204">
        <v>0</v>
      </c>
      <c r="P25" s="204">
        <v>0</v>
      </c>
      <c r="Q25" s="204">
        <v>0</v>
      </c>
      <c r="R25" s="204">
        <v>0</v>
      </c>
      <c r="S25" s="204">
        <v>0</v>
      </c>
      <c r="T25" s="204">
        <v>0</v>
      </c>
      <c r="U25" s="204">
        <v>0</v>
      </c>
      <c r="V25" s="204">
        <v>0</v>
      </c>
      <c r="W25" s="204">
        <v>0</v>
      </c>
      <c r="X25" s="204">
        <v>0</v>
      </c>
      <c r="Y25" s="204">
        <v>0</v>
      </c>
      <c r="DA25" s="71" t="s">
        <v>2690</v>
      </c>
    </row>
    <row r="26" spans="1:105" ht="12" customHeight="1" x14ac:dyDescent="0.25">
      <c r="A26" s="18" t="s">
        <v>75</v>
      </c>
      <c r="B26" s="204">
        <v>0</v>
      </c>
      <c r="C26" s="204">
        <v>0</v>
      </c>
      <c r="D26" s="204">
        <v>0</v>
      </c>
      <c r="E26" s="204">
        <v>0</v>
      </c>
      <c r="F26" s="204">
        <v>0</v>
      </c>
      <c r="G26" s="204">
        <v>0</v>
      </c>
      <c r="H26" s="204">
        <v>0</v>
      </c>
      <c r="I26" s="204">
        <v>0</v>
      </c>
      <c r="J26" s="204">
        <v>0</v>
      </c>
      <c r="K26" s="204">
        <v>0</v>
      </c>
      <c r="L26" s="204">
        <v>0</v>
      </c>
      <c r="M26" s="204">
        <v>0</v>
      </c>
      <c r="N26" s="204">
        <v>0</v>
      </c>
      <c r="O26" s="204">
        <v>0</v>
      </c>
      <c r="P26" s="204">
        <v>0</v>
      </c>
      <c r="Q26" s="204">
        <v>0</v>
      </c>
      <c r="R26" s="204">
        <v>0</v>
      </c>
      <c r="S26" s="204">
        <v>0</v>
      </c>
      <c r="T26" s="204">
        <v>2.4591573516766978E-2</v>
      </c>
      <c r="U26" s="204">
        <v>1.5821152192605329E-2</v>
      </c>
      <c r="V26" s="204">
        <v>1.0576096302665519E-2</v>
      </c>
      <c r="W26" s="204">
        <v>1.143594153052451E-2</v>
      </c>
      <c r="X26" s="204">
        <v>0</v>
      </c>
      <c r="Y26" s="204">
        <v>0</v>
      </c>
      <c r="DA26" s="71" t="s">
        <v>2691</v>
      </c>
    </row>
    <row r="27" spans="1:105" ht="12" customHeight="1" x14ac:dyDescent="0.25">
      <c r="A27" s="18" t="s">
        <v>76</v>
      </c>
      <c r="B27" s="204">
        <v>0</v>
      </c>
      <c r="C27" s="204">
        <v>0</v>
      </c>
      <c r="D27" s="204">
        <v>0</v>
      </c>
      <c r="E27" s="204">
        <v>0</v>
      </c>
      <c r="F27" s="204">
        <v>0</v>
      </c>
      <c r="G27" s="204">
        <v>0</v>
      </c>
      <c r="H27" s="204">
        <v>0</v>
      </c>
      <c r="I27" s="204">
        <v>0</v>
      </c>
      <c r="J27" s="204">
        <v>0</v>
      </c>
      <c r="K27" s="204">
        <v>0</v>
      </c>
      <c r="L27" s="204">
        <v>0</v>
      </c>
      <c r="M27" s="204">
        <v>0</v>
      </c>
      <c r="N27" s="204">
        <v>0</v>
      </c>
      <c r="O27" s="204">
        <v>0</v>
      </c>
      <c r="P27" s="204">
        <v>0</v>
      </c>
      <c r="Q27" s="204">
        <v>0</v>
      </c>
      <c r="R27" s="204">
        <v>0</v>
      </c>
      <c r="S27" s="204">
        <v>0</v>
      </c>
      <c r="T27" s="204">
        <v>0</v>
      </c>
      <c r="U27" s="204">
        <v>0</v>
      </c>
      <c r="V27" s="204">
        <v>0</v>
      </c>
      <c r="W27" s="204">
        <v>0</v>
      </c>
      <c r="X27" s="204">
        <v>0</v>
      </c>
      <c r="Y27" s="204">
        <v>0</v>
      </c>
      <c r="DA27" s="71" t="s">
        <v>2692</v>
      </c>
    </row>
    <row r="28" spans="1:105" ht="12" customHeight="1" x14ac:dyDescent="0.25">
      <c r="A28" s="18" t="s">
        <v>77</v>
      </c>
      <c r="B28" s="204">
        <v>0</v>
      </c>
      <c r="C28" s="204">
        <v>0</v>
      </c>
      <c r="D28" s="204">
        <v>0</v>
      </c>
      <c r="E28" s="204">
        <v>0</v>
      </c>
      <c r="F28" s="204">
        <v>0</v>
      </c>
      <c r="G28" s="204">
        <v>0</v>
      </c>
      <c r="H28" s="204">
        <v>0</v>
      </c>
      <c r="I28" s="204">
        <v>0</v>
      </c>
      <c r="J28" s="204">
        <v>0</v>
      </c>
      <c r="K28" s="204">
        <v>0</v>
      </c>
      <c r="L28" s="204">
        <v>0</v>
      </c>
      <c r="M28" s="204">
        <v>0</v>
      </c>
      <c r="N28" s="204">
        <v>0</v>
      </c>
      <c r="O28" s="204">
        <v>0</v>
      </c>
      <c r="P28" s="204">
        <v>0</v>
      </c>
      <c r="Q28" s="204">
        <v>0</v>
      </c>
      <c r="R28" s="204">
        <v>0</v>
      </c>
      <c r="S28" s="204">
        <v>0</v>
      </c>
      <c r="T28" s="204">
        <v>0</v>
      </c>
      <c r="U28" s="204">
        <v>0</v>
      </c>
      <c r="V28" s="204">
        <v>0</v>
      </c>
      <c r="W28" s="204">
        <v>0</v>
      </c>
      <c r="X28" s="204">
        <v>0</v>
      </c>
      <c r="Y28" s="204">
        <v>0</v>
      </c>
      <c r="DA28" s="71" t="s">
        <v>2693</v>
      </c>
    </row>
    <row r="29" spans="1:105" ht="12" customHeight="1" x14ac:dyDescent="0.25">
      <c r="A29" s="18" t="s">
        <v>78</v>
      </c>
      <c r="B29" s="204">
        <v>0</v>
      </c>
      <c r="C29" s="204">
        <v>0</v>
      </c>
      <c r="D29" s="204">
        <v>0</v>
      </c>
      <c r="E29" s="204">
        <v>0</v>
      </c>
      <c r="F29" s="204">
        <v>0</v>
      </c>
      <c r="G29" s="204">
        <v>0</v>
      </c>
      <c r="H29" s="204">
        <v>0</v>
      </c>
      <c r="I29" s="204">
        <v>0</v>
      </c>
      <c r="J29" s="204">
        <v>0</v>
      </c>
      <c r="K29" s="204">
        <v>0</v>
      </c>
      <c r="L29" s="204">
        <v>0</v>
      </c>
      <c r="M29" s="204">
        <v>0</v>
      </c>
      <c r="N29" s="204">
        <v>0</v>
      </c>
      <c r="O29" s="204">
        <v>0</v>
      </c>
      <c r="P29" s="204">
        <v>0</v>
      </c>
      <c r="Q29" s="204">
        <v>0</v>
      </c>
      <c r="R29" s="204">
        <v>0</v>
      </c>
      <c r="S29" s="204">
        <v>0</v>
      </c>
      <c r="T29" s="204">
        <v>0</v>
      </c>
      <c r="U29" s="204">
        <v>0</v>
      </c>
      <c r="V29" s="204">
        <v>0</v>
      </c>
      <c r="W29" s="204">
        <v>0</v>
      </c>
      <c r="X29" s="204">
        <v>0</v>
      </c>
      <c r="Y29" s="204">
        <v>0</v>
      </c>
      <c r="DA29" s="71" t="s">
        <v>2694</v>
      </c>
    </row>
    <row r="30" spans="1:105" ht="12" customHeight="1" x14ac:dyDescent="0.25">
      <c r="A30" s="14" t="s">
        <v>39</v>
      </c>
      <c r="B30" s="204">
        <v>0</v>
      </c>
      <c r="C30" s="204">
        <v>0</v>
      </c>
      <c r="D30" s="204">
        <v>0</v>
      </c>
      <c r="E30" s="204">
        <v>0</v>
      </c>
      <c r="F30" s="204">
        <v>0</v>
      </c>
      <c r="G30" s="204">
        <v>0</v>
      </c>
      <c r="H30" s="204">
        <v>0</v>
      </c>
      <c r="I30" s="204">
        <v>0</v>
      </c>
      <c r="J30" s="204">
        <v>0</v>
      </c>
      <c r="K30" s="204">
        <v>0</v>
      </c>
      <c r="L30" s="204">
        <v>0</v>
      </c>
      <c r="M30" s="204">
        <v>0</v>
      </c>
      <c r="N30" s="204">
        <v>0</v>
      </c>
      <c r="O30" s="204">
        <v>0</v>
      </c>
      <c r="P30" s="204">
        <v>0</v>
      </c>
      <c r="Q30" s="204">
        <v>0</v>
      </c>
      <c r="R30" s="204">
        <v>0</v>
      </c>
      <c r="S30" s="204">
        <v>0</v>
      </c>
      <c r="T30" s="204">
        <v>0</v>
      </c>
      <c r="U30" s="204">
        <v>0</v>
      </c>
      <c r="V30" s="204">
        <v>0</v>
      </c>
      <c r="W30" s="204">
        <v>0</v>
      </c>
      <c r="X30" s="204">
        <v>0</v>
      </c>
      <c r="Y30" s="204">
        <v>0</v>
      </c>
      <c r="DA30" s="71" t="s">
        <v>2695</v>
      </c>
    </row>
    <row r="31" spans="1:105" ht="12" customHeight="1" x14ac:dyDescent="0.25">
      <c r="A31" s="21" t="s">
        <v>40</v>
      </c>
      <c r="B31" s="207">
        <v>85.640584694754935</v>
      </c>
      <c r="C31" s="207">
        <v>85.640584694754935</v>
      </c>
      <c r="D31" s="207">
        <v>82.975064488392078</v>
      </c>
      <c r="E31" s="207">
        <v>87.102321582115209</v>
      </c>
      <c r="F31" s="207">
        <v>80.911435941530513</v>
      </c>
      <c r="G31" s="207">
        <v>65.262252794496987</v>
      </c>
      <c r="H31" s="207">
        <v>63.542562338779007</v>
      </c>
      <c r="I31" s="207">
        <v>71.023215821152192</v>
      </c>
      <c r="J31" s="207">
        <v>72.398968185726559</v>
      </c>
      <c r="K31" s="207">
        <v>52.622527944969903</v>
      </c>
      <c r="L31" s="207">
        <v>52.708512467755803</v>
      </c>
      <c r="M31" s="207">
        <v>46.861564918314699</v>
      </c>
      <c r="N31" s="207">
        <v>27.51504729148753</v>
      </c>
      <c r="O31" s="207">
        <v>25.623387790197761</v>
      </c>
      <c r="P31" s="207">
        <v>16.938950988822011</v>
      </c>
      <c r="Q31" s="207">
        <v>17.454858125537399</v>
      </c>
      <c r="R31" s="207">
        <v>26.913155631986239</v>
      </c>
      <c r="S31" s="207">
        <v>19.769131556319859</v>
      </c>
      <c r="T31" s="207">
        <v>74.805674978503859</v>
      </c>
      <c r="U31" s="207">
        <v>59.123817712811693</v>
      </c>
      <c r="V31" s="207">
        <v>52.555030094582968</v>
      </c>
      <c r="W31" s="207">
        <v>20.88538263112639</v>
      </c>
      <c r="X31" s="207">
        <v>19.907910576096299</v>
      </c>
      <c r="Y31" s="207">
        <v>18.77721410146173</v>
      </c>
      <c r="DA31" s="86" t="s">
        <v>2696</v>
      </c>
    </row>
    <row r="32" spans="1:105" ht="12" customHeight="1" x14ac:dyDescent="0.25">
      <c r="A32" s="172"/>
      <c r="B32" s="172"/>
      <c r="C32" s="172"/>
      <c r="D32" s="172"/>
      <c r="E32" s="172"/>
      <c r="F32" s="172"/>
      <c r="G32" s="172"/>
      <c r="H32" s="172"/>
      <c r="I32" s="172"/>
      <c r="J32" s="172"/>
      <c r="K32" s="172"/>
      <c r="L32" s="172"/>
      <c r="M32" s="172"/>
      <c r="N32" s="172"/>
      <c r="O32" s="172"/>
      <c r="P32" s="172"/>
      <c r="Q32" s="172"/>
      <c r="R32" s="172"/>
      <c r="S32" s="172"/>
      <c r="T32" s="172"/>
      <c r="U32" s="172"/>
      <c r="V32" s="172"/>
      <c r="W32" s="172"/>
      <c r="X32" s="172"/>
      <c r="Y32" s="172"/>
      <c r="DA32" s="176"/>
    </row>
    <row r="33" spans="1:105" ht="12" customHeight="1" x14ac:dyDescent="0.25">
      <c r="A33" s="30" t="s">
        <v>84</v>
      </c>
      <c r="B33" s="203">
        <f>TEL_emi!B5</f>
        <v>372.96784871711031</v>
      </c>
      <c r="C33" s="203">
        <f>TEL_emi!C5</f>
        <v>357.65622863752122</v>
      </c>
      <c r="D33" s="203">
        <f>TEL_emi!D5</f>
        <v>329.32898855778768</v>
      </c>
      <c r="E33" s="203">
        <f>TEL_emi!E5</f>
        <v>311.74393283822269</v>
      </c>
      <c r="F33" s="203">
        <f>TEL_emi!F5</f>
        <v>273.32653175854358</v>
      </c>
      <c r="G33" s="203">
        <f>TEL_emi!G5</f>
        <v>230.02692659703899</v>
      </c>
      <c r="H33" s="203">
        <f>TEL_emi!H5</f>
        <v>197.8360912776927</v>
      </c>
      <c r="I33" s="203">
        <f>TEL_emi!I5</f>
        <v>192.74406623821261</v>
      </c>
      <c r="J33" s="203">
        <f>TEL_emi!J5</f>
        <v>261.1796389182054</v>
      </c>
      <c r="K33" s="203">
        <f>TEL_emi!K5</f>
        <v>117.11532419863271</v>
      </c>
      <c r="L33" s="203">
        <f>TEL_emi!L5</f>
        <v>103.5860551185477</v>
      </c>
      <c r="M33" s="203">
        <f>TEL_emi!M5</f>
        <v>83.592512997630621</v>
      </c>
      <c r="N33" s="203">
        <f>TEL_emi!N5</f>
        <v>48.154038478132144</v>
      </c>
      <c r="O33" s="203">
        <f>TEL_emi!O5</f>
        <v>47.211490078645539</v>
      </c>
      <c r="P33" s="203">
        <f>TEL_emi!P5</f>
        <v>41.842990438645742</v>
      </c>
      <c r="Q33" s="203">
        <f>TEL_emi!Q5</f>
        <v>35.196440398479233</v>
      </c>
      <c r="R33" s="203">
        <f>TEL_emi!R5</f>
        <v>37.131341402551683</v>
      </c>
      <c r="S33" s="203">
        <f>TEL_emi!S5</f>
        <v>46.988852758638593</v>
      </c>
      <c r="T33" s="203">
        <f>TEL_emi!T5</f>
        <v>59.700112562299687</v>
      </c>
      <c r="U33" s="203">
        <f>TEL_emi!U5</f>
        <v>67.532755322288651</v>
      </c>
      <c r="V33" s="203">
        <f>TEL_emi!V5</f>
        <v>51.94950120153856</v>
      </c>
      <c r="W33" s="203">
        <f>TEL_emi!W5</f>
        <v>62.28951335839043</v>
      </c>
      <c r="X33" s="203">
        <f>TEL_emi!X5</f>
        <v>65.005108198348353</v>
      </c>
      <c r="Y33" s="203">
        <f>TEL_emi!Y5</f>
        <v>56.846225518637567</v>
      </c>
      <c r="DA33" s="112"/>
    </row>
    <row r="34" spans="1:105" ht="12" customHeight="1" x14ac:dyDescent="0.25">
      <c r="A34" s="172"/>
      <c r="B34" s="172"/>
      <c r="C34" s="172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2"/>
      <c r="O34" s="172"/>
      <c r="P34" s="172"/>
      <c r="Q34" s="172"/>
      <c r="R34" s="172"/>
      <c r="S34" s="172"/>
      <c r="T34" s="172"/>
      <c r="U34" s="172"/>
      <c r="V34" s="172"/>
      <c r="W34" s="172"/>
      <c r="X34" s="172"/>
      <c r="Y34" s="172"/>
      <c r="DA34" s="176"/>
    </row>
    <row r="35" spans="1:105" ht="12" customHeight="1" x14ac:dyDescent="0.25">
      <c r="A35" s="115" t="s">
        <v>86</v>
      </c>
      <c r="B35" s="284">
        <f t="shared" ref="B35:Y35" si="5">IF(B$12=0,"",B$12/B$3*1000)</f>
        <v>117.70300089320205</v>
      </c>
      <c r="C35" s="284">
        <f t="shared" si="5"/>
        <v>137.80368025291381</v>
      </c>
      <c r="D35" s="284">
        <f t="shared" si="5"/>
        <v>107.6312887384467</v>
      </c>
      <c r="E35" s="284">
        <f t="shared" si="5"/>
        <v>105.41773993932989</v>
      </c>
      <c r="F35" s="284">
        <f t="shared" si="5"/>
        <v>96.508315322252187</v>
      </c>
      <c r="G35" s="284">
        <f t="shared" si="5"/>
        <v>91.21597356517357</v>
      </c>
      <c r="H35" s="284">
        <f t="shared" si="5"/>
        <v>98.291775067201371</v>
      </c>
      <c r="I35" s="284">
        <f t="shared" si="5"/>
        <v>100.71993295388835</v>
      </c>
      <c r="J35" s="284">
        <f t="shared" si="5"/>
        <v>127.93070884823499</v>
      </c>
      <c r="K35" s="284">
        <f t="shared" si="5"/>
        <v>86.328117750530382</v>
      </c>
      <c r="L35" s="284">
        <f t="shared" si="5"/>
        <v>90.870071573717524</v>
      </c>
      <c r="M35" s="284">
        <f t="shared" si="5"/>
        <v>91.081252650806348</v>
      </c>
      <c r="N35" s="284">
        <f t="shared" si="5"/>
        <v>60.859659821990952</v>
      </c>
      <c r="O35" s="284">
        <f t="shared" si="5"/>
        <v>64.778116716432734</v>
      </c>
      <c r="P35" s="284">
        <f t="shared" si="5"/>
        <v>52.113905170314943</v>
      </c>
      <c r="Q35" s="284">
        <f t="shared" si="5"/>
        <v>46.621688943333133</v>
      </c>
      <c r="R35" s="284">
        <f t="shared" si="5"/>
        <v>64.626661760333661</v>
      </c>
      <c r="S35" s="284">
        <f t="shared" si="5"/>
        <v>60.389480685139198</v>
      </c>
      <c r="T35" s="284">
        <f t="shared" si="5"/>
        <v>162.25312979376241</v>
      </c>
      <c r="U35" s="284">
        <f t="shared" si="5"/>
        <v>147.44503979499348</v>
      </c>
      <c r="V35" s="284">
        <f t="shared" si="5"/>
        <v>154.50448291033652</v>
      </c>
      <c r="W35" s="284">
        <f t="shared" si="5"/>
        <v>86.769181740630501</v>
      </c>
      <c r="X35" s="284">
        <f t="shared" si="5"/>
        <v>83.20123405938763</v>
      </c>
      <c r="Y35" s="284">
        <f t="shared" si="5"/>
        <v>79.551679930447207</v>
      </c>
      <c r="DA35" s="118"/>
    </row>
    <row r="36" spans="1:105" ht="12" customHeight="1" x14ac:dyDescent="0.25">
      <c r="A36" s="158" t="s">
        <v>2135</v>
      </c>
      <c r="B36" s="344">
        <f t="shared" ref="B36:Y36" si="6">IF(B$12=0,"",B$12/B$5*1000)</f>
        <v>82.290019057455098</v>
      </c>
      <c r="C36" s="344">
        <f t="shared" si="6"/>
        <v>81.214267110169686</v>
      </c>
      <c r="D36" s="344">
        <f t="shared" si="6"/>
        <v>84.416559249822683</v>
      </c>
      <c r="E36" s="344">
        <f t="shared" si="6"/>
        <v>88.086890818019711</v>
      </c>
      <c r="F36" s="344">
        <f t="shared" si="6"/>
        <v>86.06346490737279</v>
      </c>
      <c r="G36" s="344">
        <f t="shared" si="6"/>
        <v>74.422734224133791</v>
      </c>
      <c r="H36" s="344">
        <f t="shared" si="6"/>
        <v>69.184207572026438</v>
      </c>
      <c r="I36" s="344">
        <f t="shared" si="6"/>
        <v>62.686046444090913</v>
      </c>
      <c r="J36" s="344">
        <f t="shared" si="6"/>
        <v>58.778615280905861</v>
      </c>
      <c r="K36" s="344">
        <f t="shared" si="6"/>
        <v>58.584497493210378</v>
      </c>
      <c r="L36" s="344">
        <f t="shared" si="6"/>
        <v>54.972130712265901</v>
      </c>
      <c r="M36" s="344">
        <f t="shared" si="6"/>
        <v>48.836122411789255</v>
      </c>
      <c r="N36" s="344">
        <f t="shared" si="6"/>
        <v>49.677746196368766</v>
      </c>
      <c r="O36" s="344">
        <f t="shared" si="6"/>
        <v>48.506780718545947</v>
      </c>
      <c r="P36" s="344">
        <f t="shared" si="6"/>
        <v>45.656087741848097</v>
      </c>
      <c r="Q36" s="344">
        <f t="shared" si="6"/>
        <v>45.316254286959349</v>
      </c>
      <c r="R36" s="344">
        <f t="shared" si="6"/>
        <v>44.782117550659237</v>
      </c>
      <c r="S36" s="344">
        <f t="shared" si="6"/>
        <v>44.567239448558681</v>
      </c>
      <c r="T36" s="344">
        <f t="shared" si="6"/>
        <v>44.653240672447005</v>
      </c>
      <c r="U36" s="344">
        <f t="shared" si="6"/>
        <v>44.271085391808946</v>
      </c>
      <c r="V36" s="344">
        <f t="shared" si="6"/>
        <v>46.38864243655361</v>
      </c>
      <c r="W36" s="344">
        <f t="shared" si="6"/>
        <v>44.934769899421774</v>
      </c>
      <c r="X36" s="344">
        <f t="shared" si="6"/>
        <v>41.075085611101834</v>
      </c>
      <c r="Y36" s="344">
        <f t="shared" si="6"/>
        <v>39.08428151505516</v>
      </c>
      <c r="DA36" s="119"/>
    </row>
    <row r="37" spans="1:105" ht="12" customHeight="1" x14ac:dyDescent="0.25">
      <c r="A37" s="158" t="s">
        <v>2136</v>
      </c>
      <c r="B37" s="344">
        <f>IF(TEL_ued!B$5=0,"",TEL_ued!B$5/B$5*1000)</f>
        <v>37.224456424156699</v>
      </c>
      <c r="C37" s="344">
        <f>IF(TEL_ued!C$5=0,"",TEL_ued!C$5/C$5*1000)</f>
        <v>37.025560271743821</v>
      </c>
      <c r="D37" s="344">
        <f>IF(TEL_ued!D$5=0,"",TEL_ued!D$5/D$5*1000)</f>
        <v>38.522395108623876</v>
      </c>
      <c r="E37" s="344">
        <f>IF(TEL_ued!E$5=0,"",TEL_ued!E$5/E$5*1000)</f>
        <v>40.509687783997805</v>
      </c>
      <c r="F37" s="344">
        <f>IF(TEL_ued!F$5=0,"",TEL_ued!F$5/F$5*1000)</f>
        <v>39.706128799418948</v>
      </c>
      <c r="G37" s="344">
        <f>IF(TEL_ued!G$5=0,"",TEL_ued!G$5/G$5*1000)</f>
        <v>34.130720203002824</v>
      </c>
      <c r="H37" s="344">
        <f>IF(TEL_ued!H$5=0,"",TEL_ued!H$5/H$5*1000)</f>
        <v>31.927521898106775</v>
      </c>
      <c r="I37" s="344">
        <f>IF(TEL_ued!I$5=0,"",TEL_ued!I$5/I$5*1000)</f>
        <v>29.2066720083508</v>
      </c>
      <c r="J37" s="344">
        <f>IF(TEL_ued!J$5=0,"",TEL_ued!J$5/J$5*1000)</f>
        <v>27.623144923541414</v>
      </c>
      <c r="K37" s="344">
        <f>IF(TEL_ued!K$5=0,"",TEL_ued!K$5/K$5*1000)</f>
        <v>27.646537801955215</v>
      </c>
      <c r="L37" s="344">
        <f>IF(TEL_ued!L$5=0,"",TEL_ued!L$5/L$5*1000)</f>
        <v>26.083439071487753</v>
      </c>
      <c r="M37" s="344">
        <f>IF(TEL_ued!M$5=0,"",TEL_ued!M$5/M$5*1000)</f>
        <v>23.265933916654681</v>
      </c>
      <c r="N37" s="344">
        <f>IF(TEL_ued!N$5=0,"",TEL_ued!N$5/N$5*1000)</f>
        <v>23.97019473644508</v>
      </c>
      <c r="O37" s="344">
        <f>IF(TEL_ued!O$5=0,"",TEL_ued!O$5/O$5*1000)</f>
        <v>23.308729723300598</v>
      </c>
      <c r="P37" s="344">
        <f>IF(TEL_ued!P$5=0,"",TEL_ued!P$5/P$5*1000)</f>
        <v>21.777139950375382</v>
      </c>
      <c r="Q37" s="344">
        <f>IF(TEL_ued!Q$5=0,"",TEL_ued!Q$5/Q$5*1000)</f>
        <v>21.840614110367891</v>
      </c>
      <c r="R37" s="344">
        <f>IF(TEL_ued!R$5=0,"",TEL_ued!R$5/R$5*1000)</f>
        <v>21.764704580456591</v>
      </c>
      <c r="S37" s="344">
        <f>IF(TEL_ued!S$5=0,"",TEL_ued!S$5/S$5*1000)</f>
        <v>21.352825910619966</v>
      </c>
      <c r="T37" s="344">
        <f>IF(TEL_ued!T$5=0,"",TEL_ued!T$5/T$5*1000)</f>
        <v>22.079879632585513</v>
      </c>
      <c r="U37" s="344">
        <f>IF(TEL_ued!U$5=0,"",TEL_ued!U$5/U$5*1000)</f>
        <v>21.705797596508727</v>
      </c>
      <c r="V37" s="344">
        <f>IF(TEL_ued!V$5=0,"",TEL_ued!V$5/V$5*1000)</f>
        <v>22.842266992413983</v>
      </c>
      <c r="W37" s="344">
        <f>IF(TEL_ued!W$5=0,"",TEL_ued!W$5/W$5*1000)</f>
        <v>21.630158800023764</v>
      </c>
      <c r="X37" s="344">
        <f>IF(TEL_ued!X$5=0,"",TEL_ued!X$5/X$5*1000)</f>
        <v>19.485177111343166</v>
      </c>
      <c r="Y37" s="344">
        <f>IF(TEL_ued!Y$5=0,"",TEL_ued!Y$5/Y$5*1000)</f>
        <v>18.752150124309381</v>
      </c>
      <c r="DA37" s="119"/>
    </row>
    <row r="38" spans="1:105" ht="12" customHeight="1" x14ac:dyDescent="0.25">
      <c r="A38" s="159" t="s">
        <v>87</v>
      </c>
      <c r="B38" s="345">
        <f t="shared" ref="B38:Y38" si="7">IF(B$12=0,"",B$33/B$12)</f>
        <v>1.7992583647533134</v>
      </c>
      <c r="C38" s="345">
        <f t="shared" si="7"/>
        <v>1.7463609718621755</v>
      </c>
      <c r="D38" s="345">
        <f t="shared" si="7"/>
        <v>1.7105416908066147</v>
      </c>
      <c r="E38" s="345">
        <f t="shared" si="7"/>
        <v>1.6225066361767304</v>
      </c>
      <c r="F38" s="345">
        <f t="shared" si="7"/>
        <v>1.5740023997103632</v>
      </c>
      <c r="G38" s="345">
        <f t="shared" si="7"/>
        <v>1.6225951303725987</v>
      </c>
      <c r="H38" s="345">
        <f t="shared" si="7"/>
        <v>1.5265089988665246</v>
      </c>
      <c r="I38" s="345">
        <f t="shared" si="7"/>
        <v>1.4098951770065784</v>
      </c>
      <c r="J38" s="345">
        <f t="shared" si="7"/>
        <v>1.5416241996261189</v>
      </c>
      <c r="K38" s="345">
        <f t="shared" si="7"/>
        <v>1.2522386559719501</v>
      </c>
      <c r="L38" s="345">
        <f t="shared" si="7"/>
        <v>1.1646882958708822</v>
      </c>
      <c r="M38" s="345">
        <f t="shared" si="7"/>
        <v>1.0952781411704497</v>
      </c>
      <c r="N38" s="345">
        <f t="shared" si="7"/>
        <v>1.0433243429301551</v>
      </c>
      <c r="O38" s="345">
        <f t="shared" si="7"/>
        <v>1.0853537915646638</v>
      </c>
      <c r="P38" s="345">
        <f t="shared" si="7"/>
        <v>1.2721558969731548</v>
      </c>
      <c r="Q38" s="345">
        <f t="shared" si="7"/>
        <v>1.1243788059856878</v>
      </c>
      <c r="R38" s="345">
        <f t="shared" si="7"/>
        <v>0.90075738087939516</v>
      </c>
      <c r="S38" s="345">
        <f t="shared" si="7"/>
        <v>1.2358217041677226</v>
      </c>
      <c r="T38" s="345">
        <f t="shared" si="7"/>
        <v>0.60543293756603833</v>
      </c>
      <c r="U38" s="345">
        <f t="shared" si="7"/>
        <v>0.78210000766581367</v>
      </c>
      <c r="V38" s="345">
        <f t="shared" si="7"/>
        <v>0.70441028211949808</v>
      </c>
      <c r="W38" s="345">
        <f t="shared" si="7"/>
        <v>1.3455282735348717</v>
      </c>
      <c r="X38" s="345">
        <f t="shared" si="7"/>
        <v>1.4565953631266151</v>
      </c>
      <c r="Y38" s="345">
        <f t="shared" si="7"/>
        <v>1.3705069793482372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>
    <tabColor theme="6" tint="-0.249977111117893"/>
    <pageSetUpPr fitToPage="1"/>
  </sheetPr>
  <dimension ref="A1:DA91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Textiles and leather / final energy consumption"</f>
        <v>EL: Textiles and leather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89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25</v>
      </c>
      <c r="B5" s="223">
        <v>207.2897678417884</v>
      </c>
      <c r="C5" s="223">
        <v>204.80085984522779</v>
      </c>
      <c r="D5" s="223">
        <v>192.52906276870149</v>
      </c>
      <c r="E5" s="223">
        <v>192.1372312983662</v>
      </c>
      <c r="F5" s="223">
        <v>173.65064488392079</v>
      </c>
      <c r="G5" s="223">
        <v>141.7648323301805</v>
      </c>
      <c r="H5" s="223">
        <v>129.6003439380911</v>
      </c>
      <c r="I5" s="223">
        <v>136.70808254514179</v>
      </c>
      <c r="J5" s="223">
        <v>169.41848667239901</v>
      </c>
      <c r="K5" s="223">
        <v>93.524763542562312</v>
      </c>
      <c r="L5" s="223">
        <v>88.938865004299231</v>
      </c>
      <c r="M5" s="223">
        <v>76.320808254514191</v>
      </c>
      <c r="N5" s="223">
        <v>46.154428202923476</v>
      </c>
      <c r="O5" s="223">
        <v>43.498710232158203</v>
      </c>
      <c r="P5" s="223">
        <v>32.891401547721401</v>
      </c>
      <c r="Q5" s="223">
        <v>31.303009458297488</v>
      </c>
      <c r="R5" s="223">
        <v>41.22235597592433</v>
      </c>
      <c r="S5" s="223">
        <v>38.022355975924313</v>
      </c>
      <c r="T5" s="223">
        <v>98.607308684436788</v>
      </c>
      <c r="U5" s="223">
        <v>86.347979363714543</v>
      </c>
      <c r="V5" s="223">
        <v>73.748925193465169</v>
      </c>
      <c r="W5" s="223">
        <v>46.293723129836621</v>
      </c>
      <c r="X5" s="223">
        <v>44.628116938950967</v>
      </c>
      <c r="Y5" s="223">
        <v>41.478245915735158</v>
      </c>
      <c r="DA5" s="89" t="s">
        <v>2680</v>
      </c>
    </row>
    <row r="6" spans="1:105" ht="12" customHeight="1" x14ac:dyDescent="0.25">
      <c r="A6" s="55" t="s">
        <v>91</v>
      </c>
      <c r="B6" s="259">
        <v>5.5577161224032787</v>
      </c>
      <c r="C6" s="259">
        <v>5.5929183397168636</v>
      </c>
      <c r="D6" s="259">
        <v>5.3893495611813327</v>
      </c>
      <c r="E6" s="259">
        <v>5.6525908380896812</v>
      </c>
      <c r="F6" s="259">
        <v>5.2391919769112603</v>
      </c>
      <c r="G6" s="259">
        <v>4.2111731606199712</v>
      </c>
      <c r="H6" s="259">
        <v>4.0748930790981728</v>
      </c>
      <c r="I6" s="259">
        <v>4.5442411735790849</v>
      </c>
      <c r="J6" s="259">
        <v>4.8107892683237603</v>
      </c>
      <c r="K6" s="259">
        <v>3.3570433319192912</v>
      </c>
      <c r="L6" s="259">
        <v>3.3446270891247152</v>
      </c>
      <c r="M6" s="259">
        <v>2.959743273061008</v>
      </c>
      <c r="N6" s="259">
        <v>1.753968439560301</v>
      </c>
      <c r="O6" s="259">
        <v>1.6308029930513359</v>
      </c>
      <c r="P6" s="259">
        <v>1.0963842387974969</v>
      </c>
      <c r="Q6" s="259">
        <v>1.1223517524858571</v>
      </c>
      <c r="R6" s="259">
        <v>1.6948604170203529</v>
      </c>
      <c r="S6" s="259">
        <v>1.2826690974153709</v>
      </c>
      <c r="T6" s="259">
        <v>4.6622604905868732</v>
      </c>
      <c r="U6" s="259">
        <v>3.7223819314779689</v>
      </c>
      <c r="V6" s="259">
        <v>3.2989395176069869</v>
      </c>
      <c r="W6" s="259">
        <v>1.3870314228462981</v>
      </c>
      <c r="X6" s="259">
        <v>1.302688308522409</v>
      </c>
      <c r="Y6" s="259">
        <v>1.237680084903098</v>
      </c>
      <c r="DA6" s="67" t="s">
        <v>2697</v>
      </c>
    </row>
    <row r="7" spans="1:105" ht="12" customHeight="1" x14ac:dyDescent="0.25">
      <c r="A7" s="173" t="s">
        <v>92</v>
      </c>
      <c r="B7" s="224">
        <v>4.5601773312026914</v>
      </c>
      <c r="C7" s="224">
        <v>4.5890612018189643</v>
      </c>
      <c r="D7" s="224">
        <v>4.4220304091744262</v>
      </c>
      <c r="E7" s="224">
        <v>4.6380232517658921</v>
      </c>
      <c r="F7" s="224">
        <v>4.298824186183599</v>
      </c>
      <c r="G7" s="224">
        <v>3.455321567688181</v>
      </c>
      <c r="H7" s="224">
        <v>3.3435020136190139</v>
      </c>
      <c r="I7" s="224">
        <v>3.7286081424238651</v>
      </c>
      <c r="J7" s="224">
        <v>3.9473142714451361</v>
      </c>
      <c r="K7" s="224">
        <v>2.754497092856854</v>
      </c>
      <c r="L7" s="224">
        <v>2.7443094064613041</v>
      </c>
      <c r="M7" s="224">
        <v>2.4285073009731351</v>
      </c>
      <c r="N7" s="224">
        <v>1.4391535914340929</v>
      </c>
      <c r="O7" s="224">
        <v>1.338094763529301</v>
      </c>
      <c r="P7" s="224">
        <v>0.89959732414153581</v>
      </c>
      <c r="Q7" s="224">
        <v>0.9209040020396777</v>
      </c>
      <c r="R7" s="224">
        <v>1.3906547011449051</v>
      </c>
      <c r="S7" s="224">
        <v>1.05244643890492</v>
      </c>
      <c r="T7" s="224">
        <v>3.8254445050969208</v>
      </c>
      <c r="U7" s="224">
        <v>3.0542620976229489</v>
      </c>
      <c r="V7" s="224">
        <v>2.7068221682929119</v>
      </c>
      <c r="W7" s="224">
        <v>1.138077064899526</v>
      </c>
      <c r="X7" s="224">
        <v>1.068872458274797</v>
      </c>
      <c r="Y7" s="224">
        <v>1.015532377356388</v>
      </c>
      <c r="DA7" s="177" t="s">
        <v>2698</v>
      </c>
    </row>
    <row r="8" spans="1:105" ht="12" customHeight="1" x14ac:dyDescent="0.25">
      <c r="A8" s="173" t="s">
        <v>93</v>
      </c>
      <c r="B8" s="224">
        <v>3.2776274568019339</v>
      </c>
      <c r="C8" s="224">
        <v>3.298387738807381</v>
      </c>
      <c r="D8" s="224">
        <v>3.1783343565941191</v>
      </c>
      <c r="E8" s="224">
        <v>3.333579212206736</v>
      </c>
      <c r="F8" s="224">
        <v>3.0897798838194621</v>
      </c>
      <c r="G8" s="224">
        <v>2.4835123767758809</v>
      </c>
      <c r="H8" s="224">
        <v>2.4031420722886661</v>
      </c>
      <c r="I8" s="224">
        <v>2.6799371023671519</v>
      </c>
      <c r="J8" s="224">
        <v>2.8371321326011909</v>
      </c>
      <c r="K8" s="224">
        <v>1.979794785490864</v>
      </c>
      <c r="L8" s="224">
        <v>1.972472385894062</v>
      </c>
      <c r="M8" s="224">
        <v>1.745489622574441</v>
      </c>
      <c r="N8" s="224">
        <v>1.0343916438432541</v>
      </c>
      <c r="O8" s="224">
        <v>0.96175561128668541</v>
      </c>
      <c r="P8" s="224">
        <v>0.64658557672672878</v>
      </c>
      <c r="Q8" s="224">
        <v>0.66189975146601843</v>
      </c>
      <c r="R8" s="224">
        <v>0.99953306644790019</v>
      </c>
      <c r="S8" s="224">
        <v>0.75644587796291163</v>
      </c>
      <c r="T8" s="224">
        <v>2.7495382380384119</v>
      </c>
      <c r="U8" s="224">
        <v>2.1952508826664952</v>
      </c>
      <c r="V8" s="224">
        <v>1.9455284334605309</v>
      </c>
      <c r="W8" s="224">
        <v>0.81799289039653456</v>
      </c>
      <c r="X8" s="224">
        <v>0.76825207938501028</v>
      </c>
      <c r="Y8" s="224">
        <v>0.72991389622490421</v>
      </c>
      <c r="DA8" s="177" t="s">
        <v>2699</v>
      </c>
    </row>
    <row r="9" spans="1:105" ht="12" customHeight="1" x14ac:dyDescent="0.25">
      <c r="A9" s="173" t="s">
        <v>94</v>
      </c>
      <c r="B9" s="224">
        <v>6.4127493720037831</v>
      </c>
      <c r="C9" s="224">
        <v>6.4533673150579176</v>
      </c>
      <c r="D9" s="224">
        <v>6.2184802629015374</v>
      </c>
      <c r="E9" s="224">
        <v>6.5222201977957868</v>
      </c>
      <c r="F9" s="224">
        <v>6.0452215118206878</v>
      </c>
      <c r="G9" s="224">
        <v>4.8590459545615046</v>
      </c>
      <c r="H9" s="224">
        <v>4.7017997066517383</v>
      </c>
      <c r="I9" s="224">
        <v>5.2433552002835597</v>
      </c>
      <c r="J9" s="224">
        <v>5.5509106942197208</v>
      </c>
      <c r="K9" s="224">
        <v>3.8735115368299522</v>
      </c>
      <c r="L9" s="224">
        <v>3.8591851028362099</v>
      </c>
      <c r="M9" s="224">
        <v>3.41508839199347</v>
      </c>
      <c r="N9" s="224">
        <v>2.0238097379541928</v>
      </c>
      <c r="O9" s="224">
        <v>1.88169576121308</v>
      </c>
      <c r="P9" s="224">
        <v>1.2650587370740349</v>
      </c>
      <c r="Q9" s="224">
        <v>1.2950212528682969</v>
      </c>
      <c r="R9" s="224">
        <v>1.9556081734850219</v>
      </c>
      <c r="S9" s="224">
        <v>1.480002804710044</v>
      </c>
      <c r="T9" s="224">
        <v>5.3795313352925449</v>
      </c>
      <c r="U9" s="224">
        <v>4.2950560747822726</v>
      </c>
      <c r="V9" s="224">
        <v>3.8064686741619091</v>
      </c>
      <c r="W9" s="224">
        <v>1.6004208725149589</v>
      </c>
      <c r="X9" s="224">
        <v>1.5031018944489329</v>
      </c>
      <c r="Y9" s="224">
        <v>1.4280924056574209</v>
      </c>
      <c r="DA9" s="177" t="s">
        <v>2700</v>
      </c>
    </row>
    <row r="10" spans="1:105" ht="12" customHeight="1" x14ac:dyDescent="0.25">
      <c r="A10" s="56" t="s">
        <v>95</v>
      </c>
      <c r="B10" s="260">
        <v>14.31048880363875</v>
      </c>
      <c r="C10" s="260">
        <v>14.803164405129079</v>
      </c>
      <c r="D10" s="260">
        <v>13.64528879291947</v>
      </c>
      <c r="E10" s="260">
        <v>13.85855474407121</v>
      </c>
      <c r="F10" s="260">
        <v>12.527034900251911</v>
      </c>
      <c r="G10" s="260">
        <v>9.9998532047700408</v>
      </c>
      <c r="H10" s="260">
        <v>9.1555237265636826</v>
      </c>
      <c r="I10" s="260">
        <v>9.8329667922363999</v>
      </c>
      <c r="J10" s="260">
        <v>13.71683060883068</v>
      </c>
      <c r="K10" s="260">
        <v>6.8947994161529698</v>
      </c>
      <c r="L10" s="260">
        <v>6.6329820045787873</v>
      </c>
      <c r="M10" s="260">
        <v>5.7544326922333786</v>
      </c>
      <c r="N10" s="260">
        <v>3.4673966716795439</v>
      </c>
      <c r="O10" s="260">
        <v>3.2487582983106029</v>
      </c>
      <c r="P10" s="260">
        <v>2.4508122571349071</v>
      </c>
      <c r="Q10" s="260">
        <v>2.3391977326788331</v>
      </c>
      <c r="R10" s="260">
        <v>3.1958693002995151</v>
      </c>
      <c r="S10" s="260">
        <v>2.861893462182445</v>
      </c>
      <c r="T10" s="260">
        <v>8.4766737513543085</v>
      </c>
      <c r="U10" s="260">
        <v>6.8380805018853144</v>
      </c>
      <c r="V10" s="260">
        <v>5.9831782578467001</v>
      </c>
      <c r="W10" s="260">
        <v>3.7591125946407939</v>
      </c>
      <c r="X10" s="260">
        <v>3.3436539353350692</v>
      </c>
      <c r="Y10" s="260">
        <v>3.2415552484096279</v>
      </c>
      <c r="DA10" s="68" t="s">
        <v>2701</v>
      </c>
    </row>
    <row r="11" spans="1:105" ht="12" customHeight="1" x14ac:dyDescent="0.25">
      <c r="A11" s="37" t="s">
        <v>159</v>
      </c>
      <c r="B11" s="226">
        <v>2.695115248641172</v>
      </c>
      <c r="C11" s="226">
        <v>2.402749403349663</v>
      </c>
      <c r="D11" s="226">
        <v>1.6680712972088469</v>
      </c>
      <c r="E11" s="226">
        <v>1.668763773866029</v>
      </c>
      <c r="F11" s="226">
        <v>0.98902204088768975</v>
      </c>
      <c r="G11" s="226">
        <v>1.0730382181930049</v>
      </c>
      <c r="H11" s="226">
        <v>0.76203705031586588</v>
      </c>
      <c r="I11" s="226">
        <v>0.48301280827130022</v>
      </c>
      <c r="J11" s="226">
        <v>0.50818168991299217</v>
      </c>
      <c r="K11" s="226">
        <v>0.36688239056235472</v>
      </c>
      <c r="L11" s="226">
        <v>0.31475409542843102</v>
      </c>
      <c r="M11" s="226">
        <v>9.4462325571127478E-2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4.2171864046002538E-2</v>
      </c>
      <c r="T11" s="226">
        <v>1.1904038176076661E-2</v>
      </c>
      <c r="U11" s="226">
        <v>1.375043667847298E-2</v>
      </c>
      <c r="V11" s="226">
        <v>7.4835293283361543E-3</v>
      </c>
      <c r="W11" s="226">
        <v>2.674273355919057E-2</v>
      </c>
      <c r="X11" s="226">
        <v>6.0482940388828357E-2</v>
      </c>
      <c r="Y11" s="226">
        <v>2.1589895926024179E-2</v>
      </c>
      <c r="DA11" s="69" t="s">
        <v>2702</v>
      </c>
    </row>
    <row r="12" spans="1:105" ht="12" customHeight="1" x14ac:dyDescent="0.25">
      <c r="A12" s="37" t="s">
        <v>35</v>
      </c>
      <c r="B12" s="226">
        <v>5.6353866137594091</v>
      </c>
      <c r="C12" s="226">
        <v>6.9249931754841141</v>
      </c>
      <c r="D12" s="226">
        <v>6.2494967168586157</v>
      </c>
      <c r="E12" s="226">
        <v>6.1079380667843326</v>
      </c>
      <c r="F12" s="226">
        <v>5.7216619197411109</v>
      </c>
      <c r="G12" s="226">
        <v>4.0247108266616616</v>
      </c>
      <c r="H12" s="226">
        <v>3.2577251371157518</v>
      </c>
      <c r="I12" s="226">
        <v>3.460861650178551</v>
      </c>
      <c r="J12" s="226">
        <v>9.7643269118369869</v>
      </c>
      <c r="K12" s="226">
        <v>2.0230101709912778</v>
      </c>
      <c r="L12" s="226">
        <v>1.5493703850120399</v>
      </c>
      <c r="M12" s="226">
        <v>1.221392361394618</v>
      </c>
      <c r="N12" s="226">
        <v>1.09256367983808</v>
      </c>
      <c r="O12" s="226">
        <v>1.0002134080065319</v>
      </c>
      <c r="P12" s="226">
        <v>1.2267020238985209</v>
      </c>
      <c r="Q12" s="226">
        <v>0.97138139217737007</v>
      </c>
      <c r="R12" s="226">
        <v>0.57571297991669956</v>
      </c>
      <c r="S12" s="226">
        <v>1.4355137709115651</v>
      </c>
      <c r="T12" s="226">
        <v>0.48482843400165548</v>
      </c>
      <c r="U12" s="226">
        <v>1.0546533711662911</v>
      </c>
      <c r="V12" s="226">
        <v>0.70546438692882063</v>
      </c>
      <c r="W12" s="226">
        <v>2.727770956764096</v>
      </c>
      <c r="X12" s="226">
        <v>2.0471261737147759</v>
      </c>
      <c r="Y12" s="226">
        <v>2.1828324674246931</v>
      </c>
      <c r="DA12" s="69" t="s">
        <v>2703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2704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2705</v>
      </c>
    </row>
    <row r="15" spans="1:105" ht="12" customHeight="1" x14ac:dyDescent="0.25">
      <c r="A15" s="37" t="s">
        <v>40</v>
      </c>
      <c r="B15" s="226">
        <v>5.9799869412381668</v>
      </c>
      <c r="C15" s="226">
        <v>5.4754218262953023</v>
      </c>
      <c r="D15" s="226">
        <v>5.7277207788520057</v>
      </c>
      <c r="E15" s="226">
        <v>6.0818529034208471</v>
      </c>
      <c r="F15" s="226">
        <v>5.8163509396231108</v>
      </c>
      <c r="G15" s="226">
        <v>4.902104159915373</v>
      </c>
      <c r="H15" s="226">
        <v>5.1357615391320657</v>
      </c>
      <c r="I15" s="226">
        <v>5.8890923337865484</v>
      </c>
      <c r="J15" s="226">
        <v>3.444322007080701</v>
      </c>
      <c r="K15" s="226">
        <v>4.5049068545993372</v>
      </c>
      <c r="L15" s="226">
        <v>4.7688575241383164</v>
      </c>
      <c r="M15" s="226">
        <v>4.4385780052676331</v>
      </c>
      <c r="N15" s="226">
        <v>2.374832991841465</v>
      </c>
      <c r="O15" s="226">
        <v>2.2485448903040708</v>
      </c>
      <c r="P15" s="226">
        <v>1.224110233236386</v>
      </c>
      <c r="Q15" s="226">
        <v>1.3678163405014629</v>
      </c>
      <c r="R15" s="226">
        <v>2.620156320382816</v>
      </c>
      <c r="S15" s="226">
        <v>1.3842078272248779</v>
      </c>
      <c r="T15" s="226">
        <v>7.9799412791765771</v>
      </c>
      <c r="U15" s="226">
        <v>5.7696766940405508</v>
      </c>
      <c r="V15" s="226">
        <v>5.2702303415895431</v>
      </c>
      <c r="W15" s="226">
        <v>1.004598904317507</v>
      </c>
      <c r="X15" s="226">
        <v>1.2360448212314641</v>
      </c>
      <c r="Y15" s="226">
        <v>1.037132885058911</v>
      </c>
      <c r="DA15" s="69" t="s">
        <v>2706</v>
      </c>
    </row>
    <row r="16" spans="1:105" ht="12" customHeight="1" x14ac:dyDescent="0.25">
      <c r="A16" s="57" t="s">
        <v>2707</v>
      </c>
      <c r="B16" s="261">
        <v>9.3138642150988495</v>
      </c>
      <c r="C16" s="261">
        <v>9.0273314441772889</v>
      </c>
      <c r="D16" s="261">
        <v>8.3536791999054536</v>
      </c>
      <c r="E16" s="261">
        <v>7.9938253047953074</v>
      </c>
      <c r="F16" s="261">
        <v>7.0708376696937663</v>
      </c>
      <c r="G16" s="261">
        <v>5.8688901772485664</v>
      </c>
      <c r="H16" s="261">
        <v>5.0990152940646807</v>
      </c>
      <c r="I16" s="261">
        <v>5.0746021039675524</v>
      </c>
      <c r="J16" s="261">
        <v>7.1298912233639209</v>
      </c>
      <c r="K16" s="261">
        <v>3.1653980577177681</v>
      </c>
      <c r="L16" s="261">
        <v>2.82462148402188</v>
      </c>
      <c r="M16" s="261">
        <v>2.3131552313758652</v>
      </c>
      <c r="N16" s="261">
        <v>1.442204155962709</v>
      </c>
      <c r="O16" s="261">
        <v>1.3869952630228859</v>
      </c>
      <c r="P16" s="261">
        <v>1.2103354959854009</v>
      </c>
      <c r="Q16" s="261">
        <v>1.0583646526017561</v>
      </c>
      <c r="R16" s="261">
        <v>1.128779783424638</v>
      </c>
      <c r="S16" s="261">
        <v>1.3788114069140991</v>
      </c>
      <c r="T16" s="261">
        <v>1.9154713343564911</v>
      </c>
      <c r="U16" s="261">
        <v>2.1497883159434239</v>
      </c>
      <c r="V16" s="261">
        <v>1.683365521911095</v>
      </c>
      <c r="W16" s="261">
        <v>1.8619583677588121</v>
      </c>
      <c r="X16" s="261">
        <v>1.858569636832442</v>
      </c>
      <c r="Y16" s="261">
        <v>1.684652831538175</v>
      </c>
      <c r="DA16" s="70" t="s">
        <v>2708</v>
      </c>
    </row>
    <row r="17" spans="1:105" ht="12" customHeight="1" x14ac:dyDescent="0.25">
      <c r="A17" s="46" t="s">
        <v>28</v>
      </c>
      <c r="B17" s="229">
        <v>0</v>
      </c>
      <c r="C17" s="229">
        <v>0</v>
      </c>
      <c r="D17" s="229">
        <v>0</v>
      </c>
      <c r="E17" s="229">
        <v>0</v>
      </c>
      <c r="F17" s="229">
        <v>0</v>
      </c>
      <c r="G17" s="229">
        <v>0</v>
      </c>
      <c r="H17" s="229">
        <v>0</v>
      </c>
      <c r="I17" s="229">
        <v>0</v>
      </c>
      <c r="J17" s="229">
        <v>0</v>
      </c>
      <c r="K17" s="229">
        <v>0</v>
      </c>
      <c r="L17" s="229">
        <v>0</v>
      </c>
      <c r="M17" s="229">
        <v>0</v>
      </c>
      <c r="N17" s="229">
        <v>0</v>
      </c>
      <c r="O17" s="229">
        <v>0</v>
      </c>
      <c r="P17" s="229">
        <v>0</v>
      </c>
      <c r="Q17" s="229">
        <v>0</v>
      </c>
      <c r="R17" s="229">
        <v>0</v>
      </c>
      <c r="S17" s="229">
        <v>0</v>
      </c>
      <c r="T17" s="229">
        <v>0</v>
      </c>
      <c r="U17" s="229">
        <v>0</v>
      </c>
      <c r="V17" s="229">
        <v>0</v>
      </c>
      <c r="W17" s="229">
        <v>0</v>
      </c>
      <c r="X17" s="229">
        <v>0</v>
      </c>
      <c r="Y17" s="229">
        <v>0</v>
      </c>
      <c r="DA17" s="73" t="s">
        <v>2709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2710</v>
      </c>
    </row>
    <row r="19" spans="1:105" ht="12" customHeight="1" x14ac:dyDescent="0.25">
      <c r="A19" s="46" t="s">
        <v>31</v>
      </c>
      <c r="B19" s="229">
        <v>9.2856217386948797E-2</v>
      </c>
      <c r="C19" s="229">
        <v>9.2856217387030732E-2</v>
      </c>
      <c r="D19" s="229">
        <v>9.2856217387052284E-2</v>
      </c>
      <c r="E19" s="229">
        <v>9.2856217387152884E-2</v>
      </c>
      <c r="F19" s="229">
        <v>0</v>
      </c>
      <c r="G19" s="229">
        <v>0</v>
      </c>
      <c r="H19" s="229">
        <v>0</v>
      </c>
      <c r="I19" s="229">
        <v>0</v>
      </c>
      <c r="J19" s="229">
        <v>0</v>
      </c>
      <c r="K19" s="229">
        <v>0</v>
      </c>
      <c r="L19" s="229">
        <v>0</v>
      </c>
      <c r="M19" s="229">
        <v>0</v>
      </c>
      <c r="N19" s="229">
        <v>0.27090778453278502</v>
      </c>
      <c r="O19" s="229">
        <v>0.27090778453572512</v>
      </c>
      <c r="P19" s="229">
        <v>0.2709077845345686</v>
      </c>
      <c r="Q19" s="229">
        <v>0.27090778453141079</v>
      </c>
      <c r="R19" s="229">
        <v>0.27090778456350167</v>
      </c>
      <c r="S19" s="229">
        <v>0.30649124252568599</v>
      </c>
      <c r="T19" s="229">
        <v>0.40582103442161149</v>
      </c>
      <c r="U19" s="229">
        <v>0.44447166634872659</v>
      </c>
      <c r="V19" s="229">
        <v>0.31136762506997162</v>
      </c>
      <c r="W19" s="229">
        <v>0.37729066301271241</v>
      </c>
      <c r="X19" s="229">
        <v>0.74328790678663426</v>
      </c>
      <c r="Y19" s="229">
        <v>0.63013463054481733</v>
      </c>
      <c r="DA19" s="73" t="s">
        <v>2711</v>
      </c>
    </row>
    <row r="20" spans="1:105" ht="12" customHeight="1" x14ac:dyDescent="0.25">
      <c r="A20" s="46" t="s">
        <v>159</v>
      </c>
      <c r="B20" s="229">
        <v>0.62262082939217722</v>
      </c>
      <c r="C20" s="229">
        <v>0.64665089886827321</v>
      </c>
      <c r="D20" s="229">
        <v>0.45379566882774391</v>
      </c>
      <c r="E20" s="229">
        <v>0.53815670839100094</v>
      </c>
      <c r="F20" s="229">
        <v>0.34077909278700141</v>
      </c>
      <c r="G20" s="229">
        <v>0.33387365355393051</v>
      </c>
      <c r="H20" s="229">
        <v>0.2750245051487043</v>
      </c>
      <c r="I20" s="229">
        <v>0.21354004904310661</v>
      </c>
      <c r="J20" s="229">
        <v>0.2114713738400488</v>
      </c>
      <c r="K20" s="229">
        <v>0.22073163027160711</v>
      </c>
      <c r="L20" s="229">
        <v>0.22501614767929601</v>
      </c>
      <c r="M20" s="229">
        <v>7.5862399933782534E-2</v>
      </c>
      <c r="N20" s="229">
        <v>0</v>
      </c>
      <c r="O20" s="229">
        <v>0</v>
      </c>
      <c r="P20" s="229">
        <v>0</v>
      </c>
      <c r="Q20" s="229">
        <v>0</v>
      </c>
      <c r="R20" s="229">
        <v>0</v>
      </c>
      <c r="S20" s="229">
        <v>2.3297385512489981E-2</v>
      </c>
      <c r="T20" s="229">
        <v>3.1481332191334151E-2</v>
      </c>
      <c r="U20" s="229">
        <v>1.97393308863043E-2</v>
      </c>
      <c r="V20" s="229">
        <v>1.346988695251731E-2</v>
      </c>
      <c r="W20" s="229">
        <v>1.337812230050554E-2</v>
      </c>
      <c r="X20" s="229">
        <v>2.1290592844629658E-2</v>
      </c>
      <c r="Y20" s="229">
        <v>9.2644872873294502E-3</v>
      </c>
      <c r="DA20" s="73" t="s">
        <v>2712</v>
      </c>
    </row>
    <row r="21" spans="1:105" ht="12" customHeight="1" x14ac:dyDescent="0.25">
      <c r="A21" s="46" t="s">
        <v>32</v>
      </c>
      <c r="B21" s="229">
        <v>7.2965099706104679</v>
      </c>
      <c r="C21" s="229">
        <v>6.4241039352166016</v>
      </c>
      <c r="D21" s="229">
        <v>6.1068634494667098</v>
      </c>
      <c r="E21" s="229">
        <v>5.393074123337211</v>
      </c>
      <c r="F21" s="229">
        <v>4.7585931518356919</v>
      </c>
      <c r="G21" s="229">
        <v>4.2827359567839309</v>
      </c>
      <c r="H21" s="229">
        <v>3.6482549852901829</v>
      </c>
      <c r="I21" s="229">
        <v>3.331014499548993</v>
      </c>
      <c r="J21" s="229">
        <v>2.8551573045410632</v>
      </c>
      <c r="K21" s="229">
        <v>1.727539782543716</v>
      </c>
      <c r="L21" s="229">
        <v>1.4919681032535239</v>
      </c>
      <c r="M21" s="229">
        <v>1.2563964239487391</v>
      </c>
      <c r="N21" s="229">
        <v>0.31409557237302332</v>
      </c>
      <c r="O21" s="229">
        <v>0.3926265326915907</v>
      </c>
      <c r="P21" s="229">
        <v>0.31409557237509123</v>
      </c>
      <c r="Q21" s="229">
        <v>0.15704778618571491</v>
      </c>
      <c r="R21" s="229">
        <v>0.23557167930647749</v>
      </c>
      <c r="S21" s="229">
        <v>0.25598888089756039</v>
      </c>
      <c r="T21" s="229">
        <v>0.19599524141223121</v>
      </c>
      <c r="U21" s="229">
        <v>0.17157799267974291</v>
      </c>
      <c r="V21" s="229">
        <v>8.8736027517784782E-2</v>
      </c>
      <c r="W21" s="229">
        <v>0.1067150378655819</v>
      </c>
      <c r="X21" s="229">
        <v>0.37338248977179012</v>
      </c>
      <c r="Y21" s="229">
        <v>0.10857371700212</v>
      </c>
      <c r="DA21" s="73" t="s">
        <v>2713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0</v>
      </c>
      <c r="Y22" s="229">
        <v>0</v>
      </c>
      <c r="DA22" s="73" t="s">
        <v>2714</v>
      </c>
    </row>
    <row r="23" spans="1:105" ht="12" customHeight="1" x14ac:dyDescent="0.25">
      <c r="A23" s="46" t="s">
        <v>35</v>
      </c>
      <c r="B23" s="229">
        <v>1.3018771977092569</v>
      </c>
      <c r="C23" s="229">
        <v>1.863720392705384</v>
      </c>
      <c r="D23" s="229">
        <v>1.7001638642239469</v>
      </c>
      <c r="E23" s="229">
        <v>1.9697382556799421</v>
      </c>
      <c r="F23" s="229">
        <v>1.971465425071073</v>
      </c>
      <c r="G23" s="229">
        <v>1.2522805669107051</v>
      </c>
      <c r="H23" s="229">
        <v>1.1757358036257941</v>
      </c>
      <c r="I23" s="229">
        <v>1.530047555375452</v>
      </c>
      <c r="J23" s="229">
        <v>4.0632625449828081</v>
      </c>
      <c r="K23" s="229">
        <v>1.2171266449024449</v>
      </c>
      <c r="L23" s="229">
        <v>1.10763723308906</v>
      </c>
      <c r="M23" s="229">
        <v>0.98089640749334317</v>
      </c>
      <c r="N23" s="229">
        <v>0.85720079905690028</v>
      </c>
      <c r="O23" s="229">
        <v>0.72346094579557008</v>
      </c>
      <c r="P23" s="229">
        <v>0.62533213907574114</v>
      </c>
      <c r="Q23" s="229">
        <v>0.63040908188463052</v>
      </c>
      <c r="R23" s="229">
        <v>0.62230031955465848</v>
      </c>
      <c r="S23" s="229">
        <v>0.79303389797836288</v>
      </c>
      <c r="T23" s="229">
        <v>1.282173726331314</v>
      </c>
      <c r="U23" s="229">
        <v>1.5139993260286499</v>
      </c>
      <c r="V23" s="229">
        <v>1.269791982370821</v>
      </c>
      <c r="W23" s="229">
        <v>1.364574544580013</v>
      </c>
      <c r="X23" s="229">
        <v>0.72060864742938846</v>
      </c>
      <c r="Y23" s="229">
        <v>0.93667999670390789</v>
      </c>
      <c r="DA23" s="73" t="s">
        <v>2715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2716</v>
      </c>
    </row>
    <row r="25" spans="1:105" ht="12" customHeight="1" x14ac:dyDescent="0.25">
      <c r="A25" s="46" t="s">
        <v>38</v>
      </c>
      <c r="B25" s="229">
        <v>0</v>
      </c>
      <c r="C25" s="229">
        <v>0</v>
      </c>
      <c r="D25" s="229">
        <v>0</v>
      </c>
      <c r="E25" s="229">
        <v>0</v>
      </c>
      <c r="F25" s="229">
        <v>0</v>
      </c>
      <c r="G25" s="229">
        <v>0</v>
      </c>
      <c r="H25" s="229">
        <v>0</v>
      </c>
      <c r="I25" s="229">
        <v>0</v>
      </c>
      <c r="J25" s="229">
        <v>0</v>
      </c>
      <c r="K25" s="229">
        <v>0</v>
      </c>
      <c r="L25" s="229">
        <v>0</v>
      </c>
      <c r="M25" s="229">
        <v>0</v>
      </c>
      <c r="N25" s="229">
        <v>0</v>
      </c>
      <c r="O25" s="229">
        <v>0</v>
      </c>
      <c r="P25" s="229">
        <v>0</v>
      </c>
      <c r="Q25" s="229">
        <v>0</v>
      </c>
      <c r="R25" s="229">
        <v>0</v>
      </c>
      <c r="S25" s="229">
        <v>0</v>
      </c>
      <c r="T25" s="229">
        <v>0</v>
      </c>
      <c r="U25" s="229">
        <v>0</v>
      </c>
      <c r="V25" s="229">
        <v>0</v>
      </c>
      <c r="W25" s="229">
        <v>0</v>
      </c>
      <c r="X25" s="229">
        <v>0</v>
      </c>
      <c r="Y25" s="229">
        <v>0</v>
      </c>
      <c r="DA25" s="73" t="s">
        <v>2717</v>
      </c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2718</v>
      </c>
    </row>
    <row r="27" spans="1:105" ht="12" customHeight="1" x14ac:dyDescent="0.25">
      <c r="A27" s="57" t="s">
        <v>2719</v>
      </c>
      <c r="B27" s="261">
        <v>79.167845828340219</v>
      </c>
      <c r="C27" s="261">
        <v>76.732317275506986</v>
      </c>
      <c r="D27" s="261">
        <v>71.006273199196315</v>
      </c>
      <c r="E27" s="261">
        <v>67.947515090760092</v>
      </c>
      <c r="F27" s="261">
        <v>60.102120192397017</v>
      </c>
      <c r="G27" s="261">
        <v>49.885566506612797</v>
      </c>
      <c r="H27" s="261">
        <v>43.341629999549781</v>
      </c>
      <c r="I27" s="261">
        <v>43.134117883724187</v>
      </c>
      <c r="J27" s="261">
        <v>60.604075398593331</v>
      </c>
      <c r="K27" s="261">
        <v>26.905883490601031</v>
      </c>
      <c r="L27" s="261">
        <v>24.009282614185981</v>
      </c>
      <c r="M27" s="261">
        <v>19.661819466694851</v>
      </c>
      <c r="N27" s="261">
        <v>12.25873532568302</v>
      </c>
      <c r="O27" s="261">
        <v>11.78945973569453</v>
      </c>
      <c r="P27" s="261">
        <v>10.28785171587591</v>
      </c>
      <c r="Q27" s="261">
        <v>8.9960995471149285</v>
      </c>
      <c r="R27" s="261">
        <v>9.5946281591094191</v>
      </c>
      <c r="S27" s="261">
        <v>11.71989695876985</v>
      </c>
      <c r="T27" s="261">
        <v>16.28150634203017</v>
      </c>
      <c r="U27" s="261">
        <v>18.2732006855191</v>
      </c>
      <c r="V27" s="261">
        <v>14.30860693624431</v>
      </c>
      <c r="W27" s="261">
        <v>15.82664612594991</v>
      </c>
      <c r="X27" s="261">
        <v>15.797841913075761</v>
      </c>
      <c r="Y27" s="261">
        <v>14.31954906807449</v>
      </c>
      <c r="DA27" s="70" t="s">
        <v>2720</v>
      </c>
    </row>
    <row r="28" spans="1:105" ht="12" customHeight="1" x14ac:dyDescent="0.25">
      <c r="A28" s="46" t="s">
        <v>28</v>
      </c>
      <c r="B28" s="229">
        <v>0</v>
      </c>
      <c r="C28" s="229">
        <v>0</v>
      </c>
      <c r="D28" s="229">
        <v>0</v>
      </c>
      <c r="E28" s="229">
        <v>0</v>
      </c>
      <c r="F28" s="229">
        <v>0</v>
      </c>
      <c r="G28" s="229">
        <v>0</v>
      </c>
      <c r="H28" s="229">
        <v>0</v>
      </c>
      <c r="I28" s="229">
        <v>0</v>
      </c>
      <c r="J28" s="229">
        <v>0</v>
      </c>
      <c r="K28" s="229">
        <v>0</v>
      </c>
      <c r="L28" s="229">
        <v>0</v>
      </c>
      <c r="M28" s="229">
        <v>0</v>
      </c>
      <c r="N28" s="229">
        <v>0</v>
      </c>
      <c r="O28" s="229">
        <v>0</v>
      </c>
      <c r="P28" s="229">
        <v>0</v>
      </c>
      <c r="Q28" s="229">
        <v>0</v>
      </c>
      <c r="R28" s="229">
        <v>0</v>
      </c>
      <c r="S28" s="229">
        <v>0</v>
      </c>
      <c r="T28" s="229">
        <v>0</v>
      </c>
      <c r="U28" s="229">
        <v>0</v>
      </c>
      <c r="V28" s="229">
        <v>0</v>
      </c>
      <c r="W28" s="229">
        <v>0</v>
      </c>
      <c r="X28" s="229">
        <v>0</v>
      </c>
      <c r="Y28" s="229">
        <v>0</v>
      </c>
      <c r="DA28" s="73" t="s">
        <v>2721</v>
      </c>
    </row>
    <row r="29" spans="1:105" ht="12" customHeight="1" x14ac:dyDescent="0.25">
      <c r="A29" s="46" t="s">
        <v>30</v>
      </c>
      <c r="B29" s="229">
        <v>0</v>
      </c>
      <c r="C29" s="229">
        <v>0</v>
      </c>
      <c r="D29" s="229">
        <v>0</v>
      </c>
      <c r="E29" s="229">
        <v>0</v>
      </c>
      <c r="F29" s="229">
        <v>0</v>
      </c>
      <c r="G29" s="229">
        <v>0</v>
      </c>
      <c r="H29" s="229">
        <v>0</v>
      </c>
      <c r="I29" s="229">
        <v>0</v>
      </c>
      <c r="J29" s="229">
        <v>0</v>
      </c>
      <c r="K29" s="229">
        <v>0</v>
      </c>
      <c r="L29" s="229">
        <v>0</v>
      </c>
      <c r="M29" s="229">
        <v>0</v>
      </c>
      <c r="N29" s="229">
        <v>0</v>
      </c>
      <c r="O29" s="229">
        <v>0</v>
      </c>
      <c r="P29" s="229">
        <v>0</v>
      </c>
      <c r="Q29" s="229">
        <v>0</v>
      </c>
      <c r="R29" s="229">
        <v>0</v>
      </c>
      <c r="S29" s="229">
        <v>0</v>
      </c>
      <c r="T29" s="229">
        <v>0</v>
      </c>
      <c r="U29" s="229">
        <v>0</v>
      </c>
      <c r="V29" s="229">
        <v>0</v>
      </c>
      <c r="W29" s="229">
        <v>0</v>
      </c>
      <c r="X29" s="229">
        <v>0</v>
      </c>
      <c r="Y29" s="229">
        <v>0</v>
      </c>
      <c r="DA29" s="73" t="s">
        <v>2722</v>
      </c>
    </row>
    <row r="30" spans="1:105" ht="12" customHeight="1" x14ac:dyDescent="0.25">
      <c r="A30" s="46" t="s">
        <v>31</v>
      </c>
      <c r="B30" s="229">
        <v>0.78927784778906451</v>
      </c>
      <c r="C30" s="229">
        <v>0.78927784778976151</v>
      </c>
      <c r="D30" s="229">
        <v>0.78927784778994381</v>
      </c>
      <c r="E30" s="229">
        <v>0.78927784779079946</v>
      </c>
      <c r="F30" s="229">
        <v>0</v>
      </c>
      <c r="G30" s="229">
        <v>0</v>
      </c>
      <c r="H30" s="229">
        <v>0</v>
      </c>
      <c r="I30" s="229">
        <v>0</v>
      </c>
      <c r="J30" s="229">
        <v>0</v>
      </c>
      <c r="K30" s="229">
        <v>0</v>
      </c>
      <c r="L30" s="229">
        <v>0</v>
      </c>
      <c r="M30" s="229">
        <v>0</v>
      </c>
      <c r="N30" s="229">
        <v>2.3027161685286721</v>
      </c>
      <c r="O30" s="229">
        <v>2.3027161685536641</v>
      </c>
      <c r="P30" s="229">
        <v>2.3027161685438329</v>
      </c>
      <c r="Q30" s="229">
        <v>2.3027161685169921</v>
      </c>
      <c r="R30" s="229">
        <v>2.302716168789765</v>
      </c>
      <c r="S30" s="229">
        <v>2.6051755614683318</v>
      </c>
      <c r="T30" s="229">
        <v>3.4494787925836978</v>
      </c>
      <c r="U30" s="229">
        <v>3.7780091639641769</v>
      </c>
      <c r="V30" s="229">
        <v>2.6466248130947601</v>
      </c>
      <c r="W30" s="229">
        <v>3.2069706356080552</v>
      </c>
      <c r="X30" s="229">
        <v>6.317947207686391</v>
      </c>
      <c r="Y30" s="229">
        <v>5.3561443596309486</v>
      </c>
      <c r="DA30" s="73" t="s">
        <v>2723</v>
      </c>
    </row>
    <row r="31" spans="1:105" ht="12" customHeight="1" x14ac:dyDescent="0.25">
      <c r="A31" s="46" t="s">
        <v>159</v>
      </c>
      <c r="B31" s="229">
        <v>5.2922770498335048</v>
      </c>
      <c r="C31" s="229">
        <v>5.4965326403803232</v>
      </c>
      <c r="D31" s="229">
        <v>3.8572631850358219</v>
      </c>
      <c r="E31" s="229">
        <v>4.5743320213235066</v>
      </c>
      <c r="F31" s="229">
        <v>2.896622288689513</v>
      </c>
      <c r="G31" s="229">
        <v>2.8379260552084089</v>
      </c>
      <c r="H31" s="229">
        <v>2.3377082937639861</v>
      </c>
      <c r="I31" s="229">
        <v>1.815090416866405</v>
      </c>
      <c r="J31" s="229">
        <v>1.7975066776404149</v>
      </c>
      <c r="K31" s="229">
        <v>1.8762188573086609</v>
      </c>
      <c r="L31" s="229">
        <v>1.9126372552740161</v>
      </c>
      <c r="M31" s="229">
        <v>0.64483039943715137</v>
      </c>
      <c r="N31" s="229">
        <v>0</v>
      </c>
      <c r="O31" s="229">
        <v>0</v>
      </c>
      <c r="P31" s="229">
        <v>0</v>
      </c>
      <c r="Q31" s="229">
        <v>0</v>
      </c>
      <c r="R31" s="229">
        <v>0</v>
      </c>
      <c r="S31" s="229">
        <v>0.19802777685616491</v>
      </c>
      <c r="T31" s="229">
        <v>0.26759132362634019</v>
      </c>
      <c r="U31" s="229">
        <v>0.16778431253358661</v>
      </c>
      <c r="V31" s="229">
        <v>0.1144940390963972</v>
      </c>
      <c r="W31" s="229">
        <v>0.1137140395542971</v>
      </c>
      <c r="X31" s="229">
        <v>0.18097003917935209</v>
      </c>
      <c r="Y31" s="229">
        <v>7.8748141942300343E-2</v>
      </c>
      <c r="DA31" s="73" t="s">
        <v>2724</v>
      </c>
    </row>
    <row r="32" spans="1:105" ht="12" customHeight="1" x14ac:dyDescent="0.25">
      <c r="A32" s="46" t="s">
        <v>32</v>
      </c>
      <c r="B32" s="229">
        <v>62.020334750188958</v>
      </c>
      <c r="C32" s="229">
        <v>54.604883449341131</v>
      </c>
      <c r="D32" s="229">
        <v>51.908339320467007</v>
      </c>
      <c r="E32" s="229">
        <v>45.841130048366281</v>
      </c>
      <c r="F32" s="229">
        <v>40.448041790603376</v>
      </c>
      <c r="G32" s="229">
        <v>36.403255632663409</v>
      </c>
      <c r="H32" s="229">
        <v>31.010167374966549</v>
      </c>
      <c r="I32" s="229">
        <v>28.313623246166451</v>
      </c>
      <c r="J32" s="229">
        <v>24.268837088599039</v>
      </c>
      <c r="K32" s="229">
        <v>14.684088151621591</v>
      </c>
      <c r="L32" s="229">
        <v>12.681728877654949</v>
      </c>
      <c r="M32" s="229">
        <v>10.679369603564281</v>
      </c>
      <c r="N32" s="229">
        <v>2.669812365170698</v>
      </c>
      <c r="O32" s="229">
        <v>3.3373255278785212</v>
      </c>
      <c r="P32" s="229">
        <v>2.669812365188275</v>
      </c>
      <c r="Q32" s="229">
        <v>1.3349061825785771</v>
      </c>
      <c r="R32" s="229">
        <v>2.0023592741050589</v>
      </c>
      <c r="S32" s="229">
        <v>2.1759054876292629</v>
      </c>
      <c r="T32" s="229">
        <v>1.6659595520039649</v>
      </c>
      <c r="U32" s="229">
        <v>1.4584129377778139</v>
      </c>
      <c r="V32" s="229">
        <v>0.75425623390117102</v>
      </c>
      <c r="W32" s="229">
        <v>0.90707782185744668</v>
      </c>
      <c r="X32" s="229">
        <v>3.1737511630602162</v>
      </c>
      <c r="Y32" s="229">
        <v>0.92287659451802007</v>
      </c>
      <c r="DA32" s="73" t="s">
        <v>2725</v>
      </c>
    </row>
    <row r="33" spans="1:105" ht="12" customHeight="1" x14ac:dyDescent="0.25">
      <c r="A33" s="46" t="s">
        <v>33</v>
      </c>
      <c r="B33" s="229">
        <v>0</v>
      </c>
      <c r="C33" s="229">
        <v>0</v>
      </c>
      <c r="D33" s="229">
        <v>0</v>
      </c>
      <c r="E33" s="229">
        <v>0</v>
      </c>
      <c r="F33" s="229">
        <v>0</v>
      </c>
      <c r="G33" s="229">
        <v>0</v>
      </c>
      <c r="H33" s="229">
        <v>0</v>
      </c>
      <c r="I33" s="229">
        <v>0</v>
      </c>
      <c r="J33" s="229">
        <v>0</v>
      </c>
      <c r="K33" s="229">
        <v>0</v>
      </c>
      <c r="L33" s="229">
        <v>0</v>
      </c>
      <c r="M33" s="229">
        <v>0</v>
      </c>
      <c r="N33" s="229">
        <v>0</v>
      </c>
      <c r="O33" s="229">
        <v>0</v>
      </c>
      <c r="P33" s="229">
        <v>0</v>
      </c>
      <c r="Q33" s="229">
        <v>0</v>
      </c>
      <c r="R33" s="229">
        <v>0</v>
      </c>
      <c r="S33" s="229">
        <v>0</v>
      </c>
      <c r="T33" s="229">
        <v>0</v>
      </c>
      <c r="U33" s="229">
        <v>0</v>
      </c>
      <c r="V33" s="229">
        <v>0</v>
      </c>
      <c r="W33" s="229">
        <v>0</v>
      </c>
      <c r="X33" s="229">
        <v>0</v>
      </c>
      <c r="Y33" s="229">
        <v>0</v>
      </c>
      <c r="DA33" s="73" t="s">
        <v>2726</v>
      </c>
    </row>
    <row r="34" spans="1:105" ht="12" customHeight="1" x14ac:dyDescent="0.25">
      <c r="A34" s="46" t="s">
        <v>35</v>
      </c>
      <c r="B34" s="229">
        <v>11.06595618052868</v>
      </c>
      <c r="C34" s="229">
        <v>15.84162333799577</v>
      </c>
      <c r="D34" s="229">
        <v>14.451392845903539</v>
      </c>
      <c r="E34" s="229">
        <v>16.742775173279501</v>
      </c>
      <c r="F34" s="229">
        <v>16.757456113104119</v>
      </c>
      <c r="G34" s="229">
        <v>10.64438481874099</v>
      </c>
      <c r="H34" s="229">
        <v>9.9937543308192449</v>
      </c>
      <c r="I34" s="229">
        <v>13.005404220691339</v>
      </c>
      <c r="J34" s="229">
        <v>34.537731632353868</v>
      </c>
      <c r="K34" s="229">
        <v>10.345576481670779</v>
      </c>
      <c r="L34" s="229">
        <v>9.4149164812570074</v>
      </c>
      <c r="M34" s="229">
        <v>8.337619463693418</v>
      </c>
      <c r="N34" s="229">
        <v>7.2862067919836528</v>
      </c>
      <c r="O34" s="229">
        <v>6.1494180392623461</v>
      </c>
      <c r="P34" s="229">
        <v>5.3153231821437981</v>
      </c>
      <c r="Q34" s="229">
        <v>5.3584771960193587</v>
      </c>
      <c r="R34" s="229">
        <v>5.2895527162145974</v>
      </c>
      <c r="S34" s="229">
        <v>6.7407881328160846</v>
      </c>
      <c r="T34" s="229">
        <v>10.89847667381617</v>
      </c>
      <c r="U34" s="229">
        <v>12.86899427124353</v>
      </c>
      <c r="V34" s="229">
        <v>10.79323185015198</v>
      </c>
      <c r="W34" s="229">
        <v>11.59888362893011</v>
      </c>
      <c r="X34" s="229">
        <v>6.1251735031498011</v>
      </c>
      <c r="Y34" s="229">
        <v>7.9617799719832174</v>
      </c>
      <c r="DA34" s="73" t="s">
        <v>2727</v>
      </c>
    </row>
    <row r="35" spans="1:105" ht="12" customHeight="1" x14ac:dyDescent="0.25">
      <c r="A35" s="46" t="s">
        <v>36</v>
      </c>
      <c r="B35" s="229">
        <v>0</v>
      </c>
      <c r="C35" s="229">
        <v>0</v>
      </c>
      <c r="D35" s="229">
        <v>0</v>
      </c>
      <c r="E35" s="229">
        <v>0</v>
      </c>
      <c r="F35" s="229">
        <v>0</v>
      </c>
      <c r="G35" s="229">
        <v>0</v>
      </c>
      <c r="H35" s="229">
        <v>0</v>
      </c>
      <c r="I35" s="229">
        <v>0</v>
      </c>
      <c r="J35" s="229">
        <v>0</v>
      </c>
      <c r="K35" s="229">
        <v>0</v>
      </c>
      <c r="L35" s="229">
        <v>0</v>
      </c>
      <c r="M35" s="229">
        <v>0</v>
      </c>
      <c r="N35" s="229">
        <v>0</v>
      </c>
      <c r="O35" s="229">
        <v>0</v>
      </c>
      <c r="P35" s="229">
        <v>0</v>
      </c>
      <c r="Q35" s="229">
        <v>0</v>
      </c>
      <c r="R35" s="229">
        <v>0</v>
      </c>
      <c r="S35" s="229">
        <v>0</v>
      </c>
      <c r="T35" s="229">
        <v>0</v>
      </c>
      <c r="U35" s="229">
        <v>0</v>
      </c>
      <c r="V35" s="229">
        <v>0</v>
      </c>
      <c r="W35" s="229">
        <v>0</v>
      </c>
      <c r="X35" s="229">
        <v>0</v>
      </c>
      <c r="Y35" s="229">
        <v>0</v>
      </c>
      <c r="DA35" s="73" t="s">
        <v>2728</v>
      </c>
    </row>
    <row r="36" spans="1:105" ht="12" customHeight="1" x14ac:dyDescent="0.25">
      <c r="A36" s="46" t="s">
        <v>38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2729</v>
      </c>
    </row>
    <row r="37" spans="1:105" ht="12" customHeight="1" x14ac:dyDescent="0.25">
      <c r="A37" s="46" t="s">
        <v>39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2730</v>
      </c>
    </row>
    <row r="38" spans="1:105" ht="12" customHeight="1" x14ac:dyDescent="0.25">
      <c r="A38" s="57" t="s">
        <v>2731</v>
      </c>
      <c r="B38" s="261">
        <v>20.235786907211931</v>
      </c>
      <c r="C38" s="261">
        <v>20.363959083071659</v>
      </c>
      <c r="D38" s="261">
        <v>19.622759940711511</v>
      </c>
      <c r="E38" s="261">
        <v>20.58122817971114</v>
      </c>
      <c r="F38" s="261">
        <v>19.076032326189718</v>
      </c>
      <c r="G38" s="261">
        <v>15.3329894566163</v>
      </c>
      <c r="H38" s="261">
        <v>14.836790185434371</v>
      </c>
      <c r="I38" s="261">
        <v>16.545698632005902</v>
      </c>
      <c r="J38" s="261">
        <v>17.516207079537789</v>
      </c>
      <c r="K38" s="261">
        <v>12.223080849552289</v>
      </c>
      <c r="L38" s="261">
        <v>12.177872991172039</v>
      </c>
      <c r="M38" s="261">
        <v>10.776501148068281</v>
      </c>
      <c r="N38" s="261">
        <v>6.3862440619887852</v>
      </c>
      <c r="O38" s="261">
        <v>5.937795513161273</v>
      </c>
      <c r="P38" s="261">
        <v>3.9919631258780641</v>
      </c>
      <c r="Q38" s="261">
        <v>4.0865115090510704</v>
      </c>
      <c r="R38" s="261">
        <v>6.1710302363305152</v>
      </c>
      <c r="S38" s="261">
        <v>4.6702310726405827</v>
      </c>
      <c r="T38" s="261">
        <v>16.975409991367581</v>
      </c>
      <c r="U38" s="261">
        <v>13.55328805820184</v>
      </c>
      <c r="V38" s="261">
        <v>12.0115233717998</v>
      </c>
      <c r="W38" s="261">
        <v>5.0502169754916482</v>
      </c>
      <c r="X38" s="261">
        <v>4.7431215335944099</v>
      </c>
      <c r="Y38" s="261">
        <v>4.5064249245189716</v>
      </c>
      <c r="DA38" s="70" t="s">
        <v>2732</v>
      </c>
    </row>
    <row r="39" spans="1:105" ht="12" customHeight="1" x14ac:dyDescent="0.25">
      <c r="A39" s="57" t="s">
        <v>2733</v>
      </c>
      <c r="B39" s="261">
        <f t="shared" ref="B39:Y39" si="0">B40+B46+B57+B58</f>
        <v>57.027828296397459</v>
      </c>
      <c r="C39" s="261">
        <f t="shared" si="0"/>
        <v>56.467635730370262</v>
      </c>
      <c r="D39" s="261">
        <f t="shared" si="0"/>
        <v>53.492138675391971</v>
      </c>
      <c r="E39" s="261">
        <f t="shared" si="0"/>
        <v>54.057248538548741</v>
      </c>
      <c r="F39" s="261">
        <f t="shared" si="0"/>
        <v>49.201499927544255</v>
      </c>
      <c r="G39" s="261">
        <f t="shared" si="0"/>
        <v>40.041917070628649</v>
      </c>
      <c r="H39" s="261">
        <f t="shared" si="0"/>
        <v>37.199569288920195</v>
      </c>
      <c r="I39" s="261">
        <f t="shared" si="0"/>
        <v>39.852979349278101</v>
      </c>
      <c r="J39" s="261">
        <f t="shared" si="0"/>
        <v>46.877624009696589</v>
      </c>
      <c r="K39" s="261">
        <f t="shared" si="0"/>
        <v>27.885397910521032</v>
      </c>
      <c r="L39" s="261">
        <f t="shared" si="0"/>
        <v>26.90474423954338</v>
      </c>
      <c r="M39" s="261">
        <f t="shared" si="0"/>
        <v>23.311548023322622</v>
      </c>
      <c r="N39" s="261">
        <f t="shared" si="0"/>
        <v>14.005041347255251</v>
      </c>
      <c r="O39" s="261">
        <f t="shared" si="0"/>
        <v>13.144430839414509</v>
      </c>
      <c r="P39" s="261">
        <f t="shared" si="0"/>
        <v>9.5779303469575829</v>
      </c>
      <c r="Q39" s="261">
        <f t="shared" si="0"/>
        <v>9.3230812450393756</v>
      </c>
      <c r="R39" s="261">
        <f t="shared" si="0"/>
        <v>12.826883342060119</v>
      </c>
      <c r="S39" s="261">
        <f t="shared" si="0"/>
        <v>11.106180290910697</v>
      </c>
      <c r="T39" s="261">
        <f t="shared" si="0"/>
        <v>32.1122105181663</v>
      </c>
      <c r="U39" s="261">
        <f t="shared" si="0"/>
        <v>27.293183593013545</v>
      </c>
      <c r="V39" s="261">
        <f t="shared" si="0"/>
        <v>23.596767946135472</v>
      </c>
      <c r="W39" s="261">
        <f t="shared" si="0"/>
        <v>12.999049390082149</v>
      </c>
      <c r="X39" s="261">
        <f t="shared" si="0"/>
        <v>12.501488877578389</v>
      </c>
      <c r="Y39" s="261">
        <f t="shared" si="0"/>
        <v>11.661176486939087</v>
      </c>
      <c r="DA39" s="70"/>
    </row>
    <row r="40" spans="1:105" ht="12" customHeight="1" x14ac:dyDescent="0.25">
      <c r="A40" s="60" t="s">
        <v>2734</v>
      </c>
      <c r="B40" s="329">
        <v>14.902182744158139</v>
      </c>
      <c r="C40" s="329">
        <v>14.443730310683669</v>
      </c>
      <c r="D40" s="329">
        <v>13.36588671984873</v>
      </c>
      <c r="E40" s="329">
        <v>12.790120487672491</v>
      </c>
      <c r="F40" s="329">
        <v>11.313340271510031</v>
      </c>
      <c r="G40" s="329">
        <v>9.390224283597707</v>
      </c>
      <c r="H40" s="329">
        <v>8.158424470503487</v>
      </c>
      <c r="I40" s="329">
        <v>8.1193633663480824</v>
      </c>
      <c r="J40" s="329">
        <v>11.40782595738227</v>
      </c>
      <c r="K40" s="329">
        <v>5.0646368923484282</v>
      </c>
      <c r="L40" s="329">
        <v>4.5193943744350058</v>
      </c>
      <c r="M40" s="329">
        <v>3.7010483702013839</v>
      </c>
      <c r="N40" s="329">
        <v>2.3075266495403342</v>
      </c>
      <c r="O40" s="329">
        <v>2.2191924208366172</v>
      </c>
      <c r="P40" s="329">
        <v>1.936536793576642</v>
      </c>
      <c r="Q40" s="329">
        <v>1.6933834441628099</v>
      </c>
      <c r="R40" s="329">
        <v>1.8060476534794201</v>
      </c>
      <c r="S40" s="329">
        <v>2.2060982510625591</v>
      </c>
      <c r="T40" s="329">
        <v>3.0647541349703862</v>
      </c>
      <c r="U40" s="329">
        <v>3.4396613055094778</v>
      </c>
      <c r="V40" s="329">
        <v>2.6933848350577518</v>
      </c>
      <c r="W40" s="329">
        <v>2.9791333884141</v>
      </c>
      <c r="X40" s="329">
        <v>2.973711418931908</v>
      </c>
      <c r="Y40" s="329">
        <v>2.6954445304610788</v>
      </c>
      <c r="DA40" s="72" t="s">
        <v>2735</v>
      </c>
    </row>
    <row r="41" spans="1:105" ht="12" customHeight="1" x14ac:dyDescent="0.25">
      <c r="A41" s="59" t="s">
        <v>28</v>
      </c>
      <c r="B41" s="230">
        <v>0</v>
      </c>
      <c r="C41" s="230">
        <v>0</v>
      </c>
      <c r="D41" s="230">
        <v>0</v>
      </c>
      <c r="E41" s="230">
        <v>0</v>
      </c>
      <c r="F41" s="230">
        <v>0</v>
      </c>
      <c r="G41" s="230">
        <v>0</v>
      </c>
      <c r="H41" s="230">
        <v>0</v>
      </c>
      <c r="I41" s="230">
        <v>0</v>
      </c>
      <c r="J41" s="230">
        <v>0</v>
      </c>
      <c r="K41" s="230">
        <v>0</v>
      </c>
      <c r="L41" s="230">
        <v>0</v>
      </c>
      <c r="M41" s="230">
        <v>0</v>
      </c>
      <c r="N41" s="230">
        <v>0</v>
      </c>
      <c r="O41" s="230">
        <v>0</v>
      </c>
      <c r="P41" s="230">
        <v>0</v>
      </c>
      <c r="Q41" s="230">
        <v>0</v>
      </c>
      <c r="R41" s="230">
        <v>0</v>
      </c>
      <c r="S41" s="230">
        <v>0</v>
      </c>
      <c r="T41" s="230">
        <v>0</v>
      </c>
      <c r="U41" s="230">
        <v>0</v>
      </c>
      <c r="V41" s="230">
        <v>0</v>
      </c>
      <c r="W41" s="230">
        <v>0</v>
      </c>
      <c r="X41" s="230">
        <v>0</v>
      </c>
      <c r="Y41" s="230">
        <v>0</v>
      </c>
      <c r="DA41" s="71" t="s">
        <v>2736</v>
      </c>
    </row>
    <row r="42" spans="1:105" ht="12" customHeight="1" x14ac:dyDescent="0.25">
      <c r="A42" s="59" t="s">
        <v>31</v>
      </c>
      <c r="B42" s="295">
        <v>0.14856994781911789</v>
      </c>
      <c r="C42" s="295">
        <v>0.1485699478192492</v>
      </c>
      <c r="D42" s="295">
        <v>0.1485699478192837</v>
      </c>
      <c r="E42" s="295">
        <v>0.14856994781944469</v>
      </c>
      <c r="F42" s="295">
        <v>0</v>
      </c>
      <c r="G42" s="295">
        <v>0</v>
      </c>
      <c r="H42" s="295">
        <v>0</v>
      </c>
      <c r="I42" s="295">
        <v>0</v>
      </c>
      <c r="J42" s="295">
        <v>0</v>
      </c>
      <c r="K42" s="295">
        <v>0</v>
      </c>
      <c r="L42" s="295">
        <v>0</v>
      </c>
      <c r="M42" s="295">
        <v>0</v>
      </c>
      <c r="N42" s="295">
        <v>0.4334524552524559</v>
      </c>
      <c r="O42" s="295">
        <v>0.43345245525716009</v>
      </c>
      <c r="P42" s="295">
        <v>0.43345245525530979</v>
      </c>
      <c r="Q42" s="295">
        <v>0.43345245525025727</v>
      </c>
      <c r="R42" s="295">
        <v>0.4334524553016027</v>
      </c>
      <c r="S42" s="295">
        <v>0.49038598804109762</v>
      </c>
      <c r="T42" s="295">
        <v>0.64931365507457839</v>
      </c>
      <c r="U42" s="295">
        <v>0.71115466615796252</v>
      </c>
      <c r="V42" s="295">
        <v>0.49818820011195458</v>
      </c>
      <c r="W42" s="295">
        <v>0.60366506082033977</v>
      </c>
      <c r="X42" s="295">
        <v>1.189260650858615</v>
      </c>
      <c r="Y42" s="295">
        <v>1.0082154088717079</v>
      </c>
      <c r="DA42" s="122" t="s">
        <v>2737</v>
      </c>
    </row>
    <row r="43" spans="1:105" ht="12" customHeight="1" x14ac:dyDescent="0.25">
      <c r="A43" s="59" t="s">
        <v>159</v>
      </c>
      <c r="B43" s="295">
        <v>0.99619332702748253</v>
      </c>
      <c r="C43" s="295">
        <v>1.034641438189237</v>
      </c>
      <c r="D43" s="295">
        <v>0.72607307012439071</v>
      </c>
      <c r="E43" s="295">
        <v>0.86105073342560134</v>
      </c>
      <c r="F43" s="295">
        <v>0.54524654845920228</v>
      </c>
      <c r="G43" s="295">
        <v>0.53419784568628892</v>
      </c>
      <c r="H43" s="295">
        <v>0.44003920823792669</v>
      </c>
      <c r="I43" s="295">
        <v>0.3416640784689704</v>
      </c>
      <c r="J43" s="295">
        <v>0.33835419814407802</v>
      </c>
      <c r="K43" s="295">
        <v>0.35317060843457121</v>
      </c>
      <c r="L43" s="295">
        <v>0.36002583628687351</v>
      </c>
      <c r="M43" s="295">
        <v>0.121379839894052</v>
      </c>
      <c r="N43" s="295">
        <v>0</v>
      </c>
      <c r="O43" s="295">
        <v>0</v>
      </c>
      <c r="P43" s="295">
        <v>0</v>
      </c>
      <c r="Q43" s="295">
        <v>0</v>
      </c>
      <c r="R43" s="295">
        <v>0</v>
      </c>
      <c r="S43" s="295">
        <v>3.727581681998398E-2</v>
      </c>
      <c r="T43" s="295">
        <v>5.0370131506134633E-2</v>
      </c>
      <c r="U43" s="295">
        <v>3.1582929418086873E-2</v>
      </c>
      <c r="V43" s="295">
        <v>2.1551819124027712E-2</v>
      </c>
      <c r="W43" s="295">
        <v>2.140499568080886E-2</v>
      </c>
      <c r="X43" s="295">
        <v>3.4064948551407452E-2</v>
      </c>
      <c r="Y43" s="295">
        <v>1.4823179659727121E-2</v>
      </c>
      <c r="DA43" s="122" t="s">
        <v>2738</v>
      </c>
    </row>
    <row r="44" spans="1:105" ht="12" customHeight="1" x14ac:dyDescent="0.25">
      <c r="A44" s="59" t="s">
        <v>32</v>
      </c>
      <c r="B44" s="295">
        <v>11.674415952976741</v>
      </c>
      <c r="C44" s="295">
        <v>10.27856629634657</v>
      </c>
      <c r="D44" s="295">
        <v>9.7709815191467406</v>
      </c>
      <c r="E44" s="295">
        <v>8.6289185973395384</v>
      </c>
      <c r="F44" s="295">
        <v>7.6137490429371093</v>
      </c>
      <c r="G44" s="295">
        <v>6.85237753085429</v>
      </c>
      <c r="H44" s="295">
        <v>5.837207976464291</v>
      </c>
      <c r="I44" s="295">
        <v>5.3296231992783882</v>
      </c>
      <c r="J44" s="295">
        <v>4.5682516872657004</v>
      </c>
      <c r="K44" s="295">
        <v>2.764063652069944</v>
      </c>
      <c r="L44" s="295">
        <v>2.3871489652056379</v>
      </c>
      <c r="M44" s="295">
        <v>2.010234278317983</v>
      </c>
      <c r="N44" s="295">
        <v>0.50255291579683714</v>
      </c>
      <c r="O44" s="295">
        <v>0.62820245230654503</v>
      </c>
      <c r="P44" s="295">
        <v>0.50255291580014583</v>
      </c>
      <c r="Q44" s="295">
        <v>0.25127645789714392</v>
      </c>
      <c r="R44" s="295">
        <v>0.37691468689036411</v>
      </c>
      <c r="S44" s="295">
        <v>0.40958220943609658</v>
      </c>
      <c r="T44" s="295">
        <v>0.31359238625956992</v>
      </c>
      <c r="U44" s="295">
        <v>0.27452478828758847</v>
      </c>
      <c r="V44" s="295">
        <v>0.1419776440284557</v>
      </c>
      <c r="W44" s="295">
        <v>0.17074406058493111</v>
      </c>
      <c r="X44" s="295">
        <v>0.59741198363486403</v>
      </c>
      <c r="Y44" s="295">
        <v>0.17371794720339201</v>
      </c>
      <c r="DA44" s="122" t="s">
        <v>2739</v>
      </c>
    </row>
    <row r="45" spans="1:105" ht="12" customHeight="1" x14ac:dyDescent="0.25">
      <c r="A45" s="59" t="s">
        <v>35</v>
      </c>
      <c r="B45" s="295">
        <v>2.0830035163348088</v>
      </c>
      <c r="C45" s="295">
        <v>2.981952628328616</v>
      </c>
      <c r="D45" s="295">
        <v>2.7202621827583169</v>
      </c>
      <c r="E45" s="295">
        <v>3.1515812090879081</v>
      </c>
      <c r="F45" s="295">
        <v>3.154344680113716</v>
      </c>
      <c r="G45" s="295">
        <v>2.0036489070571268</v>
      </c>
      <c r="H45" s="295">
        <v>1.881177285801269</v>
      </c>
      <c r="I45" s="295">
        <v>2.4480760886007231</v>
      </c>
      <c r="J45" s="295">
        <v>6.501220071972492</v>
      </c>
      <c r="K45" s="295">
        <v>1.9474026318439119</v>
      </c>
      <c r="L45" s="295">
        <v>1.772219572942495</v>
      </c>
      <c r="M45" s="295">
        <v>1.5694342519893489</v>
      </c>
      <c r="N45" s="295">
        <v>1.37152127849104</v>
      </c>
      <c r="O45" s="295">
        <v>1.157537513272912</v>
      </c>
      <c r="P45" s="295">
        <v>1.0005314225211861</v>
      </c>
      <c r="Q45" s="295">
        <v>1.0086545310154089</v>
      </c>
      <c r="R45" s="295">
        <v>0.99568051128745338</v>
      </c>
      <c r="S45" s="295">
        <v>1.268854236765381</v>
      </c>
      <c r="T45" s="295">
        <v>2.051477962130102</v>
      </c>
      <c r="U45" s="295">
        <v>2.4223989216458399</v>
      </c>
      <c r="V45" s="295">
        <v>2.0316671717933139</v>
      </c>
      <c r="W45" s="295">
        <v>2.1833192713280201</v>
      </c>
      <c r="X45" s="295">
        <v>1.152973835887021</v>
      </c>
      <c r="Y45" s="295">
        <v>1.4986879947262519</v>
      </c>
      <c r="DA45" s="122" t="s">
        <v>2740</v>
      </c>
    </row>
    <row r="46" spans="1:105" ht="12" customHeight="1" x14ac:dyDescent="0.25">
      <c r="A46" s="60" t="s">
        <v>2741</v>
      </c>
      <c r="B46" s="329">
        <v>9.9347884961054422</v>
      </c>
      <c r="C46" s="329">
        <v>9.6291535404557784</v>
      </c>
      <c r="D46" s="329">
        <v>8.9105911465658174</v>
      </c>
      <c r="E46" s="329">
        <v>8.5267469917816623</v>
      </c>
      <c r="F46" s="329">
        <v>7.5422268476733532</v>
      </c>
      <c r="G46" s="329">
        <v>6.2601495223984696</v>
      </c>
      <c r="H46" s="329">
        <v>5.4389496470023264</v>
      </c>
      <c r="I46" s="329">
        <v>5.4129089108987252</v>
      </c>
      <c r="J46" s="329">
        <v>7.6052173049215188</v>
      </c>
      <c r="K46" s="329">
        <v>3.3764245948989529</v>
      </c>
      <c r="L46" s="329">
        <v>3.012929582956672</v>
      </c>
      <c r="M46" s="329">
        <v>2.4673655801342571</v>
      </c>
      <c r="N46" s="329">
        <v>1.5383510996935561</v>
      </c>
      <c r="O46" s="329">
        <v>1.479461613891079</v>
      </c>
      <c r="P46" s="329">
        <v>1.2910245290510951</v>
      </c>
      <c r="Q46" s="329">
        <v>1.1289222961085399</v>
      </c>
      <c r="R46" s="329">
        <v>1.2040317689862809</v>
      </c>
      <c r="S46" s="329">
        <v>1.47073216737504</v>
      </c>
      <c r="T46" s="329">
        <v>2.0431694233135911</v>
      </c>
      <c r="U46" s="329">
        <v>2.2931075370063199</v>
      </c>
      <c r="V46" s="329">
        <v>1.7955898900385019</v>
      </c>
      <c r="W46" s="329">
        <v>1.986088925609401</v>
      </c>
      <c r="X46" s="329">
        <v>1.98247427928794</v>
      </c>
      <c r="Y46" s="329">
        <v>1.796963020307387</v>
      </c>
      <c r="DA46" s="72" t="s">
        <v>2742</v>
      </c>
    </row>
    <row r="47" spans="1:105" ht="12" customHeight="1" x14ac:dyDescent="0.25">
      <c r="A47" s="64" t="s">
        <v>28</v>
      </c>
      <c r="B47" s="229">
        <v>0</v>
      </c>
      <c r="C47" s="229">
        <v>0</v>
      </c>
      <c r="D47" s="229">
        <v>0</v>
      </c>
      <c r="E47" s="229">
        <v>0</v>
      </c>
      <c r="F47" s="229">
        <v>0</v>
      </c>
      <c r="G47" s="229">
        <v>0</v>
      </c>
      <c r="H47" s="229">
        <v>0</v>
      </c>
      <c r="I47" s="229">
        <v>0</v>
      </c>
      <c r="J47" s="229">
        <v>0</v>
      </c>
      <c r="K47" s="229">
        <v>0</v>
      </c>
      <c r="L47" s="229">
        <v>0</v>
      </c>
      <c r="M47" s="229">
        <v>0</v>
      </c>
      <c r="N47" s="229">
        <v>0</v>
      </c>
      <c r="O47" s="229">
        <v>0</v>
      </c>
      <c r="P47" s="229">
        <v>0</v>
      </c>
      <c r="Q47" s="229">
        <v>0</v>
      </c>
      <c r="R47" s="229">
        <v>0</v>
      </c>
      <c r="S47" s="229">
        <v>0</v>
      </c>
      <c r="T47" s="229">
        <v>0</v>
      </c>
      <c r="U47" s="229">
        <v>0</v>
      </c>
      <c r="V47" s="229">
        <v>0</v>
      </c>
      <c r="W47" s="229">
        <v>0</v>
      </c>
      <c r="X47" s="229">
        <v>0</v>
      </c>
      <c r="Y47" s="229">
        <v>0</v>
      </c>
      <c r="DA47" s="73" t="s">
        <v>2743</v>
      </c>
    </row>
    <row r="48" spans="1:105" ht="12" customHeight="1" x14ac:dyDescent="0.25">
      <c r="A48" s="64" t="s">
        <v>30</v>
      </c>
      <c r="B48" s="229">
        <v>0</v>
      </c>
      <c r="C48" s="229">
        <v>0</v>
      </c>
      <c r="D48" s="229">
        <v>0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0</v>
      </c>
      <c r="X48" s="229">
        <v>0</v>
      </c>
      <c r="Y48" s="229">
        <v>0</v>
      </c>
      <c r="DA48" s="73" t="s">
        <v>2744</v>
      </c>
    </row>
    <row r="49" spans="1:105" ht="12" customHeight="1" x14ac:dyDescent="0.25">
      <c r="A49" s="64" t="s">
        <v>31</v>
      </c>
      <c r="B49" s="229">
        <v>9.9046631879412067E-2</v>
      </c>
      <c r="C49" s="229">
        <v>9.9046631879499455E-2</v>
      </c>
      <c r="D49" s="229">
        <v>9.9046631879522437E-2</v>
      </c>
      <c r="E49" s="229">
        <v>9.9046631879629782E-2</v>
      </c>
      <c r="F49" s="229">
        <v>0</v>
      </c>
      <c r="G49" s="229">
        <v>0</v>
      </c>
      <c r="H49" s="229">
        <v>0</v>
      </c>
      <c r="I49" s="229">
        <v>0</v>
      </c>
      <c r="J49" s="229">
        <v>0</v>
      </c>
      <c r="K49" s="229">
        <v>0</v>
      </c>
      <c r="L49" s="229">
        <v>0</v>
      </c>
      <c r="M49" s="229">
        <v>0</v>
      </c>
      <c r="N49" s="229">
        <v>0.28896830350163738</v>
      </c>
      <c r="O49" s="229">
        <v>0.28896830350477359</v>
      </c>
      <c r="P49" s="229">
        <v>0.28896830350353991</v>
      </c>
      <c r="Q49" s="229">
        <v>0.28896830350017161</v>
      </c>
      <c r="R49" s="229">
        <v>0.28896830353440189</v>
      </c>
      <c r="S49" s="229">
        <v>0.32692399202739852</v>
      </c>
      <c r="T49" s="229">
        <v>0.43287577004971889</v>
      </c>
      <c r="U49" s="229">
        <v>0.47410311077197531</v>
      </c>
      <c r="V49" s="229">
        <v>0.33212546674130322</v>
      </c>
      <c r="W49" s="229">
        <v>0.40244337388022672</v>
      </c>
      <c r="X49" s="229">
        <v>0.79284043390574355</v>
      </c>
      <c r="Y49" s="229">
        <v>0.67214360591447198</v>
      </c>
      <c r="DA49" s="73" t="s">
        <v>2745</v>
      </c>
    </row>
    <row r="50" spans="1:105" ht="12" customHeight="1" x14ac:dyDescent="0.25">
      <c r="A50" s="64" t="s">
        <v>159</v>
      </c>
      <c r="B50" s="229">
        <v>0.66412888468498921</v>
      </c>
      <c r="C50" s="229">
        <v>0.68976095879282506</v>
      </c>
      <c r="D50" s="229">
        <v>0.48404871341626021</v>
      </c>
      <c r="E50" s="229">
        <v>0.57403382228373445</v>
      </c>
      <c r="F50" s="229">
        <v>0.3634976989728016</v>
      </c>
      <c r="G50" s="229">
        <v>0.35613189712419258</v>
      </c>
      <c r="H50" s="229">
        <v>0.29335947215861791</v>
      </c>
      <c r="I50" s="229">
        <v>0.22777605231264711</v>
      </c>
      <c r="J50" s="229">
        <v>0.22556946542938541</v>
      </c>
      <c r="K50" s="229">
        <v>0.23544707228971429</v>
      </c>
      <c r="L50" s="229">
        <v>0.2400172241912491</v>
      </c>
      <c r="M50" s="229">
        <v>8.0919893262701381E-2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2.485054454665599E-2</v>
      </c>
      <c r="T50" s="229">
        <v>3.3580087670756431E-2</v>
      </c>
      <c r="U50" s="229">
        <v>2.1055286278724591E-2</v>
      </c>
      <c r="V50" s="229">
        <v>1.436787941601847E-2</v>
      </c>
      <c r="W50" s="229">
        <v>1.426999712053924E-2</v>
      </c>
      <c r="X50" s="229">
        <v>2.270996570093832E-2</v>
      </c>
      <c r="Y50" s="229">
        <v>9.8821197731514161E-3</v>
      </c>
      <c r="DA50" s="73" t="s">
        <v>2746</v>
      </c>
    </row>
    <row r="51" spans="1:105" ht="12" customHeight="1" x14ac:dyDescent="0.25">
      <c r="A51" s="64" t="s">
        <v>32</v>
      </c>
      <c r="B51" s="229">
        <v>7.7829439686511677</v>
      </c>
      <c r="C51" s="229">
        <v>6.8523775308977104</v>
      </c>
      <c r="D51" s="229">
        <v>6.5139876794311578</v>
      </c>
      <c r="E51" s="229">
        <v>5.7526123982263604</v>
      </c>
      <c r="F51" s="229">
        <v>5.0758326952914059</v>
      </c>
      <c r="G51" s="229">
        <v>4.5682516872361933</v>
      </c>
      <c r="H51" s="229">
        <v>3.8914719843095278</v>
      </c>
      <c r="I51" s="229">
        <v>3.553082132852261</v>
      </c>
      <c r="J51" s="229">
        <v>3.0455011248438022</v>
      </c>
      <c r="K51" s="229">
        <v>1.8427091013799639</v>
      </c>
      <c r="L51" s="229">
        <v>1.591432643470426</v>
      </c>
      <c r="M51" s="229">
        <v>1.3401561855453219</v>
      </c>
      <c r="N51" s="229">
        <v>0.33503527719789161</v>
      </c>
      <c r="O51" s="229">
        <v>0.41880163487103023</v>
      </c>
      <c r="P51" s="229">
        <v>0.33503527720009729</v>
      </c>
      <c r="Q51" s="229">
        <v>0.16751763859809601</v>
      </c>
      <c r="R51" s="229">
        <v>0.25127645792690939</v>
      </c>
      <c r="S51" s="229">
        <v>0.27305480629073109</v>
      </c>
      <c r="T51" s="229">
        <v>0.20906159083971329</v>
      </c>
      <c r="U51" s="229">
        <v>0.18301652552505909</v>
      </c>
      <c r="V51" s="229">
        <v>9.4651762685637145E-2</v>
      </c>
      <c r="W51" s="229">
        <v>0.1138293737232874</v>
      </c>
      <c r="X51" s="229">
        <v>0.39827465575657628</v>
      </c>
      <c r="Y51" s="229">
        <v>0.1158119648022613</v>
      </c>
      <c r="DA51" s="73" t="s">
        <v>2747</v>
      </c>
    </row>
    <row r="52" spans="1:105" ht="12" customHeight="1" x14ac:dyDescent="0.25">
      <c r="A52" s="64" t="s">
        <v>33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J52" s="229">
        <v>0</v>
      </c>
      <c r="K52" s="229">
        <v>0</v>
      </c>
      <c r="L52" s="229">
        <v>0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</v>
      </c>
      <c r="S52" s="229">
        <v>0</v>
      </c>
      <c r="T52" s="229">
        <v>0</v>
      </c>
      <c r="U52" s="229">
        <v>0</v>
      </c>
      <c r="V52" s="229">
        <v>0</v>
      </c>
      <c r="W52" s="229">
        <v>0</v>
      </c>
      <c r="X52" s="229">
        <v>0</v>
      </c>
      <c r="Y52" s="229">
        <v>0</v>
      </c>
      <c r="DA52" s="73" t="s">
        <v>2748</v>
      </c>
    </row>
    <row r="53" spans="1:105" ht="12" customHeight="1" x14ac:dyDescent="0.25">
      <c r="A53" s="64" t="s">
        <v>35</v>
      </c>
      <c r="B53" s="229">
        <v>1.388669010889874</v>
      </c>
      <c r="C53" s="229">
        <v>1.987968418885744</v>
      </c>
      <c r="D53" s="229">
        <v>1.8135081218388771</v>
      </c>
      <c r="E53" s="229">
        <v>2.1010541393919389</v>
      </c>
      <c r="F53" s="229">
        <v>2.1028964534091452</v>
      </c>
      <c r="G53" s="229">
        <v>1.3357659380380851</v>
      </c>
      <c r="H53" s="229">
        <v>1.2541181905341801</v>
      </c>
      <c r="I53" s="229">
        <v>1.632050725733817</v>
      </c>
      <c r="J53" s="229">
        <v>4.3341467146483312</v>
      </c>
      <c r="K53" s="229">
        <v>1.298268421229275</v>
      </c>
      <c r="L53" s="229">
        <v>1.181479715294997</v>
      </c>
      <c r="M53" s="229">
        <v>1.046289501326233</v>
      </c>
      <c r="N53" s="229">
        <v>0.91434751899402722</v>
      </c>
      <c r="O53" s="229">
        <v>0.77169167551527518</v>
      </c>
      <c r="P53" s="229">
        <v>0.6670209483474574</v>
      </c>
      <c r="Q53" s="229">
        <v>0.67243635401027269</v>
      </c>
      <c r="R53" s="229">
        <v>0.66378700752496911</v>
      </c>
      <c r="S53" s="229">
        <v>0.84590282451025389</v>
      </c>
      <c r="T53" s="229">
        <v>1.3676519747534019</v>
      </c>
      <c r="U53" s="229">
        <v>1.6149326144305609</v>
      </c>
      <c r="V53" s="229">
        <v>1.3544447811955429</v>
      </c>
      <c r="W53" s="229">
        <v>1.4555461808853469</v>
      </c>
      <c r="X53" s="229">
        <v>0.76864922392468149</v>
      </c>
      <c r="Y53" s="229">
        <v>0.99912532981750191</v>
      </c>
      <c r="DA53" s="73" t="s">
        <v>2749</v>
      </c>
    </row>
    <row r="54" spans="1:105" ht="12" customHeight="1" x14ac:dyDescent="0.25">
      <c r="A54" s="64" t="s">
        <v>36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2750</v>
      </c>
    </row>
    <row r="55" spans="1:105" ht="12" customHeight="1" x14ac:dyDescent="0.25">
      <c r="A55" s="64" t="s">
        <v>38</v>
      </c>
      <c r="B55" s="229">
        <v>0</v>
      </c>
      <c r="C55" s="229">
        <v>0</v>
      </c>
      <c r="D55" s="229">
        <v>0</v>
      </c>
      <c r="E55" s="229">
        <v>0</v>
      </c>
      <c r="F55" s="229">
        <v>0</v>
      </c>
      <c r="G55" s="229">
        <v>0</v>
      </c>
      <c r="H55" s="229">
        <v>0</v>
      </c>
      <c r="I55" s="229">
        <v>0</v>
      </c>
      <c r="J55" s="229">
        <v>0</v>
      </c>
      <c r="K55" s="229">
        <v>0</v>
      </c>
      <c r="L55" s="229">
        <v>0</v>
      </c>
      <c r="M55" s="229">
        <v>0</v>
      </c>
      <c r="N55" s="229">
        <v>0</v>
      </c>
      <c r="O55" s="229">
        <v>0</v>
      </c>
      <c r="P55" s="229">
        <v>0</v>
      </c>
      <c r="Q55" s="229">
        <v>0</v>
      </c>
      <c r="R55" s="229">
        <v>0</v>
      </c>
      <c r="S55" s="229">
        <v>0</v>
      </c>
      <c r="T55" s="229">
        <v>0</v>
      </c>
      <c r="U55" s="229">
        <v>0</v>
      </c>
      <c r="V55" s="229">
        <v>0</v>
      </c>
      <c r="W55" s="229">
        <v>0</v>
      </c>
      <c r="X55" s="229">
        <v>0</v>
      </c>
      <c r="Y55" s="229">
        <v>0</v>
      </c>
      <c r="DA55" s="73" t="s">
        <v>2751</v>
      </c>
    </row>
    <row r="56" spans="1:105" ht="12" customHeight="1" x14ac:dyDescent="0.25">
      <c r="A56" s="64" t="s">
        <v>39</v>
      </c>
      <c r="B56" s="229">
        <v>0</v>
      </c>
      <c r="C56" s="229">
        <v>0</v>
      </c>
      <c r="D56" s="229">
        <v>0</v>
      </c>
      <c r="E56" s="229">
        <v>0</v>
      </c>
      <c r="F56" s="229">
        <v>0</v>
      </c>
      <c r="G56" s="229">
        <v>0</v>
      </c>
      <c r="H56" s="229">
        <v>0</v>
      </c>
      <c r="I56" s="229">
        <v>0</v>
      </c>
      <c r="J56" s="229">
        <v>0</v>
      </c>
      <c r="K56" s="229">
        <v>0</v>
      </c>
      <c r="L56" s="229">
        <v>0</v>
      </c>
      <c r="M56" s="229">
        <v>0</v>
      </c>
      <c r="N56" s="229">
        <v>0</v>
      </c>
      <c r="O56" s="229">
        <v>0</v>
      </c>
      <c r="P56" s="229">
        <v>0</v>
      </c>
      <c r="Q56" s="229">
        <v>0</v>
      </c>
      <c r="R56" s="229">
        <v>0</v>
      </c>
      <c r="S56" s="229">
        <v>0</v>
      </c>
      <c r="T56" s="229">
        <v>0</v>
      </c>
      <c r="U56" s="229">
        <v>0</v>
      </c>
      <c r="V56" s="229">
        <v>0</v>
      </c>
      <c r="W56" s="229">
        <v>0</v>
      </c>
      <c r="X56" s="229">
        <v>0</v>
      </c>
      <c r="Y56" s="229">
        <v>0</v>
      </c>
      <c r="DA56" s="73" t="s">
        <v>2752</v>
      </c>
    </row>
    <row r="57" spans="1:105" ht="12" customHeight="1" x14ac:dyDescent="0.25">
      <c r="A57" s="60" t="s">
        <v>2753</v>
      </c>
      <c r="B57" s="329">
        <v>0</v>
      </c>
      <c r="C57" s="329">
        <v>0</v>
      </c>
      <c r="D57" s="329">
        <v>0</v>
      </c>
      <c r="E57" s="329">
        <v>0</v>
      </c>
      <c r="F57" s="329">
        <v>0</v>
      </c>
      <c r="G57" s="329">
        <v>0</v>
      </c>
      <c r="H57" s="329">
        <v>0</v>
      </c>
      <c r="I57" s="329">
        <v>0</v>
      </c>
      <c r="J57" s="329">
        <v>0</v>
      </c>
      <c r="K57" s="329">
        <v>0</v>
      </c>
      <c r="L57" s="329">
        <v>0</v>
      </c>
      <c r="M57" s="329">
        <v>0</v>
      </c>
      <c r="N57" s="329">
        <v>0</v>
      </c>
      <c r="O57" s="329">
        <v>0</v>
      </c>
      <c r="P57" s="329">
        <v>0</v>
      </c>
      <c r="Q57" s="329">
        <v>0</v>
      </c>
      <c r="R57" s="329">
        <v>0</v>
      </c>
      <c r="S57" s="329">
        <v>0</v>
      </c>
      <c r="T57" s="329">
        <v>0</v>
      </c>
      <c r="U57" s="329">
        <v>0</v>
      </c>
      <c r="V57" s="329">
        <v>0</v>
      </c>
      <c r="W57" s="329">
        <v>0</v>
      </c>
      <c r="X57" s="329">
        <v>0</v>
      </c>
      <c r="Y57" s="329">
        <v>0</v>
      </c>
      <c r="DA57" s="72" t="s">
        <v>2754</v>
      </c>
    </row>
    <row r="58" spans="1:105" ht="12" customHeight="1" x14ac:dyDescent="0.25">
      <c r="A58" s="60" t="s">
        <v>2755</v>
      </c>
      <c r="B58" s="329">
        <v>32.190857056133879</v>
      </c>
      <c r="C58" s="329">
        <v>32.394751879230817</v>
      </c>
      <c r="D58" s="329">
        <v>31.215660808977429</v>
      </c>
      <c r="E58" s="329">
        <v>32.740381059094588</v>
      </c>
      <c r="F58" s="329">
        <v>30.345932808360871</v>
      </c>
      <c r="G58" s="329">
        <v>24.391543264632471</v>
      </c>
      <c r="H58" s="329">
        <v>23.60219517141438</v>
      </c>
      <c r="I58" s="329">
        <v>26.32070707203129</v>
      </c>
      <c r="J58" s="329">
        <v>27.8645807473928</v>
      </c>
      <c r="K58" s="329">
        <v>19.444336423273651</v>
      </c>
      <c r="L58" s="329">
        <v>19.372420282151701</v>
      </c>
      <c r="M58" s="329">
        <v>17.143134072986982</v>
      </c>
      <c r="N58" s="329">
        <v>10.15916359802136</v>
      </c>
      <c r="O58" s="329">
        <v>9.4457768046868136</v>
      </c>
      <c r="P58" s="329">
        <v>6.3503690243298454</v>
      </c>
      <c r="Q58" s="329">
        <v>6.5007755047680256</v>
      </c>
      <c r="R58" s="329">
        <v>9.8168039195944186</v>
      </c>
      <c r="S58" s="329">
        <v>7.4293498724730984</v>
      </c>
      <c r="T58" s="329">
        <v>27.004286959882322</v>
      </c>
      <c r="U58" s="329">
        <v>21.560414750497749</v>
      </c>
      <c r="V58" s="329">
        <v>19.10779322103922</v>
      </c>
      <c r="W58" s="329">
        <v>8.0338270760586479</v>
      </c>
      <c r="X58" s="329">
        <v>7.5453031793585401</v>
      </c>
      <c r="Y58" s="329">
        <v>7.1687689361706228</v>
      </c>
      <c r="DA58" s="72" t="s">
        <v>2756</v>
      </c>
    </row>
    <row r="59" spans="1:105" ht="12" customHeight="1" x14ac:dyDescent="0.25">
      <c r="A59" s="132" t="s">
        <v>2757</v>
      </c>
      <c r="B59" s="316">
        <v>7.4256835086894997</v>
      </c>
      <c r="C59" s="316">
        <v>7.4727173115714196</v>
      </c>
      <c r="D59" s="316">
        <v>7.2007283707253933</v>
      </c>
      <c r="E59" s="316">
        <v>7.5524459406216096</v>
      </c>
      <c r="F59" s="316">
        <v>7.0001023091091419</v>
      </c>
      <c r="G59" s="316">
        <v>5.6265628546586059</v>
      </c>
      <c r="H59" s="316">
        <v>5.4444785719008051</v>
      </c>
      <c r="I59" s="316">
        <v>6.0715761652760234</v>
      </c>
      <c r="J59" s="316">
        <v>6.4277119857868126</v>
      </c>
      <c r="K59" s="316">
        <v>4.4853570709202693</v>
      </c>
      <c r="L59" s="316">
        <v>4.4687676864808754</v>
      </c>
      <c r="M59" s="316">
        <v>3.9545231042171309</v>
      </c>
      <c r="N59" s="316">
        <v>2.343483227562321</v>
      </c>
      <c r="O59" s="316">
        <v>2.1789214534739911</v>
      </c>
      <c r="P59" s="316">
        <v>1.4648827291497459</v>
      </c>
      <c r="Q59" s="316">
        <v>1.499578012951674</v>
      </c>
      <c r="R59" s="316">
        <v>2.2645087966019388</v>
      </c>
      <c r="S59" s="316">
        <v>1.713778565513397</v>
      </c>
      <c r="T59" s="316">
        <v>6.2292621781471817</v>
      </c>
      <c r="U59" s="316">
        <v>4.9734872226016194</v>
      </c>
      <c r="V59" s="316">
        <v>4.407724366005457</v>
      </c>
      <c r="W59" s="316">
        <v>1.853217425255985</v>
      </c>
      <c r="X59" s="316">
        <v>1.740526301903758</v>
      </c>
      <c r="Y59" s="316">
        <v>1.653668592113001</v>
      </c>
      <c r="DA59" s="139" t="s">
        <v>2758</v>
      </c>
    </row>
    <row r="60" spans="1:105" ht="12" customHeight="1" x14ac:dyDescent="0.25">
      <c r="A60" s="172"/>
      <c r="B60" s="172"/>
      <c r="C60" s="172"/>
      <c r="D60" s="172"/>
      <c r="E60" s="172"/>
      <c r="F60" s="172"/>
      <c r="G60" s="172"/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DA60" s="176"/>
    </row>
    <row r="61" spans="1:105" ht="15" customHeight="1" x14ac:dyDescent="0.25">
      <c r="A61" s="32" t="s">
        <v>99</v>
      </c>
      <c r="B61" s="257"/>
      <c r="C61" s="257"/>
      <c r="D61" s="257"/>
      <c r="E61" s="257"/>
      <c r="F61" s="257"/>
      <c r="G61" s="257"/>
      <c r="H61" s="257"/>
      <c r="I61" s="257"/>
      <c r="J61" s="257"/>
      <c r="K61" s="257"/>
      <c r="L61" s="257"/>
      <c r="M61" s="257"/>
      <c r="N61" s="257"/>
      <c r="O61" s="257"/>
      <c r="P61" s="257"/>
      <c r="Q61" s="257"/>
      <c r="R61" s="257"/>
      <c r="S61" s="257"/>
      <c r="T61" s="257"/>
      <c r="U61" s="257"/>
      <c r="V61" s="257"/>
      <c r="W61" s="257"/>
      <c r="X61" s="257"/>
      <c r="Y61" s="257"/>
      <c r="DA61" s="88"/>
    </row>
    <row r="62" spans="1:105" ht="12" customHeight="1" x14ac:dyDescent="0.25">
      <c r="A62" s="172"/>
      <c r="B62" s="172"/>
      <c r="C62" s="172"/>
      <c r="D62" s="172"/>
      <c r="E62" s="172"/>
      <c r="F62" s="172"/>
      <c r="G62" s="172"/>
      <c r="H62" s="172"/>
      <c r="I62" s="172"/>
      <c r="J62" s="172"/>
      <c r="K62" s="172"/>
      <c r="L62" s="172"/>
      <c r="M62" s="172"/>
      <c r="N62" s="172"/>
      <c r="O62" s="172"/>
      <c r="P62" s="172"/>
      <c r="Q62" s="172"/>
      <c r="R62" s="172"/>
      <c r="S62" s="172"/>
      <c r="T62" s="172"/>
      <c r="U62" s="172"/>
      <c r="V62" s="172"/>
      <c r="W62" s="172"/>
      <c r="X62" s="172"/>
      <c r="Y62" s="172"/>
      <c r="DA62" s="176"/>
    </row>
    <row r="63" spans="1:105" ht="12" customHeight="1" x14ac:dyDescent="0.25">
      <c r="A63" s="35" t="s">
        <v>25</v>
      </c>
      <c r="B63" s="232">
        <f t="shared" ref="B63:Y63" si="1">SUM(B$64:B$71,B$73:B$77)</f>
        <v>0.99999999999999989</v>
      </c>
      <c r="C63" s="232">
        <f t="shared" si="1"/>
        <v>1</v>
      </c>
      <c r="D63" s="232">
        <f t="shared" si="1"/>
        <v>1</v>
      </c>
      <c r="E63" s="232">
        <f t="shared" si="1"/>
        <v>1</v>
      </c>
      <c r="F63" s="232">
        <f t="shared" si="1"/>
        <v>1.0000000000000002</v>
      </c>
      <c r="G63" s="232">
        <f t="shared" si="1"/>
        <v>1</v>
      </c>
      <c r="H63" s="232">
        <f t="shared" si="1"/>
        <v>0.99999999999999989</v>
      </c>
      <c r="I63" s="232">
        <f t="shared" si="1"/>
        <v>1.0000000000000002</v>
      </c>
      <c r="J63" s="232">
        <f t="shared" si="1"/>
        <v>0.99999999999999967</v>
      </c>
      <c r="K63" s="232">
        <f t="shared" si="1"/>
        <v>1.0000000000000002</v>
      </c>
      <c r="L63" s="232">
        <f t="shared" si="1"/>
        <v>1.0000000000000002</v>
      </c>
      <c r="M63" s="232">
        <f t="shared" si="1"/>
        <v>0.99999999999999989</v>
      </c>
      <c r="N63" s="232">
        <f t="shared" si="1"/>
        <v>0.99999999999999989</v>
      </c>
      <c r="O63" s="232">
        <f t="shared" si="1"/>
        <v>0.99999999999999978</v>
      </c>
      <c r="P63" s="232">
        <f t="shared" si="1"/>
        <v>1.0000000000000002</v>
      </c>
      <c r="Q63" s="232">
        <f t="shared" si="1"/>
        <v>1</v>
      </c>
      <c r="R63" s="232">
        <f t="shared" si="1"/>
        <v>0.99999999999999978</v>
      </c>
      <c r="S63" s="232">
        <f t="shared" si="1"/>
        <v>1</v>
      </c>
      <c r="T63" s="232">
        <f t="shared" si="1"/>
        <v>0.99999999999999978</v>
      </c>
      <c r="U63" s="232">
        <f t="shared" si="1"/>
        <v>0.99999999999999989</v>
      </c>
      <c r="V63" s="232">
        <f t="shared" si="1"/>
        <v>1</v>
      </c>
      <c r="W63" s="232">
        <f t="shared" si="1"/>
        <v>1</v>
      </c>
      <c r="X63" s="232">
        <f t="shared" si="1"/>
        <v>1.0000000000000002</v>
      </c>
      <c r="Y63" s="232">
        <f t="shared" si="1"/>
        <v>1.0000000000000002</v>
      </c>
      <c r="DA63" s="95"/>
    </row>
    <row r="64" spans="1:105" ht="12" customHeight="1" x14ac:dyDescent="0.25">
      <c r="A64" s="55" t="s">
        <v>91</v>
      </c>
      <c r="B64" s="299">
        <f t="shared" ref="B64:Y64" si="2">IF(B$6=0,0,B$6/B$5)</f>
        <v>2.6811338447950521E-2</v>
      </c>
      <c r="C64" s="299">
        <f t="shared" si="2"/>
        <v>2.7309056924582967E-2</v>
      </c>
      <c r="D64" s="299">
        <f t="shared" si="2"/>
        <v>2.7992394933412892E-2</v>
      </c>
      <c r="E64" s="299">
        <f t="shared" si="2"/>
        <v>2.9419549766030936E-2</v>
      </c>
      <c r="F64" s="299">
        <f t="shared" si="2"/>
        <v>3.0170875440246547E-2</v>
      </c>
      <c r="G64" s="299">
        <f t="shared" si="2"/>
        <v>2.970534434669838E-2</v>
      </c>
      <c r="H64" s="299">
        <f t="shared" si="2"/>
        <v>3.1441992785487607E-2</v>
      </c>
      <c r="I64" s="299">
        <f t="shared" si="2"/>
        <v>3.3240471879770167E-2</v>
      </c>
      <c r="J64" s="299">
        <f t="shared" si="2"/>
        <v>2.839589328658261E-2</v>
      </c>
      <c r="K64" s="299">
        <f t="shared" si="2"/>
        <v>3.5894700021257255E-2</v>
      </c>
      <c r="L64" s="299">
        <f t="shared" si="2"/>
        <v>3.7605911532186058E-2</v>
      </c>
      <c r="M64" s="299">
        <f t="shared" si="2"/>
        <v>3.8780292567013618E-2</v>
      </c>
      <c r="N64" s="299">
        <f t="shared" si="2"/>
        <v>3.8002170276030041E-2</v>
      </c>
      <c r="O64" s="299">
        <f t="shared" si="2"/>
        <v>3.7490835575297081E-2</v>
      </c>
      <c r="P64" s="299">
        <f t="shared" si="2"/>
        <v>3.3333460637327283E-2</v>
      </c>
      <c r="Q64" s="299">
        <f t="shared" si="2"/>
        <v>3.5854436104013482E-2</v>
      </c>
      <c r="R64" s="299">
        <f t="shared" si="2"/>
        <v>4.1115078866676764E-2</v>
      </c>
      <c r="S64" s="299">
        <f t="shared" si="2"/>
        <v>3.3734603353552176E-2</v>
      </c>
      <c r="T64" s="299">
        <f t="shared" si="2"/>
        <v>4.7281084463090296E-2</v>
      </c>
      <c r="U64" s="299">
        <f t="shared" si="2"/>
        <v>4.3109079782846678E-2</v>
      </c>
      <c r="V64" s="299">
        <f t="shared" si="2"/>
        <v>4.4732035198518434E-2</v>
      </c>
      <c r="W64" s="299">
        <f t="shared" si="2"/>
        <v>2.996154400794666E-2</v>
      </c>
      <c r="X64" s="299">
        <f t="shared" si="2"/>
        <v>2.9189856034132506E-2</v>
      </c>
      <c r="Y64" s="299">
        <f t="shared" si="2"/>
        <v>2.9839258087661139E-2</v>
      </c>
      <c r="DA64" s="67"/>
    </row>
    <row r="65" spans="1:105" ht="12" customHeight="1" x14ac:dyDescent="0.25">
      <c r="A65" s="173" t="s">
        <v>92</v>
      </c>
      <c r="B65" s="233">
        <f t="shared" ref="B65:Y65" si="3">IF(B$7=0,0,B$7/B$5)</f>
        <v>2.1999046931651715E-2</v>
      </c>
      <c r="C65" s="233">
        <f t="shared" si="3"/>
        <v>2.2407431322734737E-2</v>
      </c>
      <c r="D65" s="233">
        <f t="shared" si="3"/>
        <v>2.2968118919723397E-2</v>
      </c>
      <c r="E65" s="233">
        <f t="shared" si="3"/>
        <v>2.4139117756743333E-2</v>
      </c>
      <c r="F65" s="233">
        <f t="shared" si="3"/>
        <v>2.4755590104817683E-2</v>
      </c>
      <c r="G65" s="233">
        <f t="shared" si="3"/>
        <v>2.4373615874214053E-2</v>
      </c>
      <c r="H65" s="233">
        <f t="shared" si="3"/>
        <v>2.5798558182964192E-2</v>
      </c>
      <c r="I65" s="233">
        <f t="shared" si="3"/>
        <v>2.7274233337247322E-2</v>
      </c>
      <c r="J65" s="233">
        <f t="shared" si="3"/>
        <v>2.3299194491554959E-2</v>
      </c>
      <c r="K65" s="233">
        <f t="shared" si="3"/>
        <v>2.9452061555903384E-2</v>
      </c>
      <c r="L65" s="233">
        <f t="shared" si="3"/>
        <v>3.0856132539229576E-2</v>
      </c>
      <c r="M65" s="233">
        <f t="shared" si="3"/>
        <v>3.1819727234472711E-2</v>
      </c>
      <c r="N65" s="233">
        <f t="shared" si="3"/>
        <v>3.1181267918793873E-2</v>
      </c>
      <c r="O65" s="233">
        <f t="shared" si="3"/>
        <v>3.0761711241269394E-2</v>
      </c>
      <c r="P65" s="233">
        <f t="shared" si="3"/>
        <v>2.7350531804986485E-2</v>
      </c>
      <c r="Q65" s="233">
        <f t="shared" si="3"/>
        <v>2.9419024495600812E-2</v>
      </c>
      <c r="R65" s="233">
        <f t="shared" si="3"/>
        <v>3.3735449326504012E-2</v>
      </c>
      <c r="S65" s="233">
        <f t="shared" si="3"/>
        <v>2.7679674546504354E-2</v>
      </c>
      <c r="T65" s="233">
        <f t="shared" si="3"/>
        <v>3.8794735969715111E-2</v>
      </c>
      <c r="U65" s="233">
        <f t="shared" si="3"/>
        <v>3.5371552642335734E-2</v>
      </c>
      <c r="V65" s="233">
        <f t="shared" si="3"/>
        <v>3.6703208368015119E-2</v>
      </c>
      <c r="W65" s="233">
        <f t="shared" si="3"/>
        <v>2.4583830980879295E-2</v>
      </c>
      <c r="X65" s="233">
        <f t="shared" si="3"/>
        <v>2.3950651104929235E-2</v>
      </c>
      <c r="Y65" s="233">
        <f t="shared" si="3"/>
        <v>2.448349381551683E-2</v>
      </c>
      <c r="DA65" s="177"/>
    </row>
    <row r="66" spans="1:105" ht="12" customHeight="1" x14ac:dyDescent="0.25">
      <c r="A66" s="173" t="s">
        <v>93</v>
      </c>
      <c r="B66" s="233">
        <f t="shared" ref="B66:Y66" si="4">IF(B$8=0,0,B$8/B$5)</f>
        <v>1.5811814982124667E-2</v>
      </c>
      <c r="C66" s="233">
        <f t="shared" si="4"/>
        <v>1.6105341263215594E-2</v>
      </c>
      <c r="D66" s="233">
        <f t="shared" si="4"/>
        <v>1.6508335473551194E-2</v>
      </c>
      <c r="E66" s="233">
        <f t="shared" si="4"/>
        <v>1.7349990887659275E-2</v>
      </c>
      <c r="F66" s="233">
        <f t="shared" si="4"/>
        <v>1.7793080387837713E-2</v>
      </c>
      <c r="G66" s="233">
        <f t="shared" si="4"/>
        <v>1.7518536409591355E-2</v>
      </c>
      <c r="H66" s="233">
        <f t="shared" si="4"/>
        <v>1.8542713694005512E-2</v>
      </c>
      <c r="I66" s="233">
        <f t="shared" si="4"/>
        <v>1.9603355211146506E-2</v>
      </c>
      <c r="J66" s="233">
        <f t="shared" si="4"/>
        <v>1.674629604080512E-2</v>
      </c>
      <c r="K66" s="233">
        <f t="shared" si="4"/>
        <v>2.1168669243305561E-2</v>
      </c>
      <c r="L66" s="233">
        <f t="shared" si="4"/>
        <v>2.2177845262571255E-2</v>
      </c>
      <c r="M66" s="233">
        <f t="shared" si="4"/>
        <v>2.2870428949777265E-2</v>
      </c>
      <c r="N66" s="233">
        <f t="shared" si="4"/>
        <v>2.2411536316633091E-2</v>
      </c>
      <c r="O66" s="233">
        <f t="shared" si="4"/>
        <v>2.2109979954662386E-2</v>
      </c>
      <c r="P66" s="233">
        <f t="shared" si="4"/>
        <v>1.9658194734834031E-2</v>
      </c>
      <c r="Q66" s="233">
        <f t="shared" si="4"/>
        <v>2.1144923856213086E-2</v>
      </c>
      <c r="R66" s="233">
        <f t="shared" si="4"/>
        <v>2.4247354203424751E-2</v>
      </c>
      <c r="S66" s="233">
        <f t="shared" si="4"/>
        <v>1.9894766080300014E-2</v>
      </c>
      <c r="T66" s="233">
        <f t="shared" si="4"/>
        <v>2.7883716478232734E-2</v>
      </c>
      <c r="U66" s="233">
        <f t="shared" si="4"/>
        <v>2.5423303461678818E-2</v>
      </c>
      <c r="V66" s="233">
        <f t="shared" si="4"/>
        <v>2.6380431014510874E-2</v>
      </c>
      <c r="W66" s="233">
        <f t="shared" si="4"/>
        <v>1.7669628517506999E-2</v>
      </c>
      <c r="X66" s="233">
        <f t="shared" si="4"/>
        <v>1.7214530481667885E-2</v>
      </c>
      <c r="Y66" s="233">
        <f t="shared" si="4"/>
        <v>1.7597511179902731E-2</v>
      </c>
      <c r="DA66" s="177"/>
    </row>
    <row r="67" spans="1:105" ht="12" customHeight="1" x14ac:dyDescent="0.25">
      <c r="A67" s="173" t="s">
        <v>94</v>
      </c>
      <c r="B67" s="233">
        <f t="shared" ref="B67:Y67" si="5">IF(B$9=0,0,B$9/B$5)</f>
        <v>3.0936159747635215E-2</v>
      </c>
      <c r="C67" s="233">
        <f t="shared" si="5"/>
        <v>3.1510450297595721E-2</v>
      </c>
      <c r="D67" s="233">
        <f t="shared" si="5"/>
        <v>3.2298917230861028E-2</v>
      </c>
      <c r="E67" s="233">
        <f t="shared" si="5"/>
        <v>3.3945634345420313E-2</v>
      </c>
      <c r="F67" s="233">
        <f t="shared" si="5"/>
        <v>3.4812548584899877E-2</v>
      </c>
      <c r="G67" s="233">
        <f t="shared" si="5"/>
        <v>3.4275397323113514E-2</v>
      </c>
      <c r="H67" s="233">
        <f t="shared" si="5"/>
        <v>3.6279222444793396E-2</v>
      </c>
      <c r="I67" s="233">
        <f t="shared" si="5"/>
        <v>3.8354390630504047E-2</v>
      </c>
      <c r="J67" s="233">
        <f t="shared" si="5"/>
        <v>3.2764492253749146E-2</v>
      </c>
      <c r="K67" s="233">
        <f t="shared" si="5"/>
        <v>4.141696156298915E-2</v>
      </c>
      <c r="L67" s="233">
        <f t="shared" si="5"/>
        <v>4.3391436383291605E-2</v>
      </c>
      <c r="M67" s="233">
        <f t="shared" si="5"/>
        <v>4.4746491423477239E-2</v>
      </c>
      <c r="N67" s="233">
        <f t="shared" si="5"/>
        <v>4.3848658010803877E-2</v>
      </c>
      <c r="O67" s="233">
        <f t="shared" si="5"/>
        <v>4.3258656433035093E-2</v>
      </c>
      <c r="P67" s="233">
        <f t="shared" si="5"/>
        <v>3.8461685350762248E-2</v>
      </c>
      <c r="Q67" s="233">
        <f t="shared" si="5"/>
        <v>4.1370503196938649E-2</v>
      </c>
      <c r="R67" s="233">
        <f t="shared" si="5"/>
        <v>4.7440475615396244E-2</v>
      </c>
      <c r="S67" s="233">
        <f t="shared" si="5"/>
        <v>3.8924542331021758E-2</v>
      </c>
      <c r="T67" s="233">
        <f t="shared" si="5"/>
        <v>5.4555097457411869E-2</v>
      </c>
      <c r="U67" s="233">
        <f t="shared" si="5"/>
        <v>4.9741245903284638E-2</v>
      </c>
      <c r="V67" s="233">
        <f t="shared" si="5"/>
        <v>5.1613886767521287E-2</v>
      </c>
      <c r="W67" s="233">
        <f t="shared" si="5"/>
        <v>3.4571012316861521E-2</v>
      </c>
      <c r="X67" s="233">
        <f t="shared" si="5"/>
        <v>3.3680603116306725E-2</v>
      </c>
      <c r="Y67" s="233">
        <f t="shared" si="5"/>
        <v>3.4429913178070551E-2</v>
      </c>
      <c r="DA67" s="177"/>
    </row>
    <row r="68" spans="1:105" ht="12" customHeight="1" x14ac:dyDescent="0.25">
      <c r="A68" s="56" t="s">
        <v>95</v>
      </c>
      <c r="B68" s="300">
        <f t="shared" ref="B68:Y68" si="6">IF(B$10=0,0,B$10/B$5)</f>
        <v>6.9036156259102338E-2</v>
      </c>
      <c r="C68" s="300">
        <f t="shared" si="6"/>
        <v>7.2280772728767512E-2</v>
      </c>
      <c r="D68" s="300">
        <f t="shared" si="6"/>
        <v>7.0873916886576765E-2</v>
      </c>
      <c r="E68" s="300">
        <f t="shared" si="6"/>
        <v>7.2128419101400124E-2</v>
      </c>
      <c r="F68" s="300">
        <f t="shared" si="6"/>
        <v>7.2139293859955336E-2</v>
      </c>
      <c r="G68" s="300">
        <f t="shared" si="6"/>
        <v>7.0538320685060052E-2</v>
      </c>
      <c r="H68" s="300">
        <f t="shared" si="6"/>
        <v>7.0644285719929825E-2</v>
      </c>
      <c r="I68" s="300">
        <f t="shared" si="6"/>
        <v>7.1926740607962947E-2</v>
      </c>
      <c r="J68" s="300">
        <f t="shared" si="6"/>
        <v>8.0964190379970921E-2</v>
      </c>
      <c r="K68" s="300">
        <f t="shared" si="6"/>
        <v>7.3721644995287328E-2</v>
      </c>
      <c r="L68" s="300">
        <f t="shared" si="6"/>
        <v>7.4579116837820619E-2</v>
      </c>
      <c r="M68" s="300">
        <f t="shared" si="6"/>
        <v>7.5397952718785813E-2</v>
      </c>
      <c r="N68" s="300">
        <f t="shared" si="6"/>
        <v>7.5125980467891804E-2</v>
      </c>
      <c r="O68" s="300">
        <f t="shared" si="6"/>
        <v>7.4686313248635713E-2</v>
      </c>
      <c r="P68" s="300">
        <f t="shared" si="6"/>
        <v>7.4512247633445425E-2</v>
      </c>
      <c r="Q68" s="300">
        <f t="shared" si="6"/>
        <v>7.4727566874845067E-2</v>
      </c>
      <c r="R68" s="300">
        <f t="shared" si="6"/>
        <v>7.7527575138258559E-2</v>
      </c>
      <c r="S68" s="300">
        <f t="shared" si="6"/>
        <v>7.5268704127503056E-2</v>
      </c>
      <c r="T68" s="300">
        <f t="shared" si="6"/>
        <v>8.5963949979421597E-2</v>
      </c>
      <c r="U68" s="300">
        <f t="shared" si="6"/>
        <v>7.9192131098771684E-2</v>
      </c>
      <c r="V68" s="300">
        <f t="shared" si="6"/>
        <v>8.1129023130182026E-2</v>
      </c>
      <c r="W68" s="300">
        <f t="shared" si="6"/>
        <v>8.1201345247127465E-2</v>
      </c>
      <c r="X68" s="300">
        <f t="shared" si="6"/>
        <v>7.4922586133513561E-2</v>
      </c>
      <c r="Y68" s="300">
        <f t="shared" si="6"/>
        <v>7.8150731228967277E-2</v>
      </c>
      <c r="DA68" s="68"/>
    </row>
    <row r="69" spans="1:105" ht="12" customHeight="1" x14ac:dyDescent="0.25">
      <c r="A69" s="174" t="s">
        <v>2707</v>
      </c>
      <c r="B69" s="301">
        <f t="shared" ref="B69:Y69" si="7">IF(B$16=0,0,B$16/B$5)</f>
        <v>4.4931615834543033E-2</v>
      </c>
      <c r="C69" s="301">
        <f t="shared" si="7"/>
        <v>4.407858175497617E-2</v>
      </c>
      <c r="D69" s="301">
        <f t="shared" si="7"/>
        <v>4.3389185402836074E-2</v>
      </c>
      <c r="E69" s="301">
        <f t="shared" si="7"/>
        <v>4.160476993853341E-2</v>
      </c>
      <c r="F69" s="301">
        <f t="shared" si="7"/>
        <v>4.0718752725740617E-2</v>
      </c>
      <c r="G69" s="301">
        <f t="shared" si="7"/>
        <v>4.139877345306274E-2</v>
      </c>
      <c r="H69" s="301">
        <f t="shared" si="7"/>
        <v>3.9344149399020374E-2</v>
      </c>
      <c r="I69" s="301">
        <f t="shared" si="7"/>
        <v>3.7119985954684791E-2</v>
      </c>
      <c r="J69" s="301">
        <f t="shared" si="7"/>
        <v>4.2084493631151618E-2</v>
      </c>
      <c r="K69" s="301">
        <f t="shared" si="7"/>
        <v>3.3845560660276067E-2</v>
      </c>
      <c r="L69" s="301">
        <f t="shared" si="7"/>
        <v>3.1759135715138033E-2</v>
      </c>
      <c r="M69" s="301">
        <f t="shared" si="7"/>
        <v>3.0308316752385121E-2</v>
      </c>
      <c r="N69" s="301">
        <f t="shared" si="7"/>
        <v>3.1247362650055711E-2</v>
      </c>
      <c r="O69" s="301">
        <f t="shared" si="7"/>
        <v>3.1885893986748438E-2</v>
      </c>
      <c r="P69" s="301">
        <f t="shared" si="7"/>
        <v>3.6797930128618941E-2</v>
      </c>
      <c r="Q69" s="301">
        <f t="shared" si="7"/>
        <v>3.3810316353503685E-2</v>
      </c>
      <c r="R69" s="301">
        <f t="shared" si="7"/>
        <v>2.7382709132003399E-2</v>
      </c>
      <c r="S69" s="301">
        <f t="shared" si="7"/>
        <v>3.6263176531910857E-2</v>
      </c>
      <c r="T69" s="301">
        <f t="shared" si="7"/>
        <v>1.942524707257131E-2</v>
      </c>
      <c r="U69" s="301">
        <f t="shared" si="7"/>
        <v>2.4896799343596634E-2</v>
      </c>
      <c r="V69" s="301">
        <f t="shared" si="7"/>
        <v>2.2825627865018114E-2</v>
      </c>
      <c r="W69" s="301">
        <f t="shared" si="7"/>
        <v>4.0220536216901664E-2</v>
      </c>
      <c r="X69" s="301">
        <f t="shared" si="7"/>
        <v>4.1645710469363349E-2</v>
      </c>
      <c r="Y69" s="301">
        <f t="shared" si="7"/>
        <v>4.0615334480648475E-2</v>
      </c>
      <c r="DA69" s="178"/>
    </row>
    <row r="70" spans="1:105" ht="12" customHeight="1" x14ac:dyDescent="0.25">
      <c r="A70" s="174" t="s">
        <v>2719</v>
      </c>
      <c r="B70" s="301">
        <f t="shared" ref="B70:Y70" si="8">IF(B$27=0,0,B$27/B$5)</f>
        <v>0.38191873459361581</v>
      </c>
      <c r="C70" s="301">
        <f t="shared" si="8"/>
        <v>0.37466794491729755</v>
      </c>
      <c r="D70" s="301">
        <f t="shared" si="8"/>
        <v>0.36880807592410642</v>
      </c>
      <c r="E70" s="301">
        <f t="shared" si="8"/>
        <v>0.3536405444775339</v>
      </c>
      <c r="F70" s="301">
        <f t="shared" si="8"/>
        <v>0.34610939816879532</v>
      </c>
      <c r="G70" s="301">
        <f t="shared" si="8"/>
        <v>0.35188957435103313</v>
      </c>
      <c r="H70" s="301">
        <f t="shared" si="8"/>
        <v>0.33442526989167315</v>
      </c>
      <c r="I70" s="301">
        <f t="shared" si="8"/>
        <v>0.31551988061482067</v>
      </c>
      <c r="J70" s="301">
        <f t="shared" si="8"/>
        <v>0.35771819586478876</v>
      </c>
      <c r="K70" s="301">
        <f t="shared" si="8"/>
        <v>0.28768726561234659</v>
      </c>
      <c r="L70" s="301">
        <f t="shared" si="8"/>
        <v>0.26995265357867332</v>
      </c>
      <c r="M70" s="301">
        <f t="shared" si="8"/>
        <v>0.25762069239527352</v>
      </c>
      <c r="N70" s="301">
        <f t="shared" si="8"/>
        <v>0.26560258252547342</v>
      </c>
      <c r="O70" s="301">
        <f t="shared" si="8"/>
        <v>0.27103009888736168</v>
      </c>
      <c r="P70" s="301">
        <f t="shared" si="8"/>
        <v>0.31278240609326102</v>
      </c>
      <c r="Q70" s="301">
        <f t="shared" si="8"/>
        <v>0.2873876890047814</v>
      </c>
      <c r="R70" s="301">
        <f t="shared" si="8"/>
        <v>0.23275302762202879</v>
      </c>
      <c r="S70" s="301">
        <f t="shared" si="8"/>
        <v>0.30823700052124248</v>
      </c>
      <c r="T70" s="301">
        <f t="shared" si="8"/>
        <v>0.16511460011685608</v>
      </c>
      <c r="U70" s="301">
        <f t="shared" si="8"/>
        <v>0.21162279442057136</v>
      </c>
      <c r="V70" s="301">
        <f t="shared" si="8"/>
        <v>0.194017836852654</v>
      </c>
      <c r="W70" s="301">
        <f t="shared" si="8"/>
        <v>0.34187455784366433</v>
      </c>
      <c r="X70" s="301">
        <f t="shared" si="8"/>
        <v>0.35398853898958854</v>
      </c>
      <c r="Y70" s="301">
        <f t="shared" si="8"/>
        <v>0.34523034308551209</v>
      </c>
      <c r="DA70" s="178"/>
    </row>
    <row r="71" spans="1:105" ht="12" customHeight="1" x14ac:dyDescent="0.25">
      <c r="A71" s="174" t="s">
        <v>2731</v>
      </c>
      <c r="B71" s="301">
        <f t="shared" ref="B71:Y71" si="9">IF(B$38=0,0,B$38/B$5)</f>
        <v>9.7620770759204431E-2</v>
      </c>
      <c r="C71" s="301">
        <f t="shared" si="9"/>
        <v>9.9432976494635422E-2</v>
      </c>
      <c r="D71" s="301">
        <f t="shared" si="9"/>
        <v>0.10192102770627254</v>
      </c>
      <c r="E71" s="301">
        <f t="shared" si="9"/>
        <v>0.1071173350455485</v>
      </c>
      <c r="F71" s="301">
        <f t="shared" si="9"/>
        <v>0.10985293109012846</v>
      </c>
      <c r="G71" s="301">
        <f t="shared" si="9"/>
        <v>0.10815792044182485</v>
      </c>
      <c r="H71" s="301">
        <f t="shared" si="9"/>
        <v>0.11448110193690357</v>
      </c>
      <c r="I71" s="301">
        <f t="shared" si="9"/>
        <v>0.12102941043403499</v>
      </c>
      <c r="J71" s="301">
        <f t="shared" si="9"/>
        <v>0.10339017555627511</v>
      </c>
      <c r="K71" s="301">
        <f t="shared" si="9"/>
        <v>0.13069352315432128</v>
      </c>
      <c r="L71" s="301">
        <f t="shared" si="9"/>
        <v>0.13692408814283127</v>
      </c>
      <c r="M71" s="301">
        <f t="shared" si="9"/>
        <v>0.14120003960297259</v>
      </c>
      <c r="N71" s="301">
        <f t="shared" si="9"/>
        <v>0.13836687638964776</v>
      </c>
      <c r="O71" s="301">
        <f t="shared" si="9"/>
        <v>0.13650509363313293</v>
      </c>
      <c r="P71" s="301">
        <f t="shared" si="9"/>
        <v>0.12136798488462749</v>
      </c>
      <c r="Q71" s="301">
        <f t="shared" si="9"/>
        <v>0.13054692119922862</v>
      </c>
      <c r="R71" s="301">
        <f t="shared" si="9"/>
        <v>0.14970105638636153</v>
      </c>
      <c r="S71" s="301">
        <f t="shared" si="9"/>
        <v>0.12282855580011308</v>
      </c>
      <c r="T71" s="301">
        <f t="shared" si="9"/>
        <v>0.17215164086561074</v>
      </c>
      <c r="U71" s="301">
        <f t="shared" si="9"/>
        <v>0.15696126485036488</v>
      </c>
      <c r="V71" s="301">
        <f t="shared" si="9"/>
        <v>0.16287048713306715</v>
      </c>
      <c r="W71" s="301">
        <f t="shared" si="9"/>
        <v>0.1090907499776519</v>
      </c>
      <c r="X71" s="301">
        <f t="shared" si="9"/>
        <v>0.10628101427812343</v>
      </c>
      <c r="Y71" s="301">
        <f t="shared" si="9"/>
        <v>0.10864550380635593</v>
      </c>
      <c r="DA71" s="178"/>
    </row>
    <row r="72" spans="1:105" ht="12" customHeight="1" x14ac:dyDescent="0.25">
      <c r="A72" s="174" t="s">
        <v>2733</v>
      </c>
      <c r="B72" s="301">
        <f t="shared" ref="B72:Y72" si="10">IF(B$39=0,0,B$39/B$5)</f>
        <v>0.27511164149657069</v>
      </c>
      <c r="C72" s="301">
        <f t="shared" si="10"/>
        <v>0.27571971999064854</v>
      </c>
      <c r="D72" s="301">
        <f t="shared" si="10"/>
        <v>0.27783929296771048</v>
      </c>
      <c r="E72" s="301">
        <f t="shared" si="10"/>
        <v>0.28134707767597777</v>
      </c>
      <c r="F72" s="301">
        <f t="shared" si="10"/>
        <v>0.28333611983090351</v>
      </c>
      <c r="G72" s="301">
        <f t="shared" si="10"/>
        <v>0.28245310499410842</v>
      </c>
      <c r="H72" s="301">
        <f t="shared" si="10"/>
        <v>0.28703295190860056</v>
      </c>
      <c r="I72" s="301">
        <f t="shared" si="10"/>
        <v>0.2915188232277226</v>
      </c>
      <c r="J72" s="301">
        <f t="shared" si="10"/>
        <v>0.27669721841125205</v>
      </c>
      <c r="K72" s="301">
        <f t="shared" si="10"/>
        <v>0.29816058179960681</v>
      </c>
      <c r="L72" s="301">
        <f t="shared" si="10"/>
        <v>0.30250829306448679</v>
      </c>
      <c r="M72" s="301">
        <f t="shared" si="10"/>
        <v>0.30544157689713408</v>
      </c>
      <c r="N72" s="301">
        <f t="shared" si="10"/>
        <v>0.3034387358387457</v>
      </c>
      <c r="O72" s="301">
        <f t="shared" si="10"/>
        <v>0.30217978347544083</v>
      </c>
      <c r="P72" s="301">
        <f t="shared" si="10"/>
        <v>0.29119860803320213</v>
      </c>
      <c r="Q72" s="301">
        <f t="shared" si="10"/>
        <v>0.29783338427762912</v>
      </c>
      <c r="R72" s="301">
        <f t="shared" si="10"/>
        <v>0.31116327629482371</v>
      </c>
      <c r="S72" s="301">
        <f t="shared" si="10"/>
        <v>0.29209605785457138</v>
      </c>
      <c r="T72" s="301">
        <f t="shared" si="10"/>
        <v>0.32565750902838075</v>
      </c>
      <c r="U72" s="301">
        <f t="shared" si="10"/>
        <v>0.31608363964198083</v>
      </c>
      <c r="V72" s="301">
        <f t="shared" si="10"/>
        <v>0.31996083853743218</v>
      </c>
      <c r="W72" s="301">
        <f t="shared" si="10"/>
        <v>0.28079507352702365</v>
      </c>
      <c r="X72" s="301">
        <f t="shared" si="10"/>
        <v>0.28012584296755788</v>
      </c>
      <c r="Y72" s="301">
        <f t="shared" si="10"/>
        <v>0.28113957640902343</v>
      </c>
      <c r="DA72" s="178"/>
    </row>
    <row r="73" spans="1:105" ht="12" customHeight="1" x14ac:dyDescent="0.25">
      <c r="A73" s="62" t="s">
        <v>2734</v>
      </c>
      <c r="B73" s="302">
        <f t="shared" ref="B73:Y73" si="11">IF(B$40=0,0,B$40/B$5)</f>
        <v>7.1890585335268764E-2</v>
      </c>
      <c r="C73" s="302">
        <f t="shared" si="11"/>
        <v>7.0525730807961901E-2</v>
      </c>
      <c r="D73" s="302">
        <f t="shared" si="11"/>
        <v>6.9422696644537749E-2</v>
      </c>
      <c r="E73" s="302">
        <f t="shared" si="11"/>
        <v>6.6567631901653448E-2</v>
      </c>
      <c r="F73" s="302">
        <f t="shared" si="11"/>
        <v>6.5150004361185024E-2</v>
      </c>
      <c r="G73" s="302">
        <f t="shared" si="11"/>
        <v>6.6238037524900387E-2</v>
      </c>
      <c r="H73" s="302">
        <f t="shared" si="11"/>
        <v>6.2950639038432579E-2</v>
      </c>
      <c r="I73" s="302">
        <f t="shared" si="11"/>
        <v>5.9391977527495657E-2</v>
      </c>
      <c r="J73" s="302">
        <f t="shared" si="11"/>
        <v>6.7335189809842558E-2</v>
      </c>
      <c r="K73" s="302">
        <f t="shared" si="11"/>
        <v>5.4152897056441697E-2</v>
      </c>
      <c r="L73" s="302">
        <f t="shared" si="11"/>
        <v>5.0814617144220829E-2</v>
      </c>
      <c r="M73" s="302">
        <f t="shared" si="11"/>
        <v>4.8493306803816194E-2</v>
      </c>
      <c r="N73" s="302">
        <f t="shared" si="11"/>
        <v>4.9995780240089133E-2</v>
      </c>
      <c r="O73" s="302">
        <f t="shared" si="11"/>
        <v>5.1017430378797489E-2</v>
      </c>
      <c r="P73" s="302">
        <f t="shared" si="11"/>
        <v>5.8876688205790319E-2</v>
      </c>
      <c r="Q73" s="302">
        <f t="shared" si="11"/>
        <v>5.40965061656059E-2</v>
      </c>
      <c r="R73" s="302">
        <f t="shared" si="11"/>
        <v>4.3812334611205421E-2</v>
      </c>
      <c r="S73" s="302">
        <f t="shared" si="11"/>
        <v>5.8021082451057387E-2</v>
      </c>
      <c r="T73" s="302">
        <f t="shared" si="11"/>
        <v>3.1080395316114097E-2</v>
      </c>
      <c r="U73" s="302">
        <f t="shared" si="11"/>
        <v>3.9834878949754605E-2</v>
      </c>
      <c r="V73" s="302">
        <f t="shared" si="11"/>
        <v>3.6521004584028981E-2</v>
      </c>
      <c r="W73" s="302">
        <f t="shared" si="11"/>
        <v>6.435285794704268E-2</v>
      </c>
      <c r="X73" s="302">
        <f t="shared" si="11"/>
        <v>6.663313675098137E-2</v>
      </c>
      <c r="Y73" s="302">
        <f t="shared" si="11"/>
        <v>6.498453516903753E-2</v>
      </c>
      <c r="DA73" s="72"/>
    </row>
    <row r="74" spans="1:105" ht="12" customHeight="1" x14ac:dyDescent="0.25">
      <c r="A74" s="62" t="s">
        <v>2741</v>
      </c>
      <c r="B74" s="302">
        <f t="shared" ref="B74:Y74" si="12">IF(B$46=0,0,B$46/B$5)</f>
        <v>4.7927056890179252E-2</v>
      </c>
      <c r="C74" s="302">
        <f t="shared" si="12"/>
        <v>4.7017153871974596E-2</v>
      </c>
      <c r="D74" s="302">
        <f t="shared" si="12"/>
        <v>4.628179776302515E-2</v>
      </c>
      <c r="E74" s="302">
        <f t="shared" si="12"/>
        <v>4.4378421267768982E-2</v>
      </c>
      <c r="F74" s="302">
        <f t="shared" si="12"/>
        <v>4.3433336240790009E-2</v>
      </c>
      <c r="G74" s="302">
        <f t="shared" si="12"/>
        <v>4.4158691683266908E-2</v>
      </c>
      <c r="H74" s="302">
        <f t="shared" si="12"/>
        <v>4.1967092692288398E-2</v>
      </c>
      <c r="I74" s="302">
        <f t="shared" si="12"/>
        <v>3.959465168499713E-2</v>
      </c>
      <c r="J74" s="302">
        <f t="shared" si="12"/>
        <v>4.4890126539895076E-2</v>
      </c>
      <c r="K74" s="302">
        <f t="shared" si="12"/>
        <v>3.6101931370961141E-2</v>
      </c>
      <c r="L74" s="302">
        <f t="shared" si="12"/>
        <v>3.3876411429480571E-2</v>
      </c>
      <c r="M74" s="302">
        <f t="shared" si="12"/>
        <v>3.2328871202544143E-2</v>
      </c>
      <c r="N74" s="302">
        <f t="shared" si="12"/>
        <v>3.3330520160059419E-2</v>
      </c>
      <c r="O74" s="302">
        <f t="shared" si="12"/>
        <v>3.4011620252531682E-2</v>
      </c>
      <c r="P74" s="302">
        <f t="shared" si="12"/>
        <v>3.9251125470526893E-2</v>
      </c>
      <c r="Q74" s="302">
        <f t="shared" si="12"/>
        <v>3.6064337443737264E-2</v>
      </c>
      <c r="R74" s="302">
        <f t="shared" si="12"/>
        <v>2.9208223074136969E-2</v>
      </c>
      <c r="S74" s="302">
        <f t="shared" si="12"/>
        <v>3.8680721634038275E-2</v>
      </c>
      <c r="T74" s="302">
        <f t="shared" si="12"/>
        <v>2.0720263544076068E-2</v>
      </c>
      <c r="U74" s="302">
        <f t="shared" si="12"/>
        <v>2.6556585966503087E-2</v>
      </c>
      <c r="V74" s="302">
        <f t="shared" si="12"/>
        <v>2.4347336389352662E-2</v>
      </c>
      <c r="W74" s="302">
        <f t="shared" si="12"/>
        <v>4.2901905298028474E-2</v>
      </c>
      <c r="X74" s="302">
        <f t="shared" si="12"/>
        <v>4.4422091167320946E-2</v>
      </c>
      <c r="Y74" s="302">
        <f t="shared" si="12"/>
        <v>4.3323023446025045E-2</v>
      </c>
      <c r="DA74" s="72"/>
    </row>
    <row r="75" spans="1:105" ht="12" customHeight="1" x14ac:dyDescent="0.25">
      <c r="A75" s="62" t="s">
        <v>2753</v>
      </c>
      <c r="B75" s="302">
        <f t="shared" ref="B75:Y75" si="13">IF(B$57=0,0,B$57/B$5)</f>
        <v>0</v>
      </c>
      <c r="C75" s="302">
        <f t="shared" si="13"/>
        <v>0</v>
      </c>
      <c r="D75" s="302">
        <f t="shared" si="13"/>
        <v>0</v>
      </c>
      <c r="E75" s="302">
        <f t="shared" si="13"/>
        <v>0</v>
      </c>
      <c r="F75" s="302">
        <f t="shared" si="13"/>
        <v>0</v>
      </c>
      <c r="G75" s="302">
        <f t="shared" si="13"/>
        <v>0</v>
      </c>
      <c r="H75" s="302">
        <f t="shared" si="13"/>
        <v>0</v>
      </c>
      <c r="I75" s="302">
        <f t="shared" si="13"/>
        <v>0</v>
      </c>
      <c r="J75" s="302">
        <f t="shared" si="13"/>
        <v>0</v>
      </c>
      <c r="K75" s="302">
        <f t="shared" si="13"/>
        <v>0</v>
      </c>
      <c r="L75" s="302">
        <f t="shared" si="13"/>
        <v>0</v>
      </c>
      <c r="M75" s="302">
        <f t="shared" si="13"/>
        <v>0</v>
      </c>
      <c r="N75" s="302">
        <f t="shared" si="13"/>
        <v>0</v>
      </c>
      <c r="O75" s="302">
        <f t="shared" si="13"/>
        <v>0</v>
      </c>
      <c r="P75" s="302">
        <f t="shared" si="13"/>
        <v>0</v>
      </c>
      <c r="Q75" s="302">
        <f t="shared" si="13"/>
        <v>0</v>
      </c>
      <c r="R75" s="302">
        <f t="shared" si="13"/>
        <v>0</v>
      </c>
      <c r="S75" s="302">
        <f t="shared" si="13"/>
        <v>0</v>
      </c>
      <c r="T75" s="302">
        <f t="shared" si="13"/>
        <v>0</v>
      </c>
      <c r="U75" s="302">
        <f t="shared" si="13"/>
        <v>0</v>
      </c>
      <c r="V75" s="302">
        <f t="shared" si="13"/>
        <v>0</v>
      </c>
      <c r="W75" s="302">
        <f t="shared" si="13"/>
        <v>0</v>
      </c>
      <c r="X75" s="302">
        <f t="shared" si="13"/>
        <v>0</v>
      </c>
      <c r="Y75" s="302">
        <f t="shared" si="13"/>
        <v>0</v>
      </c>
      <c r="DA75" s="72"/>
    </row>
    <row r="76" spans="1:105" ht="12" customHeight="1" x14ac:dyDescent="0.25">
      <c r="A76" s="62" t="s">
        <v>2755</v>
      </c>
      <c r="B76" s="302">
        <f t="shared" ref="B76:Y76" si="14">IF(B$58=0,0,B$58/B$5)</f>
        <v>0.1552939992711227</v>
      </c>
      <c r="C76" s="302">
        <f t="shared" si="14"/>
        <v>0.15817683531071206</v>
      </c>
      <c r="D76" s="302">
        <f t="shared" si="14"/>
        <v>0.16213479856014759</v>
      </c>
      <c r="E76" s="302">
        <f t="shared" si="14"/>
        <v>0.17040102450655534</v>
      </c>
      <c r="F76" s="302">
        <f t="shared" si="14"/>
        <v>0.17475277922892848</v>
      </c>
      <c r="G76" s="302">
        <f t="shared" si="14"/>
        <v>0.17205637578594113</v>
      </c>
      <c r="H76" s="302">
        <f t="shared" si="14"/>
        <v>0.18211522017787957</v>
      </c>
      <c r="I76" s="302">
        <f t="shared" si="14"/>
        <v>0.19253219401522981</v>
      </c>
      <c r="J76" s="302">
        <f t="shared" si="14"/>
        <v>0.16447190206151444</v>
      </c>
      <c r="K76" s="302">
        <f t="shared" si="14"/>
        <v>0.20790575337220393</v>
      </c>
      <c r="L76" s="302">
        <f t="shared" si="14"/>
        <v>0.21781726449078537</v>
      </c>
      <c r="M76" s="302">
        <f t="shared" si="14"/>
        <v>0.22461939889077376</v>
      </c>
      <c r="N76" s="302">
        <f t="shared" si="14"/>
        <v>0.22011243543859713</v>
      </c>
      <c r="O76" s="302">
        <f t="shared" si="14"/>
        <v>0.21715073284411168</v>
      </c>
      <c r="P76" s="302">
        <f t="shared" si="14"/>
        <v>0.19307079435688493</v>
      </c>
      <c r="Q76" s="302">
        <f t="shared" si="14"/>
        <v>0.20767254066828597</v>
      </c>
      <c r="R76" s="302">
        <f t="shared" si="14"/>
        <v>0.23814271860948133</v>
      </c>
      <c r="S76" s="302">
        <f t="shared" si="14"/>
        <v>0.19539425376947575</v>
      </c>
      <c r="T76" s="302">
        <f t="shared" si="14"/>
        <v>0.27385685016819056</v>
      </c>
      <c r="U76" s="302">
        <f t="shared" si="14"/>
        <v>0.24969217472572316</v>
      </c>
      <c r="V76" s="302">
        <f t="shared" si="14"/>
        <v>0.25909249756405056</v>
      </c>
      <c r="W76" s="302">
        <f t="shared" si="14"/>
        <v>0.17354031028195249</v>
      </c>
      <c r="X76" s="302">
        <f t="shared" si="14"/>
        <v>0.16907061504925555</v>
      </c>
      <c r="Y76" s="302">
        <f t="shared" si="14"/>
        <v>0.17283201779396085</v>
      </c>
      <c r="DA76" s="72"/>
    </row>
    <row r="77" spans="1:105" ht="12" customHeight="1" x14ac:dyDescent="0.25">
      <c r="A77" s="41" t="s">
        <v>2757</v>
      </c>
      <c r="B77" s="235">
        <f t="shared" ref="B77:Y77" si="15">IF(B$59=0,0,B$59/B$5)</f>
        <v>3.5822720947601569E-2</v>
      </c>
      <c r="C77" s="235">
        <f t="shared" si="15"/>
        <v>3.6487724305545914E-2</v>
      </c>
      <c r="D77" s="235">
        <f t="shared" si="15"/>
        <v>3.7400734554949383E-2</v>
      </c>
      <c r="E77" s="235">
        <f t="shared" si="15"/>
        <v>3.9307561005152418E-2</v>
      </c>
      <c r="F77" s="235">
        <f t="shared" si="15"/>
        <v>4.0311409806675115E-2</v>
      </c>
      <c r="G77" s="235">
        <f t="shared" si="15"/>
        <v>3.9689412121293496E-2</v>
      </c>
      <c r="H77" s="235">
        <f t="shared" si="15"/>
        <v>4.2009754036621869E-2</v>
      </c>
      <c r="I77" s="235">
        <f t="shared" si="15"/>
        <v>4.4412708102106208E-2</v>
      </c>
      <c r="J77" s="235">
        <f t="shared" si="15"/>
        <v>3.7939850083869214E-2</v>
      </c>
      <c r="K77" s="235">
        <f t="shared" si="15"/>
        <v>4.7959031394706732E-2</v>
      </c>
      <c r="L77" s="235">
        <f t="shared" si="15"/>
        <v>5.0245386943771529E-2</v>
      </c>
      <c r="M77" s="235">
        <f t="shared" si="15"/>
        <v>5.1814481458707963E-2</v>
      </c>
      <c r="N77" s="235">
        <f t="shared" si="15"/>
        <v>5.0774829605924617E-2</v>
      </c>
      <c r="O77" s="235">
        <f t="shared" si="15"/>
        <v>5.0091633564416219E-2</v>
      </c>
      <c r="P77" s="235">
        <f t="shared" si="15"/>
        <v>4.453695069893511E-2</v>
      </c>
      <c r="Q77" s="235">
        <f t="shared" si="15"/>
        <v>4.7905234637246066E-2</v>
      </c>
      <c r="R77" s="235">
        <f t="shared" si="15"/>
        <v>5.4933997414522151E-2</v>
      </c>
      <c r="S77" s="235">
        <f t="shared" si="15"/>
        <v>4.5072918853280908E-2</v>
      </c>
      <c r="T77" s="235">
        <f t="shared" si="15"/>
        <v>6.3172418568709476E-2</v>
      </c>
      <c r="U77" s="235">
        <f t="shared" si="15"/>
        <v>5.7598188854568563E-2</v>
      </c>
      <c r="V77" s="235">
        <f t="shared" si="15"/>
        <v>5.9766625133080876E-2</v>
      </c>
      <c r="W77" s="235">
        <f t="shared" si="15"/>
        <v>4.0031721364436418E-2</v>
      </c>
      <c r="X77" s="235">
        <f t="shared" si="15"/>
        <v>3.9000666424817136E-2</v>
      </c>
      <c r="Y77" s="235">
        <f t="shared" si="15"/>
        <v>3.9868334728341691E-2</v>
      </c>
      <c r="DA77" s="97"/>
    </row>
    <row r="78" spans="1:105" ht="12" customHeight="1" x14ac:dyDescent="0.25">
      <c r="A78" s="171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X78" s="171"/>
      <c r="Y78" s="171"/>
      <c r="DA78" s="175"/>
    </row>
    <row r="79" spans="1:105" ht="15" customHeight="1" x14ac:dyDescent="0.25">
      <c r="A79" s="32" t="s">
        <v>56</v>
      </c>
      <c r="B79" s="257"/>
      <c r="C79" s="257"/>
      <c r="D79" s="257"/>
      <c r="E79" s="257"/>
      <c r="F79" s="257"/>
      <c r="G79" s="257"/>
      <c r="H79" s="257"/>
      <c r="I79" s="257"/>
      <c r="J79" s="257"/>
      <c r="K79" s="257"/>
      <c r="L79" s="257"/>
      <c r="M79" s="257"/>
      <c r="N79" s="257"/>
      <c r="O79" s="257"/>
      <c r="P79" s="257"/>
      <c r="Q79" s="257"/>
      <c r="R79" s="257"/>
      <c r="S79" s="257"/>
      <c r="T79" s="257"/>
      <c r="U79" s="257"/>
      <c r="V79" s="257"/>
      <c r="W79" s="257"/>
      <c r="X79" s="257"/>
      <c r="Y79" s="257"/>
      <c r="DA79" s="88"/>
    </row>
    <row r="80" spans="1:105" ht="12" customHeight="1" x14ac:dyDescent="0.25">
      <c r="A80" s="172"/>
      <c r="B80" s="172"/>
      <c r="C80" s="172"/>
      <c r="D80" s="172"/>
      <c r="E80" s="172"/>
      <c r="F80" s="172"/>
      <c r="G80" s="172"/>
      <c r="H80" s="172"/>
      <c r="I80" s="172"/>
      <c r="J80" s="172"/>
      <c r="K80" s="172"/>
      <c r="L80" s="172"/>
      <c r="M80" s="172"/>
      <c r="N80" s="172"/>
      <c r="O80" s="172"/>
      <c r="P80" s="172"/>
      <c r="Q80" s="172"/>
      <c r="R80" s="172"/>
      <c r="S80" s="172"/>
      <c r="T80" s="172"/>
      <c r="U80" s="172"/>
      <c r="V80" s="172"/>
      <c r="W80" s="172"/>
      <c r="X80" s="172"/>
      <c r="Y80" s="172"/>
      <c r="DA80" s="176"/>
    </row>
    <row r="81" spans="1:105" ht="12" customHeight="1" x14ac:dyDescent="0.25">
      <c r="A81" s="35" t="s">
        <v>25</v>
      </c>
      <c r="B81" s="322">
        <f t="shared" ref="B81:Y81" si="16">SUM(B$82:B$91)</f>
        <v>82.290019057455069</v>
      </c>
      <c r="C81" s="322">
        <f t="shared" si="16"/>
        <v>81.2142671101697</v>
      </c>
      <c r="D81" s="322">
        <f t="shared" si="16"/>
        <v>84.41655924982264</v>
      </c>
      <c r="E81" s="322">
        <f t="shared" si="16"/>
        <v>88.086890818019654</v>
      </c>
      <c r="F81" s="322">
        <f t="shared" si="16"/>
        <v>86.063464907372747</v>
      </c>
      <c r="G81" s="322">
        <f t="shared" si="16"/>
        <v>74.422734224133734</v>
      </c>
      <c r="H81" s="322">
        <f t="shared" si="16"/>
        <v>69.184207572026438</v>
      </c>
      <c r="I81" s="322">
        <f t="shared" si="16"/>
        <v>62.68604644409092</v>
      </c>
      <c r="J81" s="322">
        <f t="shared" si="16"/>
        <v>58.778615280905846</v>
      </c>
      <c r="K81" s="322">
        <f t="shared" si="16"/>
        <v>58.584497493210364</v>
      </c>
      <c r="L81" s="322">
        <f t="shared" si="16"/>
        <v>54.972130712265901</v>
      </c>
      <c r="M81" s="322">
        <f t="shared" si="16"/>
        <v>48.836122411789248</v>
      </c>
      <c r="N81" s="322">
        <f t="shared" si="16"/>
        <v>49.677746196368766</v>
      </c>
      <c r="O81" s="322">
        <f t="shared" si="16"/>
        <v>48.506780718545933</v>
      </c>
      <c r="P81" s="322">
        <f t="shared" si="16"/>
        <v>45.656087741848097</v>
      </c>
      <c r="Q81" s="322">
        <f t="shared" si="16"/>
        <v>45.316254286959335</v>
      </c>
      <c r="R81" s="322">
        <f t="shared" si="16"/>
        <v>44.78211755065923</v>
      </c>
      <c r="S81" s="322">
        <f t="shared" si="16"/>
        <v>44.567239448558666</v>
      </c>
      <c r="T81" s="322">
        <f t="shared" si="16"/>
        <v>44.653240672447005</v>
      </c>
      <c r="U81" s="322">
        <f t="shared" si="16"/>
        <v>44.271085391808946</v>
      </c>
      <c r="V81" s="322">
        <f t="shared" si="16"/>
        <v>46.38864243655361</v>
      </c>
      <c r="W81" s="322">
        <f t="shared" si="16"/>
        <v>44.934769899421774</v>
      </c>
      <c r="X81" s="322">
        <f t="shared" si="16"/>
        <v>41.075085611101827</v>
      </c>
      <c r="Y81" s="322">
        <f t="shared" si="16"/>
        <v>39.084281515055153</v>
      </c>
      <c r="DA81" s="95"/>
    </row>
    <row r="82" spans="1:105" ht="12" customHeight="1" x14ac:dyDescent="0.25">
      <c r="A82" s="55" t="s">
        <v>91</v>
      </c>
      <c r="B82" s="334">
        <f>IF(B$6=0,0,B$6/TEL!B$5*1000)</f>
        <v>2.2063055518377261</v>
      </c>
      <c r="C82" s="334">
        <f>IF(C$6=0,0,C$6/TEL!C$5*1000)</f>
        <v>2.2178850435999102</v>
      </c>
      <c r="D82" s="334">
        <f>IF(D$6=0,0,D$6/TEL!D$5*1000)</f>
        <v>2.363021665440884</v>
      </c>
      <c r="E82" s="334">
        <f>IF(E$6=0,0,E$6/TEL!E$5*1000)</f>
        <v>2.5914766681556634</v>
      </c>
      <c r="F82" s="334">
        <f>IF(F$6=0,0,F$6/TEL!F$5*1000)</f>
        <v>2.5966100796763723</v>
      </c>
      <c r="G82" s="334">
        <f>IF(G$6=0,0,G$6/TEL!G$5*1000)</f>
        <v>2.210752947350707</v>
      </c>
      <c r="H82" s="334">
        <f>IF(H$6=0,0,H$6/TEL!H$5*1000)</f>
        <v>2.1752893553493324</v>
      </c>
      <c r="I82" s="334">
        <f>IF(I$6=0,0,I$6/TEL!I$5*1000)</f>
        <v>2.0837137640787708</v>
      </c>
      <c r="J82" s="334">
        <f>IF(J$6=0,0,J$6/TEL!J$5*1000)</f>
        <v>1.6690712870496969</v>
      </c>
      <c r="K82" s="334">
        <f>IF(K$6=0,0,K$6/TEL!K$5*1000)</f>
        <v>2.1028729634148835</v>
      </c>
      <c r="L82" s="334">
        <f>IF(L$6=0,0,L$6/TEL!L$5*1000)</f>
        <v>2.0672770843012391</v>
      </c>
      <c r="M82" s="334">
        <f>IF(M$6=0,0,M$6/TEL!M$5*1000)</f>
        <v>1.8938791149676779</v>
      </c>
      <c r="N82" s="334">
        <f>IF(N$6=0,0,N$6/TEL!N$5*1000)</f>
        <v>1.8878621698838096</v>
      </c>
      <c r="O82" s="334">
        <f>IF(O$6=0,0,O$6/TEL!O$5*1000)</f>
        <v>1.8185597402059968</v>
      </c>
      <c r="P82" s="334">
        <f>IF(P$6=0,0,P$6/TEL!P$5*1000)</f>
        <v>1.5218754035972537</v>
      </c>
      <c r="Q82" s="334">
        <f>IF(Q$6=0,0,Q$6/TEL!Q$5*1000)</f>
        <v>1.6247887438050106</v>
      </c>
      <c r="R82" s="334">
        <f>IF(R$6=0,0,R$6/TEL!R$5*1000)</f>
        <v>1.8412202949121441</v>
      </c>
      <c r="S82" s="334">
        <f>IF(S$6=0,0,S$6/TEL!S$5*1000)</f>
        <v>1.5034581453599096</v>
      </c>
      <c r="T82" s="334">
        <f>IF(T$6=0,0,T$6/TEL!T$5*1000)</f>
        <v>2.1112536437846656</v>
      </c>
      <c r="U82" s="334">
        <f>IF(U$6=0,0,U$6/TEL!U$5*1000)</f>
        <v>1.9084857522287104</v>
      </c>
      <c r="V82" s="334">
        <f>IF(V$6=0,0,V$6/TEL!V$5*1000)</f>
        <v>2.075058386283402</v>
      </c>
      <c r="W82" s="334">
        <f>IF(W$6=0,0,W$6/TEL!W$5*1000)</f>
        <v>1.3463150858284825</v>
      </c>
      <c r="X82" s="334">
        <f>IF(X$6=0,0,X$6/TEL!X$5*1000)</f>
        <v>1.1989758355777296</v>
      </c>
      <c r="Y82" s="334">
        <f>IF(Y$6=0,0,Y$6/TEL!Y$5*1000)</f>
        <v>1.166245963298534</v>
      </c>
      <c r="DA82" s="67"/>
    </row>
    <row r="83" spans="1:105" ht="12" customHeight="1" x14ac:dyDescent="0.25">
      <c r="A83" s="173" t="s">
        <v>92</v>
      </c>
      <c r="B83" s="335">
        <f>IF(B$7=0,0,B$7/TEL!B$5*1000)</f>
        <v>1.8103019912514682</v>
      </c>
      <c r="C83" s="335">
        <f>IF(C$7=0,0,C$7/TEL!C$5*1000)</f>
        <v>1.8198031126973619</v>
      </c>
      <c r="D83" s="335">
        <f>IF(D$7=0,0,D$7/TEL!D$5*1000)</f>
        <v>1.9388895716438022</v>
      </c>
      <c r="E83" s="335">
        <f>IF(E$7=0,0,E$7/TEL!E$5*1000)</f>
        <v>2.1263398302815699</v>
      </c>
      <c r="F83" s="335">
        <f>IF(F$7=0,0,F$7/TEL!F$5*1000)</f>
        <v>2.1305518602472802</v>
      </c>
      <c r="G83" s="335">
        <f>IF(G$7=0,0,G$7/TEL!G$5*1000)</f>
        <v>1.8139511362877594</v>
      </c>
      <c r="H83" s="335">
        <f>IF(H$7=0,0,H$7/TEL!H$5*1000)</f>
        <v>1.7848528043891958</v>
      </c>
      <c r="I83" s="335">
        <f>IF(I$7=0,0,I$7/TEL!I$5*1000)</f>
        <v>1.7097138577056583</v>
      </c>
      <c r="J83" s="335">
        <f>IF(J$7=0,0,J$7/TEL!J$5*1000)</f>
        <v>1.3694943893741101</v>
      </c>
      <c r="K83" s="335">
        <f>IF(K$7=0,0,K$7/TEL!K$5*1000)</f>
        <v>1.7254342263916989</v>
      </c>
      <c r="L83" s="335">
        <f>IF(L$7=0,0,L$7/TEL!L$5*1000)</f>
        <v>1.6962273512215293</v>
      </c>
      <c r="M83" s="335">
        <f>IF(M$7=0,0,M$7/TEL!M$5*1000)</f>
        <v>1.5539520943324538</v>
      </c>
      <c r="N83" s="335">
        <f>IF(N$7=0,0,N$7/TEL!N$5*1000)</f>
        <v>1.5490151137508179</v>
      </c>
      <c r="O83" s="335">
        <f>IF(O$7=0,0,O$7/TEL!O$5*1000)</f>
        <v>1.4921515817074842</v>
      </c>
      <c r="P83" s="335">
        <f>IF(P$7=0,0,P$7/TEL!P$5*1000)</f>
        <v>1.2487182798746694</v>
      </c>
      <c r="Q83" s="335">
        <f>IF(Q$7=0,0,Q$7/TEL!Q$5*1000)</f>
        <v>1.3331599949169319</v>
      </c>
      <c r="R83" s="335">
        <f>IF(R$7=0,0,R$7/TEL!R$5*1000)</f>
        <v>1.5107448573638107</v>
      </c>
      <c r="S83" s="335">
        <f>IF(S$7=0,0,S$7/TEL!S$5*1000)</f>
        <v>1.2336066833722339</v>
      </c>
      <c r="T83" s="335">
        <f>IF(T$7=0,0,T$7/TEL!T$5*1000)</f>
        <v>1.7323106820797254</v>
      </c>
      <c r="U83" s="335">
        <f>IF(U$7=0,0,U$7/TEL!U$5*1000)</f>
        <v>1.5659370274697111</v>
      </c>
      <c r="V83" s="335">
        <f>IF(V$7=0,0,V$7/TEL!V$5*1000)</f>
        <v>1.7026120092581754</v>
      </c>
      <c r="W83" s="335">
        <f>IF(W$7=0,0,W$7/TEL!W$5*1000)</f>
        <v>1.1046687883720876</v>
      </c>
      <c r="X83" s="335">
        <f>IF(X$7=0,0,X$7/TEL!X$5*1000)</f>
        <v>0.98377504457659837</v>
      </c>
      <c r="Y83" s="335">
        <f>IF(Y$7=0,0,Y$7/TEL!Y$5*1000)</f>
        <v>0.95691976475777141</v>
      </c>
      <c r="DA83" s="177"/>
    </row>
    <row r="84" spans="1:105" ht="12" customHeight="1" x14ac:dyDescent="0.25">
      <c r="A84" s="173" t="s">
        <v>93</v>
      </c>
      <c r="B84" s="335">
        <f>IF(B$8=0,0,B$8/TEL!B$5*1000)</f>
        <v>1.3011545562119924</v>
      </c>
      <c r="C84" s="335">
        <f>IF(C$8=0,0,C$8/TEL!C$5*1000)</f>
        <v>1.307983487251229</v>
      </c>
      <c r="D84" s="335">
        <f>IF(D$8=0,0,D$8/TEL!D$5*1000)</f>
        <v>1.3935768796189829</v>
      </c>
      <c r="E84" s="335">
        <f>IF(E$8=0,0,E$8/TEL!E$5*1000)</f>
        <v>1.5283067530148786</v>
      </c>
      <c r="F84" s="335">
        <f>IF(F$8=0,0,F$8/TEL!F$5*1000)</f>
        <v>1.5313341495527328</v>
      </c>
      <c r="G84" s="335">
        <f>IF(G$8=0,0,G$8/TEL!G$5*1000)</f>
        <v>1.3037773792068275</v>
      </c>
      <c r="H84" s="335">
        <f>IF(H$8=0,0,H$8/TEL!H$5*1000)</f>
        <v>1.2828629531547344</v>
      </c>
      <c r="I84" s="335">
        <f>IF(I$8=0,0,I$8/TEL!I$5*1000)</f>
        <v>1.2288568352259412</v>
      </c>
      <c r="J84" s="335">
        <f>IF(J$8=0,0,J$8/TEL!J$5*1000)</f>
        <v>0.9843240923626414</v>
      </c>
      <c r="K84" s="335">
        <f>IF(K$8=0,0,K$8/TEL!K$5*1000)</f>
        <v>1.2401558502190337</v>
      </c>
      <c r="L84" s="335">
        <f>IF(L$8=0,0,L$8/TEL!L$5*1000)</f>
        <v>1.2191634086904739</v>
      </c>
      <c r="M84" s="335">
        <f>IF(M$8=0,0,M$8/TEL!M$5*1000)</f>
        <v>1.1169030678014513</v>
      </c>
      <c r="N84" s="335">
        <f>IF(N$8=0,0,N$8/TEL!N$5*1000)</f>
        <v>1.1133546130084002</v>
      </c>
      <c r="O84" s="335">
        <f>IF(O$8=0,0,O$8/TEL!O$5*1000)</f>
        <v>1.0724839493522544</v>
      </c>
      <c r="P84" s="335">
        <f>IF(P$8=0,0,P$8/TEL!P$5*1000)</f>
        <v>0.89751626365991855</v>
      </c>
      <c r="Q84" s="335">
        <f>IF(Q$8=0,0,Q$8/TEL!Q$5*1000)</f>
        <v>0.95820874634654496</v>
      </c>
      <c r="R84" s="335">
        <f>IF(R$8=0,0,R$8/TEL!R$5*1000)</f>
        <v>1.0858478662302387</v>
      </c>
      <c r="S84" s="335">
        <f>IF(S$8=0,0,S$8/TEL!S$5*1000)</f>
        <v>0.88665480367379357</v>
      </c>
      <c r="T84" s="335">
        <f>IF(T$8=0,0,T$8/TEL!T$5*1000)</f>
        <v>1.2450983027448026</v>
      </c>
      <c r="U84" s="335">
        <f>IF(U$8=0,0,U$8/TEL!U$5*1000)</f>
        <v>1.1255172384938552</v>
      </c>
      <c r="V84" s="335">
        <f>IF(V$8=0,0,V$8/TEL!V$5*1000)</f>
        <v>1.2237523816543141</v>
      </c>
      <c r="W84" s="335">
        <f>IF(W$8=0,0,W$8/TEL!W$5*1000)</f>
        <v>0.79398069164243812</v>
      </c>
      <c r="X84" s="335">
        <f>IF(X$8=0,0,X$8/TEL!X$5*1000)</f>
        <v>0.70708831328943</v>
      </c>
      <c r="Y84" s="335">
        <f>IF(Y$8=0,0,Y$8/TEL!Y$5*1000)</f>
        <v>0.68778608091964855</v>
      </c>
      <c r="DA84" s="177"/>
    </row>
    <row r="85" spans="1:105" ht="12" customHeight="1" x14ac:dyDescent="0.25">
      <c r="A85" s="173" t="s">
        <v>94</v>
      </c>
      <c r="B85" s="335">
        <f>IF(B$9=0,0,B$9/TEL!B$5*1000)</f>
        <v>2.5457371751973765</v>
      </c>
      <c r="C85" s="335">
        <f>IF(C$9=0,0,C$9/TEL!C$5*1000)</f>
        <v>2.5590981272306648</v>
      </c>
      <c r="D85" s="335">
        <f>IF(D$9=0,0,D$9/TEL!D$5*1000)</f>
        <v>2.7265634601240971</v>
      </c>
      <c r="E85" s="335">
        <f>IF(E$9=0,0,E$9/TEL!E$5*1000)</f>
        <v>2.9901653863334579</v>
      </c>
      <c r="F85" s="335">
        <f>IF(F$9=0,0,F$9/TEL!F$5*1000)</f>
        <v>2.9960885534727391</v>
      </c>
      <c r="G85" s="335">
        <f>IF(G$9=0,0,G$9/TEL!G$5*1000)</f>
        <v>2.5508687854046612</v>
      </c>
      <c r="H85" s="335">
        <f>IF(H$9=0,0,H$9/TEL!H$5*1000)</f>
        <v>2.5099492561723067</v>
      </c>
      <c r="I85" s="335">
        <f>IF(I$9=0,0,I$9/TEL!I$5*1000)</f>
        <v>2.4042851123985818</v>
      </c>
      <c r="J85" s="335">
        <f>IF(J$9=0,0,J$9/TEL!J$5*1000)</f>
        <v>1.9258514850573414</v>
      </c>
      <c r="K85" s="335">
        <f>IF(K$9=0,0,K$9/TEL!K$5*1000)</f>
        <v>2.4263918808633274</v>
      </c>
      <c r="L85" s="335">
        <f>IF(L$9=0,0,L$9/TEL!L$5*1000)</f>
        <v>2.3853197126552761</v>
      </c>
      <c r="M85" s="335">
        <f>IF(M$9=0,0,M$9/TEL!M$5*1000)</f>
        <v>2.1852451326550124</v>
      </c>
      <c r="N85" s="335">
        <f>IF(N$9=0,0,N$9/TEL!N$5*1000)</f>
        <v>2.1783025037120871</v>
      </c>
      <c r="O85" s="335">
        <f>IF(O$9=0,0,O$9/TEL!O$5*1000)</f>
        <v>2.0983381617761503</v>
      </c>
      <c r="P85" s="335">
        <f>IF(P$9=0,0,P$9/TEL!P$5*1000)</f>
        <v>1.7560100810737542</v>
      </c>
      <c r="Q85" s="335">
        <f>IF(Q$9=0,0,Q$9/TEL!Q$5*1000)</f>
        <v>1.8747562428519358</v>
      </c>
      <c r="R85" s="335">
        <f>IF(R$9=0,0,R$9/TEL!R$5*1000)</f>
        <v>2.1244849556678576</v>
      </c>
      <c r="S85" s="335">
        <f>IF(S$9=0,0,S$9/TEL!S$5*1000)</f>
        <v>1.7347593984922043</v>
      </c>
      <c r="T85" s="335">
        <f>IF(T$9=0,0,T$9/TEL!T$5*1000)</f>
        <v>2.4360618966746137</v>
      </c>
      <c r="U85" s="335">
        <f>IF(U$9=0,0,U$9/TEL!U$5*1000)</f>
        <v>2.2020989448792814</v>
      </c>
      <c r="V85" s="335">
        <f>IF(V$9=0,0,V$9/TEL!V$5*1000)</f>
        <v>2.3942981380193102</v>
      </c>
      <c r="W85" s="335">
        <f>IF(W$9=0,0,W$9/TEL!W$5*1000)</f>
        <v>1.5534404836482485</v>
      </c>
      <c r="X85" s="335">
        <f>IF(X$9=0,0,X$9/TEL!X$5*1000)</f>
        <v>1.3834336564358414</v>
      </c>
      <c r="Y85" s="335">
        <f>IF(Y$9=0,0,Y$9/TEL!Y$5*1000)</f>
        <v>1.3456684191906163</v>
      </c>
      <c r="DA85" s="177"/>
    </row>
    <row r="86" spans="1:105" ht="12" customHeight="1" x14ac:dyDescent="0.25">
      <c r="A86" s="56" t="s">
        <v>95</v>
      </c>
      <c r="B86" s="336">
        <f>IF(B$10=0,0,B$10/TEL!B$5*1000)</f>
        <v>5.6809866142149774</v>
      </c>
      <c r="C86" s="336">
        <f>IF(C$10=0,0,C$10/TEL!C$5*1000)</f>
        <v>5.8702299833235934</v>
      </c>
      <c r="D86" s="336">
        <f>IF(D$10=0,0,D$10/TEL!D$5*1000)</f>
        <v>5.9829322041227115</v>
      </c>
      <c r="E86" s="336">
        <f>IF(E$10=0,0,E$10/TEL!E$5*1000)</f>
        <v>6.3535681782613977</v>
      </c>
      <c r="F86" s="336">
        <f>IF(F$10=0,0,F$10/TEL!F$5*1000)</f>
        <v>6.208557585558915</v>
      </c>
      <c r="G86" s="336">
        <f>IF(G$10=0,0,G$10/TEL!G$5*1000)</f>
        <v>5.2496546929609389</v>
      </c>
      <c r="H86" s="336">
        <f>IF(H$10=0,0,H$10/TEL!H$5*1000)</f>
        <v>4.887468927025167</v>
      </c>
      <c r="I86" s="336">
        <f>IF(I$10=0,0,I$10/TEL!I$5*1000)</f>
        <v>4.5088030023228445</v>
      </c>
      <c r="J86" s="336">
        <f>IF(J$10=0,0,J$10/TEL!J$5*1000)</f>
        <v>4.7589629978743302</v>
      </c>
      <c r="K86" s="336">
        <f>IF(K$10=0,0,K$10/TEL!K$5*1000)</f>
        <v>4.3189455264217544</v>
      </c>
      <c r="L86" s="336">
        <f>IF(L$10=0,0,L$10/TEL!L$5*1000)</f>
        <v>4.0997729592140244</v>
      </c>
      <c r="M86" s="336">
        <f>IF(M$10=0,0,M$10/TEL!M$5*1000)</f>
        <v>3.682143648572922</v>
      </c>
      <c r="N86" s="336">
        <f>IF(N$10=0,0,N$10/TEL!N$5*1000)</f>
        <v>3.7320893904372867</v>
      </c>
      <c r="O86" s="336">
        <f>IF(O$10=0,0,O$10/TEL!O$5*1000)</f>
        <v>3.6227926194282052</v>
      </c>
      <c r="P86" s="336">
        <f>IF(P$10=0,0,P$10/TEL!P$5*1000)</f>
        <v>3.4019377157948965</v>
      </c>
      <c r="Q86" s="336">
        <f>IF(Q$10=0,0,Q$10/TEL!Q$5*1000)</f>
        <v>3.3863734227462379</v>
      </c>
      <c r="R86" s="336">
        <f>IF(R$10=0,0,R$10/TEL!R$5*1000)</f>
        <v>3.4718489832590609</v>
      </c>
      <c r="S86" s="336">
        <f>IF(S$10=0,0,S$10/TEL!S$5*1000)</f>
        <v>3.3545183598331443</v>
      </c>
      <c r="T86" s="336">
        <f>IF(T$10=0,0,T$10/TEL!T$5*1000)</f>
        <v>3.838568947585308</v>
      </c>
      <c r="U86" s="336">
        <f>IF(U$10=0,0,U$10/TEL!U$5*1000)</f>
        <v>3.5059215982330509</v>
      </c>
      <c r="V86" s="336">
        <f>IF(V$10=0,0,V$10/TEL!V$5*1000)</f>
        <v>3.7634652452129007</v>
      </c>
      <c r="W86" s="336">
        <f>IF(W$10=0,0,W$10/TEL!W$5*1000)</f>
        <v>3.6487637642031787</v>
      </c>
      <c r="X86" s="336">
        <f>IF(X$10=0,0,X$10/TEL!X$5*1000)</f>
        <v>3.0774516396392189</v>
      </c>
      <c r="Y86" s="336">
        <f>IF(Y$10=0,0,Y$10/TEL!Y$5*1000)</f>
        <v>3.0544651799603684</v>
      </c>
      <c r="DA86" s="68"/>
    </row>
    <row r="87" spans="1:105" ht="12" customHeight="1" x14ac:dyDescent="0.25">
      <c r="A87" s="174" t="s">
        <v>2707</v>
      </c>
      <c r="B87" s="349">
        <f>IF(B$16=0,0,B$16/TEL!B$5*1000)</f>
        <v>3.6974235233067962</v>
      </c>
      <c r="C87" s="349">
        <f>IF(C$16=0,0,C$16/TEL!C$5*1000)</f>
        <v>3.579809712486087</v>
      </c>
      <c r="D87" s="349">
        <f>IF(D$16=0,0,D$16/TEL!D$5*1000)</f>
        <v>3.6627657403600509</v>
      </c>
      <c r="E87" s="349">
        <f>IF(E$16=0,0,E$16/TEL!E$5*1000)</f>
        <v>3.6648348270844195</v>
      </c>
      <c r="F87" s="349">
        <f>IF(F$16=0,0,F$16/TEL!F$5*1000)</f>
        <v>3.5043969462837659</v>
      </c>
      <c r="G87" s="349">
        <f>IF(G$16=0,0,G$16/TEL!G$5*1000)</f>
        <v>3.081009913902411</v>
      </c>
      <c r="H87" s="349">
        <f>IF(H$16=0,0,H$16/TEL!H$5*1000)</f>
        <v>2.7219937987666447</v>
      </c>
      <c r="I87" s="349">
        <f>IF(I$16=0,0,I$16/TEL!I$5*1000)</f>
        <v>2.3269051635593727</v>
      </c>
      <c r="J87" s="349">
        <f>IF(J$16=0,0,J$16/TEL!J$5*1000)</f>
        <v>2.4736682604371936</v>
      </c>
      <c r="K87" s="349">
        <f>IF(K$16=0,0,K$16/TEL!K$5*1000)</f>
        <v>1.9828251636582421</v>
      </c>
      <c r="L87" s="349">
        <f>IF(L$16=0,0,L$16/TEL!L$5*1000)</f>
        <v>1.7458673598411603</v>
      </c>
      <c r="M87" s="349">
        <f>IF(M$16=0,0,M$16/TEL!M$5*1000)</f>
        <v>1.480140667014763</v>
      </c>
      <c r="N87" s="349">
        <f>IF(N$16=0,0,N$16/TEL!N$5*1000)</f>
        <v>1.5522985510353606</v>
      </c>
      <c r="O87" s="349">
        <f>IF(O$16=0,0,O$16/TEL!O$5*1000)</f>
        <v>1.546682067630009</v>
      </c>
      <c r="P87" s="349">
        <f>IF(P$16=0,0,P$16/TEL!P$5*1000)</f>
        <v>1.6800495266706212</v>
      </c>
      <c r="Q87" s="349">
        <f>IF(Q$16=0,0,Q$16/TEL!Q$5*1000)</f>
        <v>1.5321568933979128</v>
      </c>
      <c r="R87" s="349">
        <f>IF(R$16=0,0,R$16/TEL!R$5*1000)</f>
        <v>1.2262556992048863</v>
      </c>
      <c r="S87" s="349">
        <f>IF(S$16=0,0,S$16/TEL!S$5*1000)</f>
        <v>1.6161496716630241</v>
      </c>
      <c r="T87" s="349">
        <f>IF(T$16=0,0,T$16/TEL!T$5*1000)</f>
        <v>0.86740023265327326</v>
      </c>
      <c r="U87" s="349">
        <f>IF(U$16=0,0,U$16/TEL!U$5*1000)</f>
        <v>1.1022083297230996</v>
      </c>
      <c r="V87" s="349">
        <f>IF(V$16=0,0,V$16/TEL!V$5*1000)</f>
        <v>1.0588498894201597</v>
      </c>
      <c r="W87" s="349">
        <f>IF(W$16=0,0,W$16/TEL!W$5*1000)</f>
        <v>1.8073005401378361</v>
      </c>
      <c r="X87" s="349">
        <f>IF(X$16=0,0,X$16/TEL!X$5*1000)</f>
        <v>1.7106011228642584</v>
      </c>
      <c r="Y87" s="349">
        <f>IF(Y$16=0,0,Y$16/TEL!Y$5*1000)</f>
        <v>1.5874211666697911</v>
      </c>
      <c r="DA87" s="178"/>
    </row>
    <row r="88" spans="1:105" ht="12" customHeight="1" x14ac:dyDescent="0.25">
      <c r="A88" s="174" t="s">
        <v>2719</v>
      </c>
      <c r="B88" s="349">
        <f>IF(B$27=0,0,B$27/TEL!B$5*1000)</f>
        <v>31.428099948107768</v>
      </c>
      <c r="C88" s="349">
        <f>IF(C$27=0,0,C$27/TEL!C$5*1000)</f>
        <v>30.428382556131748</v>
      </c>
      <c r="D88" s="349">
        <f>IF(D$27=0,0,D$27/TEL!D$5*1000)</f>
        <v>31.133508793060415</v>
      </c>
      <c r="E88" s="349">
        <f>IF(E$27=0,0,E$27/TEL!E$5*1000)</f>
        <v>31.151096030217559</v>
      </c>
      <c r="F88" s="349">
        <f>IF(F$27=0,0,F$27/TEL!F$5*1000)</f>
        <v>29.787374043412012</v>
      </c>
      <c r="G88" s="349">
        <f>IF(G$27=0,0,G$27/TEL!G$5*1000)</f>
        <v>26.188584268170484</v>
      </c>
      <c r="H88" s="349">
        <f>IF(H$27=0,0,H$27/TEL!H$5*1000)</f>
        <v>23.136947289516478</v>
      </c>
      <c r="I88" s="349">
        <f>IF(I$27=0,0,I$27/TEL!I$5*1000)</f>
        <v>19.778693890254665</v>
      </c>
      <c r="J88" s="349">
        <f>IF(J$27=0,0,J$27/TEL!J$5*1000)</f>
        <v>21.026180213716149</v>
      </c>
      <c r="K88" s="349">
        <f>IF(K$27=0,0,K$27/TEL!K$5*1000)</f>
        <v>16.854013891095061</v>
      </c>
      <c r="L88" s="349">
        <f>IF(L$27=0,0,L$27/TEL!L$5*1000)</f>
        <v>14.839872558649862</v>
      </c>
      <c r="M88" s="349">
        <f>IF(M$27=0,0,M$27/TEL!M$5*1000)</f>
        <v>12.581195669625481</v>
      </c>
      <c r="N88" s="349">
        <f>IF(N$27=0,0,N$27/TEL!N$5*1000)</f>
        <v>13.19453768380056</v>
      </c>
      <c r="O88" s="349">
        <f>IF(O$27=0,0,O$27/TEL!O$5*1000)</f>
        <v>13.146797574855077</v>
      </c>
      <c r="P88" s="349">
        <f>IF(P$27=0,0,P$27/TEL!P$5*1000)</f>
        <v>14.280420976700283</v>
      </c>
      <c r="Q88" s="349">
        <f>IF(Q$27=0,0,Q$27/TEL!Q$5*1000)</f>
        <v>13.023333593882262</v>
      </c>
      <c r="R88" s="349">
        <f>IF(R$27=0,0,R$27/TEL!R$5*1000)</f>
        <v>10.423173443241529</v>
      </c>
      <c r="S88" s="349">
        <f>IF(S$27=0,0,S$27/TEL!S$5*1000)</f>
        <v>13.737272209135714</v>
      </c>
      <c r="T88" s="349">
        <f>IF(T$27=0,0,T$27/TEL!T$5*1000)</f>
        <v>7.3729019775528206</v>
      </c>
      <c r="U88" s="349">
        <f>IF(U$27=0,0,U$27/TEL!U$5*1000)</f>
        <v>9.3687708026463472</v>
      </c>
      <c r="V88" s="349">
        <f>IF(V$27=0,0,V$27/TEL!V$5*1000)</f>
        <v>9.0002240600713588</v>
      </c>
      <c r="W88" s="349">
        <f>IF(W$27=0,0,W$27/TEL!W$5*1000)</f>
        <v>15.362054591171615</v>
      </c>
      <c r="X88" s="349">
        <f>IF(X$27=0,0,X$27/TEL!X$5*1000)</f>
        <v>14.540109544346201</v>
      </c>
      <c r="Y88" s="349">
        <f>IF(Y$27=0,0,Y$27/TEL!Y$5*1000)</f>
        <v>13.493079916693226</v>
      </c>
      <c r="DA88" s="178"/>
    </row>
    <row r="89" spans="1:105" ht="12" customHeight="1" x14ac:dyDescent="0.25">
      <c r="A89" s="174" t="s">
        <v>2731</v>
      </c>
      <c r="B89" s="349">
        <f>IF(B$38=0,0,B$38/TEL!B$5*1000)</f>
        <v>8.0332150861783855</v>
      </c>
      <c r="C89" s="349">
        <f>IF(C$38=0,0,C$38/TEL!C$5*1000)</f>
        <v>8.0753763125945461</v>
      </c>
      <c r="D89" s="349">
        <f>IF(D$38=0,0,D$38/TEL!D$5*1000)</f>
        <v>8.6038224741693696</v>
      </c>
      <c r="E89" s="349">
        <f>IF(E$38=0,0,E$38/TEL!E$5*1000)</f>
        <v>9.4356329968744621</v>
      </c>
      <c r="F89" s="349">
        <f>IF(F$38=0,0,F$38/TEL!F$5*1000)</f>
        <v>9.4543238798473048</v>
      </c>
      <c r="G89" s="349">
        <f>IF(G$38=0,0,G$38/TEL!G$5*1000)</f>
        <v>8.0494081672769315</v>
      </c>
      <c r="H89" s="349">
        <f>IF(H$38=0,0,H$38/TEL!H$5*1000)</f>
        <v>7.9202843194770542</v>
      </c>
      <c r="I89" s="349">
        <f>IF(I$38=0,0,I$38/TEL!I$5*1000)</f>
        <v>7.5868552435688583</v>
      </c>
      <c r="J89" s="349">
        <f>IF(J$38=0,0,J$38/TEL!J$5*1000)</f>
        <v>6.0771313528476121</v>
      </c>
      <c r="K89" s="349">
        <f>IF(K$38=0,0,K$38/TEL!K$5*1000)</f>
        <v>7.6566143796131634</v>
      </c>
      <c r="L89" s="349">
        <f>IF(L$38=0,0,L$38/TEL!L$5*1000)</f>
        <v>7.5270088710455374</v>
      </c>
      <c r="M89" s="349">
        <f>IF(M$38=0,0,M$38/TEL!M$5*1000)</f>
        <v>6.89566241860026</v>
      </c>
      <c r="N89" s="349">
        <f>IF(N$38=0,0,N$38/TEL!N$5*1000)</f>
        <v>6.8737545672692519</v>
      </c>
      <c r="O89" s="349">
        <f>IF(O$38=0,0,O$38/TEL!O$5*1000)</f>
        <v>6.6214226438269606</v>
      </c>
      <c r="P89" s="349">
        <f>IF(P$38=0,0,P$38/TEL!P$5*1000)</f>
        <v>5.5411873669438449</v>
      </c>
      <c r="Q89" s="349">
        <f>IF(Q$38=0,0,Q$38/TEL!Q$5*1000)</f>
        <v>5.9158974774438864</v>
      </c>
      <c r="R89" s="349">
        <f>IF(R$38=0,0,R$38/TEL!R$5*1000)</f>
        <v>6.7039303045519087</v>
      </c>
      <c r="S89" s="349">
        <f>IF(S$38=0,0,S$38/TEL!S$5*1000)</f>
        <v>5.4741296574642879</v>
      </c>
      <c r="T89" s="349">
        <f>IF(T$38=0,0,T$38/TEL!T$5*1000)</f>
        <v>7.6871286517287789</v>
      </c>
      <c r="U89" s="349">
        <f>IF(U$38=0,0,U$38/TEL!U$5*1000)</f>
        <v>6.9488455593968448</v>
      </c>
      <c r="V89" s="349">
        <f>IF(V$38=0,0,V$38/TEL!V$5*1000)</f>
        <v>7.5553407910831565</v>
      </c>
      <c r="W89" s="349">
        <f>IF(W$38=0,0,W$38/TEL!W$5*1000)</f>
        <v>4.9019677484011401</v>
      </c>
      <c r="X89" s="349">
        <f>IF(X$38=0,0,X$38/TEL!X$5*1000)</f>
        <v>4.3655017603086534</v>
      </c>
      <c r="Y89" s="349">
        <f>IF(Y$38=0,0,Y$38/TEL!Y$5*1000)</f>
        <v>4.2463314561126104</v>
      </c>
      <c r="DA89" s="178"/>
    </row>
    <row r="90" spans="1:105" ht="12" customHeight="1" x14ac:dyDescent="0.25">
      <c r="A90" s="174" t="s">
        <v>2733</v>
      </c>
      <c r="B90" s="349">
        <f>IF(B$39=0,0,B$39/TEL!B$5*1000)</f>
        <v>22.638942221680548</v>
      </c>
      <c r="C90" s="349">
        <f>IF(C$39=0,0,C$39/TEL!C$5*1000)</f>
        <v>22.392374986861725</v>
      </c>
      <c r="D90" s="349">
        <f>IF(D$39=0,0,D$39/TEL!D$5*1000)</f>
        <v>23.454237136737557</v>
      </c>
      <c r="E90" s="349">
        <f>IF(E$39=0,0,E$39/TEL!E$5*1000)</f>
        <v>24.782989313212752</v>
      </c>
      <c r="F90" s="349">
        <f>IF(F$39=0,0,F$39/TEL!F$5*1000)</f>
        <v>24.384888206058122</v>
      </c>
      <c r="G90" s="349">
        <f>IF(G$39=0,0,G$39/TEL!G$5*1000)</f>
        <v>21.020932363757868</v>
      </c>
      <c r="H90" s="349">
        <f>IF(H$39=0,0,H$39/TEL!H$5*1000)</f>
        <v>19.858147324856102</v>
      </c>
      <c r="I90" s="349">
        <f>IF(I$39=0,0,I$39/TEL!I$5*1000)</f>
        <v>18.274162492179748</v>
      </c>
      <c r="J90" s="349">
        <f>IF(J$39=0,0,J$39/TEL!J$5*1000)</f>
        <v>16.26387935029177</v>
      </c>
      <c r="K90" s="349">
        <f>IF(K$39=0,0,K$39/TEL!K$5*1000)</f>
        <v>17.467587857013203</v>
      </c>
      <c r="L90" s="349">
        <f>IF(L$39=0,0,L$39/TEL!L$5*1000)</f>
        <v>16.629525427885408</v>
      </c>
      <c r="M90" s="349">
        <f>IF(M$39=0,0,M$39/TEL!M$5*1000)</f>
        <v>14.916582238998382</v>
      </c>
      <c r="N90" s="349">
        <f>IF(N$39=0,0,N$39/TEL!N$5*1000)</f>
        <v>15.074152505144196</v>
      </c>
      <c r="O90" s="349">
        <f>IF(O$39=0,0,O$39/TEL!O$5*1000)</f>
        <v>14.657768494620901</v>
      </c>
      <c r="P90" s="349">
        <f>IF(P$39=0,0,P$39/TEL!P$5*1000)</f>
        <v>13.294989198667905</v>
      </c>
      <c r="Q90" s="349">
        <f>IF(Q$39=0,0,Q$39/TEL!Q$5*1000)</f>
        <v>13.496693377070718</v>
      </c>
      <c r="R90" s="349">
        <f>IF(R$39=0,0,R$39/TEL!R$5*1000)</f>
        <v>13.934550416483054</v>
      </c>
      <c r="S90" s="349">
        <f>IF(S$39=0,0,S$39/TEL!S$5*1000)</f>
        <v>13.017914952384727</v>
      </c>
      <c r="T90" s="349">
        <f>IF(T$39=0,0,T$39/TEL!T$5*1000)</f>
        <v>14.541663127433868</v>
      </c>
      <c r="U90" s="349">
        <f>IF(U$39=0,0,U$39/TEL!U$5*1000)</f>
        <v>13.993365801543904</v>
      </c>
      <c r="V90" s="349">
        <f>IF(V$39=0,0,V$39/TEL!V$5*1000)</f>
        <v>14.842548932612802</v>
      </c>
      <c r="W90" s="349">
        <f>IF(W$39=0,0,W$39/TEL!W$5*1000)</f>
        <v>12.617462017828025</v>
      </c>
      <c r="X90" s="349">
        <f>IF(X$39=0,0,X$39/TEL!X$5*1000)</f>
        <v>11.506192981774502</v>
      </c>
      <c r="Y90" s="349">
        <f>IF(Y$39=0,0,Y$39/TEL!Y$5*1000)</f>
        <v>10.988138349393626</v>
      </c>
      <c r="DA90" s="178"/>
    </row>
    <row r="91" spans="1:105" ht="12" customHeight="1" x14ac:dyDescent="0.25">
      <c r="A91" s="41" t="s">
        <v>2757</v>
      </c>
      <c r="B91" s="337">
        <f>IF(B$59=0,0,B$59/TEL!B$5*1000)</f>
        <v>2.9478523894680282</v>
      </c>
      <c r="C91" s="337">
        <f>IF(C$59=0,0,C$59/TEL!C$5*1000)</f>
        <v>2.9633237879928362</v>
      </c>
      <c r="D91" s="337">
        <f>IF(D$59=0,0,D$59/TEL!D$5*1000)</f>
        <v>3.1572413245447732</v>
      </c>
      <c r="E91" s="337">
        <f>IF(E$59=0,0,E$59/TEL!E$5*1000)</f>
        <v>3.4624808345835087</v>
      </c>
      <c r="F91" s="337">
        <f>IF(F$59=0,0,F$59/TEL!F$5*1000)</f>
        <v>3.4693396032635042</v>
      </c>
      <c r="G91" s="337">
        <f>IF(G$59=0,0,G$59/TEL!G$5*1000)</f>
        <v>2.9537945698151375</v>
      </c>
      <c r="H91" s="337">
        <f>IF(H$59=0,0,H$59/TEL!H$5*1000)</f>
        <v>2.9064115433194226</v>
      </c>
      <c r="I91" s="337">
        <f>IF(I$59=0,0,I$59/TEL!I$5*1000)</f>
        <v>2.7840570827964823</v>
      </c>
      <c r="J91" s="337">
        <f>IF(J$59=0,0,J$59/TEL!J$5*1000)</f>
        <v>2.2300518518949923</v>
      </c>
      <c r="K91" s="337">
        <f>IF(K$59=0,0,K$59/TEL!K$5*1000)</f>
        <v>2.8096557545199934</v>
      </c>
      <c r="L91" s="337">
        <f>IF(L$59=0,0,L$59/TEL!L$5*1000)</f>
        <v>2.762095978761387</v>
      </c>
      <c r="M91" s="337">
        <f>IF(M$59=0,0,M$59/TEL!M$5*1000)</f>
        <v>2.5304183592208465</v>
      </c>
      <c r="N91" s="337">
        <f>IF(N$59=0,0,N$59/TEL!N$5*1000)</f>
        <v>2.522379098326994</v>
      </c>
      <c r="O91" s="337">
        <f>IF(O$59=0,0,O$59/TEL!O$5*1000)</f>
        <v>2.4297838851428937</v>
      </c>
      <c r="P91" s="337">
        <f>IF(P$59=0,0,P$59/TEL!P$5*1000)</f>
        <v>2.0333829288649437</v>
      </c>
      <c r="Q91" s="337">
        <f>IF(Q$59=0,0,Q$59/TEL!Q$5*1000)</f>
        <v>2.1708857944978952</v>
      </c>
      <c r="R91" s="337">
        <f>IF(R$59=0,0,R$59/TEL!R$5*1000)</f>
        <v>2.4600607297447414</v>
      </c>
      <c r="S91" s="337">
        <f>IF(S$59=0,0,S$59/TEL!S$5*1000)</f>
        <v>2.0087755671796246</v>
      </c>
      <c r="T91" s="337">
        <f>IF(T$59=0,0,T$59/TEL!T$5*1000)</f>
        <v>2.8208532102091444</v>
      </c>
      <c r="U91" s="337">
        <f>IF(U$59=0,0,U$59/TEL!U$5*1000)</f>
        <v>2.5499343371941441</v>
      </c>
      <c r="V91" s="337">
        <f>IF(V$59=0,0,V$59/TEL!V$5*1000)</f>
        <v>2.7724926029380268</v>
      </c>
      <c r="W91" s="337">
        <f>IF(W$59=0,0,W$59/TEL!W$5*1000)</f>
        <v>1.798816188188717</v>
      </c>
      <c r="X91" s="337">
        <f>IF(X$59=0,0,X$59/TEL!X$5*1000)</f>
        <v>1.6019557122893879</v>
      </c>
      <c r="Y91" s="337">
        <f>IF(Y$59=0,0,Y$59/TEL!Y$5*1000)</f>
        <v>1.5582252180589564</v>
      </c>
      <c r="DA91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6" tint="-0.249977111117893"/>
    <pageSetUpPr fitToPage="1"/>
  </sheetPr>
  <dimension ref="A1:DA91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Textiles and leather / useful energy demand"</f>
        <v>EL: Textiles and leather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100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25</v>
      </c>
      <c r="B5" s="223">
        <v>93.768953010117897</v>
      </c>
      <c r="C5" s="223">
        <v>93.368651220087287</v>
      </c>
      <c r="D5" s="223">
        <v>87.85812513300877</v>
      </c>
      <c r="E5" s="223">
        <v>88.360699069950101</v>
      </c>
      <c r="F5" s="223">
        <v>80.115236811392336</v>
      </c>
      <c r="G5" s="223">
        <v>65.014217460959188</v>
      </c>
      <c r="H5" s="223">
        <v>59.808704389332867</v>
      </c>
      <c r="I5" s="223">
        <v>63.69500637350982</v>
      </c>
      <c r="J5" s="223">
        <v>79.618605979630757</v>
      </c>
      <c r="K5" s="223">
        <v>44.135155567358652</v>
      </c>
      <c r="L5" s="223">
        <v>42.200137349038407</v>
      </c>
      <c r="M5" s="223">
        <v>36.359866296152632</v>
      </c>
      <c r="N5" s="223">
        <v>22.270145420852781</v>
      </c>
      <c r="O5" s="223">
        <v>20.90222573203862</v>
      </c>
      <c r="P5" s="223">
        <v>15.68861218943611</v>
      </c>
      <c r="Q5" s="223">
        <v>15.086793046542979</v>
      </c>
      <c r="R5" s="223">
        <v>20.034613122335589</v>
      </c>
      <c r="S5" s="223">
        <v>18.217075096218231</v>
      </c>
      <c r="T5" s="223">
        <v>48.758779292563617</v>
      </c>
      <c r="U5" s="223">
        <v>42.335798780372222</v>
      </c>
      <c r="V5" s="223">
        <v>36.314764804267298</v>
      </c>
      <c r="W5" s="223">
        <v>22.284315352766161</v>
      </c>
      <c r="X5" s="223">
        <v>21.1706622095551</v>
      </c>
      <c r="Y5" s="223">
        <v>19.90074434412411</v>
      </c>
      <c r="DA5" s="89" t="s">
        <v>2759</v>
      </c>
    </row>
    <row r="6" spans="1:105" ht="12" customHeight="1" x14ac:dyDescent="0.25">
      <c r="A6" s="55" t="s">
        <v>91</v>
      </c>
      <c r="B6" s="259">
        <v>2.65521410856595</v>
      </c>
      <c r="C6" s="259">
        <v>2.672032064360248</v>
      </c>
      <c r="D6" s="259">
        <v>2.5747765225285528</v>
      </c>
      <c r="E6" s="259">
        <v>2.7005407639921342</v>
      </c>
      <c r="F6" s="259">
        <v>2.5030383251321608</v>
      </c>
      <c r="G6" s="259">
        <v>2.0118995183325881</v>
      </c>
      <c r="H6" s="259">
        <v>1.9467913359058959</v>
      </c>
      <c r="I6" s="259">
        <v>2.1710236743066869</v>
      </c>
      <c r="J6" s="259">
        <v>2.2983677570540069</v>
      </c>
      <c r="K6" s="259">
        <v>1.603836651902415</v>
      </c>
      <c r="L6" s="259">
        <v>1.597904757880221</v>
      </c>
      <c r="M6" s="259">
        <v>1.414025459970139</v>
      </c>
      <c r="N6" s="259">
        <v>0.83796322880306739</v>
      </c>
      <c r="O6" s="259">
        <v>0.77912059919480781</v>
      </c>
      <c r="P6" s="259">
        <v>0.52380057475940578</v>
      </c>
      <c r="Q6" s="259">
        <v>0.53620662558877041</v>
      </c>
      <c r="R6" s="259">
        <v>0.80972420904729803</v>
      </c>
      <c r="S6" s="259">
        <v>0.61279867648333963</v>
      </c>
      <c r="T6" s="259">
        <v>2.2274077264426371</v>
      </c>
      <c r="U6" s="259">
        <v>1.778378169062967</v>
      </c>
      <c r="V6" s="259">
        <v>1.576077395379466</v>
      </c>
      <c r="W6" s="259">
        <v>0.66265806346604872</v>
      </c>
      <c r="X6" s="259">
        <v>0.62236290945297534</v>
      </c>
      <c r="Y6" s="259">
        <v>0.5913050524618626</v>
      </c>
      <c r="DA6" s="67" t="s">
        <v>2760</v>
      </c>
    </row>
    <row r="7" spans="1:105" ht="12" customHeight="1" x14ac:dyDescent="0.25">
      <c r="A7" s="173" t="s">
        <v>92</v>
      </c>
      <c r="B7" s="224">
        <v>0.55964119183234473</v>
      </c>
      <c r="C7" s="224">
        <v>0.5631859232325509</v>
      </c>
      <c r="D7" s="224">
        <v>0.5426873098938374</v>
      </c>
      <c r="E7" s="224">
        <v>0.56919472025878992</v>
      </c>
      <c r="F7" s="224">
        <v>0.52756700371540122</v>
      </c>
      <c r="G7" s="224">
        <v>0.42404936033376123</v>
      </c>
      <c r="H7" s="224">
        <v>0.4103264666907358</v>
      </c>
      <c r="I7" s="224">
        <v>0.45758806141680008</v>
      </c>
      <c r="J7" s="224">
        <v>0.48442845594904999</v>
      </c>
      <c r="K7" s="224">
        <v>0.33804168653647038</v>
      </c>
      <c r="L7" s="224">
        <v>0.33679141740386281</v>
      </c>
      <c r="M7" s="224">
        <v>0.29803505907339622</v>
      </c>
      <c r="N7" s="224">
        <v>0.1766180507124179</v>
      </c>
      <c r="O7" s="224">
        <v>0.1642157516818884</v>
      </c>
      <c r="P7" s="224">
        <v>0.1104017853005243</v>
      </c>
      <c r="Q7" s="224">
        <v>0.11301661664300609</v>
      </c>
      <c r="R7" s="224">
        <v>0.17066609428776949</v>
      </c>
      <c r="S7" s="224">
        <v>0.1291599726568346</v>
      </c>
      <c r="T7" s="224">
        <v>0.46947216448626677</v>
      </c>
      <c r="U7" s="224">
        <v>0.37482991479001537</v>
      </c>
      <c r="V7" s="224">
        <v>0.33219085011813221</v>
      </c>
      <c r="W7" s="224">
        <v>0.13966886783971821</v>
      </c>
      <c r="X7" s="224">
        <v>0.13117583221438259</v>
      </c>
      <c r="Y7" s="224">
        <v>0.1246297476458383</v>
      </c>
      <c r="DA7" s="177" t="s">
        <v>2761</v>
      </c>
    </row>
    <row r="8" spans="1:105" ht="12" customHeight="1" x14ac:dyDescent="0.25">
      <c r="A8" s="173" t="s">
        <v>93</v>
      </c>
      <c r="B8" s="224">
        <v>2.1685679070758441</v>
      </c>
      <c r="C8" s="224">
        <v>2.1823034770551071</v>
      </c>
      <c r="D8" s="224">
        <v>2.1028728781738009</v>
      </c>
      <c r="E8" s="224">
        <v>2.205587117683081</v>
      </c>
      <c r="F8" s="224">
        <v>2.0442828186816469</v>
      </c>
      <c r="G8" s="224">
        <v>1.643159665972765</v>
      </c>
      <c r="H8" s="224">
        <v>1.589984475903133</v>
      </c>
      <c r="I8" s="224">
        <v>1.7731196329572461</v>
      </c>
      <c r="J8" s="224">
        <v>1.8771241612967691</v>
      </c>
      <c r="K8" s="224">
        <v>1.309886340347141</v>
      </c>
      <c r="L8" s="224">
        <v>1.3050416406435621</v>
      </c>
      <c r="M8" s="224">
        <v>1.154863640708633</v>
      </c>
      <c r="N8" s="224">
        <v>0.68438178278339357</v>
      </c>
      <c r="O8" s="224">
        <v>0.6363237984103971</v>
      </c>
      <c r="P8" s="224">
        <v>0.42779868955449818</v>
      </c>
      <c r="Q8" s="224">
        <v>0.43793096611755172</v>
      </c>
      <c r="R8" s="224">
        <v>0.66131839525013114</v>
      </c>
      <c r="S8" s="224">
        <v>0.50048526747172351</v>
      </c>
      <c r="T8" s="224">
        <v>1.8191696466033971</v>
      </c>
      <c r="U8" s="224">
        <v>1.452437982923011</v>
      </c>
      <c r="V8" s="224">
        <v>1.287214785301636</v>
      </c>
      <c r="W8" s="224">
        <v>0.5412064530545968</v>
      </c>
      <c r="X8" s="224">
        <v>0.50829657301082753</v>
      </c>
      <c r="Y8" s="224">
        <v>0.48293098320162992</v>
      </c>
      <c r="DA8" s="177" t="s">
        <v>2762</v>
      </c>
    </row>
    <row r="9" spans="1:105" ht="12" customHeight="1" x14ac:dyDescent="0.25">
      <c r="A9" s="173" t="s">
        <v>94</v>
      </c>
      <c r="B9" s="224">
        <v>3.0500371798379602</v>
      </c>
      <c r="C9" s="224">
        <v>3.069355919632236</v>
      </c>
      <c r="D9" s="224">
        <v>2.9576387448948052</v>
      </c>
      <c r="E9" s="224">
        <v>3.1021037848780448</v>
      </c>
      <c r="F9" s="224">
        <v>2.8752332738754749</v>
      </c>
      <c r="G9" s="224">
        <v>2.311063470631622</v>
      </c>
      <c r="H9" s="224">
        <v>2.2362738796632571</v>
      </c>
      <c r="I9" s="224">
        <v>2.4938489531151649</v>
      </c>
      <c r="J9" s="224">
        <v>2.640128752457394</v>
      </c>
      <c r="K9" s="224">
        <v>1.842322772731567</v>
      </c>
      <c r="L9" s="224">
        <v>1.8355088223024161</v>
      </c>
      <c r="M9" s="224">
        <v>1.6242871760257791</v>
      </c>
      <c r="N9" s="224">
        <v>0.96256606762562946</v>
      </c>
      <c r="O9" s="224">
        <v>0.89497370003251053</v>
      </c>
      <c r="P9" s="224">
        <v>0.601688286712039</v>
      </c>
      <c r="Q9" s="224">
        <v>0.61593908334740244</v>
      </c>
      <c r="R9" s="224">
        <v>0.93012798291546916</v>
      </c>
      <c r="S9" s="224">
        <v>0.70392016259627954</v>
      </c>
      <c r="T9" s="224">
        <v>2.558617159494367</v>
      </c>
      <c r="U9" s="224">
        <v>2.0428181358164408</v>
      </c>
      <c r="V9" s="224">
        <v>1.8104357907339521</v>
      </c>
      <c r="W9" s="224">
        <v>0.76119350397036734</v>
      </c>
      <c r="X9" s="224">
        <v>0.71490657083353315</v>
      </c>
      <c r="Y9" s="224">
        <v>0.67923049550560211</v>
      </c>
      <c r="DA9" s="177" t="s">
        <v>2763</v>
      </c>
    </row>
    <row r="10" spans="1:105" ht="12" customHeight="1" x14ac:dyDescent="0.25">
      <c r="A10" s="56" t="s">
        <v>95</v>
      </c>
      <c r="B10" s="260">
        <v>10.306490553659019</v>
      </c>
      <c r="C10" s="260">
        <v>10.57045380869822</v>
      </c>
      <c r="D10" s="260">
        <v>9.890687934689927</v>
      </c>
      <c r="E10" s="260">
        <v>10.09017641647443</v>
      </c>
      <c r="F10" s="260">
        <v>9.2068506678211897</v>
      </c>
      <c r="G10" s="260">
        <v>7.3732477538561874</v>
      </c>
      <c r="H10" s="260">
        <v>6.8709542004802486</v>
      </c>
      <c r="I10" s="260">
        <v>7.4623356109603733</v>
      </c>
      <c r="J10" s="260">
        <v>9.6410562726909319</v>
      </c>
      <c r="K10" s="260">
        <v>5.2920499249343429</v>
      </c>
      <c r="L10" s="260">
        <v>5.1646846158291106</v>
      </c>
      <c r="M10" s="260">
        <v>4.5415618345699817</v>
      </c>
      <c r="N10" s="260">
        <v>2.6913245699423309</v>
      </c>
      <c r="O10" s="260">
        <v>2.5254552129667411</v>
      </c>
      <c r="P10" s="260">
        <v>1.8280062170297611</v>
      </c>
      <c r="Q10" s="260">
        <v>1.7773492883072399</v>
      </c>
      <c r="R10" s="260">
        <v>2.5510502750965118</v>
      </c>
      <c r="S10" s="260">
        <v>2.124469153605292</v>
      </c>
      <c r="T10" s="260">
        <v>6.9339492488599381</v>
      </c>
      <c r="U10" s="260">
        <v>5.4841913362490224</v>
      </c>
      <c r="V10" s="260">
        <v>4.8351104002221739</v>
      </c>
      <c r="W10" s="260">
        <v>2.6594298159315559</v>
      </c>
      <c r="X10" s="260">
        <v>2.419070011788127</v>
      </c>
      <c r="Y10" s="260">
        <v>2.321293080980328</v>
      </c>
      <c r="DA10" s="68" t="s">
        <v>2764</v>
      </c>
    </row>
    <row r="11" spans="1:105" ht="12" customHeight="1" x14ac:dyDescent="0.25">
      <c r="A11" s="37" t="s">
        <v>159</v>
      </c>
      <c r="B11" s="226">
        <v>1.613682297572592</v>
      </c>
      <c r="C11" s="226">
        <v>1.4386301957377561</v>
      </c>
      <c r="D11" s="226">
        <v>0.99874657484572926</v>
      </c>
      <c r="E11" s="226">
        <v>0.99916119063024578</v>
      </c>
      <c r="F11" s="226">
        <v>0.59217035712823018</v>
      </c>
      <c r="G11" s="226">
        <v>0.6424744834900481</v>
      </c>
      <c r="H11" s="226">
        <v>0.45626460642420857</v>
      </c>
      <c r="I11" s="226">
        <v>0.28920070063838482</v>
      </c>
      <c r="J11" s="226">
        <v>0.30427040082110451</v>
      </c>
      <c r="K11" s="226">
        <v>0.2196683868120583</v>
      </c>
      <c r="L11" s="226">
        <v>0.18845691743142121</v>
      </c>
      <c r="M11" s="226">
        <v>5.6558688033293107E-2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2.5250122606438791E-2</v>
      </c>
      <c r="T11" s="226">
        <v>7.1274635413265666E-3</v>
      </c>
      <c r="U11" s="226">
        <v>8.2329823420842288E-3</v>
      </c>
      <c r="V11" s="226">
        <v>4.4807133225897794E-3</v>
      </c>
      <c r="W11" s="226">
        <v>1.601203353174745E-2</v>
      </c>
      <c r="X11" s="226">
        <v>3.6213757560014902E-2</v>
      </c>
      <c r="Y11" s="226">
        <v>1.292680633224318E-2</v>
      </c>
      <c r="DA11" s="69" t="s">
        <v>2765</v>
      </c>
    </row>
    <row r="12" spans="1:105" ht="12" customHeight="1" x14ac:dyDescent="0.25">
      <c r="A12" s="37" t="s">
        <v>35</v>
      </c>
      <c r="B12" s="226">
        <v>3.7433424805044808</v>
      </c>
      <c r="C12" s="226">
        <v>4.599972088463355</v>
      </c>
      <c r="D12" s="226">
        <v>4.1512691400570683</v>
      </c>
      <c r="E12" s="226">
        <v>4.0572378792714963</v>
      </c>
      <c r="F12" s="226">
        <v>3.8006514177673272</v>
      </c>
      <c r="G12" s="226">
        <v>2.6734405359880622</v>
      </c>
      <c r="H12" s="226">
        <v>2.1639652665174371</v>
      </c>
      <c r="I12" s="226">
        <v>2.298900026243222</v>
      </c>
      <c r="J12" s="226">
        <v>6.4860181257784069</v>
      </c>
      <c r="K12" s="226">
        <v>1.3437977605785589</v>
      </c>
      <c r="L12" s="226">
        <v>1.029179429516025</v>
      </c>
      <c r="M12" s="226">
        <v>0.81131787845911041</v>
      </c>
      <c r="N12" s="226">
        <v>0.72574258266653646</v>
      </c>
      <c r="O12" s="226">
        <v>0.6643983095355489</v>
      </c>
      <c r="P12" s="226">
        <v>0.81484485656554106</v>
      </c>
      <c r="Q12" s="226">
        <v>0.64524645411743742</v>
      </c>
      <c r="R12" s="226">
        <v>0.38242111890568709</v>
      </c>
      <c r="S12" s="226">
        <v>0.95354942762616546</v>
      </c>
      <c r="T12" s="226">
        <v>0.32205046381798108</v>
      </c>
      <c r="U12" s="226">
        <v>0.70056041174792494</v>
      </c>
      <c r="V12" s="226">
        <v>0.46860934112770841</v>
      </c>
      <c r="W12" s="226">
        <v>1.811939730028491</v>
      </c>
      <c r="X12" s="226">
        <v>1.3598169733925329</v>
      </c>
      <c r="Y12" s="226">
        <v>1.449960768119203</v>
      </c>
      <c r="DA12" s="69" t="s">
        <v>2766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2767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2768</v>
      </c>
    </row>
    <row r="15" spans="1:105" ht="12" customHeight="1" x14ac:dyDescent="0.25">
      <c r="A15" s="37" t="s">
        <v>40</v>
      </c>
      <c r="B15" s="226">
        <v>4.9494657755819498</v>
      </c>
      <c r="C15" s="226">
        <v>4.5318515244971129</v>
      </c>
      <c r="D15" s="226">
        <v>4.7406722197871298</v>
      </c>
      <c r="E15" s="226">
        <v>5.0337773465726903</v>
      </c>
      <c r="F15" s="226">
        <v>4.8140288929256316</v>
      </c>
      <c r="G15" s="226">
        <v>4.0573327343780772</v>
      </c>
      <c r="H15" s="226">
        <v>4.2507243275386033</v>
      </c>
      <c r="I15" s="226">
        <v>4.8742348840787662</v>
      </c>
      <c r="J15" s="226">
        <v>2.8507677460914209</v>
      </c>
      <c r="K15" s="226">
        <v>3.7285837775437249</v>
      </c>
      <c r="L15" s="226">
        <v>3.9470482688816642</v>
      </c>
      <c r="M15" s="226">
        <v>3.6736852680775778</v>
      </c>
      <c r="N15" s="226">
        <v>1.965581987275794</v>
      </c>
      <c r="O15" s="226">
        <v>1.8610569034311919</v>
      </c>
      <c r="P15" s="226">
        <v>1.01316136046422</v>
      </c>
      <c r="Q15" s="226">
        <v>1.1321028341898021</v>
      </c>
      <c r="R15" s="226">
        <v>2.1686291561908249</v>
      </c>
      <c r="S15" s="226">
        <v>1.1456696033726881</v>
      </c>
      <c r="T15" s="226">
        <v>6.6047713215006301</v>
      </c>
      <c r="U15" s="226">
        <v>4.7753979421590129</v>
      </c>
      <c r="V15" s="226">
        <v>4.3620203457718754</v>
      </c>
      <c r="W15" s="226">
        <v>0.83147805237131789</v>
      </c>
      <c r="X15" s="226">
        <v>1.0230392808355779</v>
      </c>
      <c r="Y15" s="226">
        <v>0.85840550652888181</v>
      </c>
      <c r="DA15" s="69" t="s">
        <v>2769</v>
      </c>
    </row>
    <row r="16" spans="1:105" ht="12" customHeight="1" x14ac:dyDescent="0.25">
      <c r="A16" s="57" t="s">
        <v>2707</v>
      </c>
      <c r="B16" s="261">
        <v>4.420362175886221</v>
      </c>
      <c r="C16" s="261">
        <v>4.3345253215942803</v>
      </c>
      <c r="D16" s="261">
        <v>4.002474958296621</v>
      </c>
      <c r="E16" s="261">
        <v>3.862654405237079</v>
      </c>
      <c r="F16" s="261">
        <v>3.4231314272339932</v>
      </c>
      <c r="G16" s="261">
        <v>2.8132044508753209</v>
      </c>
      <c r="H16" s="261">
        <v>2.4504099881383081</v>
      </c>
      <c r="I16" s="261">
        <v>2.4643527547078472</v>
      </c>
      <c r="J16" s="261">
        <v>3.6102690865801241</v>
      </c>
      <c r="K16" s="261">
        <v>1.5623712820835951</v>
      </c>
      <c r="L16" s="261">
        <v>1.397257423320367</v>
      </c>
      <c r="M16" s="261">
        <v>1.144812954244764</v>
      </c>
      <c r="N16" s="261">
        <v>0.74790853231272725</v>
      </c>
      <c r="O16" s="261">
        <v>0.71190084473147242</v>
      </c>
      <c r="P16" s="261">
        <v>0.62290707995800665</v>
      </c>
      <c r="Q16" s="261">
        <v>0.55346642420652314</v>
      </c>
      <c r="R16" s="261">
        <v>0.58518378286113704</v>
      </c>
      <c r="S16" s="261">
        <v>0.71703535166717847</v>
      </c>
      <c r="T16" s="261">
        <v>1.009179199968737</v>
      </c>
      <c r="U16" s="261">
        <v>1.1371424339663829</v>
      </c>
      <c r="V16" s="261">
        <v>0.89473807715335019</v>
      </c>
      <c r="W16" s="261">
        <v>0.98846842854448724</v>
      </c>
      <c r="X16" s="261">
        <v>0.95896067347644232</v>
      </c>
      <c r="Y16" s="261">
        <v>0.8885525956948821</v>
      </c>
      <c r="DA16" s="70" t="s">
        <v>2770</v>
      </c>
    </row>
    <row r="17" spans="1:105" ht="12" customHeight="1" x14ac:dyDescent="0.25">
      <c r="A17" s="46" t="s">
        <v>28</v>
      </c>
      <c r="B17" s="229">
        <v>0</v>
      </c>
      <c r="C17" s="229">
        <v>0</v>
      </c>
      <c r="D17" s="229">
        <v>0</v>
      </c>
      <c r="E17" s="229">
        <v>0</v>
      </c>
      <c r="F17" s="229">
        <v>0</v>
      </c>
      <c r="G17" s="229">
        <v>0</v>
      </c>
      <c r="H17" s="229">
        <v>0</v>
      </c>
      <c r="I17" s="229">
        <v>0</v>
      </c>
      <c r="J17" s="229">
        <v>0</v>
      </c>
      <c r="K17" s="229">
        <v>0</v>
      </c>
      <c r="L17" s="229">
        <v>0</v>
      </c>
      <c r="M17" s="229">
        <v>0</v>
      </c>
      <c r="N17" s="229">
        <v>0</v>
      </c>
      <c r="O17" s="229">
        <v>0</v>
      </c>
      <c r="P17" s="229">
        <v>0</v>
      </c>
      <c r="Q17" s="229">
        <v>0</v>
      </c>
      <c r="R17" s="229">
        <v>0</v>
      </c>
      <c r="S17" s="229">
        <v>0</v>
      </c>
      <c r="T17" s="229">
        <v>0</v>
      </c>
      <c r="U17" s="229">
        <v>0</v>
      </c>
      <c r="V17" s="229">
        <v>0</v>
      </c>
      <c r="W17" s="229">
        <v>0</v>
      </c>
      <c r="X17" s="229">
        <v>0</v>
      </c>
      <c r="Y17" s="229">
        <v>0</v>
      </c>
      <c r="DA17" s="73" t="s">
        <v>2771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2772</v>
      </c>
    </row>
    <row r="19" spans="1:105" ht="12" customHeight="1" x14ac:dyDescent="0.25">
      <c r="A19" s="46" t="s">
        <v>31</v>
      </c>
      <c r="B19" s="229">
        <v>4.8477283098983852E-2</v>
      </c>
      <c r="C19" s="229">
        <v>4.8477283099026637E-2</v>
      </c>
      <c r="D19" s="229">
        <v>4.8477283099037892E-2</v>
      </c>
      <c r="E19" s="229">
        <v>4.8477283099090412E-2</v>
      </c>
      <c r="F19" s="229">
        <v>0</v>
      </c>
      <c r="G19" s="229">
        <v>0</v>
      </c>
      <c r="H19" s="229">
        <v>0</v>
      </c>
      <c r="I19" s="229">
        <v>0</v>
      </c>
      <c r="J19" s="229">
        <v>0</v>
      </c>
      <c r="K19" s="229">
        <v>0</v>
      </c>
      <c r="L19" s="229">
        <v>0</v>
      </c>
      <c r="M19" s="229">
        <v>0</v>
      </c>
      <c r="N19" s="229">
        <v>0.14143235352552919</v>
      </c>
      <c r="O19" s="229">
        <v>0.14143235352706421</v>
      </c>
      <c r="P19" s="229">
        <v>0.14143235352646041</v>
      </c>
      <c r="Q19" s="229">
        <v>0.14143235352481179</v>
      </c>
      <c r="R19" s="229">
        <v>0.1414323535415655</v>
      </c>
      <c r="S19" s="229">
        <v>0.16000934724016999</v>
      </c>
      <c r="T19" s="229">
        <v>0.2118662780672782</v>
      </c>
      <c r="U19" s="229">
        <v>0.2320445459163489</v>
      </c>
      <c r="V19" s="229">
        <v>0.16255515175117199</v>
      </c>
      <c r="W19" s="229">
        <v>0.19697147693678599</v>
      </c>
      <c r="X19" s="229">
        <v>0.38804701823241922</v>
      </c>
      <c r="Y19" s="229">
        <v>0.32897328509623541</v>
      </c>
      <c r="DA19" s="73" t="s">
        <v>2773</v>
      </c>
    </row>
    <row r="20" spans="1:105" ht="12" customHeight="1" x14ac:dyDescent="0.25">
      <c r="A20" s="46" t="s">
        <v>159</v>
      </c>
      <c r="B20" s="229">
        <v>0.3166308390624234</v>
      </c>
      <c r="C20" s="229">
        <v>0.32885121573753789</v>
      </c>
      <c r="D20" s="229">
        <v>0.23077561270170299</v>
      </c>
      <c r="E20" s="229">
        <v>0.27367701509642978</v>
      </c>
      <c r="F20" s="229">
        <v>0.17330157455447859</v>
      </c>
      <c r="G20" s="229">
        <v>0.16978984652476209</v>
      </c>
      <c r="H20" s="229">
        <v>0.13986239412030849</v>
      </c>
      <c r="I20" s="229">
        <v>0.1085947686137585</v>
      </c>
      <c r="J20" s="229">
        <v>0.1075427537527535</v>
      </c>
      <c r="K20" s="229">
        <v>0.11225201278400029</v>
      </c>
      <c r="L20" s="229">
        <v>0.11443088357940639</v>
      </c>
      <c r="M20" s="229">
        <v>3.8579459938357943E-2</v>
      </c>
      <c r="N20" s="229">
        <v>0</v>
      </c>
      <c r="O20" s="229">
        <v>0</v>
      </c>
      <c r="P20" s="229">
        <v>0</v>
      </c>
      <c r="Q20" s="229">
        <v>0</v>
      </c>
      <c r="R20" s="229">
        <v>0</v>
      </c>
      <c r="S20" s="229">
        <v>1.184777375659243E-2</v>
      </c>
      <c r="T20" s="229">
        <v>1.6009680620990559E-2</v>
      </c>
      <c r="U20" s="229">
        <v>1.0038342127363251E-2</v>
      </c>
      <c r="V20" s="229">
        <v>6.8500464592794949E-3</v>
      </c>
      <c r="W20" s="229">
        <v>6.8033799852536816E-3</v>
      </c>
      <c r="X20" s="229">
        <v>1.0827228962308489E-2</v>
      </c>
      <c r="Y20" s="229">
        <v>4.7114106126741398E-3</v>
      </c>
      <c r="DA20" s="73" t="s">
        <v>2774</v>
      </c>
    </row>
    <row r="21" spans="1:105" ht="12" customHeight="1" x14ac:dyDescent="0.25">
      <c r="A21" s="46" t="s">
        <v>32</v>
      </c>
      <c r="B21" s="229">
        <v>3.3534061174111089</v>
      </c>
      <c r="C21" s="229">
        <v>2.952456656951262</v>
      </c>
      <c r="D21" s="229">
        <v>2.8066559673216749</v>
      </c>
      <c r="E21" s="229">
        <v>2.478605227663035</v>
      </c>
      <c r="F21" s="229">
        <v>2.1870038484030641</v>
      </c>
      <c r="G21" s="229">
        <v>1.9683044379550361</v>
      </c>
      <c r="H21" s="229">
        <v>1.6767030586986369</v>
      </c>
      <c r="I21" s="229">
        <v>1.530902369073051</v>
      </c>
      <c r="J21" s="229">
        <v>1.3122029586451669</v>
      </c>
      <c r="K21" s="229">
        <v>0.79396074262726812</v>
      </c>
      <c r="L21" s="229">
        <v>0.68569425445656196</v>
      </c>
      <c r="M21" s="229">
        <v>0.57742776627914916</v>
      </c>
      <c r="N21" s="229">
        <v>0.1443553175545535</v>
      </c>
      <c r="O21" s="229">
        <v>0.18044739497227549</v>
      </c>
      <c r="P21" s="229">
        <v>0.1443553175555039</v>
      </c>
      <c r="Q21" s="229">
        <v>7.2177658776910611E-2</v>
      </c>
      <c r="R21" s="229">
        <v>0.1082664881781908</v>
      </c>
      <c r="S21" s="229">
        <v>0.1176500385319533</v>
      </c>
      <c r="T21" s="229">
        <v>9.0077536271803912E-2</v>
      </c>
      <c r="U21" s="229">
        <v>7.8855602552850262E-2</v>
      </c>
      <c r="V21" s="229">
        <v>4.0782228587567297E-2</v>
      </c>
      <c r="W21" s="229">
        <v>4.9045209591930441E-2</v>
      </c>
      <c r="X21" s="229">
        <v>0.17160301711067949</v>
      </c>
      <c r="Y21" s="229">
        <v>4.9899440725976248E-2</v>
      </c>
      <c r="DA21" s="73" t="s">
        <v>2775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0</v>
      </c>
      <c r="Y22" s="229">
        <v>0</v>
      </c>
      <c r="DA22" s="73" t="s">
        <v>2776</v>
      </c>
    </row>
    <row r="23" spans="1:105" ht="12" customHeight="1" x14ac:dyDescent="0.25">
      <c r="A23" s="46" t="s">
        <v>35</v>
      </c>
      <c r="B23" s="229">
        <v>0.70184793631370412</v>
      </c>
      <c r="C23" s="229">
        <v>1.0047401658064541</v>
      </c>
      <c r="D23" s="229">
        <v>0.91656609517420495</v>
      </c>
      <c r="E23" s="229">
        <v>1.0618948793785239</v>
      </c>
      <c r="F23" s="229">
        <v>1.0628260042764499</v>
      </c>
      <c r="G23" s="229">
        <v>0.67511016639552301</v>
      </c>
      <c r="H23" s="229">
        <v>0.63384453531936269</v>
      </c>
      <c r="I23" s="229">
        <v>0.82485561702103827</v>
      </c>
      <c r="J23" s="229">
        <v>2.1905233741822041</v>
      </c>
      <c r="K23" s="229">
        <v>0.65615852667232688</v>
      </c>
      <c r="L23" s="229">
        <v>0.59713228528439899</v>
      </c>
      <c r="M23" s="229">
        <v>0.52880572802725723</v>
      </c>
      <c r="N23" s="229">
        <v>0.46212086123264462</v>
      </c>
      <c r="O23" s="229">
        <v>0.39002109623213282</v>
      </c>
      <c r="P23" s="229">
        <v>0.3371194088760423</v>
      </c>
      <c r="Q23" s="229">
        <v>0.3398564119048007</v>
      </c>
      <c r="R23" s="229">
        <v>0.33548494114138072</v>
      </c>
      <c r="S23" s="229">
        <v>0.42752819213846271</v>
      </c>
      <c r="T23" s="229">
        <v>0.69122570500866376</v>
      </c>
      <c r="U23" s="229">
        <v>0.81620394336982061</v>
      </c>
      <c r="V23" s="229">
        <v>0.68455065035533136</v>
      </c>
      <c r="W23" s="229">
        <v>0.73564836203051709</v>
      </c>
      <c r="X23" s="229">
        <v>0.38848340917103519</v>
      </c>
      <c r="Y23" s="229">
        <v>0.50496845925999623</v>
      </c>
      <c r="DA23" s="73" t="s">
        <v>2777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2778</v>
      </c>
    </row>
    <row r="25" spans="1:105" ht="12" customHeight="1" x14ac:dyDescent="0.25">
      <c r="A25" s="46" t="s">
        <v>38</v>
      </c>
      <c r="B25" s="229">
        <v>0</v>
      </c>
      <c r="C25" s="229">
        <v>0</v>
      </c>
      <c r="D25" s="229">
        <v>0</v>
      </c>
      <c r="E25" s="229">
        <v>0</v>
      </c>
      <c r="F25" s="229">
        <v>0</v>
      </c>
      <c r="G25" s="229">
        <v>0</v>
      </c>
      <c r="H25" s="229">
        <v>0</v>
      </c>
      <c r="I25" s="229">
        <v>0</v>
      </c>
      <c r="J25" s="229">
        <v>0</v>
      </c>
      <c r="K25" s="229">
        <v>0</v>
      </c>
      <c r="L25" s="229">
        <v>0</v>
      </c>
      <c r="M25" s="229">
        <v>0</v>
      </c>
      <c r="N25" s="229">
        <v>0</v>
      </c>
      <c r="O25" s="229">
        <v>0</v>
      </c>
      <c r="P25" s="229">
        <v>0</v>
      </c>
      <c r="Q25" s="229">
        <v>0</v>
      </c>
      <c r="R25" s="229">
        <v>0</v>
      </c>
      <c r="S25" s="229">
        <v>0</v>
      </c>
      <c r="T25" s="229">
        <v>0</v>
      </c>
      <c r="U25" s="229">
        <v>0</v>
      </c>
      <c r="V25" s="229">
        <v>0</v>
      </c>
      <c r="W25" s="229">
        <v>0</v>
      </c>
      <c r="X25" s="229">
        <v>0</v>
      </c>
      <c r="Y25" s="229">
        <v>0</v>
      </c>
      <c r="DA25" s="73" t="s">
        <v>2779</v>
      </c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2780</v>
      </c>
    </row>
    <row r="27" spans="1:105" ht="12" customHeight="1" x14ac:dyDescent="0.25">
      <c r="A27" s="57" t="s">
        <v>2719</v>
      </c>
      <c r="B27" s="261">
        <v>33.237723284067528</v>
      </c>
      <c r="C27" s="261">
        <v>32.592296168141623</v>
      </c>
      <c r="D27" s="261">
        <v>30.095532859499581</v>
      </c>
      <c r="E27" s="261">
        <v>29.04418985476341</v>
      </c>
      <c r="F27" s="261">
        <v>25.73931515477868</v>
      </c>
      <c r="G27" s="261">
        <v>21.153133467158661</v>
      </c>
      <c r="H27" s="261">
        <v>18.42519818003996</v>
      </c>
      <c r="I27" s="261">
        <v>18.530037059437841</v>
      </c>
      <c r="J27" s="261">
        <v>27.146446401015929</v>
      </c>
      <c r="K27" s="261">
        <v>11.7478302172055</v>
      </c>
      <c r="L27" s="261">
        <v>10.506301009966609</v>
      </c>
      <c r="M27" s="261">
        <v>8.6081127905712069</v>
      </c>
      <c r="N27" s="261">
        <v>5.6236968487360839</v>
      </c>
      <c r="O27" s="261">
        <v>5.3529467363462633</v>
      </c>
      <c r="P27" s="261">
        <v>4.6837820819919331</v>
      </c>
      <c r="Q27" s="261">
        <v>4.1616417666298169</v>
      </c>
      <c r="R27" s="261">
        <v>4.4001319057443178</v>
      </c>
      <c r="S27" s="261">
        <v>5.3915542788820536</v>
      </c>
      <c r="T27" s="261">
        <v>7.5882512920726137</v>
      </c>
      <c r="U27" s="261">
        <v>8.5504363784779951</v>
      </c>
      <c r="V27" s="261">
        <v>6.7277420801338446</v>
      </c>
      <c r="W27" s="261">
        <v>7.432522222324895</v>
      </c>
      <c r="X27" s="261">
        <v>7.2106466024863236</v>
      </c>
      <c r="Y27" s="261">
        <v>6.6812320176288216</v>
      </c>
      <c r="DA27" s="70" t="s">
        <v>2781</v>
      </c>
    </row>
    <row r="28" spans="1:105" ht="12" customHeight="1" x14ac:dyDescent="0.25">
      <c r="A28" s="46" t="s">
        <v>28</v>
      </c>
      <c r="B28" s="229">
        <v>0</v>
      </c>
      <c r="C28" s="229">
        <v>0</v>
      </c>
      <c r="D28" s="229">
        <v>0</v>
      </c>
      <c r="E28" s="229">
        <v>0</v>
      </c>
      <c r="F28" s="229">
        <v>0</v>
      </c>
      <c r="G28" s="229">
        <v>0</v>
      </c>
      <c r="H28" s="229">
        <v>0</v>
      </c>
      <c r="I28" s="229">
        <v>0</v>
      </c>
      <c r="J28" s="229">
        <v>0</v>
      </c>
      <c r="K28" s="229">
        <v>0</v>
      </c>
      <c r="L28" s="229">
        <v>0</v>
      </c>
      <c r="M28" s="229">
        <v>0</v>
      </c>
      <c r="N28" s="229">
        <v>0</v>
      </c>
      <c r="O28" s="229">
        <v>0</v>
      </c>
      <c r="P28" s="229">
        <v>0</v>
      </c>
      <c r="Q28" s="229">
        <v>0</v>
      </c>
      <c r="R28" s="229">
        <v>0</v>
      </c>
      <c r="S28" s="229">
        <v>0</v>
      </c>
      <c r="T28" s="229">
        <v>0</v>
      </c>
      <c r="U28" s="229">
        <v>0</v>
      </c>
      <c r="V28" s="229">
        <v>0</v>
      </c>
      <c r="W28" s="229">
        <v>0</v>
      </c>
      <c r="X28" s="229">
        <v>0</v>
      </c>
      <c r="Y28" s="229">
        <v>0</v>
      </c>
      <c r="DA28" s="73" t="s">
        <v>2782</v>
      </c>
    </row>
    <row r="29" spans="1:105" ht="12" customHeight="1" x14ac:dyDescent="0.25">
      <c r="A29" s="46" t="s">
        <v>30</v>
      </c>
      <c r="B29" s="229">
        <v>0</v>
      </c>
      <c r="C29" s="229">
        <v>0</v>
      </c>
      <c r="D29" s="229">
        <v>0</v>
      </c>
      <c r="E29" s="229">
        <v>0</v>
      </c>
      <c r="F29" s="229">
        <v>0</v>
      </c>
      <c r="G29" s="229">
        <v>0</v>
      </c>
      <c r="H29" s="229">
        <v>0</v>
      </c>
      <c r="I29" s="229">
        <v>0</v>
      </c>
      <c r="J29" s="229">
        <v>0</v>
      </c>
      <c r="K29" s="229">
        <v>0</v>
      </c>
      <c r="L29" s="229">
        <v>0</v>
      </c>
      <c r="M29" s="229">
        <v>0</v>
      </c>
      <c r="N29" s="229">
        <v>0</v>
      </c>
      <c r="O29" s="229">
        <v>0</v>
      </c>
      <c r="P29" s="229">
        <v>0</v>
      </c>
      <c r="Q29" s="229">
        <v>0</v>
      </c>
      <c r="R29" s="229">
        <v>0</v>
      </c>
      <c r="S29" s="229">
        <v>0</v>
      </c>
      <c r="T29" s="229">
        <v>0</v>
      </c>
      <c r="U29" s="229">
        <v>0</v>
      </c>
      <c r="V29" s="229">
        <v>0</v>
      </c>
      <c r="W29" s="229">
        <v>0</v>
      </c>
      <c r="X29" s="229">
        <v>0</v>
      </c>
      <c r="Y29" s="229">
        <v>0</v>
      </c>
      <c r="DA29" s="73" t="s">
        <v>2783</v>
      </c>
    </row>
    <row r="30" spans="1:105" ht="12" customHeight="1" x14ac:dyDescent="0.25">
      <c r="A30" s="46" t="s">
        <v>31</v>
      </c>
      <c r="B30" s="229">
        <v>0.36451187868659002</v>
      </c>
      <c r="C30" s="229">
        <v>0.36451187868691193</v>
      </c>
      <c r="D30" s="229">
        <v>0.36451187868699608</v>
      </c>
      <c r="E30" s="229">
        <v>0.36451187868739132</v>
      </c>
      <c r="F30" s="229">
        <v>0</v>
      </c>
      <c r="G30" s="229">
        <v>0</v>
      </c>
      <c r="H30" s="229">
        <v>0</v>
      </c>
      <c r="I30" s="229">
        <v>0</v>
      </c>
      <c r="J30" s="229">
        <v>0</v>
      </c>
      <c r="K30" s="229">
        <v>0</v>
      </c>
      <c r="L30" s="229">
        <v>0</v>
      </c>
      <c r="M30" s="229">
        <v>0</v>
      </c>
      <c r="N30" s="229">
        <v>1.063462504393883</v>
      </c>
      <c r="O30" s="229">
        <v>1.0634625044054249</v>
      </c>
      <c r="P30" s="229">
        <v>1.063462504400885</v>
      </c>
      <c r="Q30" s="229">
        <v>1.0634625043884891</v>
      </c>
      <c r="R30" s="229">
        <v>1.063462504514463</v>
      </c>
      <c r="S30" s="229">
        <v>1.2031472071328171</v>
      </c>
      <c r="T30" s="229">
        <v>1.5930714370058809</v>
      </c>
      <c r="U30" s="229">
        <v>1.744796489486393</v>
      </c>
      <c r="V30" s="229">
        <v>1.2222896987443901</v>
      </c>
      <c r="W30" s="229">
        <v>1.48107399004391</v>
      </c>
      <c r="X30" s="229">
        <v>2.9178150794014588</v>
      </c>
      <c r="Y30" s="229">
        <v>2.4736260475505389</v>
      </c>
      <c r="DA30" s="73" t="s">
        <v>2784</v>
      </c>
    </row>
    <row r="31" spans="1:105" ht="12" customHeight="1" x14ac:dyDescent="0.25">
      <c r="A31" s="46" t="s">
        <v>159</v>
      </c>
      <c r="B31" s="229">
        <v>2.3808203475655292</v>
      </c>
      <c r="C31" s="229">
        <v>2.4727081798726411</v>
      </c>
      <c r="D31" s="229">
        <v>1.735255087814727</v>
      </c>
      <c r="E31" s="229">
        <v>2.0578406327443082</v>
      </c>
      <c r="F31" s="229">
        <v>1.303094531746176</v>
      </c>
      <c r="G31" s="229">
        <v>1.2766890382919609</v>
      </c>
      <c r="H31" s="229">
        <v>1.0516576173277039</v>
      </c>
      <c r="I31" s="229">
        <v>0.81654912553806824</v>
      </c>
      <c r="J31" s="229">
        <v>0.80863878302551195</v>
      </c>
      <c r="K31" s="229">
        <v>0.84404878843354103</v>
      </c>
      <c r="L31" s="229">
        <v>0.86043222076053627</v>
      </c>
      <c r="M31" s="229">
        <v>0.29008786222880673</v>
      </c>
      <c r="N31" s="229">
        <v>0</v>
      </c>
      <c r="O31" s="229">
        <v>0</v>
      </c>
      <c r="P31" s="229">
        <v>0</v>
      </c>
      <c r="Q31" s="229">
        <v>0</v>
      </c>
      <c r="R31" s="229">
        <v>0</v>
      </c>
      <c r="S31" s="229">
        <v>8.9086144977454623E-2</v>
      </c>
      <c r="T31" s="229">
        <v>0.12038048313090979</v>
      </c>
      <c r="U31" s="229">
        <v>7.5480610996135206E-2</v>
      </c>
      <c r="V31" s="229">
        <v>5.1507080107274693E-2</v>
      </c>
      <c r="W31" s="229">
        <v>5.1156184119888259E-2</v>
      </c>
      <c r="X31" s="229">
        <v>8.1412433158896555E-2</v>
      </c>
      <c r="Y31" s="229">
        <v>3.5426183645299779E-2</v>
      </c>
      <c r="DA31" s="73" t="s">
        <v>2785</v>
      </c>
    </row>
    <row r="32" spans="1:105" ht="12" customHeight="1" x14ac:dyDescent="0.25">
      <c r="A32" s="46" t="s">
        <v>32</v>
      </c>
      <c r="B32" s="229">
        <v>25.21503445976429</v>
      </c>
      <c r="C32" s="229">
        <v>22.20020293976815</v>
      </c>
      <c r="D32" s="229">
        <v>21.103893908130281</v>
      </c>
      <c r="E32" s="229">
        <v>18.63720469262012</v>
      </c>
      <c r="F32" s="229">
        <v>16.444586629338421</v>
      </c>
      <c r="G32" s="229">
        <v>14.800135293084979</v>
      </c>
      <c r="H32" s="229">
        <v>12.60751722983013</v>
      </c>
      <c r="I32" s="229">
        <v>11.511208198222359</v>
      </c>
      <c r="J32" s="229">
        <v>9.8667568621203898</v>
      </c>
      <c r="K32" s="229">
        <v>5.9699740455242667</v>
      </c>
      <c r="L32" s="229">
        <v>5.1558933363945343</v>
      </c>
      <c r="M32" s="229">
        <v>4.3418126272143702</v>
      </c>
      <c r="N32" s="229">
        <v>1.085440945458277</v>
      </c>
      <c r="O32" s="229">
        <v>1.3568256045030711</v>
      </c>
      <c r="P32" s="229">
        <v>1.085440945465423</v>
      </c>
      <c r="Q32" s="229">
        <v>0.54272047272638546</v>
      </c>
      <c r="R32" s="229">
        <v>0.81408070918601172</v>
      </c>
      <c r="S32" s="229">
        <v>0.88463778973064888</v>
      </c>
      <c r="T32" s="229">
        <v>0.67731378235144846</v>
      </c>
      <c r="U32" s="229">
        <v>0.59293347304162403</v>
      </c>
      <c r="V32" s="229">
        <v>0.30665098803343882</v>
      </c>
      <c r="W32" s="229">
        <v>0.36878224904701551</v>
      </c>
      <c r="X32" s="229">
        <v>1.290322686351455</v>
      </c>
      <c r="Y32" s="229">
        <v>0.37520541007416758</v>
      </c>
      <c r="DA32" s="73" t="s">
        <v>2786</v>
      </c>
    </row>
    <row r="33" spans="1:105" ht="12" customHeight="1" x14ac:dyDescent="0.25">
      <c r="A33" s="46" t="s">
        <v>33</v>
      </c>
      <c r="B33" s="229">
        <v>0</v>
      </c>
      <c r="C33" s="229">
        <v>0</v>
      </c>
      <c r="D33" s="229">
        <v>0</v>
      </c>
      <c r="E33" s="229">
        <v>0</v>
      </c>
      <c r="F33" s="229">
        <v>0</v>
      </c>
      <c r="G33" s="229">
        <v>0</v>
      </c>
      <c r="H33" s="229">
        <v>0</v>
      </c>
      <c r="I33" s="229">
        <v>0</v>
      </c>
      <c r="J33" s="229">
        <v>0</v>
      </c>
      <c r="K33" s="229">
        <v>0</v>
      </c>
      <c r="L33" s="229">
        <v>0</v>
      </c>
      <c r="M33" s="229">
        <v>0</v>
      </c>
      <c r="N33" s="229">
        <v>0</v>
      </c>
      <c r="O33" s="229">
        <v>0</v>
      </c>
      <c r="P33" s="229">
        <v>0</v>
      </c>
      <c r="Q33" s="229">
        <v>0</v>
      </c>
      <c r="R33" s="229">
        <v>0</v>
      </c>
      <c r="S33" s="229">
        <v>0</v>
      </c>
      <c r="T33" s="229">
        <v>0</v>
      </c>
      <c r="U33" s="229">
        <v>0</v>
      </c>
      <c r="V33" s="229">
        <v>0</v>
      </c>
      <c r="W33" s="229">
        <v>0</v>
      </c>
      <c r="X33" s="229">
        <v>0</v>
      </c>
      <c r="Y33" s="229">
        <v>0</v>
      </c>
      <c r="DA33" s="73" t="s">
        <v>2787</v>
      </c>
    </row>
    <row r="34" spans="1:105" ht="12" customHeight="1" x14ac:dyDescent="0.25">
      <c r="A34" s="46" t="s">
        <v>35</v>
      </c>
      <c r="B34" s="229">
        <v>5.2773565980511199</v>
      </c>
      <c r="C34" s="229">
        <v>7.554873169813912</v>
      </c>
      <c r="D34" s="229">
        <v>6.8918719848675734</v>
      </c>
      <c r="E34" s="229">
        <v>7.9846326507115943</v>
      </c>
      <c r="F34" s="229">
        <v>7.9916339936940801</v>
      </c>
      <c r="G34" s="229">
        <v>5.0763091357817176</v>
      </c>
      <c r="H34" s="229">
        <v>4.7660233328821278</v>
      </c>
      <c r="I34" s="229">
        <v>6.2022797356774193</v>
      </c>
      <c r="J34" s="229">
        <v>16.471050755870031</v>
      </c>
      <c r="K34" s="229">
        <v>4.9338073832476894</v>
      </c>
      <c r="L34" s="229">
        <v>4.489975452811537</v>
      </c>
      <c r="M34" s="229">
        <v>3.9762123011280299</v>
      </c>
      <c r="N34" s="229">
        <v>3.4747933988839228</v>
      </c>
      <c r="O34" s="229">
        <v>2.9326586274377671</v>
      </c>
      <c r="P34" s="229">
        <v>2.5348786321256251</v>
      </c>
      <c r="Q34" s="229">
        <v>2.555458789514943</v>
      </c>
      <c r="R34" s="229">
        <v>2.522588692043843</v>
      </c>
      <c r="S34" s="229">
        <v>3.2146831370411331</v>
      </c>
      <c r="T34" s="229">
        <v>5.1974855895843746</v>
      </c>
      <c r="U34" s="229">
        <v>6.1372258049538431</v>
      </c>
      <c r="V34" s="229">
        <v>5.147294313248743</v>
      </c>
      <c r="W34" s="229">
        <v>5.5315097991140814</v>
      </c>
      <c r="X34" s="229">
        <v>2.9210964035745128</v>
      </c>
      <c r="Y34" s="229">
        <v>3.7969743763588171</v>
      </c>
      <c r="DA34" s="73" t="s">
        <v>2788</v>
      </c>
    </row>
    <row r="35" spans="1:105" ht="12" customHeight="1" x14ac:dyDescent="0.25">
      <c r="A35" s="46" t="s">
        <v>36</v>
      </c>
      <c r="B35" s="229">
        <v>0</v>
      </c>
      <c r="C35" s="229">
        <v>0</v>
      </c>
      <c r="D35" s="229">
        <v>0</v>
      </c>
      <c r="E35" s="229">
        <v>0</v>
      </c>
      <c r="F35" s="229">
        <v>0</v>
      </c>
      <c r="G35" s="229">
        <v>0</v>
      </c>
      <c r="H35" s="229">
        <v>0</v>
      </c>
      <c r="I35" s="229">
        <v>0</v>
      </c>
      <c r="J35" s="229">
        <v>0</v>
      </c>
      <c r="K35" s="229">
        <v>0</v>
      </c>
      <c r="L35" s="229">
        <v>0</v>
      </c>
      <c r="M35" s="229">
        <v>0</v>
      </c>
      <c r="N35" s="229">
        <v>0</v>
      </c>
      <c r="O35" s="229">
        <v>0</v>
      </c>
      <c r="P35" s="229">
        <v>0</v>
      </c>
      <c r="Q35" s="229">
        <v>0</v>
      </c>
      <c r="R35" s="229">
        <v>0</v>
      </c>
      <c r="S35" s="229">
        <v>0</v>
      </c>
      <c r="T35" s="229">
        <v>0</v>
      </c>
      <c r="U35" s="229">
        <v>0</v>
      </c>
      <c r="V35" s="229">
        <v>0</v>
      </c>
      <c r="W35" s="229">
        <v>0</v>
      </c>
      <c r="X35" s="229">
        <v>0</v>
      </c>
      <c r="Y35" s="229">
        <v>0</v>
      </c>
      <c r="DA35" s="73" t="s">
        <v>2789</v>
      </c>
    </row>
    <row r="36" spans="1:105" ht="12" customHeight="1" x14ac:dyDescent="0.25">
      <c r="A36" s="46" t="s">
        <v>38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2790</v>
      </c>
    </row>
    <row r="37" spans="1:105" ht="12" customHeight="1" x14ac:dyDescent="0.25">
      <c r="A37" s="46" t="s">
        <v>39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2791</v>
      </c>
    </row>
    <row r="38" spans="1:105" ht="12" customHeight="1" x14ac:dyDescent="0.25">
      <c r="A38" s="57" t="s">
        <v>2731</v>
      </c>
      <c r="B38" s="261">
        <v>11.81467791350893</v>
      </c>
      <c r="C38" s="261">
        <v>11.88951132533521</v>
      </c>
      <c r="D38" s="261">
        <v>11.45676170324697</v>
      </c>
      <c r="E38" s="261">
        <v>12.01636403480112</v>
      </c>
      <c r="F38" s="261">
        <v>11.137554414614479</v>
      </c>
      <c r="G38" s="261">
        <v>8.9521762959752973</v>
      </c>
      <c r="H38" s="261">
        <v>8.6624700148796503</v>
      </c>
      <c r="I38" s="261">
        <v>9.6602173707149568</v>
      </c>
      <c r="J38" s="261">
        <v>10.22684938618861</v>
      </c>
      <c r="K38" s="261">
        <v>7.1364540460134913</v>
      </c>
      <c r="L38" s="261">
        <v>7.1100594072296701</v>
      </c>
      <c r="M38" s="261">
        <v>6.2918675059584386</v>
      </c>
      <c r="N38" s="261">
        <v>3.7286129279492441</v>
      </c>
      <c r="O38" s="261">
        <v>3.466785938493782</v>
      </c>
      <c r="P38" s="261">
        <v>2.3307103791473862</v>
      </c>
      <c r="Q38" s="261">
        <v>2.3859125168035189</v>
      </c>
      <c r="R38" s="261">
        <v>3.6029601898399921</v>
      </c>
      <c r="S38" s="261">
        <v>2.726717579994129</v>
      </c>
      <c r="T38" s="261">
        <v>9.9111046393896949</v>
      </c>
      <c r="U38" s="261">
        <v>7.9130964271813378</v>
      </c>
      <c r="V38" s="261">
        <v>7.0129360691094522</v>
      </c>
      <c r="W38" s="261">
        <v>2.9485726071519429</v>
      </c>
      <c r="X38" s="261">
        <v>2.769274725070102</v>
      </c>
      <c r="Y38" s="261">
        <v>2.6310792492890549</v>
      </c>
      <c r="DA38" s="70" t="s">
        <v>2792</v>
      </c>
    </row>
    <row r="39" spans="1:105" ht="12" customHeight="1" x14ac:dyDescent="0.25">
      <c r="A39" s="57" t="s">
        <v>2733</v>
      </c>
      <c r="B39" s="261">
        <f t="shared" ref="B39:Y39" si="0">B40+B46+B57+B58</f>
        <v>22.12632135984552</v>
      </c>
      <c r="C39" s="261">
        <f t="shared" si="0"/>
        <v>22.043344999871525</v>
      </c>
      <c r="D39" s="261">
        <f t="shared" si="0"/>
        <v>20.908681486138015</v>
      </c>
      <c r="E39" s="261">
        <f t="shared" si="0"/>
        <v>21.281419169036159</v>
      </c>
      <c r="F39" s="261">
        <f t="shared" si="0"/>
        <v>19.424922008973958</v>
      </c>
      <c r="G39" s="261">
        <f t="shared" si="0"/>
        <v>15.733378548223484</v>
      </c>
      <c r="H39" s="261">
        <f t="shared" si="0"/>
        <v>14.701495504133078</v>
      </c>
      <c r="I39" s="261">
        <f t="shared" si="0"/>
        <v>15.878027030311083</v>
      </c>
      <c r="J39" s="261">
        <f t="shared" si="0"/>
        <v>18.724980627174766</v>
      </c>
      <c r="K39" s="261">
        <f t="shared" si="0"/>
        <v>11.230579764341712</v>
      </c>
      <c r="L39" s="261">
        <f t="shared" si="0"/>
        <v>10.882467996743593</v>
      </c>
      <c r="M39" s="261">
        <f t="shared" si="0"/>
        <v>9.4557087828761048</v>
      </c>
      <c r="N39" s="261">
        <f t="shared" si="0"/>
        <v>5.7346203638534003</v>
      </c>
      <c r="O39" s="261">
        <f t="shared" si="0"/>
        <v>5.3640610552604002</v>
      </c>
      <c r="P39" s="261">
        <f t="shared" si="0"/>
        <v>3.8828889217239357</v>
      </c>
      <c r="Q39" s="261">
        <f t="shared" si="0"/>
        <v>3.8126758615109138</v>
      </c>
      <c r="R39" s="261">
        <f t="shared" si="0"/>
        <v>5.2774754663172256</v>
      </c>
      <c r="S39" s="261">
        <f t="shared" si="0"/>
        <v>4.5193416897672414</v>
      </c>
      <c r="T39" s="261">
        <f t="shared" si="0"/>
        <v>13.364336945114621</v>
      </c>
      <c r="U39" s="261">
        <f t="shared" si="0"/>
        <v>11.30521818989636</v>
      </c>
      <c r="V39" s="261">
        <f t="shared" si="0"/>
        <v>9.80239495981305</v>
      </c>
      <c r="W39" s="261">
        <f t="shared" si="0"/>
        <v>5.294595728427808</v>
      </c>
      <c r="X39" s="261">
        <f t="shared" si="0"/>
        <v>5.0320205898581847</v>
      </c>
      <c r="Y39" s="261">
        <f t="shared" si="0"/>
        <v>4.7366629077634084</v>
      </c>
      <c r="DA39" s="70"/>
    </row>
    <row r="40" spans="1:105" ht="12" customHeight="1" x14ac:dyDescent="0.25">
      <c r="A40" s="60" t="s">
        <v>2734</v>
      </c>
      <c r="B40" s="329">
        <v>5.091162459617415</v>
      </c>
      <c r="C40" s="329">
        <v>4.9880855001156652</v>
      </c>
      <c r="D40" s="329">
        <v>4.6086145910533229</v>
      </c>
      <c r="E40" s="329">
        <v>4.4438065998341436</v>
      </c>
      <c r="F40" s="329">
        <v>3.939832657035427</v>
      </c>
      <c r="G40" s="329">
        <v>3.239101309931939</v>
      </c>
      <c r="H40" s="329">
        <v>2.8211520250671058</v>
      </c>
      <c r="I40" s="329">
        <v>2.8362323770477409</v>
      </c>
      <c r="J40" s="329">
        <v>4.1458672161208883</v>
      </c>
      <c r="K40" s="329">
        <v>1.7951116944631491</v>
      </c>
      <c r="L40" s="329">
        <v>1.604790096262023</v>
      </c>
      <c r="M40" s="329">
        <v>1.3163536712437389</v>
      </c>
      <c r="N40" s="329">
        <v>0.85758005001068893</v>
      </c>
      <c r="O40" s="329">
        <v>0.8167566694445052</v>
      </c>
      <c r="P40" s="329">
        <v>0.71445446942692958</v>
      </c>
      <c r="Q40" s="329">
        <v>0.63413537291602184</v>
      </c>
      <c r="R40" s="329">
        <v>0.67085654741548018</v>
      </c>
      <c r="S40" s="329">
        <v>0.82159453457091991</v>
      </c>
      <c r="T40" s="329">
        <v>1.155544420150975</v>
      </c>
      <c r="U40" s="329">
        <v>1.302023464959114</v>
      </c>
      <c r="V40" s="329">
        <v>1.0243131039924991</v>
      </c>
      <c r="W40" s="329">
        <v>1.1316327455772039</v>
      </c>
      <c r="X40" s="329">
        <v>1.0985998194149209</v>
      </c>
      <c r="Y40" s="329">
        <v>1.016926821182802</v>
      </c>
      <c r="DA40" s="72" t="s">
        <v>2793</v>
      </c>
    </row>
    <row r="41" spans="1:105" ht="12" customHeight="1" x14ac:dyDescent="0.25">
      <c r="A41" s="59" t="s">
        <v>28</v>
      </c>
      <c r="B41" s="230">
        <v>0</v>
      </c>
      <c r="C41" s="230">
        <v>0</v>
      </c>
      <c r="D41" s="230">
        <v>0</v>
      </c>
      <c r="E41" s="230">
        <v>0</v>
      </c>
      <c r="F41" s="230">
        <v>0</v>
      </c>
      <c r="G41" s="230">
        <v>0</v>
      </c>
      <c r="H41" s="230">
        <v>0</v>
      </c>
      <c r="I41" s="230">
        <v>0</v>
      </c>
      <c r="J41" s="230">
        <v>0</v>
      </c>
      <c r="K41" s="230">
        <v>0</v>
      </c>
      <c r="L41" s="230">
        <v>0</v>
      </c>
      <c r="M41" s="230">
        <v>0</v>
      </c>
      <c r="N41" s="230">
        <v>0</v>
      </c>
      <c r="O41" s="230">
        <v>0</v>
      </c>
      <c r="P41" s="230">
        <v>0</v>
      </c>
      <c r="Q41" s="230">
        <v>0</v>
      </c>
      <c r="R41" s="230">
        <v>0</v>
      </c>
      <c r="S41" s="230">
        <v>0</v>
      </c>
      <c r="T41" s="230">
        <v>0</v>
      </c>
      <c r="U41" s="230">
        <v>0</v>
      </c>
      <c r="V41" s="230">
        <v>0</v>
      </c>
      <c r="W41" s="230">
        <v>0</v>
      </c>
      <c r="X41" s="230">
        <v>0</v>
      </c>
      <c r="Y41" s="230">
        <v>0</v>
      </c>
      <c r="DA41" s="71" t="s">
        <v>2794</v>
      </c>
    </row>
    <row r="42" spans="1:105" ht="12" customHeight="1" x14ac:dyDescent="0.25">
      <c r="A42" s="59" t="s">
        <v>31</v>
      </c>
      <c r="B42" s="295">
        <v>5.5372723129677198E-2</v>
      </c>
      <c r="C42" s="295">
        <v>5.5372723129726152E-2</v>
      </c>
      <c r="D42" s="295">
        <v>5.5372723129738982E-2</v>
      </c>
      <c r="E42" s="295">
        <v>5.5372723129799011E-2</v>
      </c>
      <c r="F42" s="295">
        <v>0</v>
      </c>
      <c r="G42" s="295">
        <v>0</v>
      </c>
      <c r="H42" s="295">
        <v>0</v>
      </c>
      <c r="I42" s="295">
        <v>0</v>
      </c>
      <c r="J42" s="295">
        <v>0</v>
      </c>
      <c r="K42" s="295">
        <v>0</v>
      </c>
      <c r="L42" s="295">
        <v>0</v>
      </c>
      <c r="M42" s="295">
        <v>0</v>
      </c>
      <c r="N42" s="295">
        <v>0.16154978275818269</v>
      </c>
      <c r="O42" s="295">
        <v>0.16154978275993601</v>
      </c>
      <c r="P42" s="295">
        <v>0.16154978275924639</v>
      </c>
      <c r="Q42" s="295">
        <v>0.16154978275736331</v>
      </c>
      <c r="R42" s="295">
        <v>0.1615497827764999</v>
      </c>
      <c r="S42" s="295">
        <v>0.18276918004664419</v>
      </c>
      <c r="T42" s="295">
        <v>0.24200227417820211</v>
      </c>
      <c r="U42" s="295">
        <v>0.26505071186728701</v>
      </c>
      <c r="V42" s="295">
        <v>0.1856771014341147</v>
      </c>
      <c r="W42" s="295">
        <v>0.22498882692320041</v>
      </c>
      <c r="X42" s="295">
        <v>0.44324307651496608</v>
      </c>
      <c r="Y42" s="295">
        <v>0.37576665745684201</v>
      </c>
      <c r="DA42" s="122" t="s">
        <v>2795</v>
      </c>
    </row>
    <row r="43" spans="1:105" ht="12" customHeight="1" x14ac:dyDescent="0.25">
      <c r="A43" s="59" t="s">
        <v>159</v>
      </c>
      <c r="B43" s="295">
        <v>0.35491917119588778</v>
      </c>
      <c r="C43" s="295">
        <v>0.3686172871913998</v>
      </c>
      <c r="D43" s="295">
        <v>0.25868196993964931</v>
      </c>
      <c r="E43" s="295">
        <v>0.30677119026374983</v>
      </c>
      <c r="F43" s="295">
        <v>0.1942579294864317</v>
      </c>
      <c r="G43" s="295">
        <v>0.1903215485405233</v>
      </c>
      <c r="H43" s="295">
        <v>0.1567751427802839</v>
      </c>
      <c r="I43" s="295">
        <v>0.12172650455253289</v>
      </c>
      <c r="J43" s="295">
        <v>0.12054727563200431</v>
      </c>
      <c r="K43" s="295">
        <v>0.1258259980624096</v>
      </c>
      <c r="L43" s="295">
        <v>0.12826834707407991</v>
      </c>
      <c r="M43" s="295">
        <v>4.3244650417034992E-2</v>
      </c>
      <c r="N43" s="295">
        <v>0</v>
      </c>
      <c r="O43" s="295">
        <v>0</v>
      </c>
      <c r="P43" s="295">
        <v>0</v>
      </c>
      <c r="Q43" s="295">
        <v>0</v>
      </c>
      <c r="R43" s="295">
        <v>0</v>
      </c>
      <c r="S43" s="295">
        <v>1.3280456365708491E-2</v>
      </c>
      <c r="T43" s="295">
        <v>1.7945638504253889E-2</v>
      </c>
      <c r="U43" s="295">
        <v>1.125222065726242E-2</v>
      </c>
      <c r="V43" s="295">
        <v>7.6783828738220166E-3</v>
      </c>
      <c r="W43" s="295">
        <v>7.6260732935773366E-3</v>
      </c>
      <c r="X43" s="295">
        <v>1.213650300466482E-2</v>
      </c>
      <c r="Y43" s="295">
        <v>5.2811341901037962E-3</v>
      </c>
      <c r="DA43" s="122" t="s">
        <v>2796</v>
      </c>
    </row>
    <row r="44" spans="1:105" ht="12" customHeight="1" x14ac:dyDescent="0.25">
      <c r="A44" s="59" t="s">
        <v>32</v>
      </c>
      <c r="B44" s="295">
        <v>3.877260755372514</v>
      </c>
      <c r="C44" s="295">
        <v>3.4136766997887849</v>
      </c>
      <c r="D44" s="295">
        <v>3.245099655370594</v>
      </c>
      <c r="E44" s="295">
        <v>2.8658022442859679</v>
      </c>
      <c r="F44" s="295">
        <v>2.5286481554486659</v>
      </c>
      <c r="G44" s="295">
        <v>2.275784466511436</v>
      </c>
      <c r="H44" s="295">
        <v>1.938630377678261</v>
      </c>
      <c r="I44" s="295">
        <v>1.7700533332646951</v>
      </c>
      <c r="J44" s="295">
        <v>1.5171896443507571</v>
      </c>
      <c r="K44" s="295">
        <v>0.91798986490538825</v>
      </c>
      <c r="L44" s="295">
        <v>0.79281045298543973</v>
      </c>
      <c r="M44" s="295">
        <v>0.6676310410577363</v>
      </c>
      <c r="N44" s="295">
        <v>0.16690588255254599</v>
      </c>
      <c r="O44" s="295">
        <v>0.20863610861285839</v>
      </c>
      <c r="P44" s="295">
        <v>0.16690588255364491</v>
      </c>
      <c r="Q44" s="295">
        <v>8.3452941275849651E-2</v>
      </c>
      <c r="R44" s="295">
        <v>0.12517941192860291</v>
      </c>
      <c r="S44" s="295">
        <v>0.13602882004049391</v>
      </c>
      <c r="T44" s="295">
        <v>0.1041490604176927</v>
      </c>
      <c r="U44" s="295">
        <v>9.1174084621596346E-2</v>
      </c>
      <c r="V44" s="295">
        <v>4.7153052413848408E-2</v>
      </c>
      <c r="W44" s="295">
        <v>5.6706840666414578E-2</v>
      </c>
      <c r="X44" s="295">
        <v>0.19841010019401359</v>
      </c>
      <c r="Y44" s="295">
        <v>5.7694516103295498E-2</v>
      </c>
      <c r="DA44" s="122" t="s">
        <v>2797</v>
      </c>
    </row>
    <row r="45" spans="1:105" ht="12" customHeight="1" x14ac:dyDescent="0.25">
      <c r="A45" s="59" t="s">
        <v>35</v>
      </c>
      <c r="B45" s="295">
        <v>0.80360980991933606</v>
      </c>
      <c r="C45" s="295">
        <v>1.150418790005755</v>
      </c>
      <c r="D45" s="295">
        <v>1.0494602426133399</v>
      </c>
      <c r="E45" s="295">
        <v>1.2158604421546271</v>
      </c>
      <c r="F45" s="295">
        <v>1.21692657210033</v>
      </c>
      <c r="G45" s="295">
        <v>0.77299529487998098</v>
      </c>
      <c r="H45" s="295">
        <v>0.72574650460856149</v>
      </c>
      <c r="I45" s="295">
        <v>0.9444525392305132</v>
      </c>
      <c r="J45" s="295">
        <v>2.5081302961381269</v>
      </c>
      <c r="K45" s="295">
        <v>0.75129583149535129</v>
      </c>
      <c r="L45" s="295">
        <v>0.68371129620250359</v>
      </c>
      <c r="M45" s="295">
        <v>0.60547797976896767</v>
      </c>
      <c r="N45" s="295">
        <v>0.52912438469996026</v>
      </c>
      <c r="O45" s="295">
        <v>0.44657077807171092</v>
      </c>
      <c r="P45" s="295">
        <v>0.38599880411403831</v>
      </c>
      <c r="Q45" s="295">
        <v>0.38913264888280891</v>
      </c>
      <c r="R45" s="295">
        <v>0.3841273527103774</v>
      </c>
      <c r="S45" s="295">
        <v>0.48951607811807329</v>
      </c>
      <c r="T45" s="295">
        <v>0.79144744705082604</v>
      </c>
      <c r="U45" s="295">
        <v>0.93454644781296814</v>
      </c>
      <c r="V45" s="295">
        <v>0.78380456727071357</v>
      </c>
      <c r="W45" s="295">
        <v>0.84231100469401199</v>
      </c>
      <c r="X45" s="295">
        <v>0.44481013970127659</v>
      </c>
      <c r="Y45" s="295">
        <v>0.5781845134325605</v>
      </c>
      <c r="DA45" s="122" t="s">
        <v>2798</v>
      </c>
    </row>
    <row r="46" spans="1:105" ht="12" customHeight="1" x14ac:dyDescent="0.25">
      <c r="A46" s="60" t="s">
        <v>2741</v>
      </c>
      <c r="B46" s="329">
        <v>3.4093460064271159</v>
      </c>
      <c r="C46" s="329">
        <v>3.343141581373231</v>
      </c>
      <c r="D46" s="329">
        <v>3.0870370960400608</v>
      </c>
      <c r="E46" s="329">
        <v>2.979196013064906</v>
      </c>
      <c r="F46" s="329">
        <v>2.6401998290050912</v>
      </c>
      <c r="G46" s="329">
        <v>2.169774099546915</v>
      </c>
      <c r="H46" s="329">
        <v>1.889957242133341</v>
      </c>
      <c r="I46" s="329">
        <v>1.9007110477336431</v>
      </c>
      <c r="J46" s="329">
        <v>2.784535746777697</v>
      </c>
      <c r="K46" s="329">
        <v>1.205028927309604</v>
      </c>
      <c r="L46" s="329">
        <v>1.0776795716276071</v>
      </c>
      <c r="M46" s="329">
        <v>0.88297368368416718</v>
      </c>
      <c r="N46" s="329">
        <v>0.57684842697350869</v>
      </c>
      <c r="O46" s="329">
        <v>0.54907634383391535</v>
      </c>
      <c r="P46" s="329">
        <v>0.48043705038812412</v>
      </c>
      <c r="Q46" s="329">
        <v>0.42687871897774921</v>
      </c>
      <c r="R46" s="329">
        <v>0.45134174842212832</v>
      </c>
      <c r="S46" s="329">
        <v>0.55303649687560841</v>
      </c>
      <c r="T46" s="329">
        <v>0.7783618034630666</v>
      </c>
      <c r="U46" s="329">
        <v>0.87705754906945665</v>
      </c>
      <c r="V46" s="329">
        <v>0.69009541950699427</v>
      </c>
      <c r="W46" s="329">
        <v>0.76238795719533814</v>
      </c>
      <c r="X46" s="329">
        <v>0.73962915533772811</v>
      </c>
      <c r="Y46" s="329">
        <v>0.68532466867953978</v>
      </c>
      <c r="DA46" s="72" t="s">
        <v>2799</v>
      </c>
    </row>
    <row r="47" spans="1:105" ht="12" customHeight="1" x14ac:dyDescent="0.25">
      <c r="A47" s="64" t="s">
        <v>28</v>
      </c>
      <c r="B47" s="229">
        <v>0</v>
      </c>
      <c r="C47" s="229">
        <v>0</v>
      </c>
      <c r="D47" s="229">
        <v>0</v>
      </c>
      <c r="E47" s="229">
        <v>0</v>
      </c>
      <c r="F47" s="229">
        <v>0</v>
      </c>
      <c r="G47" s="229">
        <v>0</v>
      </c>
      <c r="H47" s="229">
        <v>0</v>
      </c>
      <c r="I47" s="229">
        <v>0</v>
      </c>
      <c r="J47" s="229">
        <v>0</v>
      </c>
      <c r="K47" s="229">
        <v>0</v>
      </c>
      <c r="L47" s="229">
        <v>0</v>
      </c>
      <c r="M47" s="229">
        <v>0</v>
      </c>
      <c r="N47" s="229">
        <v>0</v>
      </c>
      <c r="O47" s="229">
        <v>0</v>
      </c>
      <c r="P47" s="229">
        <v>0</v>
      </c>
      <c r="Q47" s="229">
        <v>0</v>
      </c>
      <c r="R47" s="229">
        <v>0</v>
      </c>
      <c r="S47" s="229">
        <v>0</v>
      </c>
      <c r="T47" s="229">
        <v>0</v>
      </c>
      <c r="U47" s="229">
        <v>0</v>
      </c>
      <c r="V47" s="229">
        <v>0</v>
      </c>
      <c r="W47" s="229">
        <v>0</v>
      </c>
      <c r="X47" s="229">
        <v>0</v>
      </c>
      <c r="Y47" s="229">
        <v>0</v>
      </c>
      <c r="DA47" s="73" t="s">
        <v>2800</v>
      </c>
    </row>
    <row r="48" spans="1:105" ht="12" customHeight="1" x14ac:dyDescent="0.25">
      <c r="A48" s="64" t="s">
        <v>30</v>
      </c>
      <c r="B48" s="229">
        <v>0</v>
      </c>
      <c r="C48" s="229">
        <v>0</v>
      </c>
      <c r="D48" s="229">
        <v>0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0</v>
      </c>
      <c r="X48" s="229">
        <v>0</v>
      </c>
      <c r="Y48" s="229">
        <v>0</v>
      </c>
      <c r="DA48" s="73" t="s">
        <v>2801</v>
      </c>
    </row>
    <row r="49" spans="1:105" ht="12" customHeight="1" x14ac:dyDescent="0.25">
      <c r="A49" s="64" t="s">
        <v>31</v>
      </c>
      <c r="B49" s="229">
        <v>3.7389658349164988E-2</v>
      </c>
      <c r="C49" s="229">
        <v>3.7389658349197982E-2</v>
      </c>
      <c r="D49" s="229">
        <v>3.7389658349206663E-2</v>
      </c>
      <c r="E49" s="229">
        <v>3.7389658349247179E-2</v>
      </c>
      <c r="F49" s="229">
        <v>0</v>
      </c>
      <c r="G49" s="229">
        <v>0</v>
      </c>
      <c r="H49" s="229">
        <v>0</v>
      </c>
      <c r="I49" s="229">
        <v>0</v>
      </c>
      <c r="J49" s="229">
        <v>0</v>
      </c>
      <c r="K49" s="229">
        <v>0</v>
      </c>
      <c r="L49" s="229">
        <v>0</v>
      </c>
      <c r="M49" s="229">
        <v>0</v>
      </c>
      <c r="N49" s="229">
        <v>0.1090842357448185</v>
      </c>
      <c r="O49" s="229">
        <v>0.1090842357460024</v>
      </c>
      <c r="P49" s="229">
        <v>0.1090842357455367</v>
      </c>
      <c r="Q49" s="229">
        <v>0.10908423574426521</v>
      </c>
      <c r="R49" s="229">
        <v>0.1090842357571869</v>
      </c>
      <c r="S49" s="229">
        <v>0.1234123375637004</v>
      </c>
      <c r="T49" s="229">
        <v>0.16340865754522391</v>
      </c>
      <c r="U49" s="229">
        <v>0.17897179336317379</v>
      </c>
      <c r="V49" s="229">
        <v>0.12537587088910909</v>
      </c>
      <c r="W49" s="229">
        <v>0.15192056477585961</v>
      </c>
      <c r="X49" s="229">
        <v>0.2992937002161839</v>
      </c>
      <c r="Y49" s="229">
        <v>0.25373119014601953</v>
      </c>
      <c r="DA49" s="73" t="s">
        <v>2802</v>
      </c>
    </row>
    <row r="50" spans="1:105" ht="12" customHeight="1" x14ac:dyDescent="0.25">
      <c r="A50" s="64" t="s">
        <v>159</v>
      </c>
      <c r="B50" s="229">
        <v>0.24421168305122301</v>
      </c>
      <c r="C50" s="229">
        <v>0.25363704024064471</v>
      </c>
      <c r="D50" s="229">
        <v>0.17799308795044169</v>
      </c>
      <c r="E50" s="229">
        <v>0.21108216959232329</v>
      </c>
      <c r="F50" s="229">
        <v>0.13366439391278759</v>
      </c>
      <c r="G50" s="229">
        <v>0.13095586111448321</v>
      </c>
      <c r="H50" s="229">
        <v>0.1078733542343302</v>
      </c>
      <c r="I50" s="229">
        <v>8.3757195894919381E-2</v>
      </c>
      <c r="J50" s="229">
        <v>8.2945795714944259E-2</v>
      </c>
      <c r="K50" s="229">
        <v>8.6577962680582821E-2</v>
      </c>
      <c r="L50" s="229">
        <v>8.8258486617142168E-2</v>
      </c>
      <c r="M50" s="229">
        <v>2.9755644998610439E-2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9.1379752461102654E-3</v>
      </c>
      <c r="T50" s="229">
        <v>1.234797930972811E-2</v>
      </c>
      <c r="U50" s="229">
        <v>7.7423931074637612E-3</v>
      </c>
      <c r="V50" s="229">
        <v>5.2833178844904427E-3</v>
      </c>
      <c r="W50" s="229">
        <v>5.2473248706777116E-3</v>
      </c>
      <c r="X50" s="229">
        <v>8.350847363749735E-3</v>
      </c>
      <c r="Y50" s="229">
        <v>3.633826441775337E-3</v>
      </c>
      <c r="DA50" s="73" t="s">
        <v>2803</v>
      </c>
    </row>
    <row r="51" spans="1:105" ht="12" customHeight="1" x14ac:dyDescent="0.25">
      <c r="A51" s="64" t="s">
        <v>32</v>
      </c>
      <c r="B51" s="229">
        <v>2.5864219490186202</v>
      </c>
      <c r="C51" s="229">
        <v>2.277176826694717</v>
      </c>
      <c r="D51" s="229">
        <v>2.1647233717188721</v>
      </c>
      <c r="E51" s="229">
        <v>1.911703724310361</v>
      </c>
      <c r="F51" s="229">
        <v>1.6867968143580561</v>
      </c>
      <c r="G51" s="229">
        <v>1.518117884453525</v>
      </c>
      <c r="H51" s="229">
        <v>1.2932109745039739</v>
      </c>
      <c r="I51" s="229">
        <v>1.180757519531215</v>
      </c>
      <c r="J51" s="229">
        <v>1.012078589642222</v>
      </c>
      <c r="K51" s="229">
        <v>0.61236767021098026</v>
      </c>
      <c r="L51" s="229">
        <v>0.52886367112957422</v>
      </c>
      <c r="M51" s="229">
        <v>0.44535967204299509</v>
      </c>
      <c r="N51" s="229">
        <v>0.111338665436948</v>
      </c>
      <c r="O51" s="229">
        <v>0.13917583694271909</v>
      </c>
      <c r="P51" s="229">
        <v>0.11133866543768101</v>
      </c>
      <c r="Q51" s="229">
        <v>5.5669332718191578E-2</v>
      </c>
      <c r="R51" s="229">
        <v>8.3503999087178996E-2</v>
      </c>
      <c r="S51" s="229">
        <v>9.074136305233732E-2</v>
      </c>
      <c r="T51" s="229">
        <v>6.94751869501503E-2</v>
      </c>
      <c r="U51" s="229">
        <v>6.0819910892044513E-2</v>
      </c>
      <c r="V51" s="229">
        <v>3.1454600920872433E-2</v>
      </c>
      <c r="W51" s="229">
        <v>3.7827689859622253E-2</v>
      </c>
      <c r="X51" s="229">
        <v>0.1323543270433139</v>
      </c>
      <c r="Y51" s="229">
        <v>3.84865430009581E-2</v>
      </c>
      <c r="DA51" s="73" t="s">
        <v>2804</v>
      </c>
    </row>
    <row r="52" spans="1:105" ht="12" customHeight="1" x14ac:dyDescent="0.25">
      <c r="A52" s="64" t="s">
        <v>33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J52" s="229">
        <v>0</v>
      </c>
      <c r="K52" s="229">
        <v>0</v>
      </c>
      <c r="L52" s="229">
        <v>0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</v>
      </c>
      <c r="S52" s="229">
        <v>0</v>
      </c>
      <c r="T52" s="229">
        <v>0</v>
      </c>
      <c r="U52" s="229">
        <v>0</v>
      </c>
      <c r="V52" s="229">
        <v>0</v>
      </c>
      <c r="W52" s="229">
        <v>0</v>
      </c>
      <c r="X52" s="229">
        <v>0</v>
      </c>
      <c r="Y52" s="229">
        <v>0</v>
      </c>
      <c r="DA52" s="73" t="s">
        <v>2805</v>
      </c>
    </row>
    <row r="53" spans="1:105" ht="12" customHeight="1" x14ac:dyDescent="0.25">
      <c r="A53" s="64" t="s">
        <v>35</v>
      </c>
      <c r="B53" s="229">
        <v>0.54132271600810833</v>
      </c>
      <c r="C53" s="229">
        <v>0.77493805608867017</v>
      </c>
      <c r="D53" s="229">
        <v>0.70693097802154059</v>
      </c>
      <c r="E53" s="229">
        <v>0.81902046081297486</v>
      </c>
      <c r="F53" s="229">
        <v>0.81973862073424697</v>
      </c>
      <c r="G53" s="229">
        <v>0.52070035397890579</v>
      </c>
      <c r="H53" s="229">
        <v>0.48887291339503652</v>
      </c>
      <c r="I53" s="229">
        <v>0.63619633230750849</v>
      </c>
      <c r="J53" s="229">
        <v>1.689511361420531</v>
      </c>
      <c r="K53" s="229">
        <v>0.50608329441804101</v>
      </c>
      <c r="L53" s="229">
        <v>0.46055741388089028</v>
      </c>
      <c r="M53" s="229">
        <v>0.40785836664256159</v>
      </c>
      <c r="N53" s="229">
        <v>0.35642552579174219</v>
      </c>
      <c r="O53" s="229">
        <v>0.30081627114519383</v>
      </c>
      <c r="P53" s="229">
        <v>0.26001414920490651</v>
      </c>
      <c r="Q53" s="229">
        <v>0.26212515051529239</v>
      </c>
      <c r="R53" s="229">
        <v>0.25875351357776227</v>
      </c>
      <c r="S53" s="229">
        <v>0.32974482101346048</v>
      </c>
      <c r="T53" s="229">
        <v>0.53312997965796438</v>
      </c>
      <c r="U53" s="229">
        <v>0.62952345170677459</v>
      </c>
      <c r="V53" s="229">
        <v>0.52798162981252239</v>
      </c>
      <c r="W53" s="229">
        <v>0.5673923776891785</v>
      </c>
      <c r="X53" s="229">
        <v>0.29963028071448061</v>
      </c>
      <c r="Y53" s="229">
        <v>0.38947310909078692</v>
      </c>
      <c r="DA53" s="73" t="s">
        <v>2806</v>
      </c>
    </row>
    <row r="54" spans="1:105" ht="12" customHeight="1" x14ac:dyDescent="0.25">
      <c r="A54" s="64" t="s">
        <v>36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2807</v>
      </c>
    </row>
    <row r="55" spans="1:105" ht="12" customHeight="1" x14ac:dyDescent="0.25">
      <c r="A55" s="64" t="s">
        <v>38</v>
      </c>
      <c r="B55" s="229">
        <v>0</v>
      </c>
      <c r="C55" s="229">
        <v>0</v>
      </c>
      <c r="D55" s="229">
        <v>0</v>
      </c>
      <c r="E55" s="229">
        <v>0</v>
      </c>
      <c r="F55" s="229">
        <v>0</v>
      </c>
      <c r="G55" s="229">
        <v>0</v>
      </c>
      <c r="H55" s="229">
        <v>0</v>
      </c>
      <c r="I55" s="229">
        <v>0</v>
      </c>
      <c r="J55" s="229">
        <v>0</v>
      </c>
      <c r="K55" s="229">
        <v>0</v>
      </c>
      <c r="L55" s="229">
        <v>0</v>
      </c>
      <c r="M55" s="229">
        <v>0</v>
      </c>
      <c r="N55" s="229">
        <v>0</v>
      </c>
      <c r="O55" s="229">
        <v>0</v>
      </c>
      <c r="P55" s="229">
        <v>0</v>
      </c>
      <c r="Q55" s="229">
        <v>0</v>
      </c>
      <c r="R55" s="229">
        <v>0</v>
      </c>
      <c r="S55" s="229">
        <v>0</v>
      </c>
      <c r="T55" s="229">
        <v>0</v>
      </c>
      <c r="U55" s="229">
        <v>0</v>
      </c>
      <c r="V55" s="229">
        <v>0</v>
      </c>
      <c r="W55" s="229">
        <v>0</v>
      </c>
      <c r="X55" s="229">
        <v>0</v>
      </c>
      <c r="Y55" s="229">
        <v>0</v>
      </c>
      <c r="DA55" s="73" t="s">
        <v>2808</v>
      </c>
    </row>
    <row r="56" spans="1:105" ht="12" customHeight="1" x14ac:dyDescent="0.25">
      <c r="A56" s="64" t="s">
        <v>39</v>
      </c>
      <c r="B56" s="229">
        <v>0</v>
      </c>
      <c r="C56" s="229">
        <v>0</v>
      </c>
      <c r="D56" s="229">
        <v>0</v>
      </c>
      <c r="E56" s="229">
        <v>0</v>
      </c>
      <c r="F56" s="229">
        <v>0</v>
      </c>
      <c r="G56" s="229">
        <v>0</v>
      </c>
      <c r="H56" s="229">
        <v>0</v>
      </c>
      <c r="I56" s="229">
        <v>0</v>
      </c>
      <c r="J56" s="229">
        <v>0</v>
      </c>
      <c r="K56" s="229">
        <v>0</v>
      </c>
      <c r="L56" s="229">
        <v>0</v>
      </c>
      <c r="M56" s="229">
        <v>0</v>
      </c>
      <c r="N56" s="229">
        <v>0</v>
      </c>
      <c r="O56" s="229">
        <v>0</v>
      </c>
      <c r="P56" s="229">
        <v>0</v>
      </c>
      <c r="Q56" s="229">
        <v>0</v>
      </c>
      <c r="R56" s="229">
        <v>0</v>
      </c>
      <c r="S56" s="229">
        <v>0</v>
      </c>
      <c r="T56" s="229">
        <v>0</v>
      </c>
      <c r="U56" s="229">
        <v>0</v>
      </c>
      <c r="V56" s="229">
        <v>0</v>
      </c>
      <c r="W56" s="229">
        <v>0</v>
      </c>
      <c r="X56" s="229">
        <v>0</v>
      </c>
      <c r="Y56" s="229">
        <v>0</v>
      </c>
      <c r="DA56" s="73" t="s">
        <v>2809</v>
      </c>
    </row>
    <row r="57" spans="1:105" ht="12" customHeight="1" x14ac:dyDescent="0.25">
      <c r="A57" s="60" t="s">
        <v>2753</v>
      </c>
      <c r="B57" s="329">
        <v>0</v>
      </c>
      <c r="C57" s="329">
        <v>0</v>
      </c>
      <c r="D57" s="329">
        <v>0</v>
      </c>
      <c r="E57" s="329">
        <v>0</v>
      </c>
      <c r="F57" s="329">
        <v>0</v>
      </c>
      <c r="G57" s="329">
        <v>0</v>
      </c>
      <c r="H57" s="329">
        <v>0</v>
      </c>
      <c r="I57" s="329">
        <v>0</v>
      </c>
      <c r="J57" s="329">
        <v>0</v>
      </c>
      <c r="K57" s="329">
        <v>0</v>
      </c>
      <c r="L57" s="329">
        <v>0</v>
      </c>
      <c r="M57" s="329">
        <v>0</v>
      </c>
      <c r="N57" s="329">
        <v>0</v>
      </c>
      <c r="O57" s="329">
        <v>0</v>
      </c>
      <c r="P57" s="329">
        <v>0</v>
      </c>
      <c r="Q57" s="329">
        <v>0</v>
      </c>
      <c r="R57" s="329">
        <v>0</v>
      </c>
      <c r="S57" s="329">
        <v>0</v>
      </c>
      <c r="T57" s="329">
        <v>0</v>
      </c>
      <c r="U57" s="329">
        <v>0</v>
      </c>
      <c r="V57" s="329">
        <v>0</v>
      </c>
      <c r="W57" s="329">
        <v>0</v>
      </c>
      <c r="X57" s="329">
        <v>0</v>
      </c>
      <c r="Y57" s="329">
        <v>0</v>
      </c>
      <c r="DA57" s="72" t="s">
        <v>2810</v>
      </c>
    </row>
    <row r="58" spans="1:105" ht="12" customHeight="1" x14ac:dyDescent="0.25">
      <c r="A58" s="60" t="s">
        <v>2755</v>
      </c>
      <c r="B58" s="329">
        <v>13.62581289380099</v>
      </c>
      <c r="C58" s="329">
        <v>13.71211791838263</v>
      </c>
      <c r="D58" s="329">
        <v>13.21302979904463</v>
      </c>
      <c r="E58" s="329">
        <v>13.85841655613711</v>
      </c>
      <c r="F58" s="329">
        <v>12.844889522933441</v>
      </c>
      <c r="G58" s="329">
        <v>10.32450313874463</v>
      </c>
      <c r="H58" s="329">
        <v>9.9903862369326308</v>
      </c>
      <c r="I58" s="329">
        <v>11.141083605529699</v>
      </c>
      <c r="J58" s="329">
        <v>11.794577664276179</v>
      </c>
      <c r="K58" s="329">
        <v>8.2304391425689598</v>
      </c>
      <c r="L58" s="329">
        <v>8.1999983288539635</v>
      </c>
      <c r="M58" s="329">
        <v>7.2563814279481988</v>
      </c>
      <c r="N58" s="329">
        <v>4.3001918868692028</v>
      </c>
      <c r="O58" s="329">
        <v>3.9982280419819798</v>
      </c>
      <c r="P58" s="329">
        <v>2.6879974019088819</v>
      </c>
      <c r="Q58" s="329">
        <v>2.7516617696171428</v>
      </c>
      <c r="R58" s="329">
        <v>4.155277170479617</v>
      </c>
      <c r="S58" s="329">
        <v>3.1447106583207129</v>
      </c>
      <c r="T58" s="329">
        <v>11.43043072150058</v>
      </c>
      <c r="U58" s="329">
        <v>9.1261371758677896</v>
      </c>
      <c r="V58" s="329">
        <v>8.0879864363135567</v>
      </c>
      <c r="W58" s="329">
        <v>3.4005750256552658</v>
      </c>
      <c r="X58" s="329">
        <v>3.1937916151055359</v>
      </c>
      <c r="Y58" s="329">
        <v>3.0344114179010662</v>
      </c>
      <c r="DA58" s="72" t="s">
        <v>2811</v>
      </c>
    </row>
    <row r="59" spans="1:105" ht="12" customHeight="1" x14ac:dyDescent="0.25">
      <c r="A59" s="132" t="s">
        <v>2757</v>
      </c>
      <c r="B59" s="316">
        <v>3.4299173358385708</v>
      </c>
      <c r="C59" s="316">
        <v>3.4516422121662962</v>
      </c>
      <c r="D59" s="316">
        <v>3.3260107356466619</v>
      </c>
      <c r="E59" s="316">
        <v>3.4884688028258481</v>
      </c>
      <c r="F59" s="316">
        <v>3.233341716565342</v>
      </c>
      <c r="G59" s="316">
        <v>2.5989049295995068</v>
      </c>
      <c r="H59" s="316">
        <v>2.5148003434985942</v>
      </c>
      <c r="I59" s="316">
        <v>2.8044562255818168</v>
      </c>
      <c r="J59" s="316">
        <v>2.9689550792231878</v>
      </c>
      <c r="K59" s="316">
        <v>2.0717828812624171</v>
      </c>
      <c r="L59" s="316">
        <v>2.0641202577190101</v>
      </c>
      <c r="M59" s="316">
        <v>1.8265910921541879</v>
      </c>
      <c r="N59" s="316">
        <v>1.082453048134485</v>
      </c>
      <c r="O59" s="316">
        <v>1.0064420949203581</v>
      </c>
      <c r="P59" s="316">
        <v>0.67662817325861957</v>
      </c>
      <c r="Q59" s="316">
        <v>0.69265389738823191</v>
      </c>
      <c r="R59" s="316">
        <v>1.04597482097573</v>
      </c>
      <c r="S59" s="316">
        <v>0.79159296309415972</v>
      </c>
      <c r="T59" s="316">
        <v>2.8772912701313391</v>
      </c>
      <c r="U59" s="316">
        <v>2.2972498120086819</v>
      </c>
      <c r="V59" s="316">
        <v>2.0359243963022431</v>
      </c>
      <c r="W59" s="316">
        <v>0.85599966205473421</v>
      </c>
      <c r="X59" s="316">
        <v>0.80394772136420733</v>
      </c>
      <c r="Y59" s="316">
        <v>0.76382821395267653</v>
      </c>
      <c r="DA59" s="139" t="s">
        <v>2812</v>
      </c>
    </row>
    <row r="60" spans="1:105" ht="12" customHeight="1" x14ac:dyDescent="0.25">
      <c r="A60" s="172"/>
      <c r="B60" s="172"/>
      <c r="C60" s="172"/>
      <c r="D60" s="172"/>
      <c r="E60" s="172"/>
      <c r="F60" s="172"/>
      <c r="G60" s="172"/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DA60" s="176"/>
    </row>
    <row r="61" spans="1:105" ht="15" customHeight="1" x14ac:dyDescent="0.25">
      <c r="A61" s="32" t="s">
        <v>101</v>
      </c>
      <c r="B61" s="257"/>
      <c r="C61" s="257"/>
      <c r="D61" s="257"/>
      <c r="E61" s="257"/>
      <c r="F61" s="257"/>
      <c r="G61" s="257"/>
      <c r="H61" s="257"/>
      <c r="I61" s="257"/>
      <c r="J61" s="257"/>
      <c r="K61" s="257"/>
      <c r="L61" s="257"/>
      <c r="M61" s="257"/>
      <c r="N61" s="257"/>
      <c r="O61" s="257"/>
      <c r="P61" s="257"/>
      <c r="Q61" s="257"/>
      <c r="R61" s="257"/>
      <c r="S61" s="257"/>
      <c r="T61" s="257"/>
      <c r="U61" s="257"/>
      <c r="V61" s="257"/>
      <c r="W61" s="257"/>
      <c r="X61" s="257"/>
      <c r="Y61" s="257"/>
      <c r="DA61" s="88"/>
    </row>
    <row r="62" spans="1:105" ht="12" customHeight="1" x14ac:dyDescent="0.25">
      <c r="A62" s="172"/>
      <c r="B62" s="172"/>
      <c r="C62" s="172"/>
      <c r="D62" s="172"/>
      <c r="E62" s="172"/>
      <c r="F62" s="172"/>
      <c r="G62" s="172"/>
      <c r="H62" s="172"/>
      <c r="I62" s="172"/>
      <c r="J62" s="172"/>
      <c r="K62" s="172"/>
      <c r="L62" s="172"/>
      <c r="M62" s="172"/>
      <c r="N62" s="172"/>
      <c r="O62" s="172"/>
      <c r="P62" s="172"/>
      <c r="Q62" s="172"/>
      <c r="R62" s="172"/>
      <c r="S62" s="172"/>
      <c r="T62" s="172"/>
      <c r="U62" s="172"/>
      <c r="V62" s="172"/>
      <c r="W62" s="172"/>
      <c r="X62" s="172"/>
      <c r="Y62" s="172"/>
      <c r="DA62" s="176"/>
    </row>
    <row r="63" spans="1:105" ht="12" customHeight="1" x14ac:dyDescent="0.25">
      <c r="A63" s="35" t="s">
        <v>25</v>
      </c>
      <c r="B63" s="232">
        <f t="shared" ref="B63:Y63" si="1">SUM(B$64:B$71,B$73:B$77)</f>
        <v>0.99999999999999978</v>
      </c>
      <c r="C63" s="232">
        <f t="shared" si="1"/>
        <v>1</v>
      </c>
      <c r="D63" s="232">
        <f t="shared" si="1"/>
        <v>0.99999999999999989</v>
      </c>
      <c r="E63" s="232">
        <f t="shared" si="1"/>
        <v>1</v>
      </c>
      <c r="F63" s="232">
        <f t="shared" si="1"/>
        <v>0.99999999999999989</v>
      </c>
      <c r="G63" s="232">
        <f t="shared" si="1"/>
        <v>1</v>
      </c>
      <c r="H63" s="232">
        <f t="shared" si="1"/>
        <v>0.99999999999999978</v>
      </c>
      <c r="I63" s="232">
        <f t="shared" si="1"/>
        <v>1</v>
      </c>
      <c r="J63" s="232">
        <f t="shared" si="1"/>
        <v>1.0000000000000002</v>
      </c>
      <c r="K63" s="232">
        <f t="shared" si="1"/>
        <v>0.99999999999999989</v>
      </c>
      <c r="L63" s="232">
        <f t="shared" si="1"/>
        <v>1.0000000000000004</v>
      </c>
      <c r="M63" s="232">
        <f t="shared" si="1"/>
        <v>1</v>
      </c>
      <c r="N63" s="232">
        <f t="shared" si="1"/>
        <v>1</v>
      </c>
      <c r="O63" s="232">
        <f t="shared" si="1"/>
        <v>1</v>
      </c>
      <c r="P63" s="232">
        <f t="shared" si="1"/>
        <v>0.99999999999999989</v>
      </c>
      <c r="Q63" s="232">
        <f t="shared" si="1"/>
        <v>0.99999999999999978</v>
      </c>
      <c r="R63" s="232">
        <f t="shared" si="1"/>
        <v>0.99999999999999978</v>
      </c>
      <c r="S63" s="232">
        <f t="shared" si="1"/>
        <v>1.0000000000000002</v>
      </c>
      <c r="T63" s="232">
        <f t="shared" si="1"/>
        <v>0.99999999999999989</v>
      </c>
      <c r="U63" s="232">
        <f t="shared" si="1"/>
        <v>0.99999999999999978</v>
      </c>
      <c r="V63" s="232">
        <f t="shared" si="1"/>
        <v>1</v>
      </c>
      <c r="W63" s="232">
        <f t="shared" si="1"/>
        <v>0.99999999999999978</v>
      </c>
      <c r="X63" s="232">
        <f t="shared" si="1"/>
        <v>1.0000000000000002</v>
      </c>
      <c r="Y63" s="232">
        <f t="shared" si="1"/>
        <v>0.99999999999999978</v>
      </c>
      <c r="DA63" s="95"/>
    </row>
    <row r="64" spans="1:105" ht="12" customHeight="1" x14ac:dyDescent="0.25">
      <c r="A64" s="55" t="s">
        <v>91</v>
      </c>
      <c r="B64" s="299">
        <f t="shared" ref="B64:Y64" si="2">IF(B$6=0,0,B$6/B$5)</f>
        <v>2.8316559195018909E-2</v>
      </c>
      <c r="C64" s="299">
        <f t="shared" si="2"/>
        <v>2.8618085721960052E-2</v>
      </c>
      <c r="D64" s="299">
        <f t="shared" si="2"/>
        <v>2.9306071790521231E-2</v>
      </c>
      <c r="E64" s="299">
        <f t="shared" si="2"/>
        <v>3.0562691246413417E-2</v>
      </c>
      <c r="F64" s="299">
        <f t="shared" si="2"/>
        <v>3.1242974804216398E-2</v>
      </c>
      <c r="G64" s="299">
        <f t="shared" si="2"/>
        <v>3.0945531560704037E-2</v>
      </c>
      <c r="H64" s="299">
        <f t="shared" si="2"/>
        <v>3.2550301093850723E-2</v>
      </c>
      <c r="I64" s="299">
        <f t="shared" si="2"/>
        <v>3.408467630218491E-2</v>
      </c>
      <c r="J64" s="299">
        <f t="shared" si="2"/>
        <v>2.8867219273369472E-2</v>
      </c>
      <c r="K64" s="299">
        <f t="shared" si="2"/>
        <v>3.6339209215081499E-2</v>
      </c>
      <c r="L64" s="299">
        <f t="shared" si="2"/>
        <v>3.7864918416352776E-2</v>
      </c>
      <c r="M64" s="299">
        <f t="shared" si="2"/>
        <v>3.888973211432744E-2</v>
      </c>
      <c r="N64" s="299">
        <f t="shared" si="2"/>
        <v>3.7627200584798862E-2</v>
      </c>
      <c r="O64" s="299">
        <f t="shared" si="2"/>
        <v>3.7274528042273672E-2</v>
      </c>
      <c r="P64" s="299">
        <f t="shared" si="2"/>
        <v>3.3387311027555745E-2</v>
      </c>
      <c r="Q64" s="299">
        <f t="shared" si="2"/>
        <v>3.5541458276425283E-2</v>
      </c>
      <c r="R64" s="299">
        <f t="shared" si="2"/>
        <v>4.0416263798205163E-2</v>
      </c>
      <c r="S64" s="299">
        <f t="shared" si="2"/>
        <v>3.3638697389492205E-2</v>
      </c>
      <c r="T64" s="299">
        <f t="shared" si="2"/>
        <v>4.5682188085097268E-2</v>
      </c>
      <c r="U64" s="299">
        <f t="shared" si="2"/>
        <v>4.2006486715622356E-2</v>
      </c>
      <c r="V64" s="299">
        <f t="shared" si="2"/>
        <v>4.3400457193495667E-2</v>
      </c>
      <c r="W64" s="299">
        <f t="shared" si="2"/>
        <v>2.9736523333834114E-2</v>
      </c>
      <c r="X64" s="299">
        <f t="shared" si="2"/>
        <v>2.9397422871925094E-2</v>
      </c>
      <c r="Y64" s="299">
        <f t="shared" si="2"/>
        <v>2.9712710350778975E-2</v>
      </c>
      <c r="DA64" s="67"/>
    </row>
    <row r="65" spans="1:105" ht="12" customHeight="1" x14ac:dyDescent="0.25">
      <c r="A65" s="173" t="s">
        <v>92</v>
      </c>
      <c r="B65" s="233">
        <f t="shared" ref="B65:Y65" si="3">IF(B$7=0,0,B$7/B$5)</f>
        <v>5.9682994623173205E-3</v>
      </c>
      <c r="C65" s="233">
        <f t="shared" si="3"/>
        <v>6.0318524030621035E-3</v>
      </c>
      <c r="D65" s="233">
        <f t="shared" si="3"/>
        <v>6.1768596708871365E-3</v>
      </c>
      <c r="E65" s="233">
        <f t="shared" si="3"/>
        <v>6.4417181648618585E-3</v>
      </c>
      <c r="F65" s="233">
        <f t="shared" si="3"/>
        <v>6.5851019695217514E-3</v>
      </c>
      <c r="G65" s="233">
        <f t="shared" si="3"/>
        <v>6.52240966506136E-3</v>
      </c>
      <c r="H65" s="233">
        <f t="shared" si="3"/>
        <v>6.8606479755799433E-3</v>
      </c>
      <c r="I65" s="233">
        <f t="shared" si="3"/>
        <v>7.1840492288121798E-3</v>
      </c>
      <c r="J65" s="233">
        <f t="shared" si="3"/>
        <v>6.0843624425298759E-3</v>
      </c>
      <c r="K65" s="233">
        <f t="shared" si="3"/>
        <v>7.659238586358994E-3</v>
      </c>
      <c r="L65" s="233">
        <f t="shared" si="3"/>
        <v>7.9808132996879236E-3</v>
      </c>
      <c r="M65" s="233">
        <f t="shared" si="3"/>
        <v>8.1968139444157529E-3</v>
      </c>
      <c r="N65" s="233">
        <f t="shared" si="3"/>
        <v>7.9307093588639327E-3</v>
      </c>
      <c r="O65" s="233">
        <f t="shared" si="3"/>
        <v>7.8563763393953278E-3</v>
      </c>
      <c r="P65" s="233">
        <f t="shared" si="3"/>
        <v>7.0370650996691144E-3</v>
      </c>
      <c r="Q65" s="233">
        <f t="shared" si="3"/>
        <v>7.4910961060013328E-3</v>
      </c>
      <c r="R65" s="233">
        <f t="shared" si="3"/>
        <v>8.5185620129346242E-3</v>
      </c>
      <c r="S65" s="233">
        <f t="shared" si="3"/>
        <v>7.0900499654660545E-3</v>
      </c>
      <c r="T65" s="233">
        <f t="shared" si="3"/>
        <v>9.6284642744915421E-3</v>
      </c>
      <c r="U65" s="233">
        <f t="shared" si="3"/>
        <v>8.8537343238648068E-3</v>
      </c>
      <c r="V65" s="233">
        <f t="shared" si="3"/>
        <v>9.1475423814144294E-3</v>
      </c>
      <c r="W65" s="233">
        <f t="shared" si="3"/>
        <v>6.2675862205648185E-3</v>
      </c>
      <c r="X65" s="233">
        <f t="shared" si="3"/>
        <v>6.1961137972896332E-3</v>
      </c>
      <c r="Y65" s="233">
        <f t="shared" si="3"/>
        <v>6.262567142752952E-3</v>
      </c>
      <c r="DA65" s="177"/>
    </row>
    <row r="66" spans="1:105" ht="12" customHeight="1" x14ac:dyDescent="0.25">
      <c r="A66" s="173" t="s">
        <v>93</v>
      </c>
      <c r="B66" s="233">
        <f t="shared" ref="B66:Y66" si="4">IF(B$8=0,0,B$8/B$5)</f>
        <v>2.3126715586147692E-2</v>
      </c>
      <c r="C66" s="233">
        <f t="shared" si="4"/>
        <v>2.3372978494794912E-2</v>
      </c>
      <c r="D66" s="233">
        <f t="shared" si="4"/>
        <v>2.3934870849910046E-2</v>
      </c>
      <c r="E66" s="233">
        <f t="shared" si="4"/>
        <v>2.4961177773582848E-2</v>
      </c>
      <c r="F66" s="233">
        <f t="shared" si="4"/>
        <v>2.5516779329933292E-2</v>
      </c>
      <c r="G66" s="233">
        <f t="shared" si="4"/>
        <v>2.5273851322743009E-2</v>
      </c>
      <c r="H66" s="233">
        <f t="shared" si="4"/>
        <v>2.6584499566366018E-2</v>
      </c>
      <c r="I66" s="233">
        <f t="shared" si="4"/>
        <v>2.7837655318842556E-2</v>
      </c>
      <c r="J66" s="233">
        <f t="shared" si="4"/>
        <v>2.3576450984045157E-2</v>
      </c>
      <c r="K66" s="233">
        <f t="shared" si="4"/>
        <v>2.967897866244076E-2</v>
      </c>
      <c r="L66" s="233">
        <f t="shared" si="4"/>
        <v>3.0925056708927971E-2</v>
      </c>
      <c r="M66" s="233">
        <f t="shared" si="4"/>
        <v>3.1762043108250738E-2</v>
      </c>
      <c r="N66" s="233">
        <f t="shared" si="4"/>
        <v>3.0730907672590617E-2</v>
      </c>
      <c r="O66" s="233">
        <f t="shared" si="4"/>
        <v>3.0442872762351306E-2</v>
      </c>
      <c r="P66" s="233">
        <f t="shared" si="4"/>
        <v>2.7268102773459809E-2</v>
      </c>
      <c r="Q66" s="233">
        <f t="shared" si="4"/>
        <v>2.9027439083079368E-2</v>
      </c>
      <c r="R66" s="233">
        <f t="shared" si="4"/>
        <v>3.3008792893178471E-2</v>
      </c>
      <c r="S66" s="233">
        <f t="shared" si="4"/>
        <v>2.7473415179345758E-2</v>
      </c>
      <c r="T66" s="233">
        <f t="shared" si="4"/>
        <v>3.7309581433283452E-2</v>
      </c>
      <c r="U66" s="233">
        <f t="shared" si="4"/>
        <v>3.4307560616912043E-2</v>
      </c>
      <c r="V66" s="233">
        <f t="shared" si="4"/>
        <v>3.5446044941763663E-2</v>
      </c>
      <c r="W66" s="233">
        <f t="shared" si="4"/>
        <v>2.4286429467864114E-2</v>
      </c>
      <c r="X66" s="233">
        <f t="shared" si="4"/>
        <v>2.4009479154667848E-2</v>
      </c>
      <c r="Y66" s="233">
        <f t="shared" si="4"/>
        <v>2.4266980915425909E-2</v>
      </c>
      <c r="DA66" s="177"/>
    </row>
    <row r="67" spans="1:105" ht="12" customHeight="1" x14ac:dyDescent="0.25">
      <c r="A67" s="173" t="s">
        <v>94</v>
      </c>
      <c r="B67" s="233">
        <f t="shared" ref="B67:Y67" si="5">IF(B$9=0,0,B$9/B$5)</f>
        <v>3.2527154051819836E-2</v>
      </c>
      <c r="C67" s="233">
        <f t="shared" si="5"/>
        <v>3.2873516748112737E-2</v>
      </c>
      <c r="D67" s="233">
        <f t="shared" si="5"/>
        <v>3.3663804462219331E-2</v>
      </c>
      <c r="E67" s="233">
        <f t="shared" si="5"/>
        <v>3.5107279792142509E-2</v>
      </c>
      <c r="F67" s="233">
        <f t="shared" si="5"/>
        <v>3.5888719653221053E-2</v>
      </c>
      <c r="G67" s="233">
        <f t="shared" si="5"/>
        <v>3.5547047413427804E-2</v>
      </c>
      <c r="H67" s="233">
        <f t="shared" si="5"/>
        <v>3.7390441784291614E-2</v>
      </c>
      <c r="I67" s="233">
        <f t="shared" si="5"/>
        <v>3.9152974386895328E-2</v>
      </c>
      <c r="J67" s="233">
        <f t="shared" si="5"/>
        <v>3.3159695776799107E-2</v>
      </c>
      <c r="K67" s="233">
        <f t="shared" si="5"/>
        <v>4.1742750173834359E-2</v>
      </c>
      <c r="L67" s="233">
        <f t="shared" si="5"/>
        <v>4.349532815784167E-2</v>
      </c>
      <c r="M67" s="233">
        <f t="shared" si="5"/>
        <v>4.4672528848040641E-2</v>
      </c>
      <c r="N67" s="233">
        <f t="shared" si="5"/>
        <v>4.3222262335311248E-2</v>
      </c>
      <c r="O67" s="233">
        <f t="shared" si="5"/>
        <v>4.2817148350891079E-2</v>
      </c>
      <c r="P67" s="233">
        <f t="shared" si="5"/>
        <v>3.8351912804447059E-2</v>
      </c>
      <c r="Q67" s="233">
        <f t="shared" si="5"/>
        <v>4.0826375853849212E-2</v>
      </c>
      <c r="R67" s="233">
        <f t="shared" si="5"/>
        <v>4.6426051615567059E-2</v>
      </c>
      <c r="S67" s="233">
        <f t="shared" si="5"/>
        <v>3.8640679630420456E-2</v>
      </c>
      <c r="T67" s="233">
        <f t="shared" si="5"/>
        <v>5.2475004432372886E-2</v>
      </c>
      <c r="U67" s="233">
        <f t="shared" si="5"/>
        <v>4.8252736328752932E-2</v>
      </c>
      <c r="V67" s="233">
        <f t="shared" si="5"/>
        <v>4.9853986401729646E-2</v>
      </c>
      <c r="W67" s="233">
        <f t="shared" si="5"/>
        <v>3.4158262971982226E-2</v>
      </c>
      <c r="X67" s="233">
        <f t="shared" si="5"/>
        <v>3.3768739199422373E-2</v>
      </c>
      <c r="Y67" s="233">
        <f t="shared" si="5"/>
        <v>3.4130909063517095E-2</v>
      </c>
      <c r="DA67" s="177"/>
    </row>
    <row r="68" spans="1:105" ht="12" customHeight="1" x14ac:dyDescent="0.25">
      <c r="A68" s="56" t="s">
        <v>95</v>
      </c>
      <c r="B68" s="300">
        <f t="shared" ref="B68:Y68" si="6">IF(B$10=0,0,B$10/B$5)</f>
        <v>0.10991367849171702</v>
      </c>
      <c r="C68" s="300">
        <f t="shared" si="6"/>
        <v>0.11321202213558482</v>
      </c>
      <c r="D68" s="300">
        <f t="shared" si="6"/>
        <v>0.11257567720363228</v>
      </c>
      <c r="E68" s="300">
        <f t="shared" si="6"/>
        <v>0.11419303516925115</v>
      </c>
      <c r="F68" s="300">
        <f t="shared" si="6"/>
        <v>0.11492009553059176</v>
      </c>
      <c r="G68" s="300">
        <f t="shared" si="6"/>
        <v>0.11340977468941769</v>
      </c>
      <c r="H68" s="300">
        <f t="shared" si="6"/>
        <v>0.11488217761335943</v>
      </c>
      <c r="I68" s="300">
        <f t="shared" si="6"/>
        <v>0.1171573100597709</v>
      </c>
      <c r="J68" s="300">
        <f t="shared" si="6"/>
        <v>0.12109049328441462</v>
      </c>
      <c r="K68" s="300">
        <f t="shared" si="6"/>
        <v>0.11990554597360979</v>
      </c>
      <c r="L68" s="300">
        <f t="shared" si="6"/>
        <v>0.1223854930402684</v>
      </c>
      <c r="M68" s="300">
        <f t="shared" si="6"/>
        <v>0.12490590030168898</v>
      </c>
      <c r="N68" s="300">
        <f t="shared" si="6"/>
        <v>0.1208489894916579</v>
      </c>
      <c r="O68" s="300">
        <f t="shared" si="6"/>
        <v>0.12082231075974656</v>
      </c>
      <c r="P68" s="300">
        <f t="shared" si="6"/>
        <v>0.11651803199397361</v>
      </c>
      <c r="Q68" s="300">
        <f t="shared" si="6"/>
        <v>0.11780828986147626</v>
      </c>
      <c r="R68" s="300">
        <f t="shared" si="6"/>
        <v>0.12733214559818345</v>
      </c>
      <c r="S68" s="300">
        <f t="shared" si="6"/>
        <v>0.11661966272765273</v>
      </c>
      <c r="T68" s="300">
        <f t="shared" si="6"/>
        <v>0.14220924620066239</v>
      </c>
      <c r="U68" s="300">
        <f t="shared" si="6"/>
        <v>0.12954028255613334</v>
      </c>
      <c r="V68" s="300">
        <f t="shared" si="6"/>
        <v>0.13314447790817047</v>
      </c>
      <c r="W68" s="300">
        <f t="shared" si="6"/>
        <v>0.11934088051762559</v>
      </c>
      <c r="X68" s="300">
        <f t="shared" si="6"/>
        <v>0.11426520284737771</v>
      </c>
      <c r="Y68" s="300">
        <f t="shared" si="6"/>
        <v>0.1166435305554645</v>
      </c>
      <c r="DA68" s="68"/>
    </row>
    <row r="69" spans="1:105" ht="12" customHeight="1" x14ac:dyDescent="0.25">
      <c r="A69" s="174" t="s">
        <v>2707</v>
      </c>
      <c r="B69" s="301">
        <f t="shared" ref="B69:Y69" si="7">IF(B$16=0,0,B$16/B$5)</f>
        <v>4.7140999595135215E-2</v>
      </c>
      <c r="C69" s="301">
        <f t="shared" si="7"/>
        <v>4.642377569937256E-2</v>
      </c>
      <c r="D69" s="301">
        <f t="shared" si="7"/>
        <v>4.555611620709249E-2</v>
      </c>
      <c r="E69" s="301">
        <f t="shared" si="7"/>
        <v>4.3714620254183788E-2</v>
      </c>
      <c r="F69" s="301">
        <f t="shared" si="7"/>
        <v>4.2727595442209644E-2</v>
      </c>
      <c r="G69" s="301">
        <f t="shared" si="7"/>
        <v>4.3270603888520852E-2</v>
      </c>
      <c r="H69" s="301">
        <f t="shared" si="7"/>
        <v>4.0970792013601098E-2</v>
      </c>
      <c r="I69" s="301">
        <f t="shared" si="7"/>
        <v>3.8689889443715472E-2</v>
      </c>
      <c r="J69" s="301">
        <f t="shared" si="7"/>
        <v>4.5344540288783229E-2</v>
      </c>
      <c r="K69" s="301">
        <f t="shared" si="7"/>
        <v>3.539970035223098E-2</v>
      </c>
      <c r="L69" s="301">
        <f t="shared" si="7"/>
        <v>3.3110257717021523E-2</v>
      </c>
      <c r="M69" s="301">
        <f t="shared" si="7"/>
        <v>3.14856205718749E-2</v>
      </c>
      <c r="N69" s="301">
        <f t="shared" si="7"/>
        <v>3.3583459747524538E-2</v>
      </c>
      <c r="O69" s="301">
        <f t="shared" si="7"/>
        <v>3.4058614324515755E-2</v>
      </c>
      <c r="P69" s="301">
        <f t="shared" si="7"/>
        <v>3.970440931527644E-2</v>
      </c>
      <c r="Q69" s="301">
        <f t="shared" si="7"/>
        <v>3.6685491906667707E-2</v>
      </c>
      <c r="R69" s="301">
        <f t="shared" si="7"/>
        <v>2.9208639033251153E-2</v>
      </c>
      <c r="S69" s="301">
        <f t="shared" si="7"/>
        <v>3.936061897313204E-2</v>
      </c>
      <c r="T69" s="301">
        <f t="shared" si="7"/>
        <v>2.0697384442572592E-2</v>
      </c>
      <c r="U69" s="301">
        <f t="shared" si="7"/>
        <v>2.6860067997431677E-2</v>
      </c>
      <c r="V69" s="301">
        <f t="shared" si="7"/>
        <v>2.4638410353912323E-2</v>
      </c>
      <c r="W69" s="301">
        <f t="shared" si="7"/>
        <v>4.4357136977142456E-2</v>
      </c>
      <c r="X69" s="301">
        <f t="shared" si="7"/>
        <v>4.5296678204219232E-2</v>
      </c>
      <c r="Y69" s="301">
        <f t="shared" si="7"/>
        <v>4.4649214136416759E-2</v>
      </c>
      <c r="DA69" s="178"/>
    </row>
    <row r="70" spans="1:105" ht="12" customHeight="1" x14ac:dyDescent="0.25">
      <c r="A70" s="174" t="s">
        <v>2719</v>
      </c>
      <c r="B70" s="301">
        <f t="shared" ref="B70:Y70" si="8">IF(B$27=0,0,B$27/B$5)</f>
        <v>0.35446405464803576</v>
      </c>
      <c r="C70" s="301">
        <f t="shared" si="8"/>
        <v>0.34907108266258996</v>
      </c>
      <c r="D70" s="301">
        <f t="shared" si="8"/>
        <v>0.34254695071102226</v>
      </c>
      <c r="E70" s="301">
        <f t="shared" si="8"/>
        <v>0.32870031768049718</v>
      </c>
      <c r="F70" s="301">
        <f t="shared" si="8"/>
        <v>0.32127865034430714</v>
      </c>
      <c r="G70" s="301">
        <f t="shared" si="8"/>
        <v>0.32536165616176255</v>
      </c>
      <c r="H70" s="301">
        <f t="shared" si="8"/>
        <v>0.30806883994842349</v>
      </c>
      <c r="I70" s="301">
        <f t="shared" si="8"/>
        <v>0.29091820716332195</v>
      </c>
      <c r="J70" s="301">
        <f t="shared" si="8"/>
        <v>0.34095606255604305</v>
      </c>
      <c r="K70" s="301">
        <f t="shared" si="8"/>
        <v>0.26617851611004462</v>
      </c>
      <c r="L70" s="301">
        <f t="shared" si="8"/>
        <v>0.24896366860298882</v>
      </c>
      <c r="M70" s="301">
        <f t="shared" si="8"/>
        <v>0.23674764699236703</v>
      </c>
      <c r="N70" s="301">
        <f t="shared" si="8"/>
        <v>0.25252178387080948</v>
      </c>
      <c r="O70" s="301">
        <f t="shared" si="8"/>
        <v>0.25609458078626268</v>
      </c>
      <c r="P70" s="301">
        <f t="shared" si="8"/>
        <v>0.29854661619755929</v>
      </c>
      <c r="Q70" s="301">
        <f t="shared" si="8"/>
        <v>0.27584667952898212</v>
      </c>
      <c r="R70" s="301">
        <f t="shared" si="8"/>
        <v>0.21962649734617687</v>
      </c>
      <c r="S70" s="301">
        <f t="shared" si="8"/>
        <v>0.29596157727874284</v>
      </c>
      <c r="T70" s="301">
        <f t="shared" si="8"/>
        <v>0.15562840994318999</v>
      </c>
      <c r="U70" s="301">
        <f t="shared" si="8"/>
        <v>0.20196704974991897</v>
      </c>
      <c r="V70" s="301">
        <f t="shared" si="8"/>
        <v>0.18526189323807149</v>
      </c>
      <c r="W70" s="301">
        <f t="shared" si="8"/>
        <v>0.33353154919351352</v>
      </c>
      <c r="X70" s="301">
        <f t="shared" si="8"/>
        <v>0.34059617649710988</v>
      </c>
      <c r="Y70" s="301">
        <f t="shared" si="8"/>
        <v>0.33572774475651818</v>
      </c>
      <c r="DA70" s="178"/>
    </row>
    <row r="71" spans="1:105" ht="12" customHeight="1" x14ac:dyDescent="0.25">
      <c r="A71" s="174" t="s">
        <v>2731</v>
      </c>
      <c r="B71" s="301">
        <f t="shared" ref="B71:Y71" si="9">IF(B$38=0,0,B$38/B$5)</f>
        <v>0.12599775868494659</v>
      </c>
      <c r="C71" s="301">
        <f t="shared" si="9"/>
        <v>0.1273394353454825</v>
      </c>
      <c r="D71" s="301">
        <f t="shared" si="9"/>
        <v>0.13040070779910831</v>
      </c>
      <c r="E71" s="301">
        <f t="shared" si="9"/>
        <v>0.13599217934308616</v>
      </c>
      <c r="F71" s="301">
        <f t="shared" si="9"/>
        <v>0.13901917859688243</v>
      </c>
      <c r="G71" s="301">
        <f t="shared" si="9"/>
        <v>0.13769567097152324</v>
      </c>
      <c r="H71" s="301">
        <f t="shared" si="9"/>
        <v>0.14483627597899676</v>
      </c>
      <c r="I71" s="301">
        <f t="shared" si="9"/>
        <v>0.15166365341212296</v>
      </c>
      <c r="J71" s="301">
        <f t="shared" si="9"/>
        <v>0.12844798348774153</v>
      </c>
      <c r="K71" s="301">
        <f t="shared" si="9"/>
        <v>0.16169545466135049</v>
      </c>
      <c r="L71" s="301">
        <f t="shared" si="9"/>
        <v>0.16848427170798494</v>
      </c>
      <c r="M71" s="301">
        <f t="shared" si="9"/>
        <v>0.17304429710249522</v>
      </c>
      <c r="N71" s="301">
        <f t="shared" si="9"/>
        <v>0.16742651911280002</v>
      </c>
      <c r="O71" s="301">
        <f t="shared" si="9"/>
        <v>0.16585726242444815</v>
      </c>
      <c r="P71" s="301">
        <f t="shared" si="9"/>
        <v>0.14856064711171613</v>
      </c>
      <c r="Q71" s="301">
        <f t="shared" si="9"/>
        <v>0.15814577090326246</v>
      </c>
      <c r="R71" s="301">
        <f t="shared" si="9"/>
        <v>0.17983677387926358</v>
      </c>
      <c r="S71" s="301">
        <f t="shared" si="9"/>
        <v>0.14967921939127216</v>
      </c>
      <c r="T71" s="301">
        <f t="shared" si="9"/>
        <v>0.20326810439451001</v>
      </c>
      <c r="U71" s="301">
        <f t="shared" si="9"/>
        <v>0.18691265206149879</v>
      </c>
      <c r="V71" s="301">
        <f t="shared" si="9"/>
        <v>0.19311528263802419</v>
      </c>
      <c r="W71" s="301">
        <f t="shared" si="9"/>
        <v>0.13231605101953178</v>
      </c>
      <c r="X71" s="301">
        <f t="shared" si="9"/>
        <v>0.13080718485131873</v>
      </c>
      <c r="Y71" s="301">
        <f t="shared" si="9"/>
        <v>0.13221009243636189</v>
      </c>
      <c r="DA71" s="178"/>
    </row>
    <row r="72" spans="1:105" ht="12" customHeight="1" x14ac:dyDescent="0.25">
      <c r="A72" s="174" t="s">
        <v>2733</v>
      </c>
      <c r="B72" s="301">
        <f t="shared" ref="B72:Y72" si="10">IF(B$39=0,0,B$39/B$5)</f>
        <v>0.23596639025561089</v>
      </c>
      <c r="C72" s="301">
        <f t="shared" si="10"/>
        <v>0.23608935881392631</v>
      </c>
      <c r="D72" s="301">
        <f t="shared" si="10"/>
        <v>0.23798233179326644</v>
      </c>
      <c r="E72" s="301">
        <f t="shared" si="10"/>
        <v>0.24084711181595428</v>
      </c>
      <c r="F72" s="301">
        <f t="shared" si="10"/>
        <v>0.24246226787925748</v>
      </c>
      <c r="G72" s="301">
        <f t="shared" si="10"/>
        <v>0.24199904517302426</v>
      </c>
      <c r="H72" s="301">
        <f t="shared" si="10"/>
        <v>0.24580862692546723</v>
      </c>
      <c r="I72" s="301">
        <f t="shared" si="10"/>
        <v>0.24928213268716481</v>
      </c>
      <c r="J72" s="301">
        <f t="shared" si="10"/>
        <v>0.23518347748973745</v>
      </c>
      <c r="K72" s="301">
        <f t="shared" si="10"/>
        <v>0.25445882358342908</v>
      </c>
      <c r="L72" s="301">
        <f t="shared" si="10"/>
        <v>0.25787754923009903</v>
      </c>
      <c r="M72" s="301">
        <f t="shared" si="10"/>
        <v>0.26005895362372794</v>
      </c>
      <c r="N72" s="301">
        <f t="shared" si="10"/>
        <v>0.25750260070074599</v>
      </c>
      <c r="O72" s="301">
        <f t="shared" si="10"/>
        <v>0.25662630975410661</v>
      </c>
      <c r="P72" s="301">
        <f t="shared" si="10"/>
        <v>0.2474972849630683</v>
      </c>
      <c r="Q72" s="301">
        <f t="shared" si="10"/>
        <v>0.25271612394686876</v>
      </c>
      <c r="R72" s="301">
        <f t="shared" si="10"/>
        <v>0.26341788753752532</v>
      </c>
      <c r="S72" s="301">
        <f t="shared" si="10"/>
        <v>0.2480827282040152</v>
      </c>
      <c r="T72" s="301">
        <f t="shared" si="10"/>
        <v>0.27409088453436459</v>
      </c>
      <c r="U72" s="301">
        <f t="shared" si="10"/>
        <v>0.2670368462526258</v>
      </c>
      <c r="V72" s="301">
        <f t="shared" si="10"/>
        <v>0.26992863681334334</v>
      </c>
      <c r="W72" s="301">
        <f t="shared" si="10"/>
        <v>0.23759292778858418</v>
      </c>
      <c r="X72" s="301">
        <f t="shared" si="10"/>
        <v>0.23768838877354759</v>
      </c>
      <c r="Y72" s="301">
        <f t="shared" si="10"/>
        <v>0.23801435895346068</v>
      </c>
      <c r="DA72" s="178"/>
    </row>
    <row r="73" spans="1:105" ht="12" customHeight="1" x14ac:dyDescent="0.25">
      <c r="A73" s="62" t="s">
        <v>2734</v>
      </c>
      <c r="B73" s="302">
        <f t="shared" ref="B73:Y73" si="11">IF(B$40=0,0,B$40/B$5)</f>
        <v>5.4294756379204383E-2</v>
      </c>
      <c r="C73" s="302">
        <f t="shared" si="11"/>
        <v>5.3423557424620169E-2</v>
      </c>
      <c r="D73" s="302">
        <f t="shared" si="11"/>
        <v>5.2455189364402244E-2</v>
      </c>
      <c r="E73" s="302">
        <f t="shared" si="11"/>
        <v>5.0291664129051727E-2</v>
      </c>
      <c r="F73" s="302">
        <f t="shared" si="11"/>
        <v>4.9177070602819277E-2</v>
      </c>
      <c r="G73" s="302">
        <f t="shared" si="11"/>
        <v>4.9821430395236364E-2</v>
      </c>
      <c r="H73" s="302">
        <f t="shared" si="11"/>
        <v>4.716958934108377E-2</v>
      </c>
      <c r="I73" s="302">
        <f t="shared" si="11"/>
        <v>4.4528331788146337E-2</v>
      </c>
      <c r="J73" s="302">
        <f t="shared" si="11"/>
        <v>5.2071587603298997E-2</v>
      </c>
      <c r="K73" s="302">
        <f t="shared" si="11"/>
        <v>4.0673056917709664E-2</v>
      </c>
      <c r="L73" s="302">
        <f t="shared" si="11"/>
        <v>3.802807756260989E-2</v>
      </c>
      <c r="M73" s="302">
        <f t="shared" si="11"/>
        <v>3.620347942211842E-2</v>
      </c>
      <c r="N73" s="302">
        <f t="shared" si="11"/>
        <v>3.8508057931570076E-2</v>
      </c>
      <c r="O73" s="302">
        <f t="shared" si="11"/>
        <v>3.9075105202437496E-2</v>
      </c>
      <c r="P73" s="302">
        <f t="shared" si="11"/>
        <v>4.5539685779727911E-2</v>
      </c>
      <c r="Q73" s="302">
        <f t="shared" si="11"/>
        <v>4.2032483043924901E-2</v>
      </c>
      <c r="R73" s="302">
        <f t="shared" si="11"/>
        <v>3.3484876564328352E-2</v>
      </c>
      <c r="S73" s="302">
        <f t="shared" si="11"/>
        <v>4.5100244151789141E-2</v>
      </c>
      <c r="T73" s="302">
        <f t="shared" si="11"/>
        <v>2.3699207341050299E-2</v>
      </c>
      <c r="U73" s="302">
        <f t="shared" si="11"/>
        <v>3.0754668683912013E-2</v>
      </c>
      <c r="V73" s="302">
        <f t="shared" si="11"/>
        <v>2.8206519015431801E-2</v>
      </c>
      <c r="W73" s="302">
        <f t="shared" si="11"/>
        <v>5.0781580123202393E-2</v>
      </c>
      <c r="X73" s="302">
        <f t="shared" si="11"/>
        <v>5.1892558132597397E-2</v>
      </c>
      <c r="Y73" s="302">
        <f t="shared" si="11"/>
        <v>5.1099938956959648E-2</v>
      </c>
      <c r="DA73" s="72"/>
    </row>
    <row r="74" spans="1:105" ht="12" customHeight="1" x14ac:dyDescent="0.25">
      <c r="A74" s="62" t="s">
        <v>2741</v>
      </c>
      <c r="B74" s="302">
        <f t="shared" ref="B74:Y74" si="12">IF(B$46=0,0,B$46/B$5)</f>
        <v>3.6359006867222238E-2</v>
      </c>
      <c r="C74" s="302">
        <f t="shared" si="12"/>
        <v>3.5805824949669926E-2</v>
      </c>
      <c r="D74" s="302">
        <f t="shared" si="12"/>
        <v>3.5136614756649802E-2</v>
      </c>
      <c r="E74" s="302">
        <f t="shared" si="12"/>
        <v>3.3716301980662777E-2</v>
      </c>
      <c r="F74" s="302">
        <f t="shared" si="12"/>
        <v>3.2955027459017093E-2</v>
      </c>
      <c r="G74" s="302">
        <f t="shared" si="12"/>
        <v>3.3373840127351478E-2</v>
      </c>
      <c r="H74" s="302">
        <f t="shared" si="12"/>
        <v>3.160003650690054E-2</v>
      </c>
      <c r="I74" s="302">
        <f t="shared" si="12"/>
        <v>2.9840817294024664E-2</v>
      </c>
      <c r="J74" s="302">
        <f t="shared" si="12"/>
        <v>3.497343004837436E-2</v>
      </c>
      <c r="K74" s="302">
        <f t="shared" si="12"/>
        <v>2.7303153502438671E-2</v>
      </c>
      <c r="L74" s="302">
        <f t="shared" si="12"/>
        <v>2.553734749046175E-2</v>
      </c>
      <c r="M74" s="302">
        <f t="shared" si="12"/>
        <v>2.4284294020564035E-2</v>
      </c>
      <c r="N74" s="302">
        <f t="shared" si="12"/>
        <v>2.5902319723218929E-2</v>
      </c>
      <c r="O74" s="302">
        <f t="shared" si="12"/>
        <v>2.6268797920036779E-2</v>
      </c>
      <c r="P74" s="302">
        <f t="shared" si="12"/>
        <v>3.0623298261628601E-2</v>
      </c>
      <c r="Q74" s="302">
        <f t="shared" si="12"/>
        <v>2.8294861450065767E-2</v>
      </c>
      <c r="R74" s="302">
        <f t="shared" si="12"/>
        <v>2.2528099028722944E-2</v>
      </c>
      <c r="S74" s="302">
        <f t="shared" si="12"/>
        <v>3.0358138941328505E-2</v>
      </c>
      <c r="T74" s="302">
        <f t="shared" si="12"/>
        <v>1.5963521129040599E-2</v>
      </c>
      <c r="U74" s="302">
        <f t="shared" si="12"/>
        <v>2.0716688342634491E-2</v>
      </c>
      <c r="V74" s="302">
        <f t="shared" si="12"/>
        <v>1.9003163678094428E-2</v>
      </c>
      <c r="W74" s="302">
        <f t="shared" si="12"/>
        <v>3.4211863596729376E-2</v>
      </c>
      <c r="X74" s="302">
        <f t="shared" si="12"/>
        <v>3.4936514881613208E-2</v>
      </c>
      <c r="Y74" s="302">
        <f t="shared" si="12"/>
        <v>3.4437137467267079E-2</v>
      </c>
      <c r="DA74" s="72"/>
    </row>
    <row r="75" spans="1:105" ht="12" customHeight="1" x14ac:dyDescent="0.25">
      <c r="A75" s="62" t="s">
        <v>2753</v>
      </c>
      <c r="B75" s="302">
        <f t="shared" ref="B75:Y75" si="13">IF(B$57=0,0,B$57/B$5)</f>
        <v>0</v>
      </c>
      <c r="C75" s="302">
        <f t="shared" si="13"/>
        <v>0</v>
      </c>
      <c r="D75" s="302">
        <f t="shared" si="13"/>
        <v>0</v>
      </c>
      <c r="E75" s="302">
        <f t="shared" si="13"/>
        <v>0</v>
      </c>
      <c r="F75" s="302">
        <f t="shared" si="13"/>
        <v>0</v>
      </c>
      <c r="G75" s="302">
        <f t="shared" si="13"/>
        <v>0</v>
      </c>
      <c r="H75" s="302">
        <f t="shared" si="13"/>
        <v>0</v>
      </c>
      <c r="I75" s="302">
        <f t="shared" si="13"/>
        <v>0</v>
      </c>
      <c r="J75" s="302">
        <f t="shared" si="13"/>
        <v>0</v>
      </c>
      <c r="K75" s="302">
        <f t="shared" si="13"/>
        <v>0</v>
      </c>
      <c r="L75" s="302">
        <f t="shared" si="13"/>
        <v>0</v>
      </c>
      <c r="M75" s="302">
        <f t="shared" si="13"/>
        <v>0</v>
      </c>
      <c r="N75" s="302">
        <f t="shared" si="13"/>
        <v>0</v>
      </c>
      <c r="O75" s="302">
        <f t="shared" si="13"/>
        <v>0</v>
      </c>
      <c r="P75" s="302">
        <f t="shared" si="13"/>
        <v>0</v>
      </c>
      <c r="Q75" s="302">
        <f t="shared" si="13"/>
        <v>0</v>
      </c>
      <c r="R75" s="302">
        <f t="shared" si="13"/>
        <v>0</v>
      </c>
      <c r="S75" s="302">
        <f t="shared" si="13"/>
        <v>0</v>
      </c>
      <c r="T75" s="302">
        <f t="shared" si="13"/>
        <v>0</v>
      </c>
      <c r="U75" s="302">
        <f t="shared" si="13"/>
        <v>0</v>
      </c>
      <c r="V75" s="302">
        <f t="shared" si="13"/>
        <v>0</v>
      </c>
      <c r="W75" s="302">
        <f t="shared" si="13"/>
        <v>0</v>
      </c>
      <c r="X75" s="302">
        <f t="shared" si="13"/>
        <v>0</v>
      </c>
      <c r="Y75" s="302">
        <f t="shared" si="13"/>
        <v>0</v>
      </c>
      <c r="DA75" s="72"/>
    </row>
    <row r="76" spans="1:105" ht="12" customHeight="1" x14ac:dyDescent="0.25">
      <c r="A76" s="62" t="s">
        <v>2755</v>
      </c>
      <c r="B76" s="302">
        <f t="shared" ref="B76:Y76" si="14">IF(B$58=0,0,B$58/B$5)</f>
        <v>0.14531262700918429</v>
      </c>
      <c r="C76" s="302">
        <f t="shared" si="14"/>
        <v>0.14685997643963622</v>
      </c>
      <c r="D76" s="302">
        <f t="shared" si="14"/>
        <v>0.15039052767221439</v>
      </c>
      <c r="E76" s="302">
        <f t="shared" si="14"/>
        <v>0.15683914570623977</v>
      </c>
      <c r="F76" s="302">
        <f t="shared" si="14"/>
        <v>0.16033016981742113</v>
      </c>
      <c r="G76" s="302">
        <f t="shared" si="14"/>
        <v>0.15880377465043641</v>
      </c>
      <c r="H76" s="302">
        <f t="shared" si="14"/>
        <v>0.16703900107748293</v>
      </c>
      <c r="I76" s="302">
        <f t="shared" si="14"/>
        <v>0.1749129836049938</v>
      </c>
      <c r="J76" s="302">
        <f t="shared" si="14"/>
        <v>0.14813845983806406</v>
      </c>
      <c r="K76" s="302">
        <f t="shared" si="14"/>
        <v>0.18648261316328074</v>
      </c>
      <c r="L76" s="302">
        <f t="shared" si="14"/>
        <v>0.19431212417702742</v>
      </c>
      <c r="M76" s="302">
        <f t="shared" si="14"/>
        <v>0.19957118018104547</v>
      </c>
      <c r="N76" s="302">
        <f t="shared" si="14"/>
        <v>0.193092223045957</v>
      </c>
      <c r="O76" s="302">
        <f t="shared" si="14"/>
        <v>0.19128240663163232</v>
      </c>
      <c r="P76" s="302">
        <f t="shared" si="14"/>
        <v>0.17133430092171179</v>
      </c>
      <c r="Q76" s="302">
        <f t="shared" si="14"/>
        <v>0.18238877945287812</v>
      </c>
      <c r="R76" s="302">
        <f t="shared" si="14"/>
        <v>0.20740491194447405</v>
      </c>
      <c r="S76" s="302">
        <f t="shared" si="14"/>
        <v>0.17262434511089755</v>
      </c>
      <c r="T76" s="302">
        <f t="shared" si="14"/>
        <v>0.2344281560642737</v>
      </c>
      <c r="U76" s="302">
        <f t="shared" si="14"/>
        <v>0.21556548922607929</v>
      </c>
      <c r="V76" s="302">
        <f t="shared" si="14"/>
        <v>0.2227189541198171</v>
      </c>
      <c r="W76" s="302">
        <f t="shared" si="14"/>
        <v>0.1525994840686524</v>
      </c>
      <c r="X76" s="302">
        <f t="shared" si="14"/>
        <v>0.150859315759337</v>
      </c>
      <c r="Y76" s="302">
        <f t="shared" si="14"/>
        <v>0.15247728252923393</v>
      </c>
      <c r="DA76" s="72"/>
    </row>
    <row r="77" spans="1:105" ht="12" customHeight="1" x14ac:dyDescent="0.25">
      <c r="A77" s="41" t="s">
        <v>2757</v>
      </c>
      <c r="B77" s="235">
        <f t="shared" ref="B77:Y77" si="15">IF(B$59=0,0,B$59/B$5)</f>
        <v>3.6578390029250667E-2</v>
      </c>
      <c r="C77" s="235">
        <f t="shared" si="15"/>
        <v>3.6967891975114145E-2</v>
      </c>
      <c r="D77" s="235">
        <f t="shared" si="15"/>
        <v>3.7856609512340503E-2</v>
      </c>
      <c r="E77" s="235">
        <f t="shared" si="15"/>
        <v>3.9479868760026758E-2</v>
      </c>
      <c r="F77" s="235">
        <f t="shared" si="15"/>
        <v>4.0358636449858973E-2</v>
      </c>
      <c r="G77" s="235">
        <f t="shared" si="15"/>
        <v>3.9974409153815324E-2</v>
      </c>
      <c r="H77" s="235">
        <f t="shared" si="15"/>
        <v>4.2047397100063569E-2</v>
      </c>
      <c r="I77" s="235">
        <f t="shared" si="15"/>
        <v>4.4029451997168886E-2</v>
      </c>
      <c r="J77" s="235">
        <f t="shared" si="15"/>
        <v>3.7289714416536647E-2</v>
      </c>
      <c r="K77" s="235">
        <f t="shared" si="15"/>
        <v>4.6941782681619457E-2</v>
      </c>
      <c r="L77" s="235">
        <f t="shared" si="15"/>
        <v>4.8912643118827294E-2</v>
      </c>
      <c r="M77" s="235">
        <f t="shared" si="15"/>
        <v>5.0236463392811376E-2</v>
      </c>
      <c r="N77" s="235">
        <f t="shared" si="15"/>
        <v>4.8605567124897338E-2</v>
      </c>
      <c r="O77" s="235">
        <f t="shared" si="15"/>
        <v>4.8149996456008926E-2</v>
      </c>
      <c r="P77" s="235">
        <f t="shared" si="15"/>
        <v>4.3128618713274433E-2</v>
      </c>
      <c r="Q77" s="235">
        <f t="shared" si="15"/>
        <v>4.5911274533387211E-2</v>
      </c>
      <c r="R77" s="235">
        <f t="shared" si="15"/>
        <v>5.2208386285713948E-2</v>
      </c>
      <c r="S77" s="235">
        <f t="shared" si="15"/>
        <v>4.3453351260460592E-2</v>
      </c>
      <c r="T77" s="235">
        <f t="shared" si="15"/>
        <v>5.9010732259455183E-2</v>
      </c>
      <c r="U77" s="235">
        <f t="shared" si="15"/>
        <v>5.426258339723912E-2</v>
      </c>
      <c r="V77" s="235">
        <f t="shared" si="15"/>
        <v>5.606326813007486E-2</v>
      </c>
      <c r="W77" s="235">
        <f t="shared" si="15"/>
        <v>3.841265250935693E-2</v>
      </c>
      <c r="X77" s="235">
        <f t="shared" si="15"/>
        <v>3.7974613803122136E-2</v>
      </c>
      <c r="Y77" s="235">
        <f t="shared" si="15"/>
        <v>3.8381891689302783E-2</v>
      </c>
      <c r="DA77" s="97"/>
    </row>
    <row r="78" spans="1:105" ht="12" customHeight="1" x14ac:dyDescent="0.25">
      <c r="A78" s="171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X78" s="171"/>
      <c r="Y78" s="171"/>
      <c r="DA78" s="175"/>
    </row>
    <row r="79" spans="1:105" ht="15" customHeight="1" x14ac:dyDescent="0.25">
      <c r="A79" s="32" t="s">
        <v>341</v>
      </c>
      <c r="B79" s="257"/>
      <c r="C79" s="257"/>
      <c r="D79" s="257"/>
      <c r="E79" s="257"/>
      <c r="F79" s="257"/>
      <c r="G79" s="257"/>
      <c r="H79" s="257"/>
      <c r="I79" s="257"/>
      <c r="J79" s="257"/>
      <c r="K79" s="257"/>
      <c r="L79" s="257"/>
      <c r="M79" s="257"/>
      <c r="N79" s="257"/>
      <c r="O79" s="257"/>
      <c r="P79" s="257"/>
      <c r="Q79" s="257"/>
      <c r="R79" s="257"/>
      <c r="S79" s="257"/>
      <c r="T79" s="257"/>
      <c r="U79" s="257"/>
      <c r="V79" s="257"/>
      <c r="W79" s="257"/>
      <c r="X79" s="257"/>
      <c r="Y79" s="257"/>
      <c r="DA79" s="88"/>
    </row>
    <row r="80" spans="1:105" ht="12" customHeight="1" x14ac:dyDescent="0.25">
      <c r="A80" s="172"/>
      <c r="B80" s="172"/>
      <c r="C80" s="172"/>
      <c r="D80" s="172"/>
      <c r="E80" s="172"/>
      <c r="F80" s="172"/>
      <c r="G80" s="172"/>
      <c r="H80" s="172"/>
      <c r="I80" s="172"/>
      <c r="J80" s="172"/>
      <c r="K80" s="172"/>
      <c r="L80" s="172"/>
      <c r="M80" s="172"/>
      <c r="N80" s="172"/>
      <c r="O80" s="172"/>
      <c r="P80" s="172"/>
      <c r="Q80" s="172"/>
      <c r="R80" s="172"/>
      <c r="S80" s="172"/>
      <c r="T80" s="172"/>
      <c r="U80" s="172"/>
      <c r="V80" s="172"/>
      <c r="W80" s="172"/>
      <c r="X80" s="172"/>
      <c r="Y80" s="172"/>
      <c r="DA80" s="176"/>
    </row>
    <row r="81" spans="1:105" ht="12" customHeight="1" x14ac:dyDescent="0.25">
      <c r="A81" s="35" t="s">
        <v>25</v>
      </c>
      <c r="B81" s="322">
        <f>IF(B$5=0,0,B$5/TEL_fec!B$5)</f>
        <v>0.45235688180077466</v>
      </c>
      <c r="C81" s="322">
        <f>IF(C$5=0,0,C$5/TEL_fec!C$5)</f>
        <v>0.45589970320753481</v>
      </c>
      <c r="D81" s="322">
        <f>IF(D$5=0,0,D$5/TEL_fec!D$5)</f>
        <v>0.45633694918340106</v>
      </c>
      <c r="E81" s="322">
        <f>IF(E$5=0,0,E$5/TEL_fec!E$5)</f>
        <v>0.45988327443282701</v>
      </c>
      <c r="F81" s="322">
        <f>IF(F$5=0,0,F$5/TEL_fec!F$5)</f>
        <v>0.46135870595209416</v>
      </c>
      <c r="G81" s="322">
        <f>IF(G$5=0,0,G$5/TEL_fec!G$5)</f>
        <v>0.458606104153789</v>
      </c>
      <c r="H81" s="322">
        <f>IF(H$5=0,0,H$5/TEL_fec!H$5)</f>
        <v>0.46148569187364918</v>
      </c>
      <c r="I81" s="322">
        <f>IF(I$5=0,0,I$5/TEL_fec!I$5)</f>
        <v>0.46591982849644142</v>
      </c>
      <c r="J81" s="322">
        <f>IF(J$5=0,0,J$5/TEL_fec!J$5)</f>
        <v>0.46995229117816162</v>
      </c>
      <c r="K81" s="322">
        <f>IF(K$5=0,0,K$5/TEL_fec!K$5)</f>
        <v>0.47190876400637061</v>
      </c>
      <c r="L81" s="322">
        <f>IF(L$5=0,0,L$5/TEL_fec!L$5)</f>
        <v>0.47448477498558689</v>
      </c>
      <c r="M81" s="322">
        <f>IF(M$5=0,0,M$5/TEL_fec!M$5)</f>
        <v>0.47640829713044913</v>
      </c>
      <c r="N81" s="322">
        <f>IF(N$5=0,0,N$5/TEL_fec!N$5)</f>
        <v>0.48251373244056706</v>
      </c>
      <c r="O81" s="322">
        <f>IF(O$5=0,0,O$5/TEL_fec!O$5)</f>
        <v>0.48052518386133192</v>
      </c>
      <c r="P81" s="322">
        <f>IF(P$5=0,0,P$5/TEL_fec!P$5)</f>
        <v>0.47698217318814623</v>
      </c>
      <c r="Q81" s="322">
        <f>IF(Q$5=0,0,Q$5/TEL_fec!Q$5)</f>
        <v>0.48195982774889151</v>
      </c>
      <c r="R81" s="322">
        <f>IF(R$5=0,0,R$5/TEL_fec!R$5)</f>
        <v>0.48601329662081139</v>
      </c>
      <c r="S81" s="322">
        <f>IF(S$5=0,0,S$5/TEL_fec!S$5)</f>
        <v>0.47911484253509307</v>
      </c>
      <c r="T81" s="322">
        <f>IF(T$5=0,0,T$5/TEL_fec!T$5)</f>
        <v>0.494474293468464</v>
      </c>
      <c r="U81" s="322">
        <f>IF(U$5=0,0,U$5/TEL_fec!U$5)</f>
        <v>0.490292871846434</v>
      </c>
      <c r="V81" s="322">
        <f>IF(V$5=0,0,V$5/TEL_fec!V$5)</f>
        <v>0.4924107667874883</v>
      </c>
      <c r="W81" s="322">
        <f>IF(W$5=0,0,W$5/TEL_fec!W$5)</f>
        <v>0.48136796624170775</v>
      </c>
      <c r="X81" s="322">
        <f>IF(X$5=0,0,X$5/TEL_fec!X$5)</f>
        <v>0.47437946437479106</v>
      </c>
      <c r="Y81" s="322">
        <f>IF(Y$5=0,0,Y$5/TEL_fec!Y$5)</f>
        <v>0.47978751041095924</v>
      </c>
      <c r="DA81" s="95"/>
    </row>
    <row r="82" spans="1:105" ht="12" customHeight="1" x14ac:dyDescent="0.25">
      <c r="A82" s="55" t="s">
        <v>91</v>
      </c>
      <c r="B82" s="334">
        <f>IF(B$6=0,0,B$6/TEL_fec!B$6)</f>
        <v>0.47775274053000333</v>
      </c>
      <c r="C82" s="334">
        <f>IF(C$6=0,0,C$6/TEL_fec!C$6)</f>
        <v>0.47775274053000338</v>
      </c>
      <c r="D82" s="334">
        <f>IF(D$6=0,0,D$6/TEL_fec!D$6)</f>
        <v>0.47775274053000338</v>
      </c>
      <c r="E82" s="334">
        <f>IF(E$6=0,0,E$6/TEL_fec!E$6)</f>
        <v>0.47775274053000344</v>
      </c>
      <c r="F82" s="334">
        <f>IF(F$6=0,0,F$6/TEL_fec!F$6)</f>
        <v>0.47775274053000338</v>
      </c>
      <c r="G82" s="334">
        <f>IF(G$6=0,0,G$6/TEL_fec!G$6)</f>
        <v>0.47775274053000355</v>
      </c>
      <c r="H82" s="334">
        <f>IF(H$6=0,0,H$6/TEL_fec!H$6)</f>
        <v>0.47775274053000338</v>
      </c>
      <c r="I82" s="334">
        <f>IF(I$6=0,0,I$6/TEL_fec!I$6)</f>
        <v>0.47775274053000344</v>
      </c>
      <c r="J82" s="334">
        <f>IF(J$6=0,0,J$6/TEL_fec!J$6)</f>
        <v>0.47775274053000349</v>
      </c>
      <c r="K82" s="334">
        <f>IF(K$6=0,0,K$6/TEL_fec!K$6)</f>
        <v>0.47775274053000333</v>
      </c>
      <c r="L82" s="334">
        <f>IF(L$6=0,0,L$6/TEL_fec!L$6)</f>
        <v>0.47775274053000349</v>
      </c>
      <c r="M82" s="334">
        <f>IF(M$6=0,0,M$6/TEL_fec!M$6)</f>
        <v>0.47775274053000344</v>
      </c>
      <c r="N82" s="334">
        <f>IF(N$6=0,0,N$6/TEL_fec!N$6)</f>
        <v>0.47775274053000338</v>
      </c>
      <c r="O82" s="334">
        <f>IF(O$6=0,0,O$6/TEL_fec!O$6)</f>
        <v>0.47775274053000338</v>
      </c>
      <c r="P82" s="334">
        <f>IF(P$6=0,0,P$6/TEL_fec!P$6)</f>
        <v>0.47775274053000333</v>
      </c>
      <c r="Q82" s="334">
        <f>IF(Q$6=0,0,Q$6/TEL_fec!Q$6)</f>
        <v>0.47775274053000355</v>
      </c>
      <c r="R82" s="334">
        <f>IF(R$6=0,0,R$6/TEL_fec!R$6)</f>
        <v>0.47775274053000338</v>
      </c>
      <c r="S82" s="334">
        <f>IF(S$6=0,0,S$6/TEL_fec!S$6)</f>
        <v>0.47775274053000361</v>
      </c>
      <c r="T82" s="334">
        <f>IF(T$6=0,0,T$6/TEL_fec!T$6)</f>
        <v>0.47775274053000344</v>
      </c>
      <c r="U82" s="334">
        <f>IF(U$6=0,0,U$6/TEL_fec!U$6)</f>
        <v>0.47775274053000338</v>
      </c>
      <c r="V82" s="334">
        <f>IF(V$6=0,0,V$6/TEL_fec!V$6)</f>
        <v>0.47775274053000361</v>
      </c>
      <c r="W82" s="334">
        <f>IF(W$6=0,0,W$6/TEL_fec!W$6)</f>
        <v>0.47775274053000327</v>
      </c>
      <c r="X82" s="334">
        <f>IF(X$6=0,0,X$6/TEL_fec!X$6)</f>
        <v>0.47775274053000327</v>
      </c>
      <c r="Y82" s="334">
        <f>IF(Y$6=0,0,Y$6/TEL_fec!Y$6)</f>
        <v>0.47775274053000361</v>
      </c>
      <c r="DA82" s="67"/>
    </row>
    <row r="83" spans="1:105" ht="12" customHeight="1" x14ac:dyDescent="0.25">
      <c r="A83" s="173" t="s">
        <v>92</v>
      </c>
      <c r="B83" s="335">
        <f>IF(B$7=0,0,B$7/TEL_fec!B$7)</f>
        <v>0.12272355901667231</v>
      </c>
      <c r="C83" s="335">
        <f>IF(C$7=0,0,C$7/TEL_fec!C$7)</f>
        <v>0.12272355901667233</v>
      </c>
      <c r="D83" s="335">
        <f>IF(D$7=0,0,D$7/TEL_fec!D$7)</f>
        <v>0.12272355901667233</v>
      </c>
      <c r="E83" s="335">
        <f>IF(E$7=0,0,E$7/TEL_fec!E$7)</f>
        <v>0.12272355901667231</v>
      </c>
      <c r="F83" s="335">
        <f>IF(F$7=0,0,F$7/TEL_fec!F$7)</f>
        <v>0.12272355901667231</v>
      </c>
      <c r="G83" s="335">
        <f>IF(G$7=0,0,G$7/TEL_fec!G$7)</f>
        <v>0.12272355901667233</v>
      </c>
      <c r="H83" s="335">
        <f>IF(H$7=0,0,H$7/TEL_fec!H$7)</f>
        <v>0.12272355901667233</v>
      </c>
      <c r="I83" s="335">
        <f>IF(I$7=0,0,I$7/TEL_fec!I$7)</f>
        <v>0.1227235590166723</v>
      </c>
      <c r="J83" s="335">
        <f>IF(J$7=0,0,J$7/TEL_fec!J$7)</f>
        <v>0.1227235590166723</v>
      </c>
      <c r="K83" s="335">
        <f>IF(K$7=0,0,K$7/TEL_fec!K$7)</f>
        <v>0.1227235590166723</v>
      </c>
      <c r="L83" s="335">
        <f>IF(L$7=0,0,L$7/TEL_fec!L$7)</f>
        <v>0.12272355901667231</v>
      </c>
      <c r="M83" s="335">
        <f>IF(M$7=0,0,M$7/TEL_fec!M$7)</f>
        <v>0.12272355901667235</v>
      </c>
      <c r="N83" s="335">
        <f>IF(N$7=0,0,N$7/TEL_fec!N$7)</f>
        <v>0.12272355901667237</v>
      </c>
      <c r="O83" s="335">
        <f>IF(O$7=0,0,O$7/TEL_fec!O$7)</f>
        <v>0.12272355901667234</v>
      </c>
      <c r="P83" s="335">
        <f>IF(P$7=0,0,P$7/TEL_fec!P$7)</f>
        <v>0.12272355901667235</v>
      </c>
      <c r="Q83" s="335">
        <f>IF(Q$7=0,0,Q$7/TEL_fec!Q$7)</f>
        <v>0.1227235590166723</v>
      </c>
      <c r="R83" s="335">
        <f>IF(R$7=0,0,R$7/TEL_fec!R$7)</f>
        <v>0.12272355901667227</v>
      </c>
      <c r="S83" s="335">
        <f>IF(S$7=0,0,S$7/TEL_fec!S$7)</f>
        <v>0.12272355901667235</v>
      </c>
      <c r="T83" s="335">
        <f>IF(T$7=0,0,T$7/TEL_fec!T$7)</f>
        <v>0.12272355901667231</v>
      </c>
      <c r="U83" s="335">
        <f>IF(U$7=0,0,U$7/TEL_fec!U$7)</f>
        <v>0.12272355901667233</v>
      </c>
      <c r="V83" s="335">
        <f>IF(V$7=0,0,V$7/TEL_fec!V$7)</f>
        <v>0.12272355901667235</v>
      </c>
      <c r="W83" s="335">
        <f>IF(W$7=0,0,W$7/TEL_fec!W$7)</f>
        <v>0.12272355901667234</v>
      </c>
      <c r="X83" s="335">
        <f>IF(X$7=0,0,X$7/TEL_fec!X$7)</f>
        <v>0.12272355901667224</v>
      </c>
      <c r="Y83" s="335">
        <f>IF(Y$7=0,0,Y$7/TEL_fec!Y$7)</f>
        <v>0.12272355901667238</v>
      </c>
      <c r="DA83" s="177"/>
    </row>
    <row r="84" spans="1:105" ht="12" customHeight="1" x14ac:dyDescent="0.25">
      <c r="A84" s="173" t="s">
        <v>93</v>
      </c>
      <c r="B84" s="335">
        <f>IF(B$8=0,0,B$8/TEL_fec!B$8)</f>
        <v>0.66162733125007811</v>
      </c>
      <c r="C84" s="335">
        <f>IF(C$8=0,0,C$8/TEL_fec!C$8)</f>
        <v>0.66162733125007811</v>
      </c>
      <c r="D84" s="335">
        <f>IF(D$8=0,0,D$8/TEL_fec!D$8)</f>
        <v>0.661627331250078</v>
      </c>
      <c r="E84" s="335">
        <f>IF(E$8=0,0,E$8/TEL_fec!E$8)</f>
        <v>0.66162733125007822</v>
      </c>
      <c r="F84" s="335">
        <f>IF(F$8=0,0,F$8/TEL_fec!F$8)</f>
        <v>0.661627331250078</v>
      </c>
      <c r="G84" s="335">
        <f>IF(G$8=0,0,G$8/TEL_fec!G$8)</f>
        <v>0.66162733125007833</v>
      </c>
      <c r="H84" s="335">
        <f>IF(H$8=0,0,H$8/TEL_fec!H$8)</f>
        <v>0.66162733125007833</v>
      </c>
      <c r="I84" s="335">
        <f>IF(I$8=0,0,I$8/TEL_fec!I$8)</f>
        <v>0.66162733125007811</v>
      </c>
      <c r="J84" s="335">
        <f>IF(J$8=0,0,J$8/TEL_fec!J$8)</f>
        <v>0.66162733125007822</v>
      </c>
      <c r="K84" s="335">
        <f>IF(K$8=0,0,K$8/TEL_fec!K$8)</f>
        <v>0.661627331250078</v>
      </c>
      <c r="L84" s="335">
        <f>IF(L$8=0,0,L$8/TEL_fec!L$8)</f>
        <v>0.66162733125007789</v>
      </c>
      <c r="M84" s="335">
        <f>IF(M$8=0,0,M$8/TEL_fec!M$8)</f>
        <v>0.66162733125007789</v>
      </c>
      <c r="N84" s="335">
        <f>IF(N$8=0,0,N$8/TEL_fec!N$8)</f>
        <v>0.66162733125007822</v>
      </c>
      <c r="O84" s="335">
        <f>IF(O$8=0,0,O$8/TEL_fec!O$8)</f>
        <v>0.661627331250078</v>
      </c>
      <c r="P84" s="335">
        <f>IF(P$8=0,0,P$8/TEL_fec!P$8)</f>
        <v>0.66162733125007811</v>
      </c>
      <c r="Q84" s="335">
        <f>IF(Q$8=0,0,Q$8/TEL_fec!Q$8)</f>
        <v>0.66162733125007811</v>
      </c>
      <c r="R84" s="335">
        <f>IF(R$8=0,0,R$8/TEL_fec!R$8)</f>
        <v>0.66162733125007811</v>
      </c>
      <c r="S84" s="335">
        <f>IF(S$8=0,0,S$8/TEL_fec!S$8)</f>
        <v>0.66162733125007811</v>
      </c>
      <c r="T84" s="335">
        <f>IF(T$8=0,0,T$8/TEL_fec!T$8)</f>
        <v>0.66162733125007833</v>
      </c>
      <c r="U84" s="335">
        <f>IF(U$8=0,0,U$8/TEL_fec!U$8)</f>
        <v>0.66162733125007789</v>
      </c>
      <c r="V84" s="335">
        <f>IF(V$8=0,0,V$8/TEL_fec!V$8)</f>
        <v>0.661627331250078</v>
      </c>
      <c r="W84" s="335">
        <f>IF(W$8=0,0,W$8/TEL_fec!W$8)</f>
        <v>0.66162733125007811</v>
      </c>
      <c r="X84" s="335">
        <f>IF(X$8=0,0,X$8/TEL_fec!X$8)</f>
        <v>0.66162733125007811</v>
      </c>
      <c r="Y84" s="335">
        <f>IF(Y$8=0,0,Y$8/TEL_fec!Y$8)</f>
        <v>0.66162733125007822</v>
      </c>
      <c r="DA84" s="177"/>
    </row>
    <row r="85" spans="1:105" ht="12" customHeight="1" x14ac:dyDescent="0.25">
      <c r="A85" s="173" t="s">
        <v>94</v>
      </c>
      <c r="B85" s="335">
        <f>IF(B$9=0,0,B$9/TEL_fec!B$9)</f>
        <v>0.47562083014713535</v>
      </c>
      <c r="C85" s="335">
        <f>IF(C$9=0,0,C$9/TEL_fec!C$9)</f>
        <v>0.47562083014713524</v>
      </c>
      <c r="D85" s="335">
        <f>IF(D$9=0,0,D$9/TEL_fec!D$9)</f>
        <v>0.47562083014713524</v>
      </c>
      <c r="E85" s="335">
        <f>IF(E$9=0,0,E$9/TEL_fec!E$9)</f>
        <v>0.47562083014713524</v>
      </c>
      <c r="F85" s="335">
        <f>IF(F$9=0,0,F$9/TEL_fec!F$9)</f>
        <v>0.47562083014713513</v>
      </c>
      <c r="G85" s="335">
        <f>IF(G$9=0,0,G$9/TEL_fec!G$9)</f>
        <v>0.47562083014713524</v>
      </c>
      <c r="H85" s="335">
        <f>IF(H$9=0,0,H$9/TEL_fec!H$9)</f>
        <v>0.4756208301471353</v>
      </c>
      <c r="I85" s="335">
        <f>IF(I$9=0,0,I$9/TEL_fec!I$9)</f>
        <v>0.47562083014713519</v>
      </c>
      <c r="J85" s="335">
        <f>IF(J$9=0,0,J$9/TEL_fec!J$9)</f>
        <v>0.47562083014713519</v>
      </c>
      <c r="K85" s="335">
        <f>IF(K$9=0,0,K$9/TEL_fec!K$9)</f>
        <v>0.47562083014713513</v>
      </c>
      <c r="L85" s="335">
        <f>IF(L$9=0,0,L$9/TEL_fec!L$9)</f>
        <v>0.47562083014713535</v>
      </c>
      <c r="M85" s="335">
        <f>IF(M$9=0,0,M$9/TEL_fec!M$9)</f>
        <v>0.47562083014713513</v>
      </c>
      <c r="N85" s="335">
        <f>IF(N$9=0,0,N$9/TEL_fec!N$9)</f>
        <v>0.47562083014713524</v>
      </c>
      <c r="O85" s="335">
        <f>IF(O$9=0,0,O$9/TEL_fec!O$9)</f>
        <v>0.47562083014713519</v>
      </c>
      <c r="P85" s="335">
        <f>IF(P$9=0,0,P$9/TEL_fec!P$9)</f>
        <v>0.47562083014713524</v>
      </c>
      <c r="Q85" s="335">
        <f>IF(Q$9=0,0,Q$9/TEL_fec!Q$9)</f>
        <v>0.47562083014713519</v>
      </c>
      <c r="R85" s="335">
        <f>IF(R$9=0,0,R$9/TEL_fec!R$9)</f>
        <v>0.47562083014713535</v>
      </c>
      <c r="S85" s="335">
        <f>IF(S$9=0,0,S$9/TEL_fec!S$9)</f>
        <v>0.47562083014713519</v>
      </c>
      <c r="T85" s="335">
        <f>IF(T$9=0,0,T$9/TEL_fec!T$9)</f>
        <v>0.47562083014713519</v>
      </c>
      <c r="U85" s="335">
        <f>IF(U$9=0,0,U$9/TEL_fec!U$9)</f>
        <v>0.47562083014713524</v>
      </c>
      <c r="V85" s="335">
        <f>IF(V$9=0,0,V$9/TEL_fec!V$9)</f>
        <v>0.47562083014713513</v>
      </c>
      <c r="W85" s="335">
        <f>IF(W$9=0,0,W$9/TEL_fec!W$9)</f>
        <v>0.4756208301471353</v>
      </c>
      <c r="X85" s="335">
        <f>IF(X$9=0,0,X$9/TEL_fec!X$9)</f>
        <v>0.47562083014713524</v>
      </c>
      <c r="Y85" s="335">
        <f>IF(Y$9=0,0,Y$9/TEL_fec!Y$9)</f>
        <v>0.47562083014713535</v>
      </c>
      <c r="DA85" s="177"/>
    </row>
    <row r="86" spans="1:105" ht="12" customHeight="1" x14ac:dyDescent="0.25">
      <c r="A86" s="56" t="s">
        <v>95</v>
      </c>
      <c r="B86" s="336">
        <f>IF(B$10=0,0,B$10/TEL_fec!B$10)</f>
        <v>0.72020534693674276</v>
      </c>
      <c r="C86" s="336">
        <f>IF(C$10=0,0,C$10/TEL_fec!C$10)</f>
        <v>0.71406717640964068</v>
      </c>
      <c r="D86" s="336">
        <f>IF(D$10=0,0,D$10/TEL_fec!D$10)</f>
        <v>0.72484269734343754</v>
      </c>
      <c r="E86" s="336">
        <f>IF(E$10=0,0,E$10/TEL_fec!E$10)</f>
        <v>0.72808287753029088</v>
      </c>
      <c r="F86" s="336">
        <f>IF(F$10=0,0,F$10/TEL_fec!F$10)</f>
        <v>0.73495849106607392</v>
      </c>
      <c r="G86" s="336">
        <f>IF(G$10=0,0,G$10/TEL_fec!G$10)</f>
        <v>0.73733559912050173</v>
      </c>
      <c r="H86" s="336">
        <f>IF(H$10=0,0,H$10/TEL_fec!H$10)</f>
        <v>0.75047090758390778</v>
      </c>
      <c r="I86" s="336">
        <f>IF(I$10=0,0,I$10/TEL_fec!I$10)</f>
        <v>0.75890987619852901</v>
      </c>
      <c r="J86" s="336">
        <f>IF(J$10=0,0,J$10/TEL_fec!J$10)</f>
        <v>0.70286325956990181</v>
      </c>
      <c r="K86" s="336">
        <f>IF(K$10=0,0,K$10/TEL_fec!K$10)</f>
        <v>0.76754225982793001</v>
      </c>
      <c r="L86" s="336">
        <f>IF(L$10=0,0,L$10/TEL_fec!L$10)</f>
        <v>0.7786369105575589</v>
      </c>
      <c r="M86" s="336">
        <f>IF(M$10=0,0,M$10/TEL_fec!M$10)</f>
        <v>0.78922842223867173</v>
      </c>
      <c r="N86" s="336">
        <f>IF(N$10=0,0,N$10/TEL_fec!N$10)</f>
        <v>0.77618017918864246</v>
      </c>
      <c r="O86" s="336">
        <f>IF(O$10=0,0,O$10/TEL_fec!O$10)</f>
        <v>0.77736014226728134</v>
      </c>
      <c r="P86" s="336">
        <f>IF(P$10=0,0,P$10/TEL_fec!P$10)</f>
        <v>0.74587770307904777</v>
      </c>
      <c r="Q86" s="336">
        <f>IF(Q$10=0,0,Q$10/TEL_fec!Q$10)</f>
        <v>0.75981147872943244</v>
      </c>
      <c r="R86" s="336">
        <f>IF(R$10=0,0,R$10/TEL_fec!R$10)</f>
        <v>0.79823360575397395</v>
      </c>
      <c r="S86" s="336">
        <f>IF(S$10=0,0,S$10/TEL_fec!S$10)</f>
        <v>0.74232992306610801</v>
      </c>
      <c r="T86" s="336">
        <f>IF(T$10=0,0,T$10/TEL_fec!T$10)</f>
        <v>0.81800355331029573</v>
      </c>
      <c r="U86" s="336">
        <f>IF(U$10=0,0,U$10/TEL_fec!U$10)</f>
        <v>0.80200742514467127</v>
      </c>
      <c r="V86" s="336">
        <f>IF(V$10=0,0,V$10/TEL_fec!V$10)</f>
        <v>0.80811739043227049</v>
      </c>
      <c r="W86" s="336">
        <f>IF(W$10=0,0,W$10/TEL_fec!W$10)</f>
        <v>0.70746213340962205</v>
      </c>
      <c r="X86" s="336">
        <f>IF(X$10=0,0,X$10/TEL_fec!X$10)</f>
        <v>0.72348097577439963</v>
      </c>
      <c r="Y86" s="336">
        <f>IF(Y$10=0,0,Y$10/TEL_fec!Y$10)</f>
        <v>0.71610474080896847</v>
      </c>
      <c r="DA86" s="68"/>
    </row>
    <row r="87" spans="1:105" ht="12" customHeight="1" x14ac:dyDescent="0.25">
      <c r="A87" s="174" t="s">
        <v>2707</v>
      </c>
      <c r="B87" s="349">
        <f>IF(B$16=0,0,B$16/TEL_fec!B$16)</f>
        <v>0.4746002382899574</v>
      </c>
      <c r="C87" s="349">
        <f>IF(C$16=0,0,C$16/TEL_fec!C$16)</f>
        <v>0.48015577453845332</v>
      </c>
      <c r="D87" s="349">
        <f>IF(D$16=0,0,D$16/TEL_fec!D$16)</f>
        <v>0.4791272040159168</v>
      </c>
      <c r="E87" s="349">
        <f>IF(E$16=0,0,E$16/TEL_fec!E$16)</f>
        <v>0.4832047559157896</v>
      </c>
      <c r="F87" s="349">
        <f>IF(F$16=0,0,F$16/TEL_fec!F$16)</f>
        <v>0.48411964566883448</v>
      </c>
      <c r="G87" s="349">
        <f>IF(G$16=0,0,G$16/TEL_fec!G$16)</f>
        <v>0.47934181180984342</v>
      </c>
      <c r="H87" s="349">
        <f>IF(H$16=0,0,H$16/TEL_fec!H$16)</f>
        <v>0.48056533405393326</v>
      </c>
      <c r="I87" s="349">
        <f>IF(I$16=0,0,I$16/TEL_fec!I$16)</f>
        <v>0.48562482421648495</v>
      </c>
      <c r="J87" s="349">
        <f>IF(J$16=0,0,J$16/TEL_fec!J$16)</f>
        <v>0.50635682557815798</v>
      </c>
      <c r="K87" s="349">
        <f>IF(K$16=0,0,K$16/TEL_fec!K$16)</f>
        <v>0.49357813886132695</v>
      </c>
      <c r="L87" s="349">
        <f>IF(L$16=0,0,L$16/TEL_fec!L$16)</f>
        <v>0.49467067754892979</v>
      </c>
      <c r="M87" s="349">
        <f>IF(M$16=0,0,M$16/TEL_fec!M$16)</f>
        <v>0.49491401991375611</v>
      </c>
      <c r="N87" s="349">
        <f>IF(N$16=0,0,N$16/TEL_fec!N$16)</f>
        <v>0.51858714261815364</v>
      </c>
      <c r="O87" s="349">
        <f>IF(O$16=0,0,O$16/TEL_fec!O$16)</f>
        <v>0.51326840380112082</v>
      </c>
      <c r="P87" s="349">
        <f>IF(P$16=0,0,P$16/TEL_fec!P$16)</f>
        <v>0.51465654111950476</v>
      </c>
      <c r="Q87" s="349">
        <f>IF(Q$16=0,0,Q$16/TEL_fec!Q$16)</f>
        <v>0.52294492531090109</v>
      </c>
      <c r="R87" s="349">
        <f>IF(R$16=0,0,R$16/TEL_fec!R$16)</f>
        <v>0.51842156588394139</v>
      </c>
      <c r="S87" s="349">
        <f>IF(S$16=0,0,S$16/TEL_fec!S$16)</f>
        <v>0.52003874356679891</v>
      </c>
      <c r="T87" s="349">
        <f>IF(T$16=0,0,T$16/TEL_fec!T$16)</f>
        <v>0.52685685338526567</v>
      </c>
      <c r="U87" s="349">
        <f>IF(U$16=0,0,U$16/TEL_fec!U$16)</f>
        <v>0.52895553740478563</v>
      </c>
      <c r="V87" s="349">
        <f>IF(V$16=0,0,V$16/TEL_fec!V$16)</f>
        <v>0.53151740694889005</v>
      </c>
      <c r="W87" s="349">
        <f>IF(W$16=0,0,W$16/TEL_fec!W$16)</f>
        <v>0.53087568748074609</v>
      </c>
      <c r="X87" s="349">
        <f>IF(X$16=0,0,X$16/TEL_fec!X$16)</f>
        <v>0.51596703963742663</v>
      </c>
      <c r="Y87" s="349">
        <f>IF(Y$16=0,0,Y$16/TEL_fec!Y$16)</f>
        <v>0.52743958818125614</v>
      </c>
      <c r="DA87" s="178"/>
    </row>
    <row r="88" spans="1:105" ht="12" customHeight="1" x14ac:dyDescent="0.25">
      <c r="A88" s="174" t="s">
        <v>2719</v>
      </c>
      <c r="B88" s="349">
        <f>IF(B$27=0,0,B$27/TEL_fec!B$27)</f>
        <v>0.41983867233342365</v>
      </c>
      <c r="C88" s="349">
        <f>IF(C$27=0,0,C$27/TEL_fec!C$27)</f>
        <v>0.42475318516863181</v>
      </c>
      <c r="D88" s="349">
        <f>IF(D$27=0,0,D$27/TEL_fec!D$27)</f>
        <v>0.42384329586023417</v>
      </c>
      <c r="E88" s="349">
        <f>IF(E$27=0,0,E$27/TEL_fec!E$27)</f>
        <v>0.42745036100242922</v>
      </c>
      <c r="F88" s="349">
        <f>IF(F$27=0,0,F$27/TEL_fec!F$27)</f>
        <v>0.42825968655319968</v>
      </c>
      <c r="G88" s="349">
        <f>IF(G$27=0,0,G$27/TEL_fec!G$27)</f>
        <v>0.42403314121640007</v>
      </c>
      <c r="H88" s="349">
        <f>IF(H$27=0,0,H$27/TEL_fec!H$27)</f>
        <v>0.42511548781694075</v>
      </c>
      <c r="I88" s="349">
        <f>IF(I$27=0,0,I$27/TEL_fec!I$27)</f>
        <v>0.42959119065304424</v>
      </c>
      <c r="J88" s="349">
        <f>IF(J$27=0,0,J$27/TEL_fec!J$27)</f>
        <v>0.44793103801144735</v>
      </c>
      <c r="K88" s="349">
        <f>IF(K$27=0,0,K$27/TEL_fec!K$27)</f>
        <v>0.43662681514655866</v>
      </c>
      <c r="L88" s="349">
        <f>IF(L$27=0,0,L$27/TEL_fec!L$27)</f>
        <v>0.43759329167789957</v>
      </c>
      <c r="M88" s="349">
        <f>IF(M$27=0,0,M$27/TEL_fec!M$27)</f>
        <v>0.43780855607755353</v>
      </c>
      <c r="N88" s="349">
        <f>IF(N$27=0,0,N$27/TEL_fec!N$27)</f>
        <v>0.45875016462375157</v>
      </c>
      <c r="O88" s="349">
        <f>IF(O$27=0,0,O$27/TEL_fec!O$27)</f>
        <v>0.454045126439453</v>
      </c>
      <c r="P88" s="349">
        <f>IF(P$27=0,0,P$27/TEL_fec!P$27)</f>
        <v>0.45527309406725397</v>
      </c>
      <c r="Q88" s="349">
        <f>IF(Q$27=0,0,Q$27/TEL_fec!Q$27)</f>
        <v>0.46260512623656613</v>
      </c>
      <c r="R88" s="349">
        <f>IF(R$27=0,0,R$27/TEL_fec!R$27)</f>
        <v>0.45860369289733283</v>
      </c>
      <c r="S88" s="349">
        <f>IF(S$27=0,0,S$27/TEL_fec!S$27)</f>
        <v>0.46003427315524498</v>
      </c>
      <c r="T88" s="349">
        <f>IF(T$27=0,0,T$27/TEL_fec!T$27)</f>
        <v>0.46606567799465792</v>
      </c>
      <c r="U88" s="349">
        <f>IF(U$27=0,0,U$27/TEL_fec!U$27)</f>
        <v>0.46792220616577201</v>
      </c>
      <c r="V88" s="349">
        <f>IF(V$27=0,0,V$27/TEL_fec!V$27)</f>
        <v>0.47018847537786418</v>
      </c>
      <c r="W88" s="349">
        <f>IF(W$27=0,0,W$27/TEL_fec!W$27)</f>
        <v>0.46962080046373672</v>
      </c>
      <c r="X88" s="349">
        <f>IF(X$27=0,0,X$27/TEL_fec!X$27)</f>
        <v>0.45643238121772334</v>
      </c>
      <c r="Y88" s="349">
        <f>IF(Y$27=0,0,Y$27/TEL_fec!Y$27)</f>
        <v>0.46658117416034162</v>
      </c>
      <c r="DA88" s="178"/>
    </row>
    <row r="89" spans="1:105" ht="12" customHeight="1" x14ac:dyDescent="0.25">
      <c r="A89" s="174" t="s">
        <v>2731</v>
      </c>
      <c r="B89" s="349">
        <f>IF(B$38=0,0,B$38/TEL_fec!B$38)</f>
        <v>0.58385067838890115</v>
      </c>
      <c r="C89" s="349">
        <f>IF(C$38=0,0,C$38/TEL_fec!C$38)</f>
        <v>0.58385067838890092</v>
      </c>
      <c r="D89" s="349">
        <f>IF(D$38=0,0,D$38/TEL_fec!D$38)</f>
        <v>0.58385067838890115</v>
      </c>
      <c r="E89" s="349">
        <f>IF(E$38=0,0,E$38/TEL_fec!E$38)</f>
        <v>0.58385067838890126</v>
      </c>
      <c r="F89" s="349">
        <f>IF(F$38=0,0,F$38/TEL_fec!F$38)</f>
        <v>0.58385067838890137</v>
      </c>
      <c r="G89" s="349">
        <f>IF(G$38=0,0,G$38/TEL_fec!G$38)</f>
        <v>0.58385067838890126</v>
      </c>
      <c r="H89" s="349">
        <f>IF(H$38=0,0,H$38/TEL_fec!H$38)</f>
        <v>0.58385067838890137</v>
      </c>
      <c r="I89" s="349">
        <f>IF(I$38=0,0,I$38/TEL_fec!I$38)</f>
        <v>0.58385067838890103</v>
      </c>
      <c r="J89" s="349">
        <f>IF(J$38=0,0,J$38/TEL_fec!J$38)</f>
        <v>0.58385067838890103</v>
      </c>
      <c r="K89" s="349">
        <f>IF(K$38=0,0,K$38/TEL_fec!K$38)</f>
        <v>0.58385067838890126</v>
      </c>
      <c r="L89" s="349">
        <f>IF(L$38=0,0,L$38/TEL_fec!L$38)</f>
        <v>0.58385067838890103</v>
      </c>
      <c r="M89" s="349">
        <f>IF(M$38=0,0,M$38/TEL_fec!M$38)</f>
        <v>0.58385067838890126</v>
      </c>
      <c r="N89" s="349">
        <f>IF(N$38=0,0,N$38/TEL_fec!N$38)</f>
        <v>0.58385067838890115</v>
      </c>
      <c r="O89" s="349">
        <f>IF(O$38=0,0,O$38/TEL_fec!O$38)</f>
        <v>0.58385067838890103</v>
      </c>
      <c r="P89" s="349">
        <f>IF(P$38=0,0,P$38/TEL_fec!P$38)</f>
        <v>0.58385067838890115</v>
      </c>
      <c r="Q89" s="349">
        <f>IF(Q$38=0,0,Q$38/TEL_fec!Q$38)</f>
        <v>0.58385067838890092</v>
      </c>
      <c r="R89" s="349">
        <f>IF(R$38=0,0,R$38/TEL_fec!R$38)</f>
        <v>0.58385067838890115</v>
      </c>
      <c r="S89" s="349">
        <f>IF(S$38=0,0,S$38/TEL_fec!S$38)</f>
        <v>0.58385067838890103</v>
      </c>
      <c r="T89" s="349">
        <f>IF(T$38=0,0,T$38/TEL_fec!T$38)</f>
        <v>0.58385067838890126</v>
      </c>
      <c r="U89" s="349">
        <f>IF(U$38=0,0,U$38/TEL_fec!U$38)</f>
        <v>0.58385067838890126</v>
      </c>
      <c r="V89" s="349">
        <f>IF(V$38=0,0,V$38/TEL_fec!V$38)</f>
        <v>0.58385067838890092</v>
      </c>
      <c r="W89" s="349">
        <f>IF(W$38=0,0,W$38/TEL_fec!W$38)</f>
        <v>0.58385067838890103</v>
      </c>
      <c r="X89" s="349">
        <f>IF(X$38=0,0,X$38/TEL_fec!X$38)</f>
        <v>0.58385067838890126</v>
      </c>
      <c r="Y89" s="349">
        <f>IF(Y$38=0,0,Y$38/TEL_fec!Y$38)</f>
        <v>0.58385067838890126</v>
      </c>
      <c r="DA89" s="178"/>
    </row>
    <row r="90" spans="1:105" ht="12" customHeight="1" x14ac:dyDescent="0.25">
      <c r="A90" s="174" t="s">
        <v>2733</v>
      </c>
      <c r="B90" s="349">
        <f>IF(B$39=0,0,B$39/TEL_fec!B$39)</f>
        <v>0.38799165286192872</v>
      </c>
      <c r="C90" s="349">
        <f>IF(C$39=0,0,C$39/TEL_fec!C$39)</f>
        <v>0.39037131119013446</v>
      </c>
      <c r="D90" s="349">
        <f>IF(D$39=0,0,D$39/TEL_fec!D$39)</f>
        <v>0.39087391164183627</v>
      </c>
      <c r="E90" s="349">
        <f>IF(E$39=0,0,E$39/TEL_fec!E$39)</f>
        <v>0.39368298876440549</v>
      </c>
      <c r="F90" s="349">
        <f>IF(F$39=0,0,F$39/TEL_fec!F$39)</f>
        <v>0.3948034518780878</v>
      </c>
      <c r="G90" s="349">
        <f>IF(G$39=0,0,G$39/TEL_fec!G$39)</f>
        <v>0.39292270948146374</v>
      </c>
      <c r="H90" s="349">
        <f>IF(H$39=0,0,H$39/TEL_fec!H$39)</f>
        <v>0.39520606784315332</v>
      </c>
      <c r="I90" s="349">
        <f>IF(I$39=0,0,I$39/TEL_fec!I$39)</f>
        <v>0.39841505678040851</v>
      </c>
      <c r="J90" s="349">
        <f>IF(J$39=0,0,J$39/TEL_fec!J$39)</f>
        <v>0.3994438929605631</v>
      </c>
      <c r="K90" s="349">
        <f>IF(K$39=0,0,K$39/TEL_fec!K$39)</f>
        <v>0.40274052392504917</v>
      </c>
      <c r="L90" s="349">
        <f>IF(L$39=0,0,L$39/TEL_fec!L$39)</f>
        <v>0.40448137695912501</v>
      </c>
      <c r="M90" s="349">
        <f>IF(M$39=0,0,M$39/TEL_fec!M$39)</f>
        <v>0.40562337487909017</v>
      </c>
      <c r="N90" s="349">
        <f>IF(N$39=0,0,N$39/TEL_fec!N$39)</f>
        <v>0.40946829228585518</v>
      </c>
      <c r="O90" s="349">
        <f>IF(O$39=0,0,O$39/TEL_fec!O$39)</f>
        <v>0.40808621695325764</v>
      </c>
      <c r="P90" s="349">
        <f>IF(P$39=0,0,P$39/TEL_fec!P$39)</f>
        <v>0.40539957809959754</v>
      </c>
      <c r="Q90" s="349">
        <f>IF(Q$39=0,0,Q$39/TEL_fec!Q$39)</f>
        <v>0.40895019160533025</v>
      </c>
      <c r="R90" s="349">
        <f>IF(R$39=0,0,R$39/TEL_fec!R$39)</f>
        <v>0.41143864223135695</v>
      </c>
      <c r="S90" s="349">
        <f>IF(S$39=0,0,S$39/TEL_fec!S$39)</f>
        <v>0.40692133311268797</v>
      </c>
      <c r="T90" s="349">
        <f>IF(T$39=0,0,T$39/TEL_fec!T$39)</f>
        <v>0.41617617502707388</v>
      </c>
      <c r="U90" s="349">
        <f>IF(U$39=0,0,U$39/TEL_fec!U$39)</f>
        <v>0.41421397952235395</v>
      </c>
      <c r="V90" s="349">
        <f>IF(V$39=0,0,V$39/TEL_fec!V$39)</f>
        <v>0.4154126099891754</v>
      </c>
      <c r="W90" s="349">
        <f>IF(W$39=0,0,W$39/TEL_fec!W$39)</f>
        <v>0.40730637830081728</v>
      </c>
      <c r="X90" s="349">
        <f>IF(X$39=0,0,X$39/TEL_fec!X$39)</f>
        <v>0.4025137036983803</v>
      </c>
      <c r="Y90" s="349">
        <f>IF(Y$39=0,0,Y$39/TEL_fec!Y$39)</f>
        <v>0.40619082586295058</v>
      </c>
      <c r="DA90" s="178"/>
    </row>
    <row r="91" spans="1:105" ht="12" customHeight="1" x14ac:dyDescent="0.25">
      <c r="A91" s="41" t="s">
        <v>2757</v>
      </c>
      <c r="B91" s="337">
        <f>IF(B$59=0,0,B$59/TEL_fec!B$59)</f>
        <v>0.46189920858125688</v>
      </c>
      <c r="C91" s="337">
        <f>IF(C$59=0,0,C$59/TEL_fec!C$59)</f>
        <v>0.46189920858125688</v>
      </c>
      <c r="D91" s="337">
        <f>IF(D$59=0,0,D$59/TEL_fec!D$59)</f>
        <v>0.46189920858125683</v>
      </c>
      <c r="E91" s="337">
        <f>IF(E$59=0,0,E$59/TEL_fec!E$59)</f>
        <v>0.46189920858125694</v>
      </c>
      <c r="F91" s="337">
        <f>IF(F$59=0,0,F$59/TEL_fec!F$59)</f>
        <v>0.46189920858125694</v>
      </c>
      <c r="G91" s="337">
        <f>IF(G$59=0,0,G$59/TEL_fec!G$59)</f>
        <v>0.46189920858125677</v>
      </c>
      <c r="H91" s="337">
        <f>IF(H$59=0,0,H$59/TEL_fec!H$59)</f>
        <v>0.46189920858125699</v>
      </c>
      <c r="I91" s="337">
        <f>IF(I$59=0,0,I$59/TEL_fec!I$59)</f>
        <v>0.46189920858125671</v>
      </c>
      <c r="J91" s="337">
        <f>IF(J$59=0,0,J$59/TEL_fec!J$59)</f>
        <v>0.46189920858125688</v>
      </c>
      <c r="K91" s="337">
        <f>IF(K$59=0,0,K$59/TEL_fec!K$59)</f>
        <v>0.46189920858125694</v>
      </c>
      <c r="L91" s="337">
        <f>IF(L$59=0,0,L$59/TEL_fec!L$59)</f>
        <v>0.46189920858125677</v>
      </c>
      <c r="M91" s="337">
        <f>IF(M$59=0,0,M$59/TEL_fec!M$59)</f>
        <v>0.46189920858125688</v>
      </c>
      <c r="N91" s="337">
        <f>IF(N$59=0,0,N$59/TEL_fec!N$59)</f>
        <v>0.4618992085812566</v>
      </c>
      <c r="O91" s="337">
        <f>IF(O$59=0,0,O$59/TEL_fec!O$59)</f>
        <v>0.46189920858125671</v>
      </c>
      <c r="P91" s="337">
        <f>IF(P$59=0,0,P$59/TEL_fec!P$59)</f>
        <v>0.46189920858125705</v>
      </c>
      <c r="Q91" s="337">
        <f>IF(Q$59=0,0,Q$59/TEL_fec!Q$59)</f>
        <v>0.46189920858125683</v>
      </c>
      <c r="R91" s="337">
        <f>IF(R$59=0,0,R$59/TEL_fec!R$59)</f>
        <v>0.46189920858125694</v>
      </c>
      <c r="S91" s="337">
        <f>IF(S$59=0,0,S$59/TEL_fec!S$59)</f>
        <v>0.46189920858125683</v>
      </c>
      <c r="T91" s="337">
        <f>IF(T$59=0,0,T$59/TEL_fec!T$59)</f>
        <v>0.46189920858125677</v>
      </c>
      <c r="U91" s="337">
        <f>IF(U$59=0,0,U$59/TEL_fec!U$59)</f>
        <v>0.46189920858125699</v>
      </c>
      <c r="V91" s="337">
        <f>IF(V$59=0,0,V$59/TEL_fec!V$59)</f>
        <v>0.46189920858125694</v>
      </c>
      <c r="W91" s="337">
        <f>IF(W$59=0,0,W$59/TEL_fec!W$59)</f>
        <v>0.46189920858125699</v>
      </c>
      <c r="X91" s="337">
        <f>IF(X$59=0,0,X$59/TEL_fec!X$59)</f>
        <v>0.46189920858125671</v>
      </c>
      <c r="Y91" s="337">
        <f>IF(Y$59=0,0,Y$59/TEL_fec!Y$59)</f>
        <v>0.46189920858125694</v>
      </c>
      <c r="DA91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>
    <tabColor theme="6" tint="-0.249977111117893"/>
    <pageSetUpPr fitToPage="1"/>
  </sheetPr>
  <dimension ref="A1:DA91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Textiles and leather / CO2 emissions"</f>
        <v>EL: Textiles and leather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25</v>
      </c>
      <c r="B5" s="223">
        <v>372.96784871711031</v>
      </c>
      <c r="C5" s="223">
        <v>357.65622863752122</v>
      </c>
      <c r="D5" s="223">
        <v>329.32898855778768</v>
      </c>
      <c r="E5" s="223">
        <v>311.74393283822269</v>
      </c>
      <c r="F5" s="223">
        <v>273.32653175854358</v>
      </c>
      <c r="G5" s="223">
        <v>230.02692659703899</v>
      </c>
      <c r="H5" s="223">
        <v>197.8360912776927</v>
      </c>
      <c r="I5" s="223">
        <v>192.74406623821261</v>
      </c>
      <c r="J5" s="223">
        <v>261.1796389182054</v>
      </c>
      <c r="K5" s="223">
        <v>117.11532419863271</v>
      </c>
      <c r="L5" s="223">
        <v>103.5860551185477</v>
      </c>
      <c r="M5" s="223">
        <v>83.592512997630621</v>
      </c>
      <c r="N5" s="223">
        <v>48.154038478132144</v>
      </c>
      <c r="O5" s="223">
        <v>47.211490078645539</v>
      </c>
      <c r="P5" s="223">
        <v>41.842990438645742</v>
      </c>
      <c r="Q5" s="223">
        <v>35.196440398479233</v>
      </c>
      <c r="R5" s="223">
        <v>37.131341402551683</v>
      </c>
      <c r="S5" s="223">
        <v>46.988852758638593</v>
      </c>
      <c r="T5" s="223">
        <v>59.700112562299687</v>
      </c>
      <c r="U5" s="223">
        <v>67.532755322288651</v>
      </c>
      <c r="V5" s="223">
        <v>51.94950120153856</v>
      </c>
      <c r="W5" s="223">
        <v>62.28951335839043</v>
      </c>
      <c r="X5" s="223">
        <v>65.005108198348353</v>
      </c>
      <c r="Y5" s="223">
        <v>56.846225518637567</v>
      </c>
      <c r="DA5" s="89" t="s">
        <v>2813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2814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2815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2816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2817</v>
      </c>
    </row>
    <row r="10" spans="1:105" ht="12" customHeight="1" x14ac:dyDescent="0.25">
      <c r="A10" s="56" t="s">
        <v>95</v>
      </c>
      <c r="B10" s="260">
        <v>21.597742989938759</v>
      </c>
      <c r="C10" s="260">
        <v>23.719722881253361</v>
      </c>
      <c r="D10" s="260">
        <v>19.8538411433757</v>
      </c>
      <c r="E10" s="260">
        <v>19.52349727478601</v>
      </c>
      <c r="F10" s="260">
        <v>16.507370337710281</v>
      </c>
      <c r="G10" s="260">
        <v>12.7822338024071</v>
      </c>
      <c r="H10" s="260">
        <v>10.015885933083251</v>
      </c>
      <c r="I10" s="260">
        <v>9.6273618644804788</v>
      </c>
      <c r="J10" s="260">
        <v>24.510992704624609</v>
      </c>
      <c r="K10" s="260">
        <v>5.8898585958410159</v>
      </c>
      <c r="L10" s="260">
        <v>4.615652126624437</v>
      </c>
      <c r="M10" s="260">
        <v>3.1618617219469858</v>
      </c>
      <c r="N10" s="260">
        <v>2.5662078898725471</v>
      </c>
      <c r="O10" s="260">
        <v>2.349296051616022</v>
      </c>
      <c r="P10" s="260">
        <v>2.8812713348823218</v>
      </c>
      <c r="Q10" s="260">
        <v>2.2815755627629679</v>
      </c>
      <c r="R10" s="260">
        <v>1.352231653520849</v>
      </c>
      <c r="S10" s="260">
        <v>3.5025620642928379</v>
      </c>
      <c r="T10" s="260">
        <v>1.173394152849923</v>
      </c>
      <c r="U10" s="260">
        <v>2.5171658674132171</v>
      </c>
      <c r="V10" s="260">
        <v>1.67877526257347</v>
      </c>
      <c r="W10" s="260">
        <v>6.4849347592692181</v>
      </c>
      <c r="X10" s="260">
        <v>4.9959227231067436</v>
      </c>
      <c r="Y10" s="260">
        <v>5.1940064477692296</v>
      </c>
      <c r="DA10" s="68" t="s">
        <v>2818</v>
      </c>
    </row>
    <row r="11" spans="1:105" ht="12" customHeight="1" x14ac:dyDescent="0.25">
      <c r="A11" s="37" t="s">
        <v>159</v>
      </c>
      <c r="B11" s="226">
        <v>8.3613762155510472</v>
      </c>
      <c r="C11" s="226">
        <v>7.4543349206407781</v>
      </c>
      <c r="D11" s="226">
        <v>5.1750557522011142</v>
      </c>
      <c r="E11" s="226">
        <v>5.1772041048009179</v>
      </c>
      <c r="F11" s="226">
        <v>3.068360573264338</v>
      </c>
      <c r="G11" s="226">
        <v>3.3290139412404822</v>
      </c>
      <c r="H11" s="226">
        <v>2.364158071196488</v>
      </c>
      <c r="I11" s="226">
        <v>1.4985080170216769</v>
      </c>
      <c r="J11" s="226">
        <v>1.5765924286018369</v>
      </c>
      <c r="K11" s="226">
        <v>1.1382228258695919</v>
      </c>
      <c r="L11" s="226">
        <v>0.97649902303415836</v>
      </c>
      <c r="M11" s="226">
        <v>0.29306169474358662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0.1308347838473623</v>
      </c>
      <c r="T11" s="226">
        <v>3.4631648174691658E-2</v>
      </c>
      <c r="U11" s="226">
        <v>4.0001513415362983E-2</v>
      </c>
      <c r="V11" s="226">
        <v>2.1784178969868201E-2</v>
      </c>
      <c r="W11" s="226">
        <v>7.7960520430682648E-2</v>
      </c>
      <c r="X11" s="226">
        <v>0.18764341134158041</v>
      </c>
      <c r="Y11" s="226">
        <v>6.6980899010940842E-2</v>
      </c>
      <c r="DA11" s="69" t="s">
        <v>2819</v>
      </c>
    </row>
    <row r="12" spans="1:105" ht="12" customHeight="1" x14ac:dyDescent="0.25">
      <c r="A12" s="37" t="s">
        <v>35</v>
      </c>
      <c r="B12" s="226">
        <v>13.23636677438771</v>
      </c>
      <c r="C12" s="226">
        <v>16.265387960612578</v>
      </c>
      <c r="D12" s="226">
        <v>14.678785391174589</v>
      </c>
      <c r="E12" s="226">
        <v>14.346293169985101</v>
      </c>
      <c r="F12" s="226">
        <v>13.43900976444594</v>
      </c>
      <c r="G12" s="226">
        <v>9.4532198611666161</v>
      </c>
      <c r="H12" s="226">
        <v>7.6517278618867657</v>
      </c>
      <c r="I12" s="226">
        <v>8.1288538474588012</v>
      </c>
      <c r="J12" s="226">
        <v>22.934400276022771</v>
      </c>
      <c r="K12" s="226">
        <v>4.7516357699714247</v>
      </c>
      <c r="L12" s="226">
        <v>3.6391531035902789</v>
      </c>
      <c r="M12" s="226">
        <v>2.8688000272034002</v>
      </c>
      <c r="N12" s="226">
        <v>2.5662078898725471</v>
      </c>
      <c r="O12" s="226">
        <v>2.349296051616022</v>
      </c>
      <c r="P12" s="226">
        <v>2.8812713348823218</v>
      </c>
      <c r="Q12" s="226">
        <v>2.2815755627629679</v>
      </c>
      <c r="R12" s="226">
        <v>1.352231653520849</v>
      </c>
      <c r="S12" s="226">
        <v>3.3717272804454761</v>
      </c>
      <c r="T12" s="226">
        <v>1.1387625046752321</v>
      </c>
      <c r="U12" s="226">
        <v>2.4771643539978538</v>
      </c>
      <c r="V12" s="226">
        <v>1.6569910836036019</v>
      </c>
      <c r="W12" s="226">
        <v>6.4069742388385356</v>
      </c>
      <c r="X12" s="226">
        <v>4.8082793117651637</v>
      </c>
      <c r="Y12" s="226">
        <v>5.1270255487582892</v>
      </c>
      <c r="DA12" s="69" t="s">
        <v>2820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2821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2822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2823</v>
      </c>
    </row>
    <row r="16" spans="1:105" ht="12" customHeight="1" x14ac:dyDescent="0.25">
      <c r="A16" s="57" t="s">
        <v>2707</v>
      </c>
      <c r="B16" s="261">
        <v>28.879734717301769</v>
      </c>
      <c r="C16" s="261">
        <v>27.44683608955626</v>
      </c>
      <c r="D16" s="261">
        <v>25.43631348611606</v>
      </c>
      <c r="E16" s="261">
        <v>24.01811799151535</v>
      </c>
      <c r="F16" s="261">
        <v>21.108424226369859</v>
      </c>
      <c r="G16" s="261">
        <v>17.855728174901252</v>
      </c>
      <c r="H16" s="261">
        <v>15.43727715161174</v>
      </c>
      <c r="I16" s="261">
        <v>15.05068803071771</v>
      </c>
      <c r="J16" s="261">
        <v>19.452217497006639</v>
      </c>
      <c r="K16" s="261">
        <v>9.1418190906404106</v>
      </c>
      <c r="L16" s="261">
        <v>8.13455367056903</v>
      </c>
      <c r="M16" s="261">
        <v>6.6107384610150941</v>
      </c>
      <c r="N16" s="261">
        <v>3.7469449798569521</v>
      </c>
      <c r="O16" s="261">
        <v>3.687303618659961</v>
      </c>
      <c r="P16" s="261">
        <v>3.2023330770216512</v>
      </c>
      <c r="Q16" s="261">
        <v>2.7053313563602401</v>
      </c>
      <c r="R16" s="261">
        <v>2.940748746495685</v>
      </c>
      <c r="S16" s="261">
        <v>3.5742156735078701</v>
      </c>
      <c r="T16" s="261">
        <v>4.8104152117355978</v>
      </c>
      <c r="U16" s="261">
        <v>5.3437470784829113</v>
      </c>
      <c r="V16" s="261">
        <v>4.1318404881341158</v>
      </c>
      <c r="W16" s="261">
        <v>4.586677693078455</v>
      </c>
      <c r="X16" s="261">
        <v>4.9322618198828714</v>
      </c>
      <c r="Y16" s="261">
        <v>4.2453878688384936</v>
      </c>
      <c r="DA16" s="70" t="s">
        <v>2824</v>
      </c>
    </row>
    <row r="17" spans="1:105" ht="12" customHeight="1" x14ac:dyDescent="0.25">
      <c r="A17" s="46" t="s">
        <v>28</v>
      </c>
      <c r="B17" s="229">
        <v>0</v>
      </c>
      <c r="C17" s="229">
        <v>0</v>
      </c>
      <c r="D17" s="229">
        <v>0</v>
      </c>
      <c r="E17" s="229">
        <v>0</v>
      </c>
      <c r="F17" s="229">
        <v>0</v>
      </c>
      <c r="G17" s="229">
        <v>0</v>
      </c>
      <c r="H17" s="229">
        <v>0</v>
      </c>
      <c r="I17" s="229">
        <v>0</v>
      </c>
      <c r="J17" s="229">
        <v>0</v>
      </c>
      <c r="K17" s="229">
        <v>0</v>
      </c>
      <c r="L17" s="229">
        <v>0</v>
      </c>
      <c r="M17" s="229">
        <v>0</v>
      </c>
      <c r="N17" s="229">
        <v>0</v>
      </c>
      <c r="O17" s="229">
        <v>0</v>
      </c>
      <c r="P17" s="229">
        <v>0</v>
      </c>
      <c r="Q17" s="229">
        <v>0</v>
      </c>
      <c r="R17" s="229">
        <v>0</v>
      </c>
      <c r="S17" s="229">
        <v>0</v>
      </c>
      <c r="T17" s="229">
        <v>0</v>
      </c>
      <c r="U17" s="229">
        <v>0</v>
      </c>
      <c r="V17" s="229">
        <v>0</v>
      </c>
      <c r="W17" s="229">
        <v>0</v>
      </c>
      <c r="X17" s="229">
        <v>0</v>
      </c>
      <c r="Y17" s="229">
        <v>0</v>
      </c>
      <c r="DA17" s="73" t="s">
        <v>2825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2826</v>
      </c>
    </row>
    <row r="19" spans="1:105" ht="12" customHeight="1" x14ac:dyDescent="0.25">
      <c r="A19" s="46" t="s">
        <v>31</v>
      </c>
      <c r="B19" s="229">
        <v>0.2453141293130324</v>
      </c>
      <c r="C19" s="229">
        <v>0.24531412931324881</v>
      </c>
      <c r="D19" s="229">
        <v>0.24531412931330579</v>
      </c>
      <c r="E19" s="229">
        <v>0.24531412931357149</v>
      </c>
      <c r="F19" s="229">
        <v>0</v>
      </c>
      <c r="G19" s="229">
        <v>0</v>
      </c>
      <c r="H19" s="229">
        <v>0</v>
      </c>
      <c r="I19" s="229">
        <v>0</v>
      </c>
      <c r="J19" s="229">
        <v>0</v>
      </c>
      <c r="K19" s="229">
        <v>0</v>
      </c>
      <c r="L19" s="229">
        <v>0</v>
      </c>
      <c r="M19" s="229">
        <v>0</v>
      </c>
      <c r="N19" s="229">
        <v>0.71570336544985635</v>
      </c>
      <c r="O19" s="229">
        <v>0.71570336545762381</v>
      </c>
      <c r="P19" s="229">
        <v>0.71570336545456847</v>
      </c>
      <c r="Q19" s="229">
        <v>0.71570336544622593</v>
      </c>
      <c r="R19" s="229">
        <v>0.71570336553100611</v>
      </c>
      <c r="S19" s="229">
        <v>0.80971026408432833</v>
      </c>
      <c r="T19" s="229">
        <v>1.072126740864251</v>
      </c>
      <c r="U19" s="229">
        <v>1.174236716754044</v>
      </c>
      <c r="V19" s="229">
        <v>0.82259303673770601</v>
      </c>
      <c r="W19" s="229">
        <v>0.99675318572592497</v>
      </c>
      <c r="X19" s="229">
        <v>1.9636706169327309</v>
      </c>
      <c r="Y19" s="229">
        <v>1.6647342805051411</v>
      </c>
      <c r="DA19" s="73" t="s">
        <v>2827</v>
      </c>
    </row>
    <row r="20" spans="1:105" ht="12" customHeight="1" x14ac:dyDescent="0.25">
      <c r="A20" s="46" t="s">
        <v>159</v>
      </c>
      <c r="B20" s="229">
        <v>1.931630566377883</v>
      </c>
      <c r="C20" s="229">
        <v>2.0061819056858301</v>
      </c>
      <c r="D20" s="229">
        <v>1.407864214329767</v>
      </c>
      <c r="E20" s="229">
        <v>1.6695874894583591</v>
      </c>
      <c r="F20" s="229">
        <v>1.057239464109337</v>
      </c>
      <c r="G20" s="229">
        <v>1.035815899610401</v>
      </c>
      <c r="H20" s="229">
        <v>0.85324119523403708</v>
      </c>
      <c r="I20" s="229">
        <v>0.66249066270425583</v>
      </c>
      <c r="J20" s="229">
        <v>0.65607276586319552</v>
      </c>
      <c r="K20" s="229">
        <v>0.68480195950928291</v>
      </c>
      <c r="L20" s="229">
        <v>0.69809432686382422</v>
      </c>
      <c r="M20" s="229">
        <v>0.23535693576768571</v>
      </c>
      <c r="N20" s="229">
        <v>0</v>
      </c>
      <c r="O20" s="229">
        <v>0</v>
      </c>
      <c r="P20" s="229">
        <v>0</v>
      </c>
      <c r="Q20" s="229">
        <v>0</v>
      </c>
      <c r="R20" s="229">
        <v>0</v>
      </c>
      <c r="S20" s="229">
        <v>7.2278246804796553E-2</v>
      </c>
      <c r="T20" s="229">
        <v>9.1586603167313138E-2</v>
      </c>
      <c r="U20" s="229">
        <v>5.7423856981571743E-2</v>
      </c>
      <c r="V20" s="229">
        <v>3.9210166113262147E-2</v>
      </c>
      <c r="W20" s="229">
        <v>3.8999953936059061E-2</v>
      </c>
      <c r="X20" s="229">
        <v>6.605233550432453E-2</v>
      </c>
      <c r="Y20" s="229">
        <v>2.8742319532571892E-2</v>
      </c>
      <c r="DA20" s="73" t="s">
        <v>2828</v>
      </c>
    </row>
    <row r="21" spans="1:105" ht="12" customHeight="1" x14ac:dyDescent="0.25">
      <c r="A21" s="46" t="s">
        <v>32</v>
      </c>
      <c r="B21" s="229">
        <v>23.644947629392782</v>
      </c>
      <c r="C21" s="229">
        <v>20.817843287516808</v>
      </c>
      <c r="D21" s="229">
        <v>19.789799099035871</v>
      </c>
      <c r="E21" s="229">
        <v>17.4767054004413</v>
      </c>
      <c r="F21" s="229">
        <v>15.420617023473801</v>
      </c>
      <c r="G21" s="229">
        <v>13.878562191589941</v>
      </c>
      <c r="H21" s="229">
        <v>11.822473814647619</v>
      </c>
      <c r="I21" s="229">
        <v>10.79442962619488</v>
      </c>
      <c r="J21" s="229">
        <v>9.2523747944530541</v>
      </c>
      <c r="K21" s="229">
        <v>5.598236396642819</v>
      </c>
      <c r="L21" s="229">
        <v>4.8348467703392348</v>
      </c>
      <c r="M21" s="229">
        <v>4.0714571439883622</v>
      </c>
      <c r="N21" s="229">
        <v>1.017852835026404</v>
      </c>
      <c r="O21" s="229">
        <v>1.2723389457146199</v>
      </c>
      <c r="P21" s="229">
        <v>1.0178528350331051</v>
      </c>
      <c r="Q21" s="229">
        <v>0.50892641751061996</v>
      </c>
      <c r="R21" s="229">
        <v>0.76338962635635887</v>
      </c>
      <c r="S21" s="229">
        <v>0.82955326682343522</v>
      </c>
      <c r="T21" s="229">
        <v>0.63513888660042084</v>
      </c>
      <c r="U21" s="229">
        <v>0.55601276056769777</v>
      </c>
      <c r="V21" s="229">
        <v>0.28755648000887107</v>
      </c>
      <c r="W21" s="229">
        <v>0.34581895889456871</v>
      </c>
      <c r="X21" s="229">
        <v>1.2099770235286349</v>
      </c>
      <c r="Y21" s="229">
        <v>0.35184216327862439</v>
      </c>
      <c r="DA21" s="73" t="s">
        <v>2829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0</v>
      </c>
      <c r="Y22" s="229">
        <v>0</v>
      </c>
      <c r="DA22" s="73" t="s">
        <v>2830</v>
      </c>
    </row>
    <row r="23" spans="1:105" ht="12" customHeight="1" x14ac:dyDescent="0.25">
      <c r="A23" s="46" t="s">
        <v>35</v>
      </c>
      <c r="B23" s="229">
        <v>3.0578423922180749</v>
      </c>
      <c r="C23" s="229">
        <v>4.3774967670403653</v>
      </c>
      <c r="D23" s="229">
        <v>3.9933360434371141</v>
      </c>
      <c r="E23" s="229">
        <v>4.6265109723021176</v>
      </c>
      <c r="F23" s="229">
        <v>4.6305677387867252</v>
      </c>
      <c r="G23" s="229">
        <v>2.941350083700915</v>
      </c>
      <c r="H23" s="229">
        <v>2.761562141730086</v>
      </c>
      <c r="I23" s="229">
        <v>3.5937677418185752</v>
      </c>
      <c r="J23" s="229">
        <v>9.5437699366903868</v>
      </c>
      <c r="K23" s="229">
        <v>2.85878073448831</v>
      </c>
      <c r="L23" s="229">
        <v>2.601612573365971</v>
      </c>
      <c r="M23" s="229">
        <v>2.303924381259046</v>
      </c>
      <c r="N23" s="229">
        <v>2.0133887793806919</v>
      </c>
      <c r="O23" s="229">
        <v>1.699261307487717</v>
      </c>
      <c r="P23" s="229">
        <v>1.4687768765339779</v>
      </c>
      <c r="Q23" s="229">
        <v>1.480701573403395</v>
      </c>
      <c r="R23" s="229">
        <v>1.46165575460832</v>
      </c>
      <c r="S23" s="229">
        <v>1.86267389579531</v>
      </c>
      <c r="T23" s="229">
        <v>3.0115629811036131</v>
      </c>
      <c r="U23" s="229">
        <v>3.556073744179598</v>
      </c>
      <c r="V23" s="229">
        <v>2.9824808052742759</v>
      </c>
      <c r="W23" s="229">
        <v>3.205105594521902</v>
      </c>
      <c r="X23" s="229">
        <v>1.692561843917181</v>
      </c>
      <c r="Y23" s="229">
        <v>2.200069105522156</v>
      </c>
      <c r="DA23" s="73" t="s">
        <v>2831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2832</v>
      </c>
    </row>
    <row r="25" spans="1:105" ht="12" customHeight="1" x14ac:dyDescent="0.25">
      <c r="A25" s="46" t="s">
        <v>38</v>
      </c>
      <c r="B25" s="229">
        <v>0</v>
      </c>
      <c r="C25" s="229">
        <v>0</v>
      </c>
      <c r="D25" s="229">
        <v>0</v>
      </c>
      <c r="E25" s="229">
        <v>0</v>
      </c>
      <c r="F25" s="229">
        <v>0</v>
      </c>
      <c r="G25" s="229">
        <v>0</v>
      </c>
      <c r="H25" s="229">
        <v>0</v>
      </c>
      <c r="I25" s="229">
        <v>0</v>
      </c>
      <c r="J25" s="229">
        <v>0</v>
      </c>
      <c r="K25" s="229">
        <v>0</v>
      </c>
      <c r="L25" s="229">
        <v>0</v>
      </c>
      <c r="M25" s="229">
        <v>0</v>
      </c>
      <c r="N25" s="229">
        <v>0</v>
      </c>
      <c r="O25" s="229">
        <v>0</v>
      </c>
      <c r="P25" s="229">
        <v>0</v>
      </c>
      <c r="Q25" s="229">
        <v>0</v>
      </c>
      <c r="R25" s="229">
        <v>0</v>
      </c>
      <c r="S25" s="229">
        <v>0</v>
      </c>
      <c r="T25" s="229">
        <v>0</v>
      </c>
      <c r="U25" s="229">
        <v>0</v>
      </c>
      <c r="V25" s="229">
        <v>0</v>
      </c>
      <c r="W25" s="229">
        <v>0</v>
      </c>
      <c r="X25" s="229">
        <v>0</v>
      </c>
      <c r="Y25" s="229">
        <v>0</v>
      </c>
      <c r="DA25" s="73" t="s">
        <v>2833</v>
      </c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2834</v>
      </c>
    </row>
    <row r="27" spans="1:105" ht="12" customHeight="1" x14ac:dyDescent="0.25">
      <c r="A27" s="57" t="s">
        <v>2719</v>
      </c>
      <c r="B27" s="261">
        <v>245.477745097065</v>
      </c>
      <c r="C27" s="261">
        <v>233.29810676122821</v>
      </c>
      <c r="D27" s="261">
        <v>216.20866463198641</v>
      </c>
      <c r="E27" s="261">
        <v>204.15400292788041</v>
      </c>
      <c r="F27" s="261">
        <v>179.42160592414379</v>
      </c>
      <c r="G27" s="261">
        <v>151.7736894866606</v>
      </c>
      <c r="H27" s="261">
        <v>131.21685578869969</v>
      </c>
      <c r="I27" s="261">
        <v>127.93084826110049</v>
      </c>
      <c r="J27" s="261">
        <v>165.34384872455649</v>
      </c>
      <c r="K27" s="261">
        <v>77.705462270443519</v>
      </c>
      <c r="L27" s="261">
        <v>69.143706199836771</v>
      </c>
      <c r="M27" s="261">
        <v>56.19127691862829</v>
      </c>
      <c r="N27" s="261">
        <v>31.849032328784102</v>
      </c>
      <c r="O27" s="261">
        <v>31.342080758609669</v>
      </c>
      <c r="P27" s="261">
        <v>27.21983115468403</v>
      </c>
      <c r="Q27" s="261">
        <v>22.995316529062041</v>
      </c>
      <c r="R27" s="261">
        <v>24.996364345213319</v>
      </c>
      <c r="S27" s="261">
        <v>30.3808332248169</v>
      </c>
      <c r="T27" s="261">
        <v>40.888529299752577</v>
      </c>
      <c r="U27" s="261">
        <v>45.421850167104758</v>
      </c>
      <c r="V27" s="261">
        <v>35.120644149140013</v>
      </c>
      <c r="W27" s="261">
        <v>38.986760391166882</v>
      </c>
      <c r="X27" s="261">
        <v>41.924225469004412</v>
      </c>
      <c r="Y27" s="261">
        <v>36.085796885127202</v>
      </c>
      <c r="DA27" s="70" t="s">
        <v>2835</v>
      </c>
    </row>
    <row r="28" spans="1:105" ht="12" customHeight="1" x14ac:dyDescent="0.25">
      <c r="A28" s="46" t="s">
        <v>28</v>
      </c>
      <c r="B28" s="229">
        <v>0</v>
      </c>
      <c r="C28" s="229">
        <v>0</v>
      </c>
      <c r="D28" s="229">
        <v>0</v>
      </c>
      <c r="E28" s="229">
        <v>0</v>
      </c>
      <c r="F28" s="229">
        <v>0</v>
      </c>
      <c r="G28" s="229">
        <v>0</v>
      </c>
      <c r="H28" s="229">
        <v>0</v>
      </c>
      <c r="I28" s="229">
        <v>0</v>
      </c>
      <c r="J28" s="229">
        <v>0</v>
      </c>
      <c r="K28" s="229">
        <v>0</v>
      </c>
      <c r="L28" s="229">
        <v>0</v>
      </c>
      <c r="M28" s="229">
        <v>0</v>
      </c>
      <c r="N28" s="229">
        <v>0</v>
      </c>
      <c r="O28" s="229">
        <v>0</v>
      </c>
      <c r="P28" s="229">
        <v>0</v>
      </c>
      <c r="Q28" s="229">
        <v>0</v>
      </c>
      <c r="R28" s="229">
        <v>0</v>
      </c>
      <c r="S28" s="229">
        <v>0</v>
      </c>
      <c r="T28" s="229">
        <v>0</v>
      </c>
      <c r="U28" s="229">
        <v>0</v>
      </c>
      <c r="V28" s="229">
        <v>0</v>
      </c>
      <c r="W28" s="229">
        <v>0</v>
      </c>
      <c r="X28" s="229">
        <v>0</v>
      </c>
      <c r="Y28" s="229">
        <v>0</v>
      </c>
      <c r="DA28" s="73" t="s">
        <v>2836</v>
      </c>
    </row>
    <row r="29" spans="1:105" ht="12" customHeight="1" x14ac:dyDescent="0.25">
      <c r="A29" s="46" t="s">
        <v>30</v>
      </c>
      <c r="B29" s="229">
        <v>0</v>
      </c>
      <c r="C29" s="229">
        <v>0</v>
      </c>
      <c r="D29" s="229">
        <v>0</v>
      </c>
      <c r="E29" s="229">
        <v>0</v>
      </c>
      <c r="F29" s="229">
        <v>0</v>
      </c>
      <c r="G29" s="229">
        <v>0</v>
      </c>
      <c r="H29" s="229">
        <v>0</v>
      </c>
      <c r="I29" s="229">
        <v>0</v>
      </c>
      <c r="J29" s="229">
        <v>0</v>
      </c>
      <c r="K29" s="229">
        <v>0</v>
      </c>
      <c r="L29" s="229">
        <v>0</v>
      </c>
      <c r="M29" s="229">
        <v>0</v>
      </c>
      <c r="N29" s="229">
        <v>0</v>
      </c>
      <c r="O29" s="229">
        <v>0</v>
      </c>
      <c r="P29" s="229">
        <v>0</v>
      </c>
      <c r="Q29" s="229">
        <v>0</v>
      </c>
      <c r="R29" s="229">
        <v>0</v>
      </c>
      <c r="S29" s="229">
        <v>0</v>
      </c>
      <c r="T29" s="229">
        <v>0</v>
      </c>
      <c r="U29" s="229">
        <v>0</v>
      </c>
      <c r="V29" s="229">
        <v>0</v>
      </c>
      <c r="W29" s="229">
        <v>0</v>
      </c>
      <c r="X29" s="229">
        <v>0</v>
      </c>
      <c r="Y29" s="229">
        <v>0</v>
      </c>
      <c r="DA29" s="73" t="s">
        <v>2837</v>
      </c>
    </row>
    <row r="30" spans="1:105" ht="12" customHeight="1" x14ac:dyDescent="0.25">
      <c r="A30" s="46" t="s">
        <v>31</v>
      </c>
      <c r="B30" s="229">
        <v>2.085170099160774</v>
      </c>
      <c r="C30" s="229">
        <v>2.0851700991626161</v>
      </c>
      <c r="D30" s="229">
        <v>2.085170099163097</v>
      </c>
      <c r="E30" s="229">
        <v>2.0851700991653579</v>
      </c>
      <c r="F30" s="229">
        <v>0</v>
      </c>
      <c r="G30" s="229">
        <v>0</v>
      </c>
      <c r="H30" s="229">
        <v>0</v>
      </c>
      <c r="I30" s="229">
        <v>0</v>
      </c>
      <c r="J30" s="229">
        <v>0</v>
      </c>
      <c r="K30" s="229">
        <v>0</v>
      </c>
      <c r="L30" s="229">
        <v>0</v>
      </c>
      <c r="M30" s="229">
        <v>0</v>
      </c>
      <c r="N30" s="229">
        <v>6.0834786063237791</v>
      </c>
      <c r="O30" s="229">
        <v>6.0834786063898054</v>
      </c>
      <c r="P30" s="229">
        <v>6.0834786063638324</v>
      </c>
      <c r="Q30" s="229">
        <v>6.083478606292922</v>
      </c>
      <c r="R30" s="229">
        <v>6.0834786070135509</v>
      </c>
      <c r="S30" s="229">
        <v>6.8825372447167918</v>
      </c>
      <c r="T30" s="229">
        <v>9.1130772973461287</v>
      </c>
      <c r="U30" s="229">
        <v>9.9810120924093724</v>
      </c>
      <c r="V30" s="229">
        <v>6.9920408122705036</v>
      </c>
      <c r="W30" s="229">
        <v>8.4724020786703633</v>
      </c>
      <c r="X30" s="229">
        <v>16.691200243928211</v>
      </c>
      <c r="Y30" s="229">
        <v>14.1502413842937</v>
      </c>
      <c r="DA30" s="73" t="s">
        <v>2838</v>
      </c>
    </row>
    <row r="31" spans="1:105" ht="12" customHeight="1" x14ac:dyDescent="0.25">
      <c r="A31" s="46" t="s">
        <v>159</v>
      </c>
      <c r="B31" s="229">
        <v>16.418859814211999</v>
      </c>
      <c r="C31" s="229">
        <v>17.052546198329551</v>
      </c>
      <c r="D31" s="229">
        <v>11.966845821803011</v>
      </c>
      <c r="E31" s="229">
        <v>14.19149366039605</v>
      </c>
      <c r="F31" s="229">
        <v>8.9865354449293715</v>
      </c>
      <c r="G31" s="229">
        <v>8.804435146688407</v>
      </c>
      <c r="H31" s="229">
        <v>7.2525501594893136</v>
      </c>
      <c r="I31" s="229">
        <v>5.6311706329861737</v>
      </c>
      <c r="J31" s="229">
        <v>5.5766185098371643</v>
      </c>
      <c r="K31" s="229">
        <v>5.8208166558289074</v>
      </c>
      <c r="L31" s="229">
        <v>5.9338017783425059</v>
      </c>
      <c r="M31" s="229">
        <v>2.000533954025328</v>
      </c>
      <c r="N31" s="229">
        <v>0</v>
      </c>
      <c r="O31" s="229">
        <v>0</v>
      </c>
      <c r="P31" s="229">
        <v>0</v>
      </c>
      <c r="Q31" s="229">
        <v>0</v>
      </c>
      <c r="R31" s="229">
        <v>0</v>
      </c>
      <c r="S31" s="229">
        <v>0.61436509784077076</v>
      </c>
      <c r="T31" s="229">
        <v>0.77848612692216146</v>
      </c>
      <c r="U31" s="229">
        <v>0.48810278434335969</v>
      </c>
      <c r="V31" s="229">
        <v>0.33328641196272851</v>
      </c>
      <c r="W31" s="229">
        <v>0.33149960845650212</v>
      </c>
      <c r="X31" s="229">
        <v>0.56144485178675863</v>
      </c>
      <c r="Y31" s="229">
        <v>0.24430971602686111</v>
      </c>
      <c r="DA31" s="73" t="s">
        <v>2839</v>
      </c>
    </row>
    <row r="32" spans="1:105" ht="12" customHeight="1" x14ac:dyDescent="0.25">
      <c r="A32" s="46" t="s">
        <v>32</v>
      </c>
      <c r="B32" s="229">
        <v>200.98205484983859</v>
      </c>
      <c r="C32" s="229">
        <v>176.95166794389289</v>
      </c>
      <c r="D32" s="229">
        <v>168.21329234180479</v>
      </c>
      <c r="E32" s="229">
        <v>148.55199590375099</v>
      </c>
      <c r="F32" s="229">
        <v>131.0752446995273</v>
      </c>
      <c r="G32" s="229">
        <v>117.9677786285144</v>
      </c>
      <c r="H32" s="229">
        <v>100.49102742450469</v>
      </c>
      <c r="I32" s="229">
        <v>91.752651822656475</v>
      </c>
      <c r="J32" s="229">
        <v>78.645185752850978</v>
      </c>
      <c r="K32" s="229">
        <v>47.585009371463968</v>
      </c>
      <c r="L32" s="229">
        <v>41.096197547883513</v>
      </c>
      <c r="M32" s="229">
        <v>34.607385723901068</v>
      </c>
      <c r="N32" s="229">
        <v>8.6517490977244282</v>
      </c>
      <c r="O32" s="229">
        <v>10.814881038574271</v>
      </c>
      <c r="P32" s="229">
        <v>8.6517490977813889</v>
      </c>
      <c r="Q32" s="229">
        <v>4.3258745488402699</v>
      </c>
      <c r="R32" s="229">
        <v>6.4888118240290504</v>
      </c>
      <c r="S32" s="229">
        <v>7.0512027679992002</v>
      </c>
      <c r="T32" s="229">
        <v>5.3986805361035763</v>
      </c>
      <c r="U32" s="229">
        <v>4.7261084648254306</v>
      </c>
      <c r="V32" s="229">
        <v>2.444230080075406</v>
      </c>
      <c r="W32" s="229">
        <v>2.9394611506038348</v>
      </c>
      <c r="X32" s="229">
        <v>10.2848046999934</v>
      </c>
      <c r="Y32" s="229">
        <v>2.990658387868308</v>
      </c>
      <c r="DA32" s="73" t="s">
        <v>2840</v>
      </c>
    </row>
    <row r="33" spans="1:105" ht="12" customHeight="1" x14ac:dyDescent="0.25">
      <c r="A33" s="46" t="s">
        <v>33</v>
      </c>
      <c r="B33" s="229">
        <v>0</v>
      </c>
      <c r="C33" s="229">
        <v>0</v>
      </c>
      <c r="D33" s="229">
        <v>0</v>
      </c>
      <c r="E33" s="229">
        <v>0</v>
      </c>
      <c r="F33" s="229">
        <v>0</v>
      </c>
      <c r="G33" s="229">
        <v>0</v>
      </c>
      <c r="H33" s="229">
        <v>0</v>
      </c>
      <c r="I33" s="229">
        <v>0</v>
      </c>
      <c r="J33" s="229">
        <v>0</v>
      </c>
      <c r="K33" s="229">
        <v>0</v>
      </c>
      <c r="L33" s="229">
        <v>0</v>
      </c>
      <c r="M33" s="229">
        <v>0</v>
      </c>
      <c r="N33" s="229">
        <v>0</v>
      </c>
      <c r="O33" s="229">
        <v>0</v>
      </c>
      <c r="P33" s="229">
        <v>0</v>
      </c>
      <c r="Q33" s="229">
        <v>0</v>
      </c>
      <c r="R33" s="229">
        <v>0</v>
      </c>
      <c r="S33" s="229">
        <v>0</v>
      </c>
      <c r="T33" s="229">
        <v>0</v>
      </c>
      <c r="U33" s="229">
        <v>0</v>
      </c>
      <c r="V33" s="229">
        <v>0</v>
      </c>
      <c r="W33" s="229">
        <v>0</v>
      </c>
      <c r="X33" s="229">
        <v>0</v>
      </c>
      <c r="Y33" s="229">
        <v>0</v>
      </c>
      <c r="DA33" s="73" t="s">
        <v>2841</v>
      </c>
    </row>
    <row r="34" spans="1:105" ht="12" customHeight="1" x14ac:dyDescent="0.25">
      <c r="A34" s="46" t="s">
        <v>35</v>
      </c>
      <c r="B34" s="229">
        <v>25.991660333853631</v>
      </c>
      <c r="C34" s="229">
        <v>37.208722519843107</v>
      </c>
      <c r="D34" s="229">
        <v>33.943356369215437</v>
      </c>
      <c r="E34" s="229">
        <v>39.325343264567998</v>
      </c>
      <c r="F34" s="229">
        <v>39.359825779687178</v>
      </c>
      <c r="G34" s="229">
        <v>25.001475711457779</v>
      </c>
      <c r="H34" s="229">
        <v>23.473278204705721</v>
      </c>
      <c r="I34" s="229">
        <v>30.547025805457881</v>
      </c>
      <c r="J34" s="229">
        <v>81.122044461868299</v>
      </c>
      <c r="K34" s="229">
        <v>24.299636243150641</v>
      </c>
      <c r="L34" s="229">
        <v>22.113706873610759</v>
      </c>
      <c r="M34" s="229">
        <v>19.58335724070189</v>
      </c>
      <c r="N34" s="229">
        <v>17.113804624735891</v>
      </c>
      <c r="O34" s="229">
        <v>14.4437211136456</v>
      </c>
      <c r="P34" s="229">
        <v>12.48460345053881</v>
      </c>
      <c r="Q34" s="229">
        <v>12.58596337392885</v>
      </c>
      <c r="R34" s="229">
        <v>12.424073914170719</v>
      </c>
      <c r="S34" s="229">
        <v>15.83272811426013</v>
      </c>
      <c r="T34" s="229">
        <v>25.598285339380709</v>
      </c>
      <c r="U34" s="229">
        <v>30.226626825526591</v>
      </c>
      <c r="V34" s="229">
        <v>25.351086844831361</v>
      </c>
      <c r="W34" s="229">
        <v>27.243397553436171</v>
      </c>
      <c r="X34" s="229">
        <v>14.386775673296039</v>
      </c>
      <c r="Y34" s="229">
        <v>18.700587396938332</v>
      </c>
      <c r="DA34" s="73" t="s">
        <v>2842</v>
      </c>
    </row>
    <row r="35" spans="1:105" ht="12" customHeight="1" x14ac:dyDescent="0.25">
      <c r="A35" s="46" t="s">
        <v>36</v>
      </c>
      <c r="B35" s="229">
        <v>0</v>
      </c>
      <c r="C35" s="229">
        <v>0</v>
      </c>
      <c r="D35" s="229">
        <v>0</v>
      </c>
      <c r="E35" s="229">
        <v>0</v>
      </c>
      <c r="F35" s="229">
        <v>0</v>
      </c>
      <c r="G35" s="229">
        <v>0</v>
      </c>
      <c r="H35" s="229">
        <v>0</v>
      </c>
      <c r="I35" s="229">
        <v>0</v>
      </c>
      <c r="J35" s="229">
        <v>0</v>
      </c>
      <c r="K35" s="229">
        <v>0</v>
      </c>
      <c r="L35" s="229">
        <v>0</v>
      </c>
      <c r="M35" s="229">
        <v>0</v>
      </c>
      <c r="N35" s="229">
        <v>0</v>
      </c>
      <c r="O35" s="229">
        <v>0</v>
      </c>
      <c r="P35" s="229">
        <v>0</v>
      </c>
      <c r="Q35" s="229">
        <v>0</v>
      </c>
      <c r="R35" s="229">
        <v>0</v>
      </c>
      <c r="S35" s="229">
        <v>0</v>
      </c>
      <c r="T35" s="229">
        <v>0</v>
      </c>
      <c r="U35" s="229">
        <v>0</v>
      </c>
      <c r="V35" s="229">
        <v>0</v>
      </c>
      <c r="W35" s="229">
        <v>0</v>
      </c>
      <c r="X35" s="229">
        <v>0</v>
      </c>
      <c r="Y35" s="229">
        <v>0</v>
      </c>
      <c r="DA35" s="73" t="s">
        <v>2843</v>
      </c>
    </row>
    <row r="36" spans="1:105" ht="12" customHeight="1" x14ac:dyDescent="0.25">
      <c r="A36" s="46" t="s">
        <v>38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2844</v>
      </c>
    </row>
    <row r="37" spans="1:105" ht="12" customHeight="1" x14ac:dyDescent="0.25">
      <c r="A37" s="46" t="s">
        <v>39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2845</v>
      </c>
    </row>
    <row r="38" spans="1:105" ht="12" customHeight="1" x14ac:dyDescent="0.25">
      <c r="A38" s="57" t="s">
        <v>2731</v>
      </c>
      <c r="B38" s="261">
        <v>0</v>
      </c>
      <c r="C38" s="261">
        <v>0</v>
      </c>
      <c r="D38" s="261">
        <v>0</v>
      </c>
      <c r="E38" s="261">
        <v>0</v>
      </c>
      <c r="F38" s="261">
        <v>0</v>
      </c>
      <c r="G38" s="261">
        <v>0</v>
      </c>
      <c r="H38" s="261">
        <v>0</v>
      </c>
      <c r="I38" s="261">
        <v>0</v>
      </c>
      <c r="J38" s="261">
        <v>0</v>
      </c>
      <c r="K38" s="261">
        <v>0</v>
      </c>
      <c r="L38" s="261">
        <v>0</v>
      </c>
      <c r="M38" s="261">
        <v>0</v>
      </c>
      <c r="N38" s="261">
        <v>0</v>
      </c>
      <c r="O38" s="261">
        <v>0</v>
      </c>
      <c r="P38" s="261">
        <v>0</v>
      </c>
      <c r="Q38" s="261">
        <v>0</v>
      </c>
      <c r="R38" s="261">
        <v>0</v>
      </c>
      <c r="S38" s="261">
        <v>0</v>
      </c>
      <c r="T38" s="261">
        <v>0</v>
      </c>
      <c r="U38" s="261">
        <v>0</v>
      </c>
      <c r="V38" s="261">
        <v>0</v>
      </c>
      <c r="W38" s="261">
        <v>0</v>
      </c>
      <c r="X38" s="261">
        <v>0</v>
      </c>
      <c r="Y38" s="261">
        <v>0</v>
      </c>
      <c r="DA38" s="70" t="s">
        <v>2846</v>
      </c>
    </row>
    <row r="39" spans="1:105" ht="12" customHeight="1" x14ac:dyDescent="0.25">
      <c r="A39" s="57" t="s">
        <v>2733</v>
      </c>
      <c r="B39" s="261">
        <f t="shared" ref="B39:Y39" si="0">B40+B46+B57+B58</f>
        <v>77.01262591280468</v>
      </c>
      <c r="C39" s="261">
        <f t="shared" si="0"/>
        <v>73.191562905483366</v>
      </c>
      <c r="D39" s="261">
        <f t="shared" si="0"/>
        <v>67.830169296309506</v>
      </c>
      <c r="E39" s="261">
        <f t="shared" si="0"/>
        <v>64.048314644040943</v>
      </c>
      <c r="F39" s="261">
        <f t="shared" si="0"/>
        <v>56.289131270319643</v>
      </c>
      <c r="G39" s="261">
        <f t="shared" si="0"/>
        <v>47.615275133070014</v>
      </c>
      <c r="H39" s="261">
        <f t="shared" si="0"/>
        <v>41.166072404297964</v>
      </c>
      <c r="I39" s="261">
        <f t="shared" si="0"/>
        <v>40.135168081913889</v>
      </c>
      <c r="J39" s="261">
        <f t="shared" si="0"/>
        <v>51.872579992017705</v>
      </c>
      <c r="K39" s="261">
        <f t="shared" si="0"/>
        <v>24.378184241707771</v>
      </c>
      <c r="L39" s="261">
        <f t="shared" si="0"/>
        <v>21.692143121517422</v>
      </c>
      <c r="M39" s="261">
        <f t="shared" si="0"/>
        <v>17.628635896040251</v>
      </c>
      <c r="N39" s="261">
        <f t="shared" si="0"/>
        <v>9.9918532796185424</v>
      </c>
      <c r="O39" s="261">
        <f t="shared" si="0"/>
        <v>9.8328096497598967</v>
      </c>
      <c r="P39" s="261">
        <f t="shared" si="0"/>
        <v>8.5395548720577352</v>
      </c>
      <c r="Q39" s="261">
        <f t="shared" si="0"/>
        <v>7.2142169502939755</v>
      </c>
      <c r="R39" s="261">
        <f t="shared" si="0"/>
        <v>7.841996657321828</v>
      </c>
      <c r="S39" s="261">
        <f t="shared" si="0"/>
        <v>9.5312417960209874</v>
      </c>
      <c r="T39" s="261">
        <f t="shared" si="0"/>
        <v>12.827773897961595</v>
      </c>
      <c r="U39" s="261">
        <f t="shared" si="0"/>
        <v>14.249992209287765</v>
      </c>
      <c r="V39" s="261">
        <f t="shared" si="0"/>
        <v>11.018241301690978</v>
      </c>
      <c r="W39" s="261">
        <f t="shared" si="0"/>
        <v>12.231140514875882</v>
      </c>
      <c r="X39" s="261">
        <f t="shared" si="0"/>
        <v>13.152698186354327</v>
      </c>
      <c r="Y39" s="261">
        <f t="shared" si="0"/>
        <v>11.321034316902651</v>
      </c>
      <c r="DA39" s="70"/>
    </row>
    <row r="40" spans="1:105" ht="12" customHeight="1" x14ac:dyDescent="0.25">
      <c r="A40" s="60" t="s">
        <v>2734</v>
      </c>
      <c r="B40" s="329">
        <v>46.207575547682787</v>
      </c>
      <c r="C40" s="329">
        <v>43.914937743290018</v>
      </c>
      <c r="D40" s="329">
        <v>40.698101577785707</v>
      </c>
      <c r="E40" s="329">
        <v>38.428988786424561</v>
      </c>
      <c r="F40" s="329">
        <v>33.773478762191793</v>
      </c>
      <c r="G40" s="329">
        <v>28.569165079842001</v>
      </c>
      <c r="H40" s="329">
        <v>24.699643442578779</v>
      </c>
      <c r="I40" s="329">
        <v>24.081100849148331</v>
      </c>
      <c r="J40" s="329">
        <v>31.123547995210611</v>
      </c>
      <c r="K40" s="329">
        <v>14.626910545024661</v>
      </c>
      <c r="L40" s="329">
        <v>13.01528587291045</v>
      </c>
      <c r="M40" s="329">
        <v>10.577181537624149</v>
      </c>
      <c r="N40" s="329">
        <v>5.9951119677711233</v>
      </c>
      <c r="O40" s="329">
        <v>5.8996857898559369</v>
      </c>
      <c r="P40" s="329">
        <v>5.1237329232346411</v>
      </c>
      <c r="Q40" s="329">
        <v>4.3285301701763848</v>
      </c>
      <c r="R40" s="329">
        <v>4.7051979943930959</v>
      </c>
      <c r="S40" s="329">
        <v>5.7187450776125921</v>
      </c>
      <c r="T40" s="329">
        <v>7.6966643387769569</v>
      </c>
      <c r="U40" s="329">
        <v>8.5499953255726577</v>
      </c>
      <c r="V40" s="329">
        <v>6.6109447810145863</v>
      </c>
      <c r="W40" s="329">
        <v>7.3386843089255276</v>
      </c>
      <c r="X40" s="329">
        <v>7.8916189118125946</v>
      </c>
      <c r="Y40" s="329">
        <v>6.7926205901415901</v>
      </c>
      <c r="DA40" s="72" t="s">
        <v>2847</v>
      </c>
    </row>
    <row r="41" spans="1:105" ht="12" customHeight="1" x14ac:dyDescent="0.25">
      <c r="A41" s="59" t="s">
        <v>28</v>
      </c>
      <c r="B41" s="230">
        <v>0</v>
      </c>
      <c r="C41" s="230">
        <v>0</v>
      </c>
      <c r="D41" s="230">
        <v>0</v>
      </c>
      <c r="E41" s="230">
        <v>0</v>
      </c>
      <c r="F41" s="230">
        <v>0</v>
      </c>
      <c r="G41" s="230">
        <v>0</v>
      </c>
      <c r="H41" s="230">
        <v>0</v>
      </c>
      <c r="I41" s="230">
        <v>0</v>
      </c>
      <c r="J41" s="230">
        <v>0</v>
      </c>
      <c r="K41" s="230">
        <v>0</v>
      </c>
      <c r="L41" s="230">
        <v>0</v>
      </c>
      <c r="M41" s="230">
        <v>0</v>
      </c>
      <c r="N41" s="230">
        <v>0</v>
      </c>
      <c r="O41" s="230">
        <v>0</v>
      </c>
      <c r="P41" s="230">
        <v>0</v>
      </c>
      <c r="Q41" s="230">
        <v>0</v>
      </c>
      <c r="R41" s="230">
        <v>0</v>
      </c>
      <c r="S41" s="230">
        <v>0</v>
      </c>
      <c r="T41" s="230">
        <v>0</v>
      </c>
      <c r="U41" s="230">
        <v>0</v>
      </c>
      <c r="V41" s="230">
        <v>0</v>
      </c>
      <c r="W41" s="230">
        <v>0</v>
      </c>
      <c r="X41" s="230">
        <v>0</v>
      </c>
      <c r="Y41" s="230">
        <v>0</v>
      </c>
      <c r="DA41" s="71" t="s">
        <v>2848</v>
      </c>
    </row>
    <row r="42" spans="1:105" ht="12" customHeight="1" x14ac:dyDescent="0.25">
      <c r="A42" s="59" t="s">
        <v>31</v>
      </c>
      <c r="B42" s="295">
        <v>0.39250260690085143</v>
      </c>
      <c r="C42" s="295">
        <v>0.39250260690119831</v>
      </c>
      <c r="D42" s="295">
        <v>0.3925026069012893</v>
      </c>
      <c r="E42" s="295">
        <v>0.39250260690171479</v>
      </c>
      <c r="F42" s="295">
        <v>0</v>
      </c>
      <c r="G42" s="295">
        <v>0</v>
      </c>
      <c r="H42" s="295">
        <v>0</v>
      </c>
      <c r="I42" s="295">
        <v>0</v>
      </c>
      <c r="J42" s="295">
        <v>0</v>
      </c>
      <c r="K42" s="295">
        <v>0</v>
      </c>
      <c r="L42" s="295">
        <v>0</v>
      </c>
      <c r="M42" s="295">
        <v>0</v>
      </c>
      <c r="N42" s="295">
        <v>1.14512538471977</v>
      </c>
      <c r="O42" s="295">
        <v>1.145125384732198</v>
      </c>
      <c r="P42" s="295">
        <v>1.14512538472731</v>
      </c>
      <c r="Q42" s="295">
        <v>1.145125384713962</v>
      </c>
      <c r="R42" s="295">
        <v>1.145125384849609</v>
      </c>
      <c r="S42" s="295">
        <v>1.2955364225349251</v>
      </c>
      <c r="T42" s="295">
        <v>1.7154027853828011</v>
      </c>
      <c r="U42" s="295">
        <v>1.8787787468064701</v>
      </c>
      <c r="V42" s="295">
        <v>1.3161488587803301</v>
      </c>
      <c r="W42" s="295">
        <v>1.59480509716148</v>
      </c>
      <c r="X42" s="295">
        <v>3.1418729870923698</v>
      </c>
      <c r="Y42" s="295">
        <v>2.663574848808226</v>
      </c>
      <c r="DA42" s="122" t="s">
        <v>2849</v>
      </c>
    </row>
    <row r="43" spans="1:105" ht="12" customHeight="1" x14ac:dyDescent="0.25">
      <c r="A43" s="59" t="s">
        <v>159</v>
      </c>
      <c r="B43" s="295">
        <v>3.09060890620461</v>
      </c>
      <c r="C43" s="295">
        <v>3.2098910490973278</v>
      </c>
      <c r="D43" s="295">
        <v>2.2525827429276282</v>
      </c>
      <c r="E43" s="295">
        <v>2.671339983133374</v>
      </c>
      <c r="F43" s="295">
        <v>1.6915831425749399</v>
      </c>
      <c r="G43" s="295">
        <v>1.657305439376642</v>
      </c>
      <c r="H43" s="295">
        <v>1.365185912374459</v>
      </c>
      <c r="I43" s="295">
        <v>1.0599850603268091</v>
      </c>
      <c r="J43" s="295">
        <v>1.0497164253811131</v>
      </c>
      <c r="K43" s="295">
        <v>1.0956831352148519</v>
      </c>
      <c r="L43" s="295">
        <v>1.1169509229821191</v>
      </c>
      <c r="M43" s="295">
        <v>0.37657109722829712</v>
      </c>
      <c r="N43" s="295">
        <v>0</v>
      </c>
      <c r="O43" s="295">
        <v>0</v>
      </c>
      <c r="P43" s="295">
        <v>0</v>
      </c>
      <c r="Q43" s="295">
        <v>0</v>
      </c>
      <c r="R43" s="295">
        <v>0</v>
      </c>
      <c r="S43" s="295">
        <v>0.1156451948876745</v>
      </c>
      <c r="T43" s="295">
        <v>0.14653856506770099</v>
      </c>
      <c r="U43" s="295">
        <v>9.187817117051475E-2</v>
      </c>
      <c r="V43" s="295">
        <v>6.2736265781219464E-2</v>
      </c>
      <c r="W43" s="295">
        <v>6.2399926297694502E-2</v>
      </c>
      <c r="X43" s="295">
        <v>0.1056837368069193</v>
      </c>
      <c r="Y43" s="295">
        <v>4.5987711252115017E-2</v>
      </c>
      <c r="DA43" s="122" t="s">
        <v>2850</v>
      </c>
    </row>
    <row r="44" spans="1:105" ht="12" customHeight="1" x14ac:dyDescent="0.25">
      <c r="A44" s="59" t="s">
        <v>32</v>
      </c>
      <c r="B44" s="295">
        <v>37.831916207028407</v>
      </c>
      <c r="C44" s="295">
        <v>33.308549260026908</v>
      </c>
      <c r="D44" s="295">
        <v>31.663678558457409</v>
      </c>
      <c r="E44" s="295">
        <v>27.962728640706079</v>
      </c>
      <c r="F44" s="295">
        <v>24.672987237558079</v>
      </c>
      <c r="G44" s="295">
        <v>22.205699506543901</v>
      </c>
      <c r="H44" s="295">
        <v>18.915958103436179</v>
      </c>
      <c r="I44" s="295">
        <v>17.271087401911799</v>
      </c>
      <c r="J44" s="295">
        <v>14.80379967112489</v>
      </c>
      <c r="K44" s="295">
        <v>8.9571782346285094</v>
      </c>
      <c r="L44" s="295">
        <v>7.7357548325427761</v>
      </c>
      <c r="M44" s="295">
        <v>6.5143314303813797</v>
      </c>
      <c r="N44" s="295">
        <v>1.6285645360422449</v>
      </c>
      <c r="O44" s="295">
        <v>2.035742313143392</v>
      </c>
      <c r="P44" s="295">
        <v>1.628564536052967</v>
      </c>
      <c r="Q44" s="295">
        <v>0.81428226801699188</v>
      </c>
      <c r="R44" s="295">
        <v>1.221423402170174</v>
      </c>
      <c r="S44" s="295">
        <v>1.327285226917496</v>
      </c>
      <c r="T44" s="295">
        <v>1.0162222185606731</v>
      </c>
      <c r="U44" s="295">
        <v>0.88962041690831628</v>
      </c>
      <c r="V44" s="295">
        <v>0.46009036801419401</v>
      </c>
      <c r="W44" s="295">
        <v>0.55331033423130993</v>
      </c>
      <c r="X44" s="295">
        <v>1.935963237645816</v>
      </c>
      <c r="Y44" s="295">
        <v>0.56294746124579909</v>
      </c>
      <c r="DA44" s="122" t="s">
        <v>2851</v>
      </c>
    </row>
    <row r="45" spans="1:105" ht="12" customHeight="1" x14ac:dyDescent="0.25">
      <c r="A45" s="59" t="s">
        <v>35</v>
      </c>
      <c r="B45" s="295">
        <v>4.892547827548916</v>
      </c>
      <c r="C45" s="295">
        <v>7.0039948272645853</v>
      </c>
      <c r="D45" s="295">
        <v>6.389337669499386</v>
      </c>
      <c r="E45" s="295">
        <v>7.4024175556833907</v>
      </c>
      <c r="F45" s="295">
        <v>7.4089083820587618</v>
      </c>
      <c r="G45" s="295">
        <v>4.7061601339214647</v>
      </c>
      <c r="H45" s="295">
        <v>4.4184994267681361</v>
      </c>
      <c r="I45" s="295">
        <v>5.7500283869097188</v>
      </c>
      <c r="J45" s="295">
        <v>15.27003189870462</v>
      </c>
      <c r="K45" s="295">
        <v>4.5740491751812966</v>
      </c>
      <c r="L45" s="295">
        <v>4.1625801173855539</v>
      </c>
      <c r="M45" s="295">
        <v>3.686279010014474</v>
      </c>
      <c r="N45" s="295">
        <v>3.2214220470091082</v>
      </c>
      <c r="O45" s="295">
        <v>2.7188180919803471</v>
      </c>
      <c r="P45" s="295">
        <v>2.350043002454365</v>
      </c>
      <c r="Q45" s="295">
        <v>2.3691225174454309</v>
      </c>
      <c r="R45" s="295">
        <v>2.3386492073733121</v>
      </c>
      <c r="S45" s="295">
        <v>2.9802782332724962</v>
      </c>
      <c r="T45" s="295">
        <v>4.818500769765782</v>
      </c>
      <c r="U45" s="295">
        <v>5.689717990687357</v>
      </c>
      <c r="V45" s="295">
        <v>4.7719692884388429</v>
      </c>
      <c r="W45" s="295">
        <v>5.1281689512350432</v>
      </c>
      <c r="X45" s="295">
        <v>2.7080989502674901</v>
      </c>
      <c r="Y45" s="295">
        <v>3.5201105688354488</v>
      </c>
      <c r="DA45" s="122" t="s">
        <v>2852</v>
      </c>
    </row>
    <row r="46" spans="1:105" ht="12" customHeight="1" x14ac:dyDescent="0.25">
      <c r="A46" s="60" t="s">
        <v>2741</v>
      </c>
      <c r="B46" s="329">
        <v>30.8050503651219</v>
      </c>
      <c r="C46" s="329">
        <v>29.276625162193351</v>
      </c>
      <c r="D46" s="329">
        <v>27.1320677185238</v>
      </c>
      <c r="E46" s="329">
        <v>25.619325857616381</v>
      </c>
      <c r="F46" s="329">
        <v>22.51565250812785</v>
      </c>
      <c r="G46" s="329">
        <v>19.046110053228009</v>
      </c>
      <c r="H46" s="329">
        <v>16.466428961719188</v>
      </c>
      <c r="I46" s="329">
        <v>16.054067232765561</v>
      </c>
      <c r="J46" s="329">
        <v>20.749031996807091</v>
      </c>
      <c r="K46" s="329">
        <v>9.7512736966831088</v>
      </c>
      <c r="L46" s="329">
        <v>8.6768572486069715</v>
      </c>
      <c r="M46" s="329">
        <v>7.0514543584161009</v>
      </c>
      <c r="N46" s="329">
        <v>3.9967413118474182</v>
      </c>
      <c r="O46" s="329">
        <v>3.9331238599039602</v>
      </c>
      <c r="P46" s="329">
        <v>3.415821948823095</v>
      </c>
      <c r="Q46" s="329">
        <v>2.8856867801175912</v>
      </c>
      <c r="R46" s="329">
        <v>3.1367986629287321</v>
      </c>
      <c r="S46" s="329">
        <v>3.8124967184083949</v>
      </c>
      <c r="T46" s="329">
        <v>5.1311095591846394</v>
      </c>
      <c r="U46" s="329">
        <v>5.6999968837151078</v>
      </c>
      <c r="V46" s="329">
        <v>4.4072965206763914</v>
      </c>
      <c r="W46" s="329">
        <v>4.8924562059503538</v>
      </c>
      <c r="X46" s="329">
        <v>5.2610792745417321</v>
      </c>
      <c r="Y46" s="329">
        <v>4.5284137267610607</v>
      </c>
      <c r="DA46" s="72" t="s">
        <v>2853</v>
      </c>
    </row>
    <row r="47" spans="1:105" ht="12" customHeight="1" x14ac:dyDescent="0.25">
      <c r="A47" s="64" t="s">
        <v>28</v>
      </c>
      <c r="B47" s="229">
        <v>0</v>
      </c>
      <c r="C47" s="229">
        <v>0</v>
      </c>
      <c r="D47" s="229">
        <v>0</v>
      </c>
      <c r="E47" s="229">
        <v>0</v>
      </c>
      <c r="F47" s="229">
        <v>0</v>
      </c>
      <c r="G47" s="229">
        <v>0</v>
      </c>
      <c r="H47" s="229">
        <v>0</v>
      </c>
      <c r="I47" s="229">
        <v>0</v>
      </c>
      <c r="J47" s="229">
        <v>0</v>
      </c>
      <c r="K47" s="229">
        <v>0</v>
      </c>
      <c r="L47" s="229">
        <v>0</v>
      </c>
      <c r="M47" s="229">
        <v>0</v>
      </c>
      <c r="N47" s="229">
        <v>0</v>
      </c>
      <c r="O47" s="229">
        <v>0</v>
      </c>
      <c r="P47" s="229">
        <v>0</v>
      </c>
      <c r="Q47" s="229">
        <v>0</v>
      </c>
      <c r="R47" s="229">
        <v>0</v>
      </c>
      <c r="S47" s="229">
        <v>0</v>
      </c>
      <c r="T47" s="229">
        <v>0</v>
      </c>
      <c r="U47" s="229">
        <v>0</v>
      </c>
      <c r="V47" s="229">
        <v>0</v>
      </c>
      <c r="W47" s="229">
        <v>0</v>
      </c>
      <c r="X47" s="229">
        <v>0</v>
      </c>
      <c r="Y47" s="229">
        <v>0</v>
      </c>
      <c r="DA47" s="73" t="s">
        <v>2854</v>
      </c>
    </row>
    <row r="48" spans="1:105" ht="12" customHeight="1" x14ac:dyDescent="0.25">
      <c r="A48" s="64" t="s">
        <v>30</v>
      </c>
      <c r="B48" s="229">
        <v>0</v>
      </c>
      <c r="C48" s="229">
        <v>0</v>
      </c>
      <c r="D48" s="229">
        <v>0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0</v>
      </c>
      <c r="X48" s="229">
        <v>0</v>
      </c>
      <c r="Y48" s="229">
        <v>0</v>
      </c>
      <c r="DA48" s="73" t="s">
        <v>2855</v>
      </c>
    </row>
    <row r="49" spans="1:105" ht="12" customHeight="1" x14ac:dyDescent="0.25">
      <c r="A49" s="64" t="s">
        <v>31</v>
      </c>
      <c r="B49" s="229">
        <v>0.26166840460056789</v>
      </c>
      <c r="C49" s="229">
        <v>0.26166840460079882</v>
      </c>
      <c r="D49" s="229">
        <v>0.26166840460085949</v>
      </c>
      <c r="E49" s="229">
        <v>0.2616684046011431</v>
      </c>
      <c r="F49" s="229">
        <v>0</v>
      </c>
      <c r="G49" s="229">
        <v>0</v>
      </c>
      <c r="H49" s="229">
        <v>0</v>
      </c>
      <c r="I49" s="229">
        <v>0</v>
      </c>
      <c r="J49" s="229">
        <v>0</v>
      </c>
      <c r="K49" s="229">
        <v>0</v>
      </c>
      <c r="L49" s="229">
        <v>0</v>
      </c>
      <c r="M49" s="229">
        <v>0</v>
      </c>
      <c r="N49" s="229">
        <v>0.76341692314651366</v>
      </c>
      <c r="O49" s="229">
        <v>0.76341692315479914</v>
      </c>
      <c r="P49" s="229">
        <v>0.76341692315153986</v>
      </c>
      <c r="Q49" s="229">
        <v>0.76341692314264131</v>
      </c>
      <c r="R49" s="229">
        <v>0.76341692323307342</v>
      </c>
      <c r="S49" s="229">
        <v>0.86369094835661708</v>
      </c>
      <c r="T49" s="229">
        <v>1.1436018569218671</v>
      </c>
      <c r="U49" s="229">
        <v>1.252519164537647</v>
      </c>
      <c r="V49" s="229">
        <v>0.87743257252022011</v>
      </c>
      <c r="W49" s="229">
        <v>1.0632033981076541</v>
      </c>
      <c r="X49" s="229">
        <v>2.094581991394914</v>
      </c>
      <c r="Y49" s="229">
        <v>1.775716565872151</v>
      </c>
      <c r="DA49" s="73" t="s">
        <v>2856</v>
      </c>
    </row>
    <row r="50" spans="1:105" ht="12" customHeight="1" x14ac:dyDescent="0.25">
      <c r="A50" s="64" t="s">
        <v>159</v>
      </c>
      <c r="B50" s="229">
        <v>2.060405937469743</v>
      </c>
      <c r="C50" s="229">
        <v>2.1399273660648861</v>
      </c>
      <c r="D50" s="229">
        <v>1.501721828618418</v>
      </c>
      <c r="E50" s="229">
        <v>1.7808933220889169</v>
      </c>
      <c r="F50" s="229">
        <v>1.12772209504996</v>
      </c>
      <c r="G50" s="229">
        <v>1.104870292917761</v>
      </c>
      <c r="H50" s="229">
        <v>0.91012394158297283</v>
      </c>
      <c r="I50" s="229">
        <v>0.70665670688453985</v>
      </c>
      <c r="J50" s="229">
        <v>0.69981095025407547</v>
      </c>
      <c r="K50" s="229">
        <v>0.73045542347656855</v>
      </c>
      <c r="L50" s="229">
        <v>0.74463394865474608</v>
      </c>
      <c r="M50" s="229">
        <v>0.25104739815219812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7.7096796591783007E-2</v>
      </c>
      <c r="T50" s="229">
        <v>9.7692376711800685E-2</v>
      </c>
      <c r="U50" s="229">
        <v>6.125211411367653E-2</v>
      </c>
      <c r="V50" s="229">
        <v>4.1824177187479647E-2</v>
      </c>
      <c r="W50" s="229">
        <v>4.159995086512968E-2</v>
      </c>
      <c r="X50" s="229">
        <v>7.0455824537946216E-2</v>
      </c>
      <c r="Y50" s="229">
        <v>3.065847416807669E-2</v>
      </c>
      <c r="DA50" s="73" t="s">
        <v>2857</v>
      </c>
    </row>
    <row r="51" spans="1:105" ht="12" customHeight="1" x14ac:dyDescent="0.25">
      <c r="A51" s="64" t="s">
        <v>32</v>
      </c>
      <c r="B51" s="229">
        <v>25.221277471352309</v>
      </c>
      <c r="C51" s="229">
        <v>22.20569950668461</v>
      </c>
      <c r="D51" s="229">
        <v>21.109119038971599</v>
      </c>
      <c r="E51" s="229">
        <v>18.64181909380406</v>
      </c>
      <c r="F51" s="229">
        <v>16.448658158372051</v>
      </c>
      <c r="G51" s="229">
        <v>14.803799671029269</v>
      </c>
      <c r="H51" s="229">
        <v>12.61063873562412</v>
      </c>
      <c r="I51" s="229">
        <v>11.514058267941209</v>
      </c>
      <c r="J51" s="229">
        <v>9.8691997807499305</v>
      </c>
      <c r="K51" s="229">
        <v>5.9714521564190077</v>
      </c>
      <c r="L51" s="229">
        <v>5.157169888361854</v>
      </c>
      <c r="M51" s="229">
        <v>4.3428876202542526</v>
      </c>
      <c r="N51" s="229">
        <v>1.0857096906948309</v>
      </c>
      <c r="O51" s="229">
        <v>1.3571615420955949</v>
      </c>
      <c r="P51" s="229">
        <v>1.085709690701979</v>
      </c>
      <c r="Q51" s="229">
        <v>0.54285484534466155</v>
      </c>
      <c r="R51" s="229">
        <v>0.81428226811344973</v>
      </c>
      <c r="S51" s="229">
        <v>0.88485681794499782</v>
      </c>
      <c r="T51" s="229">
        <v>0.67748147904044898</v>
      </c>
      <c r="U51" s="229">
        <v>0.59308027793887763</v>
      </c>
      <c r="V51" s="229">
        <v>0.30672691200946273</v>
      </c>
      <c r="W51" s="229">
        <v>0.36887355615420669</v>
      </c>
      <c r="X51" s="229">
        <v>1.290642158430545</v>
      </c>
      <c r="Y51" s="229">
        <v>0.37529830749719939</v>
      </c>
      <c r="DA51" s="73" t="s">
        <v>2858</v>
      </c>
    </row>
    <row r="52" spans="1:105" ht="12" customHeight="1" x14ac:dyDescent="0.25">
      <c r="A52" s="64" t="s">
        <v>33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J52" s="229">
        <v>0</v>
      </c>
      <c r="K52" s="229">
        <v>0</v>
      </c>
      <c r="L52" s="229">
        <v>0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</v>
      </c>
      <c r="S52" s="229">
        <v>0</v>
      </c>
      <c r="T52" s="229">
        <v>0</v>
      </c>
      <c r="U52" s="229">
        <v>0</v>
      </c>
      <c r="V52" s="229">
        <v>0</v>
      </c>
      <c r="W52" s="229">
        <v>0</v>
      </c>
      <c r="X52" s="229">
        <v>0</v>
      </c>
      <c r="Y52" s="229">
        <v>0</v>
      </c>
      <c r="DA52" s="73" t="s">
        <v>2859</v>
      </c>
    </row>
    <row r="53" spans="1:105" ht="12" customHeight="1" x14ac:dyDescent="0.25">
      <c r="A53" s="64" t="s">
        <v>35</v>
      </c>
      <c r="B53" s="229">
        <v>3.2616985516992809</v>
      </c>
      <c r="C53" s="229">
        <v>4.6693298848430578</v>
      </c>
      <c r="D53" s="229">
        <v>4.2595584463329219</v>
      </c>
      <c r="E53" s="229">
        <v>4.9349450371222616</v>
      </c>
      <c r="F53" s="229">
        <v>4.9392722547058421</v>
      </c>
      <c r="G53" s="229">
        <v>3.1374400892809771</v>
      </c>
      <c r="H53" s="229">
        <v>2.9456662845120918</v>
      </c>
      <c r="I53" s="229">
        <v>3.8333522579398149</v>
      </c>
      <c r="J53" s="229">
        <v>10.18002126580309</v>
      </c>
      <c r="K53" s="229">
        <v>3.0493661167875321</v>
      </c>
      <c r="L53" s="229">
        <v>2.7750534115903709</v>
      </c>
      <c r="M53" s="229">
        <v>2.4575193400096502</v>
      </c>
      <c r="N53" s="229">
        <v>2.1476146980060729</v>
      </c>
      <c r="O53" s="229">
        <v>1.8125453946535659</v>
      </c>
      <c r="P53" s="229">
        <v>1.5666953349695769</v>
      </c>
      <c r="Q53" s="229">
        <v>1.5794150116302881</v>
      </c>
      <c r="R53" s="229">
        <v>1.559099471582208</v>
      </c>
      <c r="S53" s="229">
        <v>1.9868521555149969</v>
      </c>
      <c r="T53" s="229">
        <v>3.2123338465105218</v>
      </c>
      <c r="U53" s="229">
        <v>3.7931453271249072</v>
      </c>
      <c r="V53" s="229">
        <v>3.1813128589592292</v>
      </c>
      <c r="W53" s="229">
        <v>3.4187793008233638</v>
      </c>
      <c r="X53" s="229">
        <v>1.8053993001783279</v>
      </c>
      <c r="Y53" s="229">
        <v>2.3467403792236339</v>
      </c>
      <c r="DA53" s="73" t="s">
        <v>2860</v>
      </c>
    </row>
    <row r="54" spans="1:105" ht="12" customHeight="1" x14ac:dyDescent="0.25">
      <c r="A54" s="64" t="s">
        <v>36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2861</v>
      </c>
    </row>
    <row r="55" spans="1:105" ht="12" customHeight="1" x14ac:dyDescent="0.25">
      <c r="A55" s="64" t="s">
        <v>38</v>
      </c>
      <c r="B55" s="229">
        <v>0</v>
      </c>
      <c r="C55" s="229">
        <v>0</v>
      </c>
      <c r="D55" s="229">
        <v>0</v>
      </c>
      <c r="E55" s="229">
        <v>0</v>
      </c>
      <c r="F55" s="229">
        <v>0</v>
      </c>
      <c r="G55" s="229">
        <v>0</v>
      </c>
      <c r="H55" s="229">
        <v>0</v>
      </c>
      <c r="I55" s="229">
        <v>0</v>
      </c>
      <c r="J55" s="229">
        <v>0</v>
      </c>
      <c r="K55" s="229">
        <v>0</v>
      </c>
      <c r="L55" s="229">
        <v>0</v>
      </c>
      <c r="M55" s="229">
        <v>0</v>
      </c>
      <c r="N55" s="229">
        <v>0</v>
      </c>
      <c r="O55" s="229">
        <v>0</v>
      </c>
      <c r="P55" s="229">
        <v>0</v>
      </c>
      <c r="Q55" s="229">
        <v>0</v>
      </c>
      <c r="R55" s="229">
        <v>0</v>
      </c>
      <c r="S55" s="229">
        <v>0</v>
      </c>
      <c r="T55" s="229">
        <v>0</v>
      </c>
      <c r="U55" s="229">
        <v>0</v>
      </c>
      <c r="V55" s="229">
        <v>0</v>
      </c>
      <c r="W55" s="229">
        <v>0</v>
      </c>
      <c r="X55" s="229">
        <v>0</v>
      </c>
      <c r="Y55" s="229">
        <v>0</v>
      </c>
      <c r="DA55" s="73" t="s">
        <v>2862</v>
      </c>
    </row>
    <row r="56" spans="1:105" ht="12" customHeight="1" x14ac:dyDescent="0.25">
      <c r="A56" s="64" t="s">
        <v>39</v>
      </c>
      <c r="B56" s="229">
        <v>0</v>
      </c>
      <c r="C56" s="229">
        <v>0</v>
      </c>
      <c r="D56" s="229">
        <v>0</v>
      </c>
      <c r="E56" s="229">
        <v>0</v>
      </c>
      <c r="F56" s="229">
        <v>0</v>
      </c>
      <c r="G56" s="229">
        <v>0</v>
      </c>
      <c r="H56" s="229">
        <v>0</v>
      </c>
      <c r="I56" s="229">
        <v>0</v>
      </c>
      <c r="J56" s="229">
        <v>0</v>
      </c>
      <c r="K56" s="229">
        <v>0</v>
      </c>
      <c r="L56" s="229">
        <v>0</v>
      </c>
      <c r="M56" s="229">
        <v>0</v>
      </c>
      <c r="N56" s="229">
        <v>0</v>
      </c>
      <c r="O56" s="229">
        <v>0</v>
      </c>
      <c r="P56" s="229">
        <v>0</v>
      </c>
      <c r="Q56" s="229">
        <v>0</v>
      </c>
      <c r="R56" s="229">
        <v>0</v>
      </c>
      <c r="S56" s="229">
        <v>0</v>
      </c>
      <c r="T56" s="229">
        <v>0</v>
      </c>
      <c r="U56" s="229">
        <v>0</v>
      </c>
      <c r="V56" s="229">
        <v>0</v>
      </c>
      <c r="W56" s="229">
        <v>0</v>
      </c>
      <c r="X56" s="229">
        <v>0</v>
      </c>
      <c r="Y56" s="229">
        <v>0</v>
      </c>
      <c r="DA56" s="73" t="s">
        <v>2863</v>
      </c>
    </row>
    <row r="57" spans="1:105" ht="12" customHeight="1" x14ac:dyDescent="0.25">
      <c r="A57" s="60" t="s">
        <v>2753</v>
      </c>
      <c r="B57" s="329">
        <v>0</v>
      </c>
      <c r="C57" s="329">
        <v>0</v>
      </c>
      <c r="D57" s="329">
        <v>0</v>
      </c>
      <c r="E57" s="329">
        <v>0</v>
      </c>
      <c r="F57" s="329">
        <v>0</v>
      </c>
      <c r="G57" s="329">
        <v>0</v>
      </c>
      <c r="H57" s="329">
        <v>0</v>
      </c>
      <c r="I57" s="329">
        <v>0</v>
      </c>
      <c r="J57" s="329">
        <v>0</v>
      </c>
      <c r="K57" s="329">
        <v>0</v>
      </c>
      <c r="L57" s="329">
        <v>0</v>
      </c>
      <c r="M57" s="329">
        <v>0</v>
      </c>
      <c r="N57" s="329">
        <v>0</v>
      </c>
      <c r="O57" s="329">
        <v>0</v>
      </c>
      <c r="P57" s="329">
        <v>0</v>
      </c>
      <c r="Q57" s="329">
        <v>0</v>
      </c>
      <c r="R57" s="329">
        <v>0</v>
      </c>
      <c r="S57" s="329">
        <v>0</v>
      </c>
      <c r="T57" s="329">
        <v>0</v>
      </c>
      <c r="U57" s="329">
        <v>0</v>
      </c>
      <c r="V57" s="329">
        <v>0</v>
      </c>
      <c r="W57" s="329">
        <v>0</v>
      </c>
      <c r="X57" s="329">
        <v>0</v>
      </c>
      <c r="Y57" s="329">
        <v>0</v>
      </c>
      <c r="DA57" s="72" t="s">
        <v>2864</v>
      </c>
    </row>
    <row r="58" spans="1:105" ht="12" customHeight="1" x14ac:dyDescent="0.25">
      <c r="A58" s="60" t="s">
        <v>2755</v>
      </c>
      <c r="B58" s="329">
        <v>0</v>
      </c>
      <c r="C58" s="329">
        <v>0</v>
      </c>
      <c r="D58" s="329">
        <v>0</v>
      </c>
      <c r="E58" s="329">
        <v>0</v>
      </c>
      <c r="F58" s="329">
        <v>0</v>
      </c>
      <c r="G58" s="329">
        <v>0</v>
      </c>
      <c r="H58" s="329">
        <v>0</v>
      </c>
      <c r="I58" s="329">
        <v>0</v>
      </c>
      <c r="J58" s="329">
        <v>0</v>
      </c>
      <c r="K58" s="329">
        <v>0</v>
      </c>
      <c r="L58" s="329">
        <v>0</v>
      </c>
      <c r="M58" s="329">
        <v>0</v>
      </c>
      <c r="N58" s="329">
        <v>0</v>
      </c>
      <c r="O58" s="329">
        <v>0</v>
      </c>
      <c r="P58" s="329">
        <v>0</v>
      </c>
      <c r="Q58" s="329">
        <v>0</v>
      </c>
      <c r="R58" s="329">
        <v>0</v>
      </c>
      <c r="S58" s="329">
        <v>0</v>
      </c>
      <c r="T58" s="329">
        <v>0</v>
      </c>
      <c r="U58" s="329">
        <v>0</v>
      </c>
      <c r="V58" s="329">
        <v>0</v>
      </c>
      <c r="W58" s="329">
        <v>0</v>
      </c>
      <c r="X58" s="329">
        <v>0</v>
      </c>
      <c r="Y58" s="329">
        <v>0</v>
      </c>
      <c r="DA58" s="72" t="s">
        <v>2865</v>
      </c>
    </row>
    <row r="59" spans="1:105" ht="12" customHeight="1" x14ac:dyDescent="0.25">
      <c r="A59" s="132" t="s">
        <v>2757</v>
      </c>
      <c r="B59" s="316">
        <v>0</v>
      </c>
      <c r="C59" s="316">
        <v>0</v>
      </c>
      <c r="D59" s="316">
        <v>0</v>
      </c>
      <c r="E59" s="316">
        <v>0</v>
      </c>
      <c r="F59" s="316">
        <v>0</v>
      </c>
      <c r="G59" s="316">
        <v>0</v>
      </c>
      <c r="H59" s="316">
        <v>0</v>
      </c>
      <c r="I59" s="316">
        <v>0</v>
      </c>
      <c r="J59" s="316">
        <v>0</v>
      </c>
      <c r="K59" s="316">
        <v>0</v>
      </c>
      <c r="L59" s="316">
        <v>0</v>
      </c>
      <c r="M59" s="316">
        <v>0</v>
      </c>
      <c r="N59" s="316">
        <v>0</v>
      </c>
      <c r="O59" s="316">
        <v>0</v>
      </c>
      <c r="P59" s="316">
        <v>0</v>
      </c>
      <c r="Q59" s="316">
        <v>0</v>
      </c>
      <c r="R59" s="316">
        <v>0</v>
      </c>
      <c r="S59" s="316">
        <v>0</v>
      </c>
      <c r="T59" s="316">
        <v>0</v>
      </c>
      <c r="U59" s="316">
        <v>0</v>
      </c>
      <c r="V59" s="316">
        <v>0</v>
      </c>
      <c r="W59" s="316">
        <v>0</v>
      </c>
      <c r="X59" s="316">
        <v>0</v>
      </c>
      <c r="Y59" s="316">
        <v>0</v>
      </c>
      <c r="DA59" s="139" t="s">
        <v>2866</v>
      </c>
    </row>
    <row r="60" spans="1:105" ht="12" customHeight="1" x14ac:dyDescent="0.25">
      <c r="A60" s="172"/>
      <c r="B60" s="172"/>
      <c r="C60" s="172"/>
      <c r="D60" s="172"/>
      <c r="E60" s="172"/>
      <c r="F60" s="172"/>
      <c r="G60" s="172"/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DA60" s="176"/>
    </row>
    <row r="61" spans="1:105" ht="15" customHeight="1" x14ac:dyDescent="0.25">
      <c r="A61" s="32" t="s">
        <v>429</v>
      </c>
      <c r="B61" s="257"/>
      <c r="C61" s="257"/>
      <c r="D61" s="257"/>
      <c r="E61" s="257"/>
      <c r="F61" s="257"/>
      <c r="G61" s="257"/>
      <c r="H61" s="257"/>
      <c r="I61" s="257"/>
      <c r="J61" s="257"/>
      <c r="K61" s="257"/>
      <c r="L61" s="257"/>
      <c r="M61" s="257"/>
      <c r="N61" s="257"/>
      <c r="O61" s="257"/>
      <c r="P61" s="257"/>
      <c r="Q61" s="257"/>
      <c r="R61" s="257"/>
      <c r="S61" s="257"/>
      <c r="T61" s="257"/>
      <c r="U61" s="257"/>
      <c r="V61" s="257"/>
      <c r="W61" s="257"/>
      <c r="X61" s="257"/>
      <c r="Y61" s="257"/>
      <c r="DA61" s="88"/>
    </row>
    <row r="62" spans="1:105" ht="12" customHeight="1" x14ac:dyDescent="0.25">
      <c r="A62" s="172"/>
      <c r="B62" s="172"/>
      <c r="C62" s="172"/>
      <c r="D62" s="172"/>
      <c r="E62" s="172"/>
      <c r="F62" s="172"/>
      <c r="G62" s="172"/>
      <c r="H62" s="172"/>
      <c r="I62" s="172"/>
      <c r="J62" s="172"/>
      <c r="K62" s="172"/>
      <c r="L62" s="172"/>
      <c r="M62" s="172"/>
      <c r="N62" s="172"/>
      <c r="O62" s="172"/>
      <c r="P62" s="172"/>
      <c r="Q62" s="172"/>
      <c r="R62" s="172"/>
      <c r="S62" s="172"/>
      <c r="T62" s="172"/>
      <c r="U62" s="172"/>
      <c r="V62" s="172"/>
      <c r="W62" s="172"/>
      <c r="X62" s="172"/>
      <c r="Y62" s="172"/>
      <c r="DA62" s="176"/>
    </row>
    <row r="63" spans="1:105" ht="12" customHeight="1" x14ac:dyDescent="0.25">
      <c r="A63" s="35" t="s">
        <v>25</v>
      </c>
      <c r="B63" s="232">
        <f t="shared" ref="B63:Y63" si="1">SUM(B$64:B$71,B$73:B$77)</f>
        <v>0.99999999999999967</v>
      </c>
      <c r="C63" s="232">
        <f t="shared" si="1"/>
        <v>0.99999999999999989</v>
      </c>
      <c r="D63" s="232">
        <f t="shared" si="1"/>
        <v>1</v>
      </c>
      <c r="E63" s="232">
        <f t="shared" si="1"/>
        <v>1</v>
      </c>
      <c r="F63" s="232">
        <f t="shared" si="1"/>
        <v>1</v>
      </c>
      <c r="G63" s="232">
        <f t="shared" si="1"/>
        <v>0.99999999999999989</v>
      </c>
      <c r="H63" s="232">
        <f t="shared" si="1"/>
        <v>0.99999999999999967</v>
      </c>
      <c r="I63" s="232">
        <f t="shared" si="1"/>
        <v>0.99999999999999978</v>
      </c>
      <c r="J63" s="232">
        <f t="shared" si="1"/>
        <v>1.0000000000000002</v>
      </c>
      <c r="K63" s="232">
        <f t="shared" si="1"/>
        <v>1</v>
      </c>
      <c r="L63" s="232">
        <f t="shared" si="1"/>
        <v>0.99999999999999956</v>
      </c>
      <c r="M63" s="232">
        <f t="shared" si="1"/>
        <v>1</v>
      </c>
      <c r="N63" s="232">
        <f t="shared" si="1"/>
        <v>1</v>
      </c>
      <c r="O63" s="232">
        <f t="shared" si="1"/>
        <v>1.0000000000000002</v>
      </c>
      <c r="P63" s="232">
        <f t="shared" si="1"/>
        <v>1</v>
      </c>
      <c r="Q63" s="232">
        <f t="shared" si="1"/>
        <v>0.99999999999999978</v>
      </c>
      <c r="R63" s="232">
        <f t="shared" si="1"/>
        <v>0.99999999999999978</v>
      </c>
      <c r="S63" s="232">
        <f t="shared" si="1"/>
        <v>1</v>
      </c>
      <c r="T63" s="232">
        <f t="shared" si="1"/>
        <v>1</v>
      </c>
      <c r="U63" s="232">
        <f t="shared" si="1"/>
        <v>1</v>
      </c>
      <c r="V63" s="232">
        <f t="shared" si="1"/>
        <v>1.0000000000000002</v>
      </c>
      <c r="W63" s="232">
        <f t="shared" si="1"/>
        <v>1</v>
      </c>
      <c r="X63" s="232">
        <f t="shared" si="1"/>
        <v>1</v>
      </c>
      <c r="Y63" s="232">
        <f t="shared" si="1"/>
        <v>1.0000000000000002</v>
      </c>
      <c r="DA63" s="95"/>
    </row>
    <row r="64" spans="1:105" ht="12" customHeight="1" x14ac:dyDescent="0.25">
      <c r="A64" s="55" t="s">
        <v>91</v>
      </c>
      <c r="B64" s="299">
        <f t="shared" ref="B64:Y64" si="2">IF(B$6=0,0,B$6/B$5)</f>
        <v>0</v>
      </c>
      <c r="C64" s="299">
        <f t="shared" si="2"/>
        <v>0</v>
      </c>
      <c r="D64" s="299">
        <f t="shared" si="2"/>
        <v>0</v>
      </c>
      <c r="E64" s="299">
        <f t="shared" si="2"/>
        <v>0</v>
      </c>
      <c r="F64" s="299">
        <f t="shared" si="2"/>
        <v>0</v>
      </c>
      <c r="G64" s="299">
        <f t="shared" si="2"/>
        <v>0</v>
      </c>
      <c r="H64" s="299">
        <f t="shared" si="2"/>
        <v>0</v>
      </c>
      <c r="I64" s="299">
        <f t="shared" si="2"/>
        <v>0</v>
      </c>
      <c r="J64" s="299">
        <f t="shared" si="2"/>
        <v>0</v>
      </c>
      <c r="K64" s="299">
        <f t="shared" si="2"/>
        <v>0</v>
      </c>
      <c r="L64" s="299">
        <f t="shared" si="2"/>
        <v>0</v>
      </c>
      <c r="M64" s="299">
        <f t="shared" si="2"/>
        <v>0</v>
      </c>
      <c r="N64" s="299">
        <f t="shared" si="2"/>
        <v>0</v>
      </c>
      <c r="O64" s="299">
        <f t="shared" si="2"/>
        <v>0</v>
      </c>
      <c r="P64" s="299">
        <f t="shared" si="2"/>
        <v>0</v>
      </c>
      <c r="Q64" s="299">
        <f t="shared" si="2"/>
        <v>0</v>
      </c>
      <c r="R64" s="299">
        <f t="shared" si="2"/>
        <v>0</v>
      </c>
      <c r="S64" s="299">
        <f t="shared" si="2"/>
        <v>0</v>
      </c>
      <c r="T64" s="299">
        <f t="shared" si="2"/>
        <v>0</v>
      </c>
      <c r="U64" s="299">
        <f t="shared" si="2"/>
        <v>0</v>
      </c>
      <c r="V64" s="299">
        <f t="shared" si="2"/>
        <v>0</v>
      </c>
      <c r="W64" s="299">
        <f t="shared" si="2"/>
        <v>0</v>
      </c>
      <c r="X64" s="299">
        <f t="shared" si="2"/>
        <v>0</v>
      </c>
      <c r="Y64" s="299">
        <f t="shared" si="2"/>
        <v>0</v>
      </c>
      <c r="DA64" s="67"/>
    </row>
    <row r="65" spans="1:105" ht="12" customHeight="1" x14ac:dyDescent="0.25">
      <c r="A65" s="173" t="s">
        <v>92</v>
      </c>
      <c r="B65" s="233">
        <f t="shared" ref="B65:Y65" si="3">IF(B$7=0,0,B$7/B$5)</f>
        <v>0</v>
      </c>
      <c r="C65" s="233">
        <f t="shared" si="3"/>
        <v>0</v>
      </c>
      <c r="D65" s="233">
        <f t="shared" si="3"/>
        <v>0</v>
      </c>
      <c r="E65" s="233">
        <f t="shared" si="3"/>
        <v>0</v>
      </c>
      <c r="F65" s="233">
        <f t="shared" si="3"/>
        <v>0</v>
      </c>
      <c r="G65" s="233">
        <f t="shared" si="3"/>
        <v>0</v>
      </c>
      <c r="H65" s="233">
        <f t="shared" si="3"/>
        <v>0</v>
      </c>
      <c r="I65" s="233">
        <f t="shared" si="3"/>
        <v>0</v>
      </c>
      <c r="J65" s="233">
        <f t="shared" si="3"/>
        <v>0</v>
      </c>
      <c r="K65" s="233">
        <f t="shared" si="3"/>
        <v>0</v>
      </c>
      <c r="L65" s="233">
        <f t="shared" si="3"/>
        <v>0</v>
      </c>
      <c r="M65" s="233">
        <f t="shared" si="3"/>
        <v>0</v>
      </c>
      <c r="N65" s="233">
        <f t="shared" si="3"/>
        <v>0</v>
      </c>
      <c r="O65" s="233">
        <f t="shared" si="3"/>
        <v>0</v>
      </c>
      <c r="P65" s="233">
        <f t="shared" si="3"/>
        <v>0</v>
      </c>
      <c r="Q65" s="233">
        <f t="shared" si="3"/>
        <v>0</v>
      </c>
      <c r="R65" s="233">
        <f t="shared" si="3"/>
        <v>0</v>
      </c>
      <c r="S65" s="233">
        <f t="shared" si="3"/>
        <v>0</v>
      </c>
      <c r="T65" s="233">
        <f t="shared" si="3"/>
        <v>0</v>
      </c>
      <c r="U65" s="233">
        <f t="shared" si="3"/>
        <v>0</v>
      </c>
      <c r="V65" s="233">
        <f t="shared" si="3"/>
        <v>0</v>
      </c>
      <c r="W65" s="233">
        <f t="shared" si="3"/>
        <v>0</v>
      </c>
      <c r="X65" s="233">
        <f t="shared" si="3"/>
        <v>0</v>
      </c>
      <c r="Y65" s="233">
        <f t="shared" si="3"/>
        <v>0</v>
      </c>
      <c r="DA65" s="177"/>
    </row>
    <row r="66" spans="1:105" ht="12" customHeight="1" x14ac:dyDescent="0.25">
      <c r="A66" s="173" t="s">
        <v>93</v>
      </c>
      <c r="B66" s="233">
        <f t="shared" ref="B66:Y66" si="4">IF(B$8=0,0,B$8/B$5)</f>
        <v>0</v>
      </c>
      <c r="C66" s="233">
        <f t="shared" si="4"/>
        <v>0</v>
      </c>
      <c r="D66" s="233">
        <f t="shared" si="4"/>
        <v>0</v>
      </c>
      <c r="E66" s="233">
        <f t="shared" si="4"/>
        <v>0</v>
      </c>
      <c r="F66" s="233">
        <f t="shared" si="4"/>
        <v>0</v>
      </c>
      <c r="G66" s="233">
        <f t="shared" si="4"/>
        <v>0</v>
      </c>
      <c r="H66" s="233">
        <f t="shared" si="4"/>
        <v>0</v>
      </c>
      <c r="I66" s="233">
        <f t="shared" si="4"/>
        <v>0</v>
      </c>
      <c r="J66" s="233">
        <f t="shared" si="4"/>
        <v>0</v>
      </c>
      <c r="K66" s="233">
        <f t="shared" si="4"/>
        <v>0</v>
      </c>
      <c r="L66" s="233">
        <f t="shared" si="4"/>
        <v>0</v>
      </c>
      <c r="M66" s="233">
        <f t="shared" si="4"/>
        <v>0</v>
      </c>
      <c r="N66" s="233">
        <f t="shared" si="4"/>
        <v>0</v>
      </c>
      <c r="O66" s="233">
        <f t="shared" si="4"/>
        <v>0</v>
      </c>
      <c r="P66" s="233">
        <f t="shared" si="4"/>
        <v>0</v>
      </c>
      <c r="Q66" s="233">
        <f t="shared" si="4"/>
        <v>0</v>
      </c>
      <c r="R66" s="233">
        <f t="shared" si="4"/>
        <v>0</v>
      </c>
      <c r="S66" s="233">
        <f t="shared" si="4"/>
        <v>0</v>
      </c>
      <c r="T66" s="233">
        <f t="shared" si="4"/>
        <v>0</v>
      </c>
      <c r="U66" s="233">
        <f t="shared" si="4"/>
        <v>0</v>
      </c>
      <c r="V66" s="233">
        <f t="shared" si="4"/>
        <v>0</v>
      </c>
      <c r="W66" s="233">
        <f t="shared" si="4"/>
        <v>0</v>
      </c>
      <c r="X66" s="233">
        <f t="shared" si="4"/>
        <v>0</v>
      </c>
      <c r="Y66" s="233">
        <f t="shared" si="4"/>
        <v>0</v>
      </c>
      <c r="DA66" s="177"/>
    </row>
    <row r="67" spans="1:105" ht="12" customHeight="1" x14ac:dyDescent="0.25">
      <c r="A67" s="173" t="s">
        <v>94</v>
      </c>
      <c r="B67" s="233">
        <f t="shared" ref="B67:Y67" si="5">IF(B$9=0,0,B$9/B$5)</f>
        <v>0</v>
      </c>
      <c r="C67" s="233">
        <f t="shared" si="5"/>
        <v>0</v>
      </c>
      <c r="D67" s="233">
        <f t="shared" si="5"/>
        <v>0</v>
      </c>
      <c r="E67" s="233">
        <f t="shared" si="5"/>
        <v>0</v>
      </c>
      <c r="F67" s="233">
        <f t="shared" si="5"/>
        <v>0</v>
      </c>
      <c r="G67" s="233">
        <f t="shared" si="5"/>
        <v>0</v>
      </c>
      <c r="H67" s="233">
        <f t="shared" si="5"/>
        <v>0</v>
      </c>
      <c r="I67" s="233">
        <f t="shared" si="5"/>
        <v>0</v>
      </c>
      <c r="J67" s="233">
        <f t="shared" si="5"/>
        <v>0</v>
      </c>
      <c r="K67" s="233">
        <f t="shared" si="5"/>
        <v>0</v>
      </c>
      <c r="L67" s="233">
        <f t="shared" si="5"/>
        <v>0</v>
      </c>
      <c r="M67" s="233">
        <f t="shared" si="5"/>
        <v>0</v>
      </c>
      <c r="N67" s="233">
        <f t="shared" si="5"/>
        <v>0</v>
      </c>
      <c r="O67" s="233">
        <f t="shared" si="5"/>
        <v>0</v>
      </c>
      <c r="P67" s="233">
        <f t="shared" si="5"/>
        <v>0</v>
      </c>
      <c r="Q67" s="233">
        <f t="shared" si="5"/>
        <v>0</v>
      </c>
      <c r="R67" s="233">
        <f t="shared" si="5"/>
        <v>0</v>
      </c>
      <c r="S67" s="233">
        <f t="shared" si="5"/>
        <v>0</v>
      </c>
      <c r="T67" s="233">
        <f t="shared" si="5"/>
        <v>0</v>
      </c>
      <c r="U67" s="233">
        <f t="shared" si="5"/>
        <v>0</v>
      </c>
      <c r="V67" s="233">
        <f t="shared" si="5"/>
        <v>0</v>
      </c>
      <c r="W67" s="233">
        <f t="shared" si="5"/>
        <v>0</v>
      </c>
      <c r="X67" s="233">
        <f t="shared" si="5"/>
        <v>0</v>
      </c>
      <c r="Y67" s="233">
        <f t="shared" si="5"/>
        <v>0</v>
      </c>
      <c r="DA67" s="177"/>
    </row>
    <row r="68" spans="1:105" ht="12" customHeight="1" x14ac:dyDescent="0.25">
      <c r="A68" s="56" t="s">
        <v>95</v>
      </c>
      <c r="B68" s="300">
        <f t="shared" ref="B68:Y68" si="6">IF(B$10=0,0,B$10/B$5)</f>
        <v>5.7907787666492065E-2</v>
      </c>
      <c r="C68" s="300">
        <f t="shared" si="6"/>
        <v>6.631989318797217E-2</v>
      </c>
      <c r="D68" s="300">
        <f t="shared" si="6"/>
        <v>6.0285738070980428E-2</v>
      </c>
      <c r="E68" s="300">
        <f t="shared" si="6"/>
        <v>6.2626711278828934E-2</v>
      </c>
      <c r="F68" s="300">
        <f t="shared" si="6"/>
        <v>6.0394321149521181E-2</v>
      </c>
      <c r="G68" s="300">
        <f t="shared" si="6"/>
        <v>5.556842406019278E-2</v>
      </c>
      <c r="H68" s="300">
        <f t="shared" si="6"/>
        <v>5.0627192785690701E-2</v>
      </c>
      <c r="I68" s="300">
        <f t="shared" si="6"/>
        <v>4.994894033511782E-2</v>
      </c>
      <c r="J68" s="300">
        <f t="shared" si="6"/>
        <v>9.3847257030249626E-2</v>
      </c>
      <c r="K68" s="300">
        <f t="shared" si="6"/>
        <v>5.0291100982238317E-2</v>
      </c>
      <c r="L68" s="300">
        <f t="shared" si="6"/>
        <v>4.4558624433975347E-2</v>
      </c>
      <c r="M68" s="300">
        <f t="shared" si="6"/>
        <v>3.7824699946951069E-2</v>
      </c>
      <c r="N68" s="300">
        <f t="shared" si="6"/>
        <v>5.3291644293508654E-2</v>
      </c>
      <c r="O68" s="300">
        <f t="shared" si="6"/>
        <v>4.97611078934923E-2</v>
      </c>
      <c r="P68" s="300">
        <f t="shared" si="6"/>
        <v>6.8859116059286476E-2</v>
      </c>
      <c r="Q68" s="300">
        <f t="shared" si="6"/>
        <v>6.4824042912633578E-2</v>
      </c>
      <c r="R68" s="300">
        <f t="shared" si="6"/>
        <v>3.6417527685329541E-2</v>
      </c>
      <c r="S68" s="300">
        <f t="shared" si="6"/>
        <v>7.4540276228576674E-2</v>
      </c>
      <c r="T68" s="300">
        <f t="shared" si="6"/>
        <v>1.9654806372859594E-2</v>
      </c>
      <c r="U68" s="300">
        <f t="shared" si="6"/>
        <v>3.7273258811971598E-2</v>
      </c>
      <c r="V68" s="300">
        <f t="shared" si="6"/>
        <v>3.2315522261910583E-2</v>
      </c>
      <c r="W68" s="300">
        <f t="shared" si="6"/>
        <v>0.10410957494494046</v>
      </c>
      <c r="X68" s="300">
        <f t="shared" si="6"/>
        <v>7.6854309785360522E-2</v>
      </c>
      <c r="Y68" s="300">
        <f t="shared" si="6"/>
        <v>9.1369416357579031E-2</v>
      </c>
      <c r="DA68" s="68"/>
    </row>
    <row r="69" spans="1:105" ht="12" customHeight="1" x14ac:dyDescent="0.25">
      <c r="A69" s="174" t="s">
        <v>2707</v>
      </c>
      <c r="B69" s="301">
        <f t="shared" ref="B69:Y69" si="7">IF(B$16=0,0,B$16/B$5)</f>
        <v>7.7432236630151335E-2</v>
      </c>
      <c r="C69" s="301">
        <f t="shared" si="7"/>
        <v>7.6740830696878995E-2</v>
      </c>
      <c r="D69" s="301">
        <f t="shared" si="7"/>
        <v>7.7236788651700264E-2</v>
      </c>
      <c r="E69" s="301">
        <f t="shared" si="7"/>
        <v>7.7044379894890797E-2</v>
      </c>
      <c r="F69" s="301">
        <f t="shared" si="7"/>
        <v>7.7227864015107839E-2</v>
      </c>
      <c r="G69" s="301">
        <f t="shared" si="7"/>
        <v>7.7624513090943065E-2</v>
      </c>
      <c r="H69" s="301">
        <f t="shared" si="7"/>
        <v>7.8030641688847366E-2</v>
      </c>
      <c r="I69" s="301">
        <f t="shared" si="7"/>
        <v>7.8086388465606754E-2</v>
      </c>
      <c r="J69" s="301">
        <f t="shared" si="7"/>
        <v>7.4478307641349342E-2</v>
      </c>
      <c r="K69" s="301">
        <f t="shared" si="7"/>
        <v>7.8058265672692723E-2</v>
      </c>
      <c r="L69" s="301">
        <f t="shared" si="7"/>
        <v>7.8529428128714301E-2</v>
      </c>
      <c r="M69" s="301">
        <f t="shared" si="7"/>
        <v>7.9082901374223205E-2</v>
      </c>
      <c r="N69" s="301">
        <f t="shared" si="7"/>
        <v>7.7811645674506116E-2</v>
      </c>
      <c r="O69" s="301">
        <f t="shared" si="7"/>
        <v>7.8101826748480097E-2</v>
      </c>
      <c r="P69" s="301">
        <f t="shared" si="7"/>
        <v>7.6532127447181936E-2</v>
      </c>
      <c r="Q69" s="301">
        <f t="shared" si="7"/>
        <v>7.6863777294852012E-2</v>
      </c>
      <c r="R69" s="301">
        <f t="shared" si="7"/>
        <v>7.9198559368329077E-2</v>
      </c>
      <c r="S69" s="301">
        <f t="shared" si="7"/>
        <v>7.6065182775733417E-2</v>
      </c>
      <c r="T69" s="301">
        <f t="shared" si="7"/>
        <v>8.0576317284422508E-2</v>
      </c>
      <c r="U69" s="301">
        <f t="shared" si="7"/>
        <v>7.9128225303125604E-2</v>
      </c>
      <c r="V69" s="301">
        <f t="shared" si="7"/>
        <v>7.9535710499021028E-2</v>
      </c>
      <c r="W69" s="301">
        <f t="shared" si="7"/>
        <v>7.3634829456580231E-2</v>
      </c>
      <c r="X69" s="301">
        <f t="shared" si="7"/>
        <v>7.5874988236819679E-2</v>
      </c>
      <c r="Y69" s="301">
        <f t="shared" si="7"/>
        <v>7.4681965778829129E-2</v>
      </c>
      <c r="DA69" s="178"/>
    </row>
    <row r="70" spans="1:105" ht="12" customHeight="1" x14ac:dyDescent="0.25">
      <c r="A70" s="174" t="s">
        <v>2719</v>
      </c>
      <c r="B70" s="301">
        <f t="shared" ref="B70:Y70" si="8">IF(B$27=0,0,B$27/B$5)</f>
        <v>0.65817401135628617</v>
      </c>
      <c r="C70" s="301">
        <f t="shared" si="8"/>
        <v>0.65229706092347139</v>
      </c>
      <c r="D70" s="301">
        <f t="shared" si="8"/>
        <v>0.6565127035394519</v>
      </c>
      <c r="E70" s="301">
        <f t="shared" si="8"/>
        <v>0.65487722910657153</v>
      </c>
      <c r="F70" s="301">
        <f t="shared" si="8"/>
        <v>0.65643684412841663</v>
      </c>
      <c r="G70" s="301">
        <f t="shared" si="8"/>
        <v>0.65980836127301579</v>
      </c>
      <c r="H70" s="301">
        <f t="shared" si="8"/>
        <v>0.66326045435520209</v>
      </c>
      <c r="I70" s="301">
        <f t="shared" si="8"/>
        <v>0.66373430195765726</v>
      </c>
      <c r="J70" s="301">
        <f t="shared" si="8"/>
        <v>0.63306561495146962</v>
      </c>
      <c r="K70" s="301">
        <f t="shared" si="8"/>
        <v>0.66349525821788835</v>
      </c>
      <c r="L70" s="301">
        <f t="shared" si="8"/>
        <v>0.66750013909407169</v>
      </c>
      <c r="M70" s="301">
        <f t="shared" si="8"/>
        <v>0.67220466168089721</v>
      </c>
      <c r="N70" s="301">
        <f t="shared" si="8"/>
        <v>0.66139898823330212</v>
      </c>
      <c r="O70" s="301">
        <f t="shared" si="8"/>
        <v>0.66386552736208082</v>
      </c>
      <c r="P70" s="301">
        <f t="shared" si="8"/>
        <v>0.65052308330104636</v>
      </c>
      <c r="Q70" s="301">
        <f t="shared" si="8"/>
        <v>0.65334210700624207</v>
      </c>
      <c r="R70" s="301">
        <f t="shared" si="8"/>
        <v>0.67318775463079705</v>
      </c>
      <c r="S70" s="301">
        <f t="shared" si="8"/>
        <v>0.64655405359373419</v>
      </c>
      <c r="T70" s="301">
        <f t="shared" si="8"/>
        <v>0.68489869691759131</v>
      </c>
      <c r="U70" s="301">
        <f t="shared" si="8"/>
        <v>0.67258991507656785</v>
      </c>
      <c r="V70" s="301">
        <f t="shared" si="8"/>
        <v>0.67605353924167921</v>
      </c>
      <c r="W70" s="301">
        <f t="shared" si="8"/>
        <v>0.6258960503809321</v>
      </c>
      <c r="X70" s="301">
        <f t="shared" si="8"/>
        <v>0.64493740001296729</v>
      </c>
      <c r="Y70" s="301">
        <f t="shared" si="8"/>
        <v>0.63479670912004771</v>
      </c>
      <c r="DA70" s="178"/>
    </row>
    <row r="71" spans="1:105" ht="12" customHeight="1" x14ac:dyDescent="0.25">
      <c r="A71" s="174" t="s">
        <v>2731</v>
      </c>
      <c r="B71" s="301">
        <f t="shared" ref="B71:Y71" si="9">IF(B$38=0,0,B$38/B$5)</f>
        <v>0</v>
      </c>
      <c r="C71" s="301">
        <f t="shared" si="9"/>
        <v>0</v>
      </c>
      <c r="D71" s="301">
        <f t="shared" si="9"/>
        <v>0</v>
      </c>
      <c r="E71" s="301">
        <f t="shared" si="9"/>
        <v>0</v>
      </c>
      <c r="F71" s="301">
        <f t="shared" si="9"/>
        <v>0</v>
      </c>
      <c r="G71" s="301">
        <f t="shared" si="9"/>
        <v>0</v>
      </c>
      <c r="H71" s="301">
        <f t="shared" si="9"/>
        <v>0</v>
      </c>
      <c r="I71" s="301">
        <f t="shared" si="9"/>
        <v>0</v>
      </c>
      <c r="J71" s="301">
        <f t="shared" si="9"/>
        <v>0</v>
      </c>
      <c r="K71" s="301">
        <f t="shared" si="9"/>
        <v>0</v>
      </c>
      <c r="L71" s="301">
        <f t="shared" si="9"/>
        <v>0</v>
      </c>
      <c r="M71" s="301">
        <f t="shared" si="9"/>
        <v>0</v>
      </c>
      <c r="N71" s="301">
        <f t="shared" si="9"/>
        <v>0</v>
      </c>
      <c r="O71" s="301">
        <f t="shared" si="9"/>
        <v>0</v>
      </c>
      <c r="P71" s="301">
        <f t="shared" si="9"/>
        <v>0</v>
      </c>
      <c r="Q71" s="301">
        <f t="shared" si="9"/>
        <v>0</v>
      </c>
      <c r="R71" s="301">
        <f t="shared" si="9"/>
        <v>0</v>
      </c>
      <c r="S71" s="301">
        <f t="shared" si="9"/>
        <v>0</v>
      </c>
      <c r="T71" s="301">
        <f t="shared" si="9"/>
        <v>0</v>
      </c>
      <c r="U71" s="301">
        <f t="shared" si="9"/>
        <v>0</v>
      </c>
      <c r="V71" s="301">
        <f t="shared" si="9"/>
        <v>0</v>
      </c>
      <c r="W71" s="301">
        <f t="shared" si="9"/>
        <v>0</v>
      </c>
      <c r="X71" s="301">
        <f t="shared" si="9"/>
        <v>0</v>
      </c>
      <c r="Y71" s="301">
        <f t="shared" si="9"/>
        <v>0</v>
      </c>
      <c r="DA71" s="178"/>
    </row>
    <row r="72" spans="1:105" ht="12" customHeight="1" x14ac:dyDescent="0.25">
      <c r="A72" s="174" t="s">
        <v>2733</v>
      </c>
      <c r="B72" s="301">
        <f t="shared" ref="B72:Y72" si="10">IF(B$39=0,0,B$39/B$5)</f>
        <v>0.20648596434707012</v>
      </c>
      <c r="C72" s="301">
        <f t="shared" si="10"/>
        <v>0.20464221519167733</v>
      </c>
      <c r="D72" s="301">
        <f t="shared" si="10"/>
        <v>0.2059647697378674</v>
      </c>
      <c r="E72" s="301">
        <f t="shared" si="10"/>
        <v>0.20545167971970882</v>
      </c>
      <c r="F72" s="301">
        <f t="shared" si="10"/>
        <v>0.20594097070695433</v>
      </c>
      <c r="G72" s="301">
        <f t="shared" si="10"/>
        <v>0.20699870157584821</v>
      </c>
      <c r="H72" s="301">
        <f t="shared" si="10"/>
        <v>0.20808171117025959</v>
      </c>
      <c r="I72" s="301">
        <f t="shared" si="10"/>
        <v>0.208230369241618</v>
      </c>
      <c r="J72" s="301">
        <f t="shared" si="10"/>
        <v>0.19860882037693159</v>
      </c>
      <c r="K72" s="301">
        <f t="shared" si="10"/>
        <v>0.20815537512718069</v>
      </c>
      <c r="L72" s="301">
        <f t="shared" si="10"/>
        <v>0.20941180834323822</v>
      </c>
      <c r="M72" s="301">
        <f t="shared" si="10"/>
        <v>0.21088773699792857</v>
      </c>
      <c r="N72" s="301">
        <f t="shared" si="10"/>
        <v>0.20749772179868306</v>
      </c>
      <c r="O72" s="301">
        <f t="shared" si="10"/>
        <v>0.20827153799594694</v>
      </c>
      <c r="P72" s="301">
        <f t="shared" si="10"/>
        <v>0.20408567319248513</v>
      </c>
      <c r="Q72" s="301">
        <f t="shared" si="10"/>
        <v>0.20497007278627208</v>
      </c>
      <c r="R72" s="301">
        <f t="shared" si="10"/>
        <v>0.21119615831554425</v>
      </c>
      <c r="S72" s="301">
        <f t="shared" si="10"/>
        <v>0.20284048740195579</v>
      </c>
      <c r="T72" s="301">
        <f t="shared" si="10"/>
        <v>0.21487017942512673</v>
      </c>
      <c r="U72" s="301">
        <f t="shared" si="10"/>
        <v>0.21100860080833497</v>
      </c>
      <c r="V72" s="301">
        <f t="shared" si="10"/>
        <v>0.21209522799738945</v>
      </c>
      <c r="W72" s="301">
        <f t="shared" si="10"/>
        <v>0.19635954521754731</v>
      </c>
      <c r="X72" s="301">
        <f t="shared" si="10"/>
        <v>0.2023333019648525</v>
      </c>
      <c r="Y72" s="301">
        <f t="shared" si="10"/>
        <v>0.19915190874354435</v>
      </c>
      <c r="DA72" s="178"/>
    </row>
    <row r="73" spans="1:105" ht="12" customHeight="1" x14ac:dyDescent="0.25">
      <c r="A73" s="62" t="s">
        <v>2734</v>
      </c>
      <c r="B73" s="302">
        <f t="shared" ref="B73:Y73" si="11">IF(B$40=0,0,B$40/B$5)</f>
        <v>0.12389157860824201</v>
      </c>
      <c r="C73" s="302">
        <f t="shared" si="11"/>
        <v>0.12278532911500639</v>
      </c>
      <c r="D73" s="302">
        <f t="shared" si="11"/>
        <v>0.12357886184272045</v>
      </c>
      <c r="E73" s="302">
        <f t="shared" si="11"/>
        <v>0.12327100783182528</v>
      </c>
      <c r="F73" s="302">
        <f t="shared" si="11"/>
        <v>0.12356458242417262</v>
      </c>
      <c r="G73" s="302">
        <f t="shared" si="11"/>
        <v>0.12419922094550889</v>
      </c>
      <c r="H73" s="302">
        <f t="shared" si="11"/>
        <v>0.12484902670215575</v>
      </c>
      <c r="I73" s="302">
        <f t="shared" si="11"/>
        <v>0.12493822154497079</v>
      </c>
      <c r="J73" s="302">
        <f t="shared" si="11"/>
        <v>0.1191652922261589</v>
      </c>
      <c r="K73" s="302">
        <f t="shared" si="11"/>
        <v>0.12489322507630839</v>
      </c>
      <c r="L73" s="302">
        <f t="shared" si="11"/>
        <v>0.1256470850059429</v>
      </c>
      <c r="M73" s="302">
        <f t="shared" si="11"/>
        <v>0.12653264219875712</v>
      </c>
      <c r="N73" s="302">
        <f t="shared" si="11"/>
        <v>0.12449863307920979</v>
      </c>
      <c r="O73" s="302">
        <f t="shared" si="11"/>
        <v>0.12496292279756814</v>
      </c>
      <c r="P73" s="302">
        <f t="shared" si="11"/>
        <v>0.12245140391549109</v>
      </c>
      <c r="Q73" s="302">
        <f t="shared" si="11"/>
        <v>0.12298204367176323</v>
      </c>
      <c r="R73" s="302">
        <f t="shared" si="11"/>
        <v>0.12671769498932653</v>
      </c>
      <c r="S73" s="302">
        <f t="shared" si="11"/>
        <v>0.12170429244117346</v>
      </c>
      <c r="T73" s="302">
        <f t="shared" si="11"/>
        <v>0.12892210765507603</v>
      </c>
      <c r="U73" s="302">
        <f t="shared" si="11"/>
        <v>0.12660516048500098</v>
      </c>
      <c r="V73" s="302">
        <f t="shared" si="11"/>
        <v>0.12725713679843367</v>
      </c>
      <c r="W73" s="302">
        <f t="shared" si="11"/>
        <v>0.11781572713052835</v>
      </c>
      <c r="X73" s="302">
        <f t="shared" si="11"/>
        <v>0.12139998117891149</v>
      </c>
      <c r="Y73" s="302">
        <f t="shared" si="11"/>
        <v>0.1194911452461266</v>
      </c>
      <c r="DA73" s="72"/>
    </row>
    <row r="74" spans="1:105" ht="12" customHeight="1" x14ac:dyDescent="0.25">
      <c r="A74" s="62" t="s">
        <v>2741</v>
      </c>
      <c r="B74" s="302">
        <f t="shared" ref="B74:Y74" si="12">IF(B$46=0,0,B$46/B$5)</f>
        <v>8.2594385738828116E-2</v>
      </c>
      <c r="C74" s="302">
        <f t="shared" si="12"/>
        <v>8.1856886076670951E-2</v>
      </c>
      <c r="D74" s="302">
        <f t="shared" si="12"/>
        <v>8.2385907895146951E-2</v>
      </c>
      <c r="E74" s="302">
        <f t="shared" si="12"/>
        <v>8.2180671887883541E-2</v>
      </c>
      <c r="F74" s="302">
        <f t="shared" si="12"/>
        <v>8.2376388282781696E-2</v>
      </c>
      <c r="G74" s="302">
        <f t="shared" si="12"/>
        <v>8.2799480630339289E-2</v>
      </c>
      <c r="H74" s="302">
        <f t="shared" si="12"/>
        <v>8.3232684468103849E-2</v>
      </c>
      <c r="I74" s="302">
        <f t="shared" si="12"/>
        <v>8.3292147696647223E-2</v>
      </c>
      <c r="J74" s="302">
        <f t="shared" si="12"/>
        <v>7.9443528150772671E-2</v>
      </c>
      <c r="K74" s="302">
        <f t="shared" si="12"/>
        <v>8.3262150050872272E-2</v>
      </c>
      <c r="L74" s="302">
        <f t="shared" si="12"/>
        <v>8.3764723337295316E-2</v>
      </c>
      <c r="M74" s="302">
        <f t="shared" si="12"/>
        <v>8.4355094799171429E-2</v>
      </c>
      <c r="N74" s="302">
        <f t="shared" si="12"/>
        <v>8.2999088719473244E-2</v>
      </c>
      <c r="O74" s="302">
        <f t="shared" si="12"/>
        <v>8.3308615198378816E-2</v>
      </c>
      <c r="P74" s="302">
        <f t="shared" si="12"/>
        <v>8.1634269276994076E-2</v>
      </c>
      <c r="Q74" s="302">
        <f t="shared" si="12"/>
        <v>8.1988029114508865E-2</v>
      </c>
      <c r="R74" s="302">
        <f t="shared" si="12"/>
        <v>8.4478463326217723E-2</v>
      </c>
      <c r="S74" s="302">
        <f t="shared" si="12"/>
        <v>8.113619496078231E-2</v>
      </c>
      <c r="T74" s="302">
        <f t="shared" si="12"/>
        <v>8.5948071770050705E-2</v>
      </c>
      <c r="U74" s="302">
        <f t="shared" si="12"/>
        <v>8.4403440323334022E-2</v>
      </c>
      <c r="V74" s="302">
        <f t="shared" si="12"/>
        <v>8.4838091198955787E-2</v>
      </c>
      <c r="W74" s="302">
        <f t="shared" si="12"/>
        <v>7.8543818087018935E-2</v>
      </c>
      <c r="X74" s="302">
        <f t="shared" si="12"/>
        <v>8.0933320785941024E-2</v>
      </c>
      <c r="Y74" s="302">
        <f t="shared" si="12"/>
        <v>7.9660763497417741E-2</v>
      </c>
      <c r="DA74" s="72"/>
    </row>
    <row r="75" spans="1:105" ht="12" customHeight="1" x14ac:dyDescent="0.25">
      <c r="A75" s="62" t="s">
        <v>2753</v>
      </c>
      <c r="B75" s="302">
        <f t="shared" ref="B75:Y75" si="13">IF(B$57=0,0,B$57/B$5)</f>
        <v>0</v>
      </c>
      <c r="C75" s="302">
        <f t="shared" si="13"/>
        <v>0</v>
      </c>
      <c r="D75" s="302">
        <f t="shared" si="13"/>
        <v>0</v>
      </c>
      <c r="E75" s="302">
        <f t="shared" si="13"/>
        <v>0</v>
      </c>
      <c r="F75" s="302">
        <f t="shared" si="13"/>
        <v>0</v>
      </c>
      <c r="G75" s="302">
        <f t="shared" si="13"/>
        <v>0</v>
      </c>
      <c r="H75" s="302">
        <f t="shared" si="13"/>
        <v>0</v>
      </c>
      <c r="I75" s="302">
        <f t="shared" si="13"/>
        <v>0</v>
      </c>
      <c r="J75" s="302">
        <f t="shared" si="13"/>
        <v>0</v>
      </c>
      <c r="K75" s="302">
        <f t="shared" si="13"/>
        <v>0</v>
      </c>
      <c r="L75" s="302">
        <f t="shared" si="13"/>
        <v>0</v>
      </c>
      <c r="M75" s="302">
        <f t="shared" si="13"/>
        <v>0</v>
      </c>
      <c r="N75" s="302">
        <f t="shared" si="13"/>
        <v>0</v>
      </c>
      <c r="O75" s="302">
        <f t="shared" si="13"/>
        <v>0</v>
      </c>
      <c r="P75" s="302">
        <f t="shared" si="13"/>
        <v>0</v>
      </c>
      <c r="Q75" s="302">
        <f t="shared" si="13"/>
        <v>0</v>
      </c>
      <c r="R75" s="302">
        <f t="shared" si="13"/>
        <v>0</v>
      </c>
      <c r="S75" s="302">
        <f t="shared" si="13"/>
        <v>0</v>
      </c>
      <c r="T75" s="302">
        <f t="shared" si="13"/>
        <v>0</v>
      </c>
      <c r="U75" s="302">
        <f t="shared" si="13"/>
        <v>0</v>
      </c>
      <c r="V75" s="302">
        <f t="shared" si="13"/>
        <v>0</v>
      </c>
      <c r="W75" s="302">
        <f t="shared" si="13"/>
        <v>0</v>
      </c>
      <c r="X75" s="302">
        <f t="shared" si="13"/>
        <v>0</v>
      </c>
      <c r="Y75" s="302">
        <f t="shared" si="13"/>
        <v>0</v>
      </c>
      <c r="DA75" s="72"/>
    </row>
    <row r="76" spans="1:105" ht="12" customHeight="1" x14ac:dyDescent="0.25">
      <c r="A76" s="62" t="s">
        <v>2755</v>
      </c>
      <c r="B76" s="302">
        <f t="shared" ref="B76:Y76" si="14">IF(B$58=0,0,B$58/B$5)</f>
        <v>0</v>
      </c>
      <c r="C76" s="302">
        <f t="shared" si="14"/>
        <v>0</v>
      </c>
      <c r="D76" s="302">
        <f t="shared" si="14"/>
        <v>0</v>
      </c>
      <c r="E76" s="302">
        <f t="shared" si="14"/>
        <v>0</v>
      </c>
      <c r="F76" s="302">
        <f t="shared" si="14"/>
        <v>0</v>
      </c>
      <c r="G76" s="302">
        <f t="shared" si="14"/>
        <v>0</v>
      </c>
      <c r="H76" s="302">
        <f t="shared" si="14"/>
        <v>0</v>
      </c>
      <c r="I76" s="302">
        <f t="shared" si="14"/>
        <v>0</v>
      </c>
      <c r="J76" s="302">
        <f t="shared" si="14"/>
        <v>0</v>
      </c>
      <c r="K76" s="302">
        <f t="shared" si="14"/>
        <v>0</v>
      </c>
      <c r="L76" s="302">
        <f t="shared" si="14"/>
        <v>0</v>
      </c>
      <c r="M76" s="302">
        <f t="shared" si="14"/>
        <v>0</v>
      </c>
      <c r="N76" s="302">
        <f t="shared" si="14"/>
        <v>0</v>
      </c>
      <c r="O76" s="302">
        <f t="shared" si="14"/>
        <v>0</v>
      </c>
      <c r="P76" s="302">
        <f t="shared" si="14"/>
        <v>0</v>
      </c>
      <c r="Q76" s="302">
        <f t="shared" si="14"/>
        <v>0</v>
      </c>
      <c r="R76" s="302">
        <f t="shared" si="14"/>
        <v>0</v>
      </c>
      <c r="S76" s="302">
        <f t="shared" si="14"/>
        <v>0</v>
      </c>
      <c r="T76" s="302">
        <f t="shared" si="14"/>
        <v>0</v>
      </c>
      <c r="U76" s="302">
        <f t="shared" si="14"/>
        <v>0</v>
      </c>
      <c r="V76" s="302">
        <f t="shared" si="14"/>
        <v>0</v>
      </c>
      <c r="W76" s="302">
        <f t="shared" si="14"/>
        <v>0</v>
      </c>
      <c r="X76" s="302">
        <f t="shared" si="14"/>
        <v>0</v>
      </c>
      <c r="Y76" s="302">
        <f t="shared" si="14"/>
        <v>0</v>
      </c>
      <c r="DA76" s="72"/>
    </row>
    <row r="77" spans="1:105" ht="12" customHeight="1" x14ac:dyDescent="0.25">
      <c r="A77" s="41" t="s">
        <v>2757</v>
      </c>
      <c r="B77" s="235">
        <f t="shared" ref="B77:Y77" si="15">IF(B$59=0,0,B$59/B$5)</f>
        <v>0</v>
      </c>
      <c r="C77" s="235">
        <f t="shared" si="15"/>
        <v>0</v>
      </c>
      <c r="D77" s="235">
        <f t="shared" si="15"/>
        <v>0</v>
      </c>
      <c r="E77" s="235">
        <f t="shared" si="15"/>
        <v>0</v>
      </c>
      <c r="F77" s="235">
        <f t="shared" si="15"/>
        <v>0</v>
      </c>
      <c r="G77" s="235">
        <f t="shared" si="15"/>
        <v>0</v>
      </c>
      <c r="H77" s="235">
        <f t="shared" si="15"/>
        <v>0</v>
      </c>
      <c r="I77" s="235">
        <f t="shared" si="15"/>
        <v>0</v>
      </c>
      <c r="J77" s="235">
        <f t="shared" si="15"/>
        <v>0</v>
      </c>
      <c r="K77" s="235">
        <f t="shared" si="15"/>
        <v>0</v>
      </c>
      <c r="L77" s="235">
        <f t="shared" si="15"/>
        <v>0</v>
      </c>
      <c r="M77" s="235">
        <f t="shared" si="15"/>
        <v>0</v>
      </c>
      <c r="N77" s="235">
        <f t="shared" si="15"/>
        <v>0</v>
      </c>
      <c r="O77" s="235">
        <f t="shared" si="15"/>
        <v>0</v>
      </c>
      <c r="P77" s="235">
        <f t="shared" si="15"/>
        <v>0</v>
      </c>
      <c r="Q77" s="235">
        <f t="shared" si="15"/>
        <v>0</v>
      </c>
      <c r="R77" s="235">
        <f t="shared" si="15"/>
        <v>0</v>
      </c>
      <c r="S77" s="235">
        <f t="shared" si="15"/>
        <v>0</v>
      </c>
      <c r="T77" s="235">
        <f t="shared" si="15"/>
        <v>0</v>
      </c>
      <c r="U77" s="235">
        <f t="shared" si="15"/>
        <v>0</v>
      </c>
      <c r="V77" s="235">
        <f t="shared" si="15"/>
        <v>0</v>
      </c>
      <c r="W77" s="235">
        <f t="shared" si="15"/>
        <v>0</v>
      </c>
      <c r="X77" s="235">
        <f t="shared" si="15"/>
        <v>0</v>
      </c>
      <c r="Y77" s="235">
        <f t="shared" si="15"/>
        <v>0</v>
      </c>
      <c r="DA77" s="97"/>
    </row>
    <row r="78" spans="1:105" ht="12" customHeight="1" x14ac:dyDescent="0.25">
      <c r="A78" s="171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X78" s="171"/>
      <c r="Y78" s="171"/>
      <c r="DA78" s="175"/>
    </row>
    <row r="79" spans="1:105" ht="15" customHeight="1" x14ac:dyDescent="0.25">
      <c r="A79" s="32" t="s">
        <v>430</v>
      </c>
      <c r="B79" s="257"/>
      <c r="C79" s="257"/>
      <c r="D79" s="257"/>
      <c r="E79" s="257"/>
      <c r="F79" s="257"/>
      <c r="G79" s="257"/>
      <c r="H79" s="257"/>
      <c r="I79" s="257"/>
      <c r="J79" s="257"/>
      <c r="K79" s="257"/>
      <c r="L79" s="257"/>
      <c r="M79" s="257"/>
      <c r="N79" s="257"/>
      <c r="O79" s="257"/>
      <c r="P79" s="257"/>
      <c r="Q79" s="257"/>
      <c r="R79" s="257"/>
      <c r="S79" s="257"/>
      <c r="T79" s="257"/>
      <c r="U79" s="257"/>
      <c r="V79" s="257"/>
      <c r="W79" s="257"/>
      <c r="X79" s="257"/>
      <c r="Y79" s="257"/>
      <c r="DA79" s="88"/>
    </row>
    <row r="80" spans="1:105" ht="12" customHeight="1" x14ac:dyDescent="0.25">
      <c r="A80" s="172"/>
      <c r="B80" s="172"/>
      <c r="C80" s="172"/>
      <c r="D80" s="172"/>
      <c r="E80" s="172"/>
      <c r="F80" s="172"/>
      <c r="G80" s="172"/>
      <c r="H80" s="172"/>
      <c r="I80" s="172"/>
      <c r="J80" s="172"/>
      <c r="K80" s="172"/>
      <c r="L80" s="172"/>
      <c r="M80" s="172"/>
      <c r="N80" s="172"/>
      <c r="O80" s="172"/>
      <c r="P80" s="172"/>
      <c r="Q80" s="172"/>
      <c r="R80" s="172"/>
      <c r="S80" s="172"/>
      <c r="T80" s="172"/>
      <c r="U80" s="172"/>
      <c r="V80" s="172"/>
      <c r="W80" s="172"/>
      <c r="X80" s="172"/>
      <c r="Y80" s="172"/>
      <c r="DA80" s="176"/>
    </row>
    <row r="81" spans="1:105" ht="12" customHeight="1" x14ac:dyDescent="0.25">
      <c r="A81" s="35" t="s">
        <v>25</v>
      </c>
      <c r="B81" s="322">
        <f>IF(B$5=0,0,B$5/TEL_fec!B$5)</f>
        <v>1.799258364753314</v>
      </c>
      <c r="C81" s="322">
        <f>IF(C$5=0,0,C$5/TEL_fec!C$5)</f>
        <v>1.7463609718621755</v>
      </c>
      <c r="D81" s="322">
        <f>IF(D$5=0,0,D$5/TEL_fec!D$5)</f>
        <v>1.7105416908066156</v>
      </c>
      <c r="E81" s="322">
        <f>IF(E$5=0,0,E$5/TEL_fec!E$5)</f>
        <v>1.6225066361767311</v>
      </c>
      <c r="F81" s="322">
        <f>IF(F$5=0,0,F$5/TEL_fec!F$5)</f>
        <v>1.574002399710364</v>
      </c>
      <c r="G81" s="322">
        <f>IF(G$5=0,0,G$5/TEL_fec!G$5)</f>
        <v>1.6225951303725998</v>
      </c>
      <c r="H81" s="322">
        <f>IF(H$5=0,0,H$5/TEL_fec!H$5)</f>
        <v>1.5265089988665246</v>
      </c>
      <c r="I81" s="322">
        <f>IF(I$5=0,0,I$5/TEL_fec!I$5)</f>
        <v>1.4098951770065784</v>
      </c>
      <c r="J81" s="322">
        <f>IF(J$5=0,0,J$5/TEL_fec!J$5)</f>
        <v>1.5416241996261189</v>
      </c>
      <c r="K81" s="322">
        <f>IF(K$5=0,0,K$5/TEL_fec!K$5)</f>
        <v>1.2522386559719505</v>
      </c>
      <c r="L81" s="322">
        <f>IF(L$5=0,0,L$5/TEL_fec!L$5)</f>
        <v>1.1646882958708822</v>
      </c>
      <c r="M81" s="322">
        <f>IF(M$5=0,0,M$5/TEL_fec!M$5)</f>
        <v>1.0952781411704497</v>
      </c>
      <c r="N81" s="322">
        <f>IF(N$5=0,0,N$5/TEL_fec!N$5)</f>
        <v>1.0433243429301549</v>
      </c>
      <c r="O81" s="322">
        <f>IF(O$5=0,0,O$5/TEL_fec!O$5)</f>
        <v>1.0853537915646638</v>
      </c>
      <c r="P81" s="322">
        <f>IF(P$5=0,0,P$5/TEL_fec!P$5)</f>
        <v>1.2721558969731552</v>
      </c>
      <c r="Q81" s="322">
        <f>IF(Q$5=0,0,Q$5/TEL_fec!Q$5)</f>
        <v>1.1243788059856881</v>
      </c>
      <c r="R81" s="322">
        <f>IF(R$5=0,0,R$5/TEL_fec!R$5)</f>
        <v>0.90075738087939516</v>
      </c>
      <c r="S81" s="322">
        <f>IF(S$5=0,0,S$5/TEL_fec!S$5)</f>
        <v>1.2358217041677231</v>
      </c>
      <c r="T81" s="322">
        <f>IF(T$5=0,0,T$5/TEL_fec!T$5)</f>
        <v>0.60543293756603833</v>
      </c>
      <c r="U81" s="322">
        <f>IF(U$5=0,0,U$5/TEL_fec!U$5)</f>
        <v>0.78210000766581356</v>
      </c>
      <c r="V81" s="322">
        <f>IF(V$5=0,0,V$5/TEL_fec!V$5)</f>
        <v>0.70441028211949808</v>
      </c>
      <c r="W81" s="322">
        <f>IF(W$5=0,0,W$5/TEL_fec!W$5)</f>
        <v>1.3455282735348717</v>
      </c>
      <c r="X81" s="322">
        <f>IF(X$5=0,0,X$5/TEL_fec!X$5)</f>
        <v>1.4565953631266157</v>
      </c>
      <c r="Y81" s="322">
        <f>IF(Y$5=0,0,Y$5/TEL_fec!Y$5)</f>
        <v>1.3705069793482376</v>
      </c>
      <c r="DA81" s="95"/>
    </row>
    <row r="82" spans="1:105" ht="12" customHeight="1" x14ac:dyDescent="0.25">
      <c r="A82" s="55" t="s">
        <v>91</v>
      </c>
      <c r="B82" s="334">
        <f>IF(B$6=0,0,B$6/TEL_fec!B$6)</f>
        <v>0</v>
      </c>
      <c r="C82" s="334">
        <f>IF(C$6=0,0,C$6/TEL_fec!C$6)</f>
        <v>0</v>
      </c>
      <c r="D82" s="334">
        <f>IF(D$6=0,0,D$6/TEL_fec!D$6)</f>
        <v>0</v>
      </c>
      <c r="E82" s="334">
        <f>IF(E$6=0,0,E$6/TEL_fec!E$6)</f>
        <v>0</v>
      </c>
      <c r="F82" s="334">
        <f>IF(F$6=0,0,F$6/TEL_fec!F$6)</f>
        <v>0</v>
      </c>
      <c r="G82" s="334">
        <f>IF(G$6=0,0,G$6/TEL_fec!G$6)</f>
        <v>0</v>
      </c>
      <c r="H82" s="334">
        <f>IF(H$6=0,0,H$6/TEL_fec!H$6)</f>
        <v>0</v>
      </c>
      <c r="I82" s="334">
        <f>IF(I$6=0,0,I$6/TEL_fec!I$6)</f>
        <v>0</v>
      </c>
      <c r="J82" s="334">
        <f>IF(J$6=0,0,J$6/TEL_fec!J$6)</f>
        <v>0</v>
      </c>
      <c r="K82" s="334">
        <f>IF(K$6=0,0,K$6/TEL_fec!K$6)</f>
        <v>0</v>
      </c>
      <c r="L82" s="334">
        <f>IF(L$6=0,0,L$6/TEL_fec!L$6)</f>
        <v>0</v>
      </c>
      <c r="M82" s="334">
        <f>IF(M$6=0,0,M$6/TEL_fec!M$6)</f>
        <v>0</v>
      </c>
      <c r="N82" s="334">
        <f>IF(N$6=0,0,N$6/TEL_fec!N$6)</f>
        <v>0</v>
      </c>
      <c r="O82" s="334">
        <f>IF(O$6=0,0,O$6/TEL_fec!O$6)</f>
        <v>0</v>
      </c>
      <c r="P82" s="334">
        <f>IF(P$6=0,0,P$6/TEL_fec!P$6)</f>
        <v>0</v>
      </c>
      <c r="Q82" s="334">
        <f>IF(Q$6=0,0,Q$6/TEL_fec!Q$6)</f>
        <v>0</v>
      </c>
      <c r="R82" s="334">
        <f>IF(R$6=0,0,R$6/TEL_fec!R$6)</f>
        <v>0</v>
      </c>
      <c r="S82" s="334">
        <f>IF(S$6=0,0,S$6/TEL_fec!S$6)</f>
        <v>0</v>
      </c>
      <c r="T82" s="334">
        <f>IF(T$6=0,0,T$6/TEL_fec!T$6)</f>
        <v>0</v>
      </c>
      <c r="U82" s="334">
        <f>IF(U$6=0,0,U$6/TEL_fec!U$6)</f>
        <v>0</v>
      </c>
      <c r="V82" s="334">
        <f>IF(V$6=0,0,V$6/TEL_fec!V$6)</f>
        <v>0</v>
      </c>
      <c r="W82" s="334">
        <f>IF(W$6=0,0,W$6/TEL_fec!W$6)</f>
        <v>0</v>
      </c>
      <c r="X82" s="334">
        <f>IF(X$6=0,0,X$6/TEL_fec!X$6)</f>
        <v>0</v>
      </c>
      <c r="Y82" s="334">
        <f>IF(Y$6=0,0,Y$6/TEL_fec!Y$6)</f>
        <v>0</v>
      </c>
      <c r="DA82" s="67"/>
    </row>
    <row r="83" spans="1:105" ht="12" customHeight="1" x14ac:dyDescent="0.25">
      <c r="A83" s="173" t="s">
        <v>92</v>
      </c>
      <c r="B83" s="335">
        <f>IF(B$7=0,0,B$7/TEL_fec!B$7)</f>
        <v>0</v>
      </c>
      <c r="C83" s="335">
        <f>IF(C$7=0,0,C$7/TEL_fec!C$7)</f>
        <v>0</v>
      </c>
      <c r="D83" s="335">
        <f>IF(D$7=0,0,D$7/TEL_fec!D$7)</f>
        <v>0</v>
      </c>
      <c r="E83" s="335">
        <f>IF(E$7=0,0,E$7/TEL_fec!E$7)</f>
        <v>0</v>
      </c>
      <c r="F83" s="335">
        <f>IF(F$7=0,0,F$7/TEL_fec!F$7)</f>
        <v>0</v>
      </c>
      <c r="G83" s="335">
        <f>IF(G$7=0,0,G$7/TEL_fec!G$7)</f>
        <v>0</v>
      </c>
      <c r="H83" s="335">
        <f>IF(H$7=0,0,H$7/TEL_fec!H$7)</f>
        <v>0</v>
      </c>
      <c r="I83" s="335">
        <f>IF(I$7=0,0,I$7/TEL_fec!I$7)</f>
        <v>0</v>
      </c>
      <c r="J83" s="335">
        <f>IF(J$7=0,0,J$7/TEL_fec!J$7)</f>
        <v>0</v>
      </c>
      <c r="K83" s="335">
        <f>IF(K$7=0,0,K$7/TEL_fec!K$7)</f>
        <v>0</v>
      </c>
      <c r="L83" s="335">
        <f>IF(L$7=0,0,L$7/TEL_fec!L$7)</f>
        <v>0</v>
      </c>
      <c r="M83" s="335">
        <f>IF(M$7=0,0,M$7/TEL_fec!M$7)</f>
        <v>0</v>
      </c>
      <c r="N83" s="335">
        <f>IF(N$7=0,0,N$7/TEL_fec!N$7)</f>
        <v>0</v>
      </c>
      <c r="O83" s="335">
        <f>IF(O$7=0,0,O$7/TEL_fec!O$7)</f>
        <v>0</v>
      </c>
      <c r="P83" s="335">
        <f>IF(P$7=0,0,P$7/TEL_fec!P$7)</f>
        <v>0</v>
      </c>
      <c r="Q83" s="335">
        <f>IF(Q$7=0,0,Q$7/TEL_fec!Q$7)</f>
        <v>0</v>
      </c>
      <c r="R83" s="335">
        <f>IF(R$7=0,0,R$7/TEL_fec!R$7)</f>
        <v>0</v>
      </c>
      <c r="S83" s="335">
        <f>IF(S$7=0,0,S$7/TEL_fec!S$7)</f>
        <v>0</v>
      </c>
      <c r="T83" s="335">
        <f>IF(T$7=0,0,T$7/TEL_fec!T$7)</f>
        <v>0</v>
      </c>
      <c r="U83" s="335">
        <f>IF(U$7=0,0,U$7/TEL_fec!U$7)</f>
        <v>0</v>
      </c>
      <c r="V83" s="335">
        <f>IF(V$7=0,0,V$7/TEL_fec!V$7)</f>
        <v>0</v>
      </c>
      <c r="W83" s="335">
        <f>IF(W$7=0,0,W$7/TEL_fec!W$7)</f>
        <v>0</v>
      </c>
      <c r="X83" s="335">
        <f>IF(X$7=0,0,X$7/TEL_fec!X$7)</f>
        <v>0</v>
      </c>
      <c r="Y83" s="335">
        <f>IF(Y$7=0,0,Y$7/TEL_fec!Y$7)</f>
        <v>0</v>
      </c>
      <c r="DA83" s="177"/>
    </row>
    <row r="84" spans="1:105" ht="12" customHeight="1" x14ac:dyDescent="0.25">
      <c r="A84" s="173" t="s">
        <v>93</v>
      </c>
      <c r="B84" s="335">
        <f>IF(B$8=0,0,B$8/TEL_fec!B$8)</f>
        <v>0</v>
      </c>
      <c r="C84" s="335">
        <f>IF(C$8=0,0,C$8/TEL_fec!C$8)</f>
        <v>0</v>
      </c>
      <c r="D84" s="335">
        <f>IF(D$8=0,0,D$8/TEL_fec!D$8)</f>
        <v>0</v>
      </c>
      <c r="E84" s="335">
        <f>IF(E$8=0,0,E$8/TEL_fec!E$8)</f>
        <v>0</v>
      </c>
      <c r="F84" s="335">
        <f>IF(F$8=0,0,F$8/TEL_fec!F$8)</f>
        <v>0</v>
      </c>
      <c r="G84" s="335">
        <f>IF(G$8=0,0,G$8/TEL_fec!G$8)</f>
        <v>0</v>
      </c>
      <c r="H84" s="335">
        <f>IF(H$8=0,0,H$8/TEL_fec!H$8)</f>
        <v>0</v>
      </c>
      <c r="I84" s="335">
        <f>IF(I$8=0,0,I$8/TEL_fec!I$8)</f>
        <v>0</v>
      </c>
      <c r="J84" s="335">
        <f>IF(J$8=0,0,J$8/TEL_fec!J$8)</f>
        <v>0</v>
      </c>
      <c r="K84" s="335">
        <f>IF(K$8=0,0,K$8/TEL_fec!K$8)</f>
        <v>0</v>
      </c>
      <c r="L84" s="335">
        <f>IF(L$8=0,0,L$8/TEL_fec!L$8)</f>
        <v>0</v>
      </c>
      <c r="M84" s="335">
        <f>IF(M$8=0,0,M$8/TEL_fec!M$8)</f>
        <v>0</v>
      </c>
      <c r="N84" s="335">
        <f>IF(N$8=0,0,N$8/TEL_fec!N$8)</f>
        <v>0</v>
      </c>
      <c r="O84" s="335">
        <f>IF(O$8=0,0,O$8/TEL_fec!O$8)</f>
        <v>0</v>
      </c>
      <c r="P84" s="335">
        <f>IF(P$8=0,0,P$8/TEL_fec!P$8)</f>
        <v>0</v>
      </c>
      <c r="Q84" s="335">
        <f>IF(Q$8=0,0,Q$8/TEL_fec!Q$8)</f>
        <v>0</v>
      </c>
      <c r="R84" s="335">
        <f>IF(R$8=0,0,R$8/TEL_fec!R$8)</f>
        <v>0</v>
      </c>
      <c r="S84" s="335">
        <f>IF(S$8=0,0,S$8/TEL_fec!S$8)</f>
        <v>0</v>
      </c>
      <c r="T84" s="335">
        <f>IF(T$8=0,0,T$8/TEL_fec!T$8)</f>
        <v>0</v>
      </c>
      <c r="U84" s="335">
        <f>IF(U$8=0,0,U$8/TEL_fec!U$8)</f>
        <v>0</v>
      </c>
      <c r="V84" s="335">
        <f>IF(V$8=0,0,V$8/TEL_fec!V$8)</f>
        <v>0</v>
      </c>
      <c r="W84" s="335">
        <f>IF(W$8=0,0,W$8/TEL_fec!W$8)</f>
        <v>0</v>
      </c>
      <c r="X84" s="335">
        <f>IF(X$8=0,0,X$8/TEL_fec!X$8)</f>
        <v>0</v>
      </c>
      <c r="Y84" s="335">
        <f>IF(Y$8=0,0,Y$8/TEL_fec!Y$8)</f>
        <v>0</v>
      </c>
      <c r="DA84" s="177"/>
    </row>
    <row r="85" spans="1:105" ht="12" customHeight="1" x14ac:dyDescent="0.25">
      <c r="A85" s="173" t="s">
        <v>94</v>
      </c>
      <c r="B85" s="335">
        <f>IF(B$9=0,0,B$9/TEL_fec!B$9)</f>
        <v>0</v>
      </c>
      <c r="C85" s="335">
        <f>IF(C$9=0,0,C$9/TEL_fec!C$9)</f>
        <v>0</v>
      </c>
      <c r="D85" s="335">
        <f>IF(D$9=0,0,D$9/TEL_fec!D$9)</f>
        <v>0</v>
      </c>
      <c r="E85" s="335">
        <f>IF(E$9=0,0,E$9/TEL_fec!E$9)</f>
        <v>0</v>
      </c>
      <c r="F85" s="335">
        <f>IF(F$9=0,0,F$9/TEL_fec!F$9)</f>
        <v>0</v>
      </c>
      <c r="G85" s="335">
        <f>IF(G$9=0,0,G$9/TEL_fec!G$9)</f>
        <v>0</v>
      </c>
      <c r="H85" s="335">
        <f>IF(H$9=0,0,H$9/TEL_fec!H$9)</f>
        <v>0</v>
      </c>
      <c r="I85" s="335">
        <f>IF(I$9=0,0,I$9/TEL_fec!I$9)</f>
        <v>0</v>
      </c>
      <c r="J85" s="335">
        <f>IF(J$9=0,0,J$9/TEL_fec!J$9)</f>
        <v>0</v>
      </c>
      <c r="K85" s="335">
        <f>IF(K$9=0,0,K$9/TEL_fec!K$9)</f>
        <v>0</v>
      </c>
      <c r="L85" s="335">
        <f>IF(L$9=0,0,L$9/TEL_fec!L$9)</f>
        <v>0</v>
      </c>
      <c r="M85" s="335">
        <f>IF(M$9=0,0,M$9/TEL_fec!M$9)</f>
        <v>0</v>
      </c>
      <c r="N85" s="335">
        <f>IF(N$9=0,0,N$9/TEL_fec!N$9)</f>
        <v>0</v>
      </c>
      <c r="O85" s="335">
        <f>IF(O$9=0,0,O$9/TEL_fec!O$9)</f>
        <v>0</v>
      </c>
      <c r="P85" s="335">
        <f>IF(P$9=0,0,P$9/TEL_fec!P$9)</f>
        <v>0</v>
      </c>
      <c r="Q85" s="335">
        <f>IF(Q$9=0,0,Q$9/TEL_fec!Q$9)</f>
        <v>0</v>
      </c>
      <c r="R85" s="335">
        <f>IF(R$9=0,0,R$9/TEL_fec!R$9)</f>
        <v>0</v>
      </c>
      <c r="S85" s="335">
        <f>IF(S$9=0,0,S$9/TEL_fec!S$9)</f>
        <v>0</v>
      </c>
      <c r="T85" s="335">
        <f>IF(T$9=0,0,T$9/TEL_fec!T$9)</f>
        <v>0</v>
      </c>
      <c r="U85" s="335">
        <f>IF(U$9=0,0,U$9/TEL_fec!U$9)</f>
        <v>0</v>
      </c>
      <c r="V85" s="335">
        <f>IF(V$9=0,0,V$9/TEL_fec!V$9)</f>
        <v>0</v>
      </c>
      <c r="W85" s="335">
        <f>IF(W$9=0,0,W$9/TEL_fec!W$9)</f>
        <v>0</v>
      </c>
      <c r="X85" s="335">
        <f>IF(X$9=0,0,X$9/TEL_fec!X$9)</f>
        <v>0</v>
      </c>
      <c r="Y85" s="335">
        <f>IF(Y$9=0,0,Y$9/TEL_fec!Y$9)</f>
        <v>0</v>
      </c>
      <c r="DA85" s="177"/>
    </row>
    <row r="86" spans="1:105" ht="12" customHeight="1" x14ac:dyDescent="0.25">
      <c r="A86" s="56" t="s">
        <v>95</v>
      </c>
      <c r="B86" s="336">
        <f>IF(B$10=0,0,B$10/TEL_fec!B$10)</f>
        <v>1.5092246873109652</v>
      </c>
      <c r="C86" s="336">
        <f>IF(C$10=0,0,C$10/TEL_fec!C$10)</f>
        <v>1.6023413799981052</v>
      </c>
      <c r="D86" s="336">
        <f>IF(D$10=0,0,D$10/TEL_fec!D$10)</f>
        <v>1.4549960389022945</v>
      </c>
      <c r="E86" s="336">
        <f>IF(E$10=0,0,E$10/TEL_fec!E$10)</f>
        <v>1.408768636797304</v>
      </c>
      <c r="F86" s="336">
        <f>IF(F$10=0,0,F$10/TEL_fec!F$10)</f>
        <v>1.3177396302598572</v>
      </c>
      <c r="G86" s="336">
        <f>IF(G$10=0,0,G$10/TEL_fec!G$10)</f>
        <v>1.2782421442256606</v>
      </c>
      <c r="H86" s="336">
        <f>IF(H$10=0,0,H$10/TEL_fec!H$10)</f>
        <v>1.0939719269170072</v>
      </c>
      <c r="I86" s="336">
        <f>IF(I$10=0,0,I$10/TEL_fec!I$10)</f>
        <v>0.97909024487723728</v>
      </c>
      <c r="J86" s="336">
        <f>IF(J$10=0,0,J$10/TEL_fec!J$10)</f>
        <v>1.7869282929574721</v>
      </c>
      <c r="K86" s="336">
        <f>IF(K$10=0,0,K$10/TEL_fec!K$10)</f>
        <v>0.85424654733862126</v>
      </c>
      <c r="L86" s="336">
        <f>IF(L$10=0,0,L$10/TEL_fec!L$10)</f>
        <v>0.69586380958643101</v>
      </c>
      <c r="M86" s="336">
        <f>IF(M$10=0,0,M$10/TEL_fec!M$10)</f>
        <v>0.5494654105893837</v>
      </c>
      <c r="N86" s="336">
        <f>IF(N$10=0,0,N$10/TEL_fec!N$10)</f>
        <v>0.74009642762606753</v>
      </c>
      <c r="O86" s="336">
        <f>IF(O$10=0,0,O$10/TEL_fec!O$10)</f>
        <v>0.72313660663450607</v>
      </c>
      <c r="P86" s="336">
        <f>IF(P$10=0,0,P$10/TEL_fec!P$10)</f>
        <v>1.1756393524205064</v>
      </c>
      <c r="Q86" s="336">
        <f>IF(Q$10=0,0,Q$10/TEL_fec!Q$10)</f>
        <v>0.97536669555083888</v>
      </c>
      <c r="R86" s="336">
        <f>IF(R$10=0,0,R$10/TEL_fec!R$10)</f>
        <v>0.4231185716493846</v>
      </c>
      <c r="S86" s="336">
        <f>IF(S$10=0,0,S$10/TEL_fec!S$10)</f>
        <v>1.2238617931017695</v>
      </c>
      <c r="T86" s="336">
        <f>IF(T$10=0,0,T$10/TEL_fec!T$10)</f>
        <v>0.13842624917143367</v>
      </c>
      <c r="U86" s="336">
        <f>IF(U$10=0,0,U$10/TEL_fec!U$10)</f>
        <v>0.36811000787709564</v>
      </c>
      <c r="V86" s="336">
        <f>IF(V$10=0,0,V$10/TEL_fec!V$10)</f>
        <v>0.2805825249100381</v>
      </c>
      <c r="W86" s="336">
        <f>IF(W$10=0,0,W$10/TEL_fec!W$10)</f>
        <v>1.7251238413327954</v>
      </c>
      <c r="X86" s="336">
        <f>IF(X$10=0,0,X$10/TEL_fec!X$10)</f>
        <v>1.4941506566546336</v>
      </c>
      <c r="Y86" s="336">
        <f>IF(Y$10=0,0,Y$10/TEL_fec!Y$10)</f>
        <v>1.6023192726138211</v>
      </c>
      <c r="DA86" s="68"/>
    </row>
    <row r="87" spans="1:105" ht="12" customHeight="1" x14ac:dyDescent="0.25">
      <c r="A87" s="174" t="s">
        <v>2707</v>
      </c>
      <c r="B87" s="349">
        <f>IF(B$16=0,0,B$16/TEL_fec!B$16)</f>
        <v>3.1007253327232731</v>
      </c>
      <c r="C87" s="349">
        <f>IF(C$16=0,0,C$16/TEL_fec!C$16)</f>
        <v>3.0404152389086945</v>
      </c>
      <c r="D87" s="349">
        <f>IF(D$16=0,0,D$16/TEL_fec!D$16)</f>
        <v>3.0449234256450675</v>
      </c>
      <c r="E87" s="349">
        <f>IF(E$16=0,0,E$16/TEL_fec!E$16)</f>
        <v>3.0045837975852998</v>
      </c>
      <c r="F87" s="349">
        <f>IF(F$16=0,0,F$16/TEL_fec!F$16)</f>
        <v>2.9852791440598936</v>
      </c>
      <c r="G87" s="349">
        <f>IF(G$16=0,0,G$16/TEL_fec!G$16)</f>
        <v>3.0424369234444111</v>
      </c>
      <c r="H87" s="349">
        <f>IF(H$16=0,0,H$16/TEL_fec!H$16)</f>
        <v>3.0275016373418078</v>
      </c>
      <c r="I87" s="349">
        <f>IF(I$16=0,0,I$16/TEL_fec!I$16)</f>
        <v>2.9658853487154007</v>
      </c>
      <c r="J87" s="349">
        <f>IF(J$16=0,0,J$16/TEL_fec!J$16)</f>
        <v>2.7282628707242718</v>
      </c>
      <c r="K87" s="349">
        <f>IF(K$16=0,0,K$16/TEL_fec!K$16)</f>
        <v>2.8880472294317401</v>
      </c>
      <c r="L87" s="349">
        <f>IF(L$16=0,0,L$16/TEL_fec!L$16)</f>
        <v>2.8798738933991688</v>
      </c>
      <c r="M87" s="349">
        <f>IF(M$16=0,0,M$16/TEL_fec!M$16)</f>
        <v>2.8578879494754124</v>
      </c>
      <c r="N87" s="349">
        <f>IF(N$16=0,0,N$16/TEL_fec!N$16)</f>
        <v>2.5980683555552289</v>
      </c>
      <c r="O87" s="349">
        <f>IF(O$16=0,0,O$16/TEL_fec!O$16)</f>
        <v>2.6584832096857127</v>
      </c>
      <c r="P87" s="349">
        <f>IF(P$16=0,0,P$16/TEL_fec!P$16)</f>
        <v>2.6458226563160117</v>
      </c>
      <c r="Q87" s="349">
        <f>IF(Q$16=0,0,Q$16/TEL_fec!Q$16)</f>
        <v>2.5561429604718748</v>
      </c>
      <c r="R87" s="349">
        <f>IF(R$16=0,0,R$16/TEL_fec!R$16)</f>
        <v>2.6052457615547127</v>
      </c>
      <c r="S87" s="349">
        <f>IF(S$16=0,0,S$16/TEL_fec!S$16)</f>
        <v>2.5922440557024968</v>
      </c>
      <c r="T87" s="349">
        <f>IF(T$16=0,0,T$16/TEL_fec!T$16)</f>
        <v>2.5113480559351062</v>
      </c>
      <c r="U87" s="349">
        <f>IF(U$16=0,0,U$16/TEL_fec!U$16)</f>
        <v>2.485708494576981</v>
      </c>
      <c r="V87" s="349">
        <f>IF(V$16=0,0,V$16/TEL_fec!V$16)</f>
        <v>2.4545117708264041</v>
      </c>
      <c r="W87" s="349">
        <f>IF(W$16=0,0,W$16/TEL_fec!W$16)</f>
        <v>2.4633621097550704</v>
      </c>
      <c r="X87" s="349">
        <f>IF(X$16=0,0,X$16/TEL_fec!X$16)</f>
        <v>2.6537944676040865</v>
      </c>
      <c r="Y87" s="349">
        <f>IF(Y$16=0,0,Y$16/TEL_fec!Y$16)</f>
        <v>2.5200372381544245</v>
      </c>
      <c r="DA87" s="178"/>
    </row>
    <row r="88" spans="1:105" ht="12" customHeight="1" x14ac:dyDescent="0.25">
      <c r="A88" s="174" t="s">
        <v>2719</v>
      </c>
      <c r="B88" s="349">
        <f>IF(B$27=0,0,B$27/TEL_fec!B$27)</f>
        <v>3.1007253327232727</v>
      </c>
      <c r="C88" s="349">
        <f>IF(C$27=0,0,C$27/TEL_fec!C$27)</f>
        <v>3.0404152389086931</v>
      </c>
      <c r="D88" s="349">
        <f>IF(D$27=0,0,D$27/TEL_fec!D$27)</f>
        <v>3.0449234256450679</v>
      </c>
      <c r="E88" s="349">
        <f>IF(E$27=0,0,E$27/TEL_fec!E$27)</f>
        <v>3.0045837975852998</v>
      </c>
      <c r="F88" s="349">
        <f>IF(F$27=0,0,F$27/TEL_fec!F$27)</f>
        <v>2.9852791440598931</v>
      </c>
      <c r="G88" s="349">
        <f>IF(G$27=0,0,G$27/TEL_fec!G$27)</f>
        <v>3.0424369234444111</v>
      </c>
      <c r="H88" s="349">
        <f>IF(H$27=0,0,H$27/TEL_fec!H$27)</f>
        <v>3.0275016373418056</v>
      </c>
      <c r="I88" s="349">
        <f>IF(I$27=0,0,I$27/TEL_fec!I$27)</f>
        <v>2.9658853487154002</v>
      </c>
      <c r="J88" s="349">
        <f>IF(J$27=0,0,J$27/TEL_fec!J$27)</f>
        <v>2.7282628707242722</v>
      </c>
      <c r="K88" s="349">
        <f>IF(K$27=0,0,K$27/TEL_fec!K$27)</f>
        <v>2.8880472294317405</v>
      </c>
      <c r="L88" s="349">
        <f>IF(L$27=0,0,L$27/TEL_fec!L$27)</f>
        <v>2.8798738933991697</v>
      </c>
      <c r="M88" s="349">
        <f>IF(M$27=0,0,M$27/TEL_fec!M$27)</f>
        <v>2.8578879494754124</v>
      </c>
      <c r="N88" s="349">
        <f>IF(N$27=0,0,N$27/TEL_fec!N$27)</f>
        <v>2.5980683555552311</v>
      </c>
      <c r="O88" s="349">
        <f>IF(O$27=0,0,O$27/TEL_fec!O$27)</f>
        <v>2.6584832096857127</v>
      </c>
      <c r="P88" s="349">
        <f>IF(P$27=0,0,P$27/TEL_fec!P$27)</f>
        <v>2.6458226563160108</v>
      </c>
      <c r="Q88" s="349">
        <f>IF(Q$27=0,0,Q$27/TEL_fec!Q$27)</f>
        <v>2.5561429604718744</v>
      </c>
      <c r="R88" s="349">
        <f>IF(R$27=0,0,R$27/TEL_fec!R$27)</f>
        <v>2.6052457615547135</v>
      </c>
      <c r="S88" s="349">
        <f>IF(S$27=0,0,S$27/TEL_fec!S$27)</f>
        <v>2.5922440557024955</v>
      </c>
      <c r="T88" s="349">
        <f>IF(T$27=0,0,T$27/TEL_fec!T$27)</f>
        <v>2.5113480559351067</v>
      </c>
      <c r="U88" s="349">
        <f>IF(U$27=0,0,U$27/TEL_fec!U$27)</f>
        <v>2.4857084945769818</v>
      </c>
      <c r="V88" s="349">
        <f>IF(V$27=0,0,V$27/TEL_fec!V$27)</f>
        <v>2.4545117708264059</v>
      </c>
      <c r="W88" s="349">
        <f>IF(W$27=0,0,W$27/TEL_fec!W$27)</f>
        <v>2.4633621097550704</v>
      </c>
      <c r="X88" s="349">
        <f>IF(X$27=0,0,X$27/TEL_fec!X$27)</f>
        <v>2.6537944676040865</v>
      </c>
      <c r="Y88" s="349">
        <f>IF(Y$27=0,0,Y$27/TEL_fec!Y$27)</f>
        <v>2.5200372381544245</v>
      </c>
      <c r="DA88" s="178"/>
    </row>
    <row r="89" spans="1:105" ht="12" customHeight="1" x14ac:dyDescent="0.25">
      <c r="A89" s="174" t="s">
        <v>2731</v>
      </c>
      <c r="B89" s="349">
        <f>IF(B$38=0,0,B$38/TEL_fec!B$38)</f>
        <v>0</v>
      </c>
      <c r="C89" s="349">
        <f>IF(C$38=0,0,C$38/TEL_fec!C$38)</f>
        <v>0</v>
      </c>
      <c r="D89" s="349">
        <f>IF(D$38=0,0,D$38/TEL_fec!D$38)</f>
        <v>0</v>
      </c>
      <c r="E89" s="349">
        <f>IF(E$38=0,0,E$38/TEL_fec!E$38)</f>
        <v>0</v>
      </c>
      <c r="F89" s="349">
        <f>IF(F$38=0,0,F$38/TEL_fec!F$38)</f>
        <v>0</v>
      </c>
      <c r="G89" s="349">
        <f>IF(G$38=0,0,G$38/TEL_fec!G$38)</f>
        <v>0</v>
      </c>
      <c r="H89" s="349">
        <f>IF(H$38=0,0,H$38/TEL_fec!H$38)</f>
        <v>0</v>
      </c>
      <c r="I89" s="349">
        <f>IF(I$38=0,0,I$38/TEL_fec!I$38)</f>
        <v>0</v>
      </c>
      <c r="J89" s="349">
        <f>IF(J$38=0,0,J$38/TEL_fec!J$38)</f>
        <v>0</v>
      </c>
      <c r="K89" s="349">
        <f>IF(K$38=0,0,K$38/TEL_fec!K$38)</f>
        <v>0</v>
      </c>
      <c r="L89" s="349">
        <f>IF(L$38=0,0,L$38/TEL_fec!L$38)</f>
        <v>0</v>
      </c>
      <c r="M89" s="349">
        <f>IF(M$38=0,0,M$38/TEL_fec!M$38)</f>
        <v>0</v>
      </c>
      <c r="N89" s="349">
        <f>IF(N$38=0,0,N$38/TEL_fec!N$38)</f>
        <v>0</v>
      </c>
      <c r="O89" s="349">
        <f>IF(O$38=0,0,O$38/TEL_fec!O$38)</f>
        <v>0</v>
      </c>
      <c r="P89" s="349">
        <f>IF(P$38=0,0,P$38/TEL_fec!P$38)</f>
        <v>0</v>
      </c>
      <c r="Q89" s="349">
        <f>IF(Q$38=0,0,Q$38/TEL_fec!Q$38)</f>
        <v>0</v>
      </c>
      <c r="R89" s="349">
        <f>IF(R$38=0,0,R$38/TEL_fec!R$38)</f>
        <v>0</v>
      </c>
      <c r="S89" s="349">
        <f>IF(S$38=0,0,S$38/TEL_fec!S$38)</f>
        <v>0</v>
      </c>
      <c r="T89" s="349">
        <f>IF(T$38=0,0,T$38/TEL_fec!T$38)</f>
        <v>0</v>
      </c>
      <c r="U89" s="349">
        <f>IF(U$38=0,0,U$38/TEL_fec!U$38)</f>
        <v>0</v>
      </c>
      <c r="V89" s="349">
        <f>IF(V$38=0,0,V$38/TEL_fec!V$38)</f>
        <v>0</v>
      </c>
      <c r="W89" s="349">
        <f>IF(W$38=0,0,W$38/TEL_fec!W$38)</f>
        <v>0</v>
      </c>
      <c r="X89" s="349">
        <f>IF(X$38=0,0,X$38/TEL_fec!X$38)</f>
        <v>0</v>
      </c>
      <c r="Y89" s="349">
        <f>IF(Y$38=0,0,Y$38/TEL_fec!Y$38)</f>
        <v>0</v>
      </c>
      <c r="DA89" s="178"/>
    </row>
    <row r="90" spans="1:105" ht="12" customHeight="1" x14ac:dyDescent="0.25">
      <c r="A90" s="174" t="s">
        <v>2733</v>
      </c>
      <c r="B90" s="349">
        <f>IF(B$39=0,0,B$39/TEL_fec!B$39)</f>
        <v>1.3504393944748847</v>
      </c>
      <c r="C90" s="349">
        <f>IF(C$39=0,0,C$39/TEL_fec!C$39)</f>
        <v>1.2961683619085613</v>
      </c>
      <c r="D90" s="349">
        <f>IF(D$39=0,0,D$39/TEL_fec!D$39)</f>
        <v>1.2680399583184636</v>
      </c>
      <c r="E90" s="349">
        <f>IF(E$39=0,0,E$39/TEL_fec!E$39)</f>
        <v>1.1848238002414695</v>
      </c>
      <c r="F90" s="349">
        <f>IF(F$39=0,0,F$39/TEL_fec!F$39)</f>
        <v>1.1440531559650187</v>
      </c>
      <c r="G90" s="349">
        <f>IF(G$39=0,0,G$39/TEL_fec!G$39)</f>
        <v>1.1891357511450553</v>
      </c>
      <c r="H90" s="349">
        <f>IF(H$39=0,0,H$39/TEL_fec!H$39)</f>
        <v>1.1066276623949833</v>
      </c>
      <c r="I90" s="349">
        <f>IF(I$39=0,0,I$39/TEL_fec!I$39)</f>
        <v>1.0070807437045708</v>
      </c>
      <c r="J90" s="349">
        <f>IF(J$39=0,0,J$39/TEL_fec!J$39)</f>
        <v>1.1065530962338859</v>
      </c>
      <c r="K90" s="349">
        <f>IF(K$39=0,0,K$39/TEL_fec!K$39)</f>
        <v>0.87422759108307346</v>
      </c>
      <c r="L90" s="349">
        <f>IF(L$39=0,0,L$39/TEL_fec!L$39)</f>
        <v>0.80625717636948535</v>
      </c>
      <c r="M90" s="349">
        <f>IF(M$39=0,0,M$39/TEL_fec!M$39)</f>
        <v>0.75621901550267023</v>
      </c>
      <c r="N90" s="349">
        <f>IF(N$39=0,0,N$39/TEL_fec!N$39)</f>
        <v>0.71344689614763435</v>
      </c>
      <c r="O90" s="349">
        <f>IF(O$39=0,0,O$39/TEL_fec!O$39)</f>
        <v>0.74805898938396931</v>
      </c>
      <c r="P90" s="349">
        <f>IF(P$39=0,0,P$39/TEL_fec!P$39)</f>
        <v>0.89158665418467087</v>
      </c>
      <c r="Q90" s="349">
        <f>IF(Q$39=0,0,Q$39/TEL_fec!Q$39)</f>
        <v>0.77380178941726108</v>
      </c>
      <c r="R90" s="349">
        <f>IF(R$39=0,0,R$39/TEL_fec!R$39)</f>
        <v>0.61137194813392048</v>
      </c>
      <c r="S90" s="349">
        <f>IF(S$39=0,0,S$39/TEL_fec!S$39)</f>
        <v>0.85819260505084372</v>
      </c>
      <c r="T90" s="349">
        <f>IF(T$39=0,0,T$39/TEL_fec!T$39)</f>
        <v>0.39946717124019709</v>
      </c>
      <c r="U90" s="349">
        <f>IF(U$39=0,0,U$39/TEL_fec!U$39)</f>
        <v>0.52210809928877078</v>
      </c>
      <c r="V90" s="349">
        <f>IF(V$39=0,0,V$39/TEL_fec!V$39)</f>
        <v>0.4669385793360516</v>
      </c>
      <c r="W90" s="349">
        <f>IF(W$39=0,0,W$39/TEL_fec!W$39)</f>
        <v>0.94092576678782713</v>
      </c>
      <c r="X90" s="349">
        <f>IF(X$39=0,0,X$39/TEL_fec!X$39)</f>
        <v>1.0520905401870886</v>
      </c>
      <c r="Y90" s="349">
        <f>IF(Y$39=0,0,Y$39/TEL_fec!Y$39)</f>
        <v>0.97083123041509511</v>
      </c>
      <c r="DA90" s="178"/>
    </row>
    <row r="91" spans="1:105" ht="12" customHeight="1" x14ac:dyDescent="0.25">
      <c r="A91" s="41" t="s">
        <v>2757</v>
      </c>
      <c r="B91" s="337">
        <f>IF(B$59=0,0,B$59/TEL_fec!B$59)</f>
        <v>0</v>
      </c>
      <c r="C91" s="337">
        <f>IF(C$59=0,0,C$59/TEL_fec!C$59)</f>
        <v>0</v>
      </c>
      <c r="D91" s="337">
        <f>IF(D$59=0,0,D$59/TEL_fec!D$59)</f>
        <v>0</v>
      </c>
      <c r="E91" s="337">
        <f>IF(E$59=0,0,E$59/TEL_fec!E$59)</f>
        <v>0</v>
      </c>
      <c r="F91" s="337">
        <f>IF(F$59=0,0,F$59/TEL_fec!F$59)</f>
        <v>0</v>
      </c>
      <c r="G91" s="337">
        <f>IF(G$59=0,0,G$59/TEL_fec!G$59)</f>
        <v>0</v>
      </c>
      <c r="H91" s="337">
        <f>IF(H$59=0,0,H$59/TEL_fec!H$59)</f>
        <v>0</v>
      </c>
      <c r="I91" s="337">
        <f>IF(I$59=0,0,I$59/TEL_fec!I$59)</f>
        <v>0</v>
      </c>
      <c r="J91" s="337">
        <f>IF(J$59=0,0,J$59/TEL_fec!J$59)</f>
        <v>0</v>
      </c>
      <c r="K91" s="337">
        <f>IF(K$59=0,0,K$59/TEL_fec!K$59)</f>
        <v>0</v>
      </c>
      <c r="L91" s="337">
        <f>IF(L$59=0,0,L$59/TEL_fec!L$59)</f>
        <v>0</v>
      </c>
      <c r="M91" s="337">
        <f>IF(M$59=0,0,M$59/TEL_fec!M$59)</f>
        <v>0</v>
      </c>
      <c r="N91" s="337">
        <f>IF(N$59=0,0,N$59/TEL_fec!N$59)</f>
        <v>0</v>
      </c>
      <c r="O91" s="337">
        <f>IF(O$59=0,0,O$59/TEL_fec!O$59)</f>
        <v>0</v>
      </c>
      <c r="P91" s="337">
        <f>IF(P$59=0,0,P$59/TEL_fec!P$59)</f>
        <v>0</v>
      </c>
      <c r="Q91" s="337">
        <f>IF(Q$59=0,0,Q$59/TEL_fec!Q$59)</f>
        <v>0</v>
      </c>
      <c r="R91" s="337">
        <f>IF(R$59=0,0,R$59/TEL_fec!R$59)</f>
        <v>0</v>
      </c>
      <c r="S91" s="337">
        <f>IF(S$59=0,0,S$59/TEL_fec!S$59)</f>
        <v>0</v>
      </c>
      <c r="T91" s="337">
        <f>IF(T$59=0,0,T$59/TEL_fec!T$59)</f>
        <v>0</v>
      </c>
      <c r="U91" s="337">
        <f>IF(U$59=0,0,U$59/TEL_fec!U$59)</f>
        <v>0</v>
      </c>
      <c r="V91" s="337">
        <f>IF(V$59=0,0,V$59/TEL_fec!V$59)</f>
        <v>0</v>
      </c>
      <c r="W91" s="337">
        <f>IF(W$59=0,0,W$59/TEL_fec!W$59)</f>
        <v>0</v>
      </c>
      <c r="X91" s="337">
        <f>IF(X$59=0,0,X$59/TEL_fec!X$59)</f>
        <v>0</v>
      </c>
      <c r="Y91" s="337">
        <f>IF(Y$59=0,0,Y$59/TEL_fec!Y$59)</f>
        <v>0</v>
      </c>
      <c r="DA91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tabColor theme="6" tint="0.59999389629810485"/>
    <pageSetUpPr fitToPage="1"/>
  </sheetPr>
  <dimension ref="A1:DA38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Wood and wood products"</f>
        <v>EL: Wood and wood products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v>553.33992561289051</v>
      </c>
      <c r="C3" s="203">
        <v>673.80367586838179</v>
      </c>
      <c r="D3" s="203">
        <v>816.09008823941349</v>
      </c>
      <c r="E3" s="203">
        <v>771.25905320655477</v>
      </c>
      <c r="F3" s="203">
        <v>786.05738075972636</v>
      </c>
      <c r="G3" s="203">
        <v>790.99817075141391</v>
      </c>
      <c r="H3" s="203">
        <v>730.73408272912218</v>
      </c>
      <c r="I3" s="203">
        <v>636.60080663050269</v>
      </c>
      <c r="J3" s="203">
        <v>711.13213835624413</v>
      </c>
      <c r="K3" s="203">
        <v>653.00409596255111</v>
      </c>
      <c r="L3" s="203">
        <v>353.92835163799202</v>
      </c>
      <c r="M3" s="203">
        <v>260.18142762158061</v>
      </c>
      <c r="N3" s="203">
        <v>169.32884392009291</v>
      </c>
      <c r="O3" s="203">
        <v>119.6285726881742</v>
      </c>
      <c r="P3" s="203">
        <v>106.6834774552193</v>
      </c>
      <c r="Q3" s="203">
        <v>98.096462000000002</v>
      </c>
      <c r="R3" s="203">
        <v>106.57838059966519</v>
      </c>
      <c r="S3" s="203">
        <v>112.4733506546437</v>
      </c>
      <c r="T3" s="203">
        <v>120.75489685970049</v>
      </c>
      <c r="U3" s="203">
        <v>127.85330340091831</v>
      </c>
      <c r="V3" s="203">
        <v>152.56978549252051</v>
      </c>
      <c r="W3" s="203">
        <v>149.71428001913571</v>
      </c>
      <c r="X3" s="203">
        <v>167.12313574468871</v>
      </c>
      <c r="Y3" s="203">
        <v>192.8</v>
      </c>
      <c r="DA3" s="112" t="s">
        <v>2867</v>
      </c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2" customHeight="1" x14ac:dyDescent="0.25">
      <c r="A5" s="30" t="s">
        <v>2110</v>
      </c>
      <c r="B5" s="203">
        <v>383.1032256226917</v>
      </c>
      <c r="C5" s="203">
        <v>346.14934801985692</v>
      </c>
      <c r="D5" s="203">
        <v>319.07927662152588</v>
      </c>
      <c r="E5" s="203">
        <v>347.98160585348558</v>
      </c>
      <c r="F5" s="203">
        <v>317.53747363221879</v>
      </c>
      <c r="G5" s="203">
        <v>344.94408673027903</v>
      </c>
      <c r="H5" s="203">
        <v>368.02688262943258</v>
      </c>
      <c r="I5" s="203">
        <v>399.74053035044938</v>
      </c>
      <c r="J5" s="203">
        <v>340.12158410725789</v>
      </c>
      <c r="K5" s="203">
        <v>258.82515572340537</v>
      </c>
      <c r="L5" s="203">
        <v>279.30651422293761</v>
      </c>
      <c r="M5" s="203">
        <v>308.52867784199088</v>
      </c>
      <c r="N5" s="203">
        <v>195.2397912267088</v>
      </c>
      <c r="O5" s="203">
        <v>145.0530980784873</v>
      </c>
      <c r="P5" s="203">
        <v>127.9110564998166</v>
      </c>
      <c r="Q5" s="203">
        <v>162.19673478089291</v>
      </c>
      <c r="R5" s="203">
        <v>116.7323930367821</v>
      </c>
      <c r="S5" s="203">
        <v>138.52089963311141</v>
      </c>
      <c r="T5" s="203">
        <v>211.67559443882649</v>
      </c>
      <c r="U5" s="203">
        <v>159.99602192863281</v>
      </c>
      <c r="V5" s="203">
        <v>149.8955743854805</v>
      </c>
      <c r="W5" s="203">
        <v>202.50196071321469</v>
      </c>
      <c r="X5" s="203">
        <v>218.15464809428789</v>
      </c>
      <c r="Y5" s="203">
        <v>190.9896510876471</v>
      </c>
      <c r="DA5" s="112" t="s">
        <v>2868</v>
      </c>
    </row>
    <row r="6" spans="1:105" ht="12" customHeight="1" x14ac:dyDescent="0.25">
      <c r="A6" s="154" t="s">
        <v>2112</v>
      </c>
      <c r="B6" s="338">
        <v>478.87903202836458</v>
      </c>
      <c r="C6" s="338">
        <v>454.93508042694629</v>
      </c>
      <c r="D6" s="338">
        <v>454.93508042694629</v>
      </c>
      <c r="E6" s="338">
        <v>430.99112882552811</v>
      </c>
      <c r="F6" s="338">
        <v>407.04717722410987</v>
      </c>
      <c r="G6" s="338">
        <v>383.10322562269158</v>
      </c>
      <c r="H6" s="338">
        <v>407.04717722410987</v>
      </c>
      <c r="I6" s="338">
        <v>430.99112882552811</v>
      </c>
      <c r="J6" s="338">
        <v>407.04717722410987</v>
      </c>
      <c r="K6" s="338">
        <v>407.04717722410987</v>
      </c>
      <c r="L6" s="338">
        <v>383.10322562269158</v>
      </c>
      <c r="M6" s="338">
        <v>359.1592740212734</v>
      </c>
      <c r="N6" s="338">
        <v>359.1592740212734</v>
      </c>
      <c r="O6" s="338">
        <v>335.21532241985523</v>
      </c>
      <c r="P6" s="338">
        <v>311.27137081843688</v>
      </c>
      <c r="Q6" s="338">
        <v>311.27137081843688</v>
      </c>
      <c r="R6" s="338">
        <v>287.3274192170187</v>
      </c>
      <c r="S6" s="338">
        <v>263.38346761560052</v>
      </c>
      <c r="T6" s="338">
        <v>263.38346761560052</v>
      </c>
      <c r="U6" s="338">
        <v>239.4395160141822</v>
      </c>
      <c r="V6" s="338">
        <v>239.4395160141822</v>
      </c>
      <c r="W6" s="338">
        <v>215.495564412764</v>
      </c>
      <c r="X6" s="338">
        <v>239.4395160141822</v>
      </c>
      <c r="Y6" s="338">
        <v>239.4395160141822</v>
      </c>
      <c r="DA6" s="160" t="s">
        <v>2869</v>
      </c>
    </row>
    <row r="7" spans="1:105" ht="12" customHeight="1" x14ac:dyDescent="0.25">
      <c r="A7" s="156" t="s">
        <v>2114</v>
      </c>
      <c r="B7" s="339">
        <v>0</v>
      </c>
      <c r="C7" s="340">
        <v>0</v>
      </c>
      <c r="D7" s="340">
        <v>0</v>
      </c>
      <c r="E7" s="340">
        <v>0</v>
      </c>
      <c r="F7" s="340">
        <v>0</v>
      </c>
      <c r="G7" s="340">
        <v>0</v>
      </c>
      <c r="H7" s="340">
        <v>23.943951601418231</v>
      </c>
      <c r="I7" s="340">
        <v>47.887903202836462</v>
      </c>
      <c r="J7" s="340">
        <v>0</v>
      </c>
      <c r="K7" s="340">
        <v>0</v>
      </c>
      <c r="L7" s="340">
        <v>0</v>
      </c>
      <c r="M7" s="340">
        <v>0</v>
      </c>
      <c r="N7" s="340">
        <v>0</v>
      </c>
      <c r="O7" s="340">
        <v>0</v>
      </c>
      <c r="P7" s="340">
        <v>0</v>
      </c>
      <c r="Q7" s="340">
        <v>0</v>
      </c>
      <c r="R7" s="340">
        <v>0</v>
      </c>
      <c r="S7" s="340">
        <v>0</v>
      </c>
      <c r="T7" s="340">
        <v>0</v>
      </c>
      <c r="U7" s="340">
        <v>0</v>
      </c>
      <c r="V7" s="340">
        <v>0</v>
      </c>
      <c r="W7" s="340">
        <v>0</v>
      </c>
      <c r="X7" s="340">
        <v>47.887903202836462</v>
      </c>
      <c r="Y7" s="340">
        <v>0</v>
      </c>
      <c r="DA7" s="161" t="s">
        <v>2870</v>
      </c>
    </row>
    <row r="8" spans="1:105" ht="12" customHeight="1" x14ac:dyDescent="0.25">
      <c r="A8" s="157" t="s">
        <v>2116</v>
      </c>
      <c r="B8" s="341"/>
      <c r="C8" s="342">
        <f t="shared" ref="C8:Y8" si="0">B6+C7-C6</f>
        <v>23.943951601418291</v>
      </c>
      <c r="D8" s="342">
        <f t="shared" si="0"/>
        <v>0</v>
      </c>
      <c r="E8" s="342">
        <f t="shared" si="0"/>
        <v>23.943951601418178</v>
      </c>
      <c r="F8" s="342">
        <f t="shared" si="0"/>
        <v>23.943951601418235</v>
      </c>
      <c r="G8" s="342">
        <f t="shared" si="0"/>
        <v>23.943951601418291</v>
      </c>
      <c r="H8" s="342">
        <f t="shared" si="0"/>
        <v>0</v>
      </c>
      <c r="I8" s="342">
        <f t="shared" si="0"/>
        <v>23.943951601418235</v>
      </c>
      <c r="J8" s="342">
        <f t="shared" si="0"/>
        <v>23.943951601418235</v>
      </c>
      <c r="K8" s="342">
        <f t="shared" si="0"/>
        <v>0</v>
      </c>
      <c r="L8" s="342">
        <f t="shared" si="0"/>
        <v>23.943951601418291</v>
      </c>
      <c r="M8" s="342">
        <f t="shared" si="0"/>
        <v>23.943951601418178</v>
      </c>
      <c r="N8" s="342">
        <f t="shared" si="0"/>
        <v>0</v>
      </c>
      <c r="O8" s="342">
        <f t="shared" si="0"/>
        <v>23.943951601418178</v>
      </c>
      <c r="P8" s="342">
        <f t="shared" si="0"/>
        <v>23.943951601418348</v>
      </c>
      <c r="Q8" s="342">
        <f t="shared" si="0"/>
        <v>0</v>
      </c>
      <c r="R8" s="342">
        <f t="shared" si="0"/>
        <v>23.943951601418178</v>
      </c>
      <c r="S8" s="342">
        <f t="shared" si="0"/>
        <v>23.943951601418178</v>
      </c>
      <c r="T8" s="342">
        <f t="shared" si="0"/>
        <v>0</v>
      </c>
      <c r="U8" s="342">
        <f t="shared" si="0"/>
        <v>23.94395160141832</v>
      </c>
      <c r="V8" s="342">
        <f t="shared" si="0"/>
        <v>0</v>
      </c>
      <c r="W8" s="342">
        <f t="shared" si="0"/>
        <v>23.943951601418206</v>
      </c>
      <c r="X8" s="342">
        <f t="shared" si="0"/>
        <v>23.943951601418263</v>
      </c>
      <c r="Y8" s="342">
        <f t="shared" si="0"/>
        <v>0</v>
      </c>
      <c r="DA8" s="162"/>
    </row>
    <row r="9" spans="1:105" ht="12" customHeight="1" x14ac:dyDescent="0.25">
      <c r="A9" s="155" t="s">
        <v>2117</v>
      </c>
      <c r="B9" s="343">
        <f t="shared" ref="B9:Y9" si="1">B6-B5</f>
        <v>95.775806405672881</v>
      </c>
      <c r="C9" s="343">
        <f t="shared" si="1"/>
        <v>108.78573240708937</v>
      </c>
      <c r="D9" s="343">
        <f t="shared" si="1"/>
        <v>135.85580380542041</v>
      </c>
      <c r="E9" s="343">
        <f t="shared" si="1"/>
        <v>83.009522972042532</v>
      </c>
      <c r="F9" s="343">
        <f t="shared" si="1"/>
        <v>89.509703591891082</v>
      </c>
      <c r="G9" s="343">
        <f t="shared" si="1"/>
        <v>38.159138892412557</v>
      </c>
      <c r="H9" s="343">
        <f t="shared" si="1"/>
        <v>39.020294594677296</v>
      </c>
      <c r="I9" s="343">
        <f t="shared" si="1"/>
        <v>31.250598475078732</v>
      </c>
      <c r="J9" s="343">
        <f t="shared" si="1"/>
        <v>66.925593116851985</v>
      </c>
      <c r="K9" s="343">
        <f t="shared" si="1"/>
        <v>148.2220215007045</v>
      </c>
      <c r="L9" s="343">
        <f t="shared" si="1"/>
        <v>103.79671139975397</v>
      </c>
      <c r="M9" s="343">
        <f t="shared" si="1"/>
        <v>50.63059617928252</v>
      </c>
      <c r="N9" s="343">
        <f t="shared" si="1"/>
        <v>163.9194827945646</v>
      </c>
      <c r="O9" s="343">
        <f t="shared" si="1"/>
        <v>190.16222434136793</v>
      </c>
      <c r="P9" s="343">
        <f t="shared" si="1"/>
        <v>183.36031431862028</v>
      </c>
      <c r="Q9" s="343">
        <f t="shared" si="1"/>
        <v>149.07463603754397</v>
      </c>
      <c r="R9" s="343">
        <f t="shared" si="1"/>
        <v>170.5950261802366</v>
      </c>
      <c r="S9" s="343">
        <f t="shared" si="1"/>
        <v>124.86256798248911</v>
      </c>
      <c r="T9" s="343">
        <f t="shared" si="1"/>
        <v>51.707873176774029</v>
      </c>
      <c r="U9" s="343">
        <f t="shared" si="1"/>
        <v>79.443494085549389</v>
      </c>
      <c r="V9" s="343">
        <f t="shared" si="1"/>
        <v>89.543941628701702</v>
      </c>
      <c r="W9" s="343">
        <f t="shared" si="1"/>
        <v>12.993603699549311</v>
      </c>
      <c r="X9" s="343">
        <f t="shared" si="1"/>
        <v>21.28486791989431</v>
      </c>
      <c r="Y9" s="343">
        <f t="shared" si="1"/>
        <v>48.449864926535099</v>
      </c>
      <c r="DA9" s="163"/>
    </row>
    <row r="10" spans="1:105" ht="12" customHeight="1" x14ac:dyDescent="0.25">
      <c r="A10" s="172"/>
      <c r="B10" s="172"/>
      <c r="C10" s="172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2"/>
      <c r="O10" s="172"/>
      <c r="P10" s="172"/>
      <c r="Q10" s="172"/>
      <c r="R10" s="172"/>
      <c r="S10" s="172"/>
      <c r="T10" s="172"/>
      <c r="U10" s="172"/>
      <c r="V10" s="172"/>
      <c r="W10" s="172"/>
      <c r="X10" s="172"/>
      <c r="Y10" s="172"/>
      <c r="DA10" s="176"/>
    </row>
    <row r="11" spans="1:105" ht="12" customHeight="1" x14ac:dyDescent="0.25">
      <c r="A11" s="30" t="s">
        <v>69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DA11" s="112"/>
    </row>
    <row r="12" spans="1:105" ht="12" customHeight="1" x14ac:dyDescent="0.25">
      <c r="A12" s="31" t="s">
        <v>70</v>
      </c>
      <c r="B12" s="210">
        <v>47.568529664660367</v>
      </c>
      <c r="C12" s="210">
        <v>41.12914875322442</v>
      </c>
      <c r="D12" s="210">
        <v>39.810748065348243</v>
      </c>
      <c r="E12" s="210">
        <v>47.852708512467757</v>
      </c>
      <c r="F12" s="210">
        <v>47.506448839208943</v>
      </c>
      <c r="G12" s="210">
        <v>50.203009458297508</v>
      </c>
      <c r="H12" s="210">
        <v>49.742046431642308</v>
      </c>
      <c r="I12" s="210">
        <v>55.510232158211522</v>
      </c>
      <c r="J12" s="210">
        <v>51.528632846087689</v>
      </c>
      <c r="K12" s="210">
        <v>43.933276010318153</v>
      </c>
      <c r="L12" s="210">
        <v>48.222957867583823</v>
      </c>
      <c r="M12" s="210">
        <v>54.621668099742038</v>
      </c>
      <c r="N12" s="210">
        <v>37.51556319862425</v>
      </c>
      <c r="O12" s="210">
        <v>29.069905417024941</v>
      </c>
      <c r="P12" s="210">
        <v>24.62261392949269</v>
      </c>
      <c r="Q12" s="210">
        <v>30.708426483233019</v>
      </c>
      <c r="R12" s="210">
        <v>23.227773000859841</v>
      </c>
      <c r="S12" s="210">
        <v>27.124677558039561</v>
      </c>
      <c r="T12" s="210">
        <v>41.417196904557187</v>
      </c>
      <c r="U12" s="210">
        <v>29.886156491831471</v>
      </c>
      <c r="V12" s="210">
        <v>28.64926913155632</v>
      </c>
      <c r="W12" s="210">
        <v>33.995700773860698</v>
      </c>
      <c r="X12" s="210">
        <v>34.026311263972481</v>
      </c>
      <c r="Y12" s="210">
        <v>31.017798796216692</v>
      </c>
      <c r="DA12" s="109" t="s">
        <v>2871</v>
      </c>
    </row>
    <row r="13" spans="1:105" ht="12" customHeight="1" x14ac:dyDescent="0.25">
      <c r="A13" s="24" t="s">
        <v>28</v>
      </c>
      <c r="B13" s="213">
        <v>0</v>
      </c>
      <c r="C13" s="213">
        <v>0</v>
      </c>
      <c r="D13" s="213">
        <v>0</v>
      </c>
      <c r="E13" s="213">
        <v>0</v>
      </c>
      <c r="F13" s="213">
        <v>0</v>
      </c>
      <c r="G13" s="213">
        <v>0</v>
      </c>
      <c r="H13" s="213">
        <v>0</v>
      </c>
      <c r="I13" s="213">
        <v>0</v>
      </c>
      <c r="J13" s="213">
        <v>0</v>
      </c>
      <c r="K13" s="213">
        <v>0</v>
      </c>
      <c r="L13" s="213">
        <v>0</v>
      </c>
      <c r="M13" s="213">
        <v>0</v>
      </c>
      <c r="N13" s="213">
        <v>0</v>
      </c>
      <c r="O13" s="213">
        <v>0</v>
      </c>
      <c r="P13" s="213">
        <v>0</v>
      </c>
      <c r="Q13" s="213">
        <v>0</v>
      </c>
      <c r="R13" s="213">
        <v>0</v>
      </c>
      <c r="S13" s="213">
        <v>0</v>
      </c>
      <c r="T13" s="213">
        <v>0</v>
      </c>
      <c r="U13" s="213">
        <v>0</v>
      </c>
      <c r="V13" s="213">
        <v>0</v>
      </c>
      <c r="W13" s="213">
        <v>0</v>
      </c>
      <c r="X13" s="213">
        <v>0</v>
      </c>
      <c r="Y13" s="213">
        <v>0</v>
      </c>
      <c r="DA13" s="85" t="s">
        <v>2872</v>
      </c>
    </row>
    <row r="14" spans="1:105" ht="12" customHeight="1" x14ac:dyDescent="0.25">
      <c r="A14" s="14" t="s">
        <v>29</v>
      </c>
      <c r="B14" s="204">
        <f t="shared" ref="B14:Y14" si="2">B15+B16+B17+B18+B19</f>
        <v>3.9839208942390369</v>
      </c>
      <c r="C14" s="204">
        <f t="shared" si="2"/>
        <v>2.9568357695614793</v>
      </c>
      <c r="D14" s="204">
        <f t="shared" si="2"/>
        <v>2.9568357695614793</v>
      </c>
      <c r="E14" s="204">
        <f t="shared" si="2"/>
        <v>2.9568357695614793</v>
      </c>
      <c r="F14" s="204">
        <f t="shared" si="2"/>
        <v>1.9298366294067071</v>
      </c>
      <c r="G14" s="204">
        <f t="shared" si="2"/>
        <v>1.9298366294067071</v>
      </c>
      <c r="H14" s="204">
        <f t="shared" si="2"/>
        <v>2.894840928632846</v>
      </c>
      <c r="I14" s="204">
        <f t="shared" si="2"/>
        <v>2.894840928632846</v>
      </c>
      <c r="J14" s="204">
        <f t="shared" si="2"/>
        <v>2.894840928632846</v>
      </c>
      <c r="K14" s="204">
        <f t="shared" si="2"/>
        <v>1.9107480653482369</v>
      </c>
      <c r="L14" s="204">
        <f t="shared" si="2"/>
        <v>1.9107480653482369</v>
      </c>
      <c r="M14" s="204">
        <f t="shared" si="2"/>
        <v>0.95537403267411869</v>
      </c>
      <c r="N14" s="204">
        <f t="shared" si="2"/>
        <v>0</v>
      </c>
      <c r="O14" s="204">
        <f t="shared" si="2"/>
        <v>1.9728288907996556</v>
      </c>
      <c r="P14" s="204">
        <f t="shared" si="2"/>
        <v>1.098710232158211</v>
      </c>
      <c r="Q14" s="204">
        <f t="shared" si="2"/>
        <v>2.1161650902837481</v>
      </c>
      <c r="R14" s="204">
        <f t="shared" si="2"/>
        <v>3.133705932932072</v>
      </c>
      <c r="S14" s="204">
        <f t="shared" si="2"/>
        <v>2.3744625967325885</v>
      </c>
      <c r="T14" s="204">
        <f t="shared" si="2"/>
        <v>2.921410146173689</v>
      </c>
      <c r="U14" s="204">
        <f t="shared" si="2"/>
        <v>2.2012037833190021</v>
      </c>
      <c r="V14" s="204">
        <f t="shared" si="2"/>
        <v>1.5312123817712813</v>
      </c>
      <c r="W14" s="204">
        <f t="shared" si="2"/>
        <v>1.930008598452279</v>
      </c>
      <c r="X14" s="204">
        <f t="shared" si="2"/>
        <v>2.4264832330180566</v>
      </c>
      <c r="Y14" s="204">
        <f t="shared" si="2"/>
        <v>1.8071367153912297</v>
      </c>
      <c r="DA14" s="71"/>
    </row>
    <row r="15" spans="1:105" ht="12" customHeight="1" x14ac:dyDescent="0.25">
      <c r="A15" s="18" t="s">
        <v>30</v>
      </c>
      <c r="B15" s="204">
        <v>0</v>
      </c>
      <c r="C15" s="204">
        <v>0</v>
      </c>
      <c r="D15" s="204">
        <v>0</v>
      </c>
      <c r="E15" s="204">
        <v>0</v>
      </c>
      <c r="F15" s="204">
        <v>0</v>
      </c>
      <c r="G15" s="204">
        <v>0</v>
      </c>
      <c r="H15" s="204">
        <v>0</v>
      </c>
      <c r="I15" s="204">
        <v>0</v>
      </c>
      <c r="J15" s="204">
        <v>0</v>
      </c>
      <c r="K15" s="204">
        <v>0</v>
      </c>
      <c r="L15" s="204">
        <v>0</v>
      </c>
      <c r="M15" s="204">
        <v>0</v>
      </c>
      <c r="N15" s="204">
        <v>0</v>
      </c>
      <c r="O15" s="204">
        <v>0</v>
      </c>
      <c r="P15" s="204">
        <v>0</v>
      </c>
      <c r="Q15" s="204">
        <v>0</v>
      </c>
      <c r="R15" s="204">
        <v>0</v>
      </c>
      <c r="S15" s="204">
        <v>0</v>
      </c>
      <c r="T15" s="204">
        <v>0</v>
      </c>
      <c r="U15" s="204">
        <v>0</v>
      </c>
      <c r="V15" s="204">
        <v>0</v>
      </c>
      <c r="W15" s="204">
        <v>0</v>
      </c>
      <c r="X15" s="204">
        <v>0</v>
      </c>
      <c r="Y15" s="204">
        <v>0</v>
      </c>
      <c r="DA15" s="71" t="s">
        <v>2873</v>
      </c>
    </row>
    <row r="16" spans="1:105" ht="12" customHeight="1" x14ac:dyDescent="0.25">
      <c r="A16" s="18" t="s">
        <v>31</v>
      </c>
      <c r="B16" s="204">
        <v>0</v>
      </c>
      <c r="C16" s="204">
        <v>0</v>
      </c>
      <c r="D16" s="204">
        <v>0</v>
      </c>
      <c r="E16" s="204">
        <v>0</v>
      </c>
      <c r="F16" s="204">
        <v>0</v>
      </c>
      <c r="G16" s="204">
        <v>0</v>
      </c>
      <c r="H16" s="204">
        <v>0</v>
      </c>
      <c r="I16" s="204">
        <v>0</v>
      </c>
      <c r="J16" s="204">
        <v>0</v>
      </c>
      <c r="K16" s="204">
        <v>0</v>
      </c>
      <c r="L16" s="204">
        <v>0</v>
      </c>
      <c r="M16" s="204">
        <v>0</v>
      </c>
      <c r="N16" s="204">
        <v>0</v>
      </c>
      <c r="O16" s="204">
        <v>0</v>
      </c>
      <c r="P16" s="204">
        <v>1.098710232158211</v>
      </c>
      <c r="Q16" s="204">
        <v>1.098710232158211</v>
      </c>
      <c r="R16" s="204">
        <v>1.098710232158211</v>
      </c>
      <c r="S16" s="204">
        <v>0.92184006878761815</v>
      </c>
      <c r="T16" s="204">
        <v>1.4568357695614791</v>
      </c>
      <c r="U16" s="204">
        <v>1.0701633705932929</v>
      </c>
      <c r="V16" s="204">
        <v>0.47351676698194323</v>
      </c>
      <c r="W16" s="204">
        <v>0.75588993981083408</v>
      </c>
      <c r="X16" s="204">
        <v>1.1447979363714531</v>
      </c>
      <c r="Y16" s="204">
        <v>0.34058469475494407</v>
      </c>
      <c r="DA16" s="71" t="s">
        <v>2874</v>
      </c>
    </row>
    <row r="17" spans="1:105" ht="12" customHeight="1" x14ac:dyDescent="0.25">
      <c r="A17" s="18" t="s">
        <v>71</v>
      </c>
      <c r="B17" s="204">
        <v>2.0540842648323299</v>
      </c>
      <c r="C17" s="204">
        <v>1.026999140154772</v>
      </c>
      <c r="D17" s="204">
        <v>1.026999140154772</v>
      </c>
      <c r="E17" s="204">
        <v>1.026999140154772</v>
      </c>
      <c r="F17" s="204">
        <v>0</v>
      </c>
      <c r="G17" s="204">
        <v>0</v>
      </c>
      <c r="H17" s="204">
        <v>0</v>
      </c>
      <c r="I17" s="204">
        <v>0</v>
      </c>
      <c r="J17" s="204">
        <v>0</v>
      </c>
      <c r="K17" s="204">
        <v>0</v>
      </c>
      <c r="L17" s="204">
        <v>0</v>
      </c>
      <c r="M17" s="204">
        <v>0</v>
      </c>
      <c r="N17" s="204">
        <v>0</v>
      </c>
      <c r="O17" s="204">
        <v>1.0174548581255369</v>
      </c>
      <c r="P17" s="204">
        <v>0</v>
      </c>
      <c r="Q17" s="204">
        <v>1.0174548581255369</v>
      </c>
      <c r="R17" s="204">
        <v>2.034995700773861</v>
      </c>
      <c r="S17" s="204">
        <v>1.446861564918315</v>
      </c>
      <c r="T17" s="204">
        <v>1.4550300945829751</v>
      </c>
      <c r="U17" s="204">
        <v>1.1090283748925189</v>
      </c>
      <c r="V17" s="204">
        <v>1.050042992261393</v>
      </c>
      <c r="W17" s="204">
        <v>1.1731728288908001</v>
      </c>
      <c r="X17" s="204">
        <v>1.2616509028374889</v>
      </c>
      <c r="Y17" s="204">
        <v>1.435683576956148</v>
      </c>
      <c r="DA17" s="71" t="s">
        <v>2875</v>
      </c>
    </row>
    <row r="18" spans="1:105" ht="12" customHeight="1" x14ac:dyDescent="0.25">
      <c r="A18" s="18" t="s">
        <v>32</v>
      </c>
      <c r="B18" s="204">
        <v>1.9298366294067071</v>
      </c>
      <c r="C18" s="204">
        <v>1.9298366294067071</v>
      </c>
      <c r="D18" s="204">
        <v>1.9298366294067071</v>
      </c>
      <c r="E18" s="204">
        <v>1.9298366294067071</v>
      </c>
      <c r="F18" s="204">
        <v>1.9298366294067071</v>
      </c>
      <c r="G18" s="204">
        <v>1.9298366294067071</v>
      </c>
      <c r="H18" s="204">
        <v>2.894840928632846</v>
      </c>
      <c r="I18" s="204">
        <v>2.894840928632846</v>
      </c>
      <c r="J18" s="204">
        <v>2.894840928632846</v>
      </c>
      <c r="K18" s="204">
        <v>1.9107480653482369</v>
      </c>
      <c r="L18" s="204">
        <v>1.9107480653482369</v>
      </c>
      <c r="M18" s="204">
        <v>0.95537403267411869</v>
      </c>
      <c r="N18" s="204">
        <v>0</v>
      </c>
      <c r="O18" s="204">
        <v>0.95537403267411869</v>
      </c>
      <c r="P18" s="204">
        <v>0</v>
      </c>
      <c r="Q18" s="204">
        <v>0</v>
      </c>
      <c r="R18" s="204">
        <v>0</v>
      </c>
      <c r="S18" s="204">
        <v>5.7609630266552024E-3</v>
      </c>
      <c r="T18" s="204">
        <v>9.5442820292347373E-3</v>
      </c>
      <c r="U18" s="204">
        <v>2.2012037833190029E-2</v>
      </c>
      <c r="V18" s="204">
        <v>7.6526225279449694E-3</v>
      </c>
      <c r="W18" s="204">
        <v>9.4582975064488384E-4</v>
      </c>
      <c r="X18" s="204">
        <v>2.003439380911436E-2</v>
      </c>
      <c r="Y18" s="204">
        <v>3.086844368013757E-2</v>
      </c>
      <c r="DA18" s="71" t="s">
        <v>2876</v>
      </c>
    </row>
    <row r="19" spans="1:105" ht="12" customHeight="1" x14ac:dyDescent="0.25">
      <c r="A19" s="18" t="s">
        <v>33</v>
      </c>
      <c r="B19" s="204">
        <v>0</v>
      </c>
      <c r="C19" s="204">
        <v>0</v>
      </c>
      <c r="D19" s="204">
        <v>0</v>
      </c>
      <c r="E19" s="204">
        <v>0</v>
      </c>
      <c r="F19" s="204">
        <v>0</v>
      </c>
      <c r="G19" s="204">
        <v>0</v>
      </c>
      <c r="H19" s="204">
        <v>0</v>
      </c>
      <c r="I19" s="204">
        <v>0</v>
      </c>
      <c r="J19" s="204">
        <v>0</v>
      </c>
      <c r="K19" s="204">
        <v>0</v>
      </c>
      <c r="L19" s="204">
        <v>0</v>
      </c>
      <c r="M19" s="204">
        <v>0</v>
      </c>
      <c r="N19" s="204">
        <v>0</v>
      </c>
      <c r="O19" s="204">
        <v>0</v>
      </c>
      <c r="P19" s="204">
        <v>0</v>
      </c>
      <c r="Q19" s="204">
        <v>0</v>
      </c>
      <c r="R19" s="204">
        <v>0</v>
      </c>
      <c r="S19" s="204">
        <v>0</v>
      </c>
      <c r="T19" s="204">
        <v>0</v>
      </c>
      <c r="U19" s="204">
        <v>0</v>
      </c>
      <c r="V19" s="204">
        <v>0</v>
      </c>
      <c r="W19" s="204">
        <v>0</v>
      </c>
      <c r="X19" s="204">
        <v>0</v>
      </c>
      <c r="Y19" s="204">
        <v>0</v>
      </c>
      <c r="DA19" s="71" t="s">
        <v>2877</v>
      </c>
    </row>
    <row r="20" spans="1:105" ht="12" customHeight="1" x14ac:dyDescent="0.25">
      <c r="A20" s="14" t="s">
        <v>34</v>
      </c>
      <c r="B20" s="204">
        <f t="shared" ref="B20:Y20" si="3">B21+B22</f>
        <v>0</v>
      </c>
      <c r="C20" s="204">
        <f t="shared" si="3"/>
        <v>0</v>
      </c>
      <c r="D20" s="204">
        <f t="shared" si="3"/>
        <v>0</v>
      </c>
      <c r="E20" s="204">
        <f t="shared" si="3"/>
        <v>2.149613069647463E-2</v>
      </c>
      <c r="F20" s="204">
        <f t="shared" si="3"/>
        <v>0.55889939810834044</v>
      </c>
      <c r="G20" s="204">
        <f t="shared" si="3"/>
        <v>0.75236457437661219</v>
      </c>
      <c r="H20" s="204">
        <f t="shared" si="3"/>
        <v>0.60189165950128976</v>
      </c>
      <c r="I20" s="204">
        <f t="shared" si="3"/>
        <v>0.88134135855545992</v>
      </c>
      <c r="J20" s="204">
        <f t="shared" si="3"/>
        <v>0.81685296646603611</v>
      </c>
      <c r="K20" s="204">
        <f t="shared" si="3"/>
        <v>0.68787618228718828</v>
      </c>
      <c r="L20" s="204">
        <f t="shared" si="3"/>
        <v>0.90283748925193463</v>
      </c>
      <c r="M20" s="204">
        <f t="shared" si="3"/>
        <v>3.202923473774721</v>
      </c>
      <c r="N20" s="204">
        <f t="shared" si="3"/>
        <v>3.718830610490111</v>
      </c>
      <c r="O20" s="204">
        <f t="shared" si="3"/>
        <v>3.589853826311264</v>
      </c>
      <c r="P20" s="204">
        <f t="shared" si="3"/>
        <v>0.88134135855545992</v>
      </c>
      <c r="Q20" s="204">
        <f t="shared" si="3"/>
        <v>1.010318142734308</v>
      </c>
      <c r="R20" s="204">
        <f t="shared" si="3"/>
        <v>0.23645743766122099</v>
      </c>
      <c r="S20" s="204">
        <f t="shared" si="3"/>
        <v>4.3066208082545137</v>
      </c>
      <c r="T20" s="204">
        <f t="shared" si="3"/>
        <v>0.37824591573516758</v>
      </c>
      <c r="U20" s="204">
        <f t="shared" si="3"/>
        <v>0.38607050730868442</v>
      </c>
      <c r="V20" s="204">
        <f t="shared" si="3"/>
        <v>0.22768701633705929</v>
      </c>
      <c r="W20" s="204">
        <f t="shared" si="3"/>
        <v>0.2695614789337919</v>
      </c>
      <c r="X20" s="204">
        <f t="shared" si="3"/>
        <v>0.25494411006018908</v>
      </c>
      <c r="Y20" s="204">
        <f t="shared" si="3"/>
        <v>0.32158211521926061</v>
      </c>
      <c r="DA20" s="71"/>
    </row>
    <row r="21" spans="1:105" ht="12" customHeight="1" x14ac:dyDescent="0.25">
      <c r="A21" s="18" t="s">
        <v>73</v>
      </c>
      <c r="B21" s="204">
        <v>0</v>
      </c>
      <c r="C21" s="204">
        <v>0</v>
      </c>
      <c r="D21" s="204">
        <v>0</v>
      </c>
      <c r="E21" s="204">
        <v>2.149613069647463E-2</v>
      </c>
      <c r="F21" s="204">
        <v>0.55889939810834044</v>
      </c>
      <c r="G21" s="204">
        <v>0.75236457437661219</v>
      </c>
      <c r="H21" s="204">
        <v>0.60189165950128976</v>
      </c>
      <c r="I21" s="204">
        <v>0.88134135855545992</v>
      </c>
      <c r="J21" s="204">
        <v>0.81685296646603611</v>
      </c>
      <c r="K21" s="204">
        <v>0.68787618228718828</v>
      </c>
      <c r="L21" s="204">
        <v>0.90283748925193463</v>
      </c>
      <c r="M21" s="204">
        <v>3.202923473774721</v>
      </c>
      <c r="N21" s="204">
        <v>3.718830610490111</v>
      </c>
      <c r="O21" s="204">
        <v>3.589853826311264</v>
      </c>
      <c r="P21" s="204">
        <v>0.88134135855545992</v>
      </c>
      <c r="Q21" s="204">
        <v>1.010318142734308</v>
      </c>
      <c r="R21" s="204">
        <v>0.23645743766122099</v>
      </c>
      <c r="S21" s="204">
        <v>4.3066208082545137</v>
      </c>
      <c r="T21" s="204">
        <v>0.37824591573516758</v>
      </c>
      <c r="U21" s="204">
        <v>0.38607050730868442</v>
      </c>
      <c r="V21" s="204">
        <v>0.22768701633705929</v>
      </c>
      <c r="W21" s="204">
        <v>0.2695614789337919</v>
      </c>
      <c r="X21" s="204">
        <v>0.25494411006018908</v>
      </c>
      <c r="Y21" s="204">
        <v>0.32158211521926061</v>
      </c>
      <c r="DA21" s="71" t="s">
        <v>2878</v>
      </c>
    </row>
    <row r="22" spans="1:105" ht="12" customHeight="1" x14ac:dyDescent="0.25">
      <c r="A22" s="18" t="s">
        <v>36</v>
      </c>
      <c r="B22" s="204">
        <v>0</v>
      </c>
      <c r="C22" s="204">
        <v>0</v>
      </c>
      <c r="D22" s="204">
        <v>0</v>
      </c>
      <c r="E22" s="204">
        <v>0</v>
      </c>
      <c r="F22" s="204">
        <v>0</v>
      </c>
      <c r="G22" s="204">
        <v>0</v>
      </c>
      <c r="H22" s="204">
        <v>0</v>
      </c>
      <c r="I22" s="204">
        <v>0</v>
      </c>
      <c r="J22" s="204">
        <v>0</v>
      </c>
      <c r="K22" s="204">
        <v>0</v>
      </c>
      <c r="L22" s="204">
        <v>0</v>
      </c>
      <c r="M22" s="204">
        <v>0</v>
      </c>
      <c r="N22" s="204">
        <v>0</v>
      </c>
      <c r="O22" s="204">
        <v>0</v>
      </c>
      <c r="P22" s="204">
        <v>0</v>
      </c>
      <c r="Q22" s="204">
        <v>0</v>
      </c>
      <c r="R22" s="204">
        <v>0</v>
      </c>
      <c r="S22" s="204">
        <v>0</v>
      </c>
      <c r="T22" s="204">
        <v>0</v>
      </c>
      <c r="U22" s="204">
        <v>0</v>
      </c>
      <c r="V22" s="204">
        <v>0</v>
      </c>
      <c r="W22" s="204">
        <v>0</v>
      </c>
      <c r="X22" s="204">
        <v>0</v>
      </c>
      <c r="Y22" s="204">
        <v>0</v>
      </c>
      <c r="DA22" s="71" t="s">
        <v>2879</v>
      </c>
    </row>
    <row r="23" spans="1:105" ht="12" customHeight="1" x14ac:dyDescent="0.25">
      <c r="A23" s="14" t="s">
        <v>37</v>
      </c>
      <c r="B23" s="204">
        <f t="shared" ref="B23:Y23" si="4">B24+B25+B26+B27+B28+B29</f>
        <v>31.718744625967329</v>
      </c>
      <c r="C23" s="204">
        <f t="shared" si="4"/>
        <v>25.53258813413586</v>
      </c>
      <c r="D23" s="204">
        <f t="shared" si="4"/>
        <v>23.95623387790198</v>
      </c>
      <c r="E23" s="204">
        <f t="shared" si="4"/>
        <v>23.55021496130696</v>
      </c>
      <c r="F23" s="204">
        <f t="shared" si="4"/>
        <v>21.543938091143591</v>
      </c>
      <c r="G23" s="204">
        <f t="shared" si="4"/>
        <v>28.51822871883061</v>
      </c>
      <c r="H23" s="204">
        <f t="shared" si="4"/>
        <v>25.86698194325022</v>
      </c>
      <c r="I23" s="204">
        <f t="shared" si="4"/>
        <v>28.948151332760101</v>
      </c>
      <c r="J23" s="204">
        <f t="shared" si="4"/>
        <v>24.60111779879621</v>
      </c>
      <c r="K23" s="204">
        <f t="shared" si="4"/>
        <v>21.90214961306965</v>
      </c>
      <c r="L23" s="204">
        <f t="shared" si="4"/>
        <v>26.32080825451418</v>
      </c>
      <c r="M23" s="204">
        <f t="shared" si="4"/>
        <v>23.980137575236451</v>
      </c>
      <c r="N23" s="204">
        <f t="shared" si="4"/>
        <v>16.599828030954431</v>
      </c>
      <c r="O23" s="204">
        <f t="shared" si="4"/>
        <v>11.727343078245919</v>
      </c>
      <c r="P23" s="204">
        <f t="shared" si="4"/>
        <v>11.464574376612211</v>
      </c>
      <c r="Q23" s="204">
        <f t="shared" si="4"/>
        <v>16.575924333619952</v>
      </c>
      <c r="R23" s="204">
        <f t="shared" si="4"/>
        <v>15.21444539982803</v>
      </c>
      <c r="S23" s="204">
        <f t="shared" si="4"/>
        <v>14.78452278589854</v>
      </c>
      <c r="T23" s="204">
        <f t="shared" si="4"/>
        <v>15.268013757523649</v>
      </c>
      <c r="U23" s="204">
        <f t="shared" si="4"/>
        <v>18.705588993981088</v>
      </c>
      <c r="V23" s="204">
        <f t="shared" si="4"/>
        <v>18.356147893379195</v>
      </c>
      <c r="W23" s="204">
        <f t="shared" si="4"/>
        <v>22.270507308684437</v>
      </c>
      <c r="X23" s="204">
        <f t="shared" si="4"/>
        <v>22.41926053310404</v>
      </c>
      <c r="Y23" s="204">
        <f t="shared" si="4"/>
        <v>20.054342218400691</v>
      </c>
      <c r="DA23" s="71"/>
    </row>
    <row r="24" spans="1:105" ht="12" customHeight="1" x14ac:dyDescent="0.25">
      <c r="A24" s="18" t="s">
        <v>38</v>
      </c>
      <c r="B24" s="204">
        <v>31.718744625967329</v>
      </c>
      <c r="C24" s="204">
        <v>25.53258813413586</v>
      </c>
      <c r="D24" s="204">
        <v>23.95623387790198</v>
      </c>
      <c r="E24" s="204">
        <v>23.55021496130696</v>
      </c>
      <c r="F24" s="204">
        <v>21.543938091143591</v>
      </c>
      <c r="G24" s="204">
        <v>28.51822871883061</v>
      </c>
      <c r="H24" s="204">
        <v>25.86698194325022</v>
      </c>
      <c r="I24" s="204">
        <v>28.948151332760101</v>
      </c>
      <c r="J24" s="204">
        <v>24.60111779879621</v>
      </c>
      <c r="K24" s="204">
        <v>21.90214961306965</v>
      </c>
      <c r="L24" s="204">
        <v>26.32080825451418</v>
      </c>
      <c r="M24" s="204">
        <v>23.980137575236451</v>
      </c>
      <c r="N24" s="204">
        <v>16.599828030954431</v>
      </c>
      <c r="O24" s="204">
        <v>11.727343078245919</v>
      </c>
      <c r="P24" s="204">
        <v>11.464574376612211</v>
      </c>
      <c r="Q24" s="204">
        <v>16.575924333619952</v>
      </c>
      <c r="R24" s="204">
        <v>15.21444539982803</v>
      </c>
      <c r="S24" s="204">
        <v>14.78452278589854</v>
      </c>
      <c r="T24" s="204">
        <v>15.19062768701634</v>
      </c>
      <c r="U24" s="204">
        <v>18.630008598452282</v>
      </c>
      <c r="V24" s="204">
        <v>18.290197764402411</v>
      </c>
      <c r="W24" s="204">
        <v>22.196646603611349</v>
      </c>
      <c r="X24" s="204">
        <v>22.41926053310404</v>
      </c>
      <c r="Y24" s="204">
        <v>20.054342218400691</v>
      </c>
      <c r="DA24" s="71" t="s">
        <v>2880</v>
      </c>
    </row>
    <row r="25" spans="1:105" ht="12" customHeight="1" x14ac:dyDescent="0.25">
      <c r="A25" s="18" t="s">
        <v>74</v>
      </c>
      <c r="B25" s="204">
        <v>0</v>
      </c>
      <c r="C25" s="204">
        <v>0</v>
      </c>
      <c r="D25" s="204">
        <v>0</v>
      </c>
      <c r="E25" s="204">
        <v>0</v>
      </c>
      <c r="F25" s="204">
        <v>0</v>
      </c>
      <c r="G25" s="204">
        <v>0</v>
      </c>
      <c r="H25" s="204">
        <v>0</v>
      </c>
      <c r="I25" s="204">
        <v>0</v>
      </c>
      <c r="J25" s="204">
        <v>0</v>
      </c>
      <c r="K25" s="204">
        <v>0</v>
      </c>
      <c r="L25" s="204">
        <v>0</v>
      </c>
      <c r="M25" s="204">
        <v>0</v>
      </c>
      <c r="N25" s="204">
        <v>0</v>
      </c>
      <c r="O25" s="204">
        <v>0</v>
      </c>
      <c r="P25" s="204">
        <v>0</v>
      </c>
      <c r="Q25" s="204">
        <v>0</v>
      </c>
      <c r="R25" s="204">
        <v>0</v>
      </c>
      <c r="S25" s="204">
        <v>0</v>
      </c>
      <c r="T25" s="204">
        <v>0</v>
      </c>
      <c r="U25" s="204">
        <v>0</v>
      </c>
      <c r="V25" s="204">
        <v>0</v>
      </c>
      <c r="W25" s="204">
        <v>0</v>
      </c>
      <c r="X25" s="204">
        <v>0</v>
      </c>
      <c r="Y25" s="204">
        <v>0</v>
      </c>
      <c r="DA25" s="71" t="s">
        <v>2881</v>
      </c>
    </row>
    <row r="26" spans="1:105" ht="12" customHeight="1" x14ac:dyDescent="0.25">
      <c r="A26" s="18" t="s">
        <v>75</v>
      </c>
      <c r="B26" s="204">
        <v>0</v>
      </c>
      <c r="C26" s="204">
        <v>0</v>
      </c>
      <c r="D26" s="204">
        <v>0</v>
      </c>
      <c r="E26" s="204">
        <v>0</v>
      </c>
      <c r="F26" s="204">
        <v>0</v>
      </c>
      <c r="G26" s="204">
        <v>0</v>
      </c>
      <c r="H26" s="204">
        <v>0</v>
      </c>
      <c r="I26" s="204">
        <v>0</v>
      </c>
      <c r="J26" s="204">
        <v>0</v>
      </c>
      <c r="K26" s="204">
        <v>0</v>
      </c>
      <c r="L26" s="204">
        <v>0</v>
      </c>
      <c r="M26" s="204">
        <v>0</v>
      </c>
      <c r="N26" s="204">
        <v>0</v>
      </c>
      <c r="O26" s="204">
        <v>0</v>
      </c>
      <c r="P26" s="204">
        <v>0</v>
      </c>
      <c r="Q26" s="204">
        <v>0</v>
      </c>
      <c r="R26" s="204">
        <v>0</v>
      </c>
      <c r="S26" s="204">
        <v>0</v>
      </c>
      <c r="T26" s="204">
        <v>7.7386070507308682E-2</v>
      </c>
      <c r="U26" s="204">
        <v>7.5580395528804814E-2</v>
      </c>
      <c r="V26" s="204">
        <v>6.5950128976784178E-2</v>
      </c>
      <c r="W26" s="204">
        <v>7.3860705073086841E-2</v>
      </c>
      <c r="X26" s="204">
        <v>0</v>
      </c>
      <c r="Y26" s="204">
        <v>0</v>
      </c>
      <c r="DA26" s="71" t="s">
        <v>2882</v>
      </c>
    </row>
    <row r="27" spans="1:105" ht="12" customHeight="1" x14ac:dyDescent="0.25">
      <c r="A27" s="18" t="s">
        <v>76</v>
      </c>
      <c r="B27" s="204">
        <v>0</v>
      </c>
      <c r="C27" s="204">
        <v>0</v>
      </c>
      <c r="D27" s="204">
        <v>0</v>
      </c>
      <c r="E27" s="204">
        <v>0</v>
      </c>
      <c r="F27" s="204">
        <v>0</v>
      </c>
      <c r="G27" s="204">
        <v>0</v>
      </c>
      <c r="H27" s="204">
        <v>0</v>
      </c>
      <c r="I27" s="204">
        <v>0</v>
      </c>
      <c r="J27" s="204">
        <v>0</v>
      </c>
      <c r="K27" s="204">
        <v>0</v>
      </c>
      <c r="L27" s="204">
        <v>0</v>
      </c>
      <c r="M27" s="204">
        <v>0</v>
      </c>
      <c r="N27" s="204">
        <v>0</v>
      </c>
      <c r="O27" s="204">
        <v>0</v>
      </c>
      <c r="P27" s="204">
        <v>0</v>
      </c>
      <c r="Q27" s="204">
        <v>0</v>
      </c>
      <c r="R27" s="204">
        <v>0</v>
      </c>
      <c r="S27" s="204">
        <v>0</v>
      </c>
      <c r="T27" s="204">
        <v>0</v>
      </c>
      <c r="U27" s="204">
        <v>0</v>
      </c>
      <c r="V27" s="204">
        <v>0</v>
      </c>
      <c r="W27" s="204">
        <v>0</v>
      </c>
      <c r="X27" s="204">
        <v>0</v>
      </c>
      <c r="Y27" s="204">
        <v>0</v>
      </c>
      <c r="DA27" s="71" t="s">
        <v>2883</v>
      </c>
    </row>
    <row r="28" spans="1:105" ht="12" customHeight="1" x14ac:dyDescent="0.25">
      <c r="A28" s="18" t="s">
        <v>77</v>
      </c>
      <c r="B28" s="204">
        <v>0</v>
      </c>
      <c r="C28" s="204">
        <v>0</v>
      </c>
      <c r="D28" s="204">
        <v>0</v>
      </c>
      <c r="E28" s="204">
        <v>0</v>
      </c>
      <c r="F28" s="204">
        <v>0</v>
      </c>
      <c r="G28" s="204">
        <v>0</v>
      </c>
      <c r="H28" s="204">
        <v>0</v>
      </c>
      <c r="I28" s="204">
        <v>0</v>
      </c>
      <c r="J28" s="204">
        <v>0</v>
      </c>
      <c r="K28" s="204">
        <v>0</v>
      </c>
      <c r="L28" s="204">
        <v>0</v>
      </c>
      <c r="M28" s="204">
        <v>0</v>
      </c>
      <c r="N28" s="204">
        <v>0</v>
      </c>
      <c r="O28" s="204">
        <v>0</v>
      </c>
      <c r="P28" s="204">
        <v>0</v>
      </c>
      <c r="Q28" s="204">
        <v>0</v>
      </c>
      <c r="R28" s="204">
        <v>0</v>
      </c>
      <c r="S28" s="204">
        <v>0</v>
      </c>
      <c r="T28" s="204">
        <v>0</v>
      </c>
      <c r="U28" s="204">
        <v>0</v>
      </c>
      <c r="V28" s="204">
        <v>0</v>
      </c>
      <c r="W28" s="204">
        <v>0</v>
      </c>
      <c r="X28" s="204">
        <v>0</v>
      </c>
      <c r="Y28" s="204">
        <v>0</v>
      </c>
      <c r="DA28" s="71" t="s">
        <v>2884</v>
      </c>
    </row>
    <row r="29" spans="1:105" ht="12" customHeight="1" x14ac:dyDescent="0.25">
      <c r="A29" s="18" t="s">
        <v>78</v>
      </c>
      <c r="B29" s="204">
        <v>0</v>
      </c>
      <c r="C29" s="204">
        <v>0</v>
      </c>
      <c r="D29" s="204">
        <v>0</v>
      </c>
      <c r="E29" s="204">
        <v>0</v>
      </c>
      <c r="F29" s="204">
        <v>0</v>
      </c>
      <c r="G29" s="204">
        <v>0</v>
      </c>
      <c r="H29" s="204">
        <v>0</v>
      </c>
      <c r="I29" s="204">
        <v>0</v>
      </c>
      <c r="J29" s="204">
        <v>0</v>
      </c>
      <c r="K29" s="204">
        <v>0</v>
      </c>
      <c r="L29" s="204">
        <v>0</v>
      </c>
      <c r="M29" s="204">
        <v>0</v>
      </c>
      <c r="N29" s="204">
        <v>0</v>
      </c>
      <c r="O29" s="204">
        <v>0</v>
      </c>
      <c r="P29" s="204">
        <v>0</v>
      </c>
      <c r="Q29" s="204">
        <v>0</v>
      </c>
      <c r="R29" s="204">
        <v>0</v>
      </c>
      <c r="S29" s="204">
        <v>0</v>
      </c>
      <c r="T29" s="204">
        <v>0</v>
      </c>
      <c r="U29" s="204">
        <v>0</v>
      </c>
      <c r="V29" s="204">
        <v>0</v>
      </c>
      <c r="W29" s="204">
        <v>0</v>
      </c>
      <c r="X29" s="204">
        <v>0</v>
      </c>
      <c r="Y29" s="204">
        <v>0</v>
      </c>
      <c r="DA29" s="71" t="s">
        <v>2885</v>
      </c>
    </row>
    <row r="30" spans="1:105" ht="12" customHeight="1" x14ac:dyDescent="0.25">
      <c r="A30" s="14" t="s">
        <v>39</v>
      </c>
      <c r="B30" s="204">
        <v>0</v>
      </c>
      <c r="C30" s="204">
        <v>0</v>
      </c>
      <c r="D30" s="204">
        <v>0</v>
      </c>
      <c r="E30" s="204">
        <v>0</v>
      </c>
      <c r="F30" s="204">
        <v>0</v>
      </c>
      <c r="G30" s="204">
        <v>0</v>
      </c>
      <c r="H30" s="204">
        <v>0</v>
      </c>
      <c r="I30" s="204">
        <v>0</v>
      </c>
      <c r="J30" s="204">
        <v>0</v>
      </c>
      <c r="K30" s="204">
        <v>0</v>
      </c>
      <c r="L30" s="204">
        <v>0</v>
      </c>
      <c r="M30" s="204">
        <v>0</v>
      </c>
      <c r="N30" s="204">
        <v>0</v>
      </c>
      <c r="O30" s="204">
        <v>0</v>
      </c>
      <c r="P30" s="204">
        <v>0</v>
      </c>
      <c r="Q30" s="204">
        <v>0</v>
      </c>
      <c r="R30" s="204">
        <v>0</v>
      </c>
      <c r="S30" s="204">
        <v>0</v>
      </c>
      <c r="T30" s="204">
        <v>0</v>
      </c>
      <c r="U30" s="204">
        <v>0</v>
      </c>
      <c r="V30" s="204">
        <v>0</v>
      </c>
      <c r="W30" s="204">
        <v>0</v>
      </c>
      <c r="X30" s="204">
        <v>0</v>
      </c>
      <c r="Y30" s="204">
        <v>0</v>
      </c>
      <c r="DA30" s="71" t="s">
        <v>2886</v>
      </c>
    </row>
    <row r="31" spans="1:105" ht="12" customHeight="1" x14ac:dyDescent="0.25">
      <c r="A31" s="21" t="s">
        <v>40</v>
      </c>
      <c r="B31" s="207">
        <v>11.865864144453999</v>
      </c>
      <c r="C31" s="207">
        <v>12.639724849527081</v>
      </c>
      <c r="D31" s="207">
        <v>12.89767841788478</v>
      </c>
      <c r="E31" s="207">
        <v>21.324161650902841</v>
      </c>
      <c r="F31" s="207">
        <v>23.473774720550299</v>
      </c>
      <c r="G31" s="207">
        <v>19.00257953568358</v>
      </c>
      <c r="H31" s="207">
        <v>20.378331900257951</v>
      </c>
      <c r="I31" s="207">
        <v>22.785898538263108</v>
      </c>
      <c r="J31" s="207">
        <v>23.2158211521926</v>
      </c>
      <c r="K31" s="207">
        <v>19.432502149613072</v>
      </c>
      <c r="L31" s="207">
        <v>19.088564058469469</v>
      </c>
      <c r="M31" s="207">
        <v>26.483233018056751</v>
      </c>
      <c r="N31" s="207">
        <v>17.19690455717971</v>
      </c>
      <c r="O31" s="207">
        <v>11.779879621668099</v>
      </c>
      <c r="P31" s="207">
        <v>11.17798796216681</v>
      </c>
      <c r="Q31" s="207">
        <v>11.006018916595011</v>
      </c>
      <c r="R31" s="207">
        <v>4.6431642304385203</v>
      </c>
      <c r="S31" s="207">
        <v>5.6590713671539117</v>
      </c>
      <c r="T31" s="207">
        <v>22.849527085124681</v>
      </c>
      <c r="U31" s="207">
        <v>8.5932932072226986</v>
      </c>
      <c r="V31" s="207">
        <v>8.5342218400687866</v>
      </c>
      <c r="W31" s="207">
        <v>9.5256233877901977</v>
      </c>
      <c r="X31" s="207">
        <v>8.925623387790198</v>
      </c>
      <c r="Y31" s="207">
        <v>8.8347377472055033</v>
      </c>
      <c r="DA31" s="86" t="s">
        <v>2887</v>
      </c>
    </row>
    <row r="32" spans="1:105" ht="12" customHeight="1" x14ac:dyDescent="0.25">
      <c r="A32" s="172"/>
      <c r="B32" s="172"/>
      <c r="C32" s="172"/>
      <c r="D32" s="172"/>
      <c r="E32" s="172"/>
      <c r="F32" s="172"/>
      <c r="G32" s="172"/>
      <c r="H32" s="172"/>
      <c r="I32" s="172"/>
      <c r="J32" s="172"/>
      <c r="K32" s="172"/>
      <c r="L32" s="172"/>
      <c r="M32" s="172"/>
      <c r="N32" s="172"/>
      <c r="O32" s="172"/>
      <c r="P32" s="172"/>
      <c r="Q32" s="172"/>
      <c r="R32" s="172"/>
      <c r="S32" s="172"/>
      <c r="T32" s="172"/>
      <c r="U32" s="172"/>
      <c r="V32" s="172"/>
      <c r="W32" s="172"/>
      <c r="X32" s="172"/>
      <c r="Y32" s="172"/>
      <c r="DA32" s="176"/>
    </row>
    <row r="33" spans="1:105" ht="12" customHeight="1" x14ac:dyDescent="0.25">
      <c r="A33" s="30" t="s">
        <v>84</v>
      </c>
      <c r="B33" s="203">
        <f>WWP_emi!B5</f>
        <v>12.626425799761609</v>
      </c>
      <c r="C33" s="203">
        <f>WWP_emi!C5</f>
        <v>9.4399776002303888</v>
      </c>
      <c r="D33" s="203">
        <f>WWP_emi!D5</f>
        <v>9.4399776001977109</v>
      </c>
      <c r="E33" s="203">
        <f>WWP_emi!E5</f>
        <v>9.4904676002582562</v>
      </c>
      <c r="F33" s="203">
        <f>WWP_emi!F5</f>
        <v>7.5665361602962298</v>
      </c>
      <c r="G33" s="203">
        <f>WWP_emi!G5</f>
        <v>8.0209461602269876</v>
      </c>
      <c r="H33" s="203">
        <f>WWP_emi!H5</f>
        <v>10.794692880217999</v>
      </c>
      <c r="I33" s="203">
        <f>WWP_emi!I5</f>
        <v>11.45106288023109</v>
      </c>
      <c r="J33" s="203">
        <f>WWP_emi!J5</f>
        <v>11.29959288032355</v>
      </c>
      <c r="K33" s="203">
        <f>WWP_emi!K5</f>
        <v>7.8076180802091182</v>
      </c>
      <c r="L33" s="203">
        <f>WWP_emi!L5</f>
        <v>8.312518080142894</v>
      </c>
      <c r="M33" s="203">
        <f>WWP_emi!M5</f>
        <v>10.618979040370609</v>
      </c>
      <c r="N33" s="203">
        <f>WWP_emi!N5</f>
        <v>8.7347700002365176</v>
      </c>
      <c r="O33" s="203">
        <f>WWP_emi!O5</f>
        <v>14.68437012043395</v>
      </c>
      <c r="P33" s="203">
        <f>WWP_emi!P5</f>
        <v>4.972740480283937</v>
      </c>
      <c r="Q33" s="203">
        <f>WWP_emi!Q5</f>
        <v>8.4322515603151551</v>
      </c>
      <c r="R33" s="203">
        <f>WWP_emi!R5</f>
        <v>9.7714493997575946</v>
      </c>
      <c r="S33" s="203">
        <f>WWP_emi!S5</f>
        <v>17.05819031962211</v>
      </c>
      <c r="T33" s="203">
        <f>WWP_emi!T5</f>
        <v>9.2822356802488297</v>
      </c>
      <c r="U33" s="203">
        <f>WWP_emi!U5</f>
        <v>7.2460360801693549</v>
      </c>
      <c r="V33" s="203">
        <f>WWP_emi!V5</f>
        <v>5.0682322801357662</v>
      </c>
      <c r="W33" s="203">
        <f>WWP_emi!W5</f>
        <v>6.2728466398177476</v>
      </c>
      <c r="X33" s="203">
        <f>WWP_emi!X5</f>
        <v>7.6023122398195184</v>
      </c>
      <c r="Y33" s="203">
        <f>WWP_emi!Y5</f>
        <v>6.2092346401527232</v>
      </c>
      <c r="DA33" s="112"/>
    </row>
    <row r="34" spans="1:105" ht="12" customHeight="1" x14ac:dyDescent="0.25">
      <c r="A34" s="172"/>
      <c r="B34" s="172"/>
      <c r="C34" s="172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2"/>
      <c r="O34" s="172"/>
      <c r="P34" s="172"/>
      <c r="Q34" s="172"/>
      <c r="R34" s="172"/>
      <c r="S34" s="172"/>
      <c r="T34" s="172"/>
      <c r="U34" s="172"/>
      <c r="V34" s="172"/>
      <c r="W34" s="172"/>
      <c r="X34" s="172"/>
      <c r="Y34" s="172"/>
      <c r="DA34" s="176"/>
    </row>
    <row r="35" spans="1:105" ht="12" customHeight="1" x14ac:dyDescent="0.25">
      <c r="A35" s="115" t="s">
        <v>86</v>
      </c>
      <c r="B35" s="284">
        <f t="shared" ref="B35:Y35" si="5">IF(B$12=0,"",B$12/B$3*1000)</f>
        <v>85.966198105030102</v>
      </c>
      <c r="C35" s="284">
        <f t="shared" si="5"/>
        <v>61.040255828551508</v>
      </c>
      <c r="D35" s="284">
        <f t="shared" si="5"/>
        <v>48.782295777214614</v>
      </c>
      <c r="E35" s="284">
        <f t="shared" si="5"/>
        <v>62.04492292637255</v>
      </c>
      <c r="F35" s="284">
        <f t="shared" si="5"/>
        <v>60.436362537928012</v>
      </c>
      <c r="G35" s="284">
        <f t="shared" si="5"/>
        <v>63.467921058030797</v>
      </c>
      <c r="H35" s="284">
        <f t="shared" si="5"/>
        <v>68.071337586810387</v>
      </c>
      <c r="I35" s="284">
        <f t="shared" si="5"/>
        <v>87.197866512335253</v>
      </c>
      <c r="J35" s="284">
        <f t="shared" si="5"/>
        <v>72.459997329320871</v>
      </c>
      <c r="K35" s="284">
        <f t="shared" si="5"/>
        <v>67.278714302027396</v>
      </c>
      <c r="L35" s="284">
        <f t="shared" si="5"/>
        <v>136.25062147298004</v>
      </c>
      <c r="M35" s="284">
        <f t="shared" si="5"/>
        <v>209.9368452201216</v>
      </c>
      <c r="N35" s="284">
        <f t="shared" si="5"/>
        <v>221.55447548161388</v>
      </c>
      <c r="O35" s="284">
        <f t="shared" si="5"/>
        <v>243.00135631308612</v>
      </c>
      <c r="P35" s="284">
        <f t="shared" si="5"/>
        <v>230.80063114579391</v>
      </c>
      <c r="Q35" s="284">
        <f t="shared" si="5"/>
        <v>313.04316034591562</v>
      </c>
      <c r="R35" s="284">
        <f t="shared" si="5"/>
        <v>217.9407574985504</v>
      </c>
      <c r="S35" s="284">
        <f t="shared" si="5"/>
        <v>241.16537295423467</v>
      </c>
      <c r="T35" s="284">
        <f t="shared" si="5"/>
        <v>342.98565094778644</v>
      </c>
      <c r="U35" s="284">
        <f t="shared" si="5"/>
        <v>233.75349480111134</v>
      </c>
      <c r="V35" s="284">
        <f t="shared" si="5"/>
        <v>187.77813076862984</v>
      </c>
      <c r="W35" s="284">
        <f t="shared" si="5"/>
        <v>227.07052907388353</v>
      </c>
      <c r="X35" s="284">
        <f t="shared" si="5"/>
        <v>203.60024428906073</v>
      </c>
      <c r="Y35" s="284">
        <f t="shared" si="5"/>
        <v>160.88069915050153</v>
      </c>
      <c r="DA35" s="118"/>
    </row>
    <row r="36" spans="1:105" ht="12" customHeight="1" x14ac:dyDescent="0.25">
      <c r="A36" s="158" t="s">
        <v>2135</v>
      </c>
      <c r="B36" s="344">
        <f t="shared" ref="B36:Y36" si="6">IF(B$12=0,"",B$12/B$5*1000)</f>
        <v>124.16635121602803</v>
      </c>
      <c r="C36" s="344">
        <f t="shared" si="6"/>
        <v>118.81908485023361</v>
      </c>
      <c r="D36" s="344">
        <f t="shared" si="6"/>
        <v>124.76757653104981</v>
      </c>
      <c r="E36" s="344">
        <f t="shared" si="6"/>
        <v>137.51505167952956</v>
      </c>
      <c r="F36" s="344">
        <f t="shared" si="6"/>
        <v>149.60895259320574</v>
      </c>
      <c r="G36" s="344">
        <f t="shared" si="6"/>
        <v>145.53955666894089</v>
      </c>
      <c r="H36" s="344">
        <f t="shared" si="6"/>
        <v>135.15873100424494</v>
      </c>
      <c r="I36" s="344">
        <f t="shared" si="6"/>
        <v>138.86565895518811</v>
      </c>
      <c r="J36" s="344">
        <f t="shared" si="6"/>
        <v>151.50062581690801</v>
      </c>
      <c r="K36" s="344">
        <f t="shared" si="6"/>
        <v>169.74113620264808</v>
      </c>
      <c r="L36" s="344">
        <f t="shared" si="6"/>
        <v>172.65246391315134</v>
      </c>
      <c r="M36" s="344">
        <f t="shared" si="6"/>
        <v>177.03919286140345</v>
      </c>
      <c r="N36" s="344">
        <f t="shared" si="6"/>
        <v>192.15121550228395</v>
      </c>
      <c r="O36" s="344">
        <f t="shared" si="6"/>
        <v>200.40871792545514</v>
      </c>
      <c r="P36" s="344">
        <f t="shared" si="6"/>
        <v>192.49793257338933</v>
      </c>
      <c r="Q36" s="344">
        <f t="shared" si="6"/>
        <v>189.32826560729586</v>
      </c>
      <c r="R36" s="344">
        <f t="shared" si="6"/>
        <v>198.98309626481165</v>
      </c>
      <c r="S36" s="344">
        <f t="shared" si="6"/>
        <v>195.81649866469536</v>
      </c>
      <c r="T36" s="344">
        <f t="shared" si="6"/>
        <v>195.66354361426681</v>
      </c>
      <c r="U36" s="344">
        <f t="shared" si="6"/>
        <v>186.79312230126806</v>
      </c>
      <c r="V36" s="344">
        <f t="shared" si="6"/>
        <v>191.12818539845699</v>
      </c>
      <c r="W36" s="344">
        <f t="shared" si="6"/>
        <v>167.87837833336218</v>
      </c>
      <c r="X36" s="344">
        <f t="shared" si="6"/>
        <v>155.9733499204018</v>
      </c>
      <c r="Y36" s="344">
        <f t="shared" si="6"/>
        <v>162.40565192708954</v>
      </c>
      <c r="DA36" s="119"/>
    </row>
    <row r="37" spans="1:105" ht="12" customHeight="1" x14ac:dyDescent="0.25">
      <c r="A37" s="158" t="s">
        <v>2136</v>
      </c>
      <c r="B37" s="344">
        <f>IF(WWP_ued!B$5=0,"",WWP_ued!B$5/B$5*1000)</f>
        <v>52.964583473322428</v>
      </c>
      <c r="C37" s="344">
        <f>IF(WWP_ued!C$5=0,"",WWP_ued!C$5/C$5*1000)</f>
        <v>51.483052524916459</v>
      </c>
      <c r="D37" s="344">
        <f>IF(WWP_ued!D$5=0,"",WWP_ued!D$5/D$5*1000)</f>
        <v>54.309077243734883</v>
      </c>
      <c r="E37" s="344">
        <f>IF(WWP_ued!E$5=0,"",WWP_ued!E$5/E$5*1000)</f>
        <v>61.896730838794781</v>
      </c>
      <c r="F37" s="344">
        <f>IF(WWP_ued!F$5=0,"",WWP_ued!F$5/F$5*1000)</f>
        <v>68.255602295877637</v>
      </c>
      <c r="G37" s="344">
        <f>IF(WWP_ued!G$5=0,"",WWP_ued!G$5/G$5*1000)</f>
        <v>64.391064558541842</v>
      </c>
      <c r="H37" s="344">
        <f>IF(WWP_ued!H$5=0,"",WWP_ued!H$5/H$5*1000)</f>
        <v>60.247123476681899</v>
      </c>
      <c r="I37" s="344">
        <f>IF(WWP_ued!I$5=0,"",WWP_ued!I$5/I$5*1000)</f>
        <v>61.942307140301999</v>
      </c>
      <c r="J37" s="344">
        <f>IF(WWP_ued!J$5=0,"",WWP_ued!J$5/J$5*1000)</f>
        <v>68.307999496085756</v>
      </c>
      <c r="K37" s="344">
        <f>IF(WWP_ued!K$5=0,"",WWP_ued!K$5/K$5*1000)</f>
        <v>76.389228716124308</v>
      </c>
      <c r="L37" s="344">
        <f>IF(WWP_ued!L$5=0,"",WWP_ued!L$5/L$5*1000)</f>
        <v>76.757906214890411</v>
      </c>
      <c r="M37" s="344">
        <f>IF(WWP_ued!M$5=0,"",WWP_ued!M$5/M$5*1000)</f>
        <v>80.934619831264527</v>
      </c>
      <c r="N37" s="344">
        <f>IF(WWP_ued!N$5=0,"",WWP_ued!N$5/N$5*1000)</f>
        <v>87.622127571083254</v>
      </c>
      <c r="O37" s="344">
        <f>IF(WWP_ued!O$5=0,"",WWP_ued!O$5/O$5*1000)</f>
        <v>90.629041487852277</v>
      </c>
      <c r="P37" s="344">
        <f>IF(WWP_ued!P$5=0,"",WWP_ued!P$5/P$5*1000)</f>
        <v>87.450588164226133</v>
      </c>
      <c r="Q37" s="344">
        <f>IF(WWP_ued!Q$5=0,"",WWP_ued!Q$5/Q$5*1000)</f>
        <v>83.832215331944155</v>
      </c>
      <c r="R37" s="344">
        <f>IF(WWP_ued!R$5=0,"",WWP_ued!R$5/R$5*1000)</f>
        <v>84.449412855256455</v>
      </c>
      <c r="S37" s="344">
        <f>IF(WWP_ued!S$5=0,"",WWP_ued!S$5/S$5*1000)</f>
        <v>84.863884590065197</v>
      </c>
      <c r="T37" s="344">
        <f>IF(WWP_ued!T$5=0,"",WWP_ued!T$5/T$5*1000)</f>
        <v>91.064783941900174</v>
      </c>
      <c r="U37" s="344">
        <f>IF(WWP_ued!U$5=0,"",WWP_ued!U$5/U$5*1000)</f>
        <v>80.939530937585104</v>
      </c>
      <c r="V37" s="344">
        <f>IF(WWP_ued!V$5=0,"",WWP_ued!V$5/V$5*1000)</f>
        <v>82.893034300509726</v>
      </c>
      <c r="W37" s="344">
        <f>IF(WWP_ued!W$5=0,"",WWP_ued!W$5/W$5*1000)</f>
        <v>72.477698087940738</v>
      </c>
      <c r="X37" s="344">
        <f>IF(WWP_ued!X$5=0,"",WWP_ued!X$5/X$5*1000)</f>
        <v>67.05458751196791</v>
      </c>
      <c r="Y37" s="344">
        <f>IF(WWP_ued!Y$5=0,"",WWP_ued!Y$5/Y$5*1000)</f>
        <v>70.175448203872662</v>
      </c>
      <c r="DA37" s="119"/>
    </row>
    <row r="38" spans="1:105" ht="12" customHeight="1" x14ac:dyDescent="0.25">
      <c r="A38" s="159" t="s">
        <v>87</v>
      </c>
      <c r="B38" s="345">
        <f t="shared" ref="B38:Y38" si="7">IF(B$12=0,"",B$33/B$12)</f>
        <v>0.26543653732358347</v>
      </c>
      <c r="C38" s="345">
        <f t="shared" si="7"/>
        <v>0.22952037390490165</v>
      </c>
      <c r="D38" s="345">
        <f t="shared" si="7"/>
        <v>0.23712133177458128</v>
      </c>
      <c r="E38" s="345">
        <f t="shared" si="7"/>
        <v>0.1983266547553012</v>
      </c>
      <c r="F38" s="345">
        <f t="shared" si="7"/>
        <v>0.15927387428822651</v>
      </c>
      <c r="G38" s="345">
        <f t="shared" si="7"/>
        <v>0.15977022586444353</v>
      </c>
      <c r="H38" s="345">
        <f t="shared" si="7"/>
        <v>0.21701344545710513</v>
      </c>
      <c r="I38" s="345">
        <f t="shared" si="7"/>
        <v>0.20628742548930515</v>
      </c>
      <c r="J38" s="345">
        <f t="shared" si="7"/>
        <v>0.21928765147087481</v>
      </c>
      <c r="K38" s="345">
        <f t="shared" si="7"/>
        <v>0.17771536268716734</v>
      </c>
      <c r="L38" s="345">
        <f t="shared" si="7"/>
        <v>0.17237677752925004</v>
      </c>
      <c r="M38" s="345">
        <f t="shared" si="7"/>
        <v>0.19440964382449463</v>
      </c>
      <c r="N38" s="345">
        <f t="shared" si="7"/>
        <v>0.23283057098172083</v>
      </c>
      <c r="O38" s="345">
        <f t="shared" si="7"/>
        <v>0.50513993457419271</v>
      </c>
      <c r="P38" s="345">
        <f t="shared" si="7"/>
        <v>0.20195826870873546</v>
      </c>
      <c r="Q38" s="345">
        <f t="shared" si="7"/>
        <v>0.27459080539080094</v>
      </c>
      <c r="R38" s="345">
        <f t="shared" si="7"/>
        <v>0.42067956318480798</v>
      </c>
      <c r="S38" s="345">
        <f t="shared" si="7"/>
        <v>0.62888085150955775</v>
      </c>
      <c r="T38" s="345">
        <f t="shared" si="7"/>
        <v>0.22411549728097349</v>
      </c>
      <c r="U38" s="345">
        <f t="shared" si="7"/>
        <v>0.24245459874205813</v>
      </c>
      <c r="V38" s="345">
        <f t="shared" si="7"/>
        <v>0.17690616318561714</v>
      </c>
      <c r="W38" s="345">
        <f t="shared" si="7"/>
        <v>0.18451882141052792</v>
      </c>
      <c r="X38" s="345">
        <f t="shared" si="7"/>
        <v>0.22342451936213695</v>
      </c>
      <c r="Y38" s="345">
        <f t="shared" si="7"/>
        <v>0.20018295562965857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>
    <tabColor theme="6" tint="0.59999389629810485"/>
    <pageSetUpPr fitToPage="1"/>
  </sheetPr>
  <dimension ref="A1:DA78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Wood and wood products / final energy consumption"</f>
        <v>EL: Wood and wood products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89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26</v>
      </c>
      <c r="B5" s="223">
        <v>47.56852966466036</v>
      </c>
      <c r="C5" s="223">
        <v>41.129148753224428</v>
      </c>
      <c r="D5" s="223">
        <v>39.810748065348243</v>
      </c>
      <c r="E5" s="223">
        <v>47.85270851246775</v>
      </c>
      <c r="F5" s="223">
        <v>47.50644883920895</v>
      </c>
      <c r="G5" s="223">
        <v>50.203009458297522</v>
      </c>
      <c r="H5" s="223">
        <v>49.742046431642301</v>
      </c>
      <c r="I5" s="223">
        <v>55.510232158211522</v>
      </c>
      <c r="J5" s="223">
        <v>51.528632846087703</v>
      </c>
      <c r="K5" s="223">
        <v>43.933276010318153</v>
      </c>
      <c r="L5" s="223">
        <v>48.222957867583808</v>
      </c>
      <c r="M5" s="223">
        <v>54.621668099742017</v>
      </c>
      <c r="N5" s="223">
        <v>37.51556319862425</v>
      </c>
      <c r="O5" s="223">
        <v>29.069905417024941</v>
      </c>
      <c r="P5" s="223">
        <v>24.62261392949269</v>
      </c>
      <c r="Q5" s="223">
        <v>30.708426483233019</v>
      </c>
      <c r="R5" s="223">
        <v>23.227773000859852</v>
      </c>
      <c r="S5" s="223">
        <v>27.124677558039561</v>
      </c>
      <c r="T5" s="223">
        <v>41.417196904557208</v>
      </c>
      <c r="U5" s="223">
        <v>29.886156491831471</v>
      </c>
      <c r="V5" s="223">
        <v>28.64926913155632</v>
      </c>
      <c r="W5" s="223">
        <v>33.995700773860698</v>
      </c>
      <c r="X5" s="223">
        <v>34.026311263972502</v>
      </c>
      <c r="Y5" s="223">
        <v>31.017798796216692</v>
      </c>
      <c r="DA5" s="89" t="s">
        <v>2871</v>
      </c>
    </row>
    <row r="6" spans="1:105" ht="12" customHeight="1" x14ac:dyDescent="0.25">
      <c r="A6" s="55" t="s">
        <v>91</v>
      </c>
      <c r="B6" s="259">
        <v>0.49064110406825928</v>
      </c>
      <c r="C6" s="259">
        <v>0.51974738920477925</v>
      </c>
      <c r="D6" s="259">
        <v>0.53025913700857963</v>
      </c>
      <c r="E6" s="259">
        <v>0.87515565297004494</v>
      </c>
      <c r="F6" s="259">
        <v>0.96236587470003454</v>
      </c>
      <c r="G6" s="259">
        <v>0.7796377133549065</v>
      </c>
      <c r="H6" s="259">
        <v>0.8357297635713179</v>
      </c>
      <c r="I6" s="259">
        <v>0.93481619835903507</v>
      </c>
      <c r="J6" s="259">
        <v>0.95227292643694839</v>
      </c>
      <c r="K6" s="259">
        <v>0.79708475035168591</v>
      </c>
      <c r="L6" s="259">
        <v>0.78340370304916918</v>
      </c>
      <c r="M6" s="259">
        <v>1.0897300445674349</v>
      </c>
      <c r="N6" s="259">
        <v>0.7100466393019178</v>
      </c>
      <c r="O6" s="259">
        <v>0.48954222956833532</v>
      </c>
      <c r="P6" s="259">
        <v>0.45929071739729999</v>
      </c>
      <c r="Q6" s="259">
        <v>0.45438804995653481</v>
      </c>
      <c r="R6" s="259">
        <v>0.19565120367436439</v>
      </c>
      <c r="S6" s="259">
        <v>0.24196365029329131</v>
      </c>
      <c r="T6" s="259">
        <v>0.93884601409529844</v>
      </c>
      <c r="U6" s="259">
        <v>0.35515286957485898</v>
      </c>
      <c r="V6" s="259">
        <v>0.3520743694807873</v>
      </c>
      <c r="W6" s="259">
        <v>0.39314946108887799</v>
      </c>
      <c r="X6" s="259">
        <v>0.36882318922408852</v>
      </c>
      <c r="Y6" s="259">
        <v>0.36521959191725578</v>
      </c>
      <c r="DA6" s="67" t="s">
        <v>2888</v>
      </c>
    </row>
    <row r="7" spans="1:105" ht="12" customHeight="1" x14ac:dyDescent="0.25">
      <c r="A7" s="173" t="s">
        <v>92</v>
      </c>
      <c r="B7" s="224">
        <v>0.53330554790028195</v>
      </c>
      <c r="C7" s="224">
        <v>0.56494281435302096</v>
      </c>
      <c r="D7" s="224">
        <v>0.576368627183239</v>
      </c>
      <c r="E7" s="224">
        <v>0.9512561445326575</v>
      </c>
      <c r="F7" s="224">
        <v>1.0460498638043849</v>
      </c>
      <c r="G7" s="224">
        <v>0.8474322971248982</v>
      </c>
      <c r="H7" s="224">
        <v>0.90840191692534555</v>
      </c>
      <c r="I7" s="224">
        <v>1.016104563433734</v>
      </c>
      <c r="J7" s="224">
        <v>1.035079267866249</v>
      </c>
      <c r="K7" s="224">
        <v>0.86639646777357204</v>
      </c>
      <c r="L7" s="224">
        <v>0.85152576418387937</v>
      </c>
      <c r="M7" s="224">
        <v>1.184489178877647</v>
      </c>
      <c r="N7" s="224">
        <v>0.77178982532817175</v>
      </c>
      <c r="O7" s="224">
        <v>0.53211111909601649</v>
      </c>
      <c r="P7" s="224">
        <v>0.49922904064923929</v>
      </c>
      <c r="Q7" s="224">
        <v>0.49390005430058148</v>
      </c>
      <c r="R7" s="224">
        <v>0.21266435181996121</v>
      </c>
      <c r="S7" s="224">
        <v>0.26300396771009932</v>
      </c>
      <c r="T7" s="224">
        <v>1.0204847979296721</v>
      </c>
      <c r="U7" s="224">
        <v>0.38603572779875961</v>
      </c>
      <c r="V7" s="224">
        <v>0.38268953204433398</v>
      </c>
      <c r="W7" s="224">
        <v>0.42733637074878039</v>
      </c>
      <c r="X7" s="224">
        <v>0.40089477089574838</v>
      </c>
      <c r="Y7" s="224">
        <v>0.396977817301365</v>
      </c>
      <c r="DA7" s="177" t="s">
        <v>2889</v>
      </c>
    </row>
    <row r="8" spans="1:105" ht="12" customHeight="1" x14ac:dyDescent="0.25">
      <c r="A8" s="173" t="s">
        <v>93</v>
      </c>
      <c r="B8" s="224">
        <v>1.3225977587926989</v>
      </c>
      <c r="C8" s="224">
        <v>1.4010581795954919</v>
      </c>
      <c r="D8" s="224">
        <v>1.429394195414432</v>
      </c>
      <c r="E8" s="224">
        <v>2.359115238440991</v>
      </c>
      <c r="F8" s="224">
        <v>2.5942036622348761</v>
      </c>
      <c r="G8" s="224">
        <v>2.1016320968697482</v>
      </c>
      <c r="H8" s="224">
        <v>2.2528367539748562</v>
      </c>
      <c r="I8" s="224">
        <v>2.5199393173156599</v>
      </c>
      <c r="J8" s="224">
        <v>2.5669965843082969</v>
      </c>
      <c r="K8" s="224">
        <v>2.148663240078458</v>
      </c>
      <c r="L8" s="224">
        <v>2.1117838951760208</v>
      </c>
      <c r="M8" s="224">
        <v>2.9375331636165649</v>
      </c>
      <c r="N8" s="224">
        <v>1.9140387668138661</v>
      </c>
      <c r="O8" s="224">
        <v>1.319635575358121</v>
      </c>
      <c r="P8" s="224">
        <v>1.238088020810113</v>
      </c>
      <c r="Q8" s="224">
        <v>1.2248721346654421</v>
      </c>
      <c r="R8" s="224">
        <v>0.52740759251350389</v>
      </c>
      <c r="S8" s="224">
        <v>0.65224983992104613</v>
      </c>
      <c r="T8" s="224">
        <v>2.5308022988655869</v>
      </c>
      <c r="U8" s="224">
        <v>0.9573686049409238</v>
      </c>
      <c r="V8" s="224">
        <v>0.94907003946994872</v>
      </c>
      <c r="W8" s="224">
        <v>1.0597941994569751</v>
      </c>
      <c r="X8" s="224">
        <v>0.99421903182145577</v>
      </c>
      <c r="Y8" s="224">
        <v>0.98450498690738508</v>
      </c>
      <c r="DA8" s="177" t="s">
        <v>2890</v>
      </c>
    </row>
    <row r="9" spans="1:105" ht="12" customHeight="1" x14ac:dyDescent="0.25">
      <c r="A9" s="173" t="s">
        <v>94</v>
      </c>
      <c r="B9" s="224">
        <v>4.0531221640421426</v>
      </c>
      <c r="C9" s="224">
        <v>4.2935653890829588</v>
      </c>
      <c r="D9" s="224">
        <v>4.3804015665926164</v>
      </c>
      <c r="E9" s="224">
        <v>7.2295466984481962</v>
      </c>
      <c r="F9" s="224">
        <v>7.9499789649133286</v>
      </c>
      <c r="G9" s="224">
        <v>6.4404854581492268</v>
      </c>
      <c r="H9" s="224">
        <v>6.9038545686326236</v>
      </c>
      <c r="I9" s="224">
        <v>7.7223946820963789</v>
      </c>
      <c r="J9" s="224">
        <v>7.8666024357834869</v>
      </c>
      <c r="K9" s="224">
        <v>6.5846131550791451</v>
      </c>
      <c r="L9" s="224">
        <v>6.4715958077974829</v>
      </c>
      <c r="M9" s="224">
        <v>9.0021177594701189</v>
      </c>
      <c r="N9" s="224">
        <v>5.8656026724941039</v>
      </c>
      <c r="O9" s="224">
        <v>4.044044505129726</v>
      </c>
      <c r="P9" s="224">
        <v>3.7941407089342181</v>
      </c>
      <c r="Q9" s="224">
        <v>3.7536404126844181</v>
      </c>
      <c r="R9" s="224">
        <v>1.616249073831705</v>
      </c>
      <c r="S9" s="224">
        <v>1.9988301545967539</v>
      </c>
      <c r="T9" s="224">
        <v>7.7556844642655092</v>
      </c>
      <c r="U9" s="224">
        <v>2.9338715312705732</v>
      </c>
      <c r="V9" s="224">
        <v>2.9084404435369389</v>
      </c>
      <c r="W9" s="224">
        <v>3.2477564176907312</v>
      </c>
      <c r="X9" s="224">
        <v>3.046800258807687</v>
      </c>
      <c r="Y9" s="224">
        <v>3.0170314114903749</v>
      </c>
      <c r="DA9" s="177" t="s">
        <v>2891</v>
      </c>
    </row>
    <row r="10" spans="1:105" ht="12" customHeight="1" x14ac:dyDescent="0.25">
      <c r="A10" s="56" t="s">
        <v>95</v>
      </c>
      <c r="B10" s="260">
        <v>0.87400567747271918</v>
      </c>
      <c r="C10" s="260">
        <v>0.92638534008238604</v>
      </c>
      <c r="D10" s="260">
        <v>0.94415781947155275</v>
      </c>
      <c r="E10" s="260">
        <v>1.564903576464129</v>
      </c>
      <c r="F10" s="260">
        <v>1.7384348541170691</v>
      </c>
      <c r="G10" s="260">
        <v>1.40106086806399</v>
      </c>
      <c r="H10" s="260">
        <v>1.5078527423139829</v>
      </c>
      <c r="I10" s="260">
        <v>1.6803366117699761</v>
      </c>
      <c r="J10" s="260">
        <v>1.713041436456527</v>
      </c>
      <c r="K10" s="260">
        <v>1.43350633321413</v>
      </c>
      <c r="L10" s="260">
        <v>1.4032987420338581</v>
      </c>
      <c r="M10" s="260">
        <v>1.8914796287762381</v>
      </c>
      <c r="N10" s="260">
        <v>1.1937993407715659</v>
      </c>
      <c r="O10" s="260">
        <v>0.79591615237796409</v>
      </c>
      <c r="P10" s="260">
        <v>0.81176396074544288</v>
      </c>
      <c r="Q10" s="260">
        <v>0.78353921451123887</v>
      </c>
      <c r="R10" s="260">
        <v>0.38323748438088318</v>
      </c>
      <c r="S10" s="260">
        <v>0.50047905383212388</v>
      </c>
      <c r="T10" s="260">
        <v>1.6516708650032419</v>
      </c>
      <c r="U10" s="260">
        <v>0.62293872703339503</v>
      </c>
      <c r="V10" s="260">
        <v>0.61432032981927021</v>
      </c>
      <c r="W10" s="260">
        <v>0.6894611507075562</v>
      </c>
      <c r="X10" s="260">
        <v>0.65231091872484914</v>
      </c>
      <c r="Y10" s="260">
        <v>0.63428193577674874</v>
      </c>
      <c r="DA10" s="68" t="s">
        <v>2892</v>
      </c>
    </row>
    <row r="11" spans="1:105" ht="12" customHeight="1" x14ac:dyDescent="0.25">
      <c r="A11" s="37" t="s">
        <v>159</v>
      </c>
      <c r="B11" s="226">
        <v>9.108410647534719E-2</v>
      </c>
      <c r="C11" s="226">
        <v>2.7076082048771068E-2</v>
      </c>
      <c r="D11" s="226">
        <v>2.4341664847364681E-2</v>
      </c>
      <c r="E11" s="226">
        <v>9.1745861448829132E-3</v>
      </c>
      <c r="F11" s="226">
        <v>0</v>
      </c>
      <c r="G11" s="226">
        <v>0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</v>
      </c>
      <c r="N11" s="226">
        <v>0</v>
      </c>
      <c r="O11" s="226">
        <v>1.637645061127992E-2</v>
      </c>
      <c r="P11" s="226">
        <v>0</v>
      </c>
      <c r="Q11" s="226">
        <v>2.084995731233762E-2</v>
      </c>
      <c r="R11" s="226">
        <v>0.1429666581749445</v>
      </c>
      <c r="S11" s="226">
        <v>7.7215880219015542E-2</v>
      </c>
      <c r="T11" s="226">
        <v>7.5797493214868634E-3</v>
      </c>
      <c r="U11" s="226">
        <v>3.9283041964300637E-2</v>
      </c>
      <c r="V11" s="226">
        <v>2.7407533040212199E-2</v>
      </c>
      <c r="W11" s="226">
        <v>3.6649129056082093E-2</v>
      </c>
      <c r="X11" s="226">
        <v>4.8185390852038171E-2</v>
      </c>
      <c r="Y11" s="226">
        <v>4.0342080482843372E-2</v>
      </c>
      <c r="DA11" s="69" t="s">
        <v>2893</v>
      </c>
    </row>
    <row r="12" spans="1:105" ht="12" customHeight="1" x14ac:dyDescent="0.25">
      <c r="A12" s="37" t="s">
        <v>35</v>
      </c>
      <c r="B12" s="226">
        <v>0</v>
      </c>
      <c r="C12" s="226">
        <v>0</v>
      </c>
      <c r="D12" s="226">
        <v>0</v>
      </c>
      <c r="E12" s="226">
        <v>1.92033367064696E-4</v>
      </c>
      <c r="F12" s="226">
        <v>3.2499841490122982E-3</v>
      </c>
      <c r="G12" s="226">
        <v>9.4803592112545545E-3</v>
      </c>
      <c r="H12" s="226">
        <v>7.5661194292927234E-3</v>
      </c>
      <c r="I12" s="226">
        <v>1.071666962860923E-2</v>
      </c>
      <c r="J12" s="226">
        <v>7.8235981688815123E-3</v>
      </c>
      <c r="K12" s="226">
        <v>6.109018946287818E-3</v>
      </c>
      <c r="L12" s="226">
        <v>1.080250503783124E-2</v>
      </c>
      <c r="M12" s="226">
        <v>2.382693148082967E-2</v>
      </c>
      <c r="N12" s="226">
        <v>3.5922218196022072E-2</v>
      </c>
      <c r="O12" s="226">
        <v>5.7780513227494057E-2</v>
      </c>
      <c r="P12" s="226">
        <v>8.5542305124382007E-3</v>
      </c>
      <c r="Q12" s="226">
        <v>2.0703709830133289E-2</v>
      </c>
      <c r="R12" s="226">
        <v>1.6612088983863502E-2</v>
      </c>
      <c r="S12" s="226">
        <v>0.22983506130918249</v>
      </c>
      <c r="T12" s="226">
        <v>1.8709077132319999E-3</v>
      </c>
      <c r="U12" s="226">
        <v>1.2802559223322201E-2</v>
      </c>
      <c r="V12" s="226">
        <v>5.5917364581617888E-3</v>
      </c>
      <c r="W12" s="226">
        <v>7.9221553879071458E-3</v>
      </c>
      <c r="X12" s="226">
        <v>9.7369102348731102E-3</v>
      </c>
      <c r="Y12" s="226">
        <v>9.0363167638398637E-3</v>
      </c>
      <c r="DA12" s="69" t="s">
        <v>2894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2895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2896</v>
      </c>
    </row>
    <row r="15" spans="1:105" ht="12" customHeight="1" x14ac:dyDescent="0.25">
      <c r="A15" s="37" t="s">
        <v>40</v>
      </c>
      <c r="B15" s="226">
        <v>0.78292157099737203</v>
      </c>
      <c r="C15" s="226">
        <v>0.89930925803361494</v>
      </c>
      <c r="D15" s="226">
        <v>0.91981615462418809</v>
      </c>
      <c r="E15" s="226">
        <v>1.5555369569521811</v>
      </c>
      <c r="F15" s="226">
        <v>1.7351848699680561</v>
      </c>
      <c r="G15" s="226">
        <v>1.391580508852736</v>
      </c>
      <c r="H15" s="226">
        <v>1.5002866228846901</v>
      </c>
      <c r="I15" s="226">
        <v>1.669619942141366</v>
      </c>
      <c r="J15" s="226">
        <v>1.7052178382876459</v>
      </c>
      <c r="K15" s="226">
        <v>1.4273973142678431</v>
      </c>
      <c r="L15" s="226">
        <v>1.392496236996027</v>
      </c>
      <c r="M15" s="226">
        <v>1.8676526972954091</v>
      </c>
      <c r="N15" s="226">
        <v>1.157877122575544</v>
      </c>
      <c r="O15" s="226">
        <v>0.72175918853919008</v>
      </c>
      <c r="P15" s="226">
        <v>0.80320973023300468</v>
      </c>
      <c r="Q15" s="226">
        <v>0.74198554736876798</v>
      </c>
      <c r="R15" s="226">
        <v>0.2236587372220751</v>
      </c>
      <c r="S15" s="226">
        <v>0.19342811230392579</v>
      </c>
      <c r="T15" s="226">
        <v>1.6422202079685231</v>
      </c>
      <c r="U15" s="226">
        <v>0.57085312584577219</v>
      </c>
      <c r="V15" s="226">
        <v>0.58132106032089625</v>
      </c>
      <c r="W15" s="226">
        <v>0.64488986626356692</v>
      </c>
      <c r="X15" s="226">
        <v>0.59438861763793782</v>
      </c>
      <c r="Y15" s="226">
        <v>0.58490353853006549</v>
      </c>
      <c r="DA15" s="69" t="s">
        <v>2897</v>
      </c>
    </row>
    <row r="16" spans="1:105" ht="12" customHeight="1" x14ac:dyDescent="0.25">
      <c r="A16" s="57" t="s">
        <v>2898</v>
      </c>
      <c r="B16" s="261">
        <v>31.02130755655201</v>
      </c>
      <c r="C16" s="261">
        <v>24.82146886931146</v>
      </c>
      <c r="D16" s="261">
        <v>23.418047817966769</v>
      </c>
      <c r="E16" s="261">
        <v>23.080690397892489</v>
      </c>
      <c r="F16" s="261">
        <v>20.950537641834622</v>
      </c>
      <c r="G16" s="261">
        <v>27.31857567016452</v>
      </c>
      <c r="H16" s="261">
        <v>25.516089627911391</v>
      </c>
      <c r="I16" s="261">
        <v>28.454452835493669</v>
      </c>
      <c r="J16" s="261">
        <v>24.553085068106341</v>
      </c>
      <c r="K16" s="261">
        <v>21.34529382767575</v>
      </c>
      <c r="L16" s="261">
        <v>25.435957234965969</v>
      </c>
      <c r="M16" s="261">
        <v>24.334125816025431</v>
      </c>
      <c r="N16" s="261">
        <v>17.492138765517279</v>
      </c>
      <c r="O16" s="261">
        <v>14.7386402290274</v>
      </c>
      <c r="P16" s="261">
        <v>11.62951276029934</v>
      </c>
      <c r="Q16" s="261">
        <v>16.999559107280461</v>
      </c>
      <c r="R16" s="261">
        <v>15.91428007146277</v>
      </c>
      <c r="S16" s="261">
        <v>18.13894016996273</v>
      </c>
      <c r="T16" s="261">
        <v>16.00259639255599</v>
      </c>
      <c r="U16" s="261">
        <v>18.45517899025111</v>
      </c>
      <c r="V16" s="261">
        <v>17.575006474035192</v>
      </c>
      <c r="W16" s="261">
        <v>21.365099709700779</v>
      </c>
      <c r="X16" s="261">
        <v>21.835112788842181</v>
      </c>
      <c r="Y16" s="261">
        <v>19.348022223909862</v>
      </c>
      <c r="DA16" s="70" t="s">
        <v>2899</v>
      </c>
    </row>
    <row r="17" spans="1:105" ht="12" customHeight="1" x14ac:dyDescent="0.25">
      <c r="A17" s="46" t="s">
        <v>28</v>
      </c>
      <c r="B17" s="229">
        <v>0</v>
      </c>
      <c r="C17" s="229">
        <v>0</v>
      </c>
      <c r="D17" s="229">
        <v>0</v>
      </c>
      <c r="E17" s="229">
        <v>0</v>
      </c>
      <c r="F17" s="229">
        <v>0</v>
      </c>
      <c r="G17" s="229">
        <v>0</v>
      </c>
      <c r="H17" s="229">
        <v>0</v>
      </c>
      <c r="I17" s="229">
        <v>0</v>
      </c>
      <c r="J17" s="229">
        <v>0</v>
      </c>
      <c r="K17" s="229">
        <v>0</v>
      </c>
      <c r="L17" s="229">
        <v>0</v>
      </c>
      <c r="M17" s="229">
        <v>0</v>
      </c>
      <c r="N17" s="229">
        <v>0</v>
      </c>
      <c r="O17" s="229">
        <v>0</v>
      </c>
      <c r="P17" s="229">
        <v>0</v>
      </c>
      <c r="Q17" s="229">
        <v>0</v>
      </c>
      <c r="R17" s="229">
        <v>0</v>
      </c>
      <c r="S17" s="229">
        <v>0</v>
      </c>
      <c r="T17" s="229">
        <v>0</v>
      </c>
      <c r="U17" s="229">
        <v>0</v>
      </c>
      <c r="V17" s="229">
        <v>0</v>
      </c>
      <c r="W17" s="229">
        <v>0</v>
      </c>
      <c r="X17" s="229">
        <v>0</v>
      </c>
      <c r="Y17" s="229">
        <v>0</v>
      </c>
      <c r="DA17" s="73" t="s">
        <v>2900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2901</v>
      </c>
    </row>
    <row r="19" spans="1:105" ht="12" customHeight="1" x14ac:dyDescent="0.25">
      <c r="A19" s="46" t="s">
        <v>31</v>
      </c>
      <c r="B19" s="229">
        <v>0</v>
      </c>
      <c r="C19" s="229">
        <v>0</v>
      </c>
      <c r="D19" s="229">
        <v>0</v>
      </c>
      <c r="E19" s="229">
        <v>0</v>
      </c>
      <c r="F19" s="229">
        <v>0</v>
      </c>
      <c r="G19" s="229">
        <v>0</v>
      </c>
      <c r="H19" s="229">
        <v>0</v>
      </c>
      <c r="I19" s="229">
        <v>0</v>
      </c>
      <c r="J19" s="229">
        <v>0</v>
      </c>
      <c r="K19" s="229">
        <v>0</v>
      </c>
      <c r="L19" s="229">
        <v>0</v>
      </c>
      <c r="M19" s="229">
        <v>0</v>
      </c>
      <c r="N19" s="229">
        <v>0</v>
      </c>
      <c r="O19" s="229">
        <v>0</v>
      </c>
      <c r="P19" s="229">
        <v>0.5707452345747136</v>
      </c>
      <c r="Q19" s="229">
        <v>0.59331279661731218</v>
      </c>
      <c r="R19" s="229">
        <v>0.62969418223040552</v>
      </c>
      <c r="S19" s="229">
        <v>0.64537402370741725</v>
      </c>
      <c r="T19" s="229">
        <v>0.84375357247268812</v>
      </c>
      <c r="U19" s="229">
        <v>0.50064109028044679</v>
      </c>
      <c r="V19" s="229">
        <v>0.1732325933638475</v>
      </c>
      <c r="W19" s="229">
        <v>0.28214255900330482</v>
      </c>
      <c r="X19" s="229">
        <v>0.47826321027054491</v>
      </c>
      <c r="Y19" s="229">
        <v>0.13048156116066831</v>
      </c>
      <c r="DA19" s="73" t="s">
        <v>2902</v>
      </c>
    </row>
    <row r="20" spans="1:105" ht="12" customHeight="1" x14ac:dyDescent="0.25">
      <c r="A20" s="46" t="s">
        <v>159</v>
      </c>
      <c r="B20" s="229">
        <v>0.84698861371794265</v>
      </c>
      <c r="C20" s="229">
        <v>0.41036905507251992</v>
      </c>
      <c r="D20" s="229">
        <v>0.42984306805013678</v>
      </c>
      <c r="E20" s="229">
        <v>0.44409225883333958</v>
      </c>
      <c r="F20" s="229">
        <v>0</v>
      </c>
      <c r="G20" s="229">
        <v>0</v>
      </c>
      <c r="H20" s="229">
        <v>0</v>
      </c>
      <c r="I20" s="229">
        <v>0</v>
      </c>
      <c r="J20" s="229">
        <v>0</v>
      </c>
      <c r="K20" s="229">
        <v>0</v>
      </c>
      <c r="L20" s="229">
        <v>0</v>
      </c>
      <c r="M20" s="229">
        <v>0</v>
      </c>
      <c r="N20" s="229">
        <v>0</v>
      </c>
      <c r="O20" s="229">
        <v>0.70954887269311662</v>
      </c>
      <c r="P20" s="229">
        <v>0</v>
      </c>
      <c r="Q20" s="229">
        <v>0.53817505609436234</v>
      </c>
      <c r="R20" s="229">
        <v>1.0843620509484959</v>
      </c>
      <c r="S20" s="229">
        <v>0.95887971950658257</v>
      </c>
      <c r="T20" s="229">
        <v>0.88313741337399132</v>
      </c>
      <c r="U20" s="229">
        <v>0.53580335225073961</v>
      </c>
      <c r="V20" s="229">
        <v>0.39825095475217909</v>
      </c>
      <c r="W20" s="229">
        <v>0.45178660991925351</v>
      </c>
      <c r="X20" s="229">
        <v>0.50695052190244783</v>
      </c>
      <c r="Y20" s="229">
        <v>0.53456993110847906</v>
      </c>
      <c r="DA20" s="73" t="s">
        <v>2903</v>
      </c>
    </row>
    <row r="21" spans="1:105" ht="12" customHeight="1" x14ac:dyDescent="0.25">
      <c r="A21" s="46" t="s">
        <v>32</v>
      </c>
      <c r="B21" s="229">
        <v>0.83267932734503047</v>
      </c>
      <c r="C21" s="229">
        <v>0.79200617251013794</v>
      </c>
      <c r="D21" s="229">
        <v>0.82732829311054179</v>
      </c>
      <c r="E21" s="229">
        <v>0.84201693165723956</v>
      </c>
      <c r="F21" s="229">
        <v>0.79288099226426934</v>
      </c>
      <c r="G21" s="229">
        <v>0.67698994236733812</v>
      </c>
      <c r="H21" s="229">
        <v>1.317228938767685</v>
      </c>
      <c r="I21" s="229">
        <v>1.288309626319196</v>
      </c>
      <c r="J21" s="229">
        <v>1.4034329903232181</v>
      </c>
      <c r="K21" s="229">
        <v>0.79934906437143893</v>
      </c>
      <c r="L21" s="229">
        <v>0.74153073428723415</v>
      </c>
      <c r="M21" s="229">
        <v>0.49707464870287449</v>
      </c>
      <c r="N21" s="229">
        <v>0</v>
      </c>
      <c r="O21" s="229">
        <v>0.67715431957807348</v>
      </c>
      <c r="P21" s="229">
        <v>0</v>
      </c>
      <c r="Q21" s="229">
        <v>0</v>
      </c>
      <c r="R21" s="229">
        <v>0</v>
      </c>
      <c r="S21" s="229">
        <v>4.0332114157631714E-3</v>
      </c>
      <c r="T21" s="229">
        <v>5.5277487189085966E-3</v>
      </c>
      <c r="U21" s="229">
        <v>1.0297615226722999E-2</v>
      </c>
      <c r="V21" s="229">
        <v>2.7996551315384831E-3</v>
      </c>
      <c r="W21" s="229">
        <v>3.53039261635349E-4</v>
      </c>
      <c r="X21" s="229">
        <v>8.3697857888716375E-3</v>
      </c>
      <c r="Y21" s="229">
        <v>1.182602384667506E-2</v>
      </c>
      <c r="DA21" s="73" t="s">
        <v>2904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0</v>
      </c>
      <c r="Y22" s="229">
        <v>0</v>
      </c>
      <c r="DA22" s="73" t="s">
        <v>2905</v>
      </c>
    </row>
    <row r="23" spans="1:105" ht="12" customHeight="1" x14ac:dyDescent="0.25">
      <c r="A23" s="46" t="s">
        <v>35</v>
      </c>
      <c r="B23" s="229">
        <v>0</v>
      </c>
      <c r="C23" s="229">
        <v>0</v>
      </c>
      <c r="D23" s="229">
        <v>0</v>
      </c>
      <c r="E23" s="229">
        <v>9.2953001262838994E-3</v>
      </c>
      <c r="F23" s="229">
        <v>0.22829075372378629</v>
      </c>
      <c r="G23" s="229">
        <v>0.26060503482344771</v>
      </c>
      <c r="H23" s="229">
        <v>0.27043378884414299</v>
      </c>
      <c r="I23" s="229">
        <v>0.38745968960198929</v>
      </c>
      <c r="J23" s="229">
        <v>0.39222138058702383</v>
      </c>
      <c r="K23" s="229">
        <v>0.28521287239206589</v>
      </c>
      <c r="L23" s="229">
        <v>0.3461844964544919</v>
      </c>
      <c r="M23" s="229">
        <v>1.6540624330448499</v>
      </c>
      <c r="N23" s="229">
        <v>2.136355378391801</v>
      </c>
      <c r="O23" s="229">
        <v>2.5034788671459181</v>
      </c>
      <c r="P23" s="229">
        <v>0.45338532358060418</v>
      </c>
      <c r="Q23" s="229">
        <v>0.53440014443579487</v>
      </c>
      <c r="R23" s="229">
        <v>0.1259980411589286</v>
      </c>
      <c r="S23" s="229">
        <v>2.8541302449163042</v>
      </c>
      <c r="T23" s="229">
        <v>0.2179845966464026</v>
      </c>
      <c r="U23" s="229">
        <v>0.17462125655845409</v>
      </c>
      <c r="V23" s="229">
        <v>8.1251909098063776E-2</v>
      </c>
      <c r="W23" s="229">
        <v>9.7659175487613561E-2</v>
      </c>
      <c r="X23" s="229">
        <v>0.102440421007344</v>
      </c>
      <c r="Y23" s="229">
        <v>0.1197395665296587</v>
      </c>
      <c r="DA23" s="73" t="s">
        <v>2906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2907</v>
      </c>
    </row>
    <row r="25" spans="1:105" ht="12" customHeight="1" x14ac:dyDescent="0.25">
      <c r="A25" s="46" t="s">
        <v>38</v>
      </c>
      <c r="B25" s="229">
        <v>29.34163961548904</v>
      </c>
      <c r="C25" s="229">
        <v>23.619093641728799</v>
      </c>
      <c r="D25" s="229">
        <v>22.16087645680609</v>
      </c>
      <c r="E25" s="229">
        <v>21.785285907275622</v>
      </c>
      <c r="F25" s="229">
        <v>19.929365895846558</v>
      </c>
      <c r="G25" s="229">
        <v>26.38098069297374</v>
      </c>
      <c r="H25" s="229">
        <v>23.92842690029957</v>
      </c>
      <c r="I25" s="229">
        <v>26.778683519572489</v>
      </c>
      <c r="J25" s="229">
        <v>22.757430697196099</v>
      </c>
      <c r="K25" s="229">
        <v>20.26073189091224</v>
      </c>
      <c r="L25" s="229">
        <v>24.34824200422425</v>
      </c>
      <c r="M25" s="229">
        <v>22.1829887342777</v>
      </c>
      <c r="N25" s="229">
        <v>15.35578338712547</v>
      </c>
      <c r="O25" s="229">
        <v>10.848458169610289</v>
      </c>
      <c r="P25" s="229">
        <v>10.605382202144019</v>
      </c>
      <c r="Q25" s="229">
        <v>15.33367111013299</v>
      </c>
      <c r="R25" s="229">
        <v>14.07422579712494</v>
      </c>
      <c r="S25" s="229">
        <v>13.676522970416659</v>
      </c>
      <c r="T25" s="229">
        <v>14.052193061343999</v>
      </c>
      <c r="U25" s="229">
        <v>17.23381567593475</v>
      </c>
      <c r="V25" s="229">
        <v>16.91947136168956</v>
      </c>
      <c r="W25" s="229">
        <v>20.533158326028971</v>
      </c>
      <c r="X25" s="229">
        <v>20.739088849872971</v>
      </c>
      <c r="Y25" s="229">
        <v>18.551405141264379</v>
      </c>
      <c r="DA25" s="73" t="s">
        <v>2908</v>
      </c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2909</v>
      </c>
    </row>
    <row r="27" spans="1:105" ht="12" customHeight="1" x14ac:dyDescent="0.25">
      <c r="A27" s="57" t="s">
        <v>2910</v>
      </c>
      <c r="B27" s="261">
        <v>2.4958699641733189</v>
      </c>
      <c r="C27" s="261">
        <v>2.6439323711721379</v>
      </c>
      <c r="D27" s="261">
        <v>2.6974051752175598</v>
      </c>
      <c r="E27" s="261">
        <v>4.4518787564128397</v>
      </c>
      <c r="F27" s="261">
        <v>4.8955133626045253</v>
      </c>
      <c r="G27" s="261">
        <v>3.965983150544524</v>
      </c>
      <c r="H27" s="261">
        <v>4.2513209712106166</v>
      </c>
      <c r="I27" s="261">
        <v>4.7553693568698758</v>
      </c>
      <c r="J27" s="261">
        <v>4.8441709736140446</v>
      </c>
      <c r="K27" s="261">
        <v>4.0547354691803177</v>
      </c>
      <c r="L27" s="261">
        <v>3.985140576380557</v>
      </c>
      <c r="M27" s="261">
        <v>5.5434093571473912</v>
      </c>
      <c r="N27" s="261">
        <v>3.6119763825358451</v>
      </c>
      <c r="O27" s="261">
        <v>2.4902800373693581</v>
      </c>
      <c r="P27" s="261">
        <v>2.3363919102384401</v>
      </c>
      <c r="Q27" s="261">
        <v>2.3114522541267211</v>
      </c>
      <c r="R27" s="261">
        <v>0.99526916651741859</v>
      </c>
      <c r="S27" s="261">
        <v>1.2308585688832649</v>
      </c>
      <c r="T27" s="261">
        <v>4.7758688543108683</v>
      </c>
      <c r="U27" s="261">
        <v>1.8066472060981951</v>
      </c>
      <c r="V27" s="261">
        <v>1.7909870099674849</v>
      </c>
      <c r="W27" s="261">
        <v>1.9999342151042929</v>
      </c>
      <c r="X27" s="261">
        <v>1.876187527792103</v>
      </c>
      <c r="Y27" s="261">
        <v>1.857856184970389</v>
      </c>
      <c r="DA27" s="70" t="s">
        <v>2911</v>
      </c>
    </row>
    <row r="28" spans="1:105" ht="12" customHeight="1" x14ac:dyDescent="0.25">
      <c r="A28" s="57" t="s">
        <v>2912</v>
      </c>
      <c r="B28" s="261">
        <f t="shared" ref="B28:Y28" si="0">B29+B35+B46+B47</f>
        <v>4.8035960755512415</v>
      </c>
      <c r="C28" s="261">
        <f t="shared" si="0"/>
        <v>3.8668560788130413</v>
      </c>
      <c r="D28" s="261">
        <f t="shared" si="0"/>
        <v>3.7012276161120194</v>
      </c>
      <c r="E28" s="261">
        <f t="shared" si="0"/>
        <v>3.81899230270432</v>
      </c>
      <c r="F28" s="261">
        <f t="shared" si="0"/>
        <v>3.4973064391417976</v>
      </c>
      <c r="G28" s="261">
        <f t="shared" si="0"/>
        <v>4.2113468129881682</v>
      </c>
      <c r="H28" s="261">
        <f t="shared" si="0"/>
        <v>4.2034195514113035</v>
      </c>
      <c r="I28" s="261">
        <f t="shared" si="0"/>
        <v>4.665605940866878</v>
      </c>
      <c r="J28" s="261">
        <f t="shared" si="0"/>
        <v>4.1659347355820913</v>
      </c>
      <c r="K28" s="261">
        <f t="shared" si="0"/>
        <v>3.4959296018544275</v>
      </c>
      <c r="L28" s="261">
        <f t="shared" si="0"/>
        <v>4.028244375293828</v>
      </c>
      <c r="M28" s="261">
        <f t="shared" si="0"/>
        <v>4.2542780067277031</v>
      </c>
      <c r="N28" s="261">
        <f t="shared" si="0"/>
        <v>3.0993135884267429</v>
      </c>
      <c r="O28" s="261">
        <f t="shared" si="0"/>
        <v>2.6900730506522077</v>
      </c>
      <c r="P28" s="261">
        <f t="shared" si="0"/>
        <v>2.0062505935513801</v>
      </c>
      <c r="Q28" s="261">
        <f t="shared" si="0"/>
        <v>2.8588548147085926</v>
      </c>
      <c r="R28" s="261">
        <f t="shared" si="0"/>
        <v>2.5958156919624704</v>
      </c>
      <c r="S28" s="261">
        <f t="shared" si="0"/>
        <v>3.1248166659645435</v>
      </c>
      <c r="T28" s="261">
        <f t="shared" si="0"/>
        <v>2.9638166895145623</v>
      </c>
      <c r="U28" s="261">
        <f t="shared" si="0"/>
        <v>2.9400129848437624</v>
      </c>
      <c r="V28" s="261">
        <f t="shared" si="0"/>
        <v>2.660117361387059</v>
      </c>
      <c r="W28" s="261">
        <f t="shared" si="0"/>
        <v>3.23134093939903</v>
      </c>
      <c r="X28" s="261">
        <f t="shared" si="0"/>
        <v>3.368010693916677</v>
      </c>
      <c r="Y28" s="261">
        <f t="shared" si="0"/>
        <v>2.9444515554205779</v>
      </c>
      <c r="DA28" s="70"/>
    </row>
    <row r="29" spans="1:105" ht="12" customHeight="1" x14ac:dyDescent="0.25">
      <c r="A29" s="60" t="s">
        <v>2913</v>
      </c>
      <c r="B29" s="329">
        <v>2.077091001973248</v>
      </c>
      <c r="C29" s="329">
        <v>1.62997435563989</v>
      </c>
      <c r="D29" s="329">
        <v>1.5734733452888801</v>
      </c>
      <c r="E29" s="329">
        <v>1.5686139452256631</v>
      </c>
      <c r="F29" s="329">
        <v>1.381584344240643</v>
      </c>
      <c r="G29" s="329">
        <v>1.6591668635765979</v>
      </c>
      <c r="H29" s="329">
        <v>1.7728796740329591</v>
      </c>
      <c r="I29" s="329">
        <v>1.953934303125239</v>
      </c>
      <c r="J29" s="329">
        <v>1.762741472181478</v>
      </c>
      <c r="K29" s="329">
        <v>1.4200877995732319</v>
      </c>
      <c r="L29" s="329">
        <v>1.6269468631868611</v>
      </c>
      <c r="M29" s="329">
        <v>1.8090597036001159</v>
      </c>
      <c r="N29" s="329">
        <v>1.3734767599434199</v>
      </c>
      <c r="O29" s="329">
        <v>1.283181645015673</v>
      </c>
      <c r="P29" s="329">
        <v>0.86439714155548597</v>
      </c>
      <c r="Q29" s="329">
        <v>1.284080102627668</v>
      </c>
      <c r="R29" s="329">
        <v>1.2214588488819369</v>
      </c>
      <c r="S29" s="329">
        <v>1.5500937394154379</v>
      </c>
      <c r="T29" s="329">
        <v>1.259176745086521</v>
      </c>
      <c r="U29" s="329">
        <v>1.2904573516335389</v>
      </c>
      <c r="V29" s="329">
        <v>1.083207145190042</v>
      </c>
      <c r="W29" s="329">
        <v>1.3295186077440539</v>
      </c>
      <c r="X29" s="329">
        <v>1.438687019522882</v>
      </c>
      <c r="Y29" s="329">
        <v>1.2181856329459599</v>
      </c>
      <c r="DA29" s="72" t="s">
        <v>2914</v>
      </c>
    </row>
    <row r="30" spans="1:105" ht="12" customHeight="1" x14ac:dyDescent="0.25">
      <c r="A30" s="59" t="s">
        <v>28</v>
      </c>
      <c r="B30" s="230">
        <v>0</v>
      </c>
      <c r="C30" s="230">
        <v>0</v>
      </c>
      <c r="D30" s="230">
        <v>0</v>
      </c>
      <c r="E30" s="230">
        <v>0</v>
      </c>
      <c r="F30" s="230">
        <v>0</v>
      </c>
      <c r="G30" s="230">
        <v>0</v>
      </c>
      <c r="H30" s="230">
        <v>0</v>
      </c>
      <c r="I30" s="230">
        <v>0</v>
      </c>
      <c r="J30" s="230">
        <v>0</v>
      </c>
      <c r="K30" s="230">
        <v>0</v>
      </c>
      <c r="L30" s="230">
        <v>0</v>
      </c>
      <c r="M30" s="230">
        <v>0</v>
      </c>
      <c r="N30" s="230">
        <v>0</v>
      </c>
      <c r="O30" s="230">
        <v>0</v>
      </c>
      <c r="P30" s="230">
        <v>0</v>
      </c>
      <c r="Q30" s="230">
        <v>0</v>
      </c>
      <c r="R30" s="230">
        <v>0</v>
      </c>
      <c r="S30" s="230">
        <v>0</v>
      </c>
      <c r="T30" s="230">
        <v>0</v>
      </c>
      <c r="U30" s="230">
        <v>0</v>
      </c>
      <c r="V30" s="230">
        <v>0</v>
      </c>
      <c r="W30" s="230">
        <v>0</v>
      </c>
      <c r="X30" s="230">
        <v>0</v>
      </c>
      <c r="Y30" s="230">
        <v>0</v>
      </c>
      <c r="DA30" s="71" t="s">
        <v>2915</v>
      </c>
    </row>
    <row r="31" spans="1:105" ht="12" customHeight="1" x14ac:dyDescent="0.25">
      <c r="A31" s="59" t="s">
        <v>31</v>
      </c>
      <c r="B31" s="295">
        <v>0</v>
      </c>
      <c r="C31" s="295">
        <v>0</v>
      </c>
      <c r="D31" s="295">
        <v>0</v>
      </c>
      <c r="E31" s="295">
        <v>0</v>
      </c>
      <c r="F31" s="295">
        <v>0</v>
      </c>
      <c r="G31" s="295">
        <v>0</v>
      </c>
      <c r="H31" s="295">
        <v>0</v>
      </c>
      <c r="I31" s="295">
        <v>0</v>
      </c>
      <c r="J31" s="295">
        <v>0</v>
      </c>
      <c r="K31" s="295">
        <v>0</v>
      </c>
      <c r="L31" s="295">
        <v>0</v>
      </c>
      <c r="M31" s="295">
        <v>0</v>
      </c>
      <c r="N31" s="295">
        <v>0</v>
      </c>
      <c r="O31" s="295">
        <v>0</v>
      </c>
      <c r="P31" s="295">
        <v>0.48172622659695802</v>
      </c>
      <c r="Q31" s="295">
        <v>0.45733035958912971</v>
      </c>
      <c r="R31" s="295">
        <v>0.41800154577048648</v>
      </c>
      <c r="S31" s="295">
        <v>0.22418124280983431</v>
      </c>
      <c r="T31" s="295">
        <v>0.54472572930906626</v>
      </c>
      <c r="U31" s="295">
        <v>0.52896297760822431</v>
      </c>
      <c r="V31" s="295">
        <v>0.28624978186154659</v>
      </c>
      <c r="W31" s="295">
        <v>0.45088967755857801</v>
      </c>
      <c r="X31" s="295">
        <v>0.62778836124573589</v>
      </c>
      <c r="Y31" s="295">
        <v>0.19953220516239381</v>
      </c>
      <c r="DA31" s="122" t="s">
        <v>2916</v>
      </c>
    </row>
    <row r="32" spans="1:105" ht="12" customHeight="1" x14ac:dyDescent="0.25">
      <c r="A32" s="59" t="s">
        <v>159</v>
      </c>
      <c r="B32" s="295">
        <v>1.0473929907919679</v>
      </c>
      <c r="C32" s="295">
        <v>0.55630806488018536</v>
      </c>
      <c r="D32" s="295">
        <v>0.53799078719837379</v>
      </c>
      <c r="E32" s="295">
        <v>0.53775428078145737</v>
      </c>
      <c r="F32" s="295">
        <v>0</v>
      </c>
      <c r="G32" s="295">
        <v>0</v>
      </c>
      <c r="H32" s="295">
        <v>0</v>
      </c>
      <c r="I32" s="295">
        <v>0</v>
      </c>
      <c r="J32" s="295">
        <v>0</v>
      </c>
      <c r="K32" s="295">
        <v>0</v>
      </c>
      <c r="L32" s="295">
        <v>0</v>
      </c>
      <c r="M32" s="295">
        <v>0</v>
      </c>
      <c r="N32" s="295">
        <v>0</v>
      </c>
      <c r="O32" s="295">
        <v>0.2340456245427735</v>
      </c>
      <c r="P32" s="295">
        <v>0</v>
      </c>
      <c r="Q32" s="295">
        <v>0.41482973792032479</v>
      </c>
      <c r="R32" s="295">
        <v>0.71981769287726438</v>
      </c>
      <c r="S32" s="295">
        <v>0.33308258362996218</v>
      </c>
      <c r="T32" s="295">
        <v>0.57015186338170043</v>
      </c>
      <c r="U32" s="295">
        <v>0.56611441234329063</v>
      </c>
      <c r="V32" s="295">
        <v>0.65807043992308434</v>
      </c>
      <c r="W32" s="295">
        <v>0.72199642475557635</v>
      </c>
      <c r="X32" s="295">
        <v>0.66544453042452412</v>
      </c>
      <c r="Y32" s="295">
        <v>0.81746352679091028</v>
      </c>
      <c r="DA32" s="122" t="s">
        <v>2917</v>
      </c>
    </row>
    <row r="33" spans="1:105" ht="12" customHeight="1" x14ac:dyDescent="0.25">
      <c r="A33" s="59" t="s">
        <v>32</v>
      </c>
      <c r="B33" s="295">
        <v>1.029698011181281</v>
      </c>
      <c r="C33" s="295">
        <v>1.0736662907597041</v>
      </c>
      <c r="D33" s="295">
        <v>1.035482558090506</v>
      </c>
      <c r="E33" s="295">
        <v>1.019603923470046</v>
      </c>
      <c r="F33" s="295">
        <v>1.0727205977466541</v>
      </c>
      <c r="G33" s="295">
        <v>1.1980005297340199</v>
      </c>
      <c r="H33" s="295">
        <v>1.4708970431660819</v>
      </c>
      <c r="I33" s="295">
        <v>1.5021592459029891</v>
      </c>
      <c r="J33" s="295">
        <v>1.377709193677598</v>
      </c>
      <c r="K33" s="295">
        <v>1.046639952441631</v>
      </c>
      <c r="L33" s="295">
        <v>1.109142418905531</v>
      </c>
      <c r="M33" s="295">
        <v>0.41802901557484862</v>
      </c>
      <c r="N33" s="295">
        <v>0</v>
      </c>
      <c r="O33" s="295">
        <v>0.2233602387894042</v>
      </c>
      <c r="P33" s="295">
        <v>0</v>
      </c>
      <c r="Q33" s="295">
        <v>0</v>
      </c>
      <c r="R33" s="295">
        <v>0</v>
      </c>
      <c r="S33" s="295">
        <v>1.401002077069201E-3</v>
      </c>
      <c r="T33" s="295">
        <v>3.5687042408845161E-3</v>
      </c>
      <c r="U33" s="295">
        <v>1.088016409028647E-2</v>
      </c>
      <c r="V33" s="295">
        <v>4.6261540921876971E-3</v>
      </c>
      <c r="W33" s="295">
        <v>5.6418910853649846E-4</v>
      </c>
      <c r="X33" s="295">
        <v>1.0986532084291459E-2</v>
      </c>
      <c r="Y33" s="295">
        <v>1.808433770595793E-2</v>
      </c>
      <c r="DA33" s="122" t="s">
        <v>2918</v>
      </c>
    </row>
    <row r="34" spans="1:105" ht="12" customHeight="1" x14ac:dyDescent="0.25">
      <c r="A34" s="59" t="s">
        <v>35</v>
      </c>
      <c r="B34" s="295">
        <v>0</v>
      </c>
      <c r="C34" s="295">
        <v>0</v>
      </c>
      <c r="D34" s="295">
        <v>0</v>
      </c>
      <c r="E34" s="295">
        <v>1.1255740974159781E-2</v>
      </c>
      <c r="F34" s="295">
        <v>0.30886374649398962</v>
      </c>
      <c r="G34" s="295">
        <v>0.46116633384257733</v>
      </c>
      <c r="H34" s="295">
        <v>0.30198263086687738</v>
      </c>
      <c r="I34" s="295">
        <v>0.45177505722225009</v>
      </c>
      <c r="J34" s="295">
        <v>0.38503227850388022</v>
      </c>
      <c r="K34" s="295">
        <v>0.37344784713160051</v>
      </c>
      <c r="L34" s="295">
        <v>0.51780444428133054</v>
      </c>
      <c r="M34" s="295">
        <v>1.391030688025267</v>
      </c>
      <c r="N34" s="295">
        <v>1.3734767599434199</v>
      </c>
      <c r="O34" s="295">
        <v>0.82577578168349564</v>
      </c>
      <c r="P34" s="295">
        <v>0.38267091495852801</v>
      </c>
      <c r="Q34" s="295">
        <v>0.41192000511821358</v>
      </c>
      <c r="R34" s="295">
        <v>8.3639610234185882E-2</v>
      </c>
      <c r="S34" s="295">
        <v>0.99142891089857232</v>
      </c>
      <c r="T34" s="295">
        <v>0.14073044815487029</v>
      </c>
      <c r="U34" s="295">
        <v>0.18449979759173801</v>
      </c>
      <c r="V34" s="295">
        <v>0.13426076931322339</v>
      </c>
      <c r="W34" s="295">
        <v>0.1560683163213632</v>
      </c>
      <c r="X34" s="295">
        <v>0.13446759576833051</v>
      </c>
      <c r="Y34" s="295">
        <v>0.18310556328669861</v>
      </c>
      <c r="DA34" s="122" t="s">
        <v>2919</v>
      </c>
    </row>
    <row r="35" spans="1:105" ht="12" customHeight="1" x14ac:dyDescent="0.25">
      <c r="A35" s="60" t="s">
        <v>2920</v>
      </c>
      <c r="B35" s="329">
        <v>2.51318285441788</v>
      </c>
      <c r="C35" s="329">
        <v>2.0109045974319431</v>
      </c>
      <c r="D35" s="329">
        <v>1.897206819949844</v>
      </c>
      <c r="E35" s="329">
        <v>1.869875899665594</v>
      </c>
      <c r="F35" s="329">
        <v>1.6973021493794</v>
      </c>
      <c r="G35" s="329">
        <v>2.2132070305616112</v>
      </c>
      <c r="H35" s="329">
        <v>2.067179110608206</v>
      </c>
      <c r="I35" s="329">
        <v>2.3052298123681458</v>
      </c>
      <c r="J35" s="329">
        <v>1.9891615562541141</v>
      </c>
      <c r="K35" s="329">
        <v>1.729283215171767</v>
      </c>
      <c r="L35" s="329">
        <v>2.060687206433415</v>
      </c>
      <c r="M35" s="329">
        <v>1.971422631576528</v>
      </c>
      <c r="N35" s="329">
        <v>1.417120898352054</v>
      </c>
      <c r="O35" s="329">
        <v>1.1940469579981281</v>
      </c>
      <c r="P35" s="329">
        <v>0.94216183573619849</v>
      </c>
      <c r="Q35" s="329">
        <v>1.3772146903606921</v>
      </c>
      <c r="R35" s="329">
        <v>1.2892911023525491</v>
      </c>
      <c r="S35" s="329">
        <v>1.4695213394650659</v>
      </c>
      <c r="T35" s="329">
        <v>1.296446025256172</v>
      </c>
      <c r="U35" s="329">
        <v>1.49514134209072</v>
      </c>
      <c r="V35" s="329">
        <v>1.4238344033792829</v>
      </c>
      <c r="W35" s="329">
        <v>1.7308877833554639</v>
      </c>
      <c r="X35" s="329">
        <v>1.768965766035496</v>
      </c>
      <c r="Y35" s="329">
        <v>1.567474795554072</v>
      </c>
      <c r="DA35" s="72" t="s">
        <v>2921</v>
      </c>
    </row>
    <row r="36" spans="1:105" ht="12" customHeight="1" x14ac:dyDescent="0.25">
      <c r="A36" s="64" t="s">
        <v>28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2922</v>
      </c>
    </row>
    <row r="37" spans="1:105" ht="12" customHeight="1" x14ac:dyDescent="0.25">
      <c r="A37" s="64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2923</v>
      </c>
    </row>
    <row r="38" spans="1:105" ht="12" customHeight="1" x14ac:dyDescent="0.25">
      <c r="A38" s="64" t="s">
        <v>31</v>
      </c>
      <c r="B38" s="229">
        <v>0</v>
      </c>
      <c r="C38" s="229">
        <v>0</v>
      </c>
      <c r="D38" s="229">
        <v>0</v>
      </c>
      <c r="E38" s="229">
        <v>0</v>
      </c>
      <c r="F38" s="229">
        <v>0</v>
      </c>
      <c r="G38" s="229">
        <v>0</v>
      </c>
      <c r="H38" s="229">
        <v>0</v>
      </c>
      <c r="I38" s="229">
        <v>0</v>
      </c>
      <c r="J38" s="229">
        <v>0</v>
      </c>
      <c r="K38" s="229">
        <v>0</v>
      </c>
      <c r="L38" s="229">
        <v>0</v>
      </c>
      <c r="M38" s="229">
        <v>0</v>
      </c>
      <c r="N38" s="229">
        <v>0</v>
      </c>
      <c r="O38" s="229">
        <v>0</v>
      </c>
      <c r="P38" s="229">
        <v>4.62387710498336E-2</v>
      </c>
      <c r="Q38" s="229">
        <v>4.8067075994364897E-2</v>
      </c>
      <c r="R38" s="229">
        <v>5.101450412504923E-2</v>
      </c>
      <c r="S38" s="229">
        <v>5.2284802247982251E-2</v>
      </c>
      <c r="T38" s="229">
        <v>6.8356467818982067E-2</v>
      </c>
      <c r="U38" s="229">
        <v>4.0559302731394617E-2</v>
      </c>
      <c r="V38" s="229">
        <v>1.40343917700662E-2</v>
      </c>
      <c r="W38" s="229">
        <v>2.285770322530865E-2</v>
      </c>
      <c r="X38" s="229">
        <v>3.8746364825518777E-2</v>
      </c>
      <c r="Y38" s="229">
        <v>1.0570928441003409E-2</v>
      </c>
      <c r="DA38" s="73" t="s">
        <v>2924</v>
      </c>
    </row>
    <row r="39" spans="1:105" ht="12" customHeight="1" x14ac:dyDescent="0.25">
      <c r="A39" s="64" t="s">
        <v>159</v>
      </c>
      <c r="B39" s="229">
        <v>6.8618553811846422E-2</v>
      </c>
      <c r="C39" s="229">
        <v>3.3245938176906277E-2</v>
      </c>
      <c r="D39" s="229">
        <v>3.4823620079348222E-2</v>
      </c>
      <c r="E39" s="229">
        <v>3.5978014422668257E-2</v>
      </c>
      <c r="F39" s="229">
        <v>0</v>
      </c>
      <c r="G39" s="229">
        <v>0</v>
      </c>
      <c r="H39" s="229">
        <v>0</v>
      </c>
      <c r="I39" s="229">
        <v>0</v>
      </c>
      <c r="J39" s="229">
        <v>0</v>
      </c>
      <c r="K39" s="229">
        <v>0</v>
      </c>
      <c r="L39" s="229">
        <v>0</v>
      </c>
      <c r="M39" s="229">
        <v>0</v>
      </c>
      <c r="N39" s="229">
        <v>0</v>
      </c>
      <c r="O39" s="229">
        <v>5.7483910308198473E-2</v>
      </c>
      <c r="P39" s="229">
        <v>0</v>
      </c>
      <c r="Q39" s="229">
        <v>4.3600106835795287E-2</v>
      </c>
      <c r="R39" s="229">
        <v>8.7849298726596664E-2</v>
      </c>
      <c r="S39" s="229">
        <v>7.768338153122066E-2</v>
      </c>
      <c r="T39" s="229">
        <v>7.1547139054030359E-2</v>
      </c>
      <c r="U39" s="229">
        <v>4.3407963889380702E-2</v>
      </c>
      <c r="V39" s="229">
        <v>3.2264193551935938E-2</v>
      </c>
      <c r="W39" s="229">
        <v>3.6601370198040988E-2</v>
      </c>
      <c r="X39" s="229">
        <v>4.1070459630394698E-2</v>
      </c>
      <c r="Y39" s="229">
        <v>4.3308038608624741E-2</v>
      </c>
      <c r="DA39" s="73" t="s">
        <v>2925</v>
      </c>
    </row>
    <row r="40" spans="1:105" ht="12" customHeight="1" x14ac:dyDescent="0.25">
      <c r="A40" s="64" t="s">
        <v>32</v>
      </c>
      <c r="B40" s="229">
        <v>6.7459290840554853E-2</v>
      </c>
      <c r="C40" s="229">
        <v>6.4164166185354865E-2</v>
      </c>
      <c r="D40" s="229">
        <v>6.702577824708969E-2</v>
      </c>
      <c r="E40" s="229">
        <v>6.8215774332296808E-2</v>
      </c>
      <c r="F40" s="229">
        <v>6.4235039471491534E-2</v>
      </c>
      <c r="G40" s="229">
        <v>5.4846157360365369E-2</v>
      </c>
      <c r="H40" s="229">
        <v>0.10671494675777481</v>
      </c>
      <c r="I40" s="229">
        <v>0.10437205646939481</v>
      </c>
      <c r="J40" s="229">
        <v>0.1136987447152198</v>
      </c>
      <c r="K40" s="229">
        <v>6.4759048586556858E-2</v>
      </c>
      <c r="L40" s="229">
        <v>6.0074912188572978E-2</v>
      </c>
      <c r="M40" s="229">
        <v>4.0270368430101948E-2</v>
      </c>
      <c r="N40" s="229">
        <v>0</v>
      </c>
      <c r="O40" s="229">
        <v>5.4859474335703158E-2</v>
      </c>
      <c r="P40" s="229">
        <v>0</v>
      </c>
      <c r="Q40" s="229">
        <v>0</v>
      </c>
      <c r="R40" s="229">
        <v>0</v>
      </c>
      <c r="S40" s="229">
        <v>3.2674953368294109E-4</v>
      </c>
      <c r="T40" s="229">
        <v>4.4782906969881411E-4</v>
      </c>
      <c r="U40" s="229">
        <v>8.3425851673124129E-4</v>
      </c>
      <c r="V40" s="229">
        <v>2.268133044372421E-4</v>
      </c>
      <c r="W40" s="229">
        <v>2.8601380443452989E-5</v>
      </c>
      <c r="X40" s="229">
        <v>6.7807593543231742E-4</v>
      </c>
      <c r="Y40" s="229">
        <v>9.5808212833128545E-4</v>
      </c>
      <c r="DA40" s="73" t="s">
        <v>2926</v>
      </c>
    </row>
    <row r="41" spans="1:105" ht="12" customHeight="1" x14ac:dyDescent="0.25">
      <c r="A41" s="64" t="s">
        <v>33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0</v>
      </c>
      <c r="T41" s="229">
        <v>0</v>
      </c>
      <c r="U41" s="229">
        <v>0</v>
      </c>
      <c r="V41" s="229">
        <v>0</v>
      </c>
      <c r="W41" s="229">
        <v>0</v>
      </c>
      <c r="X41" s="229">
        <v>0</v>
      </c>
      <c r="Y41" s="229">
        <v>0</v>
      </c>
      <c r="DA41" s="73" t="s">
        <v>2927</v>
      </c>
    </row>
    <row r="42" spans="1:105" ht="12" customHeight="1" x14ac:dyDescent="0.25">
      <c r="A42" s="64" t="s">
        <v>35</v>
      </c>
      <c r="B42" s="229">
        <v>0</v>
      </c>
      <c r="C42" s="229">
        <v>0</v>
      </c>
      <c r="D42" s="229">
        <v>0</v>
      </c>
      <c r="E42" s="229">
        <v>7.5305622954345824E-4</v>
      </c>
      <c r="F42" s="229">
        <v>1.849491376322001E-2</v>
      </c>
      <c r="G42" s="229">
        <v>2.111284652006655E-2</v>
      </c>
      <c r="H42" s="229">
        <v>2.1909120372807012E-2</v>
      </c>
      <c r="I42" s="229">
        <v>3.1389942119964757E-2</v>
      </c>
      <c r="J42" s="229">
        <v>3.1775709229226963E-2</v>
      </c>
      <c r="K42" s="229">
        <v>2.3106443835363779E-2</v>
      </c>
      <c r="L42" s="229">
        <v>2.8046043493449021E-2</v>
      </c>
      <c r="M42" s="229">
        <v>0.13400342133505741</v>
      </c>
      <c r="N42" s="229">
        <v>0.173076254059565</v>
      </c>
      <c r="O42" s="229">
        <v>0.20281866435961199</v>
      </c>
      <c r="P42" s="229">
        <v>3.6730889553584153E-2</v>
      </c>
      <c r="Q42" s="229">
        <v>4.3294283387187958E-2</v>
      </c>
      <c r="R42" s="229">
        <v>1.020769727883301E-2</v>
      </c>
      <c r="S42" s="229">
        <v>0.23122659103659099</v>
      </c>
      <c r="T42" s="229">
        <v>1.76599632307642E-2</v>
      </c>
      <c r="U42" s="229">
        <v>1.4146893943770011E-2</v>
      </c>
      <c r="V42" s="229">
        <v>6.582601473574725E-3</v>
      </c>
      <c r="W42" s="229">
        <v>7.9118317293565797E-3</v>
      </c>
      <c r="X42" s="229">
        <v>8.2991830439664901E-3</v>
      </c>
      <c r="Y42" s="229">
        <v>9.7006686468381481E-3</v>
      </c>
      <c r="DA42" s="73" t="s">
        <v>2928</v>
      </c>
    </row>
    <row r="43" spans="1:105" ht="12" customHeight="1" x14ac:dyDescent="0.25">
      <c r="A43" s="64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2929</v>
      </c>
    </row>
    <row r="44" spans="1:105" ht="12" customHeight="1" x14ac:dyDescent="0.25">
      <c r="A44" s="64" t="s">
        <v>38</v>
      </c>
      <c r="B44" s="229">
        <v>2.377105009765478</v>
      </c>
      <c r="C44" s="229">
        <v>1.913494493069682</v>
      </c>
      <c r="D44" s="229">
        <v>1.7953574216234061</v>
      </c>
      <c r="E44" s="229">
        <v>1.764929054681085</v>
      </c>
      <c r="F44" s="229">
        <v>1.6145721961446891</v>
      </c>
      <c r="G44" s="229">
        <v>2.1372480266811791</v>
      </c>
      <c r="H44" s="229">
        <v>1.938555043477624</v>
      </c>
      <c r="I44" s="229">
        <v>2.1694678137787862</v>
      </c>
      <c r="J44" s="229">
        <v>1.843687102309667</v>
      </c>
      <c r="K44" s="229">
        <v>1.641417722749847</v>
      </c>
      <c r="L44" s="229">
        <v>1.9725662507513919</v>
      </c>
      <c r="M44" s="229">
        <v>1.797148841811369</v>
      </c>
      <c r="N44" s="229">
        <v>1.2440446442924891</v>
      </c>
      <c r="O44" s="229">
        <v>0.87888490899461402</v>
      </c>
      <c r="P44" s="229">
        <v>0.85919217513278079</v>
      </c>
      <c r="Q44" s="229">
        <v>1.2422532241433439</v>
      </c>
      <c r="R44" s="229">
        <v>1.1402196022220701</v>
      </c>
      <c r="S44" s="229">
        <v>1.107999815115589</v>
      </c>
      <c r="T44" s="229">
        <v>1.138434626082697</v>
      </c>
      <c r="U44" s="229">
        <v>1.396192923009443</v>
      </c>
      <c r="V44" s="229">
        <v>1.370726403279269</v>
      </c>
      <c r="W44" s="229">
        <v>1.663488276822314</v>
      </c>
      <c r="X44" s="229">
        <v>1.6801716826001829</v>
      </c>
      <c r="Y44" s="229">
        <v>1.5029370777292741</v>
      </c>
      <c r="DA44" s="73" t="s">
        <v>2930</v>
      </c>
    </row>
    <row r="45" spans="1:105" ht="12" customHeight="1" x14ac:dyDescent="0.25">
      <c r="A45" s="64" t="s">
        <v>39</v>
      </c>
      <c r="B45" s="229">
        <v>0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0</v>
      </c>
      <c r="Y45" s="229">
        <v>0</v>
      </c>
      <c r="DA45" s="73" t="s">
        <v>2931</v>
      </c>
    </row>
    <row r="46" spans="1:105" ht="12" customHeight="1" x14ac:dyDescent="0.25">
      <c r="A46" s="60" t="s">
        <v>2932</v>
      </c>
      <c r="B46" s="329">
        <v>0.21332221916011279</v>
      </c>
      <c r="C46" s="329">
        <v>0.2259771257412084</v>
      </c>
      <c r="D46" s="329">
        <v>0.23054745087329551</v>
      </c>
      <c r="E46" s="329">
        <v>0.38050245781306308</v>
      </c>
      <c r="F46" s="329">
        <v>0.41841994552175421</v>
      </c>
      <c r="G46" s="329">
        <v>0.33897291884995928</v>
      </c>
      <c r="H46" s="329">
        <v>0.36336076677013812</v>
      </c>
      <c r="I46" s="329">
        <v>0.40644182537349349</v>
      </c>
      <c r="J46" s="329">
        <v>0.41403170714649928</v>
      </c>
      <c r="K46" s="329">
        <v>0.34655858710942872</v>
      </c>
      <c r="L46" s="329">
        <v>0.34061030567355172</v>
      </c>
      <c r="M46" s="329">
        <v>0.47379567155105889</v>
      </c>
      <c r="N46" s="329">
        <v>0.30871593013126869</v>
      </c>
      <c r="O46" s="329">
        <v>0.21284444763840671</v>
      </c>
      <c r="P46" s="329">
        <v>0.1996916162596957</v>
      </c>
      <c r="Q46" s="329">
        <v>0.19756002172023249</v>
      </c>
      <c r="R46" s="329">
        <v>8.5065740727984465E-2</v>
      </c>
      <c r="S46" s="329">
        <v>0.1052015870840397</v>
      </c>
      <c r="T46" s="329">
        <v>0.40819391917186892</v>
      </c>
      <c r="U46" s="329">
        <v>0.1544142911195038</v>
      </c>
      <c r="V46" s="329">
        <v>0.15307581281773369</v>
      </c>
      <c r="W46" s="329">
        <v>0.17093454829951221</v>
      </c>
      <c r="X46" s="329">
        <v>0.1603579083582993</v>
      </c>
      <c r="Y46" s="329">
        <v>0.15879112692054601</v>
      </c>
      <c r="DA46" s="72" t="s">
        <v>2933</v>
      </c>
    </row>
    <row r="47" spans="1:105" ht="12" customHeight="1" x14ac:dyDescent="0.25">
      <c r="A47" s="60" t="s">
        <v>2934</v>
      </c>
      <c r="B47" s="329">
        <v>0</v>
      </c>
      <c r="C47" s="329">
        <v>0</v>
      </c>
      <c r="D47" s="329">
        <v>0</v>
      </c>
      <c r="E47" s="329">
        <v>0</v>
      </c>
      <c r="F47" s="329">
        <v>0</v>
      </c>
      <c r="G47" s="329">
        <v>0</v>
      </c>
      <c r="H47" s="329">
        <v>0</v>
      </c>
      <c r="I47" s="329">
        <v>0</v>
      </c>
      <c r="J47" s="329">
        <v>0</v>
      </c>
      <c r="K47" s="329">
        <v>0</v>
      </c>
      <c r="L47" s="329">
        <v>0</v>
      </c>
      <c r="M47" s="329">
        <v>0</v>
      </c>
      <c r="N47" s="329">
        <v>0</v>
      </c>
      <c r="O47" s="329">
        <v>0</v>
      </c>
      <c r="P47" s="329">
        <v>0</v>
      </c>
      <c r="Q47" s="329">
        <v>0</v>
      </c>
      <c r="R47" s="329">
        <v>0</v>
      </c>
      <c r="S47" s="329">
        <v>0</v>
      </c>
      <c r="T47" s="329">
        <v>0</v>
      </c>
      <c r="U47" s="329">
        <v>0</v>
      </c>
      <c r="V47" s="329">
        <v>0</v>
      </c>
      <c r="W47" s="329">
        <v>0</v>
      </c>
      <c r="X47" s="329">
        <v>0</v>
      </c>
      <c r="Y47" s="329">
        <v>0</v>
      </c>
      <c r="DA47" s="72" t="s">
        <v>2935</v>
      </c>
    </row>
    <row r="48" spans="1:105" ht="12" customHeight="1" x14ac:dyDescent="0.25">
      <c r="A48" s="132" t="s">
        <v>2936</v>
      </c>
      <c r="B48" s="316">
        <v>1.974083816107685</v>
      </c>
      <c r="C48" s="316">
        <v>2.0911923216091441</v>
      </c>
      <c r="D48" s="316">
        <v>2.1334861103814791</v>
      </c>
      <c r="E48" s="316">
        <v>3.521169744602088</v>
      </c>
      <c r="F48" s="316">
        <v>3.8720581758583159</v>
      </c>
      <c r="G48" s="316">
        <v>3.1368553910375252</v>
      </c>
      <c r="H48" s="316">
        <v>3.3625405356908611</v>
      </c>
      <c r="I48" s="316">
        <v>3.7612126520063121</v>
      </c>
      <c r="J48" s="316">
        <v>3.8314494179337091</v>
      </c>
      <c r="K48" s="316">
        <v>3.207053165110656</v>
      </c>
      <c r="L48" s="316">
        <v>3.1520077687030499</v>
      </c>
      <c r="M48" s="316">
        <v>4.3845051445335024</v>
      </c>
      <c r="N48" s="316">
        <v>2.856857217434762</v>
      </c>
      <c r="O48" s="316">
        <v>1.9696625184458161</v>
      </c>
      <c r="P48" s="316">
        <v>1.8479462168672249</v>
      </c>
      <c r="Q48" s="316">
        <v>1.828220440999033</v>
      </c>
      <c r="R48" s="316">
        <v>0.78719836469676885</v>
      </c>
      <c r="S48" s="316">
        <v>0.97353548687570413</v>
      </c>
      <c r="T48" s="316">
        <v>3.7774265280164769</v>
      </c>
      <c r="U48" s="316">
        <v>1.4289498500198901</v>
      </c>
      <c r="V48" s="316">
        <v>1.416563571815308</v>
      </c>
      <c r="W48" s="316">
        <v>1.581828309963687</v>
      </c>
      <c r="X48" s="316">
        <v>1.4839520839477029</v>
      </c>
      <c r="Y48" s="316">
        <v>1.4694530885227339</v>
      </c>
      <c r="DA48" s="139" t="s">
        <v>2937</v>
      </c>
    </row>
    <row r="49" spans="1:105" ht="12" customHeight="1" x14ac:dyDescent="0.25">
      <c r="A49" s="172"/>
      <c r="B49" s="172"/>
      <c r="C49" s="172"/>
      <c r="D49" s="172"/>
      <c r="E49" s="172"/>
      <c r="F49" s="172"/>
      <c r="G49" s="172"/>
      <c r="H49" s="172"/>
      <c r="I49" s="172"/>
      <c r="J49" s="172"/>
      <c r="K49" s="172"/>
      <c r="L49" s="172"/>
      <c r="M49" s="172"/>
      <c r="N49" s="172"/>
      <c r="O49" s="172"/>
      <c r="P49" s="172"/>
      <c r="Q49" s="172"/>
      <c r="R49" s="172"/>
      <c r="S49" s="172"/>
      <c r="T49" s="172"/>
      <c r="U49" s="172"/>
      <c r="V49" s="172"/>
      <c r="W49" s="172"/>
      <c r="X49" s="172"/>
      <c r="Y49" s="172"/>
      <c r="DA49" s="176"/>
    </row>
    <row r="50" spans="1:105" ht="15" customHeight="1" x14ac:dyDescent="0.25">
      <c r="A50" s="32" t="s">
        <v>99</v>
      </c>
      <c r="B50" s="257"/>
      <c r="C50" s="257"/>
      <c r="D50" s="257"/>
      <c r="E50" s="257"/>
      <c r="F50" s="257"/>
      <c r="G50" s="257"/>
      <c r="H50" s="257"/>
      <c r="I50" s="257"/>
      <c r="J50" s="257"/>
      <c r="K50" s="257"/>
      <c r="L50" s="257"/>
      <c r="M50" s="257"/>
      <c r="N50" s="257"/>
      <c r="O50" s="257"/>
      <c r="P50" s="257"/>
      <c r="Q50" s="257"/>
      <c r="R50" s="257"/>
      <c r="S50" s="257"/>
      <c r="T50" s="257"/>
      <c r="U50" s="257"/>
      <c r="V50" s="257"/>
      <c r="W50" s="257"/>
      <c r="X50" s="257"/>
      <c r="Y50" s="257"/>
      <c r="DA50" s="88"/>
    </row>
    <row r="51" spans="1:105" ht="12" customHeight="1" x14ac:dyDescent="0.25">
      <c r="A51" s="172"/>
      <c r="B51" s="172"/>
      <c r="C51" s="172"/>
      <c r="D51" s="172"/>
      <c r="E51" s="172"/>
      <c r="F51" s="172"/>
      <c r="G51" s="172"/>
      <c r="H51" s="172"/>
      <c r="I51" s="172"/>
      <c r="J51" s="172"/>
      <c r="K51" s="172"/>
      <c r="L51" s="172"/>
      <c r="M51" s="172"/>
      <c r="N51" s="172"/>
      <c r="O51" s="172"/>
      <c r="P51" s="172"/>
      <c r="Q51" s="172"/>
      <c r="R51" s="172"/>
      <c r="S51" s="172"/>
      <c r="T51" s="172"/>
      <c r="U51" s="172"/>
      <c r="V51" s="172"/>
      <c r="W51" s="172"/>
      <c r="X51" s="172"/>
      <c r="Y51" s="172"/>
      <c r="DA51" s="176"/>
    </row>
    <row r="52" spans="1:105" ht="12" customHeight="1" x14ac:dyDescent="0.25">
      <c r="A52" s="35" t="s">
        <v>26</v>
      </c>
      <c r="B52" s="232">
        <f t="shared" ref="B52:Y52" si="1">SUM(B$53:B$57,B$58,B$59,B$61:B$64,B$65)</f>
        <v>1</v>
      </c>
      <c r="C52" s="232">
        <f t="shared" si="1"/>
        <v>0.99999999999999978</v>
      </c>
      <c r="D52" s="232">
        <f t="shared" si="1"/>
        <v>1.0000000000000002</v>
      </c>
      <c r="E52" s="232">
        <f t="shared" si="1"/>
        <v>1.0000000000000002</v>
      </c>
      <c r="F52" s="232">
        <f t="shared" si="1"/>
        <v>1</v>
      </c>
      <c r="G52" s="232">
        <f t="shared" si="1"/>
        <v>0.99999999999999956</v>
      </c>
      <c r="H52" s="232">
        <f t="shared" si="1"/>
        <v>1</v>
      </c>
      <c r="I52" s="232">
        <f t="shared" si="1"/>
        <v>0.99999999999999989</v>
      </c>
      <c r="J52" s="232">
        <f t="shared" si="1"/>
        <v>0.99999999999999989</v>
      </c>
      <c r="K52" s="232">
        <f t="shared" si="1"/>
        <v>0.99999999999999978</v>
      </c>
      <c r="L52" s="232">
        <f t="shared" si="1"/>
        <v>1.0000000000000002</v>
      </c>
      <c r="M52" s="232">
        <f t="shared" si="1"/>
        <v>1.0000000000000004</v>
      </c>
      <c r="N52" s="232">
        <f t="shared" si="1"/>
        <v>1</v>
      </c>
      <c r="O52" s="232">
        <f t="shared" si="1"/>
        <v>1</v>
      </c>
      <c r="P52" s="232">
        <f t="shared" si="1"/>
        <v>1.0000000000000004</v>
      </c>
      <c r="Q52" s="232">
        <f t="shared" si="1"/>
        <v>1</v>
      </c>
      <c r="R52" s="232">
        <f t="shared" si="1"/>
        <v>0.99999999999999967</v>
      </c>
      <c r="S52" s="232">
        <f t="shared" si="1"/>
        <v>0.99999999999999978</v>
      </c>
      <c r="T52" s="232">
        <f t="shared" si="1"/>
        <v>0.99999999999999989</v>
      </c>
      <c r="U52" s="232">
        <f t="shared" si="1"/>
        <v>0.99999999999999989</v>
      </c>
      <c r="V52" s="232">
        <f t="shared" si="1"/>
        <v>1.0000000000000002</v>
      </c>
      <c r="W52" s="232">
        <f t="shared" si="1"/>
        <v>1.0000000000000002</v>
      </c>
      <c r="X52" s="232">
        <f t="shared" si="1"/>
        <v>0.99999999999999967</v>
      </c>
      <c r="Y52" s="232">
        <f t="shared" si="1"/>
        <v>1</v>
      </c>
      <c r="DA52" s="95"/>
    </row>
    <row r="53" spans="1:105" ht="12" customHeight="1" x14ac:dyDescent="0.25">
      <c r="A53" s="55" t="s">
        <v>91</v>
      </c>
      <c r="B53" s="299">
        <f t="shared" ref="B53:Y53" si="2">IF(B$6=0,0,B$6/B$5)</f>
        <v>1.0314405501433159E-2</v>
      </c>
      <c r="C53" s="299">
        <f t="shared" si="2"/>
        <v>1.2636959552050839E-2</v>
      </c>
      <c r="D53" s="299">
        <f t="shared" si="2"/>
        <v>1.3319496939323369E-2</v>
      </c>
      <c r="E53" s="299">
        <f t="shared" si="2"/>
        <v>1.828852911726048E-2</v>
      </c>
      <c r="F53" s="299">
        <f t="shared" si="2"/>
        <v>2.0257583932599819E-2</v>
      </c>
      <c r="G53" s="299">
        <f t="shared" si="2"/>
        <v>1.5529700744385325E-2</v>
      </c>
      <c r="H53" s="299">
        <f t="shared" si="2"/>
        <v>1.6801274244311888E-2</v>
      </c>
      <c r="I53" s="299">
        <f t="shared" si="2"/>
        <v>1.6840430349753986E-2</v>
      </c>
      <c r="J53" s="299">
        <f t="shared" si="2"/>
        <v>1.8480461713030864E-2</v>
      </c>
      <c r="K53" s="299">
        <f t="shared" si="2"/>
        <v>1.8143075653281191E-2</v>
      </c>
      <c r="L53" s="299">
        <f t="shared" si="2"/>
        <v>1.6245451081626512E-2</v>
      </c>
      <c r="M53" s="299">
        <f t="shared" si="2"/>
        <v>1.9950508332655294E-2</v>
      </c>
      <c r="N53" s="299">
        <f t="shared" si="2"/>
        <v>1.8926722105772793E-2</v>
      </c>
      <c r="O53" s="299">
        <f t="shared" si="2"/>
        <v>1.6840172767869838E-2</v>
      </c>
      <c r="P53" s="299">
        <f t="shared" si="2"/>
        <v>1.8653207117346981E-2</v>
      </c>
      <c r="Q53" s="299">
        <f t="shared" si="2"/>
        <v>1.4796852264789058E-2</v>
      </c>
      <c r="R53" s="299">
        <f t="shared" si="2"/>
        <v>8.4231580731877198E-3</v>
      </c>
      <c r="S53" s="299">
        <f t="shared" si="2"/>
        <v>8.9204249442432545E-3</v>
      </c>
      <c r="T53" s="299">
        <f t="shared" si="2"/>
        <v>2.2668024015695652E-2</v>
      </c>
      <c r="U53" s="299">
        <f t="shared" si="2"/>
        <v>1.1883524389358326E-2</v>
      </c>
      <c r="V53" s="299">
        <f t="shared" si="2"/>
        <v>1.2289122206366788E-2</v>
      </c>
      <c r="W53" s="299">
        <f t="shared" si="2"/>
        <v>1.1564681772677877E-2</v>
      </c>
      <c r="X53" s="299">
        <f t="shared" si="2"/>
        <v>1.0839352710401004E-2</v>
      </c>
      <c r="Y53" s="299">
        <f t="shared" si="2"/>
        <v>1.1774516764284461E-2</v>
      </c>
      <c r="DA53" s="67"/>
    </row>
    <row r="54" spans="1:105" ht="12" customHeight="1" x14ac:dyDescent="0.25">
      <c r="A54" s="173" t="s">
        <v>92</v>
      </c>
      <c r="B54" s="233">
        <f t="shared" ref="B54:Y54" si="3">IF(B$7=0,0,B$7/B$5)</f>
        <v>1.1211310327644742E-2</v>
      </c>
      <c r="C54" s="233">
        <f t="shared" si="3"/>
        <v>1.3735825600055259E-2</v>
      </c>
      <c r="D54" s="233">
        <f t="shared" si="3"/>
        <v>1.4477714064481929E-2</v>
      </c>
      <c r="E54" s="233">
        <f t="shared" si="3"/>
        <v>1.9878835997022261E-2</v>
      </c>
      <c r="F54" s="233">
        <f t="shared" si="3"/>
        <v>2.2019112970217185E-2</v>
      </c>
      <c r="G54" s="233">
        <f t="shared" si="3"/>
        <v>1.6880109504766653E-2</v>
      </c>
      <c r="H54" s="233">
        <f t="shared" si="3"/>
        <v>1.8262254613382489E-2</v>
      </c>
      <c r="I54" s="233">
        <f t="shared" si="3"/>
        <v>1.8304815597558685E-2</v>
      </c>
      <c r="J54" s="233">
        <f t="shared" si="3"/>
        <v>2.0087458383729214E-2</v>
      </c>
      <c r="K54" s="233">
        <f t="shared" si="3"/>
        <v>1.9720734405740434E-2</v>
      </c>
      <c r="L54" s="233">
        <f t="shared" si="3"/>
        <v>1.7658099001767947E-2</v>
      </c>
      <c r="M54" s="233">
        <f t="shared" si="3"/>
        <v>2.1685335144190541E-2</v>
      </c>
      <c r="N54" s="233">
        <f t="shared" si="3"/>
        <v>2.0572524028013909E-2</v>
      </c>
      <c r="O54" s="233">
        <f t="shared" si="3"/>
        <v>1.8304535617249817E-2</v>
      </c>
      <c r="P54" s="233">
        <f t="shared" si="3"/>
        <v>2.0275225127551075E-2</v>
      </c>
      <c r="Q54" s="233">
        <f t="shared" si="3"/>
        <v>1.6083535070422896E-2</v>
      </c>
      <c r="R54" s="233">
        <f t="shared" si="3"/>
        <v>9.1556066012909946E-3</v>
      </c>
      <c r="S54" s="233">
        <f t="shared" si="3"/>
        <v>9.6961140698296269E-3</v>
      </c>
      <c r="T54" s="233">
        <f t="shared" si="3"/>
        <v>2.4639156538799618E-2</v>
      </c>
      <c r="U54" s="233">
        <f t="shared" si="3"/>
        <v>1.2916874336259045E-2</v>
      </c>
      <c r="V54" s="233">
        <f t="shared" si="3"/>
        <v>1.335774152865955E-2</v>
      </c>
      <c r="W54" s="233">
        <f t="shared" si="3"/>
        <v>1.2570306274649865E-2</v>
      </c>
      <c r="X54" s="233">
        <f t="shared" si="3"/>
        <v>1.1781905120001089E-2</v>
      </c>
      <c r="Y54" s="233">
        <f t="shared" si="3"/>
        <v>1.2798387787265718E-2</v>
      </c>
      <c r="DA54" s="177"/>
    </row>
    <row r="55" spans="1:105" ht="12" customHeight="1" x14ac:dyDescent="0.25">
      <c r="A55" s="173" t="s">
        <v>93</v>
      </c>
      <c r="B55" s="233">
        <f t="shared" ref="B55:Y55" si="4">IF(B$8=0,0,B$8/B$5)</f>
        <v>2.7804049612558952E-2</v>
      </c>
      <c r="C55" s="233">
        <f t="shared" si="4"/>
        <v>3.406484748813704E-2</v>
      </c>
      <c r="D55" s="233">
        <f t="shared" si="4"/>
        <v>3.5904730879915164E-2</v>
      </c>
      <c r="E55" s="233">
        <f t="shared" si="4"/>
        <v>4.9299513272615218E-2</v>
      </c>
      <c r="F55" s="233">
        <f t="shared" si="4"/>
        <v>5.4607400166138652E-2</v>
      </c>
      <c r="G55" s="233">
        <f t="shared" si="4"/>
        <v>4.186267157182131E-2</v>
      </c>
      <c r="H55" s="233">
        <f t="shared" si="4"/>
        <v>4.5290391441188557E-2</v>
      </c>
      <c r="I55" s="233">
        <f t="shared" si="4"/>
        <v>4.5395942681945529E-2</v>
      </c>
      <c r="J55" s="233">
        <f t="shared" si="4"/>
        <v>4.9816896791648441E-2</v>
      </c>
      <c r="K55" s="233">
        <f t="shared" si="4"/>
        <v>4.890742132623626E-2</v>
      </c>
      <c r="L55" s="233">
        <f t="shared" si="4"/>
        <v>4.3792085524384509E-2</v>
      </c>
      <c r="M55" s="233">
        <f t="shared" si="4"/>
        <v>5.3779631157592551E-2</v>
      </c>
      <c r="N55" s="233">
        <f t="shared" si="4"/>
        <v>5.1019859589474498E-2</v>
      </c>
      <c r="O55" s="233">
        <f t="shared" si="4"/>
        <v>4.5395248330779556E-2</v>
      </c>
      <c r="P55" s="233">
        <f t="shared" si="4"/>
        <v>5.028255831632665E-2</v>
      </c>
      <c r="Q55" s="233">
        <f t="shared" si="4"/>
        <v>3.988716697464878E-2</v>
      </c>
      <c r="R55" s="233">
        <f t="shared" si="4"/>
        <v>2.2705904371201673E-2</v>
      </c>
      <c r="S55" s="233">
        <f t="shared" si="4"/>
        <v>2.4046362893177468E-2</v>
      </c>
      <c r="T55" s="233">
        <f t="shared" si="4"/>
        <v>6.1105108216223059E-2</v>
      </c>
      <c r="U55" s="233">
        <f t="shared" si="4"/>
        <v>3.203384835392243E-2</v>
      </c>
      <c r="V55" s="233">
        <f t="shared" si="4"/>
        <v>3.3127198991075697E-2</v>
      </c>
      <c r="W55" s="233">
        <f t="shared" si="4"/>
        <v>3.1174359561131657E-2</v>
      </c>
      <c r="X55" s="233">
        <f t="shared" si="4"/>
        <v>2.9219124697602697E-2</v>
      </c>
      <c r="Y55" s="233">
        <f t="shared" si="4"/>
        <v>3.1740001712418975E-2</v>
      </c>
      <c r="DA55" s="177"/>
    </row>
    <row r="56" spans="1:105" ht="12" customHeight="1" x14ac:dyDescent="0.25">
      <c r="A56" s="173" t="s">
        <v>94</v>
      </c>
      <c r="B56" s="233">
        <f t="shared" ref="B56:Y56" si="5">IF(B$9=0,0,B$9/B$5)</f>
        <v>8.5205958490100028E-2</v>
      </c>
      <c r="C56" s="233">
        <f t="shared" si="5"/>
        <v>0.10439227456041997</v>
      </c>
      <c r="D56" s="233">
        <f t="shared" si="5"/>
        <v>0.11003062689006265</v>
      </c>
      <c r="E56" s="233">
        <f t="shared" si="5"/>
        <v>0.15107915357736917</v>
      </c>
      <c r="F56" s="233">
        <f t="shared" si="5"/>
        <v>0.16734525857365068</v>
      </c>
      <c r="G56" s="233">
        <f t="shared" si="5"/>
        <v>0.12828883223622659</v>
      </c>
      <c r="H56" s="233">
        <f t="shared" si="5"/>
        <v>0.13879313506170685</v>
      </c>
      <c r="I56" s="233">
        <f t="shared" si="5"/>
        <v>0.13911659854144601</v>
      </c>
      <c r="J56" s="233">
        <f t="shared" si="5"/>
        <v>0.15266468371634193</v>
      </c>
      <c r="K56" s="233">
        <f t="shared" si="5"/>
        <v>0.14987758148362726</v>
      </c>
      <c r="L56" s="233">
        <f t="shared" si="5"/>
        <v>0.13420155241343637</v>
      </c>
      <c r="M56" s="233">
        <f t="shared" si="5"/>
        <v>0.16480854709584816</v>
      </c>
      <c r="N56" s="233">
        <f t="shared" si="5"/>
        <v>0.15635118261290568</v>
      </c>
      <c r="O56" s="233">
        <f t="shared" si="5"/>
        <v>0.13911447069109864</v>
      </c>
      <c r="P56" s="233">
        <f t="shared" si="5"/>
        <v>0.15409171096938815</v>
      </c>
      <c r="Q56" s="233">
        <f t="shared" si="5"/>
        <v>0.12223486653521397</v>
      </c>
      <c r="R56" s="233">
        <f t="shared" si="5"/>
        <v>6.9582610169811557E-2</v>
      </c>
      <c r="S56" s="233">
        <f t="shared" si="5"/>
        <v>7.3690466930705134E-2</v>
      </c>
      <c r="T56" s="233">
        <f t="shared" si="5"/>
        <v>0.18725758969487713</v>
      </c>
      <c r="U56" s="233">
        <f t="shared" si="5"/>
        <v>9.8168244955568751E-2</v>
      </c>
      <c r="V56" s="233">
        <f t="shared" si="5"/>
        <v>0.10151883561781261</v>
      </c>
      <c r="W56" s="233">
        <f t="shared" si="5"/>
        <v>9.553432768733898E-2</v>
      </c>
      <c r="X56" s="233">
        <f t="shared" si="5"/>
        <v>8.9542478912008269E-2</v>
      </c>
      <c r="Y56" s="233">
        <f t="shared" si="5"/>
        <v>9.7267747183219483E-2</v>
      </c>
      <c r="DA56" s="177"/>
    </row>
    <row r="57" spans="1:105" ht="12" customHeight="1" x14ac:dyDescent="0.25">
      <c r="A57" s="56" t="s">
        <v>95</v>
      </c>
      <c r="B57" s="300">
        <f t="shared" ref="B57:Y57" si="6">IF(B$10=0,0,B$10/B$5)</f>
        <v>1.8373611369409973E-2</v>
      </c>
      <c r="C57" s="300">
        <f t="shared" si="6"/>
        <v>2.2523815059745423E-2</v>
      </c>
      <c r="D57" s="300">
        <f t="shared" si="6"/>
        <v>2.3716153685978063E-2</v>
      </c>
      <c r="E57" s="300">
        <f t="shared" si="6"/>
        <v>3.270250786444831E-2</v>
      </c>
      <c r="F57" s="300">
        <f t="shared" si="6"/>
        <v>3.6593660368111333E-2</v>
      </c>
      <c r="G57" s="300">
        <f t="shared" si="6"/>
        <v>2.7907905983760174E-2</v>
      </c>
      <c r="H57" s="300">
        <f t="shared" si="6"/>
        <v>3.0313444067608681E-2</v>
      </c>
      <c r="I57" s="300">
        <f t="shared" si="6"/>
        <v>3.0270754533700994E-2</v>
      </c>
      <c r="J57" s="300">
        <f t="shared" si="6"/>
        <v>3.3244457340315191E-2</v>
      </c>
      <c r="K57" s="300">
        <f t="shared" si="6"/>
        <v>3.2629170036795281E-2</v>
      </c>
      <c r="L57" s="300">
        <f t="shared" si="6"/>
        <v>2.9100221224239262E-2</v>
      </c>
      <c r="M57" s="300">
        <f t="shared" si="6"/>
        <v>3.4628741570511865E-2</v>
      </c>
      <c r="N57" s="300">
        <f t="shared" si="6"/>
        <v>3.1821442595731692E-2</v>
      </c>
      <c r="O57" s="300">
        <f t="shared" si="6"/>
        <v>2.7379385689773578E-2</v>
      </c>
      <c r="P57" s="300">
        <f t="shared" si="6"/>
        <v>3.2968228437075933E-2</v>
      </c>
      <c r="Q57" s="300">
        <f t="shared" si="6"/>
        <v>2.55154465481667E-2</v>
      </c>
      <c r="R57" s="300">
        <f t="shared" si="6"/>
        <v>1.6499105806083793E-2</v>
      </c>
      <c r="S57" s="300">
        <f t="shared" si="6"/>
        <v>1.8451060026842069E-2</v>
      </c>
      <c r="T57" s="300">
        <f t="shared" si="6"/>
        <v>3.9878866472045228E-2</v>
      </c>
      <c r="U57" s="300">
        <f t="shared" si="6"/>
        <v>2.0843721647635004E-2</v>
      </c>
      <c r="V57" s="300">
        <f t="shared" si="6"/>
        <v>2.1442792379740488E-2</v>
      </c>
      <c r="W57" s="300">
        <f t="shared" si="6"/>
        <v>2.0280833605809446E-2</v>
      </c>
      <c r="X57" s="300">
        <f t="shared" si="6"/>
        <v>1.9170779743484107E-2</v>
      </c>
      <c r="Y57" s="300">
        <f t="shared" si="6"/>
        <v>2.0448966734999695E-2</v>
      </c>
      <c r="DA57" s="68"/>
    </row>
    <row r="58" spans="1:105" ht="12" customHeight="1" x14ac:dyDescent="0.25">
      <c r="A58" s="174" t="s">
        <v>2898</v>
      </c>
      <c r="B58" s="301">
        <f t="shared" ref="B58:Y58" si="7">IF(B$16=0,0,B$16/B$5)</f>
        <v>0.65213929829742834</v>
      </c>
      <c r="C58" s="301">
        <f t="shared" si="7"/>
        <v>0.6035006709776729</v>
      </c>
      <c r="D58" s="301">
        <f t="shared" si="7"/>
        <v>0.58823430746708627</v>
      </c>
      <c r="E58" s="301">
        <f t="shared" si="7"/>
        <v>0.48232777444309022</v>
      </c>
      <c r="F58" s="301">
        <f t="shared" si="7"/>
        <v>0.44100407741997577</v>
      </c>
      <c r="G58" s="301">
        <f t="shared" si="7"/>
        <v>0.54416211229044797</v>
      </c>
      <c r="H58" s="301">
        <f t="shared" si="7"/>
        <v>0.512968232277631</v>
      </c>
      <c r="I58" s="301">
        <f t="shared" si="7"/>
        <v>0.51259833960691614</v>
      </c>
      <c r="J58" s="301">
        <f t="shared" si="7"/>
        <v>0.47649401336621194</v>
      </c>
      <c r="K58" s="301">
        <f t="shared" si="7"/>
        <v>0.48585709435059204</v>
      </c>
      <c r="L58" s="301">
        <f t="shared" si="7"/>
        <v>0.52746572088777655</v>
      </c>
      <c r="M58" s="301">
        <f t="shared" si="7"/>
        <v>0.44550316133864765</v>
      </c>
      <c r="N58" s="301">
        <f t="shared" si="7"/>
        <v>0.46626352569748281</v>
      </c>
      <c r="O58" s="301">
        <f t="shared" si="7"/>
        <v>0.50700681744893594</v>
      </c>
      <c r="P58" s="301">
        <f t="shared" si="7"/>
        <v>0.47231024267369276</v>
      </c>
      <c r="Q58" s="301">
        <f t="shared" si="7"/>
        <v>0.55357962142939232</v>
      </c>
      <c r="R58" s="301">
        <f t="shared" si="7"/>
        <v>0.68514015833001518</v>
      </c>
      <c r="S58" s="301">
        <f t="shared" si="7"/>
        <v>0.66872463759800449</v>
      </c>
      <c r="T58" s="301">
        <f t="shared" si="7"/>
        <v>0.38637565041962546</v>
      </c>
      <c r="U58" s="301">
        <f t="shared" si="7"/>
        <v>0.61751597249700896</v>
      </c>
      <c r="V58" s="301">
        <f t="shared" si="7"/>
        <v>0.61345392070322813</v>
      </c>
      <c r="W58" s="301">
        <f t="shared" si="7"/>
        <v>0.62846475358226495</v>
      </c>
      <c r="X58" s="301">
        <f t="shared" si="7"/>
        <v>0.64171260350402659</v>
      </c>
      <c r="Y58" s="301">
        <f t="shared" si="7"/>
        <v>0.62377160774767104</v>
      </c>
      <c r="DA58" s="178"/>
    </row>
    <row r="59" spans="1:105" ht="12" customHeight="1" x14ac:dyDescent="0.25">
      <c r="A59" s="174" t="s">
        <v>2910</v>
      </c>
      <c r="B59" s="301">
        <f t="shared" ref="B59:Y59" si="8">IF(B$27=0,0,B$27/B$5)</f>
        <v>5.2468932333377377E-2</v>
      </c>
      <c r="C59" s="301">
        <f t="shared" si="8"/>
        <v>6.4283663808258604E-2</v>
      </c>
      <c r="D59" s="301">
        <f t="shared" si="8"/>
        <v>6.7755701821775455E-2</v>
      </c>
      <c r="E59" s="301">
        <f t="shared" si="8"/>
        <v>9.3032952466064245E-2</v>
      </c>
      <c r="F59" s="301">
        <f t="shared" si="8"/>
        <v>0.10304944870061651</v>
      </c>
      <c r="G59" s="301">
        <f t="shared" si="8"/>
        <v>7.8998912482307948E-2</v>
      </c>
      <c r="H59" s="301">
        <f t="shared" si="8"/>
        <v>8.5467351590630028E-2</v>
      </c>
      <c r="I59" s="301">
        <f t="shared" si="8"/>
        <v>8.5666536996574658E-2</v>
      </c>
      <c r="J59" s="301">
        <f t="shared" si="8"/>
        <v>9.4009305235852714E-2</v>
      </c>
      <c r="K59" s="301">
        <f t="shared" si="8"/>
        <v>9.2293037018865251E-2</v>
      </c>
      <c r="L59" s="301">
        <f t="shared" si="8"/>
        <v>8.263990332827402E-2</v>
      </c>
      <c r="M59" s="301">
        <f t="shared" si="8"/>
        <v>0.1014873684748118</v>
      </c>
      <c r="N59" s="301">
        <f t="shared" si="8"/>
        <v>9.6279412451105134E-2</v>
      </c>
      <c r="O59" s="301">
        <f t="shared" si="8"/>
        <v>8.5665226688729182E-2</v>
      </c>
      <c r="P59" s="301">
        <f t="shared" si="8"/>
        <v>9.488805359693904E-2</v>
      </c>
      <c r="Q59" s="301">
        <f t="shared" si="8"/>
        <v>7.5270944129579145E-2</v>
      </c>
      <c r="R59" s="301">
        <f t="shared" si="8"/>
        <v>4.2848238894041865E-2</v>
      </c>
      <c r="S59" s="301">
        <f t="shared" si="8"/>
        <v>4.5377813846802659E-2</v>
      </c>
      <c r="T59" s="301">
        <f t="shared" si="8"/>
        <v>0.11531125260158229</v>
      </c>
      <c r="U59" s="301">
        <f t="shared" si="8"/>
        <v>6.0450971893692335E-2</v>
      </c>
      <c r="V59" s="301">
        <f t="shared" si="8"/>
        <v>6.251423035412676E-2</v>
      </c>
      <c r="W59" s="301">
        <f t="shared" si="8"/>
        <v>5.882903336536139E-2</v>
      </c>
      <c r="X59" s="301">
        <f t="shared" si="8"/>
        <v>5.5139315961605116E-2</v>
      </c>
      <c r="Y59" s="301">
        <f t="shared" si="8"/>
        <v>5.9896454844403584E-2</v>
      </c>
      <c r="DA59" s="178"/>
    </row>
    <row r="60" spans="1:105" ht="12" customHeight="1" x14ac:dyDescent="0.25">
      <c r="A60" s="174" t="s">
        <v>2912</v>
      </c>
      <c r="B60" s="301">
        <f t="shared" ref="B60:Y60" si="9">IF(B$28=0,0,B$28/B$5)</f>
        <v>0.1009826477592376</v>
      </c>
      <c r="C60" s="301">
        <f t="shared" si="9"/>
        <v>9.4017410912495214E-2</v>
      </c>
      <c r="D60" s="301">
        <f t="shared" si="9"/>
        <v>9.2970561870290819E-2</v>
      </c>
      <c r="E60" s="301">
        <f t="shared" si="9"/>
        <v>7.9807233935552543E-2</v>
      </c>
      <c r="F60" s="301">
        <f t="shared" si="9"/>
        <v>7.3617509298134112E-2</v>
      </c>
      <c r="G60" s="301">
        <f t="shared" si="9"/>
        <v>8.3886341843439419E-2</v>
      </c>
      <c r="H60" s="301">
        <f t="shared" si="9"/>
        <v>8.4504355026643843E-2</v>
      </c>
      <c r="I60" s="301">
        <f t="shared" si="9"/>
        <v>8.4049476276180618E-2</v>
      </c>
      <c r="J60" s="301">
        <f t="shared" si="9"/>
        <v>8.0846987499657463E-2</v>
      </c>
      <c r="K60" s="301">
        <f t="shared" si="9"/>
        <v>7.957361524857319E-2</v>
      </c>
      <c r="L60" s="301">
        <f t="shared" si="9"/>
        <v>8.3533747273550674E-2</v>
      </c>
      <c r="M60" s="301">
        <f t="shared" si="9"/>
        <v>7.7886270316006631E-2</v>
      </c>
      <c r="N60" s="301">
        <f t="shared" si="9"/>
        <v>8.2614075977417267E-2</v>
      </c>
      <c r="O60" s="301">
        <f t="shared" si="9"/>
        <v>9.2538073724751521E-2</v>
      </c>
      <c r="P60" s="301">
        <f t="shared" si="9"/>
        <v>8.1480000429536681E-2</v>
      </c>
      <c r="Q60" s="301">
        <f t="shared" si="9"/>
        <v>9.3096753631109821E-2</v>
      </c>
      <c r="R60" s="301">
        <f t="shared" si="9"/>
        <v>0.11175482435902821</v>
      </c>
      <c r="S60" s="301">
        <f t="shared" si="9"/>
        <v>0.11520198384951383</v>
      </c>
      <c r="T60" s="301">
        <f t="shared" si="9"/>
        <v>7.1560050197130756E-2</v>
      </c>
      <c r="U60" s="301">
        <f t="shared" si="9"/>
        <v>9.8373739883458447E-2</v>
      </c>
      <c r="V60" s="301">
        <f t="shared" si="9"/>
        <v>9.2851142176503851E-2</v>
      </c>
      <c r="W60" s="301">
        <f t="shared" si="9"/>
        <v>9.5051458444522161E-2</v>
      </c>
      <c r="X60" s="301">
        <f t="shared" si="9"/>
        <v>9.8982539358674779E-2</v>
      </c>
      <c r="Y60" s="301">
        <f t="shared" si="9"/>
        <v>9.4927804992394213E-2</v>
      </c>
      <c r="DA60" s="178"/>
    </row>
    <row r="61" spans="1:105" ht="12" customHeight="1" x14ac:dyDescent="0.25">
      <c r="A61" s="62" t="s">
        <v>2913</v>
      </c>
      <c r="B61" s="302">
        <f t="shared" ref="B61:Y61" si="10">IF(B$29=0,0,B$29/B$5)</f>
        <v>4.3665234486243994E-2</v>
      </c>
      <c r="C61" s="302">
        <f t="shared" si="10"/>
        <v>3.9630636788029895E-2</v>
      </c>
      <c r="D61" s="302">
        <f t="shared" si="10"/>
        <v>3.95238326771973E-2</v>
      </c>
      <c r="E61" s="302">
        <f t="shared" si="10"/>
        <v>3.2780045142418002E-2</v>
      </c>
      <c r="F61" s="302">
        <f t="shared" si="10"/>
        <v>2.9082037870622038E-2</v>
      </c>
      <c r="G61" s="302">
        <f t="shared" si="10"/>
        <v>3.3049151464810682E-2</v>
      </c>
      <c r="H61" s="302">
        <f t="shared" si="10"/>
        <v>3.5641470369927944E-2</v>
      </c>
      <c r="I61" s="302">
        <f t="shared" si="10"/>
        <v>3.5199533980623018E-2</v>
      </c>
      <c r="J61" s="302">
        <f t="shared" si="10"/>
        <v>3.4208970330081516E-2</v>
      </c>
      <c r="K61" s="302">
        <f t="shared" si="10"/>
        <v>3.232374019273479E-2</v>
      </c>
      <c r="L61" s="302">
        <f t="shared" si="10"/>
        <v>3.3738014736763362E-2</v>
      </c>
      <c r="M61" s="302">
        <f t="shared" si="10"/>
        <v>3.3119817950207568E-2</v>
      </c>
      <c r="N61" s="302">
        <f t="shared" si="10"/>
        <v>3.6610852745875541E-2</v>
      </c>
      <c r="O61" s="302">
        <f t="shared" si="10"/>
        <v>4.4141239078960712E-2</v>
      </c>
      <c r="P61" s="302">
        <f t="shared" si="10"/>
        <v>3.5105823615262911E-2</v>
      </c>
      <c r="Q61" s="302">
        <f t="shared" si="10"/>
        <v>4.1815236066516902E-2</v>
      </c>
      <c r="R61" s="302">
        <f t="shared" si="10"/>
        <v>5.258613681288863E-2</v>
      </c>
      <c r="S61" s="302">
        <f t="shared" si="10"/>
        <v>5.7146992295066056E-2</v>
      </c>
      <c r="T61" s="302">
        <f t="shared" si="10"/>
        <v>3.0402268603261548E-2</v>
      </c>
      <c r="U61" s="302">
        <f t="shared" si="10"/>
        <v>4.3179100396742172E-2</v>
      </c>
      <c r="V61" s="302">
        <f t="shared" si="10"/>
        <v>3.7809241841947075E-2</v>
      </c>
      <c r="W61" s="302">
        <f t="shared" si="10"/>
        <v>3.9108433639536005E-2</v>
      </c>
      <c r="X61" s="302">
        <f t="shared" si="10"/>
        <v>4.2281604031706561E-2</v>
      </c>
      <c r="Y61" s="302">
        <f t="shared" si="10"/>
        <v>3.9273761524771536E-2</v>
      </c>
      <c r="DA61" s="72"/>
    </row>
    <row r="62" spans="1:105" ht="12" customHeight="1" x14ac:dyDescent="0.25">
      <c r="A62" s="62" t="s">
        <v>2920</v>
      </c>
      <c r="B62" s="302">
        <f t="shared" ref="B62:Y62" si="11">IF(B$35=0,0,B$35/B$5)</f>
        <v>5.2832889141935686E-2</v>
      </c>
      <c r="C62" s="302">
        <f t="shared" si="11"/>
        <v>4.8892443884443221E-2</v>
      </c>
      <c r="D62" s="302">
        <f t="shared" si="11"/>
        <v>4.7655643567300753E-2</v>
      </c>
      <c r="E62" s="302">
        <f t="shared" si="11"/>
        <v>3.9075654394325629E-2</v>
      </c>
      <c r="F62" s="302">
        <f t="shared" si="11"/>
        <v>3.5727826239425192E-2</v>
      </c>
      <c r="G62" s="302">
        <f t="shared" si="11"/>
        <v>4.4085146576722078E-2</v>
      </c>
      <c r="H62" s="302">
        <f t="shared" si="11"/>
        <v>4.1557982811362901E-2</v>
      </c>
      <c r="I62" s="302">
        <f t="shared" si="11"/>
        <v>4.1528016056534139E-2</v>
      </c>
      <c r="J62" s="302">
        <f t="shared" si="11"/>
        <v>3.8603033816084265E-2</v>
      </c>
      <c r="K62" s="302">
        <f t="shared" si="11"/>
        <v>3.9361581293542239E-2</v>
      </c>
      <c r="L62" s="302">
        <f t="shared" si="11"/>
        <v>4.2732492936080134E-2</v>
      </c>
      <c r="M62" s="302">
        <f t="shared" si="11"/>
        <v>3.6092318308122838E-2</v>
      </c>
      <c r="N62" s="302">
        <f t="shared" si="11"/>
        <v>3.7774213620336158E-2</v>
      </c>
      <c r="O62" s="302">
        <f t="shared" si="11"/>
        <v>4.1075020398890882E-2</v>
      </c>
      <c r="P62" s="302">
        <f t="shared" si="11"/>
        <v>3.8264086763253338E-2</v>
      </c>
      <c r="Q62" s="302">
        <f t="shared" si="11"/>
        <v>4.4848103536423767E-2</v>
      </c>
      <c r="R62" s="302">
        <f t="shared" si="11"/>
        <v>5.5506444905623183E-2</v>
      </c>
      <c r="S62" s="302">
        <f t="shared" si="11"/>
        <v>5.4176545926515919E-2</v>
      </c>
      <c r="T62" s="302">
        <f t="shared" si="11"/>
        <v>3.130211897834935E-2</v>
      </c>
      <c r="U62" s="302">
        <f t="shared" si="11"/>
        <v>5.002788975221268E-2</v>
      </c>
      <c r="V62" s="302">
        <f t="shared" si="11"/>
        <v>4.9698803723092939E-2</v>
      </c>
      <c r="W62" s="302">
        <f t="shared" si="11"/>
        <v>5.0914902295126213E-2</v>
      </c>
      <c r="X62" s="302">
        <f t="shared" si="11"/>
        <v>5.1988173278967792E-2</v>
      </c>
      <c r="Y62" s="302">
        <f t="shared" si="11"/>
        <v>5.0534688352716385E-2</v>
      </c>
      <c r="DA62" s="72"/>
    </row>
    <row r="63" spans="1:105" ht="12" customHeight="1" x14ac:dyDescent="0.25">
      <c r="A63" s="62" t="s">
        <v>2932</v>
      </c>
      <c r="B63" s="302">
        <f t="shared" ref="B63:Y63" si="12">IF(B$46=0,0,B$46/B$5)</f>
        <v>4.4845241310578965E-3</v>
      </c>
      <c r="C63" s="302">
        <f t="shared" si="12"/>
        <v>5.4943302400221041E-3</v>
      </c>
      <c r="D63" s="302">
        <f t="shared" si="12"/>
        <v>5.7910856257927697E-3</v>
      </c>
      <c r="E63" s="302">
        <f t="shared" si="12"/>
        <v>7.9515343988089057E-3</v>
      </c>
      <c r="F63" s="302">
        <f t="shared" si="12"/>
        <v>8.8076451880868788E-3</v>
      </c>
      <c r="G63" s="302">
        <f t="shared" si="12"/>
        <v>6.752043801906661E-3</v>
      </c>
      <c r="H63" s="302">
        <f t="shared" si="12"/>
        <v>7.3049018453529933E-3</v>
      </c>
      <c r="I63" s="302">
        <f t="shared" si="12"/>
        <v>7.3219262390234723E-3</v>
      </c>
      <c r="J63" s="302">
        <f t="shared" si="12"/>
        <v>8.0349833534916794E-3</v>
      </c>
      <c r="K63" s="302">
        <f t="shared" si="12"/>
        <v>7.8882937622961717E-3</v>
      </c>
      <c r="L63" s="302">
        <f t="shared" si="12"/>
        <v>7.0632396007071774E-3</v>
      </c>
      <c r="M63" s="302">
        <f t="shared" si="12"/>
        <v>8.674134057676218E-3</v>
      </c>
      <c r="N63" s="302">
        <f t="shared" si="12"/>
        <v>8.2290096112055643E-3</v>
      </c>
      <c r="O63" s="302">
        <f t="shared" si="12"/>
        <v>7.3218142468999313E-3</v>
      </c>
      <c r="P63" s="302">
        <f t="shared" si="12"/>
        <v>8.1100900510204296E-3</v>
      </c>
      <c r="Q63" s="302">
        <f t="shared" si="12"/>
        <v>6.4334140281691547E-3</v>
      </c>
      <c r="R63" s="302">
        <f t="shared" si="12"/>
        <v>3.6622426405163973E-3</v>
      </c>
      <c r="S63" s="302">
        <f t="shared" si="12"/>
        <v>3.8784456279318501E-3</v>
      </c>
      <c r="T63" s="302">
        <f t="shared" si="12"/>
        <v>9.8556626155198498E-3</v>
      </c>
      <c r="U63" s="302">
        <f t="shared" si="12"/>
        <v>5.1667497345036168E-3</v>
      </c>
      <c r="V63" s="302">
        <f t="shared" si="12"/>
        <v>5.3430966114638235E-3</v>
      </c>
      <c r="W63" s="302">
        <f t="shared" si="12"/>
        <v>5.028122509859948E-3</v>
      </c>
      <c r="X63" s="302">
        <f t="shared" si="12"/>
        <v>4.712762048000434E-3</v>
      </c>
      <c r="Y63" s="302">
        <f t="shared" si="12"/>
        <v>5.1193551149062875E-3</v>
      </c>
      <c r="DA63" s="72"/>
    </row>
    <row r="64" spans="1:105" ht="12" customHeight="1" x14ac:dyDescent="0.25">
      <c r="A64" s="62" t="s">
        <v>2934</v>
      </c>
      <c r="B64" s="302">
        <f t="shared" ref="B64:Y64" si="13">IF(B$47=0,0,B$47/B$5)</f>
        <v>0</v>
      </c>
      <c r="C64" s="302">
        <f t="shared" si="13"/>
        <v>0</v>
      </c>
      <c r="D64" s="302">
        <f t="shared" si="13"/>
        <v>0</v>
      </c>
      <c r="E64" s="302">
        <f t="shared" si="13"/>
        <v>0</v>
      </c>
      <c r="F64" s="302">
        <f t="shared" si="13"/>
        <v>0</v>
      </c>
      <c r="G64" s="302">
        <f t="shared" si="13"/>
        <v>0</v>
      </c>
      <c r="H64" s="302">
        <f t="shared" si="13"/>
        <v>0</v>
      </c>
      <c r="I64" s="302">
        <f t="shared" si="13"/>
        <v>0</v>
      </c>
      <c r="J64" s="302">
        <f t="shared" si="13"/>
        <v>0</v>
      </c>
      <c r="K64" s="302">
        <f t="shared" si="13"/>
        <v>0</v>
      </c>
      <c r="L64" s="302">
        <f t="shared" si="13"/>
        <v>0</v>
      </c>
      <c r="M64" s="302">
        <f t="shared" si="13"/>
        <v>0</v>
      </c>
      <c r="N64" s="302">
        <f t="shared" si="13"/>
        <v>0</v>
      </c>
      <c r="O64" s="302">
        <f t="shared" si="13"/>
        <v>0</v>
      </c>
      <c r="P64" s="302">
        <f t="shared" si="13"/>
        <v>0</v>
      </c>
      <c r="Q64" s="302">
        <f t="shared" si="13"/>
        <v>0</v>
      </c>
      <c r="R64" s="302">
        <f t="shared" si="13"/>
        <v>0</v>
      </c>
      <c r="S64" s="302">
        <f t="shared" si="13"/>
        <v>0</v>
      </c>
      <c r="T64" s="302">
        <f t="shared" si="13"/>
        <v>0</v>
      </c>
      <c r="U64" s="302">
        <f t="shared" si="13"/>
        <v>0</v>
      </c>
      <c r="V64" s="302">
        <f t="shared" si="13"/>
        <v>0</v>
      </c>
      <c r="W64" s="302">
        <f t="shared" si="13"/>
        <v>0</v>
      </c>
      <c r="X64" s="302">
        <f t="shared" si="13"/>
        <v>0</v>
      </c>
      <c r="Y64" s="302">
        <f t="shared" si="13"/>
        <v>0</v>
      </c>
      <c r="DA64" s="72"/>
    </row>
    <row r="65" spans="1:105" ht="12" customHeight="1" x14ac:dyDescent="0.25">
      <c r="A65" s="41" t="s">
        <v>2936</v>
      </c>
      <c r="B65" s="235">
        <f t="shared" ref="B65:Y65" si="14">IF(B$48=0,0,B$48/B$5)</f>
        <v>4.1499786308809801E-2</v>
      </c>
      <c r="C65" s="235">
        <f t="shared" si="14"/>
        <v>5.084453204116459E-2</v>
      </c>
      <c r="D65" s="235">
        <f t="shared" si="14"/>
        <v>5.3590706381086345E-2</v>
      </c>
      <c r="E65" s="235">
        <f t="shared" si="14"/>
        <v>7.3583499326577664E-2</v>
      </c>
      <c r="F65" s="235">
        <f t="shared" si="14"/>
        <v>8.1505948570556028E-2</v>
      </c>
      <c r="G65" s="235">
        <f t="shared" si="14"/>
        <v>6.2483413342844282E-2</v>
      </c>
      <c r="H65" s="235">
        <f t="shared" si="14"/>
        <v>6.7599561676896652E-2</v>
      </c>
      <c r="I65" s="235">
        <f t="shared" si="14"/>
        <v>6.7757105415923266E-2</v>
      </c>
      <c r="J65" s="235">
        <f t="shared" si="14"/>
        <v>7.4355735953212099E-2</v>
      </c>
      <c r="K65" s="235">
        <f t="shared" si="14"/>
        <v>7.2998270476288832E-2</v>
      </c>
      <c r="L65" s="235">
        <f t="shared" si="14"/>
        <v>6.5363219264944275E-2</v>
      </c>
      <c r="M65" s="235">
        <f t="shared" si="14"/>
        <v>8.0270436569735787E-2</v>
      </c>
      <c r="N65" s="235">
        <f t="shared" si="14"/>
        <v>7.6151254942096333E-2</v>
      </c>
      <c r="O65" s="235">
        <f t="shared" si="14"/>
        <v>6.7756069040811981E-2</v>
      </c>
      <c r="P65" s="235">
        <f t="shared" si="14"/>
        <v>7.5050773332143092E-2</v>
      </c>
      <c r="Q65" s="235">
        <f t="shared" si="14"/>
        <v>5.9534813416677407E-2</v>
      </c>
      <c r="R65" s="235">
        <f t="shared" si="14"/>
        <v>3.3890393395338766E-2</v>
      </c>
      <c r="S65" s="235">
        <f t="shared" si="14"/>
        <v>3.5891135840881362E-2</v>
      </c>
      <c r="T65" s="235">
        <f t="shared" si="14"/>
        <v>9.120430184402073E-2</v>
      </c>
      <c r="U65" s="235">
        <f t="shared" si="14"/>
        <v>4.7813102043096536E-2</v>
      </c>
      <c r="V65" s="235">
        <f t="shared" si="14"/>
        <v>4.9445016042486238E-2</v>
      </c>
      <c r="W65" s="235">
        <f t="shared" si="14"/>
        <v>4.6530245706243985E-2</v>
      </c>
      <c r="X65" s="235">
        <f t="shared" si="14"/>
        <v>4.3611899992196057E-2</v>
      </c>
      <c r="Y65" s="235">
        <f t="shared" si="14"/>
        <v>4.7374512233342825E-2</v>
      </c>
      <c r="DA65" s="97"/>
    </row>
    <row r="66" spans="1:105" ht="12" customHeight="1" x14ac:dyDescent="0.25">
      <c r="A66" s="171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X66" s="171"/>
      <c r="Y66" s="171"/>
      <c r="DA66" s="175"/>
    </row>
    <row r="67" spans="1:105" ht="15" customHeight="1" x14ac:dyDescent="0.25">
      <c r="A67" s="32" t="s">
        <v>56</v>
      </c>
      <c r="B67" s="257"/>
      <c r="C67" s="257"/>
      <c r="D67" s="257"/>
      <c r="E67" s="257"/>
      <c r="F67" s="257"/>
      <c r="G67" s="257"/>
      <c r="H67" s="257"/>
      <c r="I67" s="257"/>
      <c r="J67" s="257"/>
      <c r="K67" s="257"/>
      <c r="L67" s="257"/>
      <c r="M67" s="257"/>
      <c r="N67" s="257"/>
      <c r="O67" s="257"/>
      <c r="P67" s="257"/>
      <c r="Q67" s="257"/>
      <c r="R67" s="257"/>
      <c r="S67" s="257"/>
      <c r="T67" s="257"/>
      <c r="U67" s="257"/>
      <c r="V67" s="257"/>
      <c r="W67" s="257"/>
      <c r="X67" s="257"/>
      <c r="Y67" s="257"/>
      <c r="DA67" s="88"/>
    </row>
    <row r="68" spans="1:105" ht="12" customHeight="1" x14ac:dyDescent="0.25">
      <c r="A68" s="172"/>
      <c r="B68" s="172"/>
      <c r="C68" s="172"/>
      <c r="D68" s="172"/>
      <c r="E68" s="172"/>
      <c r="F68" s="172"/>
      <c r="G68" s="172"/>
      <c r="H68" s="172"/>
      <c r="I68" s="172"/>
      <c r="J68" s="172"/>
      <c r="K68" s="172"/>
      <c r="L68" s="172"/>
      <c r="M68" s="172"/>
      <c r="N68" s="172"/>
      <c r="O68" s="172"/>
      <c r="P68" s="172"/>
      <c r="Q68" s="172"/>
      <c r="R68" s="172"/>
      <c r="S68" s="172"/>
      <c r="T68" s="172"/>
      <c r="U68" s="172"/>
      <c r="V68" s="172"/>
      <c r="W68" s="172"/>
      <c r="X68" s="172"/>
      <c r="Y68" s="172"/>
      <c r="DA68" s="176"/>
    </row>
    <row r="69" spans="1:105" ht="12" customHeight="1" x14ac:dyDescent="0.25">
      <c r="A69" s="35" t="s">
        <v>26</v>
      </c>
      <c r="B69" s="322">
        <f t="shared" ref="B69:Y69" si="15">SUM(B$70:B$78)</f>
        <v>124.166351216028</v>
      </c>
      <c r="C69" s="322">
        <f t="shared" si="15"/>
        <v>118.81908485023359</v>
      </c>
      <c r="D69" s="322">
        <f t="shared" si="15"/>
        <v>124.76757653104984</v>
      </c>
      <c r="E69" s="322">
        <f t="shared" si="15"/>
        <v>137.51505167952959</v>
      </c>
      <c r="F69" s="322">
        <f t="shared" si="15"/>
        <v>149.60895259320577</v>
      </c>
      <c r="G69" s="322">
        <f t="shared" si="15"/>
        <v>145.53955666894092</v>
      </c>
      <c r="H69" s="322">
        <f t="shared" si="15"/>
        <v>135.15873100424491</v>
      </c>
      <c r="I69" s="322">
        <f t="shared" si="15"/>
        <v>138.86565895518808</v>
      </c>
      <c r="J69" s="322">
        <f t="shared" si="15"/>
        <v>151.50062581690804</v>
      </c>
      <c r="K69" s="322">
        <f t="shared" si="15"/>
        <v>169.74113620264805</v>
      </c>
      <c r="L69" s="322">
        <f t="shared" si="15"/>
        <v>172.65246391315131</v>
      </c>
      <c r="M69" s="322">
        <f t="shared" si="15"/>
        <v>177.03919286140342</v>
      </c>
      <c r="N69" s="322">
        <f t="shared" si="15"/>
        <v>192.15121550228397</v>
      </c>
      <c r="O69" s="322">
        <f t="shared" si="15"/>
        <v>200.40871792545519</v>
      </c>
      <c r="P69" s="322">
        <f t="shared" si="15"/>
        <v>192.49793257338945</v>
      </c>
      <c r="Q69" s="322">
        <f t="shared" si="15"/>
        <v>189.32826560729592</v>
      </c>
      <c r="R69" s="322">
        <f t="shared" si="15"/>
        <v>198.98309626481165</v>
      </c>
      <c r="S69" s="322">
        <f t="shared" si="15"/>
        <v>195.8164986646953</v>
      </c>
      <c r="T69" s="322">
        <f t="shared" si="15"/>
        <v>195.66354361426693</v>
      </c>
      <c r="U69" s="322">
        <f t="shared" si="15"/>
        <v>186.793122301268</v>
      </c>
      <c r="V69" s="322">
        <f t="shared" si="15"/>
        <v>191.12818539845699</v>
      </c>
      <c r="W69" s="322">
        <f t="shared" si="15"/>
        <v>167.87837833336224</v>
      </c>
      <c r="X69" s="322">
        <f t="shared" si="15"/>
        <v>155.97334992040186</v>
      </c>
      <c r="Y69" s="322">
        <f t="shared" si="15"/>
        <v>162.40565192708954</v>
      </c>
      <c r="DA69" s="95"/>
    </row>
    <row r="70" spans="1:105" ht="12" customHeight="1" x14ac:dyDescent="0.25">
      <c r="A70" s="55" t="s">
        <v>91</v>
      </c>
      <c r="B70" s="334">
        <f>IF(B$6=0,0,B$6/WWP!B$5*1000)</f>
        <v>1.2807020960754811</v>
      </c>
      <c r="C70" s="334">
        <f>IF(C$6=0,0,C$6/WWP!C$5*1000)</f>
        <v>1.5015119692640988</v>
      </c>
      <c r="D70" s="334">
        <f>IF(D$6=0,0,D$6/WWP!D$5*1000)</f>
        <v>1.6618413537321119</v>
      </c>
      <c r="E70" s="334">
        <f>IF(E$6=0,0,E$6/WWP!E$5*1000)</f>
        <v>2.514948026702656</v>
      </c>
      <c r="F70" s="334">
        <f>IF(F$6=0,0,F$6/WWP!F$5*1000)</f>
        <v>3.0307159142252131</v>
      </c>
      <c r="G70" s="334">
        <f>IF(G$6=0,0,G$6/WWP!G$5*1000)</f>
        <v>2.2601857615391623</v>
      </c>
      <c r="H70" s="334">
        <f>IF(H$6=0,0,H$6/WWP!H$5*1000)</f>
        <v>2.2708389061154994</v>
      </c>
      <c r="I70" s="334">
        <f>IF(I$6=0,0,I$6/WWP!I$5*1000)</f>
        <v>2.3385574576075361</v>
      </c>
      <c r="J70" s="334">
        <f>IF(J$6=0,0,J$6/WWP!J$5*1000)</f>
        <v>2.7998015149095847</v>
      </c>
      <c r="K70" s="334">
        <f>IF(K$6=0,0,K$6/WWP!K$5*1000)</f>
        <v>3.0796262755985513</v>
      </c>
      <c r="L70" s="334">
        <f>IF(L$6=0,0,L$6/WWP!L$5*1000)</f>
        <v>2.8048171566233862</v>
      </c>
      <c r="M70" s="334">
        <f>IF(M$6=0,0,M$6/WWP!M$5*1000)</f>
        <v>3.5320218923879958</v>
      </c>
      <c r="N70" s="334">
        <f>IF(N$6=0,0,N$6/WWP!N$5*1000)</f>
        <v>3.6367926580981891</v>
      </c>
      <c r="O70" s="334">
        <f>IF(O$6=0,0,O$6/WWP!O$5*1000)</f>
        <v>3.3749174340519579</v>
      </c>
      <c r="P70" s="334">
        <f>IF(P$6=0,0,P$6/WWP!P$5*1000)</f>
        <v>3.5907038059525256</v>
      </c>
      <c r="Q70" s="334">
        <f>IF(Q$6=0,0,Q$6/WWP!Q$5*1000)</f>
        <v>2.8014623757399004</v>
      </c>
      <c r="R70" s="334">
        <f>IF(R$6=0,0,R$6/WWP!R$5*1000)</f>
        <v>1.6760660737308379</v>
      </c>
      <c r="S70" s="334">
        <f>IF(S$6=0,0,S$6/WWP!S$5*1000)</f>
        <v>1.7467663791829244</v>
      </c>
      <c r="T70" s="334">
        <f>IF(T$6=0,0,T$6/WWP!T$5*1000)</f>
        <v>4.4353059056443174</v>
      </c>
      <c r="U70" s="334">
        <f>IF(U$6=0,0,U$6/WWP!U$5*1000)</f>
        <v>2.2197606246315114</v>
      </c>
      <c r="V70" s="334">
        <f>IF(V$6=0,0,V$6/WWP!V$5*1000)</f>
        <v>2.3487976274427664</v>
      </c>
      <c r="W70" s="334">
        <f>IF(W$6=0,0,W$6/WWP!W$5*1000)</f>
        <v>1.941460021938554</v>
      </c>
      <c r="X70" s="334">
        <f>IF(X$6=0,0,X$6/WWP!X$5*1000)</f>
        <v>1.6906501532100322</v>
      </c>
      <c r="Y70" s="334">
        <f>IF(Y$6=0,0,Y$6/WWP!Y$5*1000)</f>
        <v>1.9122480712300625</v>
      </c>
      <c r="DA70" s="67"/>
    </row>
    <row r="71" spans="1:105" ht="12" customHeight="1" x14ac:dyDescent="0.25">
      <c r="A71" s="173" t="s">
        <v>92</v>
      </c>
      <c r="B71" s="335">
        <f>IF(B$7=0,0,B$7/WWP!B$5*1000)</f>
        <v>1.3920674957342192</v>
      </c>
      <c r="C71" s="335">
        <f>IF(C$7=0,0,C$7/WWP!C$5*1000)</f>
        <v>1.6320782274609771</v>
      </c>
      <c r="D71" s="335">
        <f>IF(D$7=0,0,D$7/WWP!D$5*1000)</f>
        <v>1.8063492975349051</v>
      </c>
      <c r="E71" s="335">
        <f>IF(E$7=0,0,E$7/WWP!E$5*1000)</f>
        <v>2.7336391594594089</v>
      </c>
      <c r="F71" s="335">
        <f>IF(F$7=0,0,F$7/WWP!F$5*1000)</f>
        <v>3.294256428505665</v>
      </c>
      <c r="G71" s="335">
        <f>IF(G$7=0,0,G$7/WWP!G$5*1000)</f>
        <v>2.456723653846915</v>
      </c>
      <c r="H71" s="335">
        <f>IF(H$7=0,0,H$7/WWP!H$5*1000)</f>
        <v>2.4683031588211946</v>
      </c>
      <c r="I71" s="335">
        <f>IF(I$7=0,0,I$7/WWP!I$5*1000)</f>
        <v>2.5419102800081919</v>
      </c>
      <c r="J71" s="335">
        <f>IF(J$7=0,0,J$7/WWP!J$5*1000)</f>
        <v>3.0432625162060729</v>
      </c>
      <c r="K71" s="335">
        <f>IF(K$7=0,0,K$7/WWP!K$5*1000)</f>
        <v>3.3474198647810351</v>
      </c>
      <c r="L71" s="335">
        <f>IF(L$7=0,0,L$7/WWP!L$5*1000)</f>
        <v>3.0487143006775925</v>
      </c>
      <c r="M71" s="335">
        <f>IF(M$7=0,0,M$7/WWP!M$5*1000)</f>
        <v>3.8391542308565185</v>
      </c>
      <c r="N71" s="335">
        <f>IF(N$7=0,0,N$7/WWP!N$5*1000)</f>
        <v>3.9530354979328153</v>
      </c>
      <c r="O71" s="335">
        <f>IF(O$7=0,0,O$7/WWP!O$5*1000)</f>
        <v>3.668388515273866</v>
      </c>
      <c r="P71" s="335">
        <f>IF(P$7=0,0,P$7/WWP!P$5*1000)</f>
        <v>3.9029389195136162</v>
      </c>
      <c r="Q71" s="335">
        <f>IF(Q$7=0,0,Q$7/WWP!Q$5*1000)</f>
        <v>3.0450677997172844</v>
      </c>
      <c r="R71" s="335">
        <f>IF(R$7=0,0,R$7/WWP!R$5*1000)</f>
        <v>1.821810949707432</v>
      </c>
      <c r="S71" s="335">
        <f>IF(S$7=0,0,S$7/WWP!S$5*1000)</f>
        <v>1.898659107807527</v>
      </c>
      <c r="T71" s="335">
        <f>IF(T$7=0,0,T$7/WWP!T$5*1000)</f>
        <v>4.8209846800481699</v>
      </c>
      <c r="U71" s="335">
        <f>IF(U$7=0,0,U$7/WWP!U$5*1000)</f>
        <v>2.4127832876429465</v>
      </c>
      <c r="V71" s="335">
        <f>IF(V$7=0,0,V$7/WWP!V$5*1000)</f>
        <v>2.5530408993943112</v>
      </c>
      <c r="W71" s="335">
        <f>IF(W$7=0,0,W$7/WWP!W$5*1000)</f>
        <v>2.1102826325419062</v>
      </c>
      <c r="X71" s="335">
        <f>IF(X$7=0,0,X$7/WWP!X$5*1000)</f>
        <v>1.8376632100109047</v>
      </c>
      <c r="Y71" s="335">
        <f>IF(Y$7=0,0,Y$7/WWP!Y$5*1000)</f>
        <v>2.0785305122065898</v>
      </c>
      <c r="DA71" s="177"/>
    </row>
    <row r="72" spans="1:105" ht="12" customHeight="1" x14ac:dyDescent="0.25">
      <c r="A72" s="173" t="s">
        <v>93</v>
      </c>
      <c r="B72" s="335">
        <f>IF(B$8=0,0,B$8/WWP!B$5*1000)</f>
        <v>3.4523273894208626</v>
      </c>
      <c r="C72" s="335">
        <f>IF(C$8=0,0,C$8/WWP!C$5*1000)</f>
        <v>4.0475540041032234</v>
      </c>
      <c r="D72" s="335">
        <f>IF(D$8=0,0,D$8/WWP!D$5*1000)</f>
        <v>4.4797462578865623</v>
      </c>
      <c r="E72" s="335">
        <f>IF(E$8=0,0,E$8/WWP!E$5*1000)</f>
        <v>6.7794251154593344</v>
      </c>
      <c r="F72" s="335">
        <f>IF(F$8=0,0,F$8/WWP!F$5*1000)</f>
        <v>8.1697559426940529</v>
      </c>
      <c r="G72" s="335">
        <f>IF(G$8=0,0,G$8/WWP!G$5*1000)</f>
        <v>6.0926746615403502</v>
      </c>
      <c r="H72" s="335">
        <f>IF(H$8=0,0,H$8/WWP!H$5*1000)</f>
        <v>6.1213918338765607</v>
      </c>
      <c r="I72" s="335">
        <f>IF(I$8=0,0,I$8/WWP!I$5*1000)</f>
        <v>6.3039374944203157</v>
      </c>
      <c r="J72" s="335">
        <f>IF(J$8=0,0,J$8/WWP!J$5*1000)</f>
        <v>7.547291040191058</v>
      </c>
      <c r="K72" s="335">
        <f>IF(K$8=0,0,K$8/WWP!K$5*1000)</f>
        <v>8.3016012646569646</v>
      </c>
      <c r="L72" s="335">
        <f>IF(L$8=0,0,L$8/WWP!L$5*1000)</f>
        <v>7.5608114656804304</v>
      </c>
      <c r="M72" s="335">
        <f>IF(M$8=0,0,M$8/WWP!M$5*1000)</f>
        <v>9.5211024925241663</v>
      </c>
      <c r="N72" s="335">
        <f>IF(N$8=0,0,N$8/WWP!N$5*1000)</f>
        <v>9.8035280348733824</v>
      </c>
      <c r="O72" s="335">
        <f>IF(O$8=0,0,O$8/WWP!O$5*1000)</f>
        <v>9.0976035178791879</v>
      </c>
      <c r="P72" s="335">
        <f>IF(P$8=0,0,P$8/WWP!P$5*1000)</f>
        <v>9.6792885203937651</v>
      </c>
      <c r="Q72" s="335">
        <f>IF(Q$8=0,0,Q$8/WWP!Q$5*1000)</f>
        <v>7.5517681432988653</v>
      </c>
      <c r="R72" s="335">
        <f>IF(R$8=0,0,R$8/WWP!R$5*1000)</f>
        <v>4.5180911552744325</v>
      </c>
      <c r="S72" s="335">
        <f>IF(S$8=0,0,S$8/WWP!S$5*1000)</f>
        <v>4.7086745873626654</v>
      </c>
      <c r="T72" s="335">
        <f>IF(T$8=0,0,T$8/WWP!T$5*1000)</f>
        <v>11.956042006519462</v>
      </c>
      <c r="U72" s="335">
        <f>IF(U$8=0,0,U$8/WWP!U$5*1000)</f>
        <v>5.9837025533545072</v>
      </c>
      <c r="V72" s="335">
        <f>IF(V$8=0,0,V$8/WWP!V$5*1000)</f>
        <v>6.3315414304978939</v>
      </c>
      <c r="W72" s="335">
        <f>IF(W$8=0,0,W$8/WWP!W$5*1000)</f>
        <v>5.2335009287039265</v>
      </c>
      <c r="X72" s="335">
        <f>IF(X$8=0,0,X$8/WWP!X$5*1000)</f>
        <v>4.5574047608270432</v>
      </c>
      <c r="Y72" s="335">
        <f>IF(Y$8=0,0,Y$8/WWP!Y$5*1000)</f>
        <v>5.1547556702723423</v>
      </c>
      <c r="DA72" s="177"/>
    </row>
    <row r="73" spans="1:105" ht="12" customHeight="1" x14ac:dyDescent="0.25">
      <c r="A73" s="173" t="s">
        <v>94</v>
      </c>
      <c r="B73" s="335">
        <f>IF(B$9=0,0,B$9/WWP!B$5*1000)</f>
        <v>10.579712967580065</v>
      </c>
      <c r="C73" s="335">
        <f>IF(C$9=0,0,C$9/WWP!C$5*1000)</f>
        <v>12.403794528703424</v>
      </c>
      <c r="D73" s="335">
        <f>IF(D$9=0,0,D$9/WWP!D$5*1000)</f>
        <v>13.72825466126528</v>
      </c>
      <c r="E73" s="335">
        <f>IF(E$9=0,0,E$9/WWP!E$5*1000)</f>
        <v>20.775657611891504</v>
      </c>
      <c r="F73" s="335">
        <f>IF(F$9=0,0,F$9/WWP!F$5*1000)</f>
        <v>25.036348856643066</v>
      </c>
      <c r="G73" s="335">
        <f>IF(G$9=0,0,G$9/WWP!G$5*1000)</f>
        <v>18.671099769236552</v>
      </c>
      <c r="H73" s="335">
        <f>IF(H$9=0,0,H$9/WWP!H$5*1000)</f>
        <v>18.759104007041074</v>
      </c>
      <c r="I73" s="335">
        <f>IF(I$9=0,0,I$9/WWP!I$5*1000)</f>
        <v>19.318518128062262</v>
      </c>
      <c r="J73" s="335">
        <f>IF(J$9=0,0,J$9/WWP!J$5*1000)</f>
        <v>23.128795123166135</v>
      </c>
      <c r="K73" s="335">
        <f>IF(K$9=0,0,K$9/WWP!K$5*1000)</f>
        <v>25.440390972335862</v>
      </c>
      <c r="L73" s="335">
        <f>IF(L$9=0,0,L$9/WWP!L$5*1000)</f>
        <v>23.170228685149706</v>
      </c>
      <c r="M73" s="335">
        <f>IF(M$9=0,0,M$9/WWP!M$5*1000)</f>
        <v>29.177572154509544</v>
      </c>
      <c r="N73" s="335">
        <f>IF(N$9=0,0,N$9/WWP!N$5*1000)</f>
        <v>30.04306978428939</v>
      </c>
      <c r="O73" s="335">
        <f>IF(O$9=0,0,O$9/WWP!O$5*1000)</f>
        <v>27.879752716081384</v>
      </c>
      <c r="P73" s="335">
        <f>IF(P$9=0,0,P$9/WWP!P$5*1000)</f>
        <v>29.66233578830348</v>
      </c>
      <c r="Q73" s="335">
        <f>IF(Q$9=0,0,Q$9/WWP!Q$5*1000)</f>
        <v>23.142515277851352</v>
      </c>
      <c r="R73" s="335">
        <f>IF(R$9=0,0,R$9/WWP!R$5*1000)</f>
        <v>13.845763217776481</v>
      </c>
      <c r="S73" s="335">
        <f>IF(S$9=0,0,S$9/WWP!S$5*1000)</f>
        <v>14.4298092193372</v>
      </c>
      <c r="T73" s="335">
        <f>IF(T$9=0,0,T$9/WWP!T$5*1000)</f>
        <v>36.639483568366096</v>
      </c>
      <c r="U73" s="335">
        <f>IF(U$9=0,0,U$9/WWP!U$5*1000)</f>
        <v>18.337152986086391</v>
      </c>
      <c r="V73" s="335">
        <f>IF(V$9=0,0,V$9/WWP!V$5*1000)</f>
        <v>19.403110835396767</v>
      </c>
      <c r="W73" s="335">
        <f>IF(W$9=0,0,W$9/WWP!W$5*1000)</f>
        <v>16.038148007318487</v>
      </c>
      <c r="X73" s="335">
        <f>IF(X$9=0,0,X$9/WWP!X$5*1000)</f>
        <v>13.966240396082872</v>
      </c>
      <c r="Y73" s="335">
        <f>IF(Y$9=0,0,Y$9/WWP!Y$5*1000)</f>
        <v>15.796831892770088</v>
      </c>
      <c r="DA73" s="177"/>
    </row>
    <row r="74" spans="1:105" ht="12" customHeight="1" x14ac:dyDescent="0.25">
      <c r="A74" s="56" t="s">
        <v>95</v>
      </c>
      <c r="B74" s="336">
        <f>IF(B$10=0,0,B$10/WWP!B$5*1000)</f>
        <v>2.281384282400964</v>
      </c>
      <c r="C74" s="336">
        <f>IF(C$10=0,0,C$10/WWP!C$5*1000)</f>
        <v>2.6762590927348615</v>
      </c>
      <c r="D74" s="336">
        <f>IF(D$10=0,0,D$10/WWP!D$5*1000)</f>
        <v>2.959007020037407</v>
      </c>
      <c r="E74" s="336">
        <f>IF(E$10=0,0,E$10/WWP!E$5*1000)</f>
        <v>4.4970870590298295</v>
      </c>
      <c r="F74" s="336">
        <f>IF(F$10=0,0,F$10/WWP!F$5*1000)</f>
        <v>5.4747391992246417</v>
      </c>
      <c r="G74" s="336">
        <f>IF(G$10=0,0,G$10/WWP!G$5*1000)</f>
        <v>4.0617042644349395</v>
      </c>
      <c r="H74" s="336">
        <f>IF(H$10=0,0,H$10/WWP!H$5*1000)</f>
        <v>4.0971266325461464</v>
      </c>
      <c r="I74" s="336">
        <f>IF(I$10=0,0,I$10/WWP!I$5*1000)</f>
        <v>4.2035682753931356</v>
      </c>
      <c r="J74" s="336">
        <f>IF(J$10=0,0,J$10/WWP!J$5*1000)</f>
        <v>5.0365560920012546</v>
      </c>
      <c r="K74" s="336">
        <f>IF(K$10=0,0,K$10/WWP!K$5*1000)</f>
        <v>5.5385123953950313</v>
      </c>
      <c r="L74" s="336">
        <f>IF(L$10=0,0,L$10/WWP!L$5*1000)</f>
        <v>5.0242248947826882</v>
      </c>
      <c r="M74" s="336">
        <f>IF(M$10=0,0,M$10/WWP!M$5*1000)</f>
        <v>6.130644457449546</v>
      </c>
      <c r="N74" s="336">
        <f>IF(N$10=0,0,N$10/WWP!N$5*1000)</f>
        <v>6.1145288738059982</v>
      </c>
      <c r="O74" s="336">
        <f>IF(O$10=0,0,O$10/WWP!O$5*1000)</f>
        <v>5.4870675836740759</v>
      </c>
      <c r="P74" s="336">
        <f>IF(P$10=0,0,P$10/WWP!P$5*1000)</f>
        <v>6.3463158147443401</v>
      </c>
      <c r="Q74" s="336">
        <f>IF(Q$10=0,0,Q$10/WWP!Q$5*1000)</f>
        <v>4.8307952411600663</v>
      </c>
      <c r="R74" s="336">
        <f>IF(R$10=0,0,R$10/WWP!R$5*1000)</f>
        <v>3.283043158895286</v>
      </c>
      <c r="S74" s="336">
        <f>IF(S$10=0,0,S$10/WWP!S$5*1000)</f>
        <v>3.613021971108334</v>
      </c>
      <c r="T74" s="336">
        <f>IF(T$10=0,0,T$10/WWP!T$5*1000)</f>
        <v>7.8028403292405493</v>
      </c>
      <c r="U74" s="336">
        <f>IF(U$10=0,0,U$10/WWP!U$5*1000)</f>
        <v>3.8934638469402731</v>
      </c>
      <c r="V74" s="336">
        <f>IF(V$10=0,0,V$10/WWP!V$5*1000)</f>
        <v>4.0983219974156606</v>
      </c>
      <c r="W74" s="336">
        <f>IF(W$10=0,0,W$10/WWP!W$5*1000)</f>
        <v>3.4047134569920439</v>
      </c>
      <c r="X74" s="336">
        <f>IF(X$10=0,0,X$10/WWP!X$5*1000)</f>
        <v>2.9901307371773993</v>
      </c>
      <c r="Y74" s="336">
        <f>IF(Y$10=0,0,Y$10/WWP!Y$5*1000)</f>
        <v>3.3210277738329932</v>
      </c>
      <c r="DA74" s="68"/>
    </row>
    <row r="75" spans="1:105" ht="12" customHeight="1" x14ac:dyDescent="0.25">
      <c r="A75" s="174" t="s">
        <v>2898</v>
      </c>
      <c r="B75" s="349">
        <f>IF(B$16=0,0,B$16/WWP!B$5*1000)</f>
        <v>80.973757154172546</v>
      </c>
      <c r="C75" s="349">
        <f>IF(C$16=0,0,C$16/WWP!C$5*1000)</f>
        <v>71.707397432069044</v>
      </c>
      <c r="D75" s="349">
        <f>IF(D$16=0,0,D$16/WWP!D$5*1000)</f>
        <v>73.392568975088778</v>
      </c>
      <c r="E75" s="349">
        <f>IF(E$16=0,0,E$16/WWP!E$5*1000)</f>
        <v>66.327328829014036</v>
      </c>
      <c r="F75" s="349">
        <f>IF(F$16=0,0,F$16/WWP!F$5*1000)</f>
        <v>65.978158112135603</v>
      </c>
      <c r="G75" s="349">
        <f>IF(G$16=0,0,G$16/WWP!G$5*1000)</f>
        <v>79.197112578786275</v>
      </c>
      <c r="H75" s="349">
        <f>IF(H$16=0,0,H$16/WWP!H$5*1000)</f>
        <v>69.33213532013535</v>
      </c>
      <c r="I75" s="349">
        <f>IF(I$16=0,0,I$16/WWP!I$5*1000)</f>
        <v>71.18230620884971</v>
      </c>
      <c r="J75" s="349">
        <f>IF(J$16=0,0,J$16/WWP!J$5*1000)</f>
        <v>72.189141222991267</v>
      </c>
      <c r="K75" s="349">
        <f>IF(K$16=0,0,K$16/WWP!K$5*1000)</f>
        <v>82.469935227186696</v>
      </c>
      <c r="L75" s="349">
        <f>IF(L$16=0,0,L$16/WWP!L$5*1000)</f>
        <v>91.06825634100116</v>
      </c>
      <c r="M75" s="349">
        <f>IF(M$16=0,0,M$16/WWP!M$5*1000)</f>
        <v>78.871520100597749</v>
      </c>
      <c r="N75" s="349">
        <f>IF(N$16=0,0,N$16/WWP!N$5*1000)</f>
        <v>89.593103207151728</v>
      </c>
      <c r="O75" s="349">
        <f>IF(O$16=0,0,O$16/WWP!O$5*1000)</f>
        <v>101.60858626440655</v>
      </c>
      <c r="P75" s="349">
        <f>IF(P$16=0,0,P$16/WWP!P$5*1000)</f>
        <v>90.918745247921663</v>
      </c>
      <c r="Q75" s="349">
        <f>IF(Q$16=0,0,Q$16/WWP!Q$5*1000)</f>
        <v>104.8082696007703</v>
      </c>
      <c r="R75" s="349">
        <f>IF(R$16=0,0,R$16/WWP!R$5*1000)</f>
        <v>136.33131007986975</v>
      </c>
      <c r="S75" s="349">
        <f>IF(S$16=0,0,S$16/WWP!S$5*1000)</f>
        <v>130.94731710525852</v>
      </c>
      <c r="T75" s="349">
        <f>IF(T$16=0,0,T$16/WWP!T$5*1000)</f>
        <v>75.599628927371143</v>
      </c>
      <c r="U75" s="349">
        <f>IF(U$16=0,0,U$16/WWP!U$5*1000)</f>
        <v>115.34773657362027</v>
      </c>
      <c r="V75" s="349">
        <f>IF(V$16=0,0,V$16/WWP!V$5*1000)</f>
        <v>117.24833468957692</v>
      </c>
      <c r="W75" s="349">
        <f>IF(W$16=0,0,W$16/WWP!W$5*1000)</f>
        <v>105.50564367106671</v>
      </c>
      <c r="X75" s="349">
        <f>IF(X$16=0,0,X$16/WWP!X$5*1000)</f>
        <v>100.09006445466567</v>
      </c>
      <c r="Y75" s="349">
        <f>IF(Y$16=0,0,Y$16/WWP!Y$5*1000)</f>
        <v>101.30403460986928</v>
      </c>
      <c r="DA75" s="178"/>
    </row>
    <row r="76" spans="1:105" ht="12" customHeight="1" x14ac:dyDescent="0.25">
      <c r="A76" s="174" t="s">
        <v>2910</v>
      </c>
      <c r="B76" s="349">
        <f>IF(B$27=0,0,B$27/WWP!B$5*1000)</f>
        <v>6.5148758800361435</v>
      </c>
      <c r="C76" s="349">
        <f>IF(C$27=0,0,C$27/WWP!C$5*1000)</f>
        <v>7.6381261045173723</v>
      </c>
      <c r="D76" s="349">
        <f>IF(D$27=0,0,D$27/WWP!D$5*1000)</f>
        <v>8.4537147124633609</v>
      </c>
      <c r="E76" s="349">
        <f>IF(E$27=0,0,E$27/WWP!E$5*1000)</f>
        <v>12.793431266270041</v>
      </c>
      <c r="F76" s="349">
        <f>IF(F$27=0,0,F$27/WWP!F$5*1000)</f>
        <v>15.417120085406525</v>
      </c>
      <c r="G76" s="349">
        <f>IF(G$27=0,0,G$27/WWP!G$5*1000)</f>
        <v>11.497466700003564</v>
      </c>
      <c r="H76" s="349">
        <f>IF(H$27=0,0,H$27/WWP!H$5*1000)</f>
        <v>11.551658783283189</v>
      </c>
      <c r="I76" s="349">
        <f>IF(I$27=0,0,I$27/WWP!I$5*1000)</f>
        <v>11.89614011043834</v>
      </c>
      <c r="J76" s="349">
        <f>IF(J$27=0,0,J$27/WWP!J$5*1000)</f>
        <v>14.242468575844418</v>
      </c>
      <c r="K76" s="349">
        <f>IF(K$27=0,0,K$27/WWP!K$5*1000)</f>
        <v>15.665924967175247</v>
      </c>
      <c r="L76" s="349">
        <f>IF(L$27=0,0,L$27/WWP!L$5*1000)</f>
        <v>14.26798292717114</v>
      </c>
      <c r="M76" s="349">
        <f>IF(M$27=0,0,M$27/WWP!M$5*1000)</f>
        <v>17.967241800408516</v>
      </c>
      <c r="N76" s="349">
        <f>IF(N$27=0,0,N$27/WWP!N$5*1000)</f>
        <v>18.500206130325584</v>
      </c>
      <c r="O76" s="349">
        <f>IF(O$27=0,0,O$27/WWP!O$5*1000)</f>
        <v>17.1680582514817</v>
      </c>
      <c r="P76" s="349">
        <f>IF(P$27=0,0,P$27/WWP!P$5*1000)</f>
        <v>18.265754143323726</v>
      </c>
      <c r="Q76" s="349">
        <f>IF(Q$27=0,0,Q$27/WWP!Q$5*1000)</f>
        <v>14.250917302676889</v>
      </c>
      <c r="R76" s="349">
        <f>IF(R$27=0,0,R$27/WWP!R$5*1000)</f>
        <v>8.5260752446307819</v>
      </c>
      <c r="S76" s="349">
        <f>IF(S$27=0,0,S$27/WWP!S$5*1000)</f>
        <v>8.8857246245392272</v>
      </c>
      <c r="T76" s="349">
        <f>IF(T$27=0,0,T$27/WWP!T$5*1000)</f>
        <v>22.56220830262545</v>
      </c>
      <c r="U76" s="349">
        <f>IF(U$27=0,0,U$27/WWP!U$5*1000)</f>
        <v>11.291825786168989</v>
      </c>
      <c r="V76" s="349">
        <f>IF(V$27=0,0,V$27/WWP!V$5*1000)</f>
        <v>11.948231409165388</v>
      </c>
      <c r="W76" s="349">
        <f>IF(W$27=0,0,W$27/WWP!W$5*1000)</f>
        <v>9.8761227202961255</v>
      </c>
      <c r="X76" s="349">
        <f>IF(X$27=0,0,X$27/WWP!X$5*1000)</f>
        <v>8.6002638228510353</v>
      </c>
      <c r="Y76" s="349">
        <f>IF(Y$27=0,0,Y$27/WWP!Y$5*1000)</f>
        <v>9.727522797126845</v>
      </c>
      <c r="DA76" s="178"/>
    </row>
    <row r="77" spans="1:105" ht="12" customHeight="1" x14ac:dyDescent="0.25">
      <c r="A77" s="174" t="s">
        <v>2912</v>
      </c>
      <c r="B77" s="349">
        <f>IF(B$28=0,0,B$28/WWP!B$5*1000)</f>
        <v>12.538646908397938</v>
      </c>
      <c r="C77" s="349">
        <f>IF(C$28=0,0,C$28/WWP!C$5*1000)</f>
        <v>11.171062724611049</v>
      </c>
      <c r="D77" s="349">
        <f>IF(D$28=0,0,D$28/WWP!D$5*1000)</f>
        <v>11.599711693286212</v>
      </c>
      <c r="E77" s="349">
        <f>IF(E$28=0,0,E$28/WWP!E$5*1000)</f>
        <v>10.974695899047811</v>
      </c>
      <c r="F77" s="349">
        <f>IF(F$28=0,0,F$28/WWP!F$5*1000)</f>
        <v>11.013838458614433</v>
      </c>
      <c r="G77" s="349">
        <f>IF(G$28=0,0,G$28/WWP!G$5*1000)</f>
        <v>12.208781002473401</v>
      </c>
      <c r="H77" s="349">
        <f>IF(H$28=0,0,H$28/WWP!H$5*1000)</f>
        <v>11.42150138973337</v>
      </c>
      <c r="I77" s="349">
        <f>IF(I$28=0,0,I$28/WWP!I$5*1000)</f>
        <v>11.671585907930272</v>
      </c>
      <c r="J77" s="349">
        <f>IF(J$28=0,0,J$28/WWP!J$5*1000)</f>
        <v>12.248369201609849</v>
      </c>
      <c r="K77" s="349">
        <f>IF(K$28=0,0,K$28/WWP!K$5*1000)</f>
        <v>13.506915864045176</v>
      </c>
      <c r="L77" s="349">
        <f>IF(L$28=0,0,L$28/WWP!L$5*1000)</f>
        <v>14.422307286677006</v>
      </c>
      <c r="M77" s="349">
        <f>IF(M$28=0,0,M$28/WWP!M$5*1000)</f>
        <v>13.788922431730896</v>
      </c>
      <c r="N77" s="349">
        <f>IF(N$28=0,0,N$28/WWP!N$5*1000)</f>
        <v>15.874395116658766</v>
      </c>
      <c r="O77" s="349">
        <f>IF(O$28=0,0,O$28/WWP!O$5*1000)</f>
        <v>18.5454367144687</v>
      </c>
      <c r="P77" s="349">
        <f>IF(P$28=0,0,P$28/WWP!P$5*1000)</f>
        <v>15.684731628764686</v>
      </c>
      <c r="Q77" s="349">
        <f>IF(Q$28=0,0,Q$28/WWP!Q$5*1000)</f>
        <v>17.625846898647747</v>
      </c>
      <c r="R77" s="349">
        <f>IF(R$28=0,0,R$28/WWP!R$5*1000)</f>
        <v>22.237320973489638</v>
      </c>
      <c r="S77" s="349">
        <f>IF(S$28=0,0,S$28/WWP!S$5*1000)</f>
        <v>22.558449116638577</v>
      </c>
      <c r="T77" s="349">
        <f>IF(T$28=0,0,T$28/WWP!T$5*1000)</f>
        <v>14.001693002785425</v>
      </c>
      <c r="U77" s="349">
        <f>IF(U$28=0,0,U$28/WWP!U$5*1000)</f>
        <v>18.375538025283984</v>
      </c>
      <c r="V77" s="349">
        <f>IF(V$28=0,0,V$28/WWP!V$5*1000)</f>
        <v>17.746470316369319</v>
      </c>
      <c r="W77" s="349">
        <f>IF(W$28=0,0,W$28/WWP!W$5*1000)</f>
        <v>15.957084701887343</v>
      </c>
      <c r="X77" s="349">
        <f>IF(X$28=0,0,X$28/WWP!X$5*1000)</f>
        <v>15.438638247400533</v>
      </c>
      <c r="Y77" s="349">
        <f>IF(Y$28=0,0,Y$28/WWP!Y$5*1000)</f>
        <v>15.416812055797406</v>
      </c>
      <c r="DA77" s="178"/>
    </row>
    <row r="78" spans="1:105" ht="12" customHeight="1" x14ac:dyDescent="0.25">
      <c r="A78" s="41" t="s">
        <v>2936</v>
      </c>
      <c r="B78" s="337">
        <f>IF(B$48=0,0,B$48/WWP!B$5*1000)</f>
        <v>5.1528770422097887</v>
      </c>
      <c r="C78" s="337">
        <f>IF(C$48=0,0,C$48/WWP!C$5*1000)</f>
        <v>6.0413007667695577</v>
      </c>
      <c r="D78" s="337">
        <f>IF(D$48=0,0,D$48/WWP!D$5*1000)</f>
        <v>6.6863825597552102</v>
      </c>
      <c r="E78" s="337">
        <f>IF(E$48=0,0,E$48/WWP!E$5*1000)</f>
        <v>10.118838712654956</v>
      </c>
      <c r="F78" s="337">
        <f>IF(F$48=0,0,F$48/WWP!F$5*1000)</f>
        <v>12.194019595756584</v>
      </c>
      <c r="G78" s="337">
        <f>IF(G$48=0,0,G$48/WWP!G$5*1000)</f>
        <v>9.0938082770797468</v>
      </c>
      <c r="H78" s="337">
        <f>IF(H$48=0,0,H$48/WWP!H$5*1000)</f>
        <v>9.1366709726925404</v>
      </c>
      <c r="I78" s="337">
        <f>IF(I$48=0,0,I$48/WWP!I$5*1000)</f>
        <v>9.4091350924783299</v>
      </c>
      <c r="J78" s="337">
        <f>IF(J$48=0,0,J$48/WWP!J$5*1000)</f>
        <v>11.264940529988403</v>
      </c>
      <c r="K78" s="337">
        <f>IF(K$48=0,0,K$48/WWP!K$5*1000)</f>
        <v>12.390809371473486</v>
      </c>
      <c r="L78" s="337">
        <f>IF(L$48=0,0,L$48/WWP!L$5*1000)</f>
        <v>11.285120855388184</v>
      </c>
      <c r="M78" s="337">
        <f>IF(M$48=0,0,M$48/WWP!M$5*1000)</f>
        <v>14.211013300938502</v>
      </c>
      <c r="N78" s="337">
        <f>IF(N$48=0,0,N$48/WWP!N$5*1000)</f>
        <v>14.632556199148116</v>
      </c>
      <c r="O78" s="337">
        <f>IF(O$48=0,0,O$48/WWP!O$5*1000)</f>
        <v>13.578906928137753</v>
      </c>
      <c r="P78" s="337">
        <f>IF(P$48=0,0,P$48/WWP!P$5*1000)</f>
        <v>14.447118704471608</v>
      </c>
      <c r="Q78" s="337">
        <f>IF(Q$48=0,0,Q$48/WWP!Q$5*1000)</f>
        <v>11.271622967433503</v>
      </c>
      <c r="R78" s="337">
        <f>IF(R$48=0,0,R$48/WWP!R$5*1000)</f>
        <v>6.743615411437033</v>
      </c>
      <c r="S78" s="337">
        <f>IF(S$48=0,0,S$48/WWP!S$5*1000)</f>
        <v>7.0280765534603455</v>
      </c>
      <c r="T78" s="337">
        <f>IF(T$48=0,0,T$48/WWP!T$5*1000)</f>
        <v>17.845356891666317</v>
      </c>
      <c r="U78" s="337">
        <f>IF(U$48=0,0,U$48/WWP!U$5*1000)</f>
        <v>8.9311586175391398</v>
      </c>
      <c r="V78" s="337">
        <f>IF(V$48=0,0,V$48/WWP!V$5*1000)</f>
        <v>9.450336193197991</v>
      </c>
      <c r="W78" s="337">
        <f>IF(W$48=0,0,W$48/WWP!W$5*1000)</f>
        <v>7.8114221926171279</v>
      </c>
      <c r="X78" s="337">
        <f>IF(X$48=0,0,X$48/WWP!X$5*1000)</f>
        <v>6.802294138176368</v>
      </c>
      <c r="Y78" s="337">
        <f>IF(Y$48=0,0,Y$48/WWP!Y$5*1000)</f>
        <v>7.6938885439839186</v>
      </c>
      <c r="DA78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6" tint="0.59999389629810485"/>
    <pageSetUpPr fitToPage="1"/>
  </sheetPr>
  <dimension ref="A1:DA78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Wood and wood products / final energy consumption"</f>
        <v>EL: Wood and wood products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100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26</v>
      </c>
      <c r="B5" s="223">
        <v>20.29090277239213</v>
      </c>
      <c r="C5" s="223">
        <v>17.820825065571881</v>
      </c>
      <c r="D5" s="223">
        <v>17.3289010809135</v>
      </c>
      <c r="E5" s="223">
        <v>21.53892379436477</v>
      </c>
      <c r="F5" s="223">
        <v>21.673711514278459</v>
      </c>
      <c r="G5" s="223">
        <v>22.211316957736649</v>
      </c>
      <c r="H5" s="223">
        <v>22.172561040513742</v>
      </c>
      <c r="I5" s="223">
        <v>24.760850707394749</v>
      </c>
      <c r="J5" s="223">
        <v>23.23302499580646</v>
      </c>
      <c r="K5" s="223">
        <v>19.771454018041702</v>
      </c>
      <c r="L5" s="223">
        <v>21.438983223932201</v>
      </c>
      <c r="M5" s="223">
        <v>24.970651248184222</v>
      </c>
      <c r="N5" s="223">
        <v>17.107325893818341</v>
      </c>
      <c r="O5" s="223">
        <v>13.14602324369673</v>
      </c>
      <c r="P5" s="223">
        <v>11.18589712361652</v>
      </c>
      <c r="Q5" s="223">
        <v>13.59731159629005</v>
      </c>
      <c r="R5" s="223">
        <v>9.8579820531452746</v>
      </c>
      <c r="S5" s="223">
        <v>11.755421639776371</v>
      </c>
      <c r="T5" s="223">
        <v>19.276192273345021</v>
      </c>
      <c r="U5" s="223">
        <v>12.950002966783121</v>
      </c>
      <c r="V5" s="223">
        <v>12.425298989030241</v>
      </c>
      <c r="W5" s="223">
        <v>14.67687597078841</v>
      </c>
      <c r="X5" s="223">
        <v>14.62826994178099</v>
      </c>
      <c r="Y5" s="223">
        <v>13.40278436737689</v>
      </c>
      <c r="DA5" s="89" t="s">
        <v>2938</v>
      </c>
    </row>
    <row r="6" spans="1:105" ht="12" customHeight="1" x14ac:dyDescent="0.25">
      <c r="A6" s="55" t="s">
        <v>91</v>
      </c>
      <c r="B6" s="259">
        <v>0.23406716165895469</v>
      </c>
      <c r="C6" s="259">
        <v>0.24795271974173941</v>
      </c>
      <c r="D6" s="259">
        <v>0.25296749521022122</v>
      </c>
      <c r="E6" s="259">
        <v>0.41750517435650669</v>
      </c>
      <c r="F6" s="259">
        <v>0.45911002339733797</v>
      </c>
      <c r="G6" s="259">
        <v>0.37193701296961151</v>
      </c>
      <c r="H6" s="259">
        <v>0.39869650555374769</v>
      </c>
      <c r="I6" s="259">
        <v>0.44596706718700091</v>
      </c>
      <c r="J6" s="259">
        <v>0.45429504207367261</v>
      </c>
      <c r="K6" s="259">
        <v>0.380260364591262</v>
      </c>
      <c r="L6" s="259">
        <v>0.37373363072394122</v>
      </c>
      <c r="M6" s="259">
        <v>0.51987087178676283</v>
      </c>
      <c r="N6" s="259">
        <v>0.33873762334383928</v>
      </c>
      <c r="O6" s="259">
        <v>0.2335429282975752</v>
      </c>
      <c r="P6" s="259">
        <v>0.21911102373219571</v>
      </c>
      <c r="Q6" s="259">
        <v>0.2167721380520061</v>
      </c>
      <c r="R6" s="259">
        <v>9.3338127481559952E-2</v>
      </c>
      <c r="S6" s="259">
        <v>0.11543212417219589</v>
      </c>
      <c r="T6" s="259">
        <v>0.44788954682349003</v>
      </c>
      <c r="U6" s="259">
        <v>0.16943061526466591</v>
      </c>
      <c r="V6" s="259">
        <v>0.16796197398448909</v>
      </c>
      <c r="W6" s="259">
        <v>0.18755741763539399</v>
      </c>
      <c r="X6" s="259">
        <v>0.17595223135580501</v>
      </c>
      <c r="Y6" s="259">
        <v>0.1742330851481631</v>
      </c>
      <c r="DA6" s="67" t="s">
        <v>2939</v>
      </c>
    </row>
    <row r="7" spans="1:105" ht="12" customHeight="1" x14ac:dyDescent="0.25">
      <c r="A7" s="173" t="s">
        <v>92</v>
      </c>
      <c r="B7" s="224">
        <v>6.6005071443995339E-2</v>
      </c>
      <c r="C7" s="224">
        <v>6.9920687999509248E-2</v>
      </c>
      <c r="D7" s="224">
        <v>7.1334814657545195E-2</v>
      </c>
      <c r="E7" s="224">
        <v>0.11773312696375279</v>
      </c>
      <c r="F7" s="224">
        <v>0.12946536233540201</v>
      </c>
      <c r="G7" s="224">
        <v>0.1048832691426206</v>
      </c>
      <c r="H7" s="224">
        <v>0.1124292324776846</v>
      </c>
      <c r="I7" s="224">
        <v>0.125759153581042</v>
      </c>
      <c r="J7" s="224">
        <v>0.12810757603160119</v>
      </c>
      <c r="K7" s="224">
        <v>0.1072303878693432</v>
      </c>
      <c r="L7" s="224">
        <v>0.1053899010101222</v>
      </c>
      <c r="M7" s="224">
        <v>0.14659943663491959</v>
      </c>
      <c r="N7" s="224">
        <v>9.5521306240114096E-2</v>
      </c>
      <c r="O7" s="224">
        <v>6.5857241820113294E-2</v>
      </c>
      <c r="P7" s="224">
        <v>6.1787559917024573E-2</v>
      </c>
      <c r="Q7" s="224">
        <v>6.1128012822395432E-2</v>
      </c>
      <c r="R7" s="224">
        <v>2.632060699674578E-2</v>
      </c>
      <c r="S7" s="224">
        <v>3.2550937726238058E-2</v>
      </c>
      <c r="T7" s="224">
        <v>0.1263012774947799</v>
      </c>
      <c r="U7" s="224">
        <v>4.7778081239942788E-2</v>
      </c>
      <c r="V7" s="224">
        <v>4.7363936120496643E-2</v>
      </c>
      <c r="W7" s="224">
        <v>5.2889694834310982E-2</v>
      </c>
      <c r="X7" s="224">
        <v>4.9617124927126638E-2</v>
      </c>
      <c r="Y7" s="224">
        <v>4.9132339417472748E-2</v>
      </c>
      <c r="DA7" s="177" t="s">
        <v>2940</v>
      </c>
    </row>
    <row r="8" spans="1:105" ht="12" customHeight="1" x14ac:dyDescent="0.25">
      <c r="A8" s="173" t="s">
        <v>93</v>
      </c>
      <c r="B8" s="224">
        <v>0.89542441396613104</v>
      </c>
      <c r="C8" s="224">
        <v>0.94854364530446944</v>
      </c>
      <c r="D8" s="224">
        <v>0.96772767929373782</v>
      </c>
      <c r="E8" s="224">
        <v>1.5971669132328301</v>
      </c>
      <c r="F8" s="224">
        <v>1.756326349808629</v>
      </c>
      <c r="G8" s="224">
        <v>1.4228458170304239</v>
      </c>
      <c r="H8" s="224">
        <v>1.525214311591371</v>
      </c>
      <c r="I8" s="224">
        <v>1.706047943478523</v>
      </c>
      <c r="J8" s="224">
        <v>1.737906628736082</v>
      </c>
      <c r="K8" s="224">
        <v>1.454686815978024</v>
      </c>
      <c r="L8" s="224">
        <v>1.4297187819879591</v>
      </c>
      <c r="M8" s="224">
        <v>1.988767101751691</v>
      </c>
      <c r="N8" s="224">
        <v>1.295841482936757</v>
      </c>
      <c r="O8" s="224">
        <v>0.89341895815136496</v>
      </c>
      <c r="P8" s="224">
        <v>0.83820967720703987</v>
      </c>
      <c r="Q8" s="224">
        <v>0.8292622651707926</v>
      </c>
      <c r="R8" s="224">
        <v>0.35706520089583199</v>
      </c>
      <c r="S8" s="224">
        <v>0.44158583120837319</v>
      </c>
      <c r="T8" s="224">
        <v>1.7134023933281479</v>
      </c>
      <c r="U8" s="224">
        <v>0.64815717124102801</v>
      </c>
      <c r="V8" s="224">
        <v>0.64253888096780798</v>
      </c>
      <c r="W8" s="224">
        <v>0.71750129142794494</v>
      </c>
      <c r="X8" s="224">
        <v>0.67310562716766009</v>
      </c>
      <c r="Y8" s="224">
        <v>0.66652902977317907</v>
      </c>
      <c r="DA8" s="177" t="s">
        <v>2941</v>
      </c>
    </row>
    <row r="9" spans="1:105" ht="12" customHeight="1" x14ac:dyDescent="0.25">
      <c r="A9" s="173" t="s">
        <v>94</v>
      </c>
      <c r="B9" s="224">
        <v>2.042760170373719</v>
      </c>
      <c r="C9" s="224">
        <v>2.1639427608485509</v>
      </c>
      <c r="D9" s="224">
        <v>2.2077079072184111</v>
      </c>
      <c r="E9" s="224">
        <v>3.643667633920654</v>
      </c>
      <c r="F9" s="224">
        <v>4.0067631143488462</v>
      </c>
      <c r="G9" s="224">
        <v>3.2459833775791358</v>
      </c>
      <c r="H9" s="224">
        <v>3.479519877286561</v>
      </c>
      <c r="I9" s="224">
        <v>3.8920613882410171</v>
      </c>
      <c r="J9" s="224">
        <v>3.9647416193242329</v>
      </c>
      <c r="K9" s="224">
        <v>3.3186232603214099</v>
      </c>
      <c r="L9" s="224">
        <v>3.261662890945809</v>
      </c>
      <c r="M9" s="224">
        <v>4.5370375882576672</v>
      </c>
      <c r="N9" s="224">
        <v>2.9562443542681258</v>
      </c>
      <c r="O9" s="224">
        <v>2.0381850602941278</v>
      </c>
      <c r="P9" s="224">
        <v>1.91223437323557</v>
      </c>
      <c r="Q9" s="224">
        <v>1.891822357826461</v>
      </c>
      <c r="R9" s="224">
        <v>0.81458418961992329</v>
      </c>
      <c r="S9" s="224">
        <v>1.0074037894481129</v>
      </c>
      <c r="T9" s="224">
        <v>3.908839328392641</v>
      </c>
      <c r="U9" s="224">
        <v>1.4786615518876729</v>
      </c>
      <c r="V9" s="224">
        <v>1.465844367749374</v>
      </c>
      <c r="W9" s="224">
        <v>1.63685849688721</v>
      </c>
      <c r="X9" s="224">
        <v>1.535577257205013</v>
      </c>
      <c r="Y9" s="224">
        <v>1.5205738565779039</v>
      </c>
      <c r="DA9" s="177" t="s">
        <v>2942</v>
      </c>
    </row>
    <row r="10" spans="1:105" ht="12" customHeight="1" x14ac:dyDescent="0.25">
      <c r="A10" s="56" t="s">
        <v>95</v>
      </c>
      <c r="B10" s="260">
        <v>0.71267735435209034</v>
      </c>
      <c r="C10" s="260">
        <v>0.77152094244880098</v>
      </c>
      <c r="D10" s="260">
        <v>0.78707803843236701</v>
      </c>
      <c r="E10" s="260">
        <v>1.311757183335942</v>
      </c>
      <c r="F10" s="260">
        <v>1.4590807028502759</v>
      </c>
      <c r="G10" s="260">
        <v>1.1747829356466839</v>
      </c>
      <c r="H10" s="260">
        <v>1.264764539608501</v>
      </c>
      <c r="I10" s="260">
        <v>1.40906265132889</v>
      </c>
      <c r="J10" s="260">
        <v>1.4370017731274991</v>
      </c>
      <c r="K10" s="260">
        <v>1.2025835791094941</v>
      </c>
      <c r="L10" s="260">
        <v>1.176442715813043</v>
      </c>
      <c r="M10" s="260">
        <v>1.5841685834578549</v>
      </c>
      <c r="N10" s="260">
        <v>0.9963792708585455</v>
      </c>
      <c r="O10" s="260">
        <v>0.65488311061926752</v>
      </c>
      <c r="P10" s="260">
        <v>0.68015275935632424</v>
      </c>
      <c r="Q10" s="260">
        <v>0.64959868538186072</v>
      </c>
      <c r="R10" s="260">
        <v>0.2858173825742561</v>
      </c>
      <c r="S10" s="260">
        <v>0.36417811475857631</v>
      </c>
      <c r="T10" s="260">
        <v>1.38470053384168</v>
      </c>
      <c r="U10" s="260">
        <v>0.51178482915811863</v>
      </c>
      <c r="V10" s="260">
        <v>0.50850191746412576</v>
      </c>
      <c r="W10" s="260">
        <v>0.56905890908587642</v>
      </c>
      <c r="X10" s="260">
        <v>0.53488701119302506</v>
      </c>
      <c r="Y10" s="260">
        <v>0.52168718068701225</v>
      </c>
      <c r="DA10" s="68" t="s">
        <v>2943</v>
      </c>
    </row>
    <row r="11" spans="1:105" ht="12" customHeight="1" x14ac:dyDescent="0.25">
      <c r="A11" s="37" t="s">
        <v>159</v>
      </c>
      <c r="B11" s="226">
        <v>5.5323090293509063E-2</v>
      </c>
      <c r="C11" s="226">
        <v>1.6445597261077069E-2</v>
      </c>
      <c r="D11" s="226">
        <v>1.47847541613594E-2</v>
      </c>
      <c r="E11" s="226">
        <v>5.5725030122166534E-3</v>
      </c>
      <c r="F11" s="226">
        <v>0</v>
      </c>
      <c r="G11" s="226">
        <v>0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</v>
      </c>
      <c r="N11" s="226">
        <v>0</v>
      </c>
      <c r="O11" s="226">
        <v>9.9468051113862244E-3</v>
      </c>
      <c r="P11" s="226">
        <v>0</v>
      </c>
      <c r="Q11" s="226">
        <v>1.2663944519436719E-2</v>
      </c>
      <c r="R11" s="226">
        <v>8.6835757029844127E-2</v>
      </c>
      <c r="S11" s="226">
        <v>4.6899742213594497E-2</v>
      </c>
      <c r="T11" s="226">
        <v>4.603823568585799E-3</v>
      </c>
      <c r="U11" s="226">
        <v>2.3859917626605082E-2</v>
      </c>
      <c r="V11" s="226">
        <v>1.664691551337099E-2</v>
      </c>
      <c r="W11" s="226">
        <v>2.2260119294213749E-2</v>
      </c>
      <c r="X11" s="226">
        <v>2.9267067901213362E-2</v>
      </c>
      <c r="Y11" s="226">
        <v>2.450316139165756E-2</v>
      </c>
      <c r="DA11" s="69" t="s">
        <v>2944</v>
      </c>
    </row>
    <row r="12" spans="1:105" ht="12" customHeight="1" x14ac:dyDescent="0.25">
      <c r="A12" s="37" t="s">
        <v>35</v>
      </c>
      <c r="B12" s="226">
        <v>0</v>
      </c>
      <c r="C12" s="226">
        <v>0</v>
      </c>
      <c r="D12" s="226">
        <v>0</v>
      </c>
      <c r="E12" s="226">
        <v>1.2940041796996051E-4</v>
      </c>
      <c r="F12" s="226">
        <v>2.189980385732938E-3</v>
      </c>
      <c r="G12" s="226">
        <v>6.3882775331872846E-3</v>
      </c>
      <c r="H12" s="226">
        <v>5.0983796801900199E-3</v>
      </c>
      <c r="I12" s="226">
        <v>7.2213571546700184E-3</v>
      </c>
      <c r="J12" s="226">
        <v>5.271880030834516E-3</v>
      </c>
      <c r="K12" s="226">
        <v>4.1165221290408813E-3</v>
      </c>
      <c r="L12" s="226">
        <v>7.2791967791047078E-3</v>
      </c>
      <c r="M12" s="226">
        <v>1.6055620643896922E-2</v>
      </c>
      <c r="N12" s="226">
        <v>2.4205949830621621E-2</v>
      </c>
      <c r="O12" s="226">
        <v>3.8935017785933133E-2</v>
      </c>
      <c r="P12" s="226">
        <v>5.7642118171472309E-3</v>
      </c>
      <c r="Q12" s="226">
        <v>1.395105833167759E-2</v>
      </c>
      <c r="R12" s="226">
        <v>1.119394660794502E-2</v>
      </c>
      <c r="S12" s="226">
        <v>0.15487284034102289</v>
      </c>
      <c r="T12" s="226">
        <v>1.260698824251109E-3</v>
      </c>
      <c r="U12" s="226">
        <v>8.6269201019890385E-3</v>
      </c>
      <c r="V12" s="226">
        <v>3.767954735805005E-3</v>
      </c>
      <c r="W12" s="226">
        <v>5.3382921629072577E-3</v>
      </c>
      <c r="X12" s="226">
        <v>6.5611527485433642E-3</v>
      </c>
      <c r="Y12" s="226">
        <v>6.0890624583794404E-3</v>
      </c>
      <c r="DA12" s="69" t="s">
        <v>2945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2946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2947</v>
      </c>
    </row>
    <row r="15" spans="1:105" ht="12" customHeight="1" x14ac:dyDescent="0.25">
      <c r="A15" s="37" t="s">
        <v>40</v>
      </c>
      <c r="B15" s="226">
        <v>0.65735426405858133</v>
      </c>
      <c r="C15" s="226">
        <v>0.7550753451877239</v>
      </c>
      <c r="D15" s="226">
        <v>0.77229328427100763</v>
      </c>
      <c r="E15" s="226">
        <v>1.306055279905755</v>
      </c>
      <c r="F15" s="226">
        <v>1.4568907224645431</v>
      </c>
      <c r="G15" s="226">
        <v>1.168394658113497</v>
      </c>
      <c r="H15" s="226">
        <v>1.259666159928311</v>
      </c>
      <c r="I15" s="226">
        <v>1.40184129417422</v>
      </c>
      <c r="J15" s="226">
        <v>1.4317298930966651</v>
      </c>
      <c r="K15" s="226">
        <v>1.198467056980453</v>
      </c>
      <c r="L15" s="226">
        <v>1.169163519033938</v>
      </c>
      <c r="M15" s="226">
        <v>1.5681129628139581</v>
      </c>
      <c r="N15" s="226">
        <v>0.97217332102792386</v>
      </c>
      <c r="O15" s="226">
        <v>0.60600128772194817</v>
      </c>
      <c r="P15" s="226">
        <v>0.67438854753917699</v>
      </c>
      <c r="Q15" s="226">
        <v>0.62298368253074643</v>
      </c>
      <c r="R15" s="226">
        <v>0.18778767893646689</v>
      </c>
      <c r="S15" s="226">
        <v>0.1624055322039589</v>
      </c>
      <c r="T15" s="226">
        <v>1.3788360114488429</v>
      </c>
      <c r="U15" s="226">
        <v>0.47929799142952451</v>
      </c>
      <c r="V15" s="226">
        <v>0.48808704721494972</v>
      </c>
      <c r="W15" s="226">
        <v>0.54146049762875537</v>
      </c>
      <c r="X15" s="226">
        <v>0.49905879054326829</v>
      </c>
      <c r="Y15" s="226">
        <v>0.49109495683697518</v>
      </c>
      <c r="DA15" s="69" t="s">
        <v>2948</v>
      </c>
    </row>
    <row r="16" spans="1:105" ht="12" customHeight="1" x14ac:dyDescent="0.25">
      <c r="A16" s="57" t="s">
        <v>2898</v>
      </c>
      <c r="B16" s="261">
        <v>12.83439511448594</v>
      </c>
      <c r="C16" s="261">
        <v>10.25672493898888</v>
      </c>
      <c r="D16" s="261">
        <v>9.6793375791497951</v>
      </c>
      <c r="E16" s="261">
        <v>9.5417705970626159</v>
      </c>
      <c r="F16" s="261">
        <v>8.6582978940813362</v>
      </c>
      <c r="G16" s="261">
        <v>11.28531764680648</v>
      </c>
      <c r="H16" s="261">
        <v>10.546352823263801</v>
      </c>
      <c r="I16" s="261">
        <v>11.76655318505841</v>
      </c>
      <c r="J16" s="261">
        <v>10.15924368985881</v>
      </c>
      <c r="K16" s="261">
        <v>8.8254691620723609</v>
      </c>
      <c r="L16" s="261">
        <v>10.51619779275271</v>
      </c>
      <c r="M16" s="261">
        <v>10.161952199090051</v>
      </c>
      <c r="N16" s="261">
        <v>7.3762086126104851</v>
      </c>
      <c r="O16" s="261">
        <v>6.3082792581973459</v>
      </c>
      <c r="P16" s="261">
        <v>4.8645160695838428</v>
      </c>
      <c r="Q16" s="261">
        <v>7.1126174751679674</v>
      </c>
      <c r="R16" s="261">
        <v>6.6629874910827072</v>
      </c>
      <c r="S16" s="261">
        <v>7.7859953718035202</v>
      </c>
      <c r="T16" s="261">
        <v>6.7098094997368172</v>
      </c>
      <c r="U16" s="261">
        <v>7.6790213866436599</v>
      </c>
      <c r="V16" s="261">
        <v>7.2818130703980044</v>
      </c>
      <c r="W16" s="261">
        <v>8.8548769993391954</v>
      </c>
      <c r="X16" s="261">
        <v>9.063928399412676</v>
      </c>
      <c r="Y16" s="261">
        <v>8.0198560421922842</v>
      </c>
      <c r="DA16" s="70" t="s">
        <v>2949</v>
      </c>
    </row>
    <row r="17" spans="1:105" ht="12" customHeight="1" x14ac:dyDescent="0.25">
      <c r="A17" s="46" t="s">
        <v>28</v>
      </c>
      <c r="B17" s="229">
        <v>0</v>
      </c>
      <c r="C17" s="229">
        <v>0</v>
      </c>
      <c r="D17" s="229">
        <v>0</v>
      </c>
      <c r="E17" s="229">
        <v>0</v>
      </c>
      <c r="F17" s="229">
        <v>0</v>
      </c>
      <c r="G17" s="229">
        <v>0</v>
      </c>
      <c r="H17" s="229">
        <v>0</v>
      </c>
      <c r="I17" s="229">
        <v>0</v>
      </c>
      <c r="J17" s="229">
        <v>0</v>
      </c>
      <c r="K17" s="229">
        <v>0</v>
      </c>
      <c r="L17" s="229">
        <v>0</v>
      </c>
      <c r="M17" s="229">
        <v>0</v>
      </c>
      <c r="N17" s="229">
        <v>0</v>
      </c>
      <c r="O17" s="229">
        <v>0</v>
      </c>
      <c r="P17" s="229">
        <v>0</v>
      </c>
      <c r="Q17" s="229">
        <v>0</v>
      </c>
      <c r="R17" s="229">
        <v>0</v>
      </c>
      <c r="S17" s="229">
        <v>0</v>
      </c>
      <c r="T17" s="229">
        <v>0</v>
      </c>
      <c r="U17" s="229">
        <v>0</v>
      </c>
      <c r="V17" s="229">
        <v>0</v>
      </c>
      <c r="W17" s="229">
        <v>0</v>
      </c>
      <c r="X17" s="229">
        <v>0</v>
      </c>
      <c r="Y17" s="229">
        <v>0</v>
      </c>
      <c r="DA17" s="73" t="s">
        <v>2950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2951</v>
      </c>
    </row>
    <row r="19" spans="1:105" ht="12" customHeight="1" x14ac:dyDescent="0.25">
      <c r="A19" s="46" t="s">
        <v>31</v>
      </c>
      <c r="B19" s="229">
        <v>0</v>
      </c>
      <c r="C19" s="229">
        <v>0</v>
      </c>
      <c r="D19" s="229">
        <v>0</v>
      </c>
      <c r="E19" s="229">
        <v>0</v>
      </c>
      <c r="F19" s="229">
        <v>0</v>
      </c>
      <c r="G19" s="229">
        <v>0</v>
      </c>
      <c r="H19" s="229">
        <v>0</v>
      </c>
      <c r="I19" s="229">
        <v>0</v>
      </c>
      <c r="J19" s="229">
        <v>0</v>
      </c>
      <c r="K19" s="229">
        <v>0</v>
      </c>
      <c r="L19" s="229">
        <v>0</v>
      </c>
      <c r="M19" s="229">
        <v>0</v>
      </c>
      <c r="N19" s="229">
        <v>0</v>
      </c>
      <c r="O19" s="229">
        <v>0</v>
      </c>
      <c r="P19" s="229">
        <v>0.27062670057428978</v>
      </c>
      <c r="Q19" s="229">
        <v>0.28132742041498182</v>
      </c>
      <c r="R19" s="229">
        <v>0.2985781546381574</v>
      </c>
      <c r="S19" s="229">
        <v>0.30601296706828401</v>
      </c>
      <c r="T19" s="229">
        <v>0.40007735778328651</v>
      </c>
      <c r="U19" s="229">
        <v>0.23738585664314729</v>
      </c>
      <c r="V19" s="229">
        <v>8.2140616047226292E-2</v>
      </c>
      <c r="W19" s="229">
        <v>0.1337817737392881</v>
      </c>
      <c r="X19" s="229">
        <v>0.22677507714633791</v>
      </c>
      <c r="Y19" s="229">
        <v>6.1869626312353487E-2</v>
      </c>
      <c r="DA19" s="73" t="s">
        <v>2952</v>
      </c>
    </row>
    <row r="20" spans="1:105" ht="12" customHeight="1" x14ac:dyDescent="0.25">
      <c r="A20" s="46" t="s">
        <v>159</v>
      </c>
      <c r="B20" s="229">
        <v>0.39120842866508038</v>
      </c>
      <c r="C20" s="229">
        <v>0.18954190246193331</v>
      </c>
      <c r="D20" s="229">
        <v>0.1985365901039963</v>
      </c>
      <c r="E20" s="229">
        <v>0.20511802868033829</v>
      </c>
      <c r="F20" s="229">
        <v>0</v>
      </c>
      <c r="G20" s="229">
        <v>0</v>
      </c>
      <c r="H20" s="229">
        <v>0</v>
      </c>
      <c r="I20" s="229">
        <v>0</v>
      </c>
      <c r="J20" s="229">
        <v>0</v>
      </c>
      <c r="K20" s="229">
        <v>0</v>
      </c>
      <c r="L20" s="229">
        <v>0</v>
      </c>
      <c r="M20" s="229">
        <v>0</v>
      </c>
      <c r="N20" s="229">
        <v>0</v>
      </c>
      <c r="O20" s="229">
        <v>0.32772754562647682</v>
      </c>
      <c r="P20" s="229">
        <v>0</v>
      </c>
      <c r="Q20" s="229">
        <v>0.24857313856586141</v>
      </c>
      <c r="R20" s="229">
        <v>0.50084684396580614</v>
      </c>
      <c r="S20" s="229">
        <v>0.44288886801009969</v>
      </c>
      <c r="T20" s="229">
        <v>0.40790489291799997</v>
      </c>
      <c r="U20" s="229">
        <v>0.24747769227662519</v>
      </c>
      <c r="V20" s="229">
        <v>0.1839447752893299</v>
      </c>
      <c r="W20" s="229">
        <v>0.20867190762176199</v>
      </c>
      <c r="X20" s="229">
        <v>0.23415110176492071</v>
      </c>
      <c r="Y20" s="229">
        <v>0.24690799778589539</v>
      </c>
      <c r="DA20" s="73" t="s">
        <v>2953</v>
      </c>
    </row>
    <row r="21" spans="1:105" ht="12" customHeight="1" x14ac:dyDescent="0.25">
      <c r="A21" s="46" t="s">
        <v>32</v>
      </c>
      <c r="B21" s="229">
        <v>0.34757603101206441</v>
      </c>
      <c r="C21" s="229">
        <v>0.33059829028764098</v>
      </c>
      <c r="D21" s="229">
        <v>0.34534240855987319</v>
      </c>
      <c r="E21" s="229">
        <v>0.35147372288385248</v>
      </c>
      <c r="F21" s="229">
        <v>0.33096345652631959</v>
      </c>
      <c r="G21" s="229">
        <v>0.28258835001150928</v>
      </c>
      <c r="H21" s="229">
        <v>0.54983616313725925</v>
      </c>
      <c r="I21" s="229">
        <v>0.53776469755579348</v>
      </c>
      <c r="J21" s="229">
        <v>0.58581935752298486</v>
      </c>
      <c r="K21" s="229">
        <v>0.33366335162096311</v>
      </c>
      <c r="L21" s="229">
        <v>0.30952889189504479</v>
      </c>
      <c r="M21" s="229">
        <v>0.20748831853882629</v>
      </c>
      <c r="N21" s="229">
        <v>0</v>
      </c>
      <c r="O21" s="229">
        <v>0.28265696415457731</v>
      </c>
      <c r="P21" s="229">
        <v>0</v>
      </c>
      <c r="Q21" s="229">
        <v>0</v>
      </c>
      <c r="R21" s="229">
        <v>0</v>
      </c>
      <c r="S21" s="229">
        <v>1.683538392376397E-3</v>
      </c>
      <c r="T21" s="229">
        <v>2.3073864056122472E-3</v>
      </c>
      <c r="U21" s="229">
        <v>4.2984185050035399E-3</v>
      </c>
      <c r="V21" s="229">
        <v>1.1686287708443279E-3</v>
      </c>
      <c r="W21" s="229">
        <v>1.4736523571672489E-4</v>
      </c>
      <c r="X21" s="229">
        <v>3.493706195628595E-3</v>
      </c>
      <c r="Y21" s="229">
        <v>4.9364050436887233E-3</v>
      </c>
      <c r="DA21" s="73" t="s">
        <v>2954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0</v>
      </c>
      <c r="Y22" s="229">
        <v>0</v>
      </c>
      <c r="DA22" s="73" t="s">
        <v>2955</v>
      </c>
    </row>
    <row r="23" spans="1:105" ht="12" customHeight="1" x14ac:dyDescent="0.25">
      <c r="A23" s="46" t="s">
        <v>35</v>
      </c>
      <c r="B23" s="229">
        <v>0</v>
      </c>
      <c r="C23" s="229">
        <v>0</v>
      </c>
      <c r="D23" s="229">
        <v>0</v>
      </c>
      <c r="E23" s="229">
        <v>4.5513212275050318E-3</v>
      </c>
      <c r="F23" s="229">
        <v>0.1117795594924567</v>
      </c>
      <c r="G23" s="229">
        <v>0.12760182144444929</v>
      </c>
      <c r="H23" s="229">
        <v>0.1324143413423087</v>
      </c>
      <c r="I23" s="229">
        <v>0.18971453165902699</v>
      </c>
      <c r="J23" s="229">
        <v>0.19204603090752631</v>
      </c>
      <c r="K23" s="229">
        <v>0.13965072486526051</v>
      </c>
      <c r="L23" s="229">
        <v>0.16950467719608381</v>
      </c>
      <c r="M23" s="229">
        <v>0.80988987562096926</v>
      </c>
      <c r="N23" s="229">
        <v>1.046038261387084</v>
      </c>
      <c r="O23" s="229">
        <v>1.22579544026048</v>
      </c>
      <c r="P23" s="229">
        <v>0.2219941496689031</v>
      </c>
      <c r="Q23" s="229">
        <v>0.26166198921053557</v>
      </c>
      <c r="R23" s="229">
        <v>6.1693280642885803E-2</v>
      </c>
      <c r="S23" s="229">
        <v>1.3974872670351219</v>
      </c>
      <c r="T23" s="229">
        <v>0.1067332854783814</v>
      </c>
      <c r="U23" s="229">
        <v>8.5500997380471316E-2</v>
      </c>
      <c r="V23" s="229">
        <v>3.9783926675767051E-2</v>
      </c>
      <c r="W23" s="229">
        <v>4.7817528473403828E-2</v>
      </c>
      <c r="X23" s="229">
        <v>5.0158602342157119E-2</v>
      </c>
      <c r="Y23" s="229">
        <v>5.8628901005325321E-2</v>
      </c>
      <c r="DA23" s="73" t="s">
        <v>2956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2957</v>
      </c>
    </row>
    <row r="25" spans="1:105" ht="12" customHeight="1" x14ac:dyDescent="0.25">
      <c r="A25" s="46" t="s">
        <v>38</v>
      </c>
      <c r="B25" s="229">
        <v>12.095610654808789</v>
      </c>
      <c r="C25" s="229">
        <v>9.7365847462393074</v>
      </c>
      <c r="D25" s="229">
        <v>9.1354585804859259</v>
      </c>
      <c r="E25" s="229">
        <v>8.9806275242709201</v>
      </c>
      <c r="F25" s="229">
        <v>8.2155548780625605</v>
      </c>
      <c r="G25" s="229">
        <v>10.87512747535053</v>
      </c>
      <c r="H25" s="229">
        <v>9.8641023187842354</v>
      </c>
      <c r="I25" s="229">
        <v>11.039073955843589</v>
      </c>
      <c r="J25" s="229">
        <v>9.381378301428299</v>
      </c>
      <c r="K25" s="229">
        <v>8.3521550855861371</v>
      </c>
      <c r="L25" s="229">
        <v>10.037164223661581</v>
      </c>
      <c r="M25" s="229">
        <v>9.144574004930254</v>
      </c>
      <c r="N25" s="229">
        <v>6.3301703512234013</v>
      </c>
      <c r="O25" s="229">
        <v>4.472099308155812</v>
      </c>
      <c r="P25" s="229">
        <v>4.37189521934065</v>
      </c>
      <c r="Q25" s="229">
        <v>6.3210549269765881</v>
      </c>
      <c r="R25" s="229">
        <v>5.8018692118358581</v>
      </c>
      <c r="S25" s="229">
        <v>5.6379227312976381</v>
      </c>
      <c r="T25" s="229">
        <v>5.7927865771515368</v>
      </c>
      <c r="U25" s="229">
        <v>7.1043584218384126</v>
      </c>
      <c r="V25" s="229">
        <v>6.9747751236148359</v>
      </c>
      <c r="W25" s="229">
        <v>8.464458424269024</v>
      </c>
      <c r="X25" s="229">
        <v>8.5493499119636311</v>
      </c>
      <c r="Y25" s="229">
        <v>7.6475131120450204</v>
      </c>
      <c r="DA25" s="73" t="s">
        <v>2958</v>
      </c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2959</v>
      </c>
    </row>
    <row r="27" spans="1:105" ht="12" customHeight="1" x14ac:dyDescent="0.25">
      <c r="A27" s="57" t="s">
        <v>2910</v>
      </c>
      <c r="B27" s="261">
        <v>1.1015444216722119</v>
      </c>
      <c r="C27" s="261">
        <v>1.1668913030522801</v>
      </c>
      <c r="D27" s="261">
        <v>1.190491358284691</v>
      </c>
      <c r="E27" s="261">
        <v>1.9648227994569689</v>
      </c>
      <c r="F27" s="261">
        <v>2.1606195487772251</v>
      </c>
      <c r="G27" s="261">
        <v>1.750374289782082</v>
      </c>
      <c r="H27" s="261">
        <v>1.8763072466903341</v>
      </c>
      <c r="I27" s="261">
        <v>2.0987674290899978</v>
      </c>
      <c r="J27" s="261">
        <v>2.137959745582501</v>
      </c>
      <c r="K27" s="261">
        <v>1.789544848708261</v>
      </c>
      <c r="L27" s="261">
        <v>1.7588293599044029</v>
      </c>
      <c r="M27" s="261">
        <v>2.4465664245588119</v>
      </c>
      <c r="N27" s="261">
        <v>1.5941345072085811</v>
      </c>
      <c r="O27" s="261">
        <v>1.099077324917634</v>
      </c>
      <c r="P27" s="261">
        <v>1.0311592801332801</v>
      </c>
      <c r="Q27" s="261">
        <v>1.020152240719115</v>
      </c>
      <c r="R27" s="261">
        <v>0.43925894144198357</v>
      </c>
      <c r="S27" s="261">
        <v>0.54323558914652204</v>
      </c>
      <c r="T27" s="261">
        <v>2.1078148183279581</v>
      </c>
      <c r="U27" s="261">
        <v>0.79735810774353133</v>
      </c>
      <c r="V27" s="261">
        <v>0.79044652904043533</v>
      </c>
      <c r="W27" s="261">
        <v>0.88266472612054081</v>
      </c>
      <c r="X27" s="261">
        <v>0.82804951176008101</v>
      </c>
      <c r="Y27" s="261">
        <v>0.81995903079878285</v>
      </c>
      <c r="DA27" s="70" t="s">
        <v>2960</v>
      </c>
    </row>
    <row r="28" spans="1:105" ht="12" customHeight="1" x14ac:dyDescent="0.25">
      <c r="A28" s="57" t="s">
        <v>2912</v>
      </c>
      <c r="B28" s="261">
        <f t="shared" ref="B28:Y28" si="0">B29+B35+B46+B47</f>
        <v>1.3875640424008773</v>
      </c>
      <c r="C28" s="261">
        <f t="shared" si="0"/>
        <v>1.1185633260320886</v>
      </c>
      <c r="D28" s="261">
        <f t="shared" si="0"/>
        <v>1.0737141971714981</v>
      </c>
      <c r="E28" s="261">
        <f t="shared" si="0"/>
        <v>1.1314335383542535</v>
      </c>
      <c r="F28" s="261">
        <f t="shared" si="0"/>
        <v>1.0503075908917854</v>
      </c>
      <c r="G28" s="261">
        <f t="shared" si="0"/>
        <v>1.2400110454818334</v>
      </c>
      <c r="H28" s="261">
        <f t="shared" si="0"/>
        <v>1.2378886005359497</v>
      </c>
      <c r="I28" s="261">
        <f t="shared" si="0"/>
        <v>1.3799658421137471</v>
      </c>
      <c r="J28" s="261">
        <f t="shared" si="0"/>
        <v>1.2409376333321283</v>
      </c>
      <c r="K28" s="261">
        <f t="shared" si="0"/>
        <v>1.0417288727587353</v>
      </c>
      <c r="L28" s="261">
        <f t="shared" si="0"/>
        <v>1.1940245571206114</v>
      </c>
      <c r="M28" s="261">
        <f t="shared" si="0"/>
        <v>1.3280867655799267</v>
      </c>
      <c r="N28" s="261">
        <f t="shared" si="0"/>
        <v>0.98324954677985132</v>
      </c>
      <c r="O28" s="261">
        <f t="shared" si="0"/>
        <v>0.8385908862780137</v>
      </c>
      <c r="P28" s="261">
        <f t="shared" si="0"/>
        <v>0.62721020027356056</v>
      </c>
      <c r="Q28" s="261">
        <f t="shared" si="0"/>
        <v>0.87459913554684954</v>
      </c>
      <c r="R28" s="261">
        <f t="shared" si="0"/>
        <v>0.7732779804492923</v>
      </c>
      <c r="S28" s="261">
        <f t="shared" si="0"/>
        <v>0.96376189014910518</v>
      </c>
      <c r="T28" s="261">
        <f t="shared" si="0"/>
        <v>0.93242022722787943</v>
      </c>
      <c r="U28" s="261">
        <f t="shared" si="0"/>
        <v>0.88203823922543645</v>
      </c>
      <c r="V28" s="261">
        <f t="shared" si="0"/>
        <v>0.7914330817074815</v>
      </c>
      <c r="W28" s="261">
        <f t="shared" si="0"/>
        <v>0.96097761453719044</v>
      </c>
      <c r="X28" s="261">
        <f t="shared" si="0"/>
        <v>1.0030588859847474</v>
      </c>
      <c r="Y28" s="261">
        <f t="shared" si="0"/>
        <v>0.87418551080084228</v>
      </c>
      <c r="DA28" s="70"/>
    </row>
    <row r="29" spans="1:105" ht="12" customHeight="1" x14ac:dyDescent="0.25">
      <c r="A29" s="60" t="s">
        <v>2913</v>
      </c>
      <c r="B29" s="329">
        <v>0.62666590338103068</v>
      </c>
      <c r="C29" s="329">
        <v>0.48614584003444722</v>
      </c>
      <c r="D29" s="329">
        <v>0.46931466614248413</v>
      </c>
      <c r="E29" s="329">
        <v>0.46842487284515988</v>
      </c>
      <c r="F29" s="329">
        <v>0.41660805179198979</v>
      </c>
      <c r="G29" s="329">
        <v>0.50455625343232025</v>
      </c>
      <c r="H29" s="329">
        <v>0.53016236748589762</v>
      </c>
      <c r="I29" s="329">
        <v>0.58990015878549973</v>
      </c>
      <c r="J29" s="329">
        <v>0.53111827028207292</v>
      </c>
      <c r="K29" s="329">
        <v>0.43085148562769138</v>
      </c>
      <c r="L29" s="329">
        <v>0.49784341047607739</v>
      </c>
      <c r="M29" s="329">
        <v>0.59191732187047885</v>
      </c>
      <c r="N29" s="329">
        <v>0.46432470986155361</v>
      </c>
      <c r="O29" s="329">
        <v>0.41723893448966359</v>
      </c>
      <c r="P29" s="329">
        <v>0.28669732987297852</v>
      </c>
      <c r="Q29" s="329">
        <v>0.41812715305810932</v>
      </c>
      <c r="R29" s="329">
        <v>0.38951920138146279</v>
      </c>
      <c r="S29" s="329">
        <v>0.51277988253921769</v>
      </c>
      <c r="T29" s="329">
        <v>0.40452028947128738</v>
      </c>
      <c r="U29" s="329">
        <v>0.41503649458189462</v>
      </c>
      <c r="V29" s="329">
        <v>0.34567185361221192</v>
      </c>
      <c r="W29" s="329">
        <v>0.42559033441781219</v>
      </c>
      <c r="X29" s="329">
        <v>0.46143996040737861</v>
      </c>
      <c r="Y29" s="329">
        <v>0.38754203593306891</v>
      </c>
      <c r="DA29" s="72" t="s">
        <v>2961</v>
      </c>
    </row>
    <row r="30" spans="1:105" ht="12" customHeight="1" x14ac:dyDescent="0.25">
      <c r="A30" s="59" t="s">
        <v>28</v>
      </c>
      <c r="B30" s="230">
        <v>0</v>
      </c>
      <c r="C30" s="230">
        <v>0</v>
      </c>
      <c r="D30" s="230">
        <v>0</v>
      </c>
      <c r="E30" s="230">
        <v>0</v>
      </c>
      <c r="F30" s="230">
        <v>0</v>
      </c>
      <c r="G30" s="230">
        <v>0</v>
      </c>
      <c r="H30" s="230">
        <v>0</v>
      </c>
      <c r="I30" s="230">
        <v>0</v>
      </c>
      <c r="J30" s="230">
        <v>0</v>
      </c>
      <c r="K30" s="230">
        <v>0</v>
      </c>
      <c r="L30" s="230">
        <v>0</v>
      </c>
      <c r="M30" s="230">
        <v>0</v>
      </c>
      <c r="N30" s="230">
        <v>0</v>
      </c>
      <c r="O30" s="230">
        <v>0</v>
      </c>
      <c r="P30" s="230">
        <v>0</v>
      </c>
      <c r="Q30" s="230">
        <v>0</v>
      </c>
      <c r="R30" s="230">
        <v>0</v>
      </c>
      <c r="S30" s="230">
        <v>0</v>
      </c>
      <c r="T30" s="230">
        <v>0</v>
      </c>
      <c r="U30" s="230">
        <v>0</v>
      </c>
      <c r="V30" s="230">
        <v>0</v>
      </c>
      <c r="W30" s="230">
        <v>0</v>
      </c>
      <c r="X30" s="230">
        <v>0</v>
      </c>
      <c r="Y30" s="230">
        <v>0</v>
      </c>
      <c r="DA30" s="71" t="s">
        <v>2962</v>
      </c>
    </row>
    <row r="31" spans="1:105" ht="12" customHeight="1" x14ac:dyDescent="0.25">
      <c r="A31" s="59" t="s">
        <v>31</v>
      </c>
      <c r="B31" s="295">
        <v>0</v>
      </c>
      <c r="C31" s="295">
        <v>0</v>
      </c>
      <c r="D31" s="295">
        <v>0</v>
      </c>
      <c r="E31" s="295">
        <v>0</v>
      </c>
      <c r="F31" s="295">
        <v>0</v>
      </c>
      <c r="G31" s="295">
        <v>0</v>
      </c>
      <c r="H31" s="295">
        <v>0</v>
      </c>
      <c r="I31" s="295">
        <v>0</v>
      </c>
      <c r="J31" s="295">
        <v>0</v>
      </c>
      <c r="K31" s="295">
        <v>0</v>
      </c>
      <c r="L31" s="295">
        <v>0</v>
      </c>
      <c r="M31" s="295">
        <v>0</v>
      </c>
      <c r="N31" s="295">
        <v>0</v>
      </c>
      <c r="O31" s="295">
        <v>0</v>
      </c>
      <c r="P31" s="295">
        <v>0.15732960648471139</v>
      </c>
      <c r="Q31" s="295">
        <v>0.14936202667634391</v>
      </c>
      <c r="R31" s="295">
        <v>0.13651741398978051</v>
      </c>
      <c r="S31" s="295">
        <v>7.3216579802357629E-2</v>
      </c>
      <c r="T31" s="295">
        <v>0.17790495908788459</v>
      </c>
      <c r="U31" s="295">
        <v>0.17275691568628551</v>
      </c>
      <c r="V31" s="295">
        <v>9.3487883885323836E-2</v>
      </c>
      <c r="W31" s="295">
        <v>0.1472585290600357</v>
      </c>
      <c r="X31" s="295">
        <v>0.2050328389388488</v>
      </c>
      <c r="Y31" s="295">
        <v>6.5166315608327655E-2</v>
      </c>
      <c r="DA31" s="122" t="s">
        <v>2963</v>
      </c>
    </row>
    <row r="32" spans="1:105" ht="12" customHeight="1" x14ac:dyDescent="0.25">
      <c r="A32" s="59" t="s">
        <v>159</v>
      </c>
      <c r="B32" s="295">
        <v>0.32699472575621108</v>
      </c>
      <c r="C32" s="295">
        <v>0.17367865234033769</v>
      </c>
      <c r="D32" s="295">
        <v>0.16796002213675451</v>
      </c>
      <c r="E32" s="295">
        <v>0.16788618514183559</v>
      </c>
      <c r="F32" s="295">
        <v>0</v>
      </c>
      <c r="G32" s="295">
        <v>0</v>
      </c>
      <c r="H32" s="295">
        <v>0</v>
      </c>
      <c r="I32" s="295">
        <v>0</v>
      </c>
      <c r="J32" s="295">
        <v>0</v>
      </c>
      <c r="K32" s="295">
        <v>0</v>
      </c>
      <c r="L32" s="295">
        <v>0</v>
      </c>
      <c r="M32" s="295">
        <v>0</v>
      </c>
      <c r="N32" s="295">
        <v>0</v>
      </c>
      <c r="O32" s="295">
        <v>7.3068738749089104E-2</v>
      </c>
      <c r="P32" s="295">
        <v>0</v>
      </c>
      <c r="Q32" s="295">
        <v>0.12950930317397899</v>
      </c>
      <c r="R32" s="295">
        <v>0.22472614495815349</v>
      </c>
      <c r="S32" s="295">
        <v>0.1039879482159745</v>
      </c>
      <c r="T32" s="295">
        <v>0.17800066817796931</v>
      </c>
      <c r="U32" s="295">
        <v>0.17674018122926369</v>
      </c>
      <c r="V32" s="295">
        <v>0.20544873311421469</v>
      </c>
      <c r="W32" s="295">
        <v>0.2254063422091454</v>
      </c>
      <c r="X32" s="295">
        <v>0.20775091455176331</v>
      </c>
      <c r="Y32" s="295">
        <v>0.25521104696010988</v>
      </c>
      <c r="DA32" s="122" t="s">
        <v>2964</v>
      </c>
    </row>
    <row r="33" spans="1:105" ht="12" customHeight="1" x14ac:dyDescent="0.25">
      <c r="A33" s="59" t="s">
        <v>32</v>
      </c>
      <c r="B33" s="295">
        <v>0.29967117762481948</v>
      </c>
      <c r="C33" s="295">
        <v>0.31246718769410953</v>
      </c>
      <c r="D33" s="295">
        <v>0.30135464400572959</v>
      </c>
      <c r="E33" s="295">
        <v>0.29673351326242681</v>
      </c>
      <c r="F33" s="295">
        <v>0.31219196434142238</v>
      </c>
      <c r="G33" s="295">
        <v>0.34865195974176511</v>
      </c>
      <c r="H33" s="295">
        <v>0.42807254583775578</v>
      </c>
      <c r="I33" s="295">
        <v>0.43717072900173731</v>
      </c>
      <c r="J33" s="295">
        <v>0.40095225202996082</v>
      </c>
      <c r="K33" s="295">
        <v>0.30460176060508132</v>
      </c>
      <c r="L33" s="295">
        <v>0.32279174206207661</v>
      </c>
      <c r="M33" s="295">
        <v>0.1216582396181831</v>
      </c>
      <c r="N33" s="295">
        <v>0</v>
      </c>
      <c r="O33" s="295">
        <v>6.5004132343417384E-2</v>
      </c>
      <c r="P33" s="295">
        <v>0</v>
      </c>
      <c r="Q33" s="295">
        <v>0</v>
      </c>
      <c r="R33" s="295">
        <v>0</v>
      </c>
      <c r="S33" s="295">
        <v>4.0773113838347671E-4</v>
      </c>
      <c r="T33" s="295">
        <v>1.0385936370156531E-3</v>
      </c>
      <c r="U33" s="295">
        <v>3.1664347704692289E-3</v>
      </c>
      <c r="V33" s="295">
        <v>1.3463413832268719E-3</v>
      </c>
      <c r="W33" s="295">
        <v>1.641949510655743E-4</v>
      </c>
      <c r="X33" s="295">
        <v>3.197390858253157E-3</v>
      </c>
      <c r="Y33" s="295">
        <v>5.2630525824675497E-3</v>
      </c>
      <c r="DA33" s="122" t="s">
        <v>2965</v>
      </c>
    </row>
    <row r="34" spans="1:105" ht="12" customHeight="1" x14ac:dyDescent="0.25">
      <c r="A34" s="59" t="s">
        <v>35</v>
      </c>
      <c r="B34" s="295">
        <v>0</v>
      </c>
      <c r="C34" s="295">
        <v>0</v>
      </c>
      <c r="D34" s="295">
        <v>0</v>
      </c>
      <c r="E34" s="295">
        <v>3.8051744408975911E-3</v>
      </c>
      <c r="F34" s="295">
        <v>0.10441608745056739</v>
      </c>
      <c r="G34" s="295">
        <v>0.15590429369055511</v>
      </c>
      <c r="H34" s="295">
        <v>0.1020898216481418</v>
      </c>
      <c r="I34" s="295">
        <v>0.15272942978376239</v>
      </c>
      <c r="J34" s="295">
        <v>0.1301660182521121</v>
      </c>
      <c r="K34" s="295">
        <v>0.12624972502261009</v>
      </c>
      <c r="L34" s="295">
        <v>0.1750516684140008</v>
      </c>
      <c r="M34" s="295">
        <v>0.47025908225229568</v>
      </c>
      <c r="N34" s="295">
        <v>0.46432470986155361</v>
      </c>
      <c r="O34" s="295">
        <v>0.2791660633971571</v>
      </c>
      <c r="P34" s="295">
        <v>0.1293677233882671</v>
      </c>
      <c r="Q34" s="295">
        <v>0.1392558232077864</v>
      </c>
      <c r="R34" s="295">
        <v>2.8275642433528779E-2</v>
      </c>
      <c r="S34" s="295">
        <v>0.33516762338250222</v>
      </c>
      <c r="T34" s="295">
        <v>4.7576068568417881E-2</v>
      </c>
      <c r="U34" s="295">
        <v>6.2372962895876113E-2</v>
      </c>
      <c r="V34" s="295">
        <v>4.5388895229446433E-2</v>
      </c>
      <c r="W34" s="295">
        <v>5.276126819756554E-2</v>
      </c>
      <c r="X34" s="295">
        <v>4.5458816058513277E-2</v>
      </c>
      <c r="Y34" s="295">
        <v>6.1901620782163817E-2</v>
      </c>
      <c r="DA34" s="122" t="s">
        <v>2966</v>
      </c>
    </row>
    <row r="35" spans="1:105" ht="12" customHeight="1" x14ac:dyDescent="0.25">
      <c r="A35" s="60" t="s">
        <v>2920</v>
      </c>
      <c r="B35" s="329">
        <v>0.66734653483996431</v>
      </c>
      <c r="C35" s="329">
        <v>0.5333161232596999</v>
      </c>
      <c r="D35" s="329">
        <v>0.50329387052305852</v>
      </c>
      <c r="E35" s="329">
        <v>0.49614083775561252</v>
      </c>
      <c r="F35" s="329">
        <v>0.45020314909159431</v>
      </c>
      <c r="G35" s="329">
        <v>0.58679957715064146</v>
      </c>
      <c r="H35" s="329">
        <v>0.54837582519654826</v>
      </c>
      <c r="I35" s="329">
        <v>0.61182224990066403</v>
      </c>
      <c r="J35" s="329">
        <v>0.52824741739249481</v>
      </c>
      <c r="K35" s="329">
        <v>0.45889550782166771</v>
      </c>
      <c r="L35" s="329">
        <v>0.54680786231710898</v>
      </c>
      <c r="M35" s="329">
        <v>0.52838825100669529</v>
      </c>
      <c r="N35" s="329">
        <v>0.38353870314670219</v>
      </c>
      <c r="O35" s="329">
        <v>0.32800987239432011</v>
      </c>
      <c r="P35" s="329">
        <v>0.25293891248883582</v>
      </c>
      <c r="Q35" s="329">
        <v>0.36983282681847168</v>
      </c>
      <c r="R35" s="329">
        <v>0.346453539429947</v>
      </c>
      <c r="S35" s="329">
        <v>0.40484627326055289</v>
      </c>
      <c r="T35" s="329">
        <v>0.3488881306164297</v>
      </c>
      <c r="U35" s="329">
        <v>0.39928397619258432</v>
      </c>
      <c r="V35" s="329">
        <v>0.3786304439386981</v>
      </c>
      <c r="W35" s="329">
        <v>0.46042461909820981</v>
      </c>
      <c r="X35" s="329">
        <v>0.4712946076093954</v>
      </c>
      <c r="Y35" s="329">
        <v>0.4170062626193925</v>
      </c>
      <c r="DA35" s="72" t="s">
        <v>2967</v>
      </c>
    </row>
    <row r="36" spans="1:105" ht="12" customHeight="1" x14ac:dyDescent="0.25">
      <c r="A36" s="64" t="s">
        <v>28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2968</v>
      </c>
    </row>
    <row r="37" spans="1:105" ht="12" customHeight="1" x14ac:dyDescent="0.25">
      <c r="A37" s="64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2969</v>
      </c>
    </row>
    <row r="38" spans="1:105" ht="12" customHeight="1" x14ac:dyDescent="0.25">
      <c r="A38" s="64" t="s">
        <v>31</v>
      </c>
      <c r="B38" s="229">
        <v>0</v>
      </c>
      <c r="C38" s="229">
        <v>0</v>
      </c>
      <c r="D38" s="229">
        <v>0</v>
      </c>
      <c r="E38" s="229">
        <v>0</v>
      </c>
      <c r="F38" s="229">
        <v>0</v>
      </c>
      <c r="G38" s="229">
        <v>0</v>
      </c>
      <c r="H38" s="229">
        <v>0</v>
      </c>
      <c r="I38" s="229">
        <v>0</v>
      </c>
      <c r="J38" s="229">
        <v>0</v>
      </c>
      <c r="K38" s="229">
        <v>0</v>
      </c>
      <c r="L38" s="229">
        <v>0</v>
      </c>
      <c r="M38" s="229">
        <v>0</v>
      </c>
      <c r="N38" s="229">
        <v>0</v>
      </c>
      <c r="O38" s="229">
        <v>0</v>
      </c>
      <c r="P38" s="229">
        <v>1.407170258141602E-2</v>
      </c>
      <c r="Q38" s="229">
        <v>1.462810498622581E-2</v>
      </c>
      <c r="R38" s="229">
        <v>1.552508669861581E-2</v>
      </c>
      <c r="S38" s="229">
        <v>1.5911672608444151E-2</v>
      </c>
      <c r="T38" s="229">
        <v>2.0802713022545018E-2</v>
      </c>
      <c r="U38" s="229">
        <v>1.2343287504996379E-2</v>
      </c>
      <c r="V38" s="229">
        <v>4.2710431617354796E-3</v>
      </c>
      <c r="W38" s="229">
        <v>6.9562143235633086E-3</v>
      </c>
      <c r="X38" s="229">
        <v>1.179156170366473E-2</v>
      </c>
      <c r="Y38" s="229">
        <v>3.217018049007318E-3</v>
      </c>
      <c r="DA38" s="73" t="s">
        <v>2970</v>
      </c>
    </row>
    <row r="39" spans="1:105" ht="12" customHeight="1" x14ac:dyDescent="0.25">
      <c r="A39" s="64" t="s">
        <v>159</v>
      </c>
      <c r="B39" s="229">
        <v>2.0341557739262849E-2</v>
      </c>
      <c r="C39" s="229">
        <v>9.8555584962612425E-3</v>
      </c>
      <c r="D39" s="229">
        <v>1.032325281113578E-2</v>
      </c>
      <c r="E39" s="229">
        <v>1.06654660739351E-2</v>
      </c>
      <c r="F39" s="229">
        <v>0</v>
      </c>
      <c r="G39" s="229">
        <v>0</v>
      </c>
      <c r="H39" s="229">
        <v>0</v>
      </c>
      <c r="I39" s="229">
        <v>0</v>
      </c>
      <c r="J39" s="229">
        <v>0</v>
      </c>
      <c r="K39" s="229">
        <v>0</v>
      </c>
      <c r="L39" s="229">
        <v>0</v>
      </c>
      <c r="M39" s="229">
        <v>0</v>
      </c>
      <c r="N39" s="229">
        <v>0</v>
      </c>
      <c r="O39" s="229">
        <v>1.70407596146533E-2</v>
      </c>
      <c r="P39" s="229">
        <v>0</v>
      </c>
      <c r="Q39" s="229">
        <v>1.2924989545396739E-2</v>
      </c>
      <c r="R39" s="229">
        <v>2.6042396453017459E-2</v>
      </c>
      <c r="S39" s="229">
        <v>2.3028771418462948E-2</v>
      </c>
      <c r="T39" s="229">
        <v>2.1209719227503851E-2</v>
      </c>
      <c r="U39" s="229">
        <v>1.286802992410537E-2</v>
      </c>
      <c r="V39" s="229">
        <v>9.5645262044877395E-3</v>
      </c>
      <c r="W39" s="229">
        <v>1.085025614589751E-2</v>
      </c>
      <c r="X39" s="229">
        <v>1.2175090839724271E-2</v>
      </c>
      <c r="Y39" s="229">
        <v>1.2838407675381171E-2</v>
      </c>
      <c r="DA39" s="73" t="s">
        <v>2971</v>
      </c>
    </row>
    <row r="40" spans="1:105" ht="12" customHeight="1" x14ac:dyDescent="0.25">
      <c r="A40" s="64" t="s">
        <v>32</v>
      </c>
      <c r="B40" s="229">
        <v>1.8072815884211588E-2</v>
      </c>
      <c r="C40" s="229">
        <v>1.7190028940160969E-2</v>
      </c>
      <c r="D40" s="229">
        <v>1.7956674828064099E-2</v>
      </c>
      <c r="E40" s="229">
        <v>1.8275483103142372E-2</v>
      </c>
      <c r="F40" s="229">
        <v>1.7209016389265419E-2</v>
      </c>
      <c r="G40" s="229">
        <v>1.4693669197816121E-2</v>
      </c>
      <c r="H40" s="229">
        <v>2.8589680692096119E-2</v>
      </c>
      <c r="I40" s="229">
        <v>2.796200399565885E-2</v>
      </c>
      <c r="J40" s="229">
        <v>3.0460689015556829E-2</v>
      </c>
      <c r="K40" s="229">
        <v>1.7349402096559729E-2</v>
      </c>
      <c r="L40" s="229">
        <v>1.6094489190680149E-2</v>
      </c>
      <c r="M40" s="229">
        <v>1.0788713387853539E-2</v>
      </c>
      <c r="N40" s="229">
        <v>0</v>
      </c>
      <c r="O40" s="229">
        <v>1.469723690865944E-2</v>
      </c>
      <c r="P40" s="229">
        <v>0</v>
      </c>
      <c r="Q40" s="229">
        <v>0</v>
      </c>
      <c r="R40" s="229">
        <v>0</v>
      </c>
      <c r="S40" s="229">
        <v>8.7538485639604121E-5</v>
      </c>
      <c r="T40" s="229">
        <v>1.1997654027217849E-4</v>
      </c>
      <c r="U40" s="229">
        <v>2.2350369215051131E-4</v>
      </c>
      <c r="V40" s="229">
        <v>6.0764870785146141E-5</v>
      </c>
      <c r="W40" s="229">
        <v>7.6625098833393623E-6</v>
      </c>
      <c r="X40" s="229">
        <v>1.8166128614585989E-4</v>
      </c>
      <c r="Y40" s="229">
        <v>2.5667690382649868E-4</v>
      </c>
      <c r="DA40" s="73" t="s">
        <v>2972</v>
      </c>
    </row>
    <row r="41" spans="1:105" ht="12" customHeight="1" x14ac:dyDescent="0.25">
      <c r="A41" s="64" t="s">
        <v>33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0</v>
      </c>
      <c r="T41" s="229">
        <v>0</v>
      </c>
      <c r="U41" s="229">
        <v>0</v>
      </c>
      <c r="V41" s="229">
        <v>0</v>
      </c>
      <c r="W41" s="229">
        <v>0</v>
      </c>
      <c r="X41" s="229">
        <v>0</v>
      </c>
      <c r="Y41" s="229">
        <v>0</v>
      </c>
      <c r="DA41" s="73" t="s">
        <v>2973</v>
      </c>
    </row>
    <row r="42" spans="1:105" ht="12" customHeight="1" x14ac:dyDescent="0.25">
      <c r="A42" s="64" t="s">
        <v>35</v>
      </c>
      <c r="B42" s="229">
        <v>0</v>
      </c>
      <c r="C42" s="229">
        <v>0</v>
      </c>
      <c r="D42" s="229">
        <v>0</v>
      </c>
      <c r="E42" s="229">
        <v>2.3665380588843671E-4</v>
      </c>
      <c r="F42" s="229">
        <v>5.8121712030693136E-3</v>
      </c>
      <c r="G42" s="229">
        <v>6.6348770332081081E-3</v>
      </c>
      <c r="H42" s="229">
        <v>6.8851123149675083E-3</v>
      </c>
      <c r="I42" s="229">
        <v>9.864534649439094E-3</v>
      </c>
      <c r="J42" s="229">
        <v>9.9857649786122913E-3</v>
      </c>
      <c r="K42" s="229">
        <v>7.2613805711445566E-3</v>
      </c>
      <c r="L42" s="229">
        <v>8.8136883707358119E-3</v>
      </c>
      <c r="M42" s="229">
        <v>4.2111622501600957E-2</v>
      </c>
      <c r="N42" s="229">
        <v>5.4390565571632812E-2</v>
      </c>
      <c r="O42" s="229">
        <v>6.3737350469845203E-2</v>
      </c>
      <c r="P42" s="229">
        <v>1.154296912435524E-2</v>
      </c>
      <c r="Q42" s="229">
        <v>1.3605566934891509E-2</v>
      </c>
      <c r="R42" s="229">
        <v>3.2078486514312311E-3</v>
      </c>
      <c r="S42" s="229">
        <v>7.2664763459420328E-2</v>
      </c>
      <c r="T42" s="229">
        <v>5.5497814724192723E-3</v>
      </c>
      <c r="U42" s="229">
        <v>4.4457719914526546E-3</v>
      </c>
      <c r="V42" s="229">
        <v>2.0686339615206529E-3</v>
      </c>
      <c r="W42" s="229">
        <v>2.4863549584288689E-3</v>
      </c>
      <c r="X42" s="229">
        <v>2.608083136514454E-3</v>
      </c>
      <c r="Y42" s="229">
        <v>3.048510940980664E-3</v>
      </c>
      <c r="DA42" s="73" t="s">
        <v>2974</v>
      </c>
    </row>
    <row r="43" spans="1:105" ht="12" customHeight="1" x14ac:dyDescent="0.25">
      <c r="A43" s="64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2975</v>
      </c>
    </row>
    <row r="44" spans="1:105" ht="12" customHeight="1" x14ac:dyDescent="0.25">
      <c r="A44" s="64" t="s">
        <v>38</v>
      </c>
      <c r="B44" s="229">
        <v>0.62893216121648987</v>
      </c>
      <c r="C44" s="229">
        <v>0.50627053582327775</v>
      </c>
      <c r="D44" s="229">
        <v>0.47501394288385868</v>
      </c>
      <c r="E44" s="229">
        <v>0.46696323477264662</v>
      </c>
      <c r="F44" s="229">
        <v>0.42718196149925958</v>
      </c>
      <c r="G44" s="229">
        <v>0.56547103091961726</v>
      </c>
      <c r="H44" s="229">
        <v>0.51290103218948468</v>
      </c>
      <c r="I44" s="229">
        <v>0.57399571125556614</v>
      </c>
      <c r="J44" s="229">
        <v>0.48780096339832568</v>
      </c>
      <c r="K44" s="229">
        <v>0.43428472515396338</v>
      </c>
      <c r="L44" s="229">
        <v>0.52189968475569304</v>
      </c>
      <c r="M44" s="229">
        <v>0.47548791511724081</v>
      </c>
      <c r="N44" s="229">
        <v>0.32914813757506939</v>
      </c>
      <c r="O44" s="229">
        <v>0.23253452540116221</v>
      </c>
      <c r="P44" s="229">
        <v>0.2273242407830646</v>
      </c>
      <c r="Q44" s="229">
        <v>0.3286741653519577</v>
      </c>
      <c r="R44" s="229">
        <v>0.30167820762688252</v>
      </c>
      <c r="S44" s="229">
        <v>0.2931535272885859</v>
      </c>
      <c r="T44" s="229">
        <v>0.30120594035368942</v>
      </c>
      <c r="U44" s="229">
        <v>0.36940338307987941</v>
      </c>
      <c r="V44" s="229">
        <v>0.36266547574016911</v>
      </c>
      <c r="W44" s="229">
        <v>0.44012413116043669</v>
      </c>
      <c r="X44" s="229">
        <v>0.44453821064334609</v>
      </c>
      <c r="Y44" s="229">
        <v>0.39764564905019678</v>
      </c>
      <c r="DA44" s="73" t="s">
        <v>2976</v>
      </c>
    </row>
    <row r="45" spans="1:105" ht="12" customHeight="1" x14ac:dyDescent="0.25">
      <c r="A45" s="64" t="s">
        <v>39</v>
      </c>
      <c r="B45" s="229">
        <v>0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0</v>
      </c>
      <c r="Y45" s="229">
        <v>0</v>
      </c>
      <c r="DA45" s="73" t="s">
        <v>2977</v>
      </c>
    </row>
    <row r="46" spans="1:105" ht="12" customHeight="1" x14ac:dyDescent="0.25">
      <c r="A46" s="60" t="s">
        <v>2932</v>
      </c>
      <c r="B46" s="329">
        <v>9.35516041798823E-2</v>
      </c>
      <c r="C46" s="329">
        <v>9.9101362737941623E-2</v>
      </c>
      <c r="D46" s="329">
        <v>0.1011056605059555</v>
      </c>
      <c r="E46" s="329">
        <v>0.16686782775348111</v>
      </c>
      <c r="F46" s="329">
        <v>0.18349639000820139</v>
      </c>
      <c r="G46" s="329">
        <v>0.14865521489887171</v>
      </c>
      <c r="H46" s="329">
        <v>0.15935040785350379</v>
      </c>
      <c r="I46" s="329">
        <v>0.17824343342758339</v>
      </c>
      <c r="J46" s="329">
        <v>0.18157194565756071</v>
      </c>
      <c r="K46" s="329">
        <v>0.15198187930937609</v>
      </c>
      <c r="L46" s="329">
        <v>0.14937328432742519</v>
      </c>
      <c r="M46" s="329">
        <v>0.20778119270275239</v>
      </c>
      <c r="N46" s="329">
        <v>0.1353861337715955</v>
      </c>
      <c r="O46" s="329">
        <v>9.3342079394029942E-2</v>
      </c>
      <c r="P46" s="329">
        <v>8.7573957911746117E-2</v>
      </c>
      <c r="Q46" s="329">
        <v>8.6639155670268503E-2</v>
      </c>
      <c r="R46" s="329">
        <v>3.7305239637882487E-2</v>
      </c>
      <c r="S46" s="329">
        <v>4.6135734349334601E-2</v>
      </c>
      <c r="T46" s="329">
        <v>0.17901180714016229</v>
      </c>
      <c r="U46" s="329">
        <v>6.7717768450957533E-2</v>
      </c>
      <c r="V46" s="329">
        <v>6.7130784156571519E-2</v>
      </c>
      <c r="W46" s="329">
        <v>7.4962661021168442E-2</v>
      </c>
      <c r="X46" s="329">
        <v>7.032431796797331E-2</v>
      </c>
      <c r="Y46" s="329">
        <v>6.9637212248380764E-2</v>
      </c>
      <c r="DA46" s="72" t="s">
        <v>2978</v>
      </c>
    </row>
    <row r="47" spans="1:105" ht="12" customHeight="1" x14ac:dyDescent="0.25">
      <c r="A47" s="60" t="s">
        <v>2934</v>
      </c>
      <c r="B47" s="329">
        <v>0</v>
      </c>
      <c r="C47" s="329">
        <v>0</v>
      </c>
      <c r="D47" s="329">
        <v>0</v>
      </c>
      <c r="E47" s="329">
        <v>0</v>
      </c>
      <c r="F47" s="329">
        <v>0</v>
      </c>
      <c r="G47" s="329">
        <v>0</v>
      </c>
      <c r="H47" s="329">
        <v>0</v>
      </c>
      <c r="I47" s="329">
        <v>0</v>
      </c>
      <c r="J47" s="329">
        <v>0</v>
      </c>
      <c r="K47" s="329">
        <v>0</v>
      </c>
      <c r="L47" s="329">
        <v>0</v>
      </c>
      <c r="M47" s="329">
        <v>0</v>
      </c>
      <c r="N47" s="329">
        <v>0</v>
      </c>
      <c r="O47" s="329">
        <v>0</v>
      </c>
      <c r="P47" s="329">
        <v>0</v>
      </c>
      <c r="Q47" s="329">
        <v>0</v>
      </c>
      <c r="R47" s="329">
        <v>0</v>
      </c>
      <c r="S47" s="329">
        <v>0</v>
      </c>
      <c r="T47" s="329">
        <v>0</v>
      </c>
      <c r="U47" s="329">
        <v>0</v>
      </c>
      <c r="V47" s="329">
        <v>0</v>
      </c>
      <c r="W47" s="329">
        <v>0</v>
      </c>
      <c r="X47" s="329">
        <v>0</v>
      </c>
      <c r="Y47" s="329">
        <v>0</v>
      </c>
      <c r="DA47" s="72" t="s">
        <v>2979</v>
      </c>
    </row>
    <row r="48" spans="1:105" ht="12" customHeight="1" x14ac:dyDescent="0.25">
      <c r="A48" s="132" t="s">
        <v>2936</v>
      </c>
      <c r="B48" s="316">
        <v>1.016465022038213</v>
      </c>
      <c r="C48" s="316">
        <v>1.076764741155565</v>
      </c>
      <c r="D48" s="316">
        <v>1.098542011495238</v>
      </c>
      <c r="E48" s="316">
        <v>1.813066827681248</v>
      </c>
      <c r="F48" s="316">
        <v>1.993740927787623</v>
      </c>
      <c r="G48" s="316">
        <v>1.615181563297774</v>
      </c>
      <c r="H48" s="316">
        <v>1.7313879035057911</v>
      </c>
      <c r="I48" s="316">
        <v>1.936666047316125</v>
      </c>
      <c r="J48" s="316">
        <v>1.9728312877399341</v>
      </c>
      <c r="K48" s="316">
        <v>1.6513267266328171</v>
      </c>
      <c r="L48" s="316">
        <v>1.6229835936736099</v>
      </c>
      <c r="M48" s="316">
        <v>2.2576022770665349</v>
      </c>
      <c r="N48" s="316">
        <v>1.4710091895720441</v>
      </c>
      <c r="O48" s="316">
        <v>1.01418847512129</v>
      </c>
      <c r="P48" s="316">
        <v>0.95151618017768724</v>
      </c>
      <c r="Q48" s="316">
        <v>0.94135928560260484</v>
      </c>
      <c r="R48" s="316">
        <v>0.40533213260297468</v>
      </c>
      <c r="S48" s="316">
        <v>0.50127799136372386</v>
      </c>
      <c r="T48" s="316">
        <v>1.9450146481716311</v>
      </c>
      <c r="U48" s="316">
        <v>0.73577298437906691</v>
      </c>
      <c r="V48" s="316">
        <v>0.72939523159802433</v>
      </c>
      <c r="W48" s="316">
        <v>0.81449082092074643</v>
      </c>
      <c r="X48" s="316">
        <v>0.76409389277485118</v>
      </c>
      <c r="Y48" s="316">
        <v>0.7566282919812477</v>
      </c>
      <c r="DA48" s="139" t="s">
        <v>2980</v>
      </c>
    </row>
    <row r="49" spans="1:105" ht="12" customHeight="1" x14ac:dyDescent="0.25">
      <c r="A49" s="172"/>
      <c r="B49" s="172"/>
      <c r="C49" s="172"/>
      <c r="D49" s="172"/>
      <c r="E49" s="172"/>
      <c r="F49" s="172"/>
      <c r="G49" s="172"/>
      <c r="H49" s="172"/>
      <c r="I49" s="172"/>
      <c r="J49" s="172"/>
      <c r="K49" s="172"/>
      <c r="L49" s="172"/>
      <c r="M49" s="172"/>
      <c r="N49" s="172"/>
      <c r="O49" s="172"/>
      <c r="P49" s="172"/>
      <c r="Q49" s="172"/>
      <c r="R49" s="172"/>
      <c r="S49" s="172"/>
      <c r="T49" s="172"/>
      <c r="U49" s="172"/>
      <c r="V49" s="172"/>
      <c r="W49" s="172"/>
      <c r="X49" s="172"/>
      <c r="Y49" s="172"/>
      <c r="DA49" s="176"/>
    </row>
    <row r="50" spans="1:105" ht="15" customHeight="1" x14ac:dyDescent="0.25">
      <c r="A50" s="32" t="s">
        <v>101</v>
      </c>
      <c r="B50" s="257"/>
      <c r="C50" s="257"/>
      <c r="D50" s="257"/>
      <c r="E50" s="257"/>
      <c r="F50" s="257"/>
      <c r="G50" s="257"/>
      <c r="H50" s="257"/>
      <c r="I50" s="257"/>
      <c r="J50" s="257"/>
      <c r="K50" s="257"/>
      <c r="L50" s="257"/>
      <c r="M50" s="257"/>
      <c r="N50" s="257"/>
      <c r="O50" s="257"/>
      <c r="P50" s="257"/>
      <c r="Q50" s="257"/>
      <c r="R50" s="257"/>
      <c r="S50" s="257"/>
      <c r="T50" s="257"/>
      <c r="U50" s="257"/>
      <c r="V50" s="257"/>
      <c r="W50" s="257"/>
      <c r="X50" s="257"/>
      <c r="Y50" s="257"/>
      <c r="DA50" s="88"/>
    </row>
    <row r="51" spans="1:105" ht="12" customHeight="1" x14ac:dyDescent="0.25">
      <c r="A51" s="172"/>
      <c r="B51" s="172"/>
      <c r="C51" s="172"/>
      <c r="D51" s="172"/>
      <c r="E51" s="172"/>
      <c r="F51" s="172"/>
      <c r="G51" s="172"/>
      <c r="H51" s="172"/>
      <c r="I51" s="172"/>
      <c r="J51" s="172"/>
      <c r="K51" s="172"/>
      <c r="L51" s="172"/>
      <c r="M51" s="172"/>
      <c r="N51" s="172"/>
      <c r="O51" s="172"/>
      <c r="P51" s="172"/>
      <c r="Q51" s="172"/>
      <c r="R51" s="172"/>
      <c r="S51" s="172"/>
      <c r="T51" s="172"/>
      <c r="U51" s="172"/>
      <c r="V51" s="172"/>
      <c r="W51" s="172"/>
      <c r="X51" s="172"/>
      <c r="Y51" s="172"/>
      <c r="DA51" s="176"/>
    </row>
    <row r="52" spans="1:105" ht="12" customHeight="1" x14ac:dyDescent="0.25">
      <c r="A52" s="35" t="s">
        <v>26</v>
      </c>
      <c r="B52" s="232">
        <f t="shared" ref="B52:Y52" si="1">SUM(B$53:B$57,B$58,B$59,B$61:B$64,B$65)</f>
        <v>1.0000000000000002</v>
      </c>
      <c r="C52" s="232">
        <f t="shared" si="1"/>
        <v>1.0000000000000002</v>
      </c>
      <c r="D52" s="232">
        <f t="shared" si="1"/>
        <v>1.0000000000000002</v>
      </c>
      <c r="E52" s="232">
        <f t="shared" si="1"/>
        <v>1</v>
      </c>
      <c r="F52" s="232">
        <f t="shared" si="1"/>
        <v>1</v>
      </c>
      <c r="G52" s="232">
        <f t="shared" si="1"/>
        <v>0.99999999999999978</v>
      </c>
      <c r="H52" s="232">
        <f t="shared" si="1"/>
        <v>1.0000000000000002</v>
      </c>
      <c r="I52" s="232">
        <f t="shared" si="1"/>
        <v>1.0000000000000002</v>
      </c>
      <c r="J52" s="232">
        <f t="shared" si="1"/>
        <v>1</v>
      </c>
      <c r="K52" s="232">
        <f t="shared" si="1"/>
        <v>1.0000000000000002</v>
      </c>
      <c r="L52" s="232">
        <f t="shared" si="1"/>
        <v>1.0000000000000002</v>
      </c>
      <c r="M52" s="232">
        <f t="shared" si="1"/>
        <v>0.99999999999999989</v>
      </c>
      <c r="N52" s="232">
        <f t="shared" si="1"/>
        <v>1.0000000000000002</v>
      </c>
      <c r="O52" s="232">
        <f t="shared" si="1"/>
        <v>1</v>
      </c>
      <c r="P52" s="232">
        <f t="shared" si="1"/>
        <v>1.0000000000000004</v>
      </c>
      <c r="Q52" s="232">
        <f t="shared" si="1"/>
        <v>1</v>
      </c>
      <c r="R52" s="232">
        <f t="shared" si="1"/>
        <v>0.99999999999999989</v>
      </c>
      <c r="S52" s="232">
        <f t="shared" si="1"/>
        <v>0.99999999999999978</v>
      </c>
      <c r="T52" s="232">
        <f t="shared" si="1"/>
        <v>1</v>
      </c>
      <c r="U52" s="232">
        <f t="shared" si="1"/>
        <v>1.0000000000000002</v>
      </c>
      <c r="V52" s="232">
        <f t="shared" si="1"/>
        <v>0.99999999999999989</v>
      </c>
      <c r="W52" s="232">
        <f t="shared" si="1"/>
        <v>0.99999999999999989</v>
      </c>
      <c r="X52" s="232">
        <f t="shared" si="1"/>
        <v>0.99999999999999978</v>
      </c>
      <c r="Y52" s="232">
        <f t="shared" si="1"/>
        <v>0.99999999999999978</v>
      </c>
      <c r="DA52" s="95"/>
    </row>
    <row r="53" spans="1:105" ht="12" customHeight="1" x14ac:dyDescent="0.25">
      <c r="A53" s="55" t="s">
        <v>91</v>
      </c>
      <c r="B53" s="299">
        <f t="shared" ref="B53:Y53" si="2">IF(B$6=0,0,B$6/B$5)</f>
        <v>1.1535571595041462E-2</v>
      </c>
      <c r="C53" s="299">
        <f t="shared" si="2"/>
        <v>1.3913649835481535E-2</v>
      </c>
      <c r="D53" s="299">
        <f t="shared" si="2"/>
        <v>1.4598011381624549E-2</v>
      </c>
      <c r="E53" s="299">
        <f t="shared" si="2"/>
        <v>1.938375279760907E-2</v>
      </c>
      <c r="F53" s="299">
        <f t="shared" si="2"/>
        <v>2.1182805865754932E-2</v>
      </c>
      <c r="G53" s="299">
        <f t="shared" si="2"/>
        <v>1.6745383161085294E-2</v>
      </c>
      <c r="H53" s="299">
        <f t="shared" si="2"/>
        <v>1.7981527024561968E-2</v>
      </c>
      <c r="I53" s="299">
        <f t="shared" si="2"/>
        <v>1.8010975166285959E-2</v>
      </c>
      <c r="J53" s="299">
        <f t="shared" si="2"/>
        <v>1.9553848117310271E-2</v>
      </c>
      <c r="K53" s="299">
        <f t="shared" si="2"/>
        <v>1.9232797155144463E-2</v>
      </c>
      <c r="L53" s="299">
        <f t="shared" si="2"/>
        <v>1.7432432630794949E-2</v>
      </c>
      <c r="M53" s="299">
        <f t="shared" si="2"/>
        <v>2.0819275661645629E-2</v>
      </c>
      <c r="N53" s="299">
        <f t="shared" si="2"/>
        <v>1.9800734810707071E-2</v>
      </c>
      <c r="O53" s="299">
        <f t="shared" si="2"/>
        <v>1.7765290990912754E-2</v>
      </c>
      <c r="P53" s="299">
        <f t="shared" si="2"/>
        <v>1.9588149373338307E-2</v>
      </c>
      <c r="Q53" s="299">
        <f t="shared" si="2"/>
        <v>1.5942279215779034E-2</v>
      </c>
      <c r="R53" s="299">
        <f t="shared" si="2"/>
        <v>9.4682793068972589E-3</v>
      </c>
      <c r="S53" s="299">
        <f t="shared" si="2"/>
        <v>9.8194797013160823E-3</v>
      </c>
      <c r="T53" s="299">
        <f t="shared" si="2"/>
        <v>2.323537452170097E-2</v>
      </c>
      <c r="U53" s="299">
        <f t="shared" si="2"/>
        <v>1.3083442196828604E-2</v>
      </c>
      <c r="V53" s="299">
        <f t="shared" si="2"/>
        <v>1.3517741032451248E-2</v>
      </c>
      <c r="W53" s="299">
        <f t="shared" si="2"/>
        <v>1.277911035077847E-2</v>
      </c>
      <c r="X53" s="299">
        <f t="shared" si="2"/>
        <v>1.2028232460576459E-2</v>
      </c>
      <c r="Y53" s="299">
        <f t="shared" si="2"/>
        <v>1.2999767837215672E-2</v>
      </c>
      <c r="DA53" s="67"/>
    </row>
    <row r="54" spans="1:105" ht="12" customHeight="1" x14ac:dyDescent="0.25">
      <c r="A54" s="173" t="s">
        <v>92</v>
      </c>
      <c r="B54" s="233">
        <f t="shared" ref="B54:Y54" si="3">IF(B$7=0,0,B$7/B$5)</f>
        <v>3.2529391217527323E-3</v>
      </c>
      <c r="C54" s="233">
        <f t="shared" si="3"/>
        <v>3.9235382055676695E-3</v>
      </c>
      <c r="D54" s="233">
        <f t="shared" si="3"/>
        <v>4.1165226995331632E-3</v>
      </c>
      <c r="E54" s="233">
        <f t="shared" si="3"/>
        <v>5.466063582738304E-3</v>
      </c>
      <c r="F54" s="233">
        <f t="shared" si="3"/>
        <v>5.973382189299296E-3</v>
      </c>
      <c r="G54" s="233">
        <f t="shared" si="3"/>
        <v>4.7220644026732348E-3</v>
      </c>
      <c r="H54" s="233">
        <f t="shared" si="3"/>
        <v>5.07064710622529E-3</v>
      </c>
      <c r="I54" s="233">
        <f t="shared" si="3"/>
        <v>5.0789512471590666E-3</v>
      </c>
      <c r="J54" s="233">
        <f t="shared" si="3"/>
        <v>5.5140291053241879E-3</v>
      </c>
      <c r="K54" s="233">
        <f t="shared" si="3"/>
        <v>5.4234952963749718E-3</v>
      </c>
      <c r="L54" s="233">
        <f t="shared" si="3"/>
        <v>4.9158068696315846E-3</v>
      </c>
      <c r="M54" s="233">
        <f t="shared" si="3"/>
        <v>5.8708695731586012E-3</v>
      </c>
      <c r="N54" s="233">
        <f t="shared" si="3"/>
        <v>5.5836491824026281E-3</v>
      </c>
      <c r="O54" s="233">
        <f t="shared" si="3"/>
        <v>5.0096702705657086E-3</v>
      </c>
      <c r="P54" s="233">
        <f t="shared" si="3"/>
        <v>5.5237017857578856E-3</v>
      </c>
      <c r="Q54" s="233">
        <f t="shared" si="3"/>
        <v>4.4955954998540937E-3</v>
      </c>
      <c r="R54" s="233">
        <f t="shared" si="3"/>
        <v>2.6699791960310944E-3</v>
      </c>
      <c r="S54" s="233">
        <f t="shared" si="3"/>
        <v>2.7690149042461135E-3</v>
      </c>
      <c r="T54" s="233">
        <f t="shared" si="3"/>
        <v>6.5521901682537367E-3</v>
      </c>
      <c r="U54" s="233">
        <f t="shared" si="3"/>
        <v>3.6894262775455738E-3</v>
      </c>
      <c r="V54" s="233">
        <f t="shared" si="3"/>
        <v>3.811895082952307E-3</v>
      </c>
      <c r="W54" s="233">
        <f t="shared" si="3"/>
        <v>3.6036071259018657E-3</v>
      </c>
      <c r="X54" s="233">
        <f t="shared" si="3"/>
        <v>3.3918655537939681E-3</v>
      </c>
      <c r="Y54" s="233">
        <f t="shared" si="3"/>
        <v>3.6658307759590272E-3</v>
      </c>
      <c r="DA54" s="177"/>
    </row>
    <row r="55" spans="1:105" ht="12" customHeight="1" x14ac:dyDescent="0.25">
      <c r="A55" s="173" t="s">
        <v>93</v>
      </c>
      <c r="B55" s="233">
        <f t="shared" ref="B55:Y55" si="4">IF(B$8=0,0,B$8/B$5)</f>
        <v>4.4129353139696105E-2</v>
      </c>
      <c r="C55" s="233">
        <f t="shared" si="4"/>
        <v>5.3226696396732186E-2</v>
      </c>
      <c r="D55" s="233">
        <f t="shared" si="4"/>
        <v>5.5844722915500862E-2</v>
      </c>
      <c r="E55" s="233">
        <f t="shared" si="4"/>
        <v>7.4152586660374234E-2</v>
      </c>
      <c r="F55" s="233">
        <f t="shared" si="4"/>
        <v>8.1034867915980885E-2</v>
      </c>
      <c r="G55" s="233">
        <f t="shared" si="4"/>
        <v>6.4059498126013553E-2</v>
      </c>
      <c r="H55" s="233">
        <f t="shared" si="4"/>
        <v>6.8788369047873943E-2</v>
      </c>
      <c r="I55" s="233">
        <f t="shared" si="4"/>
        <v>6.8901022975313891E-2</v>
      </c>
      <c r="J55" s="233">
        <f t="shared" si="4"/>
        <v>7.4803286659820348E-2</v>
      </c>
      <c r="K55" s="233">
        <f t="shared" si="4"/>
        <v>7.3575105536021979E-2</v>
      </c>
      <c r="L55" s="233">
        <f t="shared" si="4"/>
        <v>6.6687807301979374E-2</v>
      </c>
      <c r="M55" s="233">
        <f t="shared" si="4"/>
        <v>7.96441823637382E-2</v>
      </c>
      <c r="N55" s="233">
        <f t="shared" si="4"/>
        <v>7.5747752219124082E-2</v>
      </c>
      <c r="O55" s="233">
        <f t="shared" si="4"/>
        <v>6.7961157651211551E-2</v>
      </c>
      <c r="P55" s="233">
        <f t="shared" si="4"/>
        <v>7.4934506186128569E-2</v>
      </c>
      <c r="Q55" s="233">
        <f t="shared" si="4"/>
        <v>6.0987222312170311E-2</v>
      </c>
      <c r="R55" s="233">
        <f t="shared" si="4"/>
        <v>3.6220922189841812E-2</v>
      </c>
      <c r="S55" s="233">
        <f t="shared" si="4"/>
        <v>3.7564440029458072E-2</v>
      </c>
      <c r="T55" s="233">
        <f t="shared" si="4"/>
        <v>8.8886973580224571E-2</v>
      </c>
      <c r="U55" s="233">
        <f t="shared" si="4"/>
        <v>5.0050735347594688E-2</v>
      </c>
      <c r="V55" s="233">
        <f t="shared" si="4"/>
        <v>5.1712146446944884E-2</v>
      </c>
      <c r="W55" s="233">
        <f t="shared" si="4"/>
        <v>4.8886513237285489E-2</v>
      </c>
      <c r="X55" s="233">
        <f t="shared" si="4"/>
        <v>4.6014028305913911E-2</v>
      </c>
      <c r="Y55" s="233">
        <f t="shared" si="4"/>
        <v>4.9730638910788355E-2</v>
      </c>
      <c r="DA55" s="177"/>
    </row>
    <row r="56" spans="1:105" ht="12" customHeight="1" x14ac:dyDescent="0.25">
      <c r="A56" s="173" t="s">
        <v>94</v>
      </c>
      <c r="B56" s="233">
        <f t="shared" ref="B56:Y56" si="5">IF(B$9=0,0,B$9/B$5)</f>
        <v>0.1006736956599637</v>
      </c>
      <c r="C56" s="233">
        <f t="shared" si="5"/>
        <v>0.12142775392757095</v>
      </c>
      <c r="D56" s="233">
        <f t="shared" si="5"/>
        <v>0.12740034102047232</v>
      </c>
      <c r="E56" s="233">
        <f t="shared" si="5"/>
        <v>0.16916665236885917</v>
      </c>
      <c r="F56" s="233">
        <f t="shared" si="5"/>
        <v>0.1848674193023758</v>
      </c>
      <c r="G56" s="233">
        <f t="shared" si="5"/>
        <v>0.14614096875730254</v>
      </c>
      <c r="H56" s="233">
        <f t="shared" si="5"/>
        <v>0.15692909226538046</v>
      </c>
      <c r="I56" s="233">
        <f t="shared" si="5"/>
        <v>0.15718609324996519</v>
      </c>
      <c r="J56" s="233">
        <f t="shared" si="5"/>
        <v>0.170651114955537</v>
      </c>
      <c r="K56" s="233">
        <f t="shared" si="5"/>
        <v>0.16784922632868196</v>
      </c>
      <c r="L56" s="233">
        <f t="shared" si="5"/>
        <v>0.15213701400282992</v>
      </c>
      <c r="M56" s="233">
        <f t="shared" si="5"/>
        <v>0.18169480415884567</v>
      </c>
      <c r="N56" s="233">
        <f t="shared" si="5"/>
        <v>0.1728057542491987</v>
      </c>
      <c r="O56" s="233">
        <f t="shared" si="5"/>
        <v>0.15504194861905474</v>
      </c>
      <c r="P56" s="233">
        <f t="shared" si="5"/>
        <v>0.17095047023079757</v>
      </c>
      <c r="Q56" s="233">
        <f t="shared" si="5"/>
        <v>0.13913208831241569</v>
      </c>
      <c r="R56" s="233">
        <f t="shared" si="5"/>
        <v>8.2631940819979793E-2</v>
      </c>
      <c r="S56" s="233">
        <f t="shared" si="5"/>
        <v>8.5696950761799923E-2</v>
      </c>
      <c r="T56" s="233">
        <f t="shared" si="5"/>
        <v>0.2027806774783916</v>
      </c>
      <c r="U56" s="233">
        <f t="shared" si="5"/>
        <v>0.11418233306049842</v>
      </c>
      <c r="V56" s="233">
        <f t="shared" si="5"/>
        <v>0.11797256299776003</v>
      </c>
      <c r="W56" s="233">
        <f t="shared" si="5"/>
        <v>0.1115263561636054</v>
      </c>
      <c r="X56" s="233">
        <f t="shared" si="5"/>
        <v>0.10497326500785482</v>
      </c>
      <c r="Y56" s="233">
        <f t="shared" si="5"/>
        <v>0.11345208688718919</v>
      </c>
      <c r="DA56" s="177"/>
    </row>
    <row r="57" spans="1:105" ht="12" customHeight="1" x14ac:dyDescent="0.25">
      <c r="A57" s="56" t="s">
        <v>95</v>
      </c>
      <c r="B57" s="300">
        <f t="shared" ref="B57:Y57" si="6">IF(B$10=0,0,B$10/B$5)</f>
        <v>3.5122998830873192E-2</v>
      </c>
      <c r="C57" s="300">
        <f t="shared" si="6"/>
        <v>4.3293222373822923E-2</v>
      </c>
      <c r="D57" s="300">
        <f t="shared" si="6"/>
        <v>4.5419962567578805E-2</v>
      </c>
      <c r="E57" s="300">
        <f t="shared" si="6"/>
        <v>6.0901705018295164E-2</v>
      </c>
      <c r="F57" s="300">
        <f t="shared" si="6"/>
        <v>6.7320297305288296E-2</v>
      </c>
      <c r="G57" s="300">
        <f t="shared" si="6"/>
        <v>5.2891187761718167E-2</v>
      </c>
      <c r="H57" s="300">
        <f t="shared" si="6"/>
        <v>5.7041878802251172E-2</v>
      </c>
      <c r="I57" s="300">
        <f t="shared" si="6"/>
        <v>5.6906875615064308E-2</v>
      </c>
      <c r="J57" s="300">
        <f t="shared" si="6"/>
        <v>6.1851686269303145E-2</v>
      </c>
      <c r="K57" s="300">
        <f t="shared" si="6"/>
        <v>6.0824235689096076E-2</v>
      </c>
      <c r="L57" s="300">
        <f t="shared" si="6"/>
        <v>5.4873997685663915E-2</v>
      </c>
      <c r="M57" s="300">
        <f t="shared" si="6"/>
        <v>6.3441220163332743E-2</v>
      </c>
      <c r="N57" s="300">
        <f t="shared" si="6"/>
        <v>5.8242841519642929E-2</v>
      </c>
      <c r="O57" s="300">
        <f t="shared" si="6"/>
        <v>4.9816062126108868E-2</v>
      </c>
      <c r="P57" s="300">
        <f t="shared" si="6"/>
        <v>6.0804489066892432E-2</v>
      </c>
      <c r="Q57" s="300">
        <f t="shared" si="6"/>
        <v>4.7774053038477114E-2</v>
      </c>
      <c r="R57" s="300">
        <f t="shared" si="6"/>
        <v>2.899349796270562E-2</v>
      </c>
      <c r="S57" s="300">
        <f t="shared" si="6"/>
        <v>3.0979587625025781E-2</v>
      </c>
      <c r="T57" s="300">
        <f t="shared" si="6"/>
        <v>7.1834754198651249E-2</v>
      </c>
      <c r="U57" s="300">
        <f t="shared" si="6"/>
        <v>3.9520054973798194E-2</v>
      </c>
      <c r="V57" s="300">
        <f t="shared" si="6"/>
        <v>4.0924722850778895E-2</v>
      </c>
      <c r="W57" s="300">
        <f t="shared" si="6"/>
        <v>3.8772481979031659E-2</v>
      </c>
      <c r="X57" s="300">
        <f t="shared" si="6"/>
        <v>3.6565295371347423E-2</v>
      </c>
      <c r="Y57" s="300">
        <f t="shared" si="6"/>
        <v>3.892379123526208E-2</v>
      </c>
      <c r="DA57" s="68"/>
    </row>
    <row r="58" spans="1:105" ht="12" customHeight="1" x14ac:dyDescent="0.25">
      <c r="A58" s="174" t="s">
        <v>2898</v>
      </c>
      <c r="B58" s="301">
        <f t="shared" ref="B58:Y58" si="7">IF(B$16=0,0,B$16/B$5)</f>
        <v>0.63251966945248295</v>
      </c>
      <c r="C58" s="301">
        <f t="shared" si="7"/>
        <v>0.5755471422478573</v>
      </c>
      <c r="D58" s="301">
        <f t="shared" si="7"/>
        <v>0.55856615107641583</v>
      </c>
      <c r="E58" s="301">
        <f t="shared" si="7"/>
        <v>0.44300127008012491</v>
      </c>
      <c r="F58" s="301">
        <f t="shared" si="7"/>
        <v>0.39948385805436798</v>
      </c>
      <c r="G58" s="301">
        <f t="shared" si="7"/>
        <v>0.50808863194739906</v>
      </c>
      <c r="H58" s="301">
        <f t="shared" si="7"/>
        <v>0.47564883479150138</v>
      </c>
      <c r="I58" s="301">
        <f t="shared" si="7"/>
        <v>0.47520795323661341</v>
      </c>
      <c r="J58" s="301">
        <f t="shared" si="7"/>
        <v>0.43727597640395705</v>
      </c>
      <c r="K58" s="301">
        <f t="shared" si="7"/>
        <v>0.44637431086348067</v>
      </c>
      <c r="L58" s="301">
        <f t="shared" si="7"/>
        <v>0.49051756246600092</v>
      </c>
      <c r="M58" s="301">
        <f t="shared" si="7"/>
        <v>0.40695583379424244</v>
      </c>
      <c r="N58" s="301">
        <f t="shared" si="7"/>
        <v>0.4311725081051882</v>
      </c>
      <c r="O58" s="301">
        <f t="shared" si="7"/>
        <v>0.47986217133930953</v>
      </c>
      <c r="P58" s="301">
        <f t="shared" si="7"/>
        <v>0.43487938569661122</v>
      </c>
      <c r="Q58" s="301">
        <f t="shared" si="7"/>
        <v>0.52308998178056054</v>
      </c>
      <c r="R58" s="301">
        <f t="shared" si="7"/>
        <v>0.67589770960851192</v>
      </c>
      <c r="S58" s="301">
        <f t="shared" si="7"/>
        <v>0.66233229316576325</v>
      </c>
      <c r="T58" s="301">
        <f t="shared" si="7"/>
        <v>0.348087910962327</v>
      </c>
      <c r="U58" s="301">
        <f t="shared" si="7"/>
        <v>0.592974488603626</v>
      </c>
      <c r="V58" s="301">
        <f t="shared" si="7"/>
        <v>0.58604731176503699</v>
      </c>
      <c r="W58" s="301">
        <f t="shared" si="7"/>
        <v>0.60332164807845889</v>
      </c>
      <c r="X58" s="301">
        <f t="shared" si="7"/>
        <v>0.61961725039845306</v>
      </c>
      <c r="Y58" s="301">
        <f t="shared" si="7"/>
        <v>0.59837238460040076</v>
      </c>
      <c r="DA58" s="178"/>
    </row>
    <row r="59" spans="1:105" ht="12" customHeight="1" x14ac:dyDescent="0.25">
      <c r="A59" s="174" t="s">
        <v>2910</v>
      </c>
      <c r="B59" s="301">
        <f t="shared" ref="B59:Y59" si="8">IF(B$27=0,0,B$27/B$5)</f>
        <v>5.428760041031673E-2</v>
      </c>
      <c r="C59" s="301">
        <f t="shared" si="8"/>
        <v>6.5479084091712547E-2</v>
      </c>
      <c r="D59" s="301">
        <f t="shared" si="8"/>
        <v>6.8699760748010097E-2</v>
      </c>
      <c r="E59" s="301">
        <f t="shared" si="8"/>
        <v>9.1221957894248445E-2</v>
      </c>
      <c r="F59" s="301">
        <f t="shared" si="8"/>
        <v>9.9688488856826712E-2</v>
      </c>
      <c r="G59" s="301">
        <f t="shared" si="8"/>
        <v>7.8805515814873439E-2</v>
      </c>
      <c r="H59" s="301">
        <f t="shared" si="8"/>
        <v>8.4622937479434251E-2</v>
      </c>
      <c r="I59" s="301">
        <f t="shared" si="8"/>
        <v>8.4761523498997057E-2</v>
      </c>
      <c r="J59" s="301">
        <f t="shared" si="8"/>
        <v>9.2022444170244758E-2</v>
      </c>
      <c r="K59" s="301">
        <f t="shared" si="8"/>
        <v>9.0511544931155735E-2</v>
      </c>
      <c r="L59" s="301">
        <f t="shared" si="8"/>
        <v>8.2038842119202413E-2</v>
      </c>
      <c r="M59" s="301">
        <f t="shared" si="8"/>
        <v>9.7977677884421119E-2</v>
      </c>
      <c r="N59" s="301">
        <f t="shared" si="8"/>
        <v>9.3184318642378514E-2</v>
      </c>
      <c r="O59" s="301">
        <f t="shared" si="8"/>
        <v>8.3605308201826045E-2</v>
      </c>
      <c r="P59" s="301">
        <f t="shared" si="8"/>
        <v>9.2183869450776362E-2</v>
      </c>
      <c r="Q59" s="301">
        <f t="shared" si="8"/>
        <v>7.5026025070827812E-2</v>
      </c>
      <c r="R59" s="301">
        <f t="shared" si="8"/>
        <v>4.4558707763302757E-2</v>
      </c>
      <c r="S59" s="301">
        <f t="shared" si="8"/>
        <v>4.6211493368166101E-2</v>
      </c>
      <c r="T59" s="301">
        <f t="shared" si="8"/>
        <v>0.10934809055845687</v>
      </c>
      <c r="U59" s="301">
        <f t="shared" si="8"/>
        <v>6.1572040546149863E-2</v>
      </c>
      <c r="V59" s="301">
        <f t="shared" si="8"/>
        <v>6.3615896063208333E-2</v>
      </c>
      <c r="W59" s="301">
        <f t="shared" si="8"/>
        <v>6.0139823207426474E-2</v>
      </c>
      <c r="X59" s="301">
        <f t="shared" si="8"/>
        <v>5.660611371376334E-2</v>
      </c>
      <c r="Y59" s="301">
        <f t="shared" si="8"/>
        <v>6.1178260301986795E-2</v>
      </c>
      <c r="DA59" s="178"/>
    </row>
    <row r="60" spans="1:105" ht="12" customHeight="1" x14ac:dyDescent="0.25">
      <c r="A60" s="174" t="s">
        <v>2912</v>
      </c>
      <c r="B60" s="301">
        <f t="shared" ref="B60:Y60" si="9">IF(B$28=0,0,B$28/B$5)</f>
        <v>6.8383553849994366E-2</v>
      </c>
      <c r="C60" s="301">
        <f t="shared" si="9"/>
        <v>6.2767201962665872E-2</v>
      </c>
      <c r="D60" s="301">
        <f t="shared" si="9"/>
        <v>6.1960893663021405E-2</v>
      </c>
      <c r="E60" s="301">
        <f t="shared" si="9"/>
        <v>5.2529715465647851E-2</v>
      </c>
      <c r="F60" s="301">
        <f t="shared" si="9"/>
        <v>4.8459978356722687E-2</v>
      </c>
      <c r="G60" s="301">
        <f t="shared" si="9"/>
        <v>5.5827893854349442E-2</v>
      </c>
      <c r="H60" s="301">
        <f t="shared" si="9"/>
        <v>5.5829752741421143E-2</v>
      </c>
      <c r="I60" s="301">
        <f t="shared" si="9"/>
        <v>5.5731762144247521E-2</v>
      </c>
      <c r="J60" s="301">
        <f t="shared" si="9"/>
        <v>5.3412658642433192E-2</v>
      </c>
      <c r="K60" s="301">
        <f t="shared" si="9"/>
        <v>5.2688531243485909E-2</v>
      </c>
      <c r="L60" s="301">
        <f t="shared" si="9"/>
        <v>5.5694085146152331E-2</v>
      </c>
      <c r="M60" s="301">
        <f t="shared" si="9"/>
        <v>5.3185908224019605E-2</v>
      </c>
      <c r="N60" s="301">
        <f t="shared" si="9"/>
        <v>5.747535020275403E-2</v>
      </c>
      <c r="O60" s="301">
        <f t="shared" si="9"/>
        <v>6.3790461246909957E-2</v>
      </c>
      <c r="P60" s="301">
        <f t="shared" si="9"/>
        <v>5.6071515171487361E-2</v>
      </c>
      <c r="Q60" s="301">
        <f t="shared" si="9"/>
        <v>6.4321474826353101E-2</v>
      </c>
      <c r="R60" s="301">
        <f t="shared" si="9"/>
        <v>7.8441812561686627E-2</v>
      </c>
      <c r="S60" s="301">
        <f t="shared" si="9"/>
        <v>8.1984459569536913E-2</v>
      </c>
      <c r="T60" s="301">
        <f t="shared" si="9"/>
        <v>4.8371598187325789E-2</v>
      </c>
      <c r="U60" s="301">
        <f t="shared" si="9"/>
        <v>6.811104534013411E-2</v>
      </c>
      <c r="V60" s="301">
        <f t="shared" si="9"/>
        <v>6.3695294769663374E-2</v>
      </c>
      <c r="W60" s="301">
        <f t="shared" si="9"/>
        <v>6.54756241348525E-2</v>
      </c>
      <c r="X60" s="301">
        <f t="shared" si="9"/>
        <v>6.8569891721770138E-2</v>
      </c>
      <c r="Y60" s="301">
        <f t="shared" si="9"/>
        <v>6.5224171846609544E-2</v>
      </c>
      <c r="DA60" s="178"/>
    </row>
    <row r="61" spans="1:105" ht="12" customHeight="1" x14ac:dyDescent="0.25">
      <c r="A61" s="62" t="s">
        <v>2913</v>
      </c>
      <c r="B61" s="302">
        <f t="shared" ref="B61:Y61" si="10">IF(B$29=0,0,B$29/B$5)</f>
        <v>3.0884081916437666E-2</v>
      </c>
      <c r="C61" s="302">
        <f t="shared" si="10"/>
        <v>2.7279648290450601E-2</v>
      </c>
      <c r="D61" s="302">
        <f t="shared" si="10"/>
        <v>2.7082771374314061E-2</v>
      </c>
      <c r="E61" s="302">
        <f t="shared" si="10"/>
        <v>2.1747830918446998E-2</v>
      </c>
      <c r="F61" s="302">
        <f t="shared" si="10"/>
        <v>1.9221814017296109E-2</v>
      </c>
      <c r="G61" s="302">
        <f t="shared" si="10"/>
        <v>2.271617907179399E-2</v>
      </c>
      <c r="H61" s="302">
        <f t="shared" si="10"/>
        <v>2.3910741141593164E-2</v>
      </c>
      <c r="I61" s="302">
        <f t="shared" si="10"/>
        <v>2.3823905154007004E-2</v>
      </c>
      <c r="J61" s="302">
        <f t="shared" si="10"/>
        <v>2.2860487189160228E-2</v>
      </c>
      <c r="K61" s="302">
        <f t="shared" si="10"/>
        <v>2.179159333625812E-2</v>
      </c>
      <c r="L61" s="302">
        <f t="shared" si="10"/>
        <v>2.3221409582537381E-2</v>
      </c>
      <c r="M61" s="302">
        <f t="shared" si="10"/>
        <v>2.3704520798732514E-2</v>
      </c>
      <c r="N61" s="302">
        <f t="shared" si="10"/>
        <v>2.7141863827434033E-2</v>
      </c>
      <c r="O61" s="302">
        <f t="shared" si="10"/>
        <v>3.1738794824489741E-2</v>
      </c>
      <c r="P61" s="302">
        <f t="shared" si="10"/>
        <v>2.5630249116781276E-2</v>
      </c>
      <c r="Q61" s="302">
        <f t="shared" si="10"/>
        <v>3.0750722309856676E-2</v>
      </c>
      <c r="R61" s="302">
        <f t="shared" si="10"/>
        <v>3.9513076741419233E-2</v>
      </c>
      <c r="S61" s="302">
        <f t="shared" si="10"/>
        <v>4.3620713765310126E-2</v>
      </c>
      <c r="T61" s="302">
        <f t="shared" si="10"/>
        <v>2.0985487368823101E-2</v>
      </c>
      <c r="U61" s="302">
        <f t="shared" si="10"/>
        <v>3.2049142818458588E-2</v>
      </c>
      <c r="V61" s="302">
        <f t="shared" si="10"/>
        <v>2.7820002876179532E-2</v>
      </c>
      <c r="W61" s="302">
        <f t="shared" si="10"/>
        <v>2.8997338075546223E-2</v>
      </c>
      <c r="X61" s="302">
        <f t="shared" si="10"/>
        <v>3.1544397406109002E-2</v>
      </c>
      <c r="Y61" s="302">
        <f t="shared" si="10"/>
        <v>2.891503924187331E-2</v>
      </c>
      <c r="DA61" s="72"/>
    </row>
    <row r="62" spans="1:105" ht="12" customHeight="1" x14ac:dyDescent="0.25">
      <c r="A62" s="62" t="s">
        <v>2920</v>
      </c>
      <c r="B62" s="302">
        <f t="shared" ref="B62:Y62" si="11">IF(B$35=0,0,B$35/B$5)</f>
        <v>3.2888952370712564E-2</v>
      </c>
      <c r="C62" s="302">
        <f t="shared" si="11"/>
        <v>2.9926567445522783E-2</v>
      </c>
      <c r="D62" s="302">
        <f t="shared" si="11"/>
        <v>2.9043611488866965E-2</v>
      </c>
      <c r="E62" s="302">
        <f t="shared" si="11"/>
        <v>2.3034615958176047E-2</v>
      </c>
      <c r="F62" s="302">
        <f t="shared" si="11"/>
        <v>2.0771852979357238E-2</v>
      </c>
      <c r="G62" s="302">
        <f t="shared" si="11"/>
        <v>2.6418945723353307E-2</v>
      </c>
      <c r="H62" s="302">
        <f t="shared" si="11"/>
        <v>2.4732182457162032E-2</v>
      </c>
      <c r="I62" s="302">
        <f t="shared" si="11"/>
        <v>2.4709258059455334E-2</v>
      </c>
      <c r="J62" s="302">
        <f t="shared" si="11"/>
        <v>2.2736919427747485E-2</v>
      </c>
      <c r="K62" s="302">
        <f t="shared" si="11"/>
        <v>2.3210003037860531E-2</v>
      </c>
      <c r="L62" s="302">
        <f t="shared" si="11"/>
        <v>2.5505307626096319E-2</v>
      </c>
      <c r="M62" s="302">
        <f t="shared" si="11"/>
        <v>2.1160371259644973E-2</v>
      </c>
      <c r="N62" s="302">
        <f t="shared" si="11"/>
        <v>2.2419559054831138E-2</v>
      </c>
      <c r="O62" s="302">
        <f t="shared" si="11"/>
        <v>2.4951262166039045E-2</v>
      </c>
      <c r="P62" s="302">
        <f t="shared" si="11"/>
        <v>2.2612304555779606E-2</v>
      </c>
      <c r="Q62" s="302">
        <f t="shared" si="11"/>
        <v>2.7198966810422914E-2</v>
      </c>
      <c r="R62" s="302">
        <f t="shared" si="11"/>
        <v>3.5144468468514607E-2</v>
      </c>
      <c r="S62" s="302">
        <f t="shared" si="11"/>
        <v>3.4439111217473478E-2</v>
      </c>
      <c r="T62" s="302">
        <f t="shared" si="11"/>
        <v>1.809943196607712E-2</v>
      </c>
      <c r="U62" s="302">
        <f t="shared" si="11"/>
        <v>3.0832732410699171E-2</v>
      </c>
      <c r="V62" s="302">
        <f t="shared" si="11"/>
        <v>3.0472541889975811E-2</v>
      </c>
      <c r="W62" s="302">
        <f t="shared" si="11"/>
        <v>3.1370750833801371E-2</v>
      </c>
      <c r="X62" s="302">
        <f t="shared" si="11"/>
        <v>3.2218068813680598E-2</v>
      </c>
      <c r="Y62" s="302">
        <f t="shared" si="11"/>
        <v>3.1113405333477461E-2</v>
      </c>
      <c r="DA62" s="72"/>
    </row>
    <row r="63" spans="1:105" ht="12" customHeight="1" x14ac:dyDescent="0.25">
      <c r="A63" s="62" t="s">
        <v>2932</v>
      </c>
      <c r="B63" s="302">
        <f t="shared" ref="B63:Y63" si="12">IF(B$46=0,0,B$46/B$5)</f>
        <v>4.6105195628441398E-3</v>
      </c>
      <c r="C63" s="302">
        <f t="shared" si="12"/>
        <v>5.5609862266924959E-3</v>
      </c>
      <c r="D63" s="302">
        <f t="shared" si="12"/>
        <v>5.8345107998403825E-3</v>
      </c>
      <c r="E63" s="302">
        <f t="shared" si="12"/>
        <v>7.7472685890248028E-3</v>
      </c>
      <c r="F63" s="302">
        <f t="shared" si="12"/>
        <v>8.4663113600693413E-3</v>
      </c>
      <c r="G63" s="302">
        <f t="shared" si="12"/>
        <v>6.6927690592021426E-3</v>
      </c>
      <c r="H63" s="302">
        <f t="shared" si="12"/>
        <v>7.186829142665949E-3</v>
      </c>
      <c r="I63" s="302">
        <f t="shared" si="12"/>
        <v>7.1985989307851838E-3</v>
      </c>
      <c r="J63" s="302">
        <f t="shared" si="12"/>
        <v>7.8152520255254879E-3</v>
      </c>
      <c r="K63" s="302">
        <f t="shared" si="12"/>
        <v>7.6869348693672556E-3</v>
      </c>
      <c r="L63" s="302">
        <f t="shared" si="12"/>
        <v>6.9673679375186386E-3</v>
      </c>
      <c r="M63" s="302">
        <f t="shared" si="12"/>
        <v>8.3210161656421151E-3</v>
      </c>
      <c r="N63" s="302">
        <f t="shared" si="12"/>
        <v>7.9139273204888606E-3</v>
      </c>
      <c r="O63" s="302">
        <f t="shared" si="12"/>
        <v>7.1004042563811614E-3</v>
      </c>
      <c r="P63" s="302">
        <f t="shared" si="12"/>
        <v>7.8289614989264737E-3</v>
      </c>
      <c r="Q63" s="302">
        <f t="shared" si="12"/>
        <v>6.3717857060735092E-3</v>
      </c>
      <c r="R63" s="302">
        <f t="shared" si="12"/>
        <v>3.7842673517527784E-3</v>
      </c>
      <c r="S63" s="302">
        <f t="shared" si="12"/>
        <v>3.9246345867533054E-3</v>
      </c>
      <c r="T63" s="302">
        <f t="shared" si="12"/>
        <v>9.2866788524255655E-3</v>
      </c>
      <c r="U63" s="302">
        <f t="shared" si="12"/>
        <v>5.2291701109763635E-3</v>
      </c>
      <c r="V63" s="302">
        <f t="shared" si="12"/>
        <v>5.4027500035080354E-3</v>
      </c>
      <c r="W63" s="302">
        <f t="shared" si="12"/>
        <v>5.1075352255049141E-3</v>
      </c>
      <c r="X63" s="302">
        <f t="shared" si="12"/>
        <v>4.8074255019805393E-3</v>
      </c>
      <c r="Y63" s="302">
        <f t="shared" si="12"/>
        <v>5.1957272712587653E-3</v>
      </c>
      <c r="DA63" s="72"/>
    </row>
    <row r="64" spans="1:105" ht="12" customHeight="1" x14ac:dyDescent="0.25">
      <c r="A64" s="62" t="s">
        <v>2934</v>
      </c>
      <c r="B64" s="302">
        <f t="shared" ref="B64:Y64" si="13">IF(B$47=0,0,B$47/B$5)</f>
        <v>0</v>
      </c>
      <c r="C64" s="302">
        <f t="shared" si="13"/>
        <v>0</v>
      </c>
      <c r="D64" s="302">
        <f t="shared" si="13"/>
        <v>0</v>
      </c>
      <c r="E64" s="302">
        <f t="shared" si="13"/>
        <v>0</v>
      </c>
      <c r="F64" s="302">
        <f t="shared" si="13"/>
        <v>0</v>
      </c>
      <c r="G64" s="302">
        <f t="shared" si="13"/>
        <v>0</v>
      </c>
      <c r="H64" s="302">
        <f t="shared" si="13"/>
        <v>0</v>
      </c>
      <c r="I64" s="302">
        <f t="shared" si="13"/>
        <v>0</v>
      </c>
      <c r="J64" s="302">
        <f t="shared" si="13"/>
        <v>0</v>
      </c>
      <c r="K64" s="302">
        <f t="shared" si="13"/>
        <v>0</v>
      </c>
      <c r="L64" s="302">
        <f t="shared" si="13"/>
        <v>0</v>
      </c>
      <c r="M64" s="302">
        <f t="shared" si="13"/>
        <v>0</v>
      </c>
      <c r="N64" s="302">
        <f t="shared" si="13"/>
        <v>0</v>
      </c>
      <c r="O64" s="302">
        <f t="shared" si="13"/>
        <v>0</v>
      </c>
      <c r="P64" s="302">
        <f t="shared" si="13"/>
        <v>0</v>
      </c>
      <c r="Q64" s="302">
        <f t="shared" si="13"/>
        <v>0</v>
      </c>
      <c r="R64" s="302">
        <f t="shared" si="13"/>
        <v>0</v>
      </c>
      <c r="S64" s="302">
        <f t="shared" si="13"/>
        <v>0</v>
      </c>
      <c r="T64" s="302">
        <f t="shared" si="13"/>
        <v>0</v>
      </c>
      <c r="U64" s="302">
        <f t="shared" si="13"/>
        <v>0</v>
      </c>
      <c r="V64" s="302">
        <f t="shared" si="13"/>
        <v>0</v>
      </c>
      <c r="W64" s="302">
        <f t="shared" si="13"/>
        <v>0</v>
      </c>
      <c r="X64" s="302">
        <f t="shared" si="13"/>
        <v>0</v>
      </c>
      <c r="Y64" s="302">
        <f t="shared" si="13"/>
        <v>0</v>
      </c>
      <c r="DA64" s="72"/>
    </row>
    <row r="65" spans="1:105" ht="12" customHeight="1" x14ac:dyDescent="0.25">
      <c r="A65" s="41" t="s">
        <v>2936</v>
      </c>
      <c r="B65" s="235">
        <f t="shared" ref="B65:Y65" si="14">IF(B$48=0,0,B$48/B$5)</f>
        <v>5.0094617939878884E-2</v>
      </c>
      <c r="C65" s="235">
        <f t="shared" si="14"/>
        <v>6.0421710958589163E-2</v>
      </c>
      <c r="D65" s="235">
        <f t="shared" si="14"/>
        <v>6.3393633927843265E-2</v>
      </c>
      <c r="E65" s="235">
        <f t="shared" si="14"/>
        <v>8.4176296132102979E-2</v>
      </c>
      <c r="F65" s="235">
        <f t="shared" si="14"/>
        <v>9.1988902153383525E-2</v>
      </c>
      <c r="G65" s="235">
        <f t="shared" si="14"/>
        <v>7.2718856174585081E-2</v>
      </c>
      <c r="H65" s="235">
        <f t="shared" si="14"/>
        <v>7.8086960741350367E-2</v>
      </c>
      <c r="I65" s="235">
        <f t="shared" si="14"/>
        <v>7.8214842866353773E-2</v>
      </c>
      <c r="J65" s="235">
        <f t="shared" si="14"/>
        <v>8.4914955676070089E-2</v>
      </c>
      <c r="K65" s="235">
        <f t="shared" si="14"/>
        <v>8.3520752956558517E-2</v>
      </c>
      <c r="L65" s="235">
        <f t="shared" si="14"/>
        <v>7.5702451777744928E-2</v>
      </c>
      <c r="M65" s="235">
        <f t="shared" si="14"/>
        <v>9.0410228176595914E-2</v>
      </c>
      <c r="N65" s="235">
        <f t="shared" si="14"/>
        <v>8.5987091068603944E-2</v>
      </c>
      <c r="O65" s="235">
        <f t="shared" si="14"/>
        <v>7.7147929554101019E-2</v>
      </c>
      <c r="P65" s="235">
        <f t="shared" si="14"/>
        <v>8.5063913038210731E-2</v>
      </c>
      <c r="Q65" s="235">
        <f t="shared" si="14"/>
        <v>6.9231279943562485E-2</v>
      </c>
      <c r="R65" s="235">
        <f t="shared" si="14"/>
        <v>4.1117150591043115E-2</v>
      </c>
      <c r="S65" s="235">
        <f t="shared" si="14"/>
        <v>4.2642280874687528E-2</v>
      </c>
      <c r="T65" s="235">
        <f t="shared" si="14"/>
        <v>0.10090243034466839</v>
      </c>
      <c r="U65" s="235">
        <f t="shared" si="14"/>
        <v>5.6816433653824751E-2</v>
      </c>
      <c r="V65" s="235">
        <f t="shared" si="14"/>
        <v>5.8702428991203821E-2</v>
      </c>
      <c r="W65" s="235">
        <f t="shared" si="14"/>
        <v>5.5494835722659154E-2</v>
      </c>
      <c r="X65" s="235">
        <f t="shared" si="14"/>
        <v>5.2234057466526547E-2</v>
      </c>
      <c r="Y65" s="235">
        <f t="shared" si="14"/>
        <v>5.6453067604588368E-2</v>
      </c>
      <c r="DA65" s="97"/>
    </row>
    <row r="66" spans="1:105" ht="12" customHeight="1" x14ac:dyDescent="0.25">
      <c r="A66" s="171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X66" s="171"/>
      <c r="Y66" s="171"/>
      <c r="DA66" s="175"/>
    </row>
    <row r="67" spans="1:105" ht="15" customHeight="1" x14ac:dyDescent="0.25">
      <c r="A67" s="32" t="s">
        <v>341</v>
      </c>
      <c r="B67" s="257"/>
      <c r="C67" s="257"/>
      <c r="D67" s="257"/>
      <c r="E67" s="257"/>
      <c r="F67" s="257"/>
      <c r="G67" s="257"/>
      <c r="H67" s="257"/>
      <c r="I67" s="257"/>
      <c r="J67" s="257"/>
      <c r="K67" s="257"/>
      <c r="L67" s="257"/>
      <c r="M67" s="257"/>
      <c r="N67" s="257"/>
      <c r="O67" s="257"/>
      <c r="P67" s="257"/>
      <c r="Q67" s="257"/>
      <c r="R67" s="257"/>
      <c r="S67" s="257"/>
      <c r="T67" s="257"/>
      <c r="U67" s="257"/>
      <c r="V67" s="257"/>
      <c r="W67" s="257"/>
      <c r="X67" s="257"/>
      <c r="Y67" s="257"/>
      <c r="DA67" s="88"/>
    </row>
    <row r="68" spans="1:105" ht="12" customHeight="1" x14ac:dyDescent="0.25">
      <c r="A68" s="172"/>
      <c r="B68" s="172"/>
      <c r="C68" s="172"/>
      <c r="D68" s="172"/>
      <c r="E68" s="172"/>
      <c r="F68" s="172"/>
      <c r="G68" s="172"/>
      <c r="H68" s="172"/>
      <c r="I68" s="172"/>
      <c r="J68" s="172"/>
      <c r="K68" s="172"/>
      <c r="L68" s="172"/>
      <c r="M68" s="172"/>
      <c r="N68" s="172"/>
      <c r="O68" s="172"/>
      <c r="P68" s="172"/>
      <c r="Q68" s="172"/>
      <c r="R68" s="172"/>
      <c r="S68" s="172"/>
      <c r="T68" s="172"/>
      <c r="U68" s="172"/>
      <c r="V68" s="172"/>
      <c r="W68" s="172"/>
      <c r="X68" s="172"/>
      <c r="Y68" s="172"/>
      <c r="DA68" s="176"/>
    </row>
    <row r="69" spans="1:105" ht="12" customHeight="1" x14ac:dyDescent="0.25">
      <c r="A69" s="35" t="s">
        <v>26</v>
      </c>
      <c r="B69" s="322">
        <f>IF(B$5=0,0,B$5/WWP_fec!B$5)</f>
        <v>0.42656148750939132</v>
      </c>
      <c r="C69" s="322">
        <f>IF(C$5=0,0,C$5/WWP_fec!C$5)</f>
        <v>0.43328942139058424</v>
      </c>
      <c r="D69" s="322">
        <f>IF(D$5=0,0,D$5/WWP_fec!D$5)</f>
        <v>0.43528197592440582</v>
      </c>
      <c r="E69" s="322">
        <f>IF(E$5=0,0,E$5/WWP_fec!E$5)</f>
        <v>0.45010877051510945</v>
      </c>
      <c r="F69" s="322">
        <f>IF(F$5=0,0,F$5/WWP_fec!F$5)</f>
        <v>0.45622672382092022</v>
      </c>
      <c r="G69" s="322">
        <f>IF(G$5=0,0,G$5/WWP_fec!G$5)</f>
        <v>0.44242998970384584</v>
      </c>
      <c r="H69" s="322">
        <f>IF(H$5=0,0,H$5/WWP_fec!H$5)</f>
        <v>0.44575088141948976</v>
      </c>
      <c r="I69" s="322">
        <f>IF(I$5=0,0,I$5/WWP_fec!I$5)</f>
        <v>0.4460592172776911</v>
      </c>
      <c r="J69" s="322">
        <f>IF(J$5=0,0,J$5/WWP_fec!J$5)</f>
        <v>0.45087602198183335</v>
      </c>
      <c r="K69" s="322">
        <f>IF(K$5=0,0,K$5/WWP_fec!K$5)</f>
        <v>0.45003368320173043</v>
      </c>
      <c r="L69" s="322">
        <f>IF(L$5=0,0,L$5/WWP_fec!L$5)</f>
        <v>0.44458042749683352</v>
      </c>
      <c r="M69" s="322">
        <f>IF(M$5=0,0,M$5/WWP_fec!M$5)</f>
        <v>0.45715651163539184</v>
      </c>
      <c r="N69" s="322">
        <f>IF(N$5=0,0,N$5/WWP_fec!N$5)</f>
        <v>0.45600610613905679</v>
      </c>
      <c r="O69" s="322">
        <f>IF(O$5=0,0,O$5/WWP_fec!O$5)</f>
        <v>0.4522210531857353</v>
      </c>
      <c r="P69" s="322">
        <f>IF(P$5=0,0,P$5/WWP_fec!P$5)</f>
        <v>0.45429364874288097</v>
      </c>
      <c r="Q69" s="322">
        <f>IF(Q$5=0,0,Q$5/WWP_fec!Q$5)</f>
        <v>0.442787636928068</v>
      </c>
      <c r="R69" s="322">
        <f>IF(R$5=0,0,R$5/WWP_fec!R$5)</f>
        <v>0.4244049592175862</v>
      </c>
      <c r="S69" s="322">
        <f>IF(S$5=0,0,S$5/WWP_fec!S$5)</f>
        <v>0.43338475138083798</v>
      </c>
      <c r="T69" s="322">
        <f>IF(T$5=0,0,T$5/WWP_fec!T$5)</f>
        <v>0.46541518291944156</v>
      </c>
      <c r="U69" s="322">
        <f>IF(U$5=0,0,U$5/WWP_fec!U$5)</f>
        <v>0.43331108736992108</v>
      </c>
      <c r="V69" s="322">
        <f>IF(V$5=0,0,V$5/WWP_fec!V$5)</f>
        <v>0.43370387328115617</v>
      </c>
      <c r="W69" s="322">
        <f>IF(W$5=0,0,W$5/WWP_fec!W$5)</f>
        <v>0.43172741366383199</v>
      </c>
      <c r="X69" s="322">
        <f>IF(X$5=0,0,X$5/WWP_fec!X$5)</f>
        <v>0.42991054270609674</v>
      </c>
      <c r="Y69" s="322">
        <f>IF(Y$5=0,0,Y$5/WWP_fec!Y$5)</f>
        <v>0.43209979068571613</v>
      </c>
      <c r="DA69" s="95"/>
    </row>
    <row r="70" spans="1:105" ht="12" customHeight="1" x14ac:dyDescent="0.25">
      <c r="A70" s="55" t="s">
        <v>91</v>
      </c>
      <c r="B70" s="334">
        <f>IF(B$6=0,0,B$6/WWP_fec!B$6)</f>
        <v>0.47706390622011696</v>
      </c>
      <c r="C70" s="334">
        <f>IF(C$6=0,0,C$6/WWP_fec!C$6)</f>
        <v>0.47706390622011691</v>
      </c>
      <c r="D70" s="334">
        <f>IF(D$6=0,0,D$6/WWP_fec!D$6)</f>
        <v>0.47706390622011702</v>
      </c>
      <c r="E70" s="334">
        <f>IF(E$6=0,0,E$6/WWP_fec!E$6)</f>
        <v>0.47706390622011691</v>
      </c>
      <c r="F70" s="334">
        <f>IF(F$6=0,0,F$6/WWP_fec!F$6)</f>
        <v>0.4770639062201168</v>
      </c>
      <c r="G70" s="334">
        <f>IF(G$6=0,0,G$6/WWP_fec!G$6)</f>
        <v>0.47706390622011691</v>
      </c>
      <c r="H70" s="334">
        <f>IF(H$6=0,0,H$6/WWP_fec!H$6)</f>
        <v>0.47706390622011691</v>
      </c>
      <c r="I70" s="334">
        <f>IF(I$6=0,0,I$6/WWP_fec!I$6)</f>
        <v>0.47706390622011691</v>
      </c>
      <c r="J70" s="334">
        <f>IF(J$6=0,0,J$6/WWP_fec!J$6)</f>
        <v>0.47706390622011691</v>
      </c>
      <c r="K70" s="334">
        <f>IF(K$6=0,0,K$6/WWP_fec!K$6)</f>
        <v>0.47706390622011691</v>
      </c>
      <c r="L70" s="334">
        <f>IF(L$6=0,0,L$6/WWP_fec!L$6)</f>
        <v>0.47706390622011702</v>
      </c>
      <c r="M70" s="334">
        <f>IF(M$6=0,0,M$6/WWP_fec!M$6)</f>
        <v>0.47706390622011713</v>
      </c>
      <c r="N70" s="334">
        <f>IF(N$6=0,0,N$6/WWP_fec!N$6)</f>
        <v>0.47706390622011691</v>
      </c>
      <c r="O70" s="334">
        <f>IF(O$6=0,0,O$6/WWP_fec!O$6)</f>
        <v>0.4770639062201168</v>
      </c>
      <c r="P70" s="334">
        <f>IF(P$6=0,0,P$6/WWP_fec!P$6)</f>
        <v>0.47706390622011685</v>
      </c>
      <c r="Q70" s="334">
        <f>IF(Q$6=0,0,Q$6/WWP_fec!Q$6)</f>
        <v>0.47706390622011685</v>
      </c>
      <c r="R70" s="334">
        <f>IF(R$6=0,0,R$6/WWP_fec!R$6)</f>
        <v>0.47706390622011685</v>
      </c>
      <c r="S70" s="334">
        <f>IF(S$6=0,0,S$6/WWP_fec!S$6)</f>
        <v>0.47706390622011691</v>
      </c>
      <c r="T70" s="334">
        <f>IF(T$6=0,0,T$6/WWP_fec!T$6)</f>
        <v>0.47706390622011691</v>
      </c>
      <c r="U70" s="334">
        <f>IF(U$6=0,0,U$6/WWP_fec!U$6)</f>
        <v>0.47706390622011685</v>
      </c>
      <c r="V70" s="334">
        <f>IF(V$6=0,0,V$6/WWP_fec!V$6)</f>
        <v>0.47706390622011685</v>
      </c>
      <c r="W70" s="334">
        <f>IF(W$6=0,0,W$6/WWP_fec!W$6)</f>
        <v>0.47706390622011691</v>
      </c>
      <c r="X70" s="334">
        <f>IF(X$6=0,0,X$6/WWP_fec!X$6)</f>
        <v>0.47706390622011696</v>
      </c>
      <c r="Y70" s="334">
        <f>IF(Y$6=0,0,Y$6/WWP_fec!Y$6)</f>
        <v>0.47706390622011696</v>
      </c>
      <c r="DA70" s="67"/>
    </row>
    <row r="71" spans="1:105" ht="12" customHeight="1" x14ac:dyDescent="0.25">
      <c r="A71" s="173" t="s">
        <v>92</v>
      </c>
      <c r="B71" s="335">
        <f>IF(B$7=0,0,B$7/WWP_fec!B$7)</f>
        <v>0.12376595687757037</v>
      </c>
      <c r="C71" s="335">
        <f>IF(C$7=0,0,C$7/WWP_fec!C$7)</f>
        <v>0.12376595687757039</v>
      </c>
      <c r="D71" s="335">
        <f>IF(D$7=0,0,D$7/WWP_fec!D$7)</f>
        <v>0.12376595687757037</v>
      </c>
      <c r="E71" s="335">
        <f>IF(E$7=0,0,E$7/WWP_fec!E$7)</f>
        <v>0.12376595687757043</v>
      </c>
      <c r="F71" s="335">
        <f>IF(F$7=0,0,F$7/WWP_fec!F$7)</f>
        <v>0.12376595687757051</v>
      </c>
      <c r="G71" s="335">
        <f>IF(G$7=0,0,G$7/WWP_fec!G$7)</f>
        <v>0.12376595687757043</v>
      </c>
      <c r="H71" s="335">
        <f>IF(H$7=0,0,H$7/WWP_fec!H$7)</f>
        <v>0.1237659568775704</v>
      </c>
      <c r="I71" s="335">
        <f>IF(I$7=0,0,I$7/WWP_fec!I$7)</f>
        <v>0.12376595687757039</v>
      </c>
      <c r="J71" s="335">
        <f>IF(J$7=0,0,J$7/WWP_fec!J$7)</f>
        <v>0.12376595687757028</v>
      </c>
      <c r="K71" s="335">
        <f>IF(K$7=0,0,K$7/WWP_fec!K$7)</f>
        <v>0.12376595687757037</v>
      </c>
      <c r="L71" s="335">
        <f>IF(L$7=0,0,L$7/WWP_fec!L$7)</f>
        <v>0.1237659568775704</v>
      </c>
      <c r="M71" s="335">
        <f>IF(M$7=0,0,M$7/WWP_fec!M$7)</f>
        <v>0.12376595687757036</v>
      </c>
      <c r="N71" s="335">
        <f>IF(N$7=0,0,N$7/WWP_fec!N$7)</f>
        <v>0.1237659568775704</v>
      </c>
      <c r="O71" s="335">
        <f>IF(O$7=0,0,O$7/WWP_fec!O$7)</f>
        <v>0.12376595687757037</v>
      </c>
      <c r="P71" s="335">
        <f>IF(P$7=0,0,P$7/WWP_fec!P$7)</f>
        <v>0.12376595687757036</v>
      </c>
      <c r="Q71" s="335">
        <f>IF(Q$7=0,0,Q$7/WWP_fec!Q$7)</f>
        <v>0.12376595687757037</v>
      </c>
      <c r="R71" s="335">
        <f>IF(R$7=0,0,R$7/WWP_fec!R$7)</f>
        <v>0.1237659568775704</v>
      </c>
      <c r="S71" s="335">
        <f>IF(S$7=0,0,S$7/WWP_fec!S$7)</f>
        <v>0.12376595687757036</v>
      </c>
      <c r="T71" s="335">
        <f>IF(T$7=0,0,T$7/WWP_fec!T$7)</f>
        <v>0.12376595687757036</v>
      </c>
      <c r="U71" s="335">
        <f>IF(U$7=0,0,U$7/WWP_fec!U$7)</f>
        <v>0.1237659568775704</v>
      </c>
      <c r="V71" s="335">
        <f>IF(V$7=0,0,V$7/WWP_fec!V$7)</f>
        <v>0.12376595687757042</v>
      </c>
      <c r="W71" s="335">
        <f>IF(W$7=0,0,W$7/WWP_fec!W$7)</f>
        <v>0.12376595687757037</v>
      </c>
      <c r="X71" s="335">
        <f>IF(X$7=0,0,X$7/WWP_fec!X$7)</f>
        <v>0.12376595687757035</v>
      </c>
      <c r="Y71" s="335">
        <f>IF(Y$7=0,0,Y$7/WWP_fec!Y$7)</f>
        <v>0.12376595687757036</v>
      </c>
      <c r="DA71" s="177"/>
    </row>
    <row r="72" spans="1:105" ht="12" customHeight="1" x14ac:dyDescent="0.25">
      <c r="A72" s="173" t="s">
        <v>93</v>
      </c>
      <c r="B72" s="335">
        <f>IF(B$8=0,0,B$8/WWP_fec!B$8)</f>
        <v>0.67701945509381278</v>
      </c>
      <c r="C72" s="335">
        <f>IF(C$8=0,0,C$8/WWP_fec!C$8)</f>
        <v>0.67701945509381289</v>
      </c>
      <c r="D72" s="335">
        <f>IF(D$8=0,0,D$8/WWP_fec!D$8)</f>
        <v>0.67701945509381289</v>
      </c>
      <c r="E72" s="335">
        <f>IF(E$8=0,0,E$8/WWP_fec!E$8)</f>
        <v>0.67701945509381289</v>
      </c>
      <c r="F72" s="335">
        <f>IF(F$8=0,0,F$8/WWP_fec!F$8)</f>
        <v>0.67701945509381267</v>
      </c>
      <c r="G72" s="335">
        <f>IF(G$8=0,0,G$8/WWP_fec!G$8)</f>
        <v>0.67701945509381267</v>
      </c>
      <c r="H72" s="335">
        <f>IF(H$8=0,0,H$8/WWP_fec!H$8)</f>
        <v>0.67701945509381278</v>
      </c>
      <c r="I72" s="335">
        <f>IF(I$8=0,0,I$8/WWP_fec!I$8)</f>
        <v>0.67701945509381289</v>
      </c>
      <c r="J72" s="335">
        <f>IF(J$8=0,0,J$8/WWP_fec!J$8)</f>
        <v>0.67701945509381289</v>
      </c>
      <c r="K72" s="335">
        <f>IF(K$8=0,0,K$8/WWP_fec!K$8)</f>
        <v>0.67701945509381278</v>
      </c>
      <c r="L72" s="335">
        <f>IF(L$8=0,0,L$8/WWP_fec!L$8)</f>
        <v>0.67701945509381278</v>
      </c>
      <c r="M72" s="335">
        <f>IF(M$8=0,0,M$8/WWP_fec!M$8)</f>
        <v>0.67701945509381289</v>
      </c>
      <c r="N72" s="335">
        <f>IF(N$8=0,0,N$8/WWP_fec!N$8)</f>
        <v>0.67701945509381278</v>
      </c>
      <c r="O72" s="335">
        <f>IF(O$8=0,0,O$8/WWP_fec!O$8)</f>
        <v>0.67701945509381256</v>
      </c>
      <c r="P72" s="335">
        <f>IF(P$8=0,0,P$8/WWP_fec!P$8)</f>
        <v>0.67701945509381278</v>
      </c>
      <c r="Q72" s="335">
        <f>IF(Q$8=0,0,Q$8/WWP_fec!Q$8)</f>
        <v>0.67701945509381256</v>
      </c>
      <c r="R72" s="335">
        <f>IF(R$8=0,0,R$8/WWP_fec!R$8)</f>
        <v>0.67701945509381267</v>
      </c>
      <c r="S72" s="335">
        <f>IF(S$8=0,0,S$8/WWP_fec!S$8)</f>
        <v>0.67701945509381267</v>
      </c>
      <c r="T72" s="335">
        <f>IF(T$8=0,0,T$8/WWP_fec!T$8)</f>
        <v>0.67701945509381256</v>
      </c>
      <c r="U72" s="335">
        <f>IF(U$8=0,0,U$8/WWP_fec!U$8)</f>
        <v>0.67701945509381289</v>
      </c>
      <c r="V72" s="335">
        <f>IF(V$8=0,0,V$8/WWP_fec!V$8)</f>
        <v>0.67701945509381267</v>
      </c>
      <c r="W72" s="335">
        <f>IF(W$8=0,0,W$8/WWP_fec!W$8)</f>
        <v>0.67701945509381289</v>
      </c>
      <c r="X72" s="335">
        <f>IF(X$8=0,0,X$8/WWP_fec!X$8)</f>
        <v>0.67701945509381278</v>
      </c>
      <c r="Y72" s="335">
        <f>IF(Y$8=0,0,Y$8/WWP_fec!Y$8)</f>
        <v>0.67701945509381267</v>
      </c>
      <c r="DA72" s="177"/>
    </row>
    <row r="73" spans="1:105" ht="12" customHeight="1" x14ac:dyDescent="0.25">
      <c r="A73" s="173" t="s">
        <v>94</v>
      </c>
      <c r="B73" s="335">
        <f>IF(B$9=0,0,B$9/WWP_fec!B$9)</f>
        <v>0.50399669383182188</v>
      </c>
      <c r="C73" s="335">
        <f>IF(C$9=0,0,C$9/WWP_fec!C$9)</f>
        <v>0.50399669383182177</v>
      </c>
      <c r="D73" s="335">
        <f>IF(D$9=0,0,D$9/WWP_fec!D$9)</f>
        <v>0.50399669383182177</v>
      </c>
      <c r="E73" s="335">
        <f>IF(E$9=0,0,E$9/WWP_fec!E$9)</f>
        <v>0.50399669383182188</v>
      </c>
      <c r="F73" s="335">
        <f>IF(F$9=0,0,F$9/WWP_fec!F$9)</f>
        <v>0.50399669383182177</v>
      </c>
      <c r="G73" s="335">
        <f>IF(G$9=0,0,G$9/WWP_fec!G$9)</f>
        <v>0.50399669383182166</v>
      </c>
      <c r="H73" s="335">
        <f>IF(H$9=0,0,H$9/WWP_fec!H$9)</f>
        <v>0.50399669383182188</v>
      </c>
      <c r="I73" s="335">
        <f>IF(I$9=0,0,I$9/WWP_fec!I$9)</f>
        <v>0.50399669383182177</v>
      </c>
      <c r="J73" s="335">
        <f>IF(J$9=0,0,J$9/WWP_fec!J$9)</f>
        <v>0.50399669383182166</v>
      </c>
      <c r="K73" s="335">
        <f>IF(K$9=0,0,K$9/WWP_fec!K$9)</f>
        <v>0.50399669383182177</v>
      </c>
      <c r="L73" s="335">
        <f>IF(L$9=0,0,L$9/WWP_fec!L$9)</f>
        <v>0.50399669383182177</v>
      </c>
      <c r="M73" s="335">
        <f>IF(M$9=0,0,M$9/WWP_fec!M$9)</f>
        <v>0.50399669383182177</v>
      </c>
      <c r="N73" s="335">
        <f>IF(N$9=0,0,N$9/WWP_fec!N$9)</f>
        <v>0.50399669383182166</v>
      </c>
      <c r="O73" s="335">
        <f>IF(O$9=0,0,O$9/WWP_fec!O$9)</f>
        <v>0.50399669383182177</v>
      </c>
      <c r="P73" s="335">
        <f>IF(P$9=0,0,P$9/WWP_fec!P$9)</f>
        <v>0.50399669383182166</v>
      </c>
      <c r="Q73" s="335">
        <f>IF(Q$9=0,0,Q$9/WWP_fec!Q$9)</f>
        <v>0.50399669383182155</v>
      </c>
      <c r="R73" s="335">
        <f>IF(R$9=0,0,R$9/WWP_fec!R$9)</f>
        <v>0.50399669383182177</v>
      </c>
      <c r="S73" s="335">
        <f>IF(S$9=0,0,S$9/WWP_fec!S$9)</f>
        <v>0.50399669383182166</v>
      </c>
      <c r="T73" s="335">
        <f>IF(T$9=0,0,T$9/WWP_fec!T$9)</f>
        <v>0.50399669383182188</v>
      </c>
      <c r="U73" s="335">
        <f>IF(U$9=0,0,U$9/WWP_fec!U$9)</f>
        <v>0.50399669383182166</v>
      </c>
      <c r="V73" s="335">
        <f>IF(V$9=0,0,V$9/WWP_fec!V$9)</f>
        <v>0.50399669383182155</v>
      </c>
      <c r="W73" s="335">
        <f>IF(W$9=0,0,W$9/WWP_fec!W$9)</f>
        <v>0.50399669383182188</v>
      </c>
      <c r="X73" s="335">
        <f>IF(X$9=0,0,X$9/WWP_fec!X$9)</f>
        <v>0.50399669383182177</v>
      </c>
      <c r="Y73" s="335">
        <f>IF(Y$9=0,0,Y$9/WWP_fec!Y$9)</f>
        <v>0.50399669383182188</v>
      </c>
      <c r="DA73" s="177"/>
    </row>
    <row r="74" spans="1:105" ht="12" customHeight="1" x14ac:dyDescent="0.25">
      <c r="A74" s="56" t="s">
        <v>95</v>
      </c>
      <c r="B74" s="336">
        <f>IF(B$10=0,0,B$10/WWP_fec!B$10)</f>
        <v>0.81541501699722718</v>
      </c>
      <c r="C74" s="336">
        <f>IF(C$10=0,0,C$10/WWP_fec!C$10)</f>
        <v>0.83282939514153742</v>
      </c>
      <c r="D74" s="336">
        <f>IF(D$10=0,0,D$10/WWP_fec!D$10)</f>
        <v>0.83362974091862774</v>
      </c>
      <c r="E74" s="336">
        <f>IF(E$10=0,0,E$10/WWP_fec!E$10)</f>
        <v>0.83823514947792077</v>
      </c>
      <c r="F74" s="336">
        <f>IF(F$10=0,0,F$10/WWP_fec!F$10)</f>
        <v>0.83930709246584112</v>
      </c>
      <c r="G74" s="336">
        <f>IF(G$10=0,0,G$10/WWP_fec!G$10)</f>
        <v>0.83849528769582948</v>
      </c>
      <c r="H74" s="336">
        <f>IF(H$10=0,0,H$10/WWP_fec!H$10)</f>
        <v>0.83878518380221034</v>
      </c>
      <c r="I74" s="336">
        <f>IF(I$10=0,0,I$10/WWP_fec!I$10)</f>
        <v>0.83855975133735805</v>
      </c>
      <c r="J74" s="336">
        <f>IF(J$10=0,0,J$10/WWP_fec!J$10)</f>
        <v>0.83885990294547486</v>
      </c>
      <c r="K74" s="336">
        <f>IF(K$10=0,0,K$10/WWP_fec!K$10)</f>
        <v>0.83891054489667061</v>
      </c>
      <c r="L74" s="336">
        <f>IF(L$10=0,0,L$10/WWP_fec!L$10)</f>
        <v>0.83834088962979947</v>
      </c>
      <c r="M74" s="336">
        <f>IF(M$10=0,0,M$10/WWP_fec!M$10)</f>
        <v>0.83752875756996159</v>
      </c>
      <c r="N74" s="336">
        <f>IF(N$10=0,0,N$10/WWP_fec!N$10)</f>
        <v>0.83462876618324688</v>
      </c>
      <c r="O74" s="336">
        <f>IF(O$10=0,0,O$10/WWP_fec!O$10)</f>
        <v>0.82280414672157209</v>
      </c>
      <c r="P74" s="336">
        <f>IF(P$10=0,0,P$10/WWP_fec!P$10)</f>
        <v>0.83787011033569403</v>
      </c>
      <c r="Q74" s="336">
        <f>IF(Q$10=0,0,Q$10/WWP_fec!Q$10)</f>
        <v>0.82905701891011485</v>
      </c>
      <c r="R74" s="336">
        <f>IF(R$10=0,0,R$10/WWP_fec!R$10)</f>
        <v>0.74579704288580118</v>
      </c>
      <c r="S74" s="336">
        <f>IF(S$10=0,0,S$10/WWP_fec!S$10)</f>
        <v>0.7276590538007468</v>
      </c>
      <c r="T74" s="336">
        <f>IF(T$10=0,0,T$10/WWP_fec!T$10)</f>
        <v>0.83836347978382608</v>
      </c>
      <c r="U74" s="336">
        <f>IF(U$10=0,0,U$10/WWP_fec!U$10)</f>
        <v>0.82156527913327571</v>
      </c>
      <c r="V74" s="336">
        <f>IF(V$10=0,0,V$10/WWP_fec!V$10)</f>
        <v>0.8277471748553793</v>
      </c>
      <c r="W74" s="336">
        <f>IF(W$10=0,0,W$10/WWP_fec!W$10)</f>
        <v>0.82536762006370112</v>
      </c>
      <c r="X74" s="336">
        <f>IF(X$10=0,0,X$10/WWP_fec!X$10)</f>
        <v>0.81998782457701802</v>
      </c>
      <c r="Y74" s="336">
        <f>IF(Y$10=0,0,Y$10/WWP_fec!Y$10)</f>
        <v>0.82248468900213645</v>
      </c>
      <c r="DA74" s="68"/>
    </row>
    <row r="75" spans="1:105" ht="12" customHeight="1" x14ac:dyDescent="0.25">
      <c r="A75" s="174" t="s">
        <v>2898</v>
      </c>
      <c r="B75" s="349">
        <f>IF(B$16=0,0,B$16/WWP_fec!B$16)</f>
        <v>0.41372837334753759</v>
      </c>
      <c r="C75" s="349">
        <f>IF(C$16=0,0,C$16/WWP_fec!C$16)</f>
        <v>0.41321990221416732</v>
      </c>
      <c r="D75" s="349">
        <f>IF(D$16=0,0,D$16/WWP_fec!D$16)</f>
        <v>0.4133281157502644</v>
      </c>
      <c r="E75" s="349">
        <f>IF(E$16=0,0,E$16/WWP_fec!E$16)</f>
        <v>0.4134092365769908</v>
      </c>
      <c r="F75" s="349">
        <f>IF(F$16=0,0,F$16/WWP_fec!F$16)</f>
        <v>0.41327330315343336</v>
      </c>
      <c r="G75" s="349">
        <f>IF(G$16=0,0,G$16/WWP_fec!G$16)</f>
        <v>0.41310051384309654</v>
      </c>
      <c r="H75" s="349">
        <f>IF(H$16=0,0,H$16/WWP_fec!H$16)</f>
        <v>0.41332167181790341</v>
      </c>
      <c r="I75" s="349">
        <f>IF(I$16=0,0,I$16/WWP_fec!I$16)</f>
        <v>0.41352238446071904</v>
      </c>
      <c r="J75" s="349">
        <f>IF(J$16=0,0,J$16/WWP_fec!J$16)</f>
        <v>0.41376648440221214</v>
      </c>
      <c r="K75" s="349">
        <f>IF(K$16=0,0,K$16/WWP_fec!K$16)</f>
        <v>0.41346206022376175</v>
      </c>
      <c r="L75" s="349">
        <f>IF(L$16=0,0,L$16/WWP_fec!L$16)</f>
        <v>0.41343825575773657</v>
      </c>
      <c r="M75" s="349">
        <f>IF(M$16=0,0,M$16/WWP_fec!M$16)</f>
        <v>0.41760087360104864</v>
      </c>
      <c r="N75" s="349">
        <f>IF(N$16=0,0,N$16/WWP_fec!N$16)</f>
        <v>0.42168706248497195</v>
      </c>
      <c r="O75" s="349">
        <f>IF(O$16=0,0,O$16/WWP_fec!O$16)</f>
        <v>0.42800958298536529</v>
      </c>
      <c r="P75" s="349">
        <f>IF(P$16=0,0,P$16/WWP_fec!P$16)</f>
        <v>0.41829061714350202</v>
      </c>
      <c r="Q75" s="349">
        <f>IF(Q$16=0,0,Q$16/WWP_fec!Q$16)</f>
        <v>0.41840011439601521</v>
      </c>
      <c r="R75" s="349">
        <f>IF(R$16=0,0,R$16/WWP_fec!R$16)</f>
        <v>0.4186797933153551</v>
      </c>
      <c r="S75" s="349">
        <f>IF(S$16=0,0,S$16/WWP_fec!S$16)</f>
        <v>0.42924202289926389</v>
      </c>
      <c r="T75" s="349">
        <f>IF(T$16=0,0,T$16/WWP_fec!T$16)</f>
        <v>0.41929505282393137</v>
      </c>
      <c r="U75" s="349">
        <f>IF(U$16=0,0,U$16/WWP_fec!U$16)</f>
        <v>0.41609032297655196</v>
      </c>
      <c r="V75" s="349">
        <f>IF(V$16=0,0,V$16/WWP_fec!V$16)</f>
        <v>0.41432776034284513</v>
      </c>
      <c r="W75" s="349">
        <f>IF(W$16=0,0,W$16/WWP_fec!W$16)</f>
        <v>0.41445521526485818</v>
      </c>
      <c r="X75" s="349">
        <f>IF(X$16=0,0,X$16/WWP_fec!X$16)</f>
        <v>0.4151079267172082</v>
      </c>
      <c r="Y75" s="349">
        <f>IF(Y$16=0,0,Y$16/WWP_fec!Y$16)</f>
        <v>0.41450521140509761</v>
      </c>
      <c r="DA75" s="178"/>
    </row>
    <row r="76" spans="1:105" ht="12" customHeight="1" x14ac:dyDescent="0.25">
      <c r="A76" s="174" t="s">
        <v>2910</v>
      </c>
      <c r="B76" s="349">
        <f>IF(B$27=0,0,B$27/WWP_fec!B$27)</f>
        <v>0.44134688003950762</v>
      </c>
      <c r="C76" s="349">
        <f>IF(C$27=0,0,C$27/WWP_fec!C$27)</f>
        <v>0.44134688003950745</v>
      </c>
      <c r="D76" s="349">
        <f>IF(D$27=0,0,D$27/WWP_fec!D$27)</f>
        <v>0.44134688003950745</v>
      </c>
      <c r="E76" s="349">
        <f>IF(E$27=0,0,E$27/WWP_fec!E$27)</f>
        <v>0.44134688003950739</v>
      </c>
      <c r="F76" s="349">
        <f>IF(F$27=0,0,F$27/WWP_fec!F$27)</f>
        <v>0.44134688003950745</v>
      </c>
      <c r="G76" s="349">
        <f>IF(G$27=0,0,G$27/WWP_fec!G$27)</f>
        <v>0.44134688003950751</v>
      </c>
      <c r="H76" s="349">
        <f>IF(H$27=0,0,H$27/WWP_fec!H$27)</f>
        <v>0.44134688003950739</v>
      </c>
      <c r="I76" s="349">
        <f>IF(I$27=0,0,I$27/WWP_fec!I$27)</f>
        <v>0.44134688003950723</v>
      </c>
      <c r="J76" s="349">
        <f>IF(J$27=0,0,J$27/WWP_fec!J$27)</f>
        <v>0.44134688003950728</v>
      </c>
      <c r="K76" s="349">
        <f>IF(K$27=0,0,K$27/WWP_fec!K$27)</f>
        <v>0.44134688003950728</v>
      </c>
      <c r="L76" s="349">
        <f>IF(L$27=0,0,L$27/WWP_fec!L$27)</f>
        <v>0.44134688003950739</v>
      </c>
      <c r="M76" s="349">
        <f>IF(M$27=0,0,M$27/WWP_fec!M$27)</f>
        <v>0.44134688003950728</v>
      </c>
      <c r="N76" s="349">
        <f>IF(N$27=0,0,N$27/WWP_fec!N$27)</f>
        <v>0.44134688003950728</v>
      </c>
      <c r="O76" s="349">
        <f>IF(O$27=0,0,O$27/WWP_fec!O$27)</f>
        <v>0.44134688003950734</v>
      </c>
      <c r="P76" s="349">
        <f>IF(P$27=0,0,P$27/WWP_fec!P$27)</f>
        <v>0.44134688003950728</v>
      </c>
      <c r="Q76" s="349">
        <f>IF(Q$27=0,0,Q$27/WWP_fec!Q$27)</f>
        <v>0.44134688003950745</v>
      </c>
      <c r="R76" s="349">
        <f>IF(R$27=0,0,R$27/WWP_fec!R$27)</f>
        <v>0.44134688003950734</v>
      </c>
      <c r="S76" s="349">
        <f>IF(S$27=0,0,S$27/WWP_fec!S$27)</f>
        <v>0.44134688003950734</v>
      </c>
      <c r="T76" s="349">
        <f>IF(T$27=0,0,T$27/WWP_fec!T$27)</f>
        <v>0.44134688003950734</v>
      </c>
      <c r="U76" s="349">
        <f>IF(U$27=0,0,U$27/WWP_fec!U$27)</f>
        <v>0.44134688003950739</v>
      </c>
      <c r="V76" s="349">
        <f>IF(V$27=0,0,V$27/WWP_fec!V$27)</f>
        <v>0.44134688003950723</v>
      </c>
      <c r="W76" s="349">
        <f>IF(W$27=0,0,W$27/WWP_fec!W$27)</f>
        <v>0.44134688003950745</v>
      </c>
      <c r="X76" s="349">
        <f>IF(X$27=0,0,X$27/WWP_fec!X$27)</f>
        <v>0.44134688003950728</v>
      </c>
      <c r="Y76" s="349">
        <f>IF(Y$27=0,0,Y$27/WWP_fec!Y$27)</f>
        <v>0.44134688003950723</v>
      </c>
      <c r="DA76" s="178"/>
    </row>
    <row r="77" spans="1:105" ht="12" customHeight="1" x14ac:dyDescent="0.25">
      <c r="A77" s="174" t="s">
        <v>2912</v>
      </c>
      <c r="B77" s="349">
        <f>IF(B$28=0,0,B$28/WWP_fec!B$28)</f>
        <v>0.28885943376112155</v>
      </c>
      <c r="C77" s="349">
        <f>IF(C$28=0,0,C$28/WWP_fec!C$28)</f>
        <v>0.28926944867713811</v>
      </c>
      <c r="D77" s="349">
        <f>IF(D$28=0,0,D$28/WWP_fec!D$28)</f>
        <v>0.29009677559344182</v>
      </c>
      <c r="E77" s="349">
        <f>IF(E$28=0,0,E$28/WWP_fec!E$28)</f>
        <v>0.29626494338652065</v>
      </c>
      <c r="F77" s="349">
        <f>IF(F$28=0,0,F$28/WWP_fec!F$28)</f>
        <v>0.30031900525980787</v>
      </c>
      <c r="G77" s="349">
        <f>IF(G$28=0,0,G$28/WWP_fec!G$28)</f>
        <v>0.29444524532093369</v>
      </c>
      <c r="H77" s="349">
        <f>IF(H$28=0,0,H$28/WWP_fec!H$28)</f>
        <v>0.29449560896682964</v>
      </c>
      <c r="I77" s="349">
        <f>IF(I$28=0,0,I$28/WWP_fec!I$28)</f>
        <v>0.29577419516431491</v>
      </c>
      <c r="J77" s="349">
        <f>IF(J$28=0,0,J$28/WWP_fec!J$28)</f>
        <v>0.29787735816719091</v>
      </c>
      <c r="K77" s="349">
        <f>IF(K$28=0,0,K$28/WWP_fec!K$28)</f>
        <v>0.2979833667720731</v>
      </c>
      <c r="L77" s="349">
        <f>IF(L$28=0,0,L$28/WWP_fec!L$28)</f>
        <v>0.29641313830011046</v>
      </c>
      <c r="M77" s="349">
        <f>IF(M$28=0,0,M$28/WWP_fec!M$28)</f>
        <v>0.31217676970797253</v>
      </c>
      <c r="N77" s="349">
        <f>IF(N$28=0,0,N$28/WWP_fec!N$28)</f>
        <v>0.31724751908017262</v>
      </c>
      <c r="O77" s="349">
        <f>IF(O$28=0,0,O$28/WWP_fec!O$28)</f>
        <v>0.31173535829248111</v>
      </c>
      <c r="P77" s="349">
        <f>IF(P$28=0,0,P$28/WWP_fec!P$28)</f>
        <v>0.31262804471663708</v>
      </c>
      <c r="Q77" s="349">
        <f>IF(Q$28=0,0,Q$28/WWP_fec!Q$28)</f>
        <v>0.30592639089159157</v>
      </c>
      <c r="R77" s="349">
        <f>IF(R$28=0,0,R$28/WWP_fec!R$28)</f>
        <v>0.29789402338680065</v>
      </c>
      <c r="S77" s="349">
        <f>IF(S$28=0,0,S$28/WWP_fec!S$28)</f>
        <v>0.30842189900175115</v>
      </c>
      <c r="T77" s="349">
        <f>IF(T$28=0,0,T$28/WWP_fec!T$28)</f>
        <v>0.3146011797985383</v>
      </c>
      <c r="U77" s="349">
        <f>IF(U$28=0,0,U$28/WWP_fec!U$28)</f>
        <v>0.30001168150361401</v>
      </c>
      <c r="V77" s="349">
        <f>IF(V$28=0,0,V$28/WWP_fec!V$28)</f>
        <v>0.29751810698111691</v>
      </c>
      <c r="W77" s="349">
        <f>IF(W$28=0,0,W$28/WWP_fec!W$28)</f>
        <v>0.29739282624751895</v>
      </c>
      <c r="X77" s="349">
        <f>IF(X$28=0,0,X$28/WWP_fec!X$28)</f>
        <v>0.29781938869626479</v>
      </c>
      <c r="Y77" s="349">
        <f>IF(Y$28=0,0,Y$28/WWP_fec!Y$28)</f>
        <v>0.29689247533772917</v>
      </c>
      <c r="DA77" s="178"/>
    </row>
    <row r="78" spans="1:105" ht="12" customHeight="1" x14ac:dyDescent="0.25">
      <c r="A78" s="41" t="s">
        <v>2936</v>
      </c>
      <c r="B78" s="337">
        <f>IF(B$48=0,0,B$48/WWP_fec!B$48)</f>
        <v>0.51490469337942513</v>
      </c>
      <c r="C78" s="337">
        <f>IF(C$48=0,0,C$48/WWP_fec!C$48)</f>
        <v>0.51490469337942535</v>
      </c>
      <c r="D78" s="337">
        <f>IF(D$48=0,0,D$48/WWP_fec!D$48)</f>
        <v>0.51490469337942524</v>
      </c>
      <c r="E78" s="337">
        <f>IF(E$48=0,0,E$48/WWP_fec!E$48)</f>
        <v>0.51490469337942546</v>
      </c>
      <c r="F78" s="337">
        <f>IF(F$48=0,0,F$48/WWP_fec!F$48)</f>
        <v>0.51490469337942535</v>
      </c>
      <c r="G78" s="337">
        <f>IF(G$48=0,0,G$48/WWP_fec!G$48)</f>
        <v>0.51490469337942524</v>
      </c>
      <c r="H78" s="337">
        <f>IF(H$48=0,0,H$48/WWP_fec!H$48)</f>
        <v>0.51490469337942524</v>
      </c>
      <c r="I78" s="337">
        <f>IF(I$48=0,0,I$48/WWP_fec!I$48)</f>
        <v>0.51490469337942524</v>
      </c>
      <c r="J78" s="337">
        <f>IF(J$48=0,0,J$48/WWP_fec!J$48)</f>
        <v>0.51490469337942535</v>
      </c>
      <c r="K78" s="337">
        <f>IF(K$48=0,0,K$48/WWP_fec!K$48)</f>
        <v>0.51490469337942513</v>
      </c>
      <c r="L78" s="337">
        <f>IF(L$48=0,0,L$48/WWP_fec!L$48)</f>
        <v>0.51490469337942513</v>
      </c>
      <c r="M78" s="337">
        <f>IF(M$48=0,0,M$48/WWP_fec!M$48)</f>
        <v>0.51490469337942513</v>
      </c>
      <c r="N78" s="337">
        <f>IF(N$48=0,0,N$48/WWP_fec!N$48)</f>
        <v>0.51490469337942524</v>
      </c>
      <c r="O78" s="337">
        <f>IF(O$48=0,0,O$48/WWP_fec!O$48)</f>
        <v>0.51490469337942546</v>
      </c>
      <c r="P78" s="337">
        <f>IF(P$48=0,0,P$48/WWP_fec!P$48)</f>
        <v>0.51490469337942524</v>
      </c>
      <c r="Q78" s="337">
        <f>IF(Q$48=0,0,Q$48/WWP_fec!Q$48)</f>
        <v>0.51490469337942535</v>
      </c>
      <c r="R78" s="337">
        <f>IF(R$48=0,0,R$48/WWP_fec!R$48)</f>
        <v>0.51490469337942513</v>
      </c>
      <c r="S78" s="337">
        <f>IF(S$48=0,0,S$48/WWP_fec!S$48)</f>
        <v>0.51490469337942524</v>
      </c>
      <c r="T78" s="337">
        <f>IF(T$48=0,0,T$48/WWP_fec!T$48)</f>
        <v>0.51490469337942524</v>
      </c>
      <c r="U78" s="337">
        <f>IF(U$48=0,0,U$48/WWP_fec!U$48)</f>
        <v>0.51490469337942502</v>
      </c>
      <c r="V78" s="337">
        <f>IF(V$48=0,0,V$48/WWP_fec!V$48)</f>
        <v>0.51490469337942502</v>
      </c>
      <c r="W78" s="337">
        <f>IF(W$48=0,0,W$48/WWP_fec!W$48)</f>
        <v>0.51490469337942513</v>
      </c>
      <c r="X78" s="337">
        <f>IF(X$48=0,0,X$48/WWP_fec!X$48)</f>
        <v>0.51490469337942535</v>
      </c>
      <c r="Y78" s="337">
        <f>IF(Y$48=0,0,Y$48/WWP_fec!Y$48)</f>
        <v>0.51490469337942524</v>
      </c>
      <c r="DA78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>
    <tabColor theme="6" tint="0.59999389629810485"/>
    <pageSetUpPr fitToPage="1"/>
  </sheetPr>
  <dimension ref="A1:DA78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Wood and wood products / CO2 emissions"</f>
        <v>EL: Wood and wood products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26</v>
      </c>
      <c r="B5" s="223">
        <v>12.626425799761609</v>
      </c>
      <c r="C5" s="223">
        <v>9.4399776002303888</v>
      </c>
      <c r="D5" s="223">
        <v>9.4399776001977109</v>
      </c>
      <c r="E5" s="223">
        <v>9.4904676002582562</v>
      </c>
      <c r="F5" s="223">
        <v>7.5665361602962298</v>
      </c>
      <c r="G5" s="223">
        <v>8.0209461602269876</v>
      </c>
      <c r="H5" s="223">
        <v>10.794692880217999</v>
      </c>
      <c r="I5" s="223">
        <v>11.45106288023109</v>
      </c>
      <c r="J5" s="223">
        <v>11.29959288032355</v>
      </c>
      <c r="K5" s="223">
        <v>7.8076180802091182</v>
      </c>
      <c r="L5" s="223">
        <v>8.312518080142894</v>
      </c>
      <c r="M5" s="223">
        <v>10.618979040370609</v>
      </c>
      <c r="N5" s="223">
        <v>8.7347700002365176</v>
      </c>
      <c r="O5" s="223">
        <v>14.68437012043395</v>
      </c>
      <c r="P5" s="223">
        <v>4.972740480283937</v>
      </c>
      <c r="Q5" s="223">
        <v>8.4322515603151551</v>
      </c>
      <c r="R5" s="223">
        <v>9.7714493997575946</v>
      </c>
      <c r="S5" s="223">
        <v>17.05819031962211</v>
      </c>
      <c r="T5" s="223">
        <v>9.2822356802488297</v>
      </c>
      <c r="U5" s="223">
        <v>7.2460360801693549</v>
      </c>
      <c r="V5" s="223">
        <v>5.0682322801357662</v>
      </c>
      <c r="W5" s="223">
        <v>6.2728466398177476</v>
      </c>
      <c r="X5" s="223">
        <v>7.6023122398195184</v>
      </c>
      <c r="Y5" s="223">
        <v>6.2092346401527232</v>
      </c>
      <c r="DA5" s="89" t="s">
        <v>2981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2982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2983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2984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2985</v>
      </c>
    </row>
    <row r="10" spans="1:105" ht="12" customHeight="1" x14ac:dyDescent="0.25">
      <c r="A10" s="56" t="s">
        <v>95</v>
      </c>
      <c r="B10" s="260">
        <v>0.28258104431031889</v>
      </c>
      <c r="C10" s="260">
        <v>8.4001345978449882E-2</v>
      </c>
      <c r="D10" s="260">
        <v>7.5518038645763313E-2</v>
      </c>
      <c r="E10" s="260">
        <v>2.8914455512092329E-2</v>
      </c>
      <c r="F10" s="260">
        <v>7.6335458692825108E-3</v>
      </c>
      <c r="G10" s="260">
        <v>2.2267418417526798E-2</v>
      </c>
      <c r="H10" s="260">
        <v>1.7771261971701719E-2</v>
      </c>
      <c r="I10" s="260">
        <v>2.51712578969953E-2</v>
      </c>
      <c r="J10" s="260">
        <v>1.8376026696358419E-2</v>
      </c>
      <c r="K10" s="260">
        <v>1.434883193414231E-2</v>
      </c>
      <c r="L10" s="260">
        <v>2.5372867659831828E-2</v>
      </c>
      <c r="M10" s="260">
        <v>5.5964572762129031E-2</v>
      </c>
      <c r="N10" s="260">
        <v>8.437391930328203E-2</v>
      </c>
      <c r="O10" s="260">
        <v>0.18652117726377559</v>
      </c>
      <c r="P10" s="260">
        <v>2.0092132145616181E-2</v>
      </c>
      <c r="Q10" s="260">
        <v>0.1133140655347197</v>
      </c>
      <c r="R10" s="260">
        <v>0.48256083631755747</v>
      </c>
      <c r="S10" s="260">
        <v>0.779391395310711</v>
      </c>
      <c r="T10" s="260">
        <v>2.6722413998423591E-2</v>
      </c>
      <c r="U10" s="260">
        <v>0.14416732788233019</v>
      </c>
      <c r="V10" s="260">
        <v>9.3138621089766921E-2</v>
      </c>
      <c r="W10" s="260">
        <v>0.12557405676441949</v>
      </c>
      <c r="X10" s="260">
        <v>0.17236126659244799</v>
      </c>
      <c r="Y10" s="260">
        <v>0.1463824827471463</v>
      </c>
      <c r="DA10" s="68" t="s">
        <v>2986</v>
      </c>
    </row>
    <row r="11" spans="1:105" ht="12" customHeight="1" x14ac:dyDescent="0.25">
      <c r="A11" s="37" t="s">
        <v>159</v>
      </c>
      <c r="B11" s="226">
        <v>0.28258104431031889</v>
      </c>
      <c r="C11" s="226">
        <v>8.4001345978449882E-2</v>
      </c>
      <c r="D11" s="226">
        <v>7.5518038645763313E-2</v>
      </c>
      <c r="E11" s="226">
        <v>2.8463408538104279E-2</v>
      </c>
      <c r="F11" s="226">
        <v>0</v>
      </c>
      <c r="G11" s="226">
        <v>0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</v>
      </c>
      <c r="N11" s="226">
        <v>0</v>
      </c>
      <c r="O11" s="226">
        <v>5.0806608253706309E-2</v>
      </c>
      <c r="P11" s="226">
        <v>0</v>
      </c>
      <c r="Q11" s="226">
        <v>6.4685299544993705E-2</v>
      </c>
      <c r="R11" s="226">
        <v>0.44354244809512161</v>
      </c>
      <c r="S11" s="226">
        <v>0.23955599845002201</v>
      </c>
      <c r="T11" s="226">
        <v>2.2328035690304379E-2</v>
      </c>
      <c r="U11" s="226">
        <v>0.114096743351899</v>
      </c>
      <c r="V11" s="226">
        <v>8.0004779573866092E-2</v>
      </c>
      <c r="W11" s="226">
        <v>0.1069665393845112</v>
      </c>
      <c r="X11" s="226">
        <v>0.14949126246471131</v>
      </c>
      <c r="Y11" s="226">
        <v>0.12515802892108641</v>
      </c>
      <c r="DA11" s="69" t="s">
        <v>2987</v>
      </c>
    </row>
    <row r="12" spans="1:105" ht="12" customHeight="1" x14ac:dyDescent="0.25">
      <c r="A12" s="37" t="s">
        <v>35</v>
      </c>
      <c r="B12" s="226">
        <v>0</v>
      </c>
      <c r="C12" s="226">
        <v>0</v>
      </c>
      <c r="D12" s="226">
        <v>0</v>
      </c>
      <c r="E12" s="226">
        <v>4.5104697398804932E-4</v>
      </c>
      <c r="F12" s="226">
        <v>7.6335458692825108E-3</v>
      </c>
      <c r="G12" s="226">
        <v>2.2267418417526798E-2</v>
      </c>
      <c r="H12" s="226">
        <v>1.7771261971701719E-2</v>
      </c>
      <c r="I12" s="226">
        <v>2.51712578969953E-2</v>
      </c>
      <c r="J12" s="226">
        <v>1.8376026696358419E-2</v>
      </c>
      <c r="K12" s="226">
        <v>1.434883193414231E-2</v>
      </c>
      <c r="L12" s="226">
        <v>2.5372867659831828E-2</v>
      </c>
      <c r="M12" s="226">
        <v>5.5964572762129031E-2</v>
      </c>
      <c r="N12" s="226">
        <v>8.437391930328203E-2</v>
      </c>
      <c r="O12" s="226">
        <v>0.13571456901006931</v>
      </c>
      <c r="P12" s="226">
        <v>2.0092132145616181E-2</v>
      </c>
      <c r="Q12" s="226">
        <v>4.8628765989725958E-2</v>
      </c>
      <c r="R12" s="226">
        <v>3.9018388222435883E-2</v>
      </c>
      <c r="S12" s="226">
        <v>0.53983539686068904</v>
      </c>
      <c r="T12" s="226">
        <v>4.3943783081192142E-3</v>
      </c>
      <c r="U12" s="226">
        <v>3.0070584530431221E-2</v>
      </c>
      <c r="V12" s="226">
        <v>1.3133841515900829E-2</v>
      </c>
      <c r="W12" s="226">
        <v>1.8607517379908289E-2</v>
      </c>
      <c r="X12" s="226">
        <v>2.2870004127736741E-2</v>
      </c>
      <c r="Y12" s="226">
        <v>2.1224453826059898E-2</v>
      </c>
      <c r="DA12" s="69" t="s">
        <v>2988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2989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2990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2991</v>
      </c>
    </row>
    <row r="16" spans="1:105" ht="12" customHeight="1" x14ac:dyDescent="0.25">
      <c r="A16" s="57" t="s">
        <v>2898</v>
      </c>
      <c r="B16" s="261">
        <v>5.32608003776609</v>
      </c>
      <c r="C16" s="261">
        <v>3.839698568327877</v>
      </c>
      <c r="D16" s="261">
        <v>4.0145793829071206</v>
      </c>
      <c r="E16" s="261">
        <v>4.1282188481840727</v>
      </c>
      <c r="F16" s="261">
        <v>3.105604958365431</v>
      </c>
      <c r="G16" s="261">
        <v>2.805949984451698</v>
      </c>
      <c r="H16" s="261">
        <v>4.9037834465058108</v>
      </c>
      <c r="I16" s="261">
        <v>5.0849378355950314</v>
      </c>
      <c r="J16" s="261">
        <v>5.4691889099388051</v>
      </c>
      <c r="K16" s="261">
        <v>3.2602636605053519</v>
      </c>
      <c r="L16" s="261">
        <v>3.216108384927804</v>
      </c>
      <c r="M16" s="261">
        <v>5.4958649973435314</v>
      </c>
      <c r="N16" s="261">
        <v>5.0178604037186956</v>
      </c>
      <c r="O16" s="261">
        <v>10.27585081905629</v>
      </c>
      <c r="P16" s="261">
        <v>2.5727442598845269</v>
      </c>
      <c r="Q16" s="261">
        <v>4.4922964447378648</v>
      </c>
      <c r="R16" s="261">
        <v>5.3236594297178357</v>
      </c>
      <c r="S16" s="261">
        <v>11.396677491985191</v>
      </c>
      <c r="T16" s="261">
        <v>5.3605029107758604</v>
      </c>
      <c r="U16" s="261">
        <v>3.3223780712224529</v>
      </c>
      <c r="V16" s="261">
        <v>1.820101075307508</v>
      </c>
      <c r="W16" s="261">
        <v>2.2945234830904289</v>
      </c>
      <c r="X16" s="261">
        <v>3.1040169551348562</v>
      </c>
      <c r="Y16" s="261">
        <v>2.322742115973885</v>
      </c>
      <c r="DA16" s="70" t="s">
        <v>2992</v>
      </c>
    </row>
    <row r="17" spans="1:105" ht="12" customHeight="1" x14ac:dyDescent="0.25">
      <c r="A17" s="46" t="s">
        <v>28</v>
      </c>
      <c r="B17" s="229">
        <v>0</v>
      </c>
      <c r="C17" s="229">
        <v>0</v>
      </c>
      <c r="D17" s="229">
        <v>0</v>
      </c>
      <c r="E17" s="229">
        <v>0</v>
      </c>
      <c r="F17" s="229">
        <v>0</v>
      </c>
      <c r="G17" s="229">
        <v>0</v>
      </c>
      <c r="H17" s="229">
        <v>0</v>
      </c>
      <c r="I17" s="229">
        <v>0</v>
      </c>
      <c r="J17" s="229">
        <v>0</v>
      </c>
      <c r="K17" s="229">
        <v>0</v>
      </c>
      <c r="L17" s="229">
        <v>0</v>
      </c>
      <c r="M17" s="229">
        <v>0</v>
      </c>
      <c r="N17" s="229">
        <v>0</v>
      </c>
      <c r="O17" s="229">
        <v>0</v>
      </c>
      <c r="P17" s="229">
        <v>0</v>
      </c>
      <c r="Q17" s="229">
        <v>0</v>
      </c>
      <c r="R17" s="229">
        <v>0</v>
      </c>
      <c r="S17" s="229">
        <v>0</v>
      </c>
      <c r="T17" s="229">
        <v>0</v>
      </c>
      <c r="U17" s="229">
        <v>0</v>
      </c>
      <c r="V17" s="229">
        <v>0</v>
      </c>
      <c r="W17" s="229">
        <v>0</v>
      </c>
      <c r="X17" s="229">
        <v>0</v>
      </c>
      <c r="Y17" s="229">
        <v>0</v>
      </c>
      <c r="DA17" s="73" t="s">
        <v>2993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2994</v>
      </c>
    </row>
    <row r="19" spans="1:105" ht="12" customHeight="1" x14ac:dyDescent="0.25">
      <c r="A19" s="46" t="s">
        <v>31</v>
      </c>
      <c r="B19" s="229">
        <v>0</v>
      </c>
      <c r="C19" s="229">
        <v>0</v>
      </c>
      <c r="D19" s="229">
        <v>0</v>
      </c>
      <c r="E19" s="229">
        <v>0</v>
      </c>
      <c r="F19" s="229">
        <v>0</v>
      </c>
      <c r="G19" s="229">
        <v>0</v>
      </c>
      <c r="H19" s="229">
        <v>0</v>
      </c>
      <c r="I19" s="229">
        <v>0</v>
      </c>
      <c r="J19" s="229">
        <v>0</v>
      </c>
      <c r="K19" s="229">
        <v>0</v>
      </c>
      <c r="L19" s="229">
        <v>0</v>
      </c>
      <c r="M19" s="229">
        <v>0</v>
      </c>
      <c r="N19" s="229">
        <v>0</v>
      </c>
      <c r="O19" s="229">
        <v>0</v>
      </c>
      <c r="P19" s="229">
        <v>1.5078351694620871</v>
      </c>
      <c r="Q19" s="229">
        <v>1.567455752649616</v>
      </c>
      <c r="R19" s="229">
        <v>1.663570672964388</v>
      </c>
      <c r="S19" s="229">
        <v>1.704994788311134</v>
      </c>
      <c r="T19" s="229">
        <v>2.229087925511279</v>
      </c>
      <c r="U19" s="229">
        <v>1.3226290776920759</v>
      </c>
      <c r="V19" s="229">
        <v>0.45765813001622252</v>
      </c>
      <c r="W19" s="229">
        <v>0.74538418806810802</v>
      </c>
      <c r="X19" s="229">
        <v>1.263509609928013</v>
      </c>
      <c r="Y19" s="229">
        <v>0.34471542636878377</v>
      </c>
      <c r="DA19" s="73" t="s">
        <v>2995</v>
      </c>
    </row>
    <row r="20" spans="1:105" ht="12" customHeight="1" x14ac:dyDescent="0.25">
      <c r="A20" s="46" t="s">
        <v>159</v>
      </c>
      <c r="B20" s="229">
        <v>2.6277133985844832</v>
      </c>
      <c r="C20" s="229">
        <v>1.273136671395221</v>
      </c>
      <c r="D20" s="229">
        <v>1.333553215368424</v>
      </c>
      <c r="E20" s="229">
        <v>1.377760172739019</v>
      </c>
      <c r="F20" s="229">
        <v>0</v>
      </c>
      <c r="G20" s="229">
        <v>0</v>
      </c>
      <c r="H20" s="229">
        <v>0</v>
      </c>
      <c r="I20" s="229">
        <v>0</v>
      </c>
      <c r="J20" s="229">
        <v>0</v>
      </c>
      <c r="K20" s="229">
        <v>0</v>
      </c>
      <c r="L20" s="229">
        <v>0</v>
      </c>
      <c r="M20" s="229">
        <v>0</v>
      </c>
      <c r="N20" s="229">
        <v>0</v>
      </c>
      <c r="O20" s="229">
        <v>2.2013177621619322</v>
      </c>
      <c r="P20" s="229">
        <v>0</v>
      </c>
      <c r="Q20" s="229">
        <v>1.6696444117182041</v>
      </c>
      <c r="R20" s="229">
        <v>3.3641452128691709</v>
      </c>
      <c r="S20" s="229">
        <v>2.974846468735949</v>
      </c>
      <c r="T20" s="229">
        <v>2.601500768549097</v>
      </c>
      <c r="U20" s="229">
        <v>1.5562292152526309</v>
      </c>
      <c r="V20" s="229">
        <v>1.1625263683266229</v>
      </c>
      <c r="W20" s="229">
        <v>1.3186138783645309</v>
      </c>
      <c r="X20" s="229">
        <v>1.5727728298199659</v>
      </c>
      <c r="Y20" s="229">
        <v>1.6584598041856511</v>
      </c>
      <c r="DA20" s="73" t="s">
        <v>2996</v>
      </c>
    </row>
    <row r="21" spans="1:105" ht="12" customHeight="1" x14ac:dyDescent="0.25">
      <c r="A21" s="46" t="s">
        <v>32</v>
      </c>
      <c r="B21" s="229">
        <v>2.6983666391816068</v>
      </c>
      <c r="C21" s="229">
        <v>2.5665618969326549</v>
      </c>
      <c r="D21" s="229">
        <v>2.6810261675386982</v>
      </c>
      <c r="E21" s="229">
        <v>2.7286259228439991</v>
      </c>
      <c r="F21" s="229">
        <v>2.569396823130921</v>
      </c>
      <c r="G21" s="229">
        <v>2.1938422338045651</v>
      </c>
      <c r="H21" s="229">
        <v>4.2685899695243892</v>
      </c>
      <c r="I21" s="229">
        <v>4.174874531448264</v>
      </c>
      <c r="J21" s="229">
        <v>4.547941370767183</v>
      </c>
      <c r="K21" s="229">
        <v>2.5903571489378039</v>
      </c>
      <c r="L21" s="229">
        <v>2.4029920398148752</v>
      </c>
      <c r="M21" s="229">
        <v>1.6108117557324371</v>
      </c>
      <c r="N21" s="229">
        <v>0</v>
      </c>
      <c r="O21" s="229">
        <v>2.1943749118321358</v>
      </c>
      <c r="P21" s="229">
        <v>0</v>
      </c>
      <c r="Q21" s="229">
        <v>0</v>
      </c>
      <c r="R21" s="229">
        <v>0</v>
      </c>
      <c r="S21" s="229">
        <v>1.306995715597035E-2</v>
      </c>
      <c r="T21" s="229">
        <v>1.791312963231673E-2</v>
      </c>
      <c r="U21" s="229">
        <v>3.3370278903782739E-2</v>
      </c>
      <c r="V21" s="229">
        <v>9.0725153850574006E-3</v>
      </c>
      <c r="W21" s="229">
        <v>1.144053100195917E-3</v>
      </c>
      <c r="X21" s="229">
        <v>2.712298721501618E-2</v>
      </c>
      <c r="Y21" s="229">
        <v>3.8323214200334577E-2</v>
      </c>
      <c r="DA21" s="73" t="s">
        <v>2997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0</v>
      </c>
      <c r="Y22" s="229">
        <v>0</v>
      </c>
      <c r="DA22" s="73" t="s">
        <v>2998</v>
      </c>
    </row>
    <row r="23" spans="1:105" ht="12" customHeight="1" x14ac:dyDescent="0.25">
      <c r="A23" s="46" t="s">
        <v>35</v>
      </c>
      <c r="B23" s="229">
        <v>0</v>
      </c>
      <c r="C23" s="229">
        <v>0</v>
      </c>
      <c r="D23" s="229">
        <v>0</v>
      </c>
      <c r="E23" s="229">
        <v>2.183275260105497E-2</v>
      </c>
      <c r="F23" s="229">
        <v>0.53620813523450983</v>
      </c>
      <c r="G23" s="229">
        <v>0.61210775064713285</v>
      </c>
      <c r="H23" s="229">
        <v>0.63519347698142115</v>
      </c>
      <c r="I23" s="229">
        <v>0.91006330414676662</v>
      </c>
      <c r="J23" s="229">
        <v>0.9212475391716225</v>
      </c>
      <c r="K23" s="229">
        <v>0.6699065115675481</v>
      </c>
      <c r="L23" s="229">
        <v>0.81311634511292907</v>
      </c>
      <c r="M23" s="229">
        <v>3.885053241611093</v>
      </c>
      <c r="N23" s="229">
        <v>5.0178604037186956</v>
      </c>
      <c r="O23" s="229">
        <v>5.8801581450622216</v>
      </c>
      <c r="P23" s="229">
        <v>1.064909090422441</v>
      </c>
      <c r="Q23" s="229">
        <v>1.255196280370044</v>
      </c>
      <c r="R23" s="229">
        <v>0.29594354388427752</v>
      </c>
      <c r="S23" s="229">
        <v>6.703766277782143</v>
      </c>
      <c r="T23" s="229">
        <v>0.51200108708316794</v>
      </c>
      <c r="U23" s="229">
        <v>0.410149499373963</v>
      </c>
      <c r="V23" s="229">
        <v>0.1908440615796049</v>
      </c>
      <c r="W23" s="229">
        <v>0.2293813635575942</v>
      </c>
      <c r="X23" s="229">
        <v>0.24061152817186029</v>
      </c>
      <c r="Y23" s="229">
        <v>0.28124367121911648</v>
      </c>
      <c r="DA23" s="73" t="s">
        <v>2999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3000</v>
      </c>
    </row>
    <row r="25" spans="1:105" ht="12" customHeight="1" x14ac:dyDescent="0.25">
      <c r="A25" s="46" t="s">
        <v>38</v>
      </c>
      <c r="B25" s="229">
        <v>0</v>
      </c>
      <c r="C25" s="229">
        <v>0</v>
      </c>
      <c r="D25" s="229">
        <v>0</v>
      </c>
      <c r="E25" s="229">
        <v>0</v>
      </c>
      <c r="F25" s="229">
        <v>0</v>
      </c>
      <c r="G25" s="229">
        <v>0</v>
      </c>
      <c r="H25" s="229">
        <v>0</v>
      </c>
      <c r="I25" s="229">
        <v>0</v>
      </c>
      <c r="J25" s="229">
        <v>0</v>
      </c>
      <c r="K25" s="229">
        <v>0</v>
      </c>
      <c r="L25" s="229">
        <v>0</v>
      </c>
      <c r="M25" s="229">
        <v>0</v>
      </c>
      <c r="N25" s="229">
        <v>0</v>
      </c>
      <c r="O25" s="229">
        <v>0</v>
      </c>
      <c r="P25" s="229">
        <v>0</v>
      </c>
      <c r="Q25" s="229">
        <v>0</v>
      </c>
      <c r="R25" s="229">
        <v>0</v>
      </c>
      <c r="S25" s="229">
        <v>0</v>
      </c>
      <c r="T25" s="229">
        <v>0</v>
      </c>
      <c r="U25" s="229">
        <v>0</v>
      </c>
      <c r="V25" s="229">
        <v>0</v>
      </c>
      <c r="W25" s="229">
        <v>0</v>
      </c>
      <c r="X25" s="229">
        <v>0</v>
      </c>
      <c r="Y25" s="229">
        <v>0</v>
      </c>
      <c r="DA25" s="73" t="s">
        <v>3001</v>
      </c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3002</v>
      </c>
    </row>
    <row r="27" spans="1:105" ht="12" customHeight="1" x14ac:dyDescent="0.25">
      <c r="A27" s="57" t="s">
        <v>2910</v>
      </c>
      <c r="B27" s="261">
        <v>0</v>
      </c>
      <c r="C27" s="261">
        <v>0</v>
      </c>
      <c r="D27" s="261">
        <v>0</v>
      </c>
      <c r="E27" s="261">
        <v>0</v>
      </c>
      <c r="F27" s="261">
        <v>0</v>
      </c>
      <c r="G27" s="261">
        <v>0</v>
      </c>
      <c r="H27" s="261">
        <v>0</v>
      </c>
      <c r="I27" s="261">
        <v>0</v>
      </c>
      <c r="J27" s="261">
        <v>0</v>
      </c>
      <c r="K27" s="261">
        <v>0</v>
      </c>
      <c r="L27" s="261">
        <v>0</v>
      </c>
      <c r="M27" s="261">
        <v>0</v>
      </c>
      <c r="N27" s="261">
        <v>0</v>
      </c>
      <c r="O27" s="261">
        <v>0</v>
      </c>
      <c r="P27" s="261">
        <v>0</v>
      </c>
      <c r="Q27" s="261">
        <v>0</v>
      </c>
      <c r="R27" s="261">
        <v>0</v>
      </c>
      <c r="S27" s="261">
        <v>0</v>
      </c>
      <c r="T27" s="261">
        <v>0</v>
      </c>
      <c r="U27" s="261">
        <v>0</v>
      </c>
      <c r="V27" s="261">
        <v>0</v>
      </c>
      <c r="W27" s="261">
        <v>0</v>
      </c>
      <c r="X27" s="261">
        <v>0</v>
      </c>
      <c r="Y27" s="261">
        <v>0</v>
      </c>
      <c r="DA27" s="70" t="s">
        <v>3003</v>
      </c>
    </row>
    <row r="28" spans="1:105" ht="12" customHeight="1" x14ac:dyDescent="0.25">
      <c r="A28" s="57" t="s">
        <v>2912</v>
      </c>
      <c r="B28" s="261">
        <f t="shared" ref="B28:Y28" si="0">B29+B35+B46+B47</f>
        <v>7.0177647176851989</v>
      </c>
      <c r="C28" s="261">
        <f t="shared" si="0"/>
        <v>5.5162776859240612</v>
      </c>
      <c r="D28" s="261">
        <f t="shared" si="0"/>
        <v>5.3498801786448258</v>
      </c>
      <c r="E28" s="261">
        <f t="shared" si="0"/>
        <v>5.333334296562092</v>
      </c>
      <c r="F28" s="261">
        <f t="shared" si="0"/>
        <v>4.4532976560615172</v>
      </c>
      <c r="G28" s="261">
        <f t="shared" si="0"/>
        <v>5.1927287573577638</v>
      </c>
      <c r="H28" s="261">
        <f t="shared" si="0"/>
        <v>5.873138171740484</v>
      </c>
      <c r="I28" s="261">
        <f t="shared" si="0"/>
        <v>6.3409537867390657</v>
      </c>
      <c r="J28" s="261">
        <f t="shared" si="0"/>
        <v>5.8120279436883857</v>
      </c>
      <c r="K28" s="261">
        <f t="shared" si="0"/>
        <v>4.5330055877696225</v>
      </c>
      <c r="L28" s="261">
        <f t="shared" si="0"/>
        <v>5.0710368275552566</v>
      </c>
      <c r="M28" s="261">
        <f t="shared" si="0"/>
        <v>5.0671494702649529</v>
      </c>
      <c r="N28" s="261">
        <f t="shared" si="0"/>
        <v>3.632535677214539</v>
      </c>
      <c r="O28" s="261">
        <f t="shared" si="0"/>
        <v>4.2219981241138855</v>
      </c>
      <c r="P28" s="261">
        <f t="shared" si="0"/>
        <v>2.3799040882537934</v>
      </c>
      <c r="Q28" s="261">
        <f t="shared" si="0"/>
        <v>3.8266410500425709</v>
      </c>
      <c r="R28" s="261">
        <f t="shared" si="0"/>
        <v>3.9652291337221999</v>
      </c>
      <c r="S28" s="261">
        <f t="shared" si="0"/>
        <v>4.8821214323262083</v>
      </c>
      <c r="T28" s="261">
        <f t="shared" si="0"/>
        <v>3.8950103554745468</v>
      </c>
      <c r="U28" s="261">
        <f t="shared" si="0"/>
        <v>3.7794906810645723</v>
      </c>
      <c r="V28" s="261">
        <f t="shared" si="0"/>
        <v>3.1549925837384905</v>
      </c>
      <c r="W28" s="261">
        <f t="shared" si="0"/>
        <v>3.852749099962899</v>
      </c>
      <c r="X28" s="261">
        <f t="shared" si="0"/>
        <v>4.325934018092215</v>
      </c>
      <c r="Y28" s="261">
        <f t="shared" si="0"/>
        <v>3.7401100414316906</v>
      </c>
      <c r="DA28" s="70"/>
    </row>
    <row r="29" spans="1:105" ht="12" customHeight="1" x14ac:dyDescent="0.25">
      <c r="A29" s="60" t="s">
        <v>2913</v>
      </c>
      <c r="B29" s="329">
        <v>6.5862737817286989</v>
      </c>
      <c r="C29" s="329">
        <v>5.2052055433181206</v>
      </c>
      <c r="D29" s="329">
        <v>5.0246401140721542</v>
      </c>
      <c r="E29" s="329">
        <v>4.998887761398243</v>
      </c>
      <c r="F29" s="329">
        <v>4.2016979090253654</v>
      </c>
      <c r="G29" s="329">
        <v>4.9654054771116769</v>
      </c>
      <c r="H29" s="329">
        <v>5.4758594800841216</v>
      </c>
      <c r="I29" s="329">
        <v>5.9289989211712193</v>
      </c>
      <c r="J29" s="329">
        <v>5.3689430810992356</v>
      </c>
      <c r="K29" s="329">
        <v>4.2688762077450484</v>
      </c>
      <c r="L29" s="329">
        <v>4.8104846752575048</v>
      </c>
      <c r="M29" s="329">
        <v>4.6219034516585626</v>
      </c>
      <c r="N29" s="329">
        <v>3.2260150716759539</v>
      </c>
      <c r="O29" s="329">
        <v>3.3895028449923039</v>
      </c>
      <c r="P29" s="329">
        <v>2.1714739068065199</v>
      </c>
      <c r="Q29" s="329">
        <v>3.4626988667127439</v>
      </c>
      <c r="R29" s="329">
        <v>3.5339343026730461</v>
      </c>
      <c r="S29" s="329">
        <v>3.9588226829755251</v>
      </c>
      <c r="T29" s="329">
        <v>3.4607306597570262</v>
      </c>
      <c r="U29" s="329">
        <v>3.5103291188296928</v>
      </c>
      <c r="V29" s="329">
        <v>3.0075375866391099</v>
      </c>
      <c r="W29" s="329">
        <v>3.6668588996143292</v>
      </c>
      <c r="X29" s="329">
        <v>4.0744629227089497</v>
      </c>
      <c r="Y29" s="329">
        <v>3.5519337161604838</v>
      </c>
      <c r="DA29" s="72" t="s">
        <v>3004</v>
      </c>
    </row>
    <row r="30" spans="1:105" ht="12" customHeight="1" x14ac:dyDescent="0.25">
      <c r="A30" s="59" t="s">
        <v>28</v>
      </c>
      <c r="B30" s="230">
        <v>0</v>
      </c>
      <c r="C30" s="230">
        <v>0</v>
      </c>
      <c r="D30" s="230">
        <v>0</v>
      </c>
      <c r="E30" s="230">
        <v>0</v>
      </c>
      <c r="F30" s="230">
        <v>0</v>
      </c>
      <c r="G30" s="230">
        <v>0</v>
      </c>
      <c r="H30" s="230">
        <v>0</v>
      </c>
      <c r="I30" s="230">
        <v>0</v>
      </c>
      <c r="J30" s="230">
        <v>0</v>
      </c>
      <c r="K30" s="230">
        <v>0</v>
      </c>
      <c r="L30" s="230">
        <v>0</v>
      </c>
      <c r="M30" s="230">
        <v>0</v>
      </c>
      <c r="N30" s="230">
        <v>0</v>
      </c>
      <c r="O30" s="230">
        <v>0</v>
      </c>
      <c r="P30" s="230">
        <v>0</v>
      </c>
      <c r="Q30" s="230">
        <v>0</v>
      </c>
      <c r="R30" s="230">
        <v>0</v>
      </c>
      <c r="S30" s="230">
        <v>0</v>
      </c>
      <c r="T30" s="230">
        <v>0</v>
      </c>
      <c r="U30" s="230">
        <v>0</v>
      </c>
      <c r="V30" s="230">
        <v>0</v>
      </c>
      <c r="W30" s="230">
        <v>0</v>
      </c>
      <c r="X30" s="230">
        <v>0</v>
      </c>
      <c r="Y30" s="230">
        <v>0</v>
      </c>
      <c r="DA30" s="71" t="s">
        <v>3005</v>
      </c>
    </row>
    <row r="31" spans="1:105" ht="12" customHeight="1" x14ac:dyDescent="0.25">
      <c r="A31" s="59" t="s">
        <v>31</v>
      </c>
      <c r="B31" s="295">
        <v>0</v>
      </c>
      <c r="C31" s="295">
        <v>0</v>
      </c>
      <c r="D31" s="295">
        <v>0</v>
      </c>
      <c r="E31" s="295">
        <v>0</v>
      </c>
      <c r="F31" s="295">
        <v>0</v>
      </c>
      <c r="G31" s="295">
        <v>0</v>
      </c>
      <c r="H31" s="295">
        <v>0</v>
      </c>
      <c r="I31" s="295">
        <v>0</v>
      </c>
      <c r="J31" s="295">
        <v>0</v>
      </c>
      <c r="K31" s="295">
        <v>0</v>
      </c>
      <c r="L31" s="295">
        <v>0</v>
      </c>
      <c r="M31" s="295">
        <v>0</v>
      </c>
      <c r="N31" s="295">
        <v>0</v>
      </c>
      <c r="O31" s="295">
        <v>0</v>
      </c>
      <c r="P31" s="295">
        <v>1.2726584516406869</v>
      </c>
      <c r="Q31" s="295">
        <v>1.2082077229520221</v>
      </c>
      <c r="R31" s="295">
        <v>1.104306078125912</v>
      </c>
      <c r="S31" s="295">
        <v>0.59225787928701135</v>
      </c>
      <c r="T31" s="295">
        <v>1.4390949982703261</v>
      </c>
      <c r="U31" s="295">
        <v>1.3974518448242219</v>
      </c>
      <c r="V31" s="295">
        <v>0.75623494020638971</v>
      </c>
      <c r="W31" s="295">
        <v>1.191192273163423</v>
      </c>
      <c r="X31" s="295">
        <v>1.6585357401549621</v>
      </c>
      <c r="Y31" s="295">
        <v>0.52713830647813753</v>
      </c>
      <c r="DA31" s="122" t="s">
        <v>3006</v>
      </c>
    </row>
    <row r="32" spans="1:105" ht="12" customHeight="1" x14ac:dyDescent="0.25">
      <c r="A32" s="59" t="s">
        <v>159</v>
      </c>
      <c r="B32" s="295">
        <v>3.2494517056212282</v>
      </c>
      <c r="C32" s="295">
        <v>1.7259005990759071</v>
      </c>
      <c r="D32" s="295">
        <v>1.6690727324310339</v>
      </c>
      <c r="E32" s="295">
        <v>1.668338990476872</v>
      </c>
      <c r="F32" s="295">
        <v>0</v>
      </c>
      <c r="G32" s="295">
        <v>0</v>
      </c>
      <c r="H32" s="295">
        <v>0</v>
      </c>
      <c r="I32" s="295">
        <v>0</v>
      </c>
      <c r="J32" s="295">
        <v>0</v>
      </c>
      <c r="K32" s="295">
        <v>0</v>
      </c>
      <c r="L32" s="295">
        <v>0</v>
      </c>
      <c r="M32" s="295">
        <v>0</v>
      </c>
      <c r="N32" s="295">
        <v>0</v>
      </c>
      <c r="O32" s="295">
        <v>0.72610754563924207</v>
      </c>
      <c r="P32" s="295">
        <v>0</v>
      </c>
      <c r="Q32" s="295">
        <v>1.2869755777230889</v>
      </c>
      <c r="R32" s="295">
        <v>2.2331759429550511</v>
      </c>
      <c r="S32" s="295">
        <v>1.0333616694061669</v>
      </c>
      <c r="T32" s="295">
        <v>1.679524033650091</v>
      </c>
      <c r="U32" s="295">
        <v>1.644267031856719</v>
      </c>
      <c r="V32" s="295">
        <v>1.920960212394067</v>
      </c>
      <c r="W32" s="295">
        <v>2.1072658748837871</v>
      </c>
      <c r="X32" s="295">
        <v>2.064487621546216</v>
      </c>
      <c r="Y32" s="295">
        <v>2.536114213830424</v>
      </c>
      <c r="DA32" s="122" t="s">
        <v>3007</v>
      </c>
    </row>
    <row r="33" spans="1:105" ht="12" customHeight="1" x14ac:dyDescent="0.25">
      <c r="A33" s="59" t="s">
        <v>32</v>
      </c>
      <c r="B33" s="295">
        <v>3.3368220761074712</v>
      </c>
      <c r="C33" s="295">
        <v>3.4793049442422141</v>
      </c>
      <c r="D33" s="295">
        <v>3.3555673816411198</v>
      </c>
      <c r="E33" s="295">
        <v>3.3041113450511168</v>
      </c>
      <c r="F33" s="295">
        <v>3.476240347351764</v>
      </c>
      <c r="G33" s="295">
        <v>3.8822203902471681</v>
      </c>
      <c r="H33" s="295">
        <v>4.7665642470136804</v>
      </c>
      <c r="I33" s="295">
        <v>4.8678720159978957</v>
      </c>
      <c r="J33" s="295">
        <v>4.4645812675171701</v>
      </c>
      <c r="K33" s="295">
        <v>3.3917238463311499</v>
      </c>
      <c r="L33" s="295">
        <v>3.5942682891126259</v>
      </c>
      <c r="M33" s="295">
        <v>1.3546578049843929</v>
      </c>
      <c r="N33" s="295">
        <v>0</v>
      </c>
      <c r="O33" s="295">
        <v>0.72381743736893167</v>
      </c>
      <c r="P33" s="295">
        <v>0</v>
      </c>
      <c r="Q33" s="295">
        <v>0</v>
      </c>
      <c r="R33" s="295">
        <v>0</v>
      </c>
      <c r="S33" s="295">
        <v>4.5400637941155576E-3</v>
      </c>
      <c r="T33" s="295">
        <v>1.1564683008779121E-2</v>
      </c>
      <c r="U33" s="295">
        <v>3.5258076964225629E-2</v>
      </c>
      <c r="V33" s="295">
        <v>1.4991437231754711E-2</v>
      </c>
      <c r="W33" s="295">
        <v>1.828301746746354E-3</v>
      </c>
      <c r="X33" s="295">
        <v>3.5602771298615887E-2</v>
      </c>
      <c r="Y33" s="295">
        <v>5.8603800953053821E-2</v>
      </c>
      <c r="DA33" s="122" t="s">
        <v>3008</v>
      </c>
    </row>
    <row r="34" spans="1:105" ht="12" customHeight="1" x14ac:dyDescent="0.25">
      <c r="A34" s="59" t="s">
        <v>35</v>
      </c>
      <c r="B34" s="295">
        <v>0</v>
      </c>
      <c r="C34" s="295">
        <v>0</v>
      </c>
      <c r="D34" s="295">
        <v>0</v>
      </c>
      <c r="E34" s="295">
        <v>2.6437425870253418E-2</v>
      </c>
      <c r="F34" s="295">
        <v>0.72545756167360098</v>
      </c>
      <c r="G34" s="295">
        <v>1.0831850868645101</v>
      </c>
      <c r="H34" s="295">
        <v>0.70929523307044118</v>
      </c>
      <c r="I34" s="295">
        <v>1.0611269051733241</v>
      </c>
      <c r="J34" s="295">
        <v>0.9043618135820658</v>
      </c>
      <c r="K34" s="295">
        <v>0.8771523614138983</v>
      </c>
      <c r="L34" s="295">
        <v>1.2162163861448789</v>
      </c>
      <c r="M34" s="295">
        <v>3.2672456466741702</v>
      </c>
      <c r="N34" s="295">
        <v>3.2260150716759539</v>
      </c>
      <c r="O34" s="295">
        <v>1.93957786198413</v>
      </c>
      <c r="P34" s="295">
        <v>0.89881545516583283</v>
      </c>
      <c r="Q34" s="295">
        <v>0.96751556603763367</v>
      </c>
      <c r="R34" s="295">
        <v>0.19645228159208261</v>
      </c>
      <c r="S34" s="295">
        <v>2.328663070488231</v>
      </c>
      <c r="T34" s="295">
        <v>0.33054694482782909</v>
      </c>
      <c r="U34" s="295">
        <v>0.43335216518452668</v>
      </c>
      <c r="V34" s="295">
        <v>0.31535099680689882</v>
      </c>
      <c r="W34" s="295">
        <v>0.36657244982037313</v>
      </c>
      <c r="X34" s="295">
        <v>0.3158367897091568</v>
      </c>
      <c r="Y34" s="295">
        <v>0.43007739489886848</v>
      </c>
      <c r="DA34" s="122" t="s">
        <v>3009</v>
      </c>
    </row>
    <row r="35" spans="1:105" ht="12" customHeight="1" x14ac:dyDescent="0.25">
      <c r="A35" s="60" t="s">
        <v>2920</v>
      </c>
      <c r="B35" s="329">
        <v>0.43149093595650001</v>
      </c>
      <c r="C35" s="329">
        <v>0.31107214260594079</v>
      </c>
      <c r="D35" s="329">
        <v>0.32524006457267168</v>
      </c>
      <c r="E35" s="329">
        <v>0.33444653516384881</v>
      </c>
      <c r="F35" s="329">
        <v>0.25159974703615201</v>
      </c>
      <c r="G35" s="329">
        <v>0.22732328024608681</v>
      </c>
      <c r="H35" s="329">
        <v>0.39727869165636281</v>
      </c>
      <c r="I35" s="329">
        <v>0.41195486556784627</v>
      </c>
      <c r="J35" s="329">
        <v>0.44308486258915031</v>
      </c>
      <c r="K35" s="329">
        <v>0.26412938002457442</v>
      </c>
      <c r="L35" s="329">
        <v>0.26055215229775169</v>
      </c>
      <c r="M35" s="329">
        <v>0.44524601860639068</v>
      </c>
      <c r="N35" s="329">
        <v>0.40652060553858521</v>
      </c>
      <c r="O35" s="329">
        <v>0.83249527912158161</v>
      </c>
      <c r="P35" s="329">
        <v>0.20843018144727349</v>
      </c>
      <c r="Q35" s="329">
        <v>0.36394218332982692</v>
      </c>
      <c r="R35" s="329">
        <v>0.43129483104915378</v>
      </c>
      <c r="S35" s="329">
        <v>0.92329874935068279</v>
      </c>
      <c r="T35" s="329">
        <v>0.4342796957175204</v>
      </c>
      <c r="U35" s="329">
        <v>0.26916156223487958</v>
      </c>
      <c r="V35" s="329">
        <v>0.1474549970993807</v>
      </c>
      <c r="W35" s="329">
        <v>0.18589020034857001</v>
      </c>
      <c r="X35" s="329">
        <v>0.25147109538326567</v>
      </c>
      <c r="Y35" s="329">
        <v>0.18817632527120681</v>
      </c>
      <c r="DA35" s="72" t="s">
        <v>3010</v>
      </c>
    </row>
    <row r="36" spans="1:105" ht="12" customHeight="1" x14ac:dyDescent="0.25">
      <c r="A36" s="64" t="s">
        <v>28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3011</v>
      </c>
    </row>
    <row r="37" spans="1:105" ht="12" customHeight="1" x14ac:dyDescent="0.25">
      <c r="A37" s="64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3012</v>
      </c>
    </row>
    <row r="38" spans="1:105" ht="12" customHeight="1" x14ac:dyDescent="0.25">
      <c r="A38" s="64" t="s">
        <v>31</v>
      </c>
      <c r="B38" s="229">
        <v>0</v>
      </c>
      <c r="C38" s="229">
        <v>0</v>
      </c>
      <c r="D38" s="229">
        <v>0</v>
      </c>
      <c r="E38" s="229">
        <v>0</v>
      </c>
      <c r="F38" s="229">
        <v>0</v>
      </c>
      <c r="G38" s="229">
        <v>0</v>
      </c>
      <c r="H38" s="229">
        <v>0</v>
      </c>
      <c r="I38" s="229">
        <v>0</v>
      </c>
      <c r="J38" s="229">
        <v>0</v>
      </c>
      <c r="K38" s="229">
        <v>0</v>
      </c>
      <c r="L38" s="229">
        <v>0</v>
      </c>
      <c r="M38" s="229">
        <v>0</v>
      </c>
      <c r="N38" s="229">
        <v>0</v>
      </c>
      <c r="O38" s="229">
        <v>0</v>
      </c>
      <c r="P38" s="229">
        <v>0.12215685906444081</v>
      </c>
      <c r="Q38" s="229">
        <v>0.12698700451089359</v>
      </c>
      <c r="R38" s="229">
        <v>0.1347737288244471</v>
      </c>
      <c r="S38" s="229">
        <v>0.13812969234271871</v>
      </c>
      <c r="T38" s="229">
        <v>0.18058895632210839</v>
      </c>
      <c r="U38" s="229">
        <v>0.1071524375544317</v>
      </c>
      <c r="V38" s="229">
        <v>3.7077049813098222E-2</v>
      </c>
      <c r="W38" s="229">
        <v>6.0387098706008772E-2</v>
      </c>
      <c r="X38" s="229">
        <v>0.1023628898386852</v>
      </c>
      <c r="Y38" s="229">
        <v>2.792702717717643E-2</v>
      </c>
      <c r="DA38" s="73" t="s">
        <v>3013</v>
      </c>
    </row>
    <row r="39" spans="1:105" ht="12" customHeight="1" x14ac:dyDescent="0.25">
      <c r="A39" s="64" t="s">
        <v>159</v>
      </c>
      <c r="B39" s="229">
        <v>0.21288349137468399</v>
      </c>
      <c r="C39" s="229">
        <v>0.1031428236236718</v>
      </c>
      <c r="D39" s="229">
        <v>0.10803745361822741</v>
      </c>
      <c r="E39" s="229">
        <v>0.11161886833155719</v>
      </c>
      <c r="F39" s="229">
        <v>0</v>
      </c>
      <c r="G39" s="229">
        <v>0</v>
      </c>
      <c r="H39" s="229">
        <v>0</v>
      </c>
      <c r="I39" s="229">
        <v>0</v>
      </c>
      <c r="J39" s="229">
        <v>0</v>
      </c>
      <c r="K39" s="229">
        <v>0</v>
      </c>
      <c r="L39" s="229">
        <v>0</v>
      </c>
      <c r="M39" s="229">
        <v>0</v>
      </c>
      <c r="N39" s="229">
        <v>0</v>
      </c>
      <c r="O39" s="229">
        <v>0.17833916403766881</v>
      </c>
      <c r="P39" s="229">
        <v>0</v>
      </c>
      <c r="Q39" s="229">
        <v>0.13526579112937981</v>
      </c>
      <c r="R39" s="229">
        <v>0.27254531593620962</v>
      </c>
      <c r="S39" s="229">
        <v>0.2410063833100318</v>
      </c>
      <c r="T39" s="229">
        <v>0.21075988223106421</v>
      </c>
      <c r="U39" s="229">
        <v>0.1260774896153932</v>
      </c>
      <c r="V39" s="229">
        <v>9.4181759790781999E-2</v>
      </c>
      <c r="W39" s="229">
        <v>0.1068271472652116</v>
      </c>
      <c r="X39" s="229">
        <v>0.12741776608197761</v>
      </c>
      <c r="Y39" s="229">
        <v>0.1343596731705233</v>
      </c>
      <c r="DA39" s="73" t="s">
        <v>3014</v>
      </c>
    </row>
    <row r="40" spans="1:105" ht="12" customHeight="1" x14ac:dyDescent="0.25">
      <c r="A40" s="64" t="s">
        <v>32</v>
      </c>
      <c r="B40" s="229">
        <v>0.218607444581816</v>
      </c>
      <c r="C40" s="229">
        <v>0.2079293189822691</v>
      </c>
      <c r="D40" s="229">
        <v>0.21720261095444429</v>
      </c>
      <c r="E40" s="229">
        <v>0.22105889227623229</v>
      </c>
      <c r="F40" s="229">
        <v>0.2081589897626524</v>
      </c>
      <c r="G40" s="229">
        <v>0.1777335361265564</v>
      </c>
      <c r="H40" s="229">
        <v>0.34581866365213959</v>
      </c>
      <c r="I40" s="229">
        <v>0.33822633274417208</v>
      </c>
      <c r="J40" s="229">
        <v>0.36845024198523002</v>
      </c>
      <c r="K40" s="229">
        <v>0.2098570848975799</v>
      </c>
      <c r="L40" s="229">
        <v>0.19467775117976491</v>
      </c>
      <c r="M40" s="229">
        <v>0.13049947939239881</v>
      </c>
      <c r="N40" s="229">
        <v>0</v>
      </c>
      <c r="O40" s="229">
        <v>0.17777669089311091</v>
      </c>
      <c r="P40" s="229">
        <v>0</v>
      </c>
      <c r="Q40" s="229">
        <v>0</v>
      </c>
      <c r="R40" s="229">
        <v>0</v>
      </c>
      <c r="S40" s="229">
        <v>1.058859049460773E-3</v>
      </c>
      <c r="T40" s="229">
        <v>1.4512273597376061E-3</v>
      </c>
      <c r="U40" s="229">
        <v>2.7034841337761802E-3</v>
      </c>
      <c r="V40" s="229">
        <v>7.3500738389581225E-4</v>
      </c>
      <c r="W40" s="229">
        <v>9.2685152961862317E-5</v>
      </c>
      <c r="X40" s="229">
        <v>2.197361484686253E-3</v>
      </c>
      <c r="Y40" s="229">
        <v>3.1047448492906079E-3</v>
      </c>
      <c r="DA40" s="73" t="s">
        <v>3015</v>
      </c>
    </row>
    <row r="41" spans="1:105" ht="12" customHeight="1" x14ac:dyDescent="0.25">
      <c r="A41" s="64" t="s">
        <v>33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0</v>
      </c>
      <c r="T41" s="229">
        <v>0</v>
      </c>
      <c r="U41" s="229">
        <v>0</v>
      </c>
      <c r="V41" s="229">
        <v>0</v>
      </c>
      <c r="W41" s="229">
        <v>0</v>
      </c>
      <c r="X41" s="229">
        <v>0</v>
      </c>
      <c r="Y41" s="229">
        <v>0</v>
      </c>
      <c r="DA41" s="73" t="s">
        <v>3016</v>
      </c>
    </row>
    <row r="42" spans="1:105" ht="12" customHeight="1" x14ac:dyDescent="0.25">
      <c r="A42" s="64" t="s">
        <v>35</v>
      </c>
      <c r="B42" s="229">
        <v>0</v>
      </c>
      <c r="C42" s="229">
        <v>0</v>
      </c>
      <c r="D42" s="229">
        <v>0</v>
      </c>
      <c r="E42" s="229">
        <v>1.768774556059281E-3</v>
      </c>
      <c r="F42" s="229">
        <v>4.3440757273499588E-2</v>
      </c>
      <c r="G42" s="229">
        <v>4.9589744119530398E-2</v>
      </c>
      <c r="H42" s="229">
        <v>5.1460028004223168E-2</v>
      </c>
      <c r="I42" s="229">
        <v>7.3728532823674225E-2</v>
      </c>
      <c r="J42" s="229">
        <v>7.4634620603920301E-2</v>
      </c>
      <c r="K42" s="229">
        <v>5.427229512699451E-2</v>
      </c>
      <c r="L42" s="229">
        <v>6.5874401117986897E-2</v>
      </c>
      <c r="M42" s="229">
        <v>0.31474653921399193</v>
      </c>
      <c r="N42" s="229">
        <v>0.40652060553858521</v>
      </c>
      <c r="O42" s="229">
        <v>0.47637942419080198</v>
      </c>
      <c r="P42" s="229">
        <v>8.6273322382832793E-2</v>
      </c>
      <c r="Q42" s="229">
        <v>0.1016893876895535</v>
      </c>
      <c r="R42" s="229">
        <v>2.3975786288497121E-2</v>
      </c>
      <c r="S42" s="229">
        <v>0.54310381464847157</v>
      </c>
      <c r="T42" s="229">
        <v>4.1479629804610153E-2</v>
      </c>
      <c r="U42" s="229">
        <v>3.3228150931278497E-2</v>
      </c>
      <c r="V42" s="229">
        <v>1.5461180111604651E-2</v>
      </c>
      <c r="W42" s="229">
        <v>1.8583269224387741E-2</v>
      </c>
      <c r="X42" s="229">
        <v>1.9493077977916669E-2</v>
      </c>
      <c r="Y42" s="229">
        <v>2.2784880074216481E-2</v>
      </c>
      <c r="DA42" s="73" t="s">
        <v>3017</v>
      </c>
    </row>
    <row r="43" spans="1:105" ht="12" customHeight="1" x14ac:dyDescent="0.25">
      <c r="A43" s="64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3018</v>
      </c>
    </row>
    <row r="44" spans="1:105" ht="12" customHeight="1" x14ac:dyDescent="0.25">
      <c r="A44" s="64" t="s">
        <v>38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3019</v>
      </c>
    </row>
    <row r="45" spans="1:105" ht="12" customHeight="1" x14ac:dyDescent="0.25">
      <c r="A45" s="64" t="s">
        <v>39</v>
      </c>
      <c r="B45" s="229">
        <v>0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0</v>
      </c>
      <c r="Y45" s="229">
        <v>0</v>
      </c>
      <c r="DA45" s="73" t="s">
        <v>3020</v>
      </c>
    </row>
    <row r="46" spans="1:105" ht="12" customHeight="1" x14ac:dyDescent="0.25">
      <c r="A46" s="60" t="s">
        <v>2932</v>
      </c>
      <c r="B46" s="329">
        <v>0</v>
      </c>
      <c r="C46" s="329">
        <v>0</v>
      </c>
      <c r="D46" s="329">
        <v>0</v>
      </c>
      <c r="E46" s="329">
        <v>0</v>
      </c>
      <c r="F46" s="329">
        <v>0</v>
      </c>
      <c r="G46" s="329">
        <v>0</v>
      </c>
      <c r="H46" s="329">
        <v>0</v>
      </c>
      <c r="I46" s="329">
        <v>0</v>
      </c>
      <c r="J46" s="329">
        <v>0</v>
      </c>
      <c r="K46" s="329">
        <v>0</v>
      </c>
      <c r="L46" s="329">
        <v>0</v>
      </c>
      <c r="M46" s="329">
        <v>0</v>
      </c>
      <c r="N46" s="329">
        <v>0</v>
      </c>
      <c r="O46" s="329">
        <v>0</v>
      </c>
      <c r="P46" s="329">
        <v>0</v>
      </c>
      <c r="Q46" s="329">
        <v>0</v>
      </c>
      <c r="R46" s="329">
        <v>0</v>
      </c>
      <c r="S46" s="329">
        <v>0</v>
      </c>
      <c r="T46" s="329">
        <v>0</v>
      </c>
      <c r="U46" s="329">
        <v>0</v>
      </c>
      <c r="V46" s="329">
        <v>0</v>
      </c>
      <c r="W46" s="329">
        <v>0</v>
      </c>
      <c r="X46" s="329">
        <v>0</v>
      </c>
      <c r="Y46" s="329">
        <v>0</v>
      </c>
      <c r="DA46" s="72" t="s">
        <v>3021</v>
      </c>
    </row>
    <row r="47" spans="1:105" ht="12" customHeight="1" x14ac:dyDescent="0.25">
      <c r="A47" s="60" t="s">
        <v>2934</v>
      </c>
      <c r="B47" s="329">
        <v>0</v>
      </c>
      <c r="C47" s="329">
        <v>0</v>
      </c>
      <c r="D47" s="329">
        <v>0</v>
      </c>
      <c r="E47" s="329">
        <v>0</v>
      </c>
      <c r="F47" s="329">
        <v>0</v>
      </c>
      <c r="G47" s="329">
        <v>0</v>
      </c>
      <c r="H47" s="329">
        <v>0</v>
      </c>
      <c r="I47" s="329">
        <v>0</v>
      </c>
      <c r="J47" s="329">
        <v>0</v>
      </c>
      <c r="K47" s="329">
        <v>0</v>
      </c>
      <c r="L47" s="329">
        <v>0</v>
      </c>
      <c r="M47" s="329">
        <v>0</v>
      </c>
      <c r="N47" s="329">
        <v>0</v>
      </c>
      <c r="O47" s="329">
        <v>0</v>
      </c>
      <c r="P47" s="329">
        <v>0</v>
      </c>
      <c r="Q47" s="329">
        <v>0</v>
      </c>
      <c r="R47" s="329">
        <v>0</v>
      </c>
      <c r="S47" s="329">
        <v>0</v>
      </c>
      <c r="T47" s="329">
        <v>0</v>
      </c>
      <c r="U47" s="329">
        <v>0</v>
      </c>
      <c r="V47" s="329">
        <v>0</v>
      </c>
      <c r="W47" s="329">
        <v>0</v>
      </c>
      <c r="X47" s="329">
        <v>0</v>
      </c>
      <c r="Y47" s="329">
        <v>0</v>
      </c>
      <c r="DA47" s="72" t="s">
        <v>3022</v>
      </c>
    </row>
    <row r="48" spans="1:105" ht="12" customHeight="1" x14ac:dyDescent="0.25">
      <c r="A48" s="132" t="s">
        <v>2936</v>
      </c>
      <c r="B48" s="316">
        <v>0</v>
      </c>
      <c r="C48" s="316">
        <v>0</v>
      </c>
      <c r="D48" s="316">
        <v>0</v>
      </c>
      <c r="E48" s="316">
        <v>0</v>
      </c>
      <c r="F48" s="316">
        <v>0</v>
      </c>
      <c r="G48" s="316">
        <v>0</v>
      </c>
      <c r="H48" s="316">
        <v>0</v>
      </c>
      <c r="I48" s="316">
        <v>0</v>
      </c>
      <c r="J48" s="316">
        <v>0</v>
      </c>
      <c r="K48" s="316">
        <v>0</v>
      </c>
      <c r="L48" s="316">
        <v>0</v>
      </c>
      <c r="M48" s="316">
        <v>0</v>
      </c>
      <c r="N48" s="316">
        <v>0</v>
      </c>
      <c r="O48" s="316">
        <v>0</v>
      </c>
      <c r="P48" s="316">
        <v>0</v>
      </c>
      <c r="Q48" s="316">
        <v>0</v>
      </c>
      <c r="R48" s="316">
        <v>0</v>
      </c>
      <c r="S48" s="316">
        <v>0</v>
      </c>
      <c r="T48" s="316">
        <v>0</v>
      </c>
      <c r="U48" s="316">
        <v>0</v>
      </c>
      <c r="V48" s="316">
        <v>0</v>
      </c>
      <c r="W48" s="316">
        <v>0</v>
      </c>
      <c r="X48" s="316">
        <v>0</v>
      </c>
      <c r="Y48" s="316">
        <v>0</v>
      </c>
      <c r="DA48" s="139" t="s">
        <v>3023</v>
      </c>
    </row>
    <row r="49" spans="1:105" ht="12" customHeight="1" x14ac:dyDescent="0.25">
      <c r="A49" s="172"/>
      <c r="B49" s="172"/>
      <c r="C49" s="172"/>
      <c r="D49" s="172"/>
      <c r="E49" s="172"/>
      <c r="F49" s="172"/>
      <c r="G49" s="172"/>
      <c r="H49" s="172"/>
      <c r="I49" s="172"/>
      <c r="J49" s="172"/>
      <c r="K49" s="172"/>
      <c r="L49" s="172"/>
      <c r="M49" s="172"/>
      <c r="N49" s="172"/>
      <c r="O49" s="172"/>
      <c r="P49" s="172"/>
      <c r="Q49" s="172"/>
      <c r="R49" s="172"/>
      <c r="S49" s="172"/>
      <c r="T49" s="172"/>
      <c r="U49" s="172"/>
      <c r="V49" s="172"/>
      <c r="W49" s="172"/>
      <c r="X49" s="172"/>
      <c r="Y49" s="172"/>
      <c r="DA49" s="176"/>
    </row>
    <row r="50" spans="1:105" ht="15" customHeight="1" x14ac:dyDescent="0.25">
      <c r="A50" s="32" t="s">
        <v>429</v>
      </c>
      <c r="B50" s="257"/>
      <c r="C50" s="257"/>
      <c r="D50" s="257"/>
      <c r="E50" s="257"/>
      <c r="F50" s="257"/>
      <c r="G50" s="257"/>
      <c r="H50" s="257"/>
      <c r="I50" s="257"/>
      <c r="J50" s="257"/>
      <c r="K50" s="257"/>
      <c r="L50" s="257"/>
      <c r="M50" s="257"/>
      <c r="N50" s="257"/>
      <c r="O50" s="257"/>
      <c r="P50" s="257"/>
      <c r="Q50" s="257"/>
      <c r="R50" s="257"/>
      <c r="S50" s="257"/>
      <c r="T50" s="257"/>
      <c r="U50" s="257"/>
      <c r="V50" s="257"/>
      <c r="W50" s="257"/>
      <c r="X50" s="257"/>
      <c r="Y50" s="257"/>
      <c r="DA50" s="88"/>
    </row>
    <row r="51" spans="1:105" ht="12" customHeight="1" x14ac:dyDescent="0.25">
      <c r="A51" s="172"/>
      <c r="B51" s="172"/>
      <c r="C51" s="172"/>
      <c r="D51" s="172"/>
      <c r="E51" s="172"/>
      <c r="F51" s="172"/>
      <c r="G51" s="172"/>
      <c r="H51" s="172"/>
      <c r="I51" s="172"/>
      <c r="J51" s="172"/>
      <c r="K51" s="172"/>
      <c r="L51" s="172"/>
      <c r="M51" s="172"/>
      <c r="N51" s="172"/>
      <c r="O51" s="172"/>
      <c r="P51" s="172"/>
      <c r="Q51" s="172"/>
      <c r="R51" s="172"/>
      <c r="S51" s="172"/>
      <c r="T51" s="172"/>
      <c r="U51" s="172"/>
      <c r="V51" s="172"/>
      <c r="W51" s="172"/>
      <c r="X51" s="172"/>
      <c r="Y51" s="172"/>
      <c r="DA51" s="176"/>
    </row>
    <row r="52" spans="1:105" ht="12" customHeight="1" x14ac:dyDescent="0.25">
      <c r="A52" s="35" t="s">
        <v>26</v>
      </c>
      <c r="B52" s="232">
        <f t="shared" ref="B52:Y52" si="1">SUM(B$53:B$57,B$58,B$59,B$61:B$64,B$65)</f>
        <v>0.99999999999999989</v>
      </c>
      <c r="C52" s="232">
        <f t="shared" si="1"/>
        <v>0.99999999999999989</v>
      </c>
      <c r="D52" s="232">
        <f t="shared" si="1"/>
        <v>0.99999999999999978</v>
      </c>
      <c r="E52" s="232">
        <f t="shared" si="1"/>
        <v>1</v>
      </c>
      <c r="F52" s="232">
        <f t="shared" si="1"/>
        <v>1.0000000000000002</v>
      </c>
      <c r="G52" s="232">
        <f t="shared" si="1"/>
        <v>1</v>
      </c>
      <c r="H52" s="232">
        <f t="shared" si="1"/>
        <v>0.99999999999999978</v>
      </c>
      <c r="I52" s="232">
        <f t="shared" si="1"/>
        <v>1.0000000000000002</v>
      </c>
      <c r="J52" s="232">
        <f t="shared" si="1"/>
        <v>0.99999999999999989</v>
      </c>
      <c r="K52" s="232">
        <f t="shared" si="1"/>
        <v>0.99999999999999989</v>
      </c>
      <c r="L52" s="232">
        <f t="shared" si="1"/>
        <v>0.99999999999999978</v>
      </c>
      <c r="M52" s="232">
        <f t="shared" si="1"/>
        <v>1.0000000000000004</v>
      </c>
      <c r="N52" s="232">
        <f t="shared" si="1"/>
        <v>1</v>
      </c>
      <c r="O52" s="232">
        <f t="shared" si="1"/>
        <v>1</v>
      </c>
      <c r="P52" s="232">
        <f t="shared" si="1"/>
        <v>0.99999999999999978</v>
      </c>
      <c r="Q52" s="232">
        <f t="shared" si="1"/>
        <v>1</v>
      </c>
      <c r="R52" s="232">
        <f t="shared" si="1"/>
        <v>0.99999999999999978</v>
      </c>
      <c r="S52" s="232">
        <f t="shared" si="1"/>
        <v>1</v>
      </c>
      <c r="T52" s="232">
        <f t="shared" si="1"/>
        <v>1.0000000000000002</v>
      </c>
      <c r="U52" s="232">
        <f t="shared" si="1"/>
        <v>1</v>
      </c>
      <c r="V52" s="232">
        <f t="shared" si="1"/>
        <v>0.99999999999999989</v>
      </c>
      <c r="W52" s="232">
        <f t="shared" si="1"/>
        <v>1</v>
      </c>
      <c r="X52" s="232">
        <f t="shared" si="1"/>
        <v>1</v>
      </c>
      <c r="Y52" s="232">
        <f t="shared" si="1"/>
        <v>0.99999999999999989</v>
      </c>
      <c r="DA52" s="95"/>
    </row>
    <row r="53" spans="1:105" ht="12" customHeight="1" x14ac:dyDescent="0.25">
      <c r="A53" s="55" t="s">
        <v>91</v>
      </c>
      <c r="B53" s="299">
        <f t="shared" ref="B53:Y53" si="2">IF(B$6=0,0,B$6/B$5)</f>
        <v>0</v>
      </c>
      <c r="C53" s="299">
        <f t="shared" si="2"/>
        <v>0</v>
      </c>
      <c r="D53" s="299">
        <f t="shared" si="2"/>
        <v>0</v>
      </c>
      <c r="E53" s="299">
        <f t="shared" si="2"/>
        <v>0</v>
      </c>
      <c r="F53" s="299">
        <f t="shared" si="2"/>
        <v>0</v>
      </c>
      <c r="G53" s="299">
        <f t="shared" si="2"/>
        <v>0</v>
      </c>
      <c r="H53" s="299">
        <f t="shared" si="2"/>
        <v>0</v>
      </c>
      <c r="I53" s="299">
        <f t="shared" si="2"/>
        <v>0</v>
      </c>
      <c r="J53" s="299">
        <f t="shared" si="2"/>
        <v>0</v>
      </c>
      <c r="K53" s="299">
        <f t="shared" si="2"/>
        <v>0</v>
      </c>
      <c r="L53" s="299">
        <f t="shared" si="2"/>
        <v>0</v>
      </c>
      <c r="M53" s="299">
        <f t="shared" si="2"/>
        <v>0</v>
      </c>
      <c r="N53" s="299">
        <f t="shared" si="2"/>
        <v>0</v>
      </c>
      <c r="O53" s="299">
        <f t="shared" si="2"/>
        <v>0</v>
      </c>
      <c r="P53" s="299">
        <f t="shared" si="2"/>
        <v>0</v>
      </c>
      <c r="Q53" s="299">
        <f t="shared" si="2"/>
        <v>0</v>
      </c>
      <c r="R53" s="299">
        <f t="shared" si="2"/>
        <v>0</v>
      </c>
      <c r="S53" s="299">
        <f t="shared" si="2"/>
        <v>0</v>
      </c>
      <c r="T53" s="299">
        <f t="shared" si="2"/>
        <v>0</v>
      </c>
      <c r="U53" s="299">
        <f t="shared" si="2"/>
        <v>0</v>
      </c>
      <c r="V53" s="299">
        <f t="shared" si="2"/>
        <v>0</v>
      </c>
      <c r="W53" s="299">
        <f t="shared" si="2"/>
        <v>0</v>
      </c>
      <c r="X53" s="299">
        <f t="shared" si="2"/>
        <v>0</v>
      </c>
      <c r="Y53" s="299">
        <f t="shared" si="2"/>
        <v>0</v>
      </c>
      <c r="DA53" s="67"/>
    </row>
    <row r="54" spans="1:105" ht="12" customHeight="1" x14ac:dyDescent="0.25">
      <c r="A54" s="173" t="s">
        <v>92</v>
      </c>
      <c r="B54" s="233">
        <f t="shared" ref="B54:Y54" si="3">IF(B$7=0,0,B$7/B$5)</f>
        <v>0</v>
      </c>
      <c r="C54" s="233">
        <f t="shared" si="3"/>
        <v>0</v>
      </c>
      <c r="D54" s="233">
        <f t="shared" si="3"/>
        <v>0</v>
      </c>
      <c r="E54" s="233">
        <f t="shared" si="3"/>
        <v>0</v>
      </c>
      <c r="F54" s="233">
        <f t="shared" si="3"/>
        <v>0</v>
      </c>
      <c r="G54" s="233">
        <f t="shared" si="3"/>
        <v>0</v>
      </c>
      <c r="H54" s="233">
        <f t="shared" si="3"/>
        <v>0</v>
      </c>
      <c r="I54" s="233">
        <f t="shared" si="3"/>
        <v>0</v>
      </c>
      <c r="J54" s="233">
        <f t="shared" si="3"/>
        <v>0</v>
      </c>
      <c r="K54" s="233">
        <f t="shared" si="3"/>
        <v>0</v>
      </c>
      <c r="L54" s="233">
        <f t="shared" si="3"/>
        <v>0</v>
      </c>
      <c r="M54" s="233">
        <f t="shared" si="3"/>
        <v>0</v>
      </c>
      <c r="N54" s="233">
        <f t="shared" si="3"/>
        <v>0</v>
      </c>
      <c r="O54" s="233">
        <f t="shared" si="3"/>
        <v>0</v>
      </c>
      <c r="P54" s="233">
        <f t="shared" si="3"/>
        <v>0</v>
      </c>
      <c r="Q54" s="233">
        <f t="shared" si="3"/>
        <v>0</v>
      </c>
      <c r="R54" s="233">
        <f t="shared" si="3"/>
        <v>0</v>
      </c>
      <c r="S54" s="233">
        <f t="shared" si="3"/>
        <v>0</v>
      </c>
      <c r="T54" s="233">
        <f t="shared" si="3"/>
        <v>0</v>
      </c>
      <c r="U54" s="233">
        <f t="shared" si="3"/>
        <v>0</v>
      </c>
      <c r="V54" s="233">
        <f t="shared" si="3"/>
        <v>0</v>
      </c>
      <c r="W54" s="233">
        <f t="shared" si="3"/>
        <v>0</v>
      </c>
      <c r="X54" s="233">
        <f t="shared" si="3"/>
        <v>0</v>
      </c>
      <c r="Y54" s="233">
        <f t="shared" si="3"/>
        <v>0</v>
      </c>
      <c r="DA54" s="177"/>
    </row>
    <row r="55" spans="1:105" ht="12" customHeight="1" x14ac:dyDescent="0.25">
      <c r="A55" s="173" t="s">
        <v>93</v>
      </c>
      <c r="B55" s="233">
        <f t="shared" ref="B55:Y55" si="4">IF(B$8=0,0,B$8/B$5)</f>
        <v>0</v>
      </c>
      <c r="C55" s="233">
        <f t="shared" si="4"/>
        <v>0</v>
      </c>
      <c r="D55" s="233">
        <f t="shared" si="4"/>
        <v>0</v>
      </c>
      <c r="E55" s="233">
        <f t="shared" si="4"/>
        <v>0</v>
      </c>
      <c r="F55" s="233">
        <f t="shared" si="4"/>
        <v>0</v>
      </c>
      <c r="G55" s="233">
        <f t="shared" si="4"/>
        <v>0</v>
      </c>
      <c r="H55" s="233">
        <f t="shared" si="4"/>
        <v>0</v>
      </c>
      <c r="I55" s="233">
        <f t="shared" si="4"/>
        <v>0</v>
      </c>
      <c r="J55" s="233">
        <f t="shared" si="4"/>
        <v>0</v>
      </c>
      <c r="K55" s="233">
        <f t="shared" si="4"/>
        <v>0</v>
      </c>
      <c r="L55" s="233">
        <f t="shared" si="4"/>
        <v>0</v>
      </c>
      <c r="M55" s="233">
        <f t="shared" si="4"/>
        <v>0</v>
      </c>
      <c r="N55" s="233">
        <f t="shared" si="4"/>
        <v>0</v>
      </c>
      <c r="O55" s="233">
        <f t="shared" si="4"/>
        <v>0</v>
      </c>
      <c r="P55" s="233">
        <f t="shared" si="4"/>
        <v>0</v>
      </c>
      <c r="Q55" s="233">
        <f t="shared" si="4"/>
        <v>0</v>
      </c>
      <c r="R55" s="233">
        <f t="shared" si="4"/>
        <v>0</v>
      </c>
      <c r="S55" s="233">
        <f t="shared" si="4"/>
        <v>0</v>
      </c>
      <c r="T55" s="233">
        <f t="shared" si="4"/>
        <v>0</v>
      </c>
      <c r="U55" s="233">
        <f t="shared" si="4"/>
        <v>0</v>
      </c>
      <c r="V55" s="233">
        <f t="shared" si="4"/>
        <v>0</v>
      </c>
      <c r="W55" s="233">
        <f t="shared" si="4"/>
        <v>0</v>
      </c>
      <c r="X55" s="233">
        <f t="shared" si="4"/>
        <v>0</v>
      </c>
      <c r="Y55" s="233">
        <f t="shared" si="4"/>
        <v>0</v>
      </c>
      <c r="DA55" s="177"/>
    </row>
    <row r="56" spans="1:105" ht="12" customHeight="1" x14ac:dyDescent="0.25">
      <c r="A56" s="173" t="s">
        <v>94</v>
      </c>
      <c r="B56" s="233">
        <f t="shared" ref="B56:Y56" si="5">IF(B$9=0,0,B$9/B$5)</f>
        <v>0</v>
      </c>
      <c r="C56" s="233">
        <f t="shared" si="5"/>
        <v>0</v>
      </c>
      <c r="D56" s="233">
        <f t="shared" si="5"/>
        <v>0</v>
      </c>
      <c r="E56" s="233">
        <f t="shared" si="5"/>
        <v>0</v>
      </c>
      <c r="F56" s="233">
        <f t="shared" si="5"/>
        <v>0</v>
      </c>
      <c r="G56" s="233">
        <f t="shared" si="5"/>
        <v>0</v>
      </c>
      <c r="H56" s="233">
        <f t="shared" si="5"/>
        <v>0</v>
      </c>
      <c r="I56" s="233">
        <f t="shared" si="5"/>
        <v>0</v>
      </c>
      <c r="J56" s="233">
        <f t="shared" si="5"/>
        <v>0</v>
      </c>
      <c r="K56" s="233">
        <f t="shared" si="5"/>
        <v>0</v>
      </c>
      <c r="L56" s="233">
        <f t="shared" si="5"/>
        <v>0</v>
      </c>
      <c r="M56" s="233">
        <f t="shared" si="5"/>
        <v>0</v>
      </c>
      <c r="N56" s="233">
        <f t="shared" si="5"/>
        <v>0</v>
      </c>
      <c r="O56" s="233">
        <f t="shared" si="5"/>
        <v>0</v>
      </c>
      <c r="P56" s="233">
        <f t="shared" si="5"/>
        <v>0</v>
      </c>
      <c r="Q56" s="233">
        <f t="shared" si="5"/>
        <v>0</v>
      </c>
      <c r="R56" s="233">
        <f t="shared" si="5"/>
        <v>0</v>
      </c>
      <c r="S56" s="233">
        <f t="shared" si="5"/>
        <v>0</v>
      </c>
      <c r="T56" s="233">
        <f t="shared" si="5"/>
        <v>0</v>
      </c>
      <c r="U56" s="233">
        <f t="shared" si="5"/>
        <v>0</v>
      </c>
      <c r="V56" s="233">
        <f t="shared" si="5"/>
        <v>0</v>
      </c>
      <c r="W56" s="233">
        <f t="shared" si="5"/>
        <v>0</v>
      </c>
      <c r="X56" s="233">
        <f t="shared" si="5"/>
        <v>0</v>
      </c>
      <c r="Y56" s="233">
        <f t="shared" si="5"/>
        <v>0</v>
      </c>
      <c r="DA56" s="177"/>
    </row>
    <row r="57" spans="1:105" ht="12" customHeight="1" x14ac:dyDescent="0.25">
      <c r="A57" s="56" t="s">
        <v>95</v>
      </c>
      <c r="B57" s="300">
        <f t="shared" ref="B57:Y57" si="6">IF(B$10=0,0,B$10/B$5)</f>
        <v>2.2380129483329646E-2</v>
      </c>
      <c r="C57" s="300">
        <f t="shared" si="6"/>
        <v>8.898468782002171E-3</v>
      </c>
      <c r="D57" s="300">
        <f t="shared" si="6"/>
        <v>7.9998112118594075E-3</v>
      </c>
      <c r="E57" s="300">
        <f t="shared" si="6"/>
        <v>3.0466839706934467E-3</v>
      </c>
      <c r="F57" s="300">
        <f t="shared" si="6"/>
        <v>1.0088560614218563E-3</v>
      </c>
      <c r="G57" s="300">
        <f t="shared" si="6"/>
        <v>2.7761585694145397E-3</v>
      </c>
      <c r="H57" s="300">
        <f t="shared" si="6"/>
        <v>1.6462962095261414E-3</v>
      </c>
      <c r="I57" s="300">
        <f t="shared" si="6"/>
        <v>2.19815908446809E-3</v>
      </c>
      <c r="J57" s="300">
        <f t="shared" si="6"/>
        <v>1.6262556439849579E-3</v>
      </c>
      <c r="K57" s="300">
        <f t="shared" si="6"/>
        <v>1.8377989018845543E-3</v>
      </c>
      <c r="L57" s="300">
        <f t="shared" si="6"/>
        <v>3.0523684177533438E-3</v>
      </c>
      <c r="M57" s="300">
        <f t="shared" si="6"/>
        <v>5.2702404392518535E-3</v>
      </c>
      <c r="N57" s="300">
        <f t="shared" si="6"/>
        <v>9.6595467655127016E-3</v>
      </c>
      <c r="O57" s="300">
        <f t="shared" si="6"/>
        <v>1.2702020974275439E-2</v>
      </c>
      <c r="P57" s="300">
        <f t="shared" si="6"/>
        <v>4.0404545994865487E-3</v>
      </c>
      <c r="Q57" s="300">
        <f t="shared" si="6"/>
        <v>1.3438174220040061E-2</v>
      </c>
      <c r="R57" s="300">
        <f t="shared" si="6"/>
        <v>4.9384775643368586E-2</v>
      </c>
      <c r="S57" s="300">
        <f t="shared" si="6"/>
        <v>4.5690157086251626E-2</v>
      </c>
      <c r="T57" s="300">
        <f t="shared" si="6"/>
        <v>2.8788769127339416E-3</v>
      </c>
      <c r="U57" s="300">
        <f t="shared" si="6"/>
        <v>1.9896026777575845E-2</v>
      </c>
      <c r="V57" s="300">
        <f t="shared" si="6"/>
        <v>1.8376944058939609E-2</v>
      </c>
      <c r="W57" s="300">
        <f t="shared" si="6"/>
        <v>2.0018671581626287E-2</v>
      </c>
      <c r="X57" s="300">
        <f t="shared" si="6"/>
        <v>2.2672216183077992E-2</v>
      </c>
      <c r="Y57" s="300">
        <f t="shared" si="6"/>
        <v>2.3574963941698595E-2</v>
      </c>
      <c r="DA57" s="68"/>
    </row>
    <row r="58" spans="1:105" ht="12" customHeight="1" x14ac:dyDescent="0.25">
      <c r="A58" s="174" t="s">
        <v>2898</v>
      </c>
      <c r="B58" s="301">
        <f t="shared" ref="B58:Y58" si="7">IF(B$16=0,0,B$16/B$5)</f>
        <v>0.42182008766619039</v>
      </c>
      <c r="C58" s="301">
        <f t="shared" si="7"/>
        <v>0.40674869485221732</v>
      </c>
      <c r="D58" s="301">
        <f t="shared" si="7"/>
        <v>0.42527424883116666</v>
      </c>
      <c r="E58" s="301">
        <f t="shared" si="7"/>
        <v>0.43498582178097683</v>
      </c>
      <c r="F58" s="301">
        <f t="shared" si="7"/>
        <v>0.41043945242228863</v>
      </c>
      <c r="G58" s="301">
        <f t="shared" si="7"/>
        <v>0.34982780440110711</v>
      </c>
      <c r="H58" s="301">
        <f t="shared" si="7"/>
        <v>0.45427725465838159</v>
      </c>
      <c r="I58" s="301">
        <f t="shared" si="7"/>
        <v>0.44405815327183096</v>
      </c>
      <c r="J58" s="301">
        <f t="shared" si="7"/>
        <v>0.48401645686390443</v>
      </c>
      <c r="K58" s="301">
        <f t="shared" si="7"/>
        <v>0.41757468500790568</v>
      </c>
      <c r="L58" s="301">
        <f t="shared" si="7"/>
        <v>0.38689941530599575</v>
      </c>
      <c r="M58" s="301">
        <f t="shared" si="7"/>
        <v>0.51755116724966455</v>
      </c>
      <c r="N58" s="301">
        <f t="shared" si="7"/>
        <v>0.57446966589650594</v>
      </c>
      <c r="O58" s="301">
        <f t="shared" si="7"/>
        <v>0.69978151836128055</v>
      </c>
      <c r="P58" s="301">
        <f t="shared" si="7"/>
        <v>0.51736950079840616</v>
      </c>
      <c r="Q58" s="301">
        <f t="shared" si="7"/>
        <v>0.53275171080996131</v>
      </c>
      <c r="R58" s="301">
        <f t="shared" si="7"/>
        <v>0.54481778617713583</v>
      </c>
      <c r="S58" s="301">
        <f t="shared" si="7"/>
        <v>0.6681058939104193</v>
      </c>
      <c r="T58" s="301">
        <f t="shared" si="7"/>
        <v>0.57750127183068478</v>
      </c>
      <c r="U58" s="301">
        <f t="shared" si="7"/>
        <v>0.4585097333858158</v>
      </c>
      <c r="V58" s="301">
        <f t="shared" si="7"/>
        <v>0.35911950650745467</v>
      </c>
      <c r="W58" s="301">
        <f t="shared" si="7"/>
        <v>0.36578663800349093</v>
      </c>
      <c r="X58" s="301">
        <f t="shared" si="7"/>
        <v>0.40829906181392867</v>
      </c>
      <c r="Y58" s="301">
        <f t="shared" si="7"/>
        <v>0.37407865068483781</v>
      </c>
      <c r="DA58" s="178"/>
    </row>
    <row r="59" spans="1:105" ht="12" customHeight="1" x14ac:dyDescent="0.25">
      <c r="A59" s="174" t="s">
        <v>2910</v>
      </c>
      <c r="B59" s="301">
        <f t="shared" ref="B59:Y59" si="8">IF(B$27=0,0,B$27/B$5)</f>
        <v>0</v>
      </c>
      <c r="C59" s="301">
        <f t="shared" si="8"/>
        <v>0</v>
      </c>
      <c r="D59" s="301">
        <f t="shared" si="8"/>
        <v>0</v>
      </c>
      <c r="E59" s="301">
        <f t="shared" si="8"/>
        <v>0</v>
      </c>
      <c r="F59" s="301">
        <f t="shared" si="8"/>
        <v>0</v>
      </c>
      <c r="G59" s="301">
        <f t="shared" si="8"/>
        <v>0</v>
      </c>
      <c r="H59" s="301">
        <f t="shared" si="8"/>
        <v>0</v>
      </c>
      <c r="I59" s="301">
        <f t="shared" si="8"/>
        <v>0</v>
      </c>
      <c r="J59" s="301">
        <f t="shared" si="8"/>
        <v>0</v>
      </c>
      <c r="K59" s="301">
        <f t="shared" si="8"/>
        <v>0</v>
      </c>
      <c r="L59" s="301">
        <f t="shared" si="8"/>
        <v>0</v>
      </c>
      <c r="M59" s="301">
        <f t="shared" si="8"/>
        <v>0</v>
      </c>
      <c r="N59" s="301">
        <f t="shared" si="8"/>
        <v>0</v>
      </c>
      <c r="O59" s="301">
        <f t="shared" si="8"/>
        <v>0</v>
      </c>
      <c r="P59" s="301">
        <f t="shared" si="8"/>
        <v>0</v>
      </c>
      <c r="Q59" s="301">
        <f t="shared" si="8"/>
        <v>0</v>
      </c>
      <c r="R59" s="301">
        <f t="shared" si="8"/>
        <v>0</v>
      </c>
      <c r="S59" s="301">
        <f t="shared" si="8"/>
        <v>0</v>
      </c>
      <c r="T59" s="301">
        <f t="shared" si="8"/>
        <v>0</v>
      </c>
      <c r="U59" s="301">
        <f t="shared" si="8"/>
        <v>0</v>
      </c>
      <c r="V59" s="301">
        <f t="shared" si="8"/>
        <v>0</v>
      </c>
      <c r="W59" s="301">
        <f t="shared" si="8"/>
        <v>0</v>
      </c>
      <c r="X59" s="301">
        <f t="shared" si="8"/>
        <v>0</v>
      </c>
      <c r="Y59" s="301">
        <f t="shared" si="8"/>
        <v>0</v>
      </c>
      <c r="DA59" s="178"/>
    </row>
    <row r="60" spans="1:105" ht="12" customHeight="1" x14ac:dyDescent="0.25">
      <c r="A60" s="174" t="s">
        <v>2912</v>
      </c>
      <c r="B60" s="301">
        <f t="shared" ref="B60:Y60" si="9">IF(B$28=0,0,B$28/B$5)</f>
        <v>0.55579978285047982</v>
      </c>
      <c r="C60" s="301">
        <f t="shared" si="9"/>
        <v>0.5843528363657805</v>
      </c>
      <c r="D60" s="301">
        <f t="shared" si="9"/>
        <v>0.56672593995697385</v>
      </c>
      <c r="E60" s="301">
        <f t="shared" si="9"/>
        <v>0.56196749424832981</v>
      </c>
      <c r="F60" s="301">
        <f t="shared" si="9"/>
        <v>0.58855169151628961</v>
      </c>
      <c r="G60" s="301">
        <f t="shared" si="9"/>
        <v>0.64739603702947845</v>
      </c>
      <c r="H60" s="301">
        <f t="shared" si="9"/>
        <v>0.54407644913209197</v>
      </c>
      <c r="I60" s="301">
        <f t="shared" si="9"/>
        <v>0.55374368764370119</v>
      </c>
      <c r="J60" s="301">
        <f t="shared" si="9"/>
        <v>0.51435728749211052</v>
      </c>
      <c r="K60" s="301">
        <f t="shared" si="9"/>
        <v>0.58058751609020953</v>
      </c>
      <c r="L60" s="301">
        <f t="shared" si="9"/>
        <v>0.61004821627625072</v>
      </c>
      <c r="M60" s="301">
        <f t="shared" si="9"/>
        <v>0.477178592311084</v>
      </c>
      <c r="N60" s="301">
        <f t="shared" si="9"/>
        <v>0.41587078733798122</v>
      </c>
      <c r="O60" s="301">
        <f t="shared" si="9"/>
        <v>0.28751646066444408</v>
      </c>
      <c r="P60" s="301">
        <f t="shared" si="9"/>
        <v>0.47859004460210719</v>
      </c>
      <c r="Q60" s="301">
        <f t="shared" si="9"/>
        <v>0.45381011496999862</v>
      </c>
      <c r="R60" s="301">
        <f t="shared" si="9"/>
        <v>0.40579743817949537</v>
      </c>
      <c r="S60" s="301">
        <f t="shared" si="9"/>
        <v>0.28620394900332907</v>
      </c>
      <c r="T60" s="301">
        <f t="shared" si="9"/>
        <v>0.41961985125658141</v>
      </c>
      <c r="U60" s="301">
        <f t="shared" si="9"/>
        <v>0.52159423983660835</v>
      </c>
      <c r="V60" s="301">
        <f t="shared" si="9"/>
        <v>0.62250354943360553</v>
      </c>
      <c r="W60" s="301">
        <f t="shared" si="9"/>
        <v>0.61419469041488273</v>
      </c>
      <c r="X60" s="301">
        <f t="shared" si="9"/>
        <v>0.56902872200299337</v>
      </c>
      <c r="Y60" s="301">
        <f t="shared" si="9"/>
        <v>0.60234638537346341</v>
      </c>
      <c r="DA60" s="178"/>
    </row>
    <row r="61" spans="1:105" ht="12" customHeight="1" x14ac:dyDescent="0.25">
      <c r="A61" s="62" t="s">
        <v>2913</v>
      </c>
      <c r="B61" s="302">
        <f t="shared" ref="B61:Y61" si="10">IF(B$29=0,0,B$29/B$5)</f>
        <v>0.52162614236033844</v>
      </c>
      <c r="C61" s="302">
        <f t="shared" si="10"/>
        <v>0.55140020069444695</v>
      </c>
      <c r="D61" s="302">
        <f t="shared" si="10"/>
        <v>0.53227246153284491</v>
      </c>
      <c r="E61" s="302">
        <f t="shared" si="10"/>
        <v>0.52672723536427357</v>
      </c>
      <c r="F61" s="302">
        <f t="shared" si="10"/>
        <v>0.55530005011710259</v>
      </c>
      <c r="G61" s="302">
        <f t="shared" si="10"/>
        <v>0.61905483192660637</v>
      </c>
      <c r="H61" s="302">
        <f t="shared" si="10"/>
        <v>0.507273300023107</v>
      </c>
      <c r="I61" s="302">
        <f t="shared" si="10"/>
        <v>0.51776843627388836</v>
      </c>
      <c r="J61" s="302">
        <f t="shared" si="10"/>
        <v>0.47514482494748983</v>
      </c>
      <c r="K61" s="302">
        <f t="shared" si="10"/>
        <v>0.54675781574996196</v>
      </c>
      <c r="L61" s="302">
        <f t="shared" si="10"/>
        <v>0.57870366462707434</v>
      </c>
      <c r="M61" s="302">
        <f t="shared" si="10"/>
        <v>0.43524932426057933</v>
      </c>
      <c r="N61" s="302">
        <f t="shared" si="10"/>
        <v>0.36933028249039196</v>
      </c>
      <c r="O61" s="302">
        <f t="shared" si="10"/>
        <v>0.23082384992977403</v>
      </c>
      <c r="P61" s="302">
        <f t="shared" si="10"/>
        <v>0.43667549421009227</v>
      </c>
      <c r="Q61" s="302">
        <f t="shared" si="10"/>
        <v>0.41064937898784953</v>
      </c>
      <c r="R61" s="302">
        <f t="shared" si="10"/>
        <v>0.36165917235990747</v>
      </c>
      <c r="S61" s="302">
        <f t="shared" si="10"/>
        <v>0.23207753042957166</v>
      </c>
      <c r="T61" s="302">
        <f t="shared" si="10"/>
        <v>0.37283374167291711</v>
      </c>
      <c r="U61" s="302">
        <f t="shared" si="10"/>
        <v>0.48444819760649732</v>
      </c>
      <c r="V61" s="302">
        <f t="shared" si="10"/>
        <v>0.59340957959380369</v>
      </c>
      <c r="W61" s="302">
        <f t="shared" si="10"/>
        <v>0.58456058471738226</v>
      </c>
      <c r="X61" s="302">
        <f t="shared" si="10"/>
        <v>0.53595048377093213</v>
      </c>
      <c r="Y61" s="302">
        <f t="shared" si="10"/>
        <v>0.57204050450783417</v>
      </c>
      <c r="DA61" s="72"/>
    </row>
    <row r="62" spans="1:105" ht="12" customHeight="1" x14ac:dyDescent="0.25">
      <c r="A62" s="62" t="s">
        <v>2920</v>
      </c>
      <c r="B62" s="302">
        <f t="shared" ref="B62:Y62" si="11">IF(B$35=0,0,B$35/B$5)</f>
        <v>3.4173640490141453E-2</v>
      </c>
      <c r="C62" s="302">
        <f t="shared" si="11"/>
        <v>3.2952635671333462E-2</v>
      </c>
      <c r="D62" s="302">
        <f t="shared" si="11"/>
        <v>3.4453478424128874E-2</v>
      </c>
      <c r="E62" s="302">
        <f t="shared" si="11"/>
        <v>3.5240258884056228E-2</v>
      </c>
      <c r="F62" s="302">
        <f t="shared" si="11"/>
        <v>3.3251641399187057E-2</v>
      </c>
      <c r="G62" s="302">
        <f t="shared" si="11"/>
        <v>2.8341205102872018E-2</v>
      </c>
      <c r="H62" s="302">
        <f t="shared" si="11"/>
        <v>3.6803149108985092E-2</v>
      </c>
      <c r="I62" s="302">
        <f t="shared" si="11"/>
        <v>3.5975251369812819E-2</v>
      </c>
      <c r="J62" s="302">
        <f t="shared" si="11"/>
        <v>3.9212462544620734E-2</v>
      </c>
      <c r="K62" s="302">
        <f t="shared" si="11"/>
        <v>3.3829700340247688E-2</v>
      </c>
      <c r="L62" s="302">
        <f t="shared" si="11"/>
        <v>3.1344551649176412E-2</v>
      </c>
      <c r="M62" s="302">
        <f t="shared" si="11"/>
        <v>4.1929268050504724E-2</v>
      </c>
      <c r="N62" s="302">
        <f t="shared" si="11"/>
        <v>4.6540504847589294E-2</v>
      </c>
      <c r="O62" s="302">
        <f t="shared" si="11"/>
        <v>5.6692610734670031E-2</v>
      </c>
      <c r="P62" s="302">
        <f t="shared" si="11"/>
        <v>4.1914550392014908E-2</v>
      </c>
      <c r="Q62" s="302">
        <f t="shared" si="11"/>
        <v>4.3160735982149069E-2</v>
      </c>
      <c r="R62" s="302">
        <f t="shared" si="11"/>
        <v>4.4138265819587942E-2</v>
      </c>
      <c r="S62" s="302">
        <f t="shared" si="11"/>
        <v>5.4126418573757398E-2</v>
      </c>
      <c r="T62" s="302">
        <f t="shared" si="11"/>
        <v>4.678610958366429E-2</v>
      </c>
      <c r="U62" s="302">
        <f t="shared" si="11"/>
        <v>3.7146042230111101E-2</v>
      </c>
      <c r="V62" s="302">
        <f t="shared" si="11"/>
        <v>2.9093969839801961E-2</v>
      </c>
      <c r="W62" s="302">
        <f t="shared" si="11"/>
        <v>2.9634105697500506E-2</v>
      </c>
      <c r="X62" s="302">
        <f t="shared" si="11"/>
        <v>3.3078238232061311E-2</v>
      </c>
      <c r="Y62" s="302">
        <f t="shared" si="11"/>
        <v>3.0305880865629263E-2</v>
      </c>
      <c r="DA62" s="72"/>
    </row>
    <row r="63" spans="1:105" ht="12" customHeight="1" x14ac:dyDescent="0.25">
      <c r="A63" s="62" t="s">
        <v>2932</v>
      </c>
      <c r="B63" s="302">
        <f t="shared" ref="B63:Y63" si="12">IF(B$46=0,0,B$46/B$5)</f>
        <v>0</v>
      </c>
      <c r="C63" s="302">
        <f t="shared" si="12"/>
        <v>0</v>
      </c>
      <c r="D63" s="302">
        <f t="shared" si="12"/>
        <v>0</v>
      </c>
      <c r="E63" s="302">
        <f t="shared" si="12"/>
        <v>0</v>
      </c>
      <c r="F63" s="302">
        <f t="shared" si="12"/>
        <v>0</v>
      </c>
      <c r="G63" s="302">
        <f t="shared" si="12"/>
        <v>0</v>
      </c>
      <c r="H63" s="302">
        <f t="shared" si="12"/>
        <v>0</v>
      </c>
      <c r="I63" s="302">
        <f t="shared" si="12"/>
        <v>0</v>
      </c>
      <c r="J63" s="302">
        <f t="shared" si="12"/>
        <v>0</v>
      </c>
      <c r="K63" s="302">
        <f t="shared" si="12"/>
        <v>0</v>
      </c>
      <c r="L63" s="302">
        <f t="shared" si="12"/>
        <v>0</v>
      </c>
      <c r="M63" s="302">
        <f t="shared" si="12"/>
        <v>0</v>
      </c>
      <c r="N63" s="302">
        <f t="shared" si="12"/>
        <v>0</v>
      </c>
      <c r="O63" s="302">
        <f t="shared" si="12"/>
        <v>0</v>
      </c>
      <c r="P63" s="302">
        <f t="shared" si="12"/>
        <v>0</v>
      </c>
      <c r="Q63" s="302">
        <f t="shared" si="12"/>
        <v>0</v>
      </c>
      <c r="R63" s="302">
        <f t="shared" si="12"/>
        <v>0</v>
      </c>
      <c r="S63" s="302">
        <f t="shared" si="12"/>
        <v>0</v>
      </c>
      <c r="T63" s="302">
        <f t="shared" si="12"/>
        <v>0</v>
      </c>
      <c r="U63" s="302">
        <f t="shared" si="12"/>
        <v>0</v>
      </c>
      <c r="V63" s="302">
        <f t="shared" si="12"/>
        <v>0</v>
      </c>
      <c r="W63" s="302">
        <f t="shared" si="12"/>
        <v>0</v>
      </c>
      <c r="X63" s="302">
        <f t="shared" si="12"/>
        <v>0</v>
      </c>
      <c r="Y63" s="302">
        <f t="shared" si="12"/>
        <v>0</v>
      </c>
      <c r="DA63" s="72"/>
    </row>
    <row r="64" spans="1:105" ht="12" customHeight="1" x14ac:dyDescent="0.25">
      <c r="A64" s="62" t="s">
        <v>2934</v>
      </c>
      <c r="B64" s="302">
        <f t="shared" ref="B64:Y64" si="13">IF(B$47=0,0,B$47/B$5)</f>
        <v>0</v>
      </c>
      <c r="C64" s="302">
        <f t="shared" si="13"/>
        <v>0</v>
      </c>
      <c r="D64" s="302">
        <f t="shared" si="13"/>
        <v>0</v>
      </c>
      <c r="E64" s="302">
        <f t="shared" si="13"/>
        <v>0</v>
      </c>
      <c r="F64" s="302">
        <f t="shared" si="13"/>
        <v>0</v>
      </c>
      <c r="G64" s="302">
        <f t="shared" si="13"/>
        <v>0</v>
      </c>
      <c r="H64" s="302">
        <f t="shared" si="13"/>
        <v>0</v>
      </c>
      <c r="I64" s="302">
        <f t="shared" si="13"/>
        <v>0</v>
      </c>
      <c r="J64" s="302">
        <f t="shared" si="13"/>
        <v>0</v>
      </c>
      <c r="K64" s="302">
        <f t="shared" si="13"/>
        <v>0</v>
      </c>
      <c r="L64" s="302">
        <f t="shared" si="13"/>
        <v>0</v>
      </c>
      <c r="M64" s="302">
        <f t="shared" si="13"/>
        <v>0</v>
      </c>
      <c r="N64" s="302">
        <f t="shared" si="13"/>
        <v>0</v>
      </c>
      <c r="O64" s="302">
        <f t="shared" si="13"/>
        <v>0</v>
      </c>
      <c r="P64" s="302">
        <f t="shared" si="13"/>
        <v>0</v>
      </c>
      <c r="Q64" s="302">
        <f t="shared" si="13"/>
        <v>0</v>
      </c>
      <c r="R64" s="302">
        <f t="shared" si="13"/>
        <v>0</v>
      </c>
      <c r="S64" s="302">
        <f t="shared" si="13"/>
        <v>0</v>
      </c>
      <c r="T64" s="302">
        <f t="shared" si="13"/>
        <v>0</v>
      </c>
      <c r="U64" s="302">
        <f t="shared" si="13"/>
        <v>0</v>
      </c>
      <c r="V64" s="302">
        <f t="shared" si="13"/>
        <v>0</v>
      </c>
      <c r="W64" s="302">
        <f t="shared" si="13"/>
        <v>0</v>
      </c>
      <c r="X64" s="302">
        <f t="shared" si="13"/>
        <v>0</v>
      </c>
      <c r="Y64" s="302">
        <f t="shared" si="13"/>
        <v>0</v>
      </c>
      <c r="DA64" s="72"/>
    </row>
    <row r="65" spans="1:105" ht="12" customHeight="1" x14ac:dyDescent="0.25">
      <c r="A65" s="41" t="s">
        <v>2936</v>
      </c>
      <c r="B65" s="235">
        <f t="shared" ref="B65:Y65" si="14">IF(B$48=0,0,B$48/B$5)</f>
        <v>0</v>
      </c>
      <c r="C65" s="235">
        <f t="shared" si="14"/>
        <v>0</v>
      </c>
      <c r="D65" s="235">
        <f t="shared" si="14"/>
        <v>0</v>
      </c>
      <c r="E65" s="235">
        <f t="shared" si="14"/>
        <v>0</v>
      </c>
      <c r="F65" s="235">
        <f t="shared" si="14"/>
        <v>0</v>
      </c>
      <c r="G65" s="235">
        <f t="shared" si="14"/>
        <v>0</v>
      </c>
      <c r="H65" s="235">
        <f t="shared" si="14"/>
        <v>0</v>
      </c>
      <c r="I65" s="235">
        <f t="shared" si="14"/>
        <v>0</v>
      </c>
      <c r="J65" s="235">
        <f t="shared" si="14"/>
        <v>0</v>
      </c>
      <c r="K65" s="235">
        <f t="shared" si="14"/>
        <v>0</v>
      </c>
      <c r="L65" s="235">
        <f t="shared" si="14"/>
        <v>0</v>
      </c>
      <c r="M65" s="235">
        <f t="shared" si="14"/>
        <v>0</v>
      </c>
      <c r="N65" s="235">
        <f t="shared" si="14"/>
        <v>0</v>
      </c>
      <c r="O65" s="235">
        <f t="shared" si="14"/>
        <v>0</v>
      </c>
      <c r="P65" s="235">
        <f t="shared" si="14"/>
        <v>0</v>
      </c>
      <c r="Q65" s="235">
        <f t="shared" si="14"/>
        <v>0</v>
      </c>
      <c r="R65" s="235">
        <f t="shared" si="14"/>
        <v>0</v>
      </c>
      <c r="S65" s="235">
        <f t="shared" si="14"/>
        <v>0</v>
      </c>
      <c r="T65" s="235">
        <f t="shared" si="14"/>
        <v>0</v>
      </c>
      <c r="U65" s="235">
        <f t="shared" si="14"/>
        <v>0</v>
      </c>
      <c r="V65" s="235">
        <f t="shared" si="14"/>
        <v>0</v>
      </c>
      <c r="W65" s="235">
        <f t="shared" si="14"/>
        <v>0</v>
      </c>
      <c r="X65" s="235">
        <f t="shared" si="14"/>
        <v>0</v>
      </c>
      <c r="Y65" s="235">
        <f t="shared" si="14"/>
        <v>0</v>
      </c>
      <c r="DA65" s="97"/>
    </row>
    <row r="66" spans="1:105" ht="12" customHeight="1" x14ac:dyDescent="0.25">
      <c r="A66" s="171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X66" s="171"/>
      <c r="Y66" s="171"/>
      <c r="DA66" s="175"/>
    </row>
    <row r="67" spans="1:105" ht="15" customHeight="1" x14ac:dyDescent="0.25">
      <c r="A67" s="32" t="s">
        <v>430</v>
      </c>
      <c r="B67" s="257"/>
      <c r="C67" s="257"/>
      <c r="D67" s="257"/>
      <c r="E67" s="257"/>
      <c r="F67" s="257"/>
      <c r="G67" s="257"/>
      <c r="H67" s="257"/>
      <c r="I67" s="257"/>
      <c r="J67" s="257"/>
      <c r="K67" s="257"/>
      <c r="L67" s="257"/>
      <c r="M67" s="257"/>
      <c r="N67" s="257"/>
      <c r="O67" s="257"/>
      <c r="P67" s="257"/>
      <c r="Q67" s="257"/>
      <c r="R67" s="257"/>
      <c r="S67" s="257"/>
      <c r="T67" s="257"/>
      <c r="U67" s="257"/>
      <c r="V67" s="257"/>
      <c r="W67" s="257"/>
      <c r="X67" s="257"/>
      <c r="Y67" s="257"/>
      <c r="DA67" s="88"/>
    </row>
    <row r="68" spans="1:105" ht="12" customHeight="1" x14ac:dyDescent="0.25">
      <c r="A68" s="172"/>
      <c r="B68" s="172"/>
      <c r="C68" s="172"/>
      <c r="D68" s="172"/>
      <c r="E68" s="172"/>
      <c r="F68" s="172"/>
      <c r="G68" s="172"/>
      <c r="H68" s="172"/>
      <c r="I68" s="172"/>
      <c r="J68" s="172"/>
      <c r="K68" s="172"/>
      <c r="L68" s="172"/>
      <c r="M68" s="172"/>
      <c r="N68" s="172"/>
      <c r="O68" s="172"/>
      <c r="P68" s="172"/>
      <c r="Q68" s="172"/>
      <c r="R68" s="172"/>
      <c r="S68" s="172"/>
      <c r="T68" s="172"/>
      <c r="U68" s="172"/>
      <c r="V68" s="172"/>
      <c r="W68" s="172"/>
      <c r="X68" s="172"/>
      <c r="Y68" s="172"/>
      <c r="DA68" s="176"/>
    </row>
    <row r="69" spans="1:105" ht="12" customHeight="1" x14ac:dyDescent="0.25">
      <c r="A69" s="35" t="s">
        <v>26</v>
      </c>
      <c r="B69" s="322">
        <f>IF(B$5=0,0,B$5/WWP_fec!B$5)</f>
        <v>0.26543653732358352</v>
      </c>
      <c r="C69" s="322">
        <f>IF(C$5=0,0,C$5/WWP_fec!C$5)</f>
        <v>0.22952037390490163</v>
      </c>
      <c r="D69" s="322">
        <f>IF(D$5=0,0,D$5/WWP_fec!D$5)</f>
        <v>0.23712133177458128</v>
      </c>
      <c r="E69" s="322">
        <f>IF(E$5=0,0,E$5/WWP_fec!E$5)</f>
        <v>0.19832665475530123</v>
      </c>
      <c r="F69" s="322">
        <f>IF(F$5=0,0,F$5/WWP_fec!F$5)</f>
        <v>0.15927387428822648</v>
      </c>
      <c r="G69" s="322">
        <f>IF(G$5=0,0,G$5/WWP_fec!G$5)</f>
        <v>0.15977022586444348</v>
      </c>
      <c r="H69" s="322">
        <f>IF(H$5=0,0,H$5/WWP_fec!H$5)</f>
        <v>0.21701344545710516</v>
      </c>
      <c r="I69" s="322">
        <f>IF(I$5=0,0,I$5/WWP_fec!I$5)</f>
        <v>0.20628742548930515</v>
      </c>
      <c r="J69" s="322">
        <f>IF(J$5=0,0,J$5/WWP_fec!J$5)</f>
        <v>0.21928765147087476</v>
      </c>
      <c r="K69" s="322">
        <f>IF(K$5=0,0,K$5/WWP_fec!K$5)</f>
        <v>0.17771536268716734</v>
      </c>
      <c r="L69" s="322">
        <f>IF(L$5=0,0,L$5/WWP_fec!L$5)</f>
        <v>0.17237677752925007</v>
      </c>
      <c r="M69" s="322">
        <f>IF(M$5=0,0,M$5/WWP_fec!M$5)</f>
        <v>0.19440964382449469</v>
      </c>
      <c r="N69" s="322">
        <f>IF(N$5=0,0,N$5/WWP_fec!N$5)</f>
        <v>0.23283057098172083</v>
      </c>
      <c r="O69" s="322">
        <f>IF(O$5=0,0,O$5/WWP_fec!O$5)</f>
        <v>0.50513993457419271</v>
      </c>
      <c r="P69" s="322">
        <f>IF(P$5=0,0,P$5/WWP_fec!P$5)</f>
        <v>0.20195826870873546</v>
      </c>
      <c r="Q69" s="322">
        <f>IF(Q$5=0,0,Q$5/WWP_fec!Q$5)</f>
        <v>0.27459080539080094</v>
      </c>
      <c r="R69" s="322">
        <f>IF(R$5=0,0,R$5/WWP_fec!R$5)</f>
        <v>0.42067956318480781</v>
      </c>
      <c r="S69" s="322">
        <f>IF(S$5=0,0,S$5/WWP_fec!S$5)</f>
        <v>0.62888085150955775</v>
      </c>
      <c r="T69" s="322">
        <f>IF(T$5=0,0,T$5/WWP_fec!T$5)</f>
        <v>0.22411549728097338</v>
      </c>
      <c r="U69" s="322">
        <f>IF(U$5=0,0,U$5/WWP_fec!U$5)</f>
        <v>0.24245459874205813</v>
      </c>
      <c r="V69" s="322">
        <f>IF(V$5=0,0,V$5/WWP_fec!V$5)</f>
        <v>0.17690616318561714</v>
      </c>
      <c r="W69" s="322">
        <f>IF(W$5=0,0,W$5/WWP_fec!W$5)</f>
        <v>0.18451882141052792</v>
      </c>
      <c r="X69" s="322">
        <f>IF(X$5=0,0,X$5/WWP_fec!X$5)</f>
        <v>0.22342451936213681</v>
      </c>
      <c r="Y69" s="322">
        <f>IF(Y$5=0,0,Y$5/WWP_fec!Y$5)</f>
        <v>0.20018295562965857</v>
      </c>
      <c r="DA69" s="95"/>
    </row>
    <row r="70" spans="1:105" ht="12" customHeight="1" x14ac:dyDescent="0.25">
      <c r="A70" s="55" t="s">
        <v>91</v>
      </c>
      <c r="B70" s="334">
        <f>IF(B$6=0,0,B$6/WWP_fec!B$6)</f>
        <v>0</v>
      </c>
      <c r="C70" s="334">
        <f>IF(C$6=0,0,C$6/WWP_fec!C$6)</f>
        <v>0</v>
      </c>
      <c r="D70" s="334">
        <f>IF(D$6=0,0,D$6/WWP_fec!D$6)</f>
        <v>0</v>
      </c>
      <c r="E70" s="334">
        <f>IF(E$6=0,0,E$6/WWP_fec!E$6)</f>
        <v>0</v>
      </c>
      <c r="F70" s="334">
        <f>IF(F$6=0,0,F$6/WWP_fec!F$6)</f>
        <v>0</v>
      </c>
      <c r="G70" s="334">
        <f>IF(G$6=0,0,G$6/WWP_fec!G$6)</f>
        <v>0</v>
      </c>
      <c r="H70" s="334">
        <f>IF(H$6=0,0,H$6/WWP_fec!H$6)</f>
        <v>0</v>
      </c>
      <c r="I70" s="334">
        <f>IF(I$6=0,0,I$6/WWP_fec!I$6)</f>
        <v>0</v>
      </c>
      <c r="J70" s="334">
        <f>IF(J$6=0,0,J$6/WWP_fec!J$6)</f>
        <v>0</v>
      </c>
      <c r="K70" s="334">
        <f>IF(K$6=0,0,K$6/WWP_fec!K$6)</f>
        <v>0</v>
      </c>
      <c r="L70" s="334">
        <f>IF(L$6=0,0,L$6/WWP_fec!L$6)</f>
        <v>0</v>
      </c>
      <c r="M70" s="334">
        <f>IF(M$6=0,0,M$6/WWP_fec!M$6)</f>
        <v>0</v>
      </c>
      <c r="N70" s="334">
        <f>IF(N$6=0,0,N$6/WWP_fec!N$6)</f>
        <v>0</v>
      </c>
      <c r="O70" s="334">
        <f>IF(O$6=0,0,O$6/WWP_fec!O$6)</f>
        <v>0</v>
      </c>
      <c r="P70" s="334">
        <f>IF(P$6=0,0,P$6/WWP_fec!P$6)</f>
        <v>0</v>
      </c>
      <c r="Q70" s="334">
        <f>IF(Q$6=0,0,Q$6/WWP_fec!Q$6)</f>
        <v>0</v>
      </c>
      <c r="R70" s="334">
        <f>IF(R$6=0,0,R$6/WWP_fec!R$6)</f>
        <v>0</v>
      </c>
      <c r="S70" s="334">
        <f>IF(S$6=0,0,S$6/WWP_fec!S$6)</f>
        <v>0</v>
      </c>
      <c r="T70" s="334">
        <f>IF(T$6=0,0,T$6/WWP_fec!T$6)</f>
        <v>0</v>
      </c>
      <c r="U70" s="334">
        <f>IF(U$6=0,0,U$6/WWP_fec!U$6)</f>
        <v>0</v>
      </c>
      <c r="V70" s="334">
        <f>IF(V$6=0,0,V$6/WWP_fec!V$6)</f>
        <v>0</v>
      </c>
      <c r="W70" s="334">
        <f>IF(W$6=0,0,W$6/WWP_fec!W$6)</f>
        <v>0</v>
      </c>
      <c r="X70" s="334">
        <f>IF(X$6=0,0,X$6/WWP_fec!X$6)</f>
        <v>0</v>
      </c>
      <c r="Y70" s="334">
        <f>IF(Y$6=0,0,Y$6/WWP_fec!Y$6)</f>
        <v>0</v>
      </c>
      <c r="DA70" s="67"/>
    </row>
    <row r="71" spans="1:105" ht="12" customHeight="1" x14ac:dyDescent="0.25">
      <c r="A71" s="173" t="s">
        <v>92</v>
      </c>
      <c r="B71" s="335">
        <f>IF(B$7=0,0,B$7/WWP_fec!B$7)</f>
        <v>0</v>
      </c>
      <c r="C71" s="335">
        <f>IF(C$7=0,0,C$7/WWP_fec!C$7)</f>
        <v>0</v>
      </c>
      <c r="D71" s="335">
        <f>IF(D$7=0,0,D$7/WWP_fec!D$7)</f>
        <v>0</v>
      </c>
      <c r="E71" s="335">
        <f>IF(E$7=0,0,E$7/WWP_fec!E$7)</f>
        <v>0</v>
      </c>
      <c r="F71" s="335">
        <f>IF(F$7=0,0,F$7/WWP_fec!F$7)</f>
        <v>0</v>
      </c>
      <c r="G71" s="335">
        <f>IF(G$7=0,0,G$7/WWP_fec!G$7)</f>
        <v>0</v>
      </c>
      <c r="H71" s="335">
        <f>IF(H$7=0,0,H$7/WWP_fec!H$7)</f>
        <v>0</v>
      </c>
      <c r="I71" s="335">
        <f>IF(I$7=0,0,I$7/WWP_fec!I$7)</f>
        <v>0</v>
      </c>
      <c r="J71" s="335">
        <f>IF(J$7=0,0,J$7/WWP_fec!J$7)</f>
        <v>0</v>
      </c>
      <c r="K71" s="335">
        <f>IF(K$7=0,0,K$7/WWP_fec!K$7)</f>
        <v>0</v>
      </c>
      <c r="L71" s="335">
        <f>IF(L$7=0,0,L$7/WWP_fec!L$7)</f>
        <v>0</v>
      </c>
      <c r="M71" s="335">
        <f>IF(M$7=0,0,M$7/WWP_fec!M$7)</f>
        <v>0</v>
      </c>
      <c r="N71" s="335">
        <f>IF(N$7=0,0,N$7/WWP_fec!N$7)</f>
        <v>0</v>
      </c>
      <c r="O71" s="335">
        <f>IF(O$7=0,0,O$7/WWP_fec!O$7)</f>
        <v>0</v>
      </c>
      <c r="P71" s="335">
        <f>IF(P$7=0,0,P$7/WWP_fec!P$7)</f>
        <v>0</v>
      </c>
      <c r="Q71" s="335">
        <f>IF(Q$7=0,0,Q$7/WWP_fec!Q$7)</f>
        <v>0</v>
      </c>
      <c r="R71" s="335">
        <f>IF(R$7=0,0,R$7/WWP_fec!R$7)</f>
        <v>0</v>
      </c>
      <c r="S71" s="335">
        <f>IF(S$7=0,0,S$7/WWP_fec!S$7)</f>
        <v>0</v>
      </c>
      <c r="T71" s="335">
        <f>IF(T$7=0,0,T$7/WWP_fec!T$7)</f>
        <v>0</v>
      </c>
      <c r="U71" s="335">
        <f>IF(U$7=0,0,U$7/WWP_fec!U$7)</f>
        <v>0</v>
      </c>
      <c r="V71" s="335">
        <f>IF(V$7=0,0,V$7/WWP_fec!V$7)</f>
        <v>0</v>
      </c>
      <c r="W71" s="335">
        <f>IF(W$7=0,0,W$7/WWP_fec!W$7)</f>
        <v>0</v>
      </c>
      <c r="X71" s="335">
        <f>IF(X$7=0,0,X$7/WWP_fec!X$7)</f>
        <v>0</v>
      </c>
      <c r="Y71" s="335">
        <f>IF(Y$7=0,0,Y$7/WWP_fec!Y$7)</f>
        <v>0</v>
      </c>
      <c r="DA71" s="177"/>
    </row>
    <row r="72" spans="1:105" ht="12" customHeight="1" x14ac:dyDescent="0.25">
      <c r="A72" s="173" t="s">
        <v>93</v>
      </c>
      <c r="B72" s="335">
        <f>IF(B$8=0,0,B$8/WWP_fec!B$8)</f>
        <v>0</v>
      </c>
      <c r="C72" s="335">
        <f>IF(C$8=0,0,C$8/WWP_fec!C$8)</f>
        <v>0</v>
      </c>
      <c r="D72" s="335">
        <f>IF(D$8=0,0,D$8/WWP_fec!D$8)</f>
        <v>0</v>
      </c>
      <c r="E72" s="335">
        <f>IF(E$8=0,0,E$8/WWP_fec!E$8)</f>
        <v>0</v>
      </c>
      <c r="F72" s="335">
        <f>IF(F$8=0,0,F$8/WWP_fec!F$8)</f>
        <v>0</v>
      </c>
      <c r="G72" s="335">
        <f>IF(G$8=0,0,G$8/WWP_fec!G$8)</f>
        <v>0</v>
      </c>
      <c r="H72" s="335">
        <f>IF(H$8=0,0,H$8/WWP_fec!H$8)</f>
        <v>0</v>
      </c>
      <c r="I72" s="335">
        <f>IF(I$8=0,0,I$8/WWP_fec!I$8)</f>
        <v>0</v>
      </c>
      <c r="J72" s="335">
        <f>IF(J$8=0,0,J$8/WWP_fec!J$8)</f>
        <v>0</v>
      </c>
      <c r="K72" s="335">
        <f>IF(K$8=0,0,K$8/WWP_fec!K$8)</f>
        <v>0</v>
      </c>
      <c r="L72" s="335">
        <f>IF(L$8=0,0,L$8/WWP_fec!L$8)</f>
        <v>0</v>
      </c>
      <c r="M72" s="335">
        <f>IF(M$8=0,0,M$8/WWP_fec!M$8)</f>
        <v>0</v>
      </c>
      <c r="N72" s="335">
        <f>IF(N$8=0,0,N$8/WWP_fec!N$8)</f>
        <v>0</v>
      </c>
      <c r="O72" s="335">
        <f>IF(O$8=0,0,O$8/WWP_fec!O$8)</f>
        <v>0</v>
      </c>
      <c r="P72" s="335">
        <f>IF(P$8=0,0,P$8/WWP_fec!P$8)</f>
        <v>0</v>
      </c>
      <c r="Q72" s="335">
        <f>IF(Q$8=0,0,Q$8/WWP_fec!Q$8)</f>
        <v>0</v>
      </c>
      <c r="R72" s="335">
        <f>IF(R$8=0,0,R$8/WWP_fec!R$8)</f>
        <v>0</v>
      </c>
      <c r="S72" s="335">
        <f>IF(S$8=0,0,S$8/WWP_fec!S$8)</f>
        <v>0</v>
      </c>
      <c r="T72" s="335">
        <f>IF(T$8=0,0,T$8/WWP_fec!T$8)</f>
        <v>0</v>
      </c>
      <c r="U72" s="335">
        <f>IF(U$8=0,0,U$8/WWP_fec!U$8)</f>
        <v>0</v>
      </c>
      <c r="V72" s="335">
        <f>IF(V$8=0,0,V$8/WWP_fec!V$8)</f>
        <v>0</v>
      </c>
      <c r="W72" s="335">
        <f>IF(W$8=0,0,W$8/WWP_fec!W$8)</f>
        <v>0</v>
      </c>
      <c r="X72" s="335">
        <f>IF(X$8=0,0,X$8/WWP_fec!X$8)</f>
        <v>0</v>
      </c>
      <c r="Y72" s="335">
        <f>IF(Y$8=0,0,Y$8/WWP_fec!Y$8)</f>
        <v>0</v>
      </c>
      <c r="DA72" s="177"/>
    </row>
    <row r="73" spans="1:105" ht="12" customHeight="1" x14ac:dyDescent="0.25">
      <c r="A73" s="173" t="s">
        <v>94</v>
      </c>
      <c r="B73" s="335">
        <f>IF(B$9=0,0,B$9/WWP_fec!B$9)</f>
        <v>0</v>
      </c>
      <c r="C73" s="335">
        <f>IF(C$9=0,0,C$9/WWP_fec!C$9)</f>
        <v>0</v>
      </c>
      <c r="D73" s="335">
        <f>IF(D$9=0,0,D$9/WWP_fec!D$9)</f>
        <v>0</v>
      </c>
      <c r="E73" s="335">
        <f>IF(E$9=0,0,E$9/WWP_fec!E$9)</f>
        <v>0</v>
      </c>
      <c r="F73" s="335">
        <f>IF(F$9=0,0,F$9/WWP_fec!F$9)</f>
        <v>0</v>
      </c>
      <c r="G73" s="335">
        <f>IF(G$9=0,0,G$9/WWP_fec!G$9)</f>
        <v>0</v>
      </c>
      <c r="H73" s="335">
        <f>IF(H$9=0,0,H$9/WWP_fec!H$9)</f>
        <v>0</v>
      </c>
      <c r="I73" s="335">
        <f>IF(I$9=0,0,I$9/WWP_fec!I$9)</f>
        <v>0</v>
      </c>
      <c r="J73" s="335">
        <f>IF(J$9=0,0,J$9/WWP_fec!J$9)</f>
        <v>0</v>
      </c>
      <c r="K73" s="335">
        <f>IF(K$9=0,0,K$9/WWP_fec!K$9)</f>
        <v>0</v>
      </c>
      <c r="L73" s="335">
        <f>IF(L$9=0,0,L$9/WWP_fec!L$9)</f>
        <v>0</v>
      </c>
      <c r="M73" s="335">
        <f>IF(M$9=0,0,M$9/WWP_fec!M$9)</f>
        <v>0</v>
      </c>
      <c r="N73" s="335">
        <f>IF(N$9=0,0,N$9/WWP_fec!N$9)</f>
        <v>0</v>
      </c>
      <c r="O73" s="335">
        <f>IF(O$9=0,0,O$9/WWP_fec!O$9)</f>
        <v>0</v>
      </c>
      <c r="P73" s="335">
        <f>IF(P$9=0,0,P$9/WWP_fec!P$9)</f>
        <v>0</v>
      </c>
      <c r="Q73" s="335">
        <f>IF(Q$9=0,0,Q$9/WWP_fec!Q$9)</f>
        <v>0</v>
      </c>
      <c r="R73" s="335">
        <f>IF(R$9=0,0,R$9/WWP_fec!R$9)</f>
        <v>0</v>
      </c>
      <c r="S73" s="335">
        <f>IF(S$9=0,0,S$9/WWP_fec!S$9)</f>
        <v>0</v>
      </c>
      <c r="T73" s="335">
        <f>IF(T$9=0,0,T$9/WWP_fec!T$9)</f>
        <v>0</v>
      </c>
      <c r="U73" s="335">
        <f>IF(U$9=0,0,U$9/WWP_fec!U$9)</f>
        <v>0</v>
      </c>
      <c r="V73" s="335">
        <f>IF(V$9=0,0,V$9/WWP_fec!V$9)</f>
        <v>0</v>
      </c>
      <c r="W73" s="335">
        <f>IF(W$9=0,0,W$9/WWP_fec!W$9)</f>
        <v>0</v>
      </c>
      <c r="X73" s="335">
        <f>IF(X$9=0,0,X$9/WWP_fec!X$9)</f>
        <v>0</v>
      </c>
      <c r="Y73" s="335">
        <f>IF(Y$9=0,0,Y$9/WWP_fec!Y$9)</f>
        <v>0</v>
      </c>
      <c r="DA73" s="177"/>
    </row>
    <row r="74" spans="1:105" ht="12" customHeight="1" x14ac:dyDescent="0.25">
      <c r="A74" s="56" t="s">
        <v>95</v>
      </c>
      <c r="B74" s="336">
        <f>IF(B$10=0,0,B$10/WWP_fec!B$10)</f>
        <v>0.32331717240948843</v>
      </c>
      <c r="C74" s="336">
        <f>IF(C$10=0,0,C$10/WWP_fec!C$10)</f>
        <v>9.067646296192404E-2</v>
      </c>
      <c r="D74" s="336">
        <f>IF(D$10=0,0,D$10/WWP_fec!D$10)</f>
        <v>7.9984550345651884E-2</v>
      </c>
      <c r="E74" s="336">
        <f>IF(E$10=0,0,E$10/WWP_fec!E$10)</f>
        <v>1.8476828826363867E-2</v>
      </c>
      <c r="F74" s="336">
        <f>IF(F$10=0,0,F$10/WWP_fec!F$10)</f>
        <v>4.3910451123343932E-3</v>
      </c>
      <c r="G74" s="336">
        <f>IF(G$10=0,0,G$10/WWP_fec!G$10)</f>
        <v>1.5893255550200543E-2</v>
      </c>
      <c r="H74" s="336">
        <f>IF(H$10=0,0,H$10/WWP_fec!H$10)</f>
        <v>1.178580737561253E-2</v>
      </c>
      <c r="I74" s="336">
        <f>IF(I$10=0,0,I$10/WWP_fec!I$10)</f>
        <v>1.4979890172410904E-2</v>
      </c>
      <c r="J74" s="336">
        <f>IF(J$10=0,0,J$10/WWP_fec!J$10)</f>
        <v>1.0727134968999777E-2</v>
      </c>
      <c r="K74" s="336">
        <f>IF(K$10=0,0,K$10/WWP_fec!K$10)</f>
        <v>1.0009604842114746E-2</v>
      </c>
      <c r="L74" s="336">
        <f>IF(L$10=0,0,L$10/WWP_fec!L$10)</f>
        <v>1.8080873943532434E-2</v>
      </c>
      <c r="M74" s="336">
        <f>IF(M$10=0,0,M$10/WWP_fec!M$10)</f>
        <v>2.9587721649604735E-2</v>
      </c>
      <c r="N74" s="336">
        <f>IF(N$10=0,0,N$10/WWP_fec!N$10)</f>
        <v>7.0676801721761898E-2</v>
      </c>
      <c r="O74" s="336">
        <f>IF(O$10=0,0,O$10/WWP_fec!O$10)</f>
        <v>0.23434777232062071</v>
      </c>
      <c r="P74" s="336">
        <f>IF(P$10=0,0,P$10/WWP_fec!P$10)</f>
        <v>2.4751200000509475E-2</v>
      </c>
      <c r="Q74" s="336">
        <f>IF(Q$10=0,0,Q$10/WWP_fec!Q$10)</f>
        <v>0.14461824428966644</v>
      </c>
      <c r="R74" s="336">
        <f>IF(R$10=0,0,R$10/WWP_fec!R$10)</f>
        <v>1.2591691992163301</v>
      </c>
      <c r="S74" s="336">
        <f>IF(S$10=0,0,S$10/WWP_fec!S$10)</f>
        <v>1.5572907384294707</v>
      </c>
      <c r="T74" s="336">
        <f>IF(T$10=0,0,T$10/WWP_fec!T$10)</f>
        <v>1.6179018813394848E-2</v>
      </c>
      <c r="U74" s="336">
        <f>IF(U$10=0,0,U$10/WWP_fec!U$10)</f>
        <v>0.2314309925293849</v>
      </c>
      <c r="V74" s="336">
        <f>IF(V$10=0,0,V$10/WWP_fec!V$10)</f>
        <v>0.15161246758212904</v>
      </c>
      <c r="W74" s="336">
        <f>IF(W$10=0,0,W$10/WWP_fec!W$10)</f>
        <v>0.18213362222882279</v>
      </c>
      <c r="X74" s="336">
        <f>IF(X$10=0,0,X$10/WWP_fec!X$10)</f>
        <v>0.26423176685342531</v>
      </c>
      <c r="Y74" s="336">
        <f>IF(Y$10=0,0,Y$10/WWP_fec!Y$10)</f>
        <v>0.23078456832904232</v>
      </c>
      <c r="DA74" s="68"/>
    </row>
    <row r="75" spans="1:105" ht="12" customHeight="1" x14ac:dyDescent="0.25">
      <c r="A75" s="174" t="s">
        <v>2898</v>
      </c>
      <c r="B75" s="349">
        <f>IF(B$16=0,0,B$16/WWP_fec!B$16)</f>
        <v>0.17169102327671448</v>
      </c>
      <c r="C75" s="349">
        <f>IF(C$16=0,0,C$16/WWP_fec!C$16)</f>
        <v>0.15469264081607872</v>
      </c>
      <c r="D75" s="349">
        <f>IF(D$16=0,0,D$16/WWP_fec!D$16)</f>
        <v>0.17143100117111637</v>
      </c>
      <c r="E75" s="349">
        <f>IF(E$16=0,0,E$16/WWP_fec!E$16)</f>
        <v>0.17886028437697959</v>
      </c>
      <c r="F75" s="349">
        <f>IF(F$16=0,0,F$16/WWP_fec!F$16)</f>
        <v>0.14823509598933021</v>
      </c>
      <c r="G75" s="349">
        <f>IF(G$16=0,0,G$16/WWP_fec!G$16)</f>
        <v>0.10271216253474608</v>
      </c>
      <c r="H75" s="349">
        <f>IF(H$16=0,0,H$16/WWP_fec!H$16)</f>
        <v>0.19218397168278045</v>
      </c>
      <c r="I75" s="349">
        <f>IF(I$16=0,0,I$16/WWP_fec!I$16)</f>
        <v>0.17870446727593209</v>
      </c>
      <c r="J75" s="349">
        <f>IF(J$16=0,0,J$16/WWP_fec!J$16)</f>
        <v>0.22274956058548845</v>
      </c>
      <c r="K75" s="349">
        <f>IF(K$16=0,0,K$16/WWP_fec!K$16)</f>
        <v>0.15273922611822655</v>
      </c>
      <c r="L75" s="349">
        <f>IF(L$16=0,0,L$16/WWP_fec!L$16)</f>
        <v>0.12643944771642901</v>
      </c>
      <c r="M75" s="349">
        <f>IF(M$16=0,0,M$16/WWP_fec!M$16)</f>
        <v>0.22585011020713086</v>
      </c>
      <c r="N75" s="349">
        <f>IF(N$16=0,0,N$16/WWP_fec!N$16)</f>
        <v>0.28686374324965558</v>
      </c>
      <c r="O75" s="349">
        <f>IF(O$16=0,0,O$16/WWP_fec!O$16)</f>
        <v>0.69720480718555344</v>
      </c>
      <c r="P75" s="349">
        <f>IF(P$16=0,0,P$16/WWP_fec!P$16)</f>
        <v>0.22122545569297825</v>
      </c>
      <c r="Q75" s="349">
        <f>IF(Q$16=0,0,Q$16/WWP_fec!Q$16)</f>
        <v>0.26425958558030677</v>
      </c>
      <c r="R75" s="349">
        <f>IF(R$16=0,0,R$16/WWP_fec!R$16)</f>
        <v>0.33452090863124473</v>
      </c>
      <c r="S75" s="349">
        <f>IF(S$16=0,0,S$16/WWP_fec!S$16)</f>
        <v>0.62829897365544962</v>
      </c>
      <c r="T75" s="349">
        <f>IF(T$16=0,0,T$16/WWP_fec!T$16)</f>
        <v>0.33497707367470902</v>
      </c>
      <c r="U75" s="349">
        <f>IF(U$16=0,0,U$16/WWP_fec!U$16)</f>
        <v>0.18002415869157859</v>
      </c>
      <c r="V75" s="349">
        <f>IF(V$16=0,0,V$16/WWP_fec!V$16)</f>
        <v>0.10356190070236804</v>
      </c>
      <c r="W75" s="349">
        <f>IF(W$16=0,0,W$16/WWP_fec!W$16)</f>
        <v>0.10739587056776549</v>
      </c>
      <c r="X75" s="349">
        <f>IF(X$16=0,0,X$16/WWP_fec!X$16)</f>
        <v>0.14215712944340822</v>
      </c>
      <c r="Y75" s="349">
        <f>IF(Y$16=0,0,Y$16/WWP_fec!Y$16)</f>
        <v>0.12005062269896978</v>
      </c>
      <c r="DA75" s="178"/>
    </row>
    <row r="76" spans="1:105" ht="12" customHeight="1" x14ac:dyDescent="0.25">
      <c r="A76" s="174" t="s">
        <v>2910</v>
      </c>
      <c r="B76" s="349">
        <f>IF(B$27=0,0,B$27/WWP_fec!B$27)</f>
        <v>0</v>
      </c>
      <c r="C76" s="349">
        <f>IF(C$27=0,0,C$27/WWP_fec!C$27)</f>
        <v>0</v>
      </c>
      <c r="D76" s="349">
        <f>IF(D$27=0,0,D$27/WWP_fec!D$27)</f>
        <v>0</v>
      </c>
      <c r="E76" s="349">
        <f>IF(E$27=0,0,E$27/WWP_fec!E$27)</f>
        <v>0</v>
      </c>
      <c r="F76" s="349">
        <f>IF(F$27=0,0,F$27/WWP_fec!F$27)</f>
        <v>0</v>
      </c>
      <c r="G76" s="349">
        <f>IF(G$27=0,0,G$27/WWP_fec!G$27)</f>
        <v>0</v>
      </c>
      <c r="H76" s="349">
        <f>IF(H$27=0,0,H$27/WWP_fec!H$27)</f>
        <v>0</v>
      </c>
      <c r="I76" s="349">
        <f>IF(I$27=0,0,I$27/WWP_fec!I$27)</f>
        <v>0</v>
      </c>
      <c r="J76" s="349">
        <f>IF(J$27=0,0,J$27/WWP_fec!J$27)</f>
        <v>0</v>
      </c>
      <c r="K76" s="349">
        <f>IF(K$27=0,0,K$27/WWP_fec!K$27)</f>
        <v>0</v>
      </c>
      <c r="L76" s="349">
        <f>IF(L$27=0,0,L$27/WWP_fec!L$27)</f>
        <v>0</v>
      </c>
      <c r="M76" s="349">
        <f>IF(M$27=0,0,M$27/WWP_fec!M$27)</f>
        <v>0</v>
      </c>
      <c r="N76" s="349">
        <f>IF(N$27=0,0,N$27/WWP_fec!N$27)</f>
        <v>0</v>
      </c>
      <c r="O76" s="349">
        <f>IF(O$27=0,0,O$27/WWP_fec!O$27)</f>
        <v>0</v>
      </c>
      <c r="P76" s="349">
        <f>IF(P$27=0,0,P$27/WWP_fec!P$27)</f>
        <v>0</v>
      </c>
      <c r="Q76" s="349">
        <f>IF(Q$27=0,0,Q$27/WWP_fec!Q$27)</f>
        <v>0</v>
      </c>
      <c r="R76" s="349">
        <f>IF(R$27=0,0,R$27/WWP_fec!R$27)</f>
        <v>0</v>
      </c>
      <c r="S76" s="349">
        <f>IF(S$27=0,0,S$27/WWP_fec!S$27)</f>
        <v>0</v>
      </c>
      <c r="T76" s="349">
        <f>IF(T$27=0,0,T$27/WWP_fec!T$27)</f>
        <v>0</v>
      </c>
      <c r="U76" s="349">
        <f>IF(U$27=0,0,U$27/WWP_fec!U$27)</f>
        <v>0</v>
      </c>
      <c r="V76" s="349">
        <f>IF(V$27=0,0,V$27/WWP_fec!V$27)</f>
        <v>0</v>
      </c>
      <c r="W76" s="349">
        <f>IF(W$27=0,0,W$27/WWP_fec!W$27)</f>
        <v>0</v>
      </c>
      <c r="X76" s="349">
        <f>IF(X$27=0,0,X$27/WWP_fec!X$27)</f>
        <v>0</v>
      </c>
      <c r="Y76" s="349">
        <f>IF(Y$27=0,0,Y$27/WWP_fec!Y$27)</f>
        <v>0</v>
      </c>
      <c r="DA76" s="178"/>
    </row>
    <row r="77" spans="1:105" ht="12" customHeight="1" x14ac:dyDescent="0.25">
      <c r="A77" s="174" t="s">
        <v>2912</v>
      </c>
      <c r="B77" s="349">
        <f>IF(B$28=0,0,B$28/WWP_fec!B$28)</f>
        <v>1.4609398057849543</v>
      </c>
      <c r="C77" s="349">
        <f>IF(C$28=0,0,C$28/WWP_fec!C$28)</f>
        <v>1.4265536584483696</v>
      </c>
      <c r="D77" s="349">
        <f>IF(D$28=0,0,D$28/WWP_fec!D$28)</f>
        <v>1.4454339839452093</v>
      </c>
      <c r="E77" s="349">
        <f>IF(E$28=0,0,E$28/WWP_fec!E$28)</f>
        <v>1.3965292081854761</v>
      </c>
      <c r="F77" s="349">
        <f>IF(F$28=0,0,F$28/WWP_fec!F$28)</f>
        <v>1.2733507153448955</v>
      </c>
      <c r="G77" s="349">
        <f>IF(G$28=0,0,G$28/WWP_fec!G$28)</f>
        <v>1.2330328011321525</v>
      </c>
      <c r="H77" s="349">
        <f>IF(H$28=0,0,H$28/WWP_fec!H$28)</f>
        <v>1.3972286372814178</v>
      </c>
      <c r="I77" s="349">
        <f>IF(I$28=0,0,I$28/WWP_fec!I$28)</f>
        <v>1.3590847292090222</v>
      </c>
      <c r="J77" s="349">
        <f>IF(J$28=0,0,J$28/WWP_fec!J$28)</f>
        <v>1.3951317801612875</v>
      </c>
      <c r="K77" s="349">
        <f>IF(K$28=0,0,K$28/WWP_fec!K$28)</f>
        <v>1.2966524226818168</v>
      </c>
      <c r="L77" s="349">
        <f>IF(L$28=0,0,L$28/WWP_fec!L$28)</f>
        <v>1.2588702062509218</v>
      </c>
      <c r="M77" s="349">
        <f>IF(M$28=0,0,M$28/WWP_fec!M$28)</f>
        <v>1.1910715431036187</v>
      </c>
      <c r="N77" s="349">
        <f>IF(N$28=0,0,N$28/WWP_fec!N$28)</f>
        <v>1.1720452201993756</v>
      </c>
      <c r="O77" s="349">
        <f>IF(O$28=0,0,O$28/WWP_fec!O$28)</f>
        <v>1.569473410058609</v>
      </c>
      <c r="P77" s="349">
        <f>IF(P$28=0,0,P$28/WWP_fec!P$28)</f>
        <v>1.1862446774612476</v>
      </c>
      <c r="Q77" s="349">
        <f>IF(Q$28=0,0,Q$28/WWP_fec!Q$28)</f>
        <v>1.3385223448056163</v>
      </c>
      <c r="R77" s="349">
        <f>IF(R$28=0,0,R$28/WWP_fec!R$28)</f>
        <v>1.5275464841359501</v>
      </c>
      <c r="S77" s="349">
        <f>IF(S$28=0,0,S$28/WWP_fec!S$28)</f>
        <v>1.5623705177657947</v>
      </c>
      <c r="T77" s="349">
        <f>IF(T$28=0,0,T$28/WWP_fec!T$28)</f>
        <v>1.3141873346129591</v>
      </c>
      <c r="U77" s="349">
        <f>IF(U$28=0,0,U$28/WWP_fec!U$28)</f>
        <v>1.2855353702682444</v>
      </c>
      <c r="V77" s="349">
        <f>IF(V$28=0,0,V$28/WWP_fec!V$28)</f>
        <v>1.1860351086515182</v>
      </c>
      <c r="W77" s="349">
        <f>IF(W$28=0,0,W$28/WWP_fec!W$28)</f>
        <v>1.192306591046205</v>
      </c>
      <c r="X77" s="349">
        <f>IF(X$28=0,0,X$28/WWP_fec!X$28)</f>
        <v>1.2844181361733042</v>
      </c>
      <c r="Y77" s="349">
        <f>IF(Y$28=0,0,Y$28/WWP_fec!Y$28)</f>
        <v>1.2702229841568791</v>
      </c>
      <c r="DA77" s="178"/>
    </row>
    <row r="78" spans="1:105" ht="12" customHeight="1" x14ac:dyDescent="0.25">
      <c r="A78" s="41" t="s">
        <v>2936</v>
      </c>
      <c r="B78" s="337">
        <f>IF(B$48=0,0,B$48/WWP_fec!B$48)</f>
        <v>0</v>
      </c>
      <c r="C78" s="337">
        <f>IF(C$48=0,0,C$48/WWP_fec!C$48)</f>
        <v>0</v>
      </c>
      <c r="D78" s="337">
        <f>IF(D$48=0,0,D$48/WWP_fec!D$48)</f>
        <v>0</v>
      </c>
      <c r="E78" s="337">
        <f>IF(E$48=0,0,E$48/WWP_fec!E$48)</f>
        <v>0</v>
      </c>
      <c r="F78" s="337">
        <f>IF(F$48=0,0,F$48/WWP_fec!F$48)</f>
        <v>0</v>
      </c>
      <c r="G78" s="337">
        <f>IF(G$48=0,0,G$48/WWP_fec!G$48)</f>
        <v>0</v>
      </c>
      <c r="H78" s="337">
        <f>IF(H$48=0,0,H$48/WWP_fec!H$48)</f>
        <v>0</v>
      </c>
      <c r="I78" s="337">
        <f>IF(I$48=0,0,I$48/WWP_fec!I$48)</f>
        <v>0</v>
      </c>
      <c r="J78" s="337">
        <f>IF(J$48=0,0,J$48/WWP_fec!J$48)</f>
        <v>0</v>
      </c>
      <c r="K78" s="337">
        <f>IF(K$48=0,0,K$48/WWP_fec!K$48)</f>
        <v>0</v>
      </c>
      <c r="L78" s="337">
        <f>IF(L$48=0,0,L$48/WWP_fec!L$48)</f>
        <v>0</v>
      </c>
      <c r="M78" s="337">
        <f>IF(M$48=0,0,M$48/WWP_fec!M$48)</f>
        <v>0</v>
      </c>
      <c r="N78" s="337">
        <f>IF(N$48=0,0,N$48/WWP_fec!N$48)</f>
        <v>0</v>
      </c>
      <c r="O78" s="337">
        <f>IF(O$48=0,0,O$48/WWP_fec!O$48)</f>
        <v>0</v>
      </c>
      <c r="P78" s="337">
        <f>IF(P$48=0,0,P$48/WWP_fec!P$48)</f>
        <v>0</v>
      </c>
      <c r="Q78" s="337">
        <f>IF(Q$48=0,0,Q$48/WWP_fec!Q$48)</f>
        <v>0</v>
      </c>
      <c r="R78" s="337">
        <f>IF(R$48=0,0,R$48/WWP_fec!R$48)</f>
        <v>0</v>
      </c>
      <c r="S78" s="337">
        <f>IF(S$48=0,0,S$48/WWP_fec!S$48)</f>
        <v>0</v>
      </c>
      <c r="T78" s="337">
        <f>IF(T$48=0,0,T$48/WWP_fec!T$48)</f>
        <v>0</v>
      </c>
      <c r="U78" s="337">
        <f>IF(U$48=0,0,U$48/WWP_fec!U$48)</f>
        <v>0</v>
      </c>
      <c r="V78" s="337">
        <f>IF(V$48=0,0,V$48/WWP_fec!V$48)</f>
        <v>0</v>
      </c>
      <c r="W78" s="337">
        <f>IF(W$48=0,0,W$48/WWP_fec!W$48)</f>
        <v>0</v>
      </c>
      <c r="X78" s="337">
        <f>IF(X$48=0,0,X$48/WWP_fec!X$48)</f>
        <v>0</v>
      </c>
      <c r="Y78" s="337">
        <f>IF(Y$48=0,0,Y$48/WWP_fec!Y$48)</f>
        <v>0</v>
      </c>
      <c r="DA78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tabColor theme="6" tint="-0.249977111117893"/>
    <pageSetUpPr fitToPage="1"/>
  </sheetPr>
  <dimension ref="A1:DA40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Other industrial sectors"</f>
        <v>EL: Other industrial sectors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v>13340.48421930605</v>
      </c>
      <c r="C3" s="203">
        <v>14253.360060461529</v>
      </c>
      <c r="D3" s="203">
        <v>14505.67517692247</v>
      </c>
      <c r="E3" s="203">
        <v>18838.527850159331</v>
      </c>
      <c r="F3" s="203">
        <v>20864.90936007362</v>
      </c>
      <c r="G3" s="203">
        <v>16183.23686124071</v>
      </c>
      <c r="H3" s="203">
        <v>23829.64802879349</v>
      </c>
      <c r="I3" s="203">
        <v>20486.297503761121</v>
      </c>
      <c r="J3" s="203">
        <v>15987.896466448219</v>
      </c>
      <c r="K3" s="203">
        <v>14548.12386566548</v>
      </c>
      <c r="L3" s="203">
        <v>11734.01440967129</v>
      </c>
      <c r="M3" s="203">
        <v>8515.063110632138</v>
      </c>
      <c r="N3" s="203">
        <v>6570.396121761336</v>
      </c>
      <c r="O3" s="203">
        <v>6803.8890078669192</v>
      </c>
      <c r="P3" s="203">
        <v>5288.7233943927977</v>
      </c>
      <c r="Q3" s="203">
        <v>5700.7472939999998</v>
      </c>
      <c r="R3" s="203">
        <v>5303.2847932626446</v>
      </c>
      <c r="S3" s="203">
        <v>4229.3458403382747</v>
      </c>
      <c r="T3" s="203">
        <v>4813.0617336173873</v>
      </c>
      <c r="U3" s="203">
        <v>4826.4156920096093</v>
      </c>
      <c r="V3" s="203">
        <v>4597.6273930486677</v>
      </c>
      <c r="W3" s="203">
        <v>5433.6166992808339</v>
      </c>
      <c r="X3" s="203">
        <v>5458.6613805231318</v>
      </c>
      <c r="Y3" s="203">
        <v>6001.6</v>
      </c>
      <c r="DA3" s="112" t="s">
        <v>3024</v>
      </c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2" customHeight="1" x14ac:dyDescent="0.25">
      <c r="A5" s="30" t="s">
        <v>2110</v>
      </c>
      <c r="B5" s="203">
        <v>24269.03431505867</v>
      </c>
      <c r="C5" s="203">
        <v>24616.155344261591</v>
      </c>
      <c r="D5" s="203">
        <v>24593.75389011946</v>
      </c>
      <c r="E5" s="203">
        <v>25541.317177447279</v>
      </c>
      <c r="F5" s="203">
        <v>20410.906492421738</v>
      </c>
      <c r="G5" s="203">
        <v>23717.35574736783</v>
      </c>
      <c r="H5" s="203">
        <v>27906.522967291268</v>
      </c>
      <c r="I5" s="203">
        <v>27081.600263964559</v>
      </c>
      <c r="J5" s="203">
        <v>27062.53785250432</v>
      </c>
      <c r="K5" s="203">
        <v>26540.404408420251</v>
      </c>
      <c r="L5" s="203">
        <v>19658.512267658949</v>
      </c>
      <c r="M5" s="203">
        <v>19453.786077303681</v>
      </c>
      <c r="N5" s="203">
        <v>16077.988544013881</v>
      </c>
      <c r="O5" s="203">
        <v>12336.90173939327</v>
      </c>
      <c r="P5" s="203">
        <v>21083.64295508133</v>
      </c>
      <c r="Q5" s="203">
        <v>22037.082598888079</v>
      </c>
      <c r="R5" s="203">
        <v>24590.773545300901</v>
      </c>
      <c r="S5" s="203">
        <v>25991.917474212489</v>
      </c>
      <c r="T5" s="203">
        <v>19994.992946186889</v>
      </c>
      <c r="U5" s="203">
        <v>17613.979991073498</v>
      </c>
      <c r="V5" s="203">
        <v>16525.677084229032</v>
      </c>
      <c r="W5" s="203">
        <v>15330.88305551369</v>
      </c>
      <c r="X5" s="203">
        <v>16593.979398551739</v>
      </c>
      <c r="Y5" s="203">
        <v>17329.519109286211</v>
      </c>
      <c r="DA5" s="112" t="s">
        <v>3025</v>
      </c>
    </row>
    <row r="6" spans="1:105" ht="12" customHeight="1" x14ac:dyDescent="0.25">
      <c r="A6" s="154" t="s">
        <v>2112</v>
      </c>
      <c r="B6" s="338">
        <v>30336.292893823342</v>
      </c>
      <c r="C6" s="338">
        <v>28819.478249132171</v>
      </c>
      <c r="D6" s="338">
        <v>27552.85750708406</v>
      </c>
      <c r="E6" s="338">
        <v>31305.766046729921</v>
      </c>
      <c r="F6" s="338">
        <v>29788.951402038761</v>
      </c>
      <c r="G6" s="338">
        <v>28272.136757347591</v>
      </c>
      <c r="H6" s="338">
        <v>29875.49514848183</v>
      </c>
      <c r="I6" s="338">
        <v>29625.301245838771</v>
      </c>
      <c r="J6" s="338">
        <v>29436.56252411981</v>
      </c>
      <c r="K6" s="338">
        <v>29436.56252411981</v>
      </c>
      <c r="L6" s="338">
        <v>27919.74787942864</v>
      </c>
      <c r="M6" s="338">
        <v>29405.260066454171</v>
      </c>
      <c r="N6" s="338">
        <v>29405.260066454171</v>
      </c>
      <c r="O6" s="338">
        <v>27888.445421763001</v>
      </c>
      <c r="P6" s="338">
        <v>26698.931089471811</v>
      </c>
      <c r="Q6" s="338">
        <v>26698.931089471811</v>
      </c>
      <c r="R6" s="338">
        <v>28184.443276497339</v>
      </c>
      <c r="S6" s="338">
        <v>31449.39179515043</v>
      </c>
      <c r="T6" s="338">
        <v>31940.342263750401</v>
      </c>
      <c r="U6" s="338">
        <v>30423.52761905923</v>
      </c>
      <c r="V6" s="338">
        <v>28906.712974368071</v>
      </c>
      <c r="W6" s="338">
        <v>28906.712974368071</v>
      </c>
      <c r="X6" s="338">
        <v>27389.8983296769</v>
      </c>
      <c r="Y6" s="338">
        <v>29181.995442530089</v>
      </c>
      <c r="DA6" s="160" t="s">
        <v>3026</v>
      </c>
    </row>
    <row r="7" spans="1:105" ht="12" customHeight="1" x14ac:dyDescent="0.25">
      <c r="A7" s="156" t="s">
        <v>2114</v>
      </c>
      <c r="B7" s="339">
        <v>0</v>
      </c>
      <c r="C7" s="340">
        <v>0</v>
      </c>
      <c r="D7" s="340">
        <v>250.1939026430577</v>
      </c>
      <c r="E7" s="340">
        <v>3752.9085396458659</v>
      </c>
      <c r="F7" s="340">
        <v>0</v>
      </c>
      <c r="G7" s="340">
        <v>0</v>
      </c>
      <c r="H7" s="340">
        <v>1603.3583911342359</v>
      </c>
      <c r="I7" s="340">
        <v>1266.6207420481089</v>
      </c>
      <c r="J7" s="340">
        <v>1328.0759229722089</v>
      </c>
      <c r="K7" s="340">
        <v>0</v>
      </c>
      <c r="L7" s="340">
        <v>0</v>
      </c>
      <c r="M7" s="340">
        <v>3002.3268317166931</v>
      </c>
      <c r="N7" s="340">
        <v>0</v>
      </c>
      <c r="O7" s="340">
        <v>0</v>
      </c>
      <c r="P7" s="340">
        <v>327.30031239997788</v>
      </c>
      <c r="Q7" s="340">
        <v>0</v>
      </c>
      <c r="R7" s="340">
        <v>3002.3268317166931</v>
      </c>
      <c r="S7" s="340">
        <v>4781.7631633442616</v>
      </c>
      <c r="T7" s="340">
        <v>490.95046859996683</v>
      </c>
      <c r="U7" s="340">
        <v>0</v>
      </c>
      <c r="V7" s="340">
        <v>0</v>
      </c>
      <c r="W7" s="340">
        <v>0</v>
      </c>
      <c r="X7" s="340">
        <v>0</v>
      </c>
      <c r="Y7" s="340">
        <v>3308.9117575443611</v>
      </c>
      <c r="DA7" s="161" t="s">
        <v>3027</v>
      </c>
    </row>
    <row r="8" spans="1:105" ht="12" customHeight="1" x14ac:dyDescent="0.25">
      <c r="A8" s="157" t="s">
        <v>2116</v>
      </c>
      <c r="B8" s="341"/>
      <c r="C8" s="342">
        <f t="shared" ref="C8:Y8" si="0">B6+C7-C6</f>
        <v>1516.8146446911705</v>
      </c>
      <c r="D8" s="342">
        <f t="shared" si="0"/>
        <v>1516.8146446911705</v>
      </c>
      <c r="E8" s="342">
        <f t="shared" si="0"/>
        <v>0</v>
      </c>
      <c r="F8" s="342">
        <f t="shared" si="0"/>
        <v>1516.8146446911596</v>
      </c>
      <c r="G8" s="342">
        <f t="shared" si="0"/>
        <v>1516.8146446911705</v>
      </c>
      <c r="H8" s="342">
        <f t="shared" si="0"/>
        <v>0</v>
      </c>
      <c r="I8" s="342">
        <f t="shared" si="0"/>
        <v>1516.8146446911669</v>
      </c>
      <c r="J8" s="342">
        <f t="shared" si="0"/>
        <v>1516.8146446911705</v>
      </c>
      <c r="K8" s="342">
        <f t="shared" si="0"/>
        <v>0</v>
      </c>
      <c r="L8" s="342">
        <f t="shared" si="0"/>
        <v>1516.8146446911705</v>
      </c>
      <c r="M8" s="342">
        <f t="shared" si="0"/>
        <v>1516.8146446911596</v>
      </c>
      <c r="N8" s="342">
        <f t="shared" si="0"/>
        <v>0</v>
      </c>
      <c r="O8" s="342">
        <f t="shared" si="0"/>
        <v>1516.8146446911705</v>
      </c>
      <c r="P8" s="342">
        <f t="shared" si="0"/>
        <v>1516.8146446911669</v>
      </c>
      <c r="Q8" s="342">
        <f t="shared" si="0"/>
        <v>0</v>
      </c>
      <c r="R8" s="342">
        <f t="shared" si="0"/>
        <v>1516.8146446911633</v>
      </c>
      <c r="S8" s="342">
        <f t="shared" si="0"/>
        <v>1516.8146446911669</v>
      </c>
      <c r="T8" s="342">
        <f t="shared" si="0"/>
        <v>0</v>
      </c>
      <c r="U8" s="342">
        <f t="shared" si="0"/>
        <v>1516.8146446911705</v>
      </c>
      <c r="V8" s="342">
        <f t="shared" si="0"/>
        <v>1516.8146446911596</v>
      </c>
      <c r="W8" s="342">
        <f t="shared" si="0"/>
        <v>0</v>
      </c>
      <c r="X8" s="342">
        <f t="shared" si="0"/>
        <v>1516.8146446911705</v>
      </c>
      <c r="Y8" s="342">
        <f t="shared" si="0"/>
        <v>1516.8146446911705</v>
      </c>
      <c r="DA8" s="162"/>
    </row>
    <row r="9" spans="1:105" ht="12" customHeight="1" x14ac:dyDescent="0.25">
      <c r="A9" s="155" t="s">
        <v>2117</v>
      </c>
      <c r="B9" s="343">
        <f t="shared" ref="B9:Y9" si="1">B6-B5</f>
        <v>6067.2585787646713</v>
      </c>
      <c r="C9" s="343">
        <f t="shared" si="1"/>
        <v>4203.3229048705798</v>
      </c>
      <c r="D9" s="343">
        <f t="shared" si="1"/>
        <v>2959.1036169645995</v>
      </c>
      <c r="E9" s="343">
        <f t="shared" si="1"/>
        <v>5764.4488692826417</v>
      </c>
      <c r="F9" s="343">
        <f t="shared" si="1"/>
        <v>9378.0449096170232</v>
      </c>
      <c r="G9" s="343">
        <f t="shared" si="1"/>
        <v>4554.7810099797607</v>
      </c>
      <c r="H9" s="343">
        <f t="shared" si="1"/>
        <v>1968.972181190562</v>
      </c>
      <c r="I9" s="343">
        <f t="shared" si="1"/>
        <v>2543.7009818742117</v>
      </c>
      <c r="J9" s="343">
        <f t="shared" si="1"/>
        <v>2374.0246716154907</v>
      </c>
      <c r="K9" s="343">
        <f t="shared" si="1"/>
        <v>2896.1581156995599</v>
      </c>
      <c r="L9" s="343">
        <f t="shared" si="1"/>
        <v>8261.2356117696909</v>
      </c>
      <c r="M9" s="343">
        <f t="shared" si="1"/>
        <v>9951.4739891504905</v>
      </c>
      <c r="N9" s="343">
        <f t="shared" si="1"/>
        <v>13327.271522440291</v>
      </c>
      <c r="O9" s="343">
        <f t="shared" si="1"/>
        <v>15551.543682369731</v>
      </c>
      <c r="P9" s="343">
        <f t="shared" si="1"/>
        <v>5615.288134390481</v>
      </c>
      <c r="Q9" s="343">
        <f t="shared" si="1"/>
        <v>4661.8484905837322</v>
      </c>
      <c r="R9" s="343">
        <f t="shared" si="1"/>
        <v>3593.6697311964381</v>
      </c>
      <c r="S9" s="343">
        <f t="shared" si="1"/>
        <v>5457.4743209379412</v>
      </c>
      <c r="T9" s="343">
        <f t="shared" si="1"/>
        <v>11945.349317563512</v>
      </c>
      <c r="U9" s="343">
        <f t="shared" si="1"/>
        <v>12809.547627985732</v>
      </c>
      <c r="V9" s="343">
        <f t="shared" si="1"/>
        <v>12381.035890139039</v>
      </c>
      <c r="W9" s="343">
        <f t="shared" si="1"/>
        <v>13575.829918854381</v>
      </c>
      <c r="X9" s="343">
        <f t="shared" si="1"/>
        <v>10795.918931125161</v>
      </c>
      <c r="Y9" s="343">
        <f t="shared" si="1"/>
        <v>11852.476333243878</v>
      </c>
      <c r="DA9" s="163"/>
    </row>
    <row r="10" spans="1:105" ht="12" customHeight="1" x14ac:dyDescent="0.25">
      <c r="A10" s="172"/>
      <c r="B10" s="172"/>
      <c r="C10" s="172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2"/>
      <c r="O10" s="172"/>
      <c r="P10" s="172"/>
      <c r="Q10" s="172"/>
      <c r="R10" s="172"/>
      <c r="S10" s="172"/>
      <c r="T10" s="172"/>
      <c r="U10" s="172"/>
      <c r="V10" s="172"/>
      <c r="W10" s="172"/>
      <c r="X10" s="172"/>
      <c r="Y10" s="172"/>
      <c r="DA10" s="176"/>
    </row>
    <row r="11" spans="1:105" ht="12" customHeight="1" x14ac:dyDescent="0.25">
      <c r="A11" s="30" t="s">
        <v>3028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DA11" s="112"/>
    </row>
    <row r="12" spans="1:105" ht="12" customHeight="1" x14ac:dyDescent="0.25">
      <c r="A12" s="31" t="s">
        <v>70</v>
      </c>
      <c r="B12" s="210">
        <v>709.81435941530606</v>
      </c>
      <c r="C12" s="210">
        <v>737.61857265692197</v>
      </c>
      <c r="D12" s="210">
        <v>747.02407566637987</v>
      </c>
      <c r="E12" s="210">
        <v>687.24574376612259</v>
      </c>
      <c r="F12" s="210">
        <v>448.83456577816003</v>
      </c>
      <c r="G12" s="210">
        <v>655.81134995700779</v>
      </c>
      <c r="H12" s="210">
        <v>749.74445399828096</v>
      </c>
      <c r="I12" s="210">
        <v>715.62235597592485</v>
      </c>
      <c r="J12" s="210">
        <v>745.58839208942436</v>
      </c>
      <c r="K12" s="210">
        <v>660.70980223559775</v>
      </c>
      <c r="L12" s="210">
        <v>484.39862424763572</v>
      </c>
      <c r="M12" s="210">
        <v>536.42398968185728</v>
      </c>
      <c r="N12" s="210">
        <v>501.79819432502092</v>
      </c>
      <c r="O12" s="210">
        <v>309.27437661220938</v>
      </c>
      <c r="P12" s="210">
        <v>509.26620808254461</v>
      </c>
      <c r="Q12" s="210">
        <v>568.09896818572679</v>
      </c>
      <c r="R12" s="210">
        <v>635.68839208942336</v>
      </c>
      <c r="S12" s="210">
        <v>698.51633705932977</v>
      </c>
      <c r="T12" s="210">
        <v>536.126913155632</v>
      </c>
      <c r="U12" s="210">
        <v>467.42218400687852</v>
      </c>
      <c r="V12" s="210">
        <v>418.44806534823749</v>
      </c>
      <c r="W12" s="210">
        <v>359.54557179707717</v>
      </c>
      <c r="X12" s="210">
        <v>340.82330180567448</v>
      </c>
      <c r="Y12" s="210">
        <v>323.12794496990517</v>
      </c>
      <c r="DA12" s="109" t="s">
        <v>3029</v>
      </c>
    </row>
    <row r="13" spans="1:105" ht="12" customHeight="1" x14ac:dyDescent="0.25">
      <c r="A13" s="24" t="s">
        <v>28</v>
      </c>
      <c r="B13" s="213">
        <v>0</v>
      </c>
      <c r="C13" s="213">
        <v>0</v>
      </c>
      <c r="D13" s="213">
        <v>0</v>
      </c>
      <c r="E13" s="213">
        <v>0</v>
      </c>
      <c r="F13" s="213">
        <v>0</v>
      </c>
      <c r="G13" s="213">
        <v>0</v>
      </c>
      <c r="H13" s="213">
        <v>0</v>
      </c>
      <c r="I13" s="213">
        <v>1.2297506448839211</v>
      </c>
      <c r="J13" s="213">
        <v>1.2441100601891659</v>
      </c>
      <c r="K13" s="213">
        <v>13.66199484092863</v>
      </c>
      <c r="L13" s="213">
        <v>5.1401547721410141</v>
      </c>
      <c r="M13" s="213">
        <v>3.0377472055030088</v>
      </c>
      <c r="N13" s="213">
        <v>0</v>
      </c>
      <c r="O13" s="213">
        <v>15.48185726569217</v>
      </c>
      <c r="P13" s="213">
        <v>41.316938950988821</v>
      </c>
      <c r="Q13" s="213">
        <v>44.207308684436804</v>
      </c>
      <c r="R13" s="213">
        <v>2.1830610490111781</v>
      </c>
      <c r="S13" s="213">
        <v>153.61556319862419</v>
      </c>
      <c r="T13" s="213">
        <v>162.56835769561471</v>
      </c>
      <c r="U13" s="213">
        <v>128.03379191745489</v>
      </c>
      <c r="V13" s="213">
        <v>65.735425623387783</v>
      </c>
      <c r="W13" s="213">
        <v>46.439466895958716</v>
      </c>
      <c r="X13" s="213">
        <v>19.838607050730872</v>
      </c>
      <c r="Y13" s="213">
        <v>0</v>
      </c>
      <c r="DA13" s="85" t="s">
        <v>3030</v>
      </c>
    </row>
    <row r="14" spans="1:105" ht="12" customHeight="1" x14ac:dyDescent="0.25">
      <c r="A14" s="14" t="s">
        <v>29</v>
      </c>
      <c r="B14" s="204">
        <f t="shared" ref="B14:Y14" si="2">B15+B16+B17+B18+B19</f>
        <v>550.29148753224422</v>
      </c>
      <c r="C14" s="204">
        <f t="shared" si="2"/>
        <v>551.52407566637999</v>
      </c>
      <c r="D14" s="204">
        <f t="shared" si="2"/>
        <v>572.88142734307837</v>
      </c>
      <c r="E14" s="204">
        <f t="shared" si="2"/>
        <v>558.07067927772994</v>
      </c>
      <c r="F14" s="204">
        <f t="shared" si="2"/>
        <v>343.73035253654331</v>
      </c>
      <c r="G14" s="204">
        <f t="shared" si="2"/>
        <v>552.64883920894226</v>
      </c>
      <c r="H14" s="204">
        <f t="shared" si="2"/>
        <v>639.73912295786727</v>
      </c>
      <c r="I14" s="204">
        <f t="shared" si="2"/>
        <v>582.5163370593292</v>
      </c>
      <c r="J14" s="204">
        <f t="shared" si="2"/>
        <v>554.21805674978509</v>
      </c>
      <c r="K14" s="204">
        <f t="shared" si="2"/>
        <v>438.12459157351657</v>
      </c>
      <c r="L14" s="204">
        <f t="shared" si="2"/>
        <v>350.44901117798793</v>
      </c>
      <c r="M14" s="204">
        <f t="shared" si="2"/>
        <v>216.39922613929485</v>
      </c>
      <c r="N14" s="204">
        <f t="shared" si="2"/>
        <v>374.859071367154</v>
      </c>
      <c r="O14" s="204">
        <f t="shared" si="2"/>
        <v>203.53499570077381</v>
      </c>
      <c r="P14" s="204">
        <f t="shared" si="2"/>
        <v>252.0062768701633</v>
      </c>
      <c r="Q14" s="204">
        <f t="shared" si="2"/>
        <v>260.62863284608761</v>
      </c>
      <c r="R14" s="204">
        <f t="shared" si="2"/>
        <v>270.30670679277722</v>
      </c>
      <c r="S14" s="204">
        <f t="shared" si="2"/>
        <v>267.24170249355114</v>
      </c>
      <c r="T14" s="204">
        <f t="shared" si="2"/>
        <v>259.88804815133278</v>
      </c>
      <c r="U14" s="204">
        <f t="shared" si="2"/>
        <v>178.91960447119516</v>
      </c>
      <c r="V14" s="204">
        <f t="shared" si="2"/>
        <v>146.51315563198622</v>
      </c>
      <c r="W14" s="204">
        <f t="shared" si="2"/>
        <v>101.94858125537404</v>
      </c>
      <c r="X14" s="204">
        <f t="shared" si="2"/>
        <v>116.50722269991402</v>
      </c>
      <c r="Y14" s="204">
        <f t="shared" si="2"/>
        <v>125.61900257953567</v>
      </c>
      <c r="DA14" s="71"/>
    </row>
    <row r="15" spans="1:105" ht="12" customHeight="1" x14ac:dyDescent="0.25">
      <c r="A15" s="18" t="s">
        <v>30</v>
      </c>
      <c r="B15" s="204">
        <v>0</v>
      </c>
      <c r="C15" s="204">
        <v>0</v>
      </c>
      <c r="D15" s="204">
        <v>0</v>
      </c>
      <c r="E15" s="204">
        <v>0</v>
      </c>
      <c r="F15" s="204">
        <v>0</v>
      </c>
      <c r="G15" s="204">
        <v>0</v>
      </c>
      <c r="H15" s="204">
        <v>0</v>
      </c>
      <c r="I15" s="204">
        <v>0</v>
      </c>
      <c r="J15" s="204">
        <v>0</v>
      </c>
      <c r="K15" s="204">
        <v>0</v>
      </c>
      <c r="L15" s="204">
        <v>0</v>
      </c>
      <c r="M15" s="204">
        <v>0</v>
      </c>
      <c r="N15" s="204">
        <v>0</v>
      </c>
      <c r="O15" s="204">
        <v>0</v>
      </c>
      <c r="P15" s="204">
        <v>0</v>
      </c>
      <c r="Q15" s="204">
        <v>0</v>
      </c>
      <c r="R15" s="204">
        <v>0</v>
      </c>
      <c r="S15" s="204">
        <v>0</v>
      </c>
      <c r="T15" s="204">
        <v>0</v>
      </c>
      <c r="U15" s="204">
        <v>0</v>
      </c>
      <c r="V15" s="204">
        <v>0</v>
      </c>
      <c r="W15" s="204">
        <v>0</v>
      </c>
      <c r="X15" s="204">
        <v>0</v>
      </c>
      <c r="Y15" s="204">
        <v>0</v>
      </c>
      <c r="DA15" s="71" t="s">
        <v>3031</v>
      </c>
    </row>
    <row r="16" spans="1:105" ht="12" customHeight="1" x14ac:dyDescent="0.25">
      <c r="A16" s="18" t="s">
        <v>31</v>
      </c>
      <c r="B16" s="204">
        <v>149.12579535683579</v>
      </c>
      <c r="C16" s="204">
        <v>151.38538263112639</v>
      </c>
      <c r="D16" s="204">
        <v>153.6447979363715</v>
      </c>
      <c r="E16" s="204">
        <v>150.25554600171969</v>
      </c>
      <c r="F16" s="204">
        <v>138.95812553740319</v>
      </c>
      <c r="G16" s="204">
        <v>134.43920894239031</v>
      </c>
      <c r="H16" s="204">
        <v>128.7904557179707</v>
      </c>
      <c r="I16" s="204">
        <v>122.01203783319001</v>
      </c>
      <c r="J16" s="204">
        <v>119.7525365434222</v>
      </c>
      <c r="K16" s="204">
        <v>101.0796216680997</v>
      </c>
      <c r="L16" s="204">
        <v>67.02012037833191</v>
      </c>
      <c r="M16" s="204">
        <v>12.085640584694749</v>
      </c>
      <c r="N16" s="204">
        <v>54.934565778159929</v>
      </c>
      <c r="O16" s="204">
        <v>20.875150472914871</v>
      </c>
      <c r="P16" s="204">
        <v>19.77644024075666</v>
      </c>
      <c r="Q16" s="204">
        <v>21.973774720550299</v>
      </c>
      <c r="R16" s="204">
        <v>29.664660361134992</v>
      </c>
      <c r="S16" s="204">
        <v>36.58744625967325</v>
      </c>
      <c r="T16" s="204">
        <v>41.052536543422178</v>
      </c>
      <c r="U16" s="204">
        <v>45.959329320722283</v>
      </c>
      <c r="V16" s="204">
        <v>37.955374032674108</v>
      </c>
      <c r="W16" s="204">
        <v>22.947291487532251</v>
      </c>
      <c r="X16" s="204">
        <v>26.94325021496131</v>
      </c>
      <c r="Y16" s="204">
        <v>26.616852966466041</v>
      </c>
      <c r="DA16" s="71" t="s">
        <v>3032</v>
      </c>
    </row>
    <row r="17" spans="1:105" ht="12" customHeight="1" x14ac:dyDescent="0.25">
      <c r="A17" s="18" t="s">
        <v>71</v>
      </c>
      <c r="B17" s="204">
        <v>329.67901977644021</v>
      </c>
      <c r="C17" s="204">
        <v>328.65202063628539</v>
      </c>
      <c r="D17" s="204">
        <v>339.94935511607918</v>
      </c>
      <c r="E17" s="204">
        <v>371.78753224419597</v>
      </c>
      <c r="F17" s="204">
        <v>173.5693035253654</v>
      </c>
      <c r="G17" s="204">
        <v>384.11195184866727</v>
      </c>
      <c r="H17" s="204">
        <v>432.38271711091988</v>
      </c>
      <c r="I17" s="204">
        <v>384.11186586414442</v>
      </c>
      <c r="J17" s="204">
        <v>369.73344797936369</v>
      </c>
      <c r="K17" s="204">
        <v>294.05270851246758</v>
      </c>
      <c r="L17" s="204">
        <v>245.21358555460009</v>
      </c>
      <c r="M17" s="204">
        <v>169.9197764402407</v>
      </c>
      <c r="N17" s="204">
        <v>204.51410146173691</v>
      </c>
      <c r="O17" s="204">
        <v>128.20292347377469</v>
      </c>
      <c r="P17" s="204">
        <v>157.70997420464309</v>
      </c>
      <c r="Q17" s="204">
        <v>162.79733447979359</v>
      </c>
      <c r="R17" s="204">
        <v>154.65752364574371</v>
      </c>
      <c r="S17" s="204">
        <v>146.91238177128119</v>
      </c>
      <c r="T17" s="204">
        <v>146.55012897678421</v>
      </c>
      <c r="U17" s="204">
        <v>59.838177128116939</v>
      </c>
      <c r="V17" s="204">
        <v>46.841874462596728</v>
      </c>
      <c r="W17" s="204">
        <v>46.587532244196041</v>
      </c>
      <c r="X17" s="204">
        <v>53.174806534823723</v>
      </c>
      <c r="Y17" s="204">
        <v>60.296130696474627</v>
      </c>
      <c r="DA17" s="71" t="s">
        <v>3033</v>
      </c>
    </row>
    <row r="18" spans="1:105" ht="12" customHeight="1" x14ac:dyDescent="0.25">
      <c r="A18" s="18" t="s">
        <v>32</v>
      </c>
      <c r="B18" s="204">
        <v>70.440498710232148</v>
      </c>
      <c r="C18" s="204">
        <v>70.440498710232148</v>
      </c>
      <c r="D18" s="204">
        <v>77.195012897678424</v>
      </c>
      <c r="E18" s="204">
        <v>31.842992261392951</v>
      </c>
      <c r="F18" s="204">
        <v>27.018314703353401</v>
      </c>
      <c r="G18" s="204">
        <v>29.913069647463459</v>
      </c>
      <c r="H18" s="204">
        <v>73.335253654342225</v>
      </c>
      <c r="I18" s="204">
        <v>74.300171969045564</v>
      </c>
      <c r="J18" s="204">
        <v>63.685898538263118</v>
      </c>
      <c r="K18" s="204">
        <v>42.992261392949267</v>
      </c>
      <c r="L18" s="204">
        <v>38.21530524505588</v>
      </c>
      <c r="M18" s="204">
        <v>34.393809114359406</v>
      </c>
      <c r="N18" s="204">
        <v>100.3153052450559</v>
      </c>
      <c r="O18" s="204">
        <v>54.456921754084249</v>
      </c>
      <c r="P18" s="204">
        <v>70.698366294067057</v>
      </c>
      <c r="Q18" s="204">
        <v>73.5645743766122</v>
      </c>
      <c r="R18" s="204">
        <v>84.07377472055029</v>
      </c>
      <c r="S18" s="204">
        <v>83.66190885640583</v>
      </c>
      <c r="T18" s="204">
        <v>72.214531384350821</v>
      </c>
      <c r="U18" s="204">
        <v>71.142648323301799</v>
      </c>
      <c r="V18" s="204">
        <v>58.711177987962159</v>
      </c>
      <c r="W18" s="204">
        <v>31.16362854686156</v>
      </c>
      <c r="X18" s="204">
        <v>36.382889079965608</v>
      </c>
      <c r="Y18" s="204">
        <v>38.677558039552878</v>
      </c>
      <c r="DA18" s="71" t="s">
        <v>3034</v>
      </c>
    </row>
    <row r="19" spans="1:105" ht="12" customHeight="1" x14ac:dyDescent="0.25">
      <c r="A19" s="18" t="s">
        <v>33</v>
      </c>
      <c r="B19" s="204">
        <v>1.0461736887360269</v>
      </c>
      <c r="C19" s="204">
        <v>1.0461736887360269</v>
      </c>
      <c r="D19" s="204">
        <v>2.0922613929492688</v>
      </c>
      <c r="E19" s="204">
        <v>4.184608770421324</v>
      </c>
      <c r="F19" s="204">
        <v>4.184608770421324</v>
      </c>
      <c r="G19" s="204">
        <v>4.184608770421324</v>
      </c>
      <c r="H19" s="204">
        <v>5.2306964746345654</v>
      </c>
      <c r="I19" s="204">
        <v>2.0922613929492688</v>
      </c>
      <c r="J19" s="204">
        <v>1.0461736887360269</v>
      </c>
      <c r="K19" s="204">
        <v>0</v>
      </c>
      <c r="L19" s="204">
        <v>0</v>
      </c>
      <c r="M19" s="204">
        <v>0</v>
      </c>
      <c r="N19" s="204">
        <v>15.095098882201199</v>
      </c>
      <c r="O19" s="204">
        <v>0</v>
      </c>
      <c r="P19" s="204">
        <v>3.8214961306964752</v>
      </c>
      <c r="Q19" s="204">
        <v>2.2929492691315558</v>
      </c>
      <c r="R19" s="204">
        <v>1.9107480653482369</v>
      </c>
      <c r="S19" s="204">
        <v>7.9965606190885635E-2</v>
      </c>
      <c r="T19" s="204">
        <v>7.0851246775580384E-2</v>
      </c>
      <c r="U19" s="204">
        <v>1.979449699054171</v>
      </c>
      <c r="V19" s="204">
        <v>3.0047291487532242</v>
      </c>
      <c r="W19" s="204">
        <v>1.250128976784179</v>
      </c>
      <c r="X19" s="204">
        <v>6.2768701633705926E-3</v>
      </c>
      <c r="Y19" s="204">
        <v>2.8460877042132411E-2</v>
      </c>
      <c r="DA19" s="71" t="s">
        <v>3035</v>
      </c>
    </row>
    <row r="20" spans="1:105" ht="12" customHeight="1" x14ac:dyDescent="0.25">
      <c r="A20" s="14" t="s">
        <v>34</v>
      </c>
      <c r="B20" s="204">
        <f t="shared" ref="B20:Y20" si="3">B21+B22</f>
        <v>5.180653482373172</v>
      </c>
      <c r="C20" s="204">
        <f t="shared" si="3"/>
        <v>17.025021496130691</v>
      </c>
      <c r="D20" s="204">
        <f t="shared" si="3"/>
        <v>9.8023215821152192</v>
      </c>
      <c r="E20" s="204">
        <f t="shared" si="3"/>
        <v>8.6629406706792764</v>
      </c>
      <c r="F20" s="204">
        <f t="shared" si="3"/>
        <v>12.747291487532239</v>
      </c>
      <c r="G20" s="204">
        <f t="shared" si="3"/>
        <v>13.2847807394669</v>
      </c>
      <c r="H20" s="204">
        <f t="shared" si="3"/>
        <v>10.769647463456581</v>
      </c>
      <c r="I20" s="204">
        <f t="shared" si="3"/>
        <v>20.937145313843509</v>
      </c>
      <c r="J20" s="204">
        <f t="shared" si="3"/>
        <v>13.75760963026655</v>
      </c>
      <c r="K20" s="204">
        <f t="shared" si="3"/>
        <v>11.82278589853826</v>
      </c>
      <c r="L20" s="204">
        <f t="shared" si="3"/>
        <v>11.47876182287188</v>
      </c>
      <c r="M20" s="204">
        <f t="shared" si="3"/>
        <v>82.545399828030952</v>
      </c>
      <c r="N20" s="204">
        <f t="shared" si="3"/>
        <v>42.024591573516773</v>
      </c>
      <c r="O20" s="204">
        <f t="shared" si="3"/>
        <v>10.51169389509888</v>
      </c>
      <c r="P20" s="204">
        <f t="shared" si="3"/>
        <v>8.6199484092863283</v>
      </c>
      <c r="Q20" s="204">
        <f t="shared" si="3"/>
        <v>28.826139294926911</v>
      </c>
      <c r="R20" s="204">
        <f t="shared" si="3"/>
        <v>110.146173688736</v>
      </c>
      <c r="S20" s="204">
        <f t="shared" si="3"/>
        <v>17.37231298366294</v>
      </c>
      <c r="T20" s="204">
        <f t="shared" si="3"/>
        <v>31.520894239036981</v>
      </c>
      <c r="U20" s="204">
        <f t="shared" si="3"/>
        <v>22.547291487532249</v>
      </c>
      <c r="V20" s="204">
        <f t="shared" si="3"/>
        <v>63.570851246775568</v>
      </c>
      <c r="W20" s="204">
        <f t="shared" si="3"/>
        <v>11.70171969045572</v>
      </c>
      <c r="X20" s="204">
        <f t="shared" si="3"/>
        <v>9.5478073946689612</v>
      </c>
      <c r="Y20" s="204">
        <f t="shared" si="3"/>
        <v>8.3149613069647454</v>
      </c>
      <c r="DA20" s="71"/>
    </row>
    <row r="21" spans="1:105" ht="12" customHeight="1" x14ac:dyDescent="0.25">
      <c r="A21" s="18" t="s">
        <v>73</v>
      </c>
      <c r="B21" s="204">
        <v>5.180653482373172</v>
      </c>
      <c r="C21" s="204">
        <v>17.025021496130691</v>
      </c>
      <c r="D21" s="204">
        <v>9.8023215821152192</v>
      </c>
      <c r="E21" s="204">
        <v>8.6629406706792764</v>
      </c>
      <c r="F21" s="204">
        <v>12.747291487532239</v>
      </c>
      <c r="G21" s="204">
        <v>13.2847807394669</v>
      </c>
      <c r="H21" s="204">
        <v>10.769647463456581</v>
      </c>
      <c r="I21" s="204">
        <v>20.937145313843509</v>
      </c>
      <c r="J21" s="204">
        <v>13.75760963026655</v>
      </c>
      <c r="K21" s="204">
        <v>11.82278589853826</v>
      </c>
      <c r="L21" s="204">
        <v>11.47876182287188</v>
      </c>
      <c r="M21" s="204">
        <v>82.545399828030952</v>
      </c>
      <c r="N21" s="204">
        <v>42.024591573516773</v>
      </c>
      <c r="O21" s="204">
        <v>10.51169389509888</v>
      </c>
      <c r="P21" s="204">
        <v>8.6199484092863283</v>
      </c>
      <c r="Q21" s="204">
        <v>28.826139294926911</v>
      </c>
      <c r="R21" s="204">
        <v>110.146173688736</v>
      </c>
      <c r="S21" s="204">
        <v>17.37231298366294</v>
      </c>
      <c r="T21" s="204">
        <v>31.520894239036981</v>
      </c>
      <c r="U21" s="204">
        <v>22.547291487532249</v>
      </c>
      <c r="V21" s="204">
        <v>63.570851246775568</v>
      </c>
      <c r="W21" s="204">
        <v>11.70171969045572</v>
      </c>
      <c r="X21" s="204">
        <v>9.5478073946689612</v>
      </c>
      <c r="Y21" s="204">
        <v>8.3149613069647454</v>
      </c>
      <c r="DA21" s="71" t="s">
        <v>3036</v>
      </c>
    </row>
    <row r="22" spans="1:105" ht="12" customHeight="1" x14ac:dyDescent="0.25">
      <c r="A22" s="18" t="s">
        <v>36</v>
      </c>
      <c r="B22" s="204">
        <v>0</v>
      </c>
      <c r="C22" s="204">
        <v>0</v>
      </c>
      <c r="D22" s="204">
        <v>0</v>
      </c>
      <c r="E22" s="204">
        <v>0</v>
      </c>
      <c r="F22" s="204">
        <v>0</v>
      </c>
      <c r="G22" s="204">
        <v>0</v>
      </c>
      <c r="H22" s="204">
        <v>0</v>
      </c>
      <c r="I22" s="204">
        <v>0</v>
      </c>
      <c r="J22" s="204">
        <v>0</v>
      </c>
      <c r="K22" s="204">
        <v>0</v>
      </c>
      <c r="L22" s="204">
        <v>0</v>
      </c>
      <c r="M22" s="204">
        <v>0</v>
      </c>
      <c r="N22" s="204">
        <v>0</v>
      </c>
      <c r="O22" s="204">
        <v>0</v>
      </c>
      <c r="P22" s="204">
        <v>0</v>
      </c>
      <c r="Q22" s="204">
        <v>0</v>
      </c>
      <c r="R22" s="204">
        <v>0</v>
      </c>
      <c r="S22" s="204">
        <v>0</v>
      </c>
      <c r="T22" s="204">
        <v>0</v>
      </c>
      <c r="U22" s="204">
        <v>0</v>
      </c>
      <c r="V22" s="204">
        <v>0</v>
      </c>
      <c r="W22" s="204">
        <v>0</v>
      </c>
      <c r="X22" s="204">
        <v>0</v>
      </c>
      <c r="Y22" s="204">
        <v>0</v>
      </c>
      <c r="DA22" s="71" t="s">
        <v>3037</v>
      </c>
    </row>
    <row r="23" spans="1:105" ht="12" customHeight="1" x14ac:dyDescent="0.25">
      <c r="A23" s="14" t="s">
        <v>37</v>
      </c>
      <c r="B23" s="204">
        <f t="shared" ref="B23:Y23" si="4">B24+B25+B26+B27+B28+B29</f>
        <v>0.85984522785898532</v>
      </c>
      <c r="C23" s="204">
        <f t="shared" si="4"/>
        <v>0.88374892519346515</v>
      </c>
      <c r="D23" s="204">
        <f t="shared" si="4"/>
        <v>0.88374892519346515</v>
      </c>
      <c r="E23" s="204">
        <f t="shared" si="4"/>
        <v>0.90765262252794487</v>
      </c>
      <c r="F23" s="204">
        <f t="shared" si="4"/>
        <v>0.95537403267411869</v>
      </c>
      <c r="G23" s="204">
        <f t="shared" si="4"/>
        <v>0.88374892519346515</v>
      </c>
      <c r="H23" s="204">
        <f t="shared" si="4"/>
        <v>0.95537403267411869</v>
      </c>
      <c r="I23" s="204">
        <f t="shared" si="4"/>
        <v>1.050902837489252</v>
      </c>
      <c r="J23" s="204">
        <f t="shared" si="4"/>
        <v>1.218142734307825</v>
      </c>
      <c r="K23" s="204">
        <f t="shared" si="4"/>
        <v>1.3136715391229581</v>
      </c>
      <c r="L23" s="204">
        <f t="shared" si="4"/>
        <v>1.337575236457438</v>
      </c>
      <c r="M23" s="204">
        <f t="shared" si="4"/>
        <v>1.337575236457438</v>
      </c>
      <c r="N23" s="204">
        <f t="shared" si="4"/>
        <v>12.94548581255374</v>
      </c>
      <c r="O23" s="204">
        <f t="shared" si="4"/>
        <v>10.270335339638864</v>
      </c>
      <c r="P23" s="204">
        <f t="shared" si="4"/>
        <v>12.052192605331042</v>
      </c>
      <c r="Q23" s="204">
        <f t="shared" si="4"/>
        <v>11.221066208082544</v>
      </c>
      <c r="R23" s="204">
        <f t="shared" si="4"/>
        <v>12.123817712811697</v>
      </c>
      <c r="S23" s="204">
        <f t="shared" si="4"/>
        <v>1.6002579535683581</v>
      </c>
      <c r="T23" s="204">
        <f t="shared" si="4"/>
        <v>5.4557179707652619</v>
      </c>
      <c r="U23" s="204">
        <f t="shared" si="4"/>
        <v>4.9137575236457431</v>
      </c>
      <c r="V23" s="204">
        <f t="shared" si="4"/>
        <v>4.1611349957007731</v>
      </c>
      <c r="W23" s="204">
        <f t="shared" si="4"/>
        <v>4.224161650902837</v>
      </c>
      <c r="X23" s="204">
        <f t="shared" si="4"/>
        <v>1.877300085984523</v>
      </c>
      <c r="Y23" s="204">
        <f t="shared" si="4"/>
        <v>1.9741186586414443</v>
      </c>
      <c r="DA23" s="71"/>
    </row>
    <row r="24" spans="1:105" ht="12" customHeight="1" x14ac:dyDescent="0.25">
      <c r="A24" s="18" t="s">
        <v>38</v>
      </c>
      <c r="B24" s="204">
        <v>0</v>
      </c>
      <c r="C24" s="204">
        <v>0</v>
      </c>
      <c r="D24" s="204">
        <v>0</v>
      </c>
      <c r="E24" s="204">
        <v>0</v>
      </c>
      <c r="F24" s="204">
        <v>0</v>
      </c>
      <c r="G24" s="204">
        <v>0</v>
      </c>
      <c r="H24" s="204">
        <v>0</v>
      </c>
      <c r="I24" s="204">
        <v>0</v>
      </c>
      <c r="J24" s="204">
        <v>0</v>
      </c>
      <c r="K24" s="204">
        <v>0</v>
      </c>
      <c r="L24" s="204">
        <v>0</v>
      </c>
      <c r="M24" s="204">
        <v>0</v>
      </c>
      <c r="N24" s="204">
        <v>0</v>
      </c>
      <c r="O24" s="204">
        <v>0</v>
      </c>
      <c r="P24" s="204">
        <v>0</v>
      </c>
      <c r="Q24" s="204">
        <v>0</v>
      </c>
      <c r="R24" s="204">
        <v>0</v>
      </c>
      <c r="S24" s="204">
        <v>0</v>
      </c>
      <c r="T24" s="204">
        <v>0</v>
      </c>
      <c r="U24" s="204">
        <v>0</v>
      </c>
      <c r="V24" s="204">
        <v>0</v>
      </c>
      <c r="W24" s="204">
        <v>0</v>
      </c>
      <c r="X24" s="204">
        <v>0</v>
      </c>
      <c r="Y24" s="204">
        <v>0</v>
      </c>
      <c r="DA24" s="71" t="s">
        <v>3038</v>
      </c>
    </row>
    <row r="25" spans="1:105" ht="12" customHeight="1" x14ac:dyDescent="0.25">
      <c r="A25" s="18" t="s">
        <v>74</v>
      </c>
      <c r="B25" s="204">
        <v>0</v>
      </c>
      <c r="C25" s="204">
        <v>0</v>
      </c>
      <c r="D25" s="204">
        <v>0</v>
      </c>
      <c r="E25" s="204">
        <v>0</v>
      </c>
      <c r="F25" s="204">
        <v>0</v>
      </c>
      <c r="G25" s="204">
        <v>0</v>
      </c>
      <c r="H25" s="204">
        <v>0</v>
      </c>
      <c r="I25" s="204">
        <v>0</v>
      </c>
      <c r="J25" s="204">
        <v>0</v>
      </c>
      <c r="K25" s="204">
        <v>0</v>
      </c>
      <c r="L25" s="204">
        <v>0</v>
      </c>
      <c r="M25" s="204">
        <v>0</v>
      </c>
      <c r="N25" s="204">
        <v>0</v>
      </c>
      <c r="O25" s="204">
        <v>0</v>
      </c>
      <c r="P25" s="204">
        <v>0</v>
      </c>
      <c r="Q25" s="204">
        <v>0</v>
      </c>
      <c r="R25" s="204">
        <v>0</v>
      </c>
      <c r="S25" s="204">
        <v>0</v>
      </c>
      <c r="T25" s="204">
        <v>0</v>
      </c>
      <c r="U25" s="204">
        <v>0</v>
      </c>
      <c r="V25" s="204">
        <v>0</v>
      </c>
      <c r="W25" s="204">
        <v>0</v>
      </c>
      <c r="X25" s="204">
        <v>0</v>
      </c>
      <c r="Y25" s="204">
        <v>0</v>
      </c>
      <c r="DA25" s="71" t="s">
        <v>3039</v>
      </c>
    </row>
    <row r="26" spans="1:105" ht="12" customHeight="1" x14ac:dyDescent="0.25">
      <c r="A26" s="18" t="s">
        <v>75</v>
      </c>
      <c r="B26" s="204">
        <v>0</v>
      </c>
      <c r="C26" s="204">
        <v>0</v>
      </c>
      <c r="D26" s="204">
        <v>0</v>
      </c>
      <c r="E26" s="204">
        <v>0</v>
      </c>
      <c r="F26" s="204">
        <v>0</v>
      </c>
      <c r="G26" s="204">
        <v>0</v>
      </c>
      <c r="H26" s="204">
        <v>0</v>
      </c>
      <c r="I26" s="204">
        <v>0</v>
      </c>
      <c r="J26" s="204">
        <v>0</v>
      </c>
      <c r="K26" s="204">
        <v>0</v>
      </c>
      <c r="L26" s="204">
        <v>0</v>
      </c>
      <c r="M26" s="204">
        <v>0</v>
      </c>
      <c r="N26" s="204">
        <v>11.488478073946689</v>
      </c>
      <c r="O26" s="204">
        <v>8.7895098882201204</v>
      </c>
      <c r="P26" s="204">
        <v>10.54746345657782</v>
      </c>
      <c r="Q26" s="204">
        <v>9.66852966466036</v>
      </c>
      <c r="R26" s="204">
        <v>10.54746345657782</v>
      </c>
      <c r="S26" s="204">
        <v>0</v>
      </c>
      <c r="T26" s="204">
        <v>3.8076526225279448</v>
      </c>
      <c r="U26" s="204">
        <v>3.217970765262252</v>
      </c>
      <c r="V26" s="204">
        <v>2.4294926913155619</v>
      </c>
      <c r="W26" s="204">
        <v>2.4328460877042128</v>
      </c>
      <c r="X26" s="204">
        <v>0</v>
      </c>
      <c r="Y26" s="204">
        <v>0</v>
      </c>
      <c r="DA26" s="71" t="s">
        <v>3040</v>
      </c>
    </row>
    <row r="27" spans="1:105" ht="12" customHeight="1" x14ac:dyDescent="0.25">
      <c r="A27" s="18" t="s">
        <v>76</v>
      </c>
      <c r="B27" s="204">
        <v>0.85984522785898532</v>
      </c>
      <c r="C27" s="204">
        <v>0.88374892519346515</v>
      </c>
      <c r="D27" s="204">
        <v>0.88374892519346515</v>
      </c>
      <c r="E27" s="204">
        <v>0.90765262252794487</v>
      </c>
      <c r="F27" s="204">
        <v>0.95537403267411869</v>
      </c>
      <c r="G27" s="204">
        <v>0.88374892519346515</v>
      </c>
      <c r="H27" s="204">
        <v>0.95537403267411869</v>
      </c>
      <c r="I27" s="204">
        <v>1.050902837489252</v>
      </c>
      <c r="J27" s="204">
        <v>1.218142734307825</v>
      </c>
      <c r="K27" s="204">
        <v>1.3136715391229581</v>
      </c>
      <c r="L27" s="204">
        <v>1.337575236457438</v>
      </c>
      <c r="M27" s="204">
        <v>1.337575236457438</v>
      </c>
      <c r="N27" s="204">
        <v>1.337575236457438</v>
      </c>
      <c r="O27" s="204">
        <v>1.361392949269131</v>
      </c>
      <c r="P27" s="204">
        <v>1.385296646603611</v>
      </c>
      <c r="Q27" s="204">
        <v>1.4331040412725711</v>
      </c>
      <c r="R27" s="204">
        <v>1.4569217540842649</v>
      </c>
      <c r="S27" s="204">
        <v>1.4808254514187451</v>
      </c>
      <c r="T27" s="204">
        <v>1.5286328460877039</v>
      </c>
      <c r="U27" s="204">
        <v>1.5763542562338779</v>
      </c>
      <c r="V27" s="204">
        <v>1.612209802235598</v>
      </c>
      <c r="W27" s="204">
        <v>1.671883061049011</v>
      </c>
      <c r="X27" s="204">
        <v>1.75786758383491</v>
      </c>
      <c r="Y27" s="204">
        <v>1.8546861564918311</v>
      </c>
      <c r="DA27" s="71" t="s">
        <v>3041</v>
      </c>
    </row>
    <row r="28" spans="1:105" ht="12" customHeight="1" x14ac:dyDescent="0.25">
      <c r="A28" s="18" t="s">
        <v>77</v>
      </c>
      <c r="B28" s="204">
        <v>0</v>
      </c>
      <c r="C28" s="204">
        <v>0</v>
      </c>
      <c r="D28" s="204">
        <v>0</v>
      </c>
      <c r="E28" s="204">
        <v>0</v>
      </c>
      <c r="F28" s="204">
        <v>0</v>
      </c>
      <c r="G28" s="204">
        <v>0</v>
      </c>
      <c r="H28" s="204">
        <v>0</v>
      </c>
      <c r="I28" s="204">
        <v>0</v>
      </c>
      <c r="J28" s="204">
        <v>0</v>
      </c>
      <c r="K28" s="204">
        <v>0</v>
      </c>
      <c r="L28" s="204">
        <v>0</v>
      </c>
      <c r="M28" s="204">
        <v>0</v>
      </c>
      <c r="N28" s="204">
        <v>0.1194325021496131</v>
      </c>
      <c r="O28" s="204">
        <v>0.1194325021496131</v>
      </c>
      <c r="P28" s="204">
        <v>0.1194325021496131</v>
      </c>
      <c r="Q28" s="204">
        <v>0.1194325021496131</v>
      </c>
      <c r="R28" s="204">
        <v>0.1194325021496131</v>
      </c>
      <c r="S28" s="204">
        <v>0.1194325021496131</v>
      </c>
      <c r="T28" s="204">
        <v>0.1194325021496131</v>
      </c>
      <c r="U28" s="204">
        <v>0.1194325021496131</v>
      </c>
      <c r="V28" s="204">
        <v>0.1194325021496131</v>
      </c>
      <c r="W28" s="204">
        <v>0.1194325021496131</v>
      </c>
      <c r="X28" s="204">
        <v>0.1194325021496131</v>
      </c>
      <c r="Y28" s="204">
        <v>0.1194325021496131</v>
      </c>
      <c r="DA28" s="71" t="s">
        <v>3042</v>
      </c>
    </row>
    <row r="29" spans="1:105" ht="12" customHeight="1" x14ac:dyDescent="0.25">
      <c r="A29" s="18" t="s">
        <v>78</v>
      </c>
      <c r="B29" s="204">
        <v>0</v>
      </c>
      <c r="C29" s="204">
        <v>0</v>
      </c>
      <c r="D29" s="204">
        <v>0</v>
      </c>
      <c r="E29" s="204">
        <v>0</v>
      </c>
      <c r="F29" s="204">
        <v>0</v>
      </c>
      <c r="G29" s="204">
        <v>0</v>
      </c>
      <c r="H29" s="204">
        <v>0</v>
      </c>
      <c r="I29" s="204">
        <v>0</v>
      </c>
      <c r="J29" s="204">
        <v>0</v>
      </c>
      <c r="K29" s="204">
        <v>0</v>
      </c>
      <c r="L29" s="204">
        <v>0</v>
      </c>
      <c r="M29" s="204">
        <v>0</v>
      </c>
      <c r="N29" s="204">
        <v>0</v>
      </c>
      <c r="O29" s="204">
        <v>0</v>
      </c>
      <c r="P29" s="204">
        <v>0</v>
      </c>
      <c r="Q29" s="204">
        <v>0</v>
      </c>
      <c r="R29" s="204">
        <v>0</v>
      </c>
      <c r="S29" s="204">
        <v>0</v>
      </c>
      <c r="T29" s="204">
        <v>0</v>
      </c>
      <c r="U29" s="204">
        <v>0</v>
      </c>
      <c r="V29" s="204">
        <v>0</v>
      </c>
      <c r="W29" s="204">
        <v>0</v>
      </c>
      <c r="X29" s="204">
        <v>0</v>
      </c>
      <c r="Y29" s="204">
        <v>0</v>
      </c>
      <c r="DA29" s="71" t="s">
        <v>3043</v>
      </c>
    </row>
    <row r="30" spans="1:105" ht="12" customHeight="1" x14ac:dyDescent="0.25">
      <c r="A30" s="14" t="s">
        <v>39</v>
      </c>
      <c r="B30" s="204">
        <v>0</v>
      </c>
      <c r="C30" s="204">
        <v>0</v>
      </c>
      <c r="D30" s="204">
        <v>0</v>
      </c>
      <c r="E30" s="204">
        <v>0</v>
      </c>
      <c r="F30" s="204">
        <v>0</v>
      </c>
      <c r="G30" s="204">
        <v>0</v>
      </c>
      <c r="H30" s="204">
        <v>0</v>
      </c>
      <c r="I30" s="204">
        <v>0</v>
      </c>
      <c r="J30" s="204">
        <v>0</v>
      </c>
      <c r="K30" s="204">
        <v>0</v>
      </c>
      <c r="L30" s="204">
        <v>0</v>
      </c>
      <c r="M30" s="204">
        <v>0</v>
      </c>
      <c r="N30" s="204">
        <v>0</v>
      </c>
      <c r="O30" s="204">
        <v>0</v>
      </c>
      <c r="P30" s="204">
        <v>0</v>
      </c>
      <c r="Q30" s="204">
        <v>0</v>
      </c>
      <c r="R30" s="204">
        <v>0</v>
      </c>
      <c r="S30" s="204">
        <v>0</v>
      </c>
      <c r="T30" s="204">
        <v>0</v>
      </c>
      <c r="U30" s="204">
        <v>0</v>
      </c>
      <c r="V30" s="204">
        <v>0</v>
      </c>
      <c r="W30" s="204">
        <v>0</v>
      </c>
      <c r="X30" s="204">
        <v>0</v>
      </c>
      <c r="Y30" s="204">
        <v>0</v>
      </c>
      <c r="DA30" s="71" t="s">
        <v>3044</v>
      </c>
    </row>
    <row r="31" spans="1:105" ht="12" customHeight="1" x14ac:dyDescent="0.25">
      <c r="A31" s="21" t="s">
        <v>40</v>
      </c>
      <c r="B31" s="207">
        <v>153.48237317282889</v>
      </c>
      <c r="C31" s="207">
        <v>168.18572656921751</v>
      </c>
      <c r="D31" s="207">
        <v>163.45657781599311</v>
      </c>
      <c r="E31" s="207">
        <v>119.6044711951848</v>
      </c>
      <c r="F31" s="207">
        <v>91.40154772141014</v>
      </c>
      <c r="G31" s="207">
        <v>88.993981083404975</v>
      </c>
      <c r="H31" s="207">
        <v>98.280309544282005</v>
      </c>
      <c r="I31" s="207">
        <v>109.88822012037831</v>
      </c>
      <c r="J31" s="207">
        <v>175.15047291487531</v>
      </c>
      <c r="K31" s="207">
        <v>195.78675838349099</v>
      </c>
      <c r="L31" s="207">
        <v>115.9931212381772</v>
      </c>
      <c r="M31" s="207">
        <v>233.10404127257101</v>
      </c>
      <c r="N31" s="207">
        <v>71.969045571797068</v>
      </c>
      <c r="O31" s="207">
        <v>69.475494411006011</v>
      </c>
      <c r="P31" s="207">
        <v>195.27085124677549</v>
      </c>
      <c r="Q31" s="207">
        <v>223.2158211521926</v>
      </c>
      <c r="R31" s="207">
        <v>240.92863284608771</v>
      </c>
      <c r="S31" s="207">
        <v>258.68650042992249</v>
      </c>
      <c r="T31" s="207">
        <v>76.693895098882194</v>
      </c>
      <c r="U31" s="207">
        <v>133.0077386070507</v>
      </c>
      <c r="V31" s="207">
        <v>138.46749785038691</v>
      </c>
      <c r="W31" s="207">
        <v>195.23164230438519</v>
      </c>
      <c r="X31" s="207">
        <v>193.05236457437661</v>
      </c>
      <c r="Y31" s="207">
        <v>187.21986242476351</v>
      </c>
      <c r="DA31" s="86" t="s">
        <v>3045</v>
      </c>
    </row>
    <row r="32" spans="1:105" ht="12" customHeight="1" x14ac:dyDescent="0.25">
      <c r="A32" s="172"/>
      <c r="B32" s="172"/>
      <c r="C32" s="172"/>
      <c r="D32" s="172"/>
      <c r="E32" s="172"/>
      <c r="F32" s="172"/>
      <c r="G32" s="172"/>
      <c r="H32" s="172"/>
      <c r="I32" s="172"/>
      <c r="J32" s="172"/>
      <c r="K32" s="172"/>
      <c r="L32" s="172"/>
      <c r="M32" s="172"/>
      <c r="N32" s="172"/>
      <c r="O32" s="172"/>
      <c r="P32" s="172"/>
      <c r="Q32" s="172"/>
      <c r="R32" s="172"/>
      <c r="S32" s="172"/>
      <c r="T32" s="172"/>
      <c r="U32" s="172"/>
      <c r="V32" s="172"/>
      <c r="W32" s="172"/>
      <c r="X32" s="172"/>
      <c r="Y32" s="172"/>
      <c r="DA32" s="176"/>
    </row>
    <row r="33" spans="1:105" ht="12" customHeight="1" x14ac:dyDescent="0.25">
      <c r="A33" s="30" t="s">
        <v>84</v>
      </c>
      <c r="B33" s="203">
        <f>OIS_emi!B5</f>
        <v>1660.3593681590719</v>
      </c>
      <c r="C33" s="203">
        <f>OIS_emi!C5</f>
        <v>1690.9627143591019</v>
      </c>
      <c r="D33" s="203">
        <f>OIS_emi!D5</f>
        <v>1740.0538331988339</v>
      </c>
      <c r="E33" s="203">
        <f>OIS_emi!E5</f>
        <v>1686.5306711937039</v>
      </c>
      <c r="F33" s="203">
        <f>OIS_emi!F5</f>
        <v>1035.686919597945</v>
      </c>
      <c r="G33" s="203">
        <f>OIS_emi!G5</f>
        <v>1687.58314235885</v>
      </c>
      <c r="H33" s="203">
        <f>OIS_emi!H5</f>
        <v>1960.3707112775051</v>
      </c>
      <c r="I33" s="203">
        <f>OIS_emi!I5</f>
        <v>1815.2595381847971</v>
      </c>
      <c r="J33" s="203">
        <f>OIS_emi!J5</f>
        <v>1710.3319078701279</v>
      </c>
      <c r="K33" s="203">
        <f>OIS_emi!K5</f>
        <v>1401.6339309922321</v>
      </c>
      <c r="L33" s="203">
        <f>OIS_emi!L5</f>
        <v>1109.6841606425139</v>
      </c>
      <c r="M33" s="203">
        <f>OIS_emi!M5</f>
        <v>880.14834886108304</v>
      </c>
      <c r="N33" s="203">
        <f>OIS_emi!N5</f>
        <v>1259.3818115928441</v>
      </c>
      <c r="O33" s="203">
        <f>OIS_emi!O5</f>
        <v>732.45520956297219</v>
      </c>
      <c r="P33" s="203">
        <f>OIS_emi!P5</f>
        <v>1015.767979739904</v>
      </c>
      <c r="Q33" s="203">
        <f>OIS_emi!Q5</f>
        <v>1102.9502572843139</v>
      </c>
      <c r="R33" s="203">
        <f>OIS_emi!R5</f>
        <v>1106.2194525240161</v>
      </c>
      <c r="S33" s="203">
        <f>OIS_emi!S5</f>
        <v>1477.36282046317</v>
      </c>
      <c r="T33" s="203">
        <f>OIS_emi!T5</f>
        <v>1520.0133255728081</v>
      </c>
      <c r="U33" s="203">
        <f>OIS_emi!U5</f>
        <v>1106.598420005017</v>
      </c>
      <c r="V33" s="203">
        <f>OIS_emi!V5</f>
        <v>849.36021244169797</v>
      </c>
      <c r="W33" s="203">
        <f>OIS_emi!W5</f>
        <v>519.48091213388307</v>
      </c>
      <c r="X33" s="203">
        <f>OIS_emi!X5</f>
        <v>456.54392799406611</v>
      </c>
      <c r="Y33" s="203">
        <f>OIS_emi!Y5</f>
        <v>402.35888880579728</v>
      </c>
      <c r="DA33" s="112"/>
    </row>
    <row r="34" spans="1:105" ht="12" customHeight="1" x14ac:dyDescent="0.25">
      <c r="A34" s="172"/>
      <c r="B34" s="172"/>
      <c r="C34" s="172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2"/>
      <c r="O34" s="172"/>
      <c r="P34" s="172"/>
      <c r="Q34" s="172"/>
      <c r="R34" s="172"/>
      <c r="S34" s="172"/>
      <c r="T34" s="172"/>
      <c r="U34" s="172"/>
      <c r="V34" s="172"/>
      <c r="W34" s="172"/>
      <c r="X34" s="172"/>
      <c r="Y34" s="172"/>
      <c r="DA34" s="176"/>
    </row>
    <row r="35" spans="1:105" ht="12" customHeight="1" x14ac:dyDescent="0.25">
      <c r="A35" s="115" t="s">
        <v>86</v>
      </c>
      <c r="B35" s="284">
        <f t="shared" ref="B35:Y35" si="5">IF(B$12=0,"",B$12/B$3*1000)</f>
        <v>53.207540876820545</v>
      </c>
      <c r="C35" s="284">
        <f t="shared" si="5"/>
        <v>51.750504409346803</v>
      </c>
      <c r="D35" s="284">
        <f t="shared" si="5"/>
        <v>51.498745598194816</v>
      </c>
      <c r="E35" s="284">
        <f t="shared" si="5"/>
        <v>36.480862476751867</v>
      </c>
      <c r="F35" s="284">
        <f t="shared" si="5"/>
        <v>21.511455335484687</v>
      </c>
      <c r="G35" s="284">
        <f t="shared" si="5"/>
        <v>40.524114896179626</v>
      </c>
      <c r="H35" s="284">
        <f t="shared" si="5"/>
        <v>31.462674274179829</v>
      </c>
      <c r="I35" s="284">
        <f t="shared" si="5"/>
        <v>34.931756499413439</v>
      </c>
      <c r="J35" s="284">
        <f t="shared" si="5"/>
        <v>46.634552184779068</v>
      </c>
      <c r="K35" s="284">
        <f t="shared" si="5"/>
        <v>45.415464450018597</v>
      </c>
      <c r="L35" s="284">
        <f t="shared" si="5"/>
        <v>41.281577415516857</v>
      </c>
      <c r="M35" s="284">
        <f t="shared" si="5"/>
        <v>62.99706563678474</v>
      </c>
      <c r="N35" s="284">
        <f t="shared" si="5"/>
        <v>76.372593832364416</v>
      </c>
      <c r="O35" s="284">
        <f t="shared" si="5"/>
        <v>45.455529367779867</v>
      </c>
      <c r="P35" s="284">
        <f t="shared" si="5"/>
        <v>96.292842356338411</v>
      </c>
      <c r="Q35" s="284">
        <f t="shared" si="5"/>
        <v>99.653420663576398</v>
      </c>
      <c r="R35" s="284">
        <f t="shared" si="5"/>
        <v>119.86691585882949</v>
      </c>
      <c r="S35" s="284">
        <f t="shared" si="5"/>
        <v>165.15942735093535</v>
      </c>
      <c r="T35" s="284">
        <f t="shared" si="5"/>
        <v>111.3899930705213</v>
      </c>
      <c r="U35" s="284">
        <f t="shared" si="5"/>
        <v>96.846648493357307</v>
      </c>
      <c r="V35" s="284">
        <f t="shared" si="5"/>
        <v>91.013914259538609</v>
      </c>
      <c r="W35" s="284">
        <f t="shared" si="5"/>
        <v>66.170580608798701</v>
      </c>
      <c r="X35" s="284">
        <f t="shared" si="5"/>
        <v>62.437157765776561</v>
      </c>
      <c r="Y35" s="284">
        <f t="shared" si="5"/>
        <v>53.840300081629096</v>
      </c>
      <c r="DA35" s="118"/>
    </row>
    <row r="36" spans="1:105" ht="12" customHeight="1" x14ac:dyDescent="0.25">
      <c r="A36" s="158" t="s">
        <v>2135</v>
      </c>
      <c r="B36" s="344">
        <f t="shared" ref="B36:Y36" si="6">IF(B$12=0,"",B$12/B$5*1000)</f>
        <v>29.247738092935737</v>
      </c>
      <c r="C36" s="344">
        <f t="shared" si="6"/>
        <v>29.964816290000879</v>
      </c>
      <c r="D36" s="344">
        <f t="shared" si="6"/>
        <v>30.374544650806513</v>
      </c>
      <c r="E36" s="344">
        <f t="shared" si="6"/>
        <v>26.907216217218174</v>
      </c>
      <c r="F36" s="344">
        <f t="shared" si="6"/>
        <v>21.989937876830975</v>
      </c>
      <c r="G36" s="344">
        <f t="shared" si="6"/>
        <v>27.651115788057034</v>
      </c>
      <c r="H36" s="344">
        <f t="shared" si="6"/>
        <v>26.866279789748187</v>
      </c>
      <c r="I36" s="344">
        <f t="shared" si="6"/>
        <v>26.424670218921644</v>
      </c>
      <c r="J36" s="344">
        <f t="shared" si="6"/>
        <v>27.55057179607525</v>
      </c>
      <c r="K36" s="344">
        <f t="shared" si="6"/>
        <v>24.894488873198178</v>
      </c>
      <c r="L36" s="344">
        <f t="shared" si="6"/>
        <v>24.640655287253878</v>
      </c>
      <c r="M36" s="344">
        <f t="shared" si="6"/>
        <v>27.574272049166396</v>
      </c>
      <c r="N36" s="344">
        <f t="shared" si="6"/>
        <v>31.210259476882715</v>
      </c>
      <c r="O36" s="344">
        <f t="shared" si="6"/>
        <v>25.069047573318802</v>
      </c>
      <c r="P36" s="344">
        <f t="shared" si="6"/>
        <v>24.154564235769669</v>
      </c>
      <c r="Q36" s="344">
        <f t="shared" si="6"/>
        <v>25.779227610391192</v>
      </c>
      <c r="R36" s="344">
        <f t="shared" si="6"/>
        <v>25.850687084664656</v>
      </c>
      <c r="S36" s="344">
        <f t="shared" si="6"/>
        <v>26.87436730100243</v>
      </c>
      <c r="T36" s="344">
        <f t="shared" si="6"/>
        <v>26.813058379091508</v>
      </c>
      <c r="U36" s="344">
        <f t="shared" si="6"/>
        <v>26.536999828758809</v>
      </c>
      <c r="V36" s="344">
        <f t="shared" si="6"/>
        <v>25.321084468458814</v>
      </c>
      <c r="W36" s="344">
        <f t="shared" si="6"/>
        <v>23.452371953732179</v>
      </c>
      <c r="X36" s="344">
        <f t="shared" si="6"/>
        <v>20.538973420409349</v>
      </c>
      <c r="Y36" s="344">
        <f t="shared" si="6"/>
        <v>18.646099925343776</v>
      </c>
      <c r="DA36" s="119"/>
    </row>
    <row r="37" spans="1:105" ht="12" customHeight="1" x14ac:dyDescent="0.25">
      <c r="A37" s="158" t="s">
        <v>2136</v>
      </c>
      <c r="B37" s="344">
        <f>IF(OIS_ued!B$5=0,"",OIS_ued!B$5/B$5*1000)</f>
        <v>10.727588023818607</v>
      </c>
      <c r="C37" s="344">
        <f>IF(OIS_ued!C$5=0,"",OIS_ued!C$5/C$5*1000)</f>
        <v>11.04854693409108</v>
      </c>
      <c r="D37" s="344">
        <f>IF(OIS_ued!D$5=0,"",OIS_ued!D$5/D$5*1000)</f>
        <v>11.135637161888557</v>
      </c>
      <c r="E37" s="344">
        <f>IF(OIS_ued!E$5=0,"",OIS_ued!E$5/E$5*1000)</f>
        <v>9.5404913949698003</v>
      </c>
      <c r="F37" s="344">
        <f>IF(OIS_ued!F$5=0,"",OIS_ued!F$5/F$5*1000)</f>
        <v>8.0649777457598901</v>
      </c>
      <c r="G37" s="344">
        <f>IF(OIS_ued!G$5=0,"",OIS_ued!G$5/G$5*1000)</f>
        <v>9.6681483347471264</v>
      </c>
      <c r="H37" s="344">
        <f>IF(OIS_ued!H$5=0,"",OIS_ued!H$5/H$5*1000)</f>
        <v>9.3182971058290196</v>
      </c>
      <c r="I37" s="344">
        <f>IF(OIS_ued!I$5=0,"",OIS_ued!I$5/I$5*1000)</f>
        <v>9.3209402666476979</v>
      </c>
      <c r="J37" s="344">
        <f>IF(OIS_ued!J$5=0,"",OIS_ued!J$5/J$5*1000)</f>
        <v>10.093931662505401</v>
      </c>
      <c r="K37" s="344">
        <f>IF(OIS_ued!K$5=0,"",OIS_ued!K$5/K$5*1000)</f>
        <v>9.3442882568457417</v>
      </c>
      <c r="L37" s="344">
        <f>IF(OIS_ued!L$5=0,"",OIS_ued!L$5/L$5*1000)</f>
        <v>8.9822413558305847</v>
      </c>
      <c r="M37" s="344">
        <f>IF(OIS_ued!M$5=0,"",OIS_ued!M$5/M$5*1000)</f>
        <v>11.005292593018741</v>
      </c>
      <c r="N37" s="344">
        <f>IF(OIS_ued!N$5=0,"",OIS_ued!N$5/N$5*1000)</f>
        <v>10.977971852184902</v>
      </c>
      <c r="O37" s="344">
        <f>IF(OIS_ued!O$5=0,"",OIS_ued!O$5/O$5*1000)</f>
        <v>9.3882334629132611</v>
      </c>
      <c r="P37" s="344">
        <f>IF(OIS_ued!P$5=0,"",OIS_ued!P$5/P$5*1000)</f>
        <v>9.5319679772469073</v>
      </c>
      <c r="Q37" s="344">
        <f>IF(OIS_ued!Q$5=0,"",OIS_ued!Q$5/Q$5*1000)</f>
        <v>10.308562382764785</v>
      </c>
      <c r="R37" s="344">
        <f>IF(OIS_ued!R$5=0,"",OIS_ued!R$5/R$5*1000)</f>
        <v>10.1657962708623</v>
      </c>
      <c r="S37" s="344">
        <f>IF(OIS_ued!S$5=0,"",OIS_ued!S$5/S$5*1000)</f>
        <v>10.68320438124641</v>
      </c>
      <c r="T37" s="344">
        <f>IF(OIS_ued!T$5=0,"",OIS_ued!T$5/T$5*1000)</f>
        <v>9.8405747037193976</v>
      </c>
      <c r="U37" s="344">
        <f>IF(OIS_ued!U$5=0,"",OIS_ued!U$5/U$5*1000)</f>
        <v>10.286217682142262</v>
      </c>
      <c r="V37" s="344">
        <f>IF(OIS_ued!V$5=0,"",OIS_ued!V$5/V$5*1000)</f>
        <v>9.9957653556016961</v>
      </c>
      <c r="W37" s="344">
        <f>IF(OIS_ued!W$5=0,"",OIS_ued!W$5/W$5*1000)</f>
        <v>10.12057381355549</v>
      </c>
      <c r="X37" s="344">
        <f>IF(OIS_ued!X$5=0,"",OIS_ued!X$5/X$5*1000)</f>
        <v>8.8911544101145648</v>
      </c>
      <c r="Y37" s="344">
        <f>IF(OIS_ued!Y$5=0,"",OIS_ued!Y$5/Y$5*1000)</f>
        <v>8.0774930658093727</v>
      </c>
      <c r="DA37" s="119"/>
    </row>
    <row r="38" spans="1:105" ht="12" customHeight="1" x14ac:dyDescent="0.25">
      <c r="A38" s="159" t="s">
        <v>87</v>
      </c>
      <c r="B38" s="345">
        <f t="shared" ref="B38:Y38" si="7">IF(B$12=0,"",B$33/B$12)</f>
        <v>2.3391459275728885</v>
      </c>
      <c r="C38" s="345">
        <f t="shared" si="7"/>
        <v>2.2924622251148161</v>
      </c>
      <c r="D38" s="345">
        <f t="shared" si="7"/>
        <v>2.329314261587387</v>
      </c>
      <c r="E38" s="345">
        <f t="shared" si="7"/>
        <v>2.4540430937432611</v>
      </c>
      <c r="F38" s="345">
        <f t="shared" si="7"/>
        <v>2.3075025823876527</v>
      </c>
      <c r="G38" s="345">
        <f t="shared" si="7"/>
        <v>2.5732752909346273</v>
      </c>
      <c r="H38" s="345">
        <f t="shared" si="7"/>
        <v>2.6147185228555219</v>
      </c>
      <c r="I38" s="345">
        <f t="shared" si="7"/>
        <v>2.5366165869835773</v>
      </c>
      <c r="J38" s="345">
        <f t="shared" si="7"/>
        <v>2.2939358042808613</v>
      </c>
      <c r="K38" s="345">
        <f t="shared" si="7"/>
        <v>2.1214062910064615</v>
      </c>
      <c r="L38" s="345">
        <f t="shared" si="7"/>
        <v>2.2908491170181726</v>
      </c>
      <c r="M38" s="345">
        <f t="shared" si="7"/>
        <v>1.6407699241472815</v>
      </c>
      <c r="N38" s="345">
        <f t="shared" si="7"/>
        <v>2.5097376312540631</v>
      </c>
      <c r="O38" s="345">
        <f t="shared" si="7"/>
        <v>2.3683022744602527</v>
      </c>
      <c r="P38" s="345">
        <f t="shared" si="7"/>
        <v>1.994571726179136</v>
      </c>
      <c r="Q38" s="345">
        <f t="shared" si="7"/>
        <v>1.9414755510059822</v>
      </c>
      <c r="R38" s="345">
        <f t="shared" si="7"/>
        <v>1.7401913677989613</v>
      </c>
      <c r="S38" s="345">
        <f t="shared" si="7"/>
        <v>2.1150010988757839</v>
      </c>
      <c r="T38" s="345">
        <f t="shared" si="7"/>
        <v>2.8351744489491133</v>
      </c>
      <c r="U38" s="345">
        <f t="shared" si="7"/>
        <v>2.3674495089619718</v>
      </c>
      <c r="V38" s="345">
        <f t="shared" si="7"/>
        <v>2.0297864484923602</v>
      </c>
      <c r="W38" s="345">
        <f t="shared" si="7"/>
        <v>1.4448263388071187</v>
      </c>
      <c r="X38" s="345">
        <f t="shared" si="7"/>
        <v>1.3395326128680354</v>
      </c>
      <c r="Y38" s="345">
        <f t="shared" si="7"/>
        <v>1.2451999125091806</v>
      </c>
      <c r="DA38" s="164"/>
    </row>
    <row r="39" spans="1:105" ht="10.15" customHeight="1" x14ac:dyDescent="0.25"/>
    <row r="40" spans="1:105" ht="12" customHeight="1" x14ac:dyDescent="0.25">
      <c r="A40" s="8" t="s">
        <v>3046</v>
      </c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tabColor theme="6" tint="-0.249977111117893"/>
    <pageSetUpPr fitToPage="1"/>
  </sheetPr>
  <dimension ref="A1:DA107"/>
  <sheetViews>
    <sheetView zoomScaleNormal="100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Other industrial sectors / final energy consumption"</f>
        <v>EL: Other industrial sectors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89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27</v>
      </c>
      <c r="B5" s="223">
        <v>709.81435941530606</v>
      </c>
      <c r="C5" s="223">
        <v>737.61857265692197</v>
      </c>
      <c r="D5" s="223">
        <v>747.02407566637987</v>
      </c>
      <c r="E5" s="223">
        <v>687.24574376612259</v>
      </c>
      <c r="F5" s="223">
        <v>448.83456577816003</v>
      </c>
      <c r="G5" s="223">
        <v>655.81134995700779</v>
      </c>
      <c r="H5" s="223">
        <v>749.74445399828096</v>
      </c>
      <c r="I5" s="223">
        <v>715.62235597592485</v>
      </c>
      <c r="J5" s="223">
        <v>745.58839208942436</v>
      </c>
      <c r="K5" s="223">
        <v>660.70980223559775</v>
      </c>
      <c r="L5" s="223">
        <v>484.39862424763572</v>
      </c>
      <c r="M5" s="223">
        <v>536.42398968185728</v>
      </c>
      <c r="N5" s="223">
        <v>501.79819432502092</v>
      </c>
      <c r="O5" s="223">
        <v>309.27437661220938</v>
      </c>
      <c r="P5" s="223">
        <v>509.26620808254461</v>
      </c>
      <c r="Q5" s="223">
        <v>568.09896818572679</v>
      </c>
      <c r="R5" s="223">
        <v>635.68839208942336</v>
      </c>
      <c r="S5" s="223">
        <v>698.51633705932977</v>
      </c>
      <c r="T5" s="223">
        <v>536.126913155632</v>
      </c>
      <c r="U5" s="223">
        <v>467.42218400687852</v>
      </c>
      <c r="V5" s="223">
        <v>418.44806534823749</v>
      </c>
      <c r="W5" s="223">
        <v>359.54557179707717</v>
      </c>
      <c r="X5" s="223">
        <v>340.82330180567448</v>
      </c>
      <c r="Y5" s="223">
        <v>323.12794496990517</v>
      </c>
      <c r="DA5" s="89" t="s">
        <v>3029</v>
      </c>
    </row>
    <row r="6" spans="1:105" ht="12" customHeight="1" x14ac:dyDescent="0.25">
      <c r="A6" s="55" t="s">
        <v>91</v>
      </c>
      <c r="B6" s="259">
        <v>7.253625045045343</v>
      </c>
      <c r="C6" s="259">
        <v>7.7778979886248107</v>
      </c>
      <c r="D6" s="259">
        <v>7.7186158462918364</v>
      </c>
      <c r="E6" s="259">
        <v>4.6699405752754064</v>
      </c>
      <c r="F6" s="259">
        <v>4.8176989099469916</v>
      </c>
      <c r="G6" s="259">
        <v>4.6130749650032836</v>
      </c>
      <c r="H6" s="259">
        <v>5.2629589940038972</v>
      </c>
      <c r="I6" s="259">
        <v>5.8775781634582041</v>
      </c>
      <c r="J6" s="259">
        <v>7.9516360001417592</v>
      </c>
      <c r="K6" s="259">
        <v>7.9622735023301683</v>
      </c>
      <c r="L6" s="259">
        <v>4.7232971634111003</v>
      </c>
      <c r="M6" s="259">
        <v>7.6061104058847144</v>
      </c>
      <c r="N6" s="259">
        <v>2.5645330256324481</v>
      </c>
      <c r="O6" s="259">
        <v>2.4768179084558288</v>
      </c>
      <c r="P6" s="259">
        <v>6.3765834243223072</v>
      </c>
      <c r="Q6" s="259">
        <v>7.1655193449144194</v>
      </c>
      <c r="R6" s="259">
        <v>7.7092473457458546</v>
      </c>
      <c r="S6" s="259">
        <v>11.82622661672908</v>
      </c>
      <c r="T6" s="259">
        <v>6.9538811285110578</v>
      </c>
      <c r="U6" s="259">
        <v>9.2924239576888148</v>
      </c>
      <c r="V6" s="259">
        <v>9.6407909331024975</v>
      </c>
      <c r="W6" s="259">
        <v>11.391883648832531</v>
      </c>
      <c r="X6" s="259">
        <v>11.28977831793914</v>
      </c>
      <c r="Y6" s="259">
        <v>10.96814930047775</v>
      </c>
      <c r="DA6" s="67" t="s">
        <v>3047</v>
      </c>
    </row>
    <row r="7" spans="1:105" ht="12" customHeight="1" x14ac:dyDescent="0.25">
      <c r="A7" s="173" t="s">
        <v>92</v>
      </c>
      <c r="B7" s="224">
        <v>4.0056415215313423</v>
      </c>
      <c r="C7" s="224">
        <v>4.334752825652191</v>
      </c>
      <c r="D7" s="224">
        <v>4.2644831886491206</v>
      </c>
      <c r="E7" s="224">
        <v>2.8152110845632539</v>
      </c>
      <c r="F7" s="224">
        <v>2.5301862932376289</v>
      </c>
      <c r="G7" s="224">
        <v>2.452315695910992</v>
      </c>
      <c r="H7" s="224">
        <v>2.7600217194852128</v>
      </c>
      <c r="I7" s="224">
        <v>3.0823508533633381</v>
      </c>
      <c r="J7" s="224">
        <v>4.4594933058493869</v>
      </c>
      <c r="K7" s="224">
        <v>4.6812340883652741</v>
      </c>
      <c r="L7" s="224">
        <v>2.781942707979006</v>
      </c>
      <c r="M7" s="224">
        <v>4.9692045954099111</v>
      </c>
      <c r="N7" s="224">
        <v>1.616392206312957</v>
      </c>
      <c r="O7" s="224">
        <v>1.552693606159933</v>
      </c>
      <c r="P7" s="224">
        <v>4.1500785777367488</v>
      </c>
      <c r="Q7" s="224">
        <v>4.7054085848663059</v>
      </c>
      <c r="R7" s="224">
        <v>5.085140154379256</v>
      </c>
      <c r="S7" s="224">
        <v>6.5779823993310496</v>
      </c>
      <c r="T7" s="224">
        <v>3.061472114486091</v>
      </c>
      <c r="U7" s="224">
        <v>4.4003514773462138</v>
      </c>
      <c r="V7" s="224">
        <v>4.569533993832307</v>
      </c>
      <c r="W7" s="224">
        <v>5.7321393830140792</v>
      </c>
      <c r="X7" s="224">
        <v>5.6767771016468149</v>
      </c>
      <c r="Y7" s="224">
        <v>5.5143715277849346</v>
      </c>
      <c r="DA7" s="177" t="s">
        <v>3048</v>
      </c>
    </row>
    <row r="8" spans="1:105" ht="12" customHeight="1" x14ac:dyDescent="0.25">
      <c r="A8" s="173" t="s">
        <v>93</v>
      </c>
      <c r="B8" s="224">
        <v>7.2812176840426668</v>
      </c>
      <c r="C8" s="224">
        <v>7.9214953521958016</v>
      </c>
      <c r="D8" s="224">
        <v>7.753913586933213</v>
      </c>
      <c r="E8" s="224">
        <v>5.3682639070075187</v>
      </c>
      <c r="F8" s="224">
        <v>4.4609063481393294</v>
      </c>
      <c r="G8" s="224">
        <v>4.3566547397119937</v>
      </c>
      <c r="H8" s="224">
        <v>4.8616478454922918</v>
      </c>
      <c r="I8" s="224">
        <v>5.4294244675704046</v>
      </c>
      <c r="J8" s="224">
        <v>8.1788170156113384</v>
      </c>
      <c r="K8" s="224">
        <v>8.811078578867745</v>
      </c>
      <c r="L8" s="224">
        <v>5.241184120533509</v>
      </c>
      <c r="M8" s="224">
        <v>9.8491104083177596</v>
      </c>
      <c r="N8" s="224">
        <v>3.150731854916113</v>
      </c>
      <c r="O8" s="224">
        <v>3.0187421276387032</v>
      </c>
      <c r="P8" s="224">
        <v>8.2113496838061888</v>
      </c>
      <c r="Q8" s="224">
        <v>9.3478424778398743</v>
      </c>
      <c r="R8" s="224">
        <v>10.12247336791836</v>
      </c>
      <c r="S8" s="224">
        <v>12.00721316506459</v>
      </c>
      <c r="T8" s="224">
        <v>4.7382452428932416</v>
      </c>
      <c r="U8" s="224">
        <v>7.2223867538336544</v>
      </c>
      <c r="V8" s="224">
        <v>7.5052897853031713</v>
      </c>
      <c r="W8" s="224">
        <v>9.826288061441053</v>
      </c>
      <c r="X8" s="224">
        <v>9.7267399004903243</v>
      </c>
      <c r="Y8" s="224">
        <v>9.4476739199252719</v>
      </c>
      <c r="DA8" s="177" t="s">
        <v>3049</v>
      </c>
    </row>
    <row r="9" spans="1:105" ht="12" customHeight="1" x14ac:dyDescent="0.25">
      <c r="A9" s="173" t="s">
        <v>94</v>
      </c>
      <c r="B9" s="224">
        <v>2.53417596911427</v>
      </c>
      <c r="C9" s="224">
        <v>2.71179228384243</v>
      </c>
      <c r="D9" s="224">
        <v>2.6963394957211948</v>
      </c>
      <c r="E9" s="224">
        <v>1.5984092234417979</v>
      </c>
      <c r="F9" s="224">
        <v>1.7013958749067399</v>
      </c>
      <c r="G9" s="224">
        <v>1.624985493391125</v>
      </c>
      <c r="H9" s="224">
        <v>1.8592034736997629</v>
      </c>
      <c r="I9" s="224">
        <v>2.07632393876872</v>
      </c>
      <c r="J9" s="224">
        <v>2.7684559137917781</v>
      </c>
      <c r="K9" s="224">
        <v>2.7419286953023638</v>
      </c>
      <c r="L9" s="224">
        <v>1.6258393859350471</v>
      </c>
      <c r="M9" s="224">
        <v>2.5495956200087981</v>
      </c>
      <c r="N9" s="224">
        <v>0.86791548767288818</v>
      </c>
      <c r="O9" s="224">
        <v>0.83940871452984012</v>
      </c>
      <c r="P9" s="224">
        <v>2.139675025967362</v>
      </c>
      <c r="Q9" s="224">
        <v>2.3985384497697941</v>
      </c>
      <c r="R9" s="224">
        <v>2.5773648619260601</v>
      </c>
      <c r="S9" s="224">
        <v>4.1250741011064926</v>
      </c>
      <c r="T9" s="224">
        <v>2.5385458501028282</v>
      </c>
      <c r="U9" s="224">
        <v>3.348903757864448</v>
      </c>
      <c r="V9" s="224">
        <v>3.4738612970161511</v>
      </c>
      <c r="W9" s="224">
        <v>4.0582299294304534</v>
      </c>
      <c r="X9" s="224">
        <v>4.0224143947161402</v>
      </c>
      <c r="Y9" s="224">
        <v>3.9079174204549272</v>
      </c>
      <c r="DA9" s="177" t="s">
        <v>3050</v>
      </c>
    </row>
    <row r="10" spans="1:105" ht="12" customHeight="1" x14ac:dyDescent="0.25">
      <c r="A10" s="56" t="s">
        <v>95</v>
      </c>
      <c r="B10" s="260">
        <v>12.504587724215</v>
      </c>
      <c r="C10" s="260">
        <v>12.85060971523342</v>
      </c>
      <c r="D10" s="260">
        <v>13.031662054011409</v>
      </c>
      <c r="E10" s="260">
        <v>12.8769390658869</v>
      </c>
      <c r="F10" s="260">
        <v>7.2480819010478017</v>
      </c>
      <c r="G10" s="260">
        <v>14.66652735452311</v>
      </c>
      <c r="H10" s="260">
        <v>17.701752988481971</v>
      </c>
      <c r="I10" s="260">
        <v>16.651846488184361</v>
      </c>
      <c r="J10" s="260">
        <v>15.45368093842624</v>
      </c>
      <c r="K10" s="260">
        <v>12.0972250473803</v>
      </c>
      <c r="L10" s="260">
        <v>9.0182182789291918</v>
      </c>
      <c r="M10" s="260">
        <v>9.2685451443217826</v>
      </c>
      <c r="N10" s="260">
        <v>11.36725799076785</v>
      </c>
      <c r="O10" s="260">
        <v>5.1866129314119593</v>
      </c>
      <c r="P10" s="260">
        <v>9.280585376913951</v>
      </c>
      <c r="Q10" s="260">
        <v>9.9946967007267418</v>
      </c>
      <c r="R10" s="260">
        <v>10.57134153553832</v>
      </c>
      <c r="S10" s="260">
        <v>11.49276164062292</v>
      </c>
      <c r="T10" s="260">
        <v>8.6225787939581231</v>
      </c>
      <c r="U10" s="260">
        <v>8.6741001416170693</v>
      </c>
      <c r="V10" s="260">
        <v>10.08220187028118</v>
      </c>
      <c r="W10" s="260">
        <v>11.044250968594239</v>
      </c>
      <c r="X10" s="260">
        <v>10.976083652993809</v>
      </c>
      <c r="Y10" s="260">
        <v>10.55860537639928</v>
      </c>
      <c r="DA10" s="68" t="s">
        <v>3051</v>
      </c>
    </row>
    <row r="11" spans="1:105" ht="12" customHeight="1" x14ac:dyDescent="0.25">
      <c r="A11" s="37" t="s">
        <v>159</v>
      </c>
      <c r="B11" s="226">
        <v>9.2731252012106591</v>
      </c>
      <c r="C11" s="226">
        <v>9.0413913882843673</v>
      </c>
      <c r="D11" s="226">
        <v>9.5389799101345023</v>
      </c>
      <c r="E11" s="226">
        <v>11.203341208089141</v>
      </c>
      <c r="F11" s="226">
        <v>2.4804689497490342</v>
      </c>
      <c r="G11" s="226">
        <v>11.8508682072074</v>
      </c>
      <c r="H11" s="226">
        <v>14.50364622938471</v>
      </c>
      <c r="I11" s="226">
        <v>12.7068403762591</v>
      </c>
      <c r="J11" s="226">
        <v>10.76831992071051</v>
      </c>
      <c r="K11" s="226">
        <v>6.7755534142970202</v>
      </c>
      <c r="L11" s="226">
        <v>5.7802442845990409</v>
      </c>
      <c r="M11" s="226">
        <v>2.7236405448332182</v>
      </c>
      <c r="N11" s="226">
        <v>8.0828504355834792</v>
      </c>
      <c r="O11" s="226">
        <v>2.652228935503854</v>
      </c>
      <c r="P11" s="226">
        <v>3.0662992227596781</v>
      </c>
      <c r="Q11" s="226">
        <v>3.089783847542757</v>
      </c>
      <c r="R11" s="226">
        <v>3.1824901332955968</v>
      </c>
      <c r="S11" s="226">
        <v>1.831122884053263</v>
      </c>
      <c r="T11" s="226">
        <v>2.9874475520703432</v>
      </c>
      <c r="U11" s="226">
        <v>0.40969122671088298</v>
      </c>
      <c r="V11" s="226">
        <v>0.19616215558899919</v>
      </c>
      <c r="W11" s="226">
        <v>0.14617031453127449</v>
      </c>
      <c r="X11" s="226">
        <v>0.15354107627027641</v>
      </c>
      <c r="Y11" s="226">
        <v>0.17579845395740601</v>
      </c>
      <c r="DA11" s="69" t="s">
        <v>3052</v>
      </c>
    </row>
    <row r="12" spans="1:105" ht="12" customHeight="1" x14ac:dyDescent="0.25">
      <c r="A12" s="37" t="s">
        <v>35</v>
      </c>
      <c r="B12" s="226">
        <v>7.0806731688157099E-2</v>
      </c>
      <c r="C12" s="226">
        <v>0.48021811662196878</v>
      </c>
      <c r="D12" s="226">
        <v>0.2144589485061118</v>
      </c>
      <c r="E12" s="226">
        <v>0.17318353015909671</v>
      </c>
      <c r="F12" s="226">
        <v>0.87241171856230426</v>
      </c>
      <c r="G12" s="226">
        <v>0.35708471231065492</v>
      </c>
      <c r="H12" s="226">
        <v>0.23220993633256051</v>
      </c>
      <c r="I12" s="226">
        <v>0.51899871045880053</v>
      </c>
      <c r="J12" s="226">
        <v>0.31988561250894948</v>
      </c>
      <c r="K12" s="226">
        <v>0.2472119468799836</v>
      </c>
      <c r="L12" s="226">
        <v>0.27662263891330557</v>
      </c>
      <c r="M12" s="226">
        <v>1.162562739839377</v>
      </c>
      <c r="N12" s="226">
        <v>1.672023400831276</v>
      </c>
      <c r="O12" s="226">
        <v>0.163777122864733</v>
      </c>
      <c r="P12" s="226">
        <v>1.6252548512013871E-2</v>
      </c>
      <c r="Q12" s="226">
        <v>0.13341188286026839</v>
      </c>
      <c r="R12" s="226">
        <v>1.5029499166833371</v>
      </c>
      <c r="S12" s="226">
        <v>0.19195689847196351</v>
      </c>
      <c r="T12" s="226">
        <v>0.80360950254787178</v>
      </c>
      <c r="U12" s="226">
        <v>0.16651641139221179</v>
      </c>
      <c r="V12" s="226">
        <v>1.4256400111021159</v>
      </c>
      <c r="W12" s="226">
        <v>5.3175134027335431E-2</v>
      </c>
      <c r="X12" s="226">
        <v>3.6663777151632659E-2</v>
      </c>
      <c r="Y12" s="226">
        <v>2.4012509642718931E-2</v>
      </c>
      <c r="DA12" s="69" t="s">
        <v>3053</v>
      </c>
    </row>
    <row r="13" spans="1:105" ht="12" customHeight="1" x14ac:dyDescent="0.25">
      <c r="A13" s="37" t="s">
        <v>96</v>
      </c>
      <c r="B13" s="226">
        <v>0.85984522785763917</v>
      </c>
      <c r="C13" s="226">
        <v>0.88374892519222281</v>
      </c>
      <c r="D13" s="226">
        <v>0.88374892519210757</v>
      </c>
      <c r="E13" s="226">
        <v>0.90765262252590506</v>
      </c>
      <c r="F13" s="226">
        <v>0.95537403267730037</v>
      </c>
      <c r="G13" s="226">
        <v>0.88374892519215953</v>
      </c>
      <c r="H13" s="226">
        <v>0.95537403267271348</v>
      </c>
      <c r="I13" s="226">
        <v>1.0509028374877161</v>
      </c>
      <c r="J13" s="226">
        <v>1.2181427343055029</v>
      </c>
      <c r="K13" s="226">
        <v>1.3136715391219549</v>
      </c>
      <c r="L13" s="226">
        <v>1.3375752364544971</v>
      </c>
      <c r="M13" s="226">
        <v>1.3375752364569371</v>
      </c>
      <c r="N13" s="226">
        <v>1.457007738602847</v>
      </c>
      <c r="O13" s="226">
        <v>1.480825451420468</v>
      </c>
      <c r="P13" s="226">
        <v>1.5047291487495369</v>
      </c>
      <c r="Q13" s="226">
        <v>1.5525365434166709</v>
      </c>
      <c r="R13" s="226">
        <v>1.5763542562325581</v>
      </c>
      <c r="S13" s="226">
        <v>1.6002579535617121</v>
      </c>
      <c r="T13" s="226">
        <v>1.648065348227659</v>
      </c>
      <c r="U13" s="226">
        <v>1.6957867583655319</v>
      </c>
      <c r="V13" s="226">
        <v>1.73164230438254</v>
      </c>
      <c r="W13" s="226">
        <v>1.791315563189946</v>
      </c>
      <c r="X13" s="226">
        <v>1.877300085974325</v>
      </c>
      <c r="Y13" s="226">
        <v>1.9741186586318691</v>
      </c>
      <c r="DA13" s="69" t="s">
        <v>3054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3055</v>
      </c>
    </row>
    <row r="15" spans="1:105" ht="12" customHeight="1" x14ac:dyDescent="0.25">
      <c r="A15" s="37" t="s">
        <v>40</v>
      </c>
      <c r="B15" s="226">
        <v>2.300810563458541</v>
      </c>
      <c r="C15" s="226">
        <v>2.4452512851348578</v>
      </c>
      <c r="D15" s="226">
        <v>2.394474270178689</v>
      </c>
      <c r="E15" s="226">
        <v>0.59276170511275139</v>
      </c>
      <c r="F15" s="226">
        <v>2.9398272000591632</v>
      </c>
      <c r="G15" s="226">
        <v>1.5748255098128949</v>
      </c>
      <c r="H15" s="226">
        <v>2.0105227900919922</v>
      </c>
      <c r="I15" s="226">
        <v>2.375104563978744</v>
      </c>
      <c r="J15" s="226">
        <v>3.147332670901279</v>
      </c>
      <c r="K15" s="226">
        <v>3.760788147081338</v>
      </c>
      <c r="L15" s="226">
        <v>1.6237761189623481</v>
      </c>
      <c r="M15" s="226">
        <v>4.044766623192249</v>
      </c>
      <c r="N15" s="226">
        <v>0.15537641575024569</v>
      </c>
      <c r="O15" s="226">
        <v>0.88978142162290486</v>
      </c>
      <c r="P15" s="226">
        <v>4.6933044568927214</v>
      </c>
      <c r="Q15" s="226">
        <v>5.2189644269070463</v>
      </c>
      <c r="R15" s="226">
        <v>4.3095472293268244</v>
      </c>
      <c r="S15" s="226">
        <v>7.8694239045359824</v>
      </c>
      <c r="T15" s="226">
        <v>3.1834563911122502</v>
      </c>
      <c r="U15" s="226">
        <v>6.4021057451484431</v>
      </c>
      <c r="V15" s="226">
        <v>6.7287573992075229</v>
      </c>
      <c r="W15" s="226">
        <v>9.0535899568456895</v>
      </c>
      <c r="X15" s="226">
        <v>8.9085787135975725</v>
      </c>
      <c r="Y15" s="226">
        <v>8.3846757541672847</v>
      </c>
      <c r="DA15" s="69" t="s">
        <v>3056</v>
      </c>
    </row>
    <row r="16" spans="1:105" ht="12" customHeight="1" x14ac:dyDescent="0.25">
      <c r="A16" s="57" t="s">
        <v>3057</v>
      </c>
      <c r="B16" s="261">
        <v>153.46644772150509</v>
      </c>
      <c r="C16" s="261">
        <v>159.01444875374679</v>
      </c>
      <c r="D16" s="261">
        <v>161.28835733407979</v>
      </c>
      <c r="E16" s="261">
        <v>162.90641352144311</v>
      </c>
      <c r="F16" s="261">
        <v>82.734995824135893</v>
      </c>
      <c r="G16" s="261">
        <v>166.63481733294881</v>
      </c>
      <c r="H16" s="261">
        <v>200.6905492680967</v>
      </c>
      <c r="I16" s="261">
        <v>186.20716627155161</v>
      </c>
      <c r="J16" s="261">
        <v>176.40312312620699</v>
      </c>
      <c r="K16" s="261">
        <v>134.45424361405759</v>
      </c>
      <c r="L16" s="261">
        <v>102.1573875148375</v>
      </c>
      <c r="M16" s="261">
        <v>92.309302139122678</v>
      </c>
      <c r="N16" s="261">
        <v>147.0770913079939</v>
      </c>
      <c r="O16" s="261">
        <v>49.473015610928087</v>
      </c>
      <c r="P16" s="261">
        <v>55.884925774734889</v>
      </c>
      <c r="Q16" s="261">
        <v>70.217731135335583</v>
      </c>
      <c r="R16" s="261">
        <v>104.2954380719011</v>
      </c>
      <c r="S16" s="261">
        <v>85.774415490870098</v>
      </c>
      <c r="T16" s="261">
        <v>92.228495341696885</v>
      </c>
      <c r="U16" s="261">
        <v>65.478361227820258</v>
      </c>
      <c r="V16" s="261">
        <v>68.858139600004691</v>
      </c>
      <c r="W16" s="261">
        <v>27.02911935623894</v>
      </c>
      <c r="X16" s="261">
        <v>25.509389462618621</v>
      </c>
      <c r="Y16" s="261">
        <v>20.920743208041241</v>
      </c>
      <c r="DA16" s="70" t="s">
        <v>3058</v>
      </c>
    </row>
    <row r="17" spans="1:105" ht="12" customHeight="1" x14ac:dyDescent="0.25">
      <c r="A17" s="46" t="s">
        <v>28</v>
      </c>
      <c r="B17" s="229">
        <v>0</v>
      </c>
      <c r="C17" s="229">
        <v>0</v>
      </c>
      <c r="D17" s="229">
        <v>0</v>
      </c>
      <c r="E17" s="229">
        <v>0</v>
      </c>
      <c r="F17" s="229">
        <v>0</v>
      </c>
      <c r="G17" s="229">
        <v>0</v>
      </c>
      <c r="H17" s="229">
        <v>0</v>
      </c>
      <c r="I17" s="229">
        <v>0.54219739124359689</v>
      </c>
      <c r="J17" s="229">
        <v>0.54954419709633262</v>
      </c>
      <c r="K17" s="229">
        <v>6.0470728218339627</v>
      </c>
      <c r="L17" s="229">
        <v>2.27513555556905</v>
      </c>
      <c r="M17" s="229">
        <v>1.3445678160465691</v>
      </c>
      <c r="N17" s="229">
        <v>0</v>
      </c>
      <c r="O17" s="229">
        <v>3.13459660963324</v>
      </c>
      <c r="P17" s="229">
        <v>7.6949633711338086</v>
      </c>
      <c r="Q17" s="229">
        <v>8.2332725923093459</v>
      </c>
      <c r="R17" s="229">
        <v>0.4065783970351759</v>
      </c>
      <c r="S17" s="229">
        <v>28.609721873492749</v>
      </c>
      <c r="T17" s="229">
        <v>32.738588253745192</v>
      </c>
      <c r="U17" s="229">
        <v>23.837173219578951</v>
      </c>
      <c r="V17" s="229">
        <v>12.24271945606433</v>
      </c>
      <c r="W17" s="229">
        <v>8.6249003428825226</v>
      </c>
      <c r="X17" s="229">
        <v>3.6947885895941188</v>
      </c>
      <c r="Y17" s="229">
        <v>0</v>
      </c>
      <c r="DA17" s="73" t="s">
        <v>3059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3060</v>
      </c>
    </row>
    <row r="19" spans="1:105" ht="12" customHeight="1" x14ac:dyDescent="0.25">
      <c r="A19" s="46" t="s">
        <v>31</v>
      </c>
      <c r="B19" s="229">
        <v>58.626566158482333</v>
      </c>
      <c r="C19" s="229">
        <v>59.919293662040502</v>
      </c>
      <c r="D19" s="229">
        <v>60.204240564138473</v>
      </c>
      <c r="E19" s="229">
        <v>57.903327070491443</v>
      </c>
      <c r="F19" s="229">
        <v>53.708192507736292</v>
      </c>
      <c r="G19" s="229">
        <v>53.268268408157162</v>
      </c>
      <c r="H19" s="229">
        <v>51.071469606499299</v>
      </c>
      <c r="I19" s="229">
        <v>48.616584905701913</v>
      </c>
      <c r="J19" s="229">
        <v>47.701537918053752</v>
      </c>
      <c r="K19" s="229">
        <v>39.106258995519553</v>
      </c>
      <c r="L19" s="229">
        <v>25.157580125511149</v>
      </c>
      <c r="M19" s="229">
        <v>2.250857976791997</v>
      </c>
      <c r="N19" s="229">
        <v>22.44463208858458</v>
      </c>
      <c r="O19" s="229">
        <v>8.3947056817060872</v>
      </c>
      <c r="P19" s="229">
        <v>4.8950154471336633</v>
      </c>
      <c r="Q19" s="229">
        <v>6.273644391202569</v>
      </c>
      <c r="R19" s="229">
        <v>8.5844817495342163</v>
      </c>
      <c r="S19" s="229">
        <v>11.436122445005211</v>
      </c>
      <c r="T19" s="229">
        <v>13.25053667726953</v>
      </c>
      <c r="U19" s="229">
        <v>15.086086298824659</v>
      </c>
      <c r="V19" s="229">
        <v>12.174400734437</v>
      </c>
      <c r="W19" s="229">
        <v>5.1760699081989934</v>
      </c>
      <c r="X19" s="229">
        <v>6.5689908608876708</v>
      </c>
      <c r="Y19" s="229">
        <v>5.6009041060180511</v>
      </c>
      <c r="DA19" s="73" t="s">
        <v>3061</v>
      </c>
    </row>
    <row r="20" spans="1:105" ht="12" customHeight="1" x14ac:dyDescent="0.25">
      <c r="A20" s="46" t="s">
        <v>159</v>
      </c>
      <c r="B20" s="229">
        <v>80.146942802346985</v>
      </c>
      <c r="C20" s="229">
        <v>80.186430675705424</v>
      </c>
      <c r="D20" s="229">
        <v>82.815590502757146</v>
      </c>
      <c r="E20" s="229">
        <v>93.910249276710587</v>
      </c>
      <c r="F20" s="229">
        <v>16.454372538994029</v>
      </c>
      <c r="G20" s="229">
        <v>101.05194889844731</v>
      </c>
      <c r="H20" s="229">
        <v>119.8472328421154</v>
      </c>
      <c r="I20" s="229">
        <v>106.1408988935549</v>
      </c>
      <c r="J20" s="229">
        <v>103.2375898245577</v>
      </c>
      <c r="K20" s="229">
        <v>72.300953038311576</v>
      </c>
      <c r="L20" s="229">
        <v>59.080854906707437</v>
      </c>
      <c r="M20" s="229">
        <v>43.174857288563352</v>
      </c>
      <c r="N20" s="229">
        <v>64.146272522326711</v>
      </c>
      <c r="O20" s="229">
        <v>21.63702312150232</v>
      </c>
      <c r="P20" s="229">
        <v>22.85223772273293</v>
      </c>
      <c r="Q20" s="229">
        <v>24.89777645804369</v>
      </c>
      <c r="R20" s="229">
        <v>27.255060454475529</v>
      </c>
      <c r="S20" s="229">
        <v>21.960929951215409</v>
      </c>
      <c r="T20" s="229">
        <v>20.626787752692302</v>
      </c>
      <c r="U20" s="229">
        <v>3.4550767326515599</v>
      </c>
      <c r="V20" s="229">
        <v>2.5923942266351809</v>
      </c>
      <c r="W20" s="229">
        <v>2.9478193074566619</v>
      </c>
      <c r="X20" s="229">
        <v>3.7111347786812412</v>
      </c>
      <c r="Y20" s="229">
        <v>4.1456484756758467</v>
      </c>
      <c r="DA20" s="73" t="s">
        <v>3062</v>
      </c>
    </row>
    <row r="21" spans="1:105" ht="12" customHeight="1" x14ac:dyDescent="0.25">
      <c r="A21" s="46" t="s">
        <v>32</v>
      </c>
      <c r="B21" s="229">
        <v>13.11900327535419</v>
      </c>
      <c r="C21" s="229">
        <v>13.119003275354761</v>
      </c>
      <c r="D21" s="229">
        <v>14.3769797998019</v>
      </c>
      <c r="E21" s="229">
        <v>5.9305133754030832</v>
      </c>
      <c r="F21" s="229">
        <v>5.0319541396697387</v>
      </c>
      <c r="G21" s="229">
        <v>5.5710800727401546</v>
      </c>
      <c r="H21" s="229">
        <v>23.398813371207009</v>
      </c>
      <c r="I21" s="229">
        <v>24.158447165794922</v>
      </c>
      <c r="J21" s="229">
        <v>20.735614681327149</v>
      </c>
      <c r="K21" s="229">
        <v>13.88552401797137</v>
      </c>
      <c r="L21" s="229">
        <v>12.261020666997711</v>
      </c>
      <c r="M21" s="229">
        <v>11.30435968134725</v>
      </c>
      <c r="N21" s="229">
        <v>33.105793663628759</v>
      </c>
      <c r="O21" s="229">
        <v>12.3466360071899</v>
      </c>
      <c r="P21" s="229">
        <v>13.26931052984837</v>
      </c>
      <c r="Q21" s="229">
        <v>17.257153029224291</v>
      </c>
      <c r="R21" s="229">
        <v>20.495492967124509</v>
      </c>
      <c r="S21" s="229">
        <v>19.810695239268249</v>
      </c>
      <c r="T21" s="229">
        <v>16.794702804689891</v>
      </c>
      <c r="U21" s="229">
        <v>16.41364642577361</v>
      </c>
      <c r="V21" s="229">
        <v>14.891501938995381</v>
      </c>
      <c r="W21" s="229">
        <v>6.4143266124748086</v>
      </c>
      <c r="X21" s="229">
        <v>8.5701912651180141</v>
      </c>
      <c r="Y21" s="229">
        <v>8.3107381861026131</v>
      </c>
      <c r="DA21" s="73" t="s">
        <v>3063</v>
      </c>
    </row>
    <row r="22" spans="1:105" ht="12" customHeight="1" x14ac:dyDescent="0.25">
      <c r="A22" s="46" t="s">
        <v>33</v>
      </c>
      <c r="B22" s="229">
        <v>0.8728377417742148</v>
      </c>
      <c r="C22" s="229">
        <v>0.87283774177431261</v>
      </c>
      <c r="D22" s="229">
        <v>1.74560374542553</v>
      </c>
      <c r="E22" s="229">
        <v>3.4912792289724681</v>
      </c>
      <c r="F22" s="229">
        <v>3.4912792289671031</v>
      </c>
      <c r="G22" s="229">
        <v>3.4912792289769392</v>
      </c>
      <c r="H22" s="229">
        <v>4.3640452326291106</v>
      </c>
      <c r="I22" s="229">
        <v>1.745603745427005</v>
      </c>
      <c r="J22" s="229">
        <v>0.87283774177403672</v>
      </c>
      <c r="K22" s="229">
        <v>0</v>
      </c>
      <c r="L22" s="229">
        <v>0</v>
      </c>
      <c r="M22" s="229">
        <v>0</v>
      </c>
      <c r="N22" s="229">
        <v>12.768177409255911</v>
      </c>
      <c r="O22" s="229">
        <v>0</v>
      </c>
      <c r="P22" s="229">
        <v>3.8214961306760129</v>
      </c>
      <c r="Q22" s="229">
        <v>1.913040524386532</v>
      </c>
      <c r="R22" s="229">
        <v>1.594164567916293</v>
      </c>
      <c r="S22" s="229">
        <v>6.8440268714083499E-2</v>
      </c>
      <c r="T22" s="229">
        <v>6.3086958857685255E-2</v>
      </c>
      <c r="U22" s="229">
        <v>1.967924361595752</v>
      </c>
      <c r="V22" s="229">
        <v>2.5148097043395912</v>
      </c>
      <c r="W22" s="229">
        <v>1.06666383957566</v>
      </c>
      <c r="X22" s="229">
        <v>6.2768701634586888E-3</v>
      </c>
      <c r="Y22" s="229">
        <v>2.4785305882068939E-2</v>
      </c>
      <c r="DA22" s="73" t="s">
        <v>3064</v>
      </c>
    </row>
    <row r="23" spans="1:105" ht="12" customHeight="1" x14ac:dyDescent="0.25">
      <c r="A23" s="46" t="s">
        <v>35</v>
      </c>
      <c r="B23" s="229">
        <v>0.70109774354734433</v>
      </c>
      <c r="C23" s="229">
        <v>4.9168833988717999</v>
      </c>
      <c r="D23" s="229">
        <v>2.1459427219568101</v>
      </c>
      <c r="E23" s="229">
        <v>1.6710445698655421</v>
      </c>
      <c r="F23" s="229">
        <v>4.0491974087687339</v>
      </c>
      <c r="G23" s="229">
        <v>3.2522407246271841</v>
      </c>
      <c r="H23" s="229">
        <v>2.0089882156458718</v>
      </c>
      <c r="I23" s="229">
        <v>5.0034341698292142</v>
      </c>
      <c r="J23" s="229">
        <v>3.3059987633979442</v>
      </c>
      <c r="K23" s="229">
        <v>3.114434740421145</v>
      </c>
      <c r="L23" s="229">
        <v>3.3827962600521539</v>
      </c>
      <c r="M23" s="229">
        <v>34.234659376373507</v>
      </c>
      <c r="N23" s="229">
        <v>14.612215624197971</v>
      </c>
      <c r="O23" s="229">
        <v>3.9600541908965381</v>
      </c>
      <c r="P23" s="229">
        <v>3.351902573210098</v>
      </c>
      <c r="Q23" s="229">
        <v>11.64284414016916</v>
      </c>
      <c r="R23" s="229">
        <v>45.959659935815353</v>
      </c>
      <c r="S23" s="229">
        <v>3.8885057131743972</v>
      </c>
      <c r="T23" s="229">
        <v>8.754792894442291</v>
      </c>
      <c r="U23" s="229">
        <v>4.7184541893957261</v>
      </c>
      <c r="V23" s="229">
        <v>24.44231353953321</v>
      </c>
      <c r="W23" s="229">
        <v>2.799339345650298</v>
      </c>
      <c r="X23" s="229">
        <v>2.958007098174122</v>
      </c>
      <c r="Y23" s="229">
        <v>2.8386671343626579</v>
      </c>
      <c r="DA23" s="73" t="s">
        <v>3065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3066</v>
      </c>
    </row>
    <row r="25" spans="1:105" ht="12" customHeight="1" x14ac:dyDescent="0.25">
      <c r="A25" s="46" t="s">
        <v>38</v>
      </c>
      <c r="B25" s="229">
        <v>0</v>
      </c>
      <c r="C25" s="229">
        <v>0</v>
      </c>
      <c r="D25" s="229">
        <v>0</v>
      </c>
      <c r="E25" s="229">
        <v>0</v>
      </c>
      <c r="F25" s="229">
        <v>0</v>
      </c>
      <c r="G25" s="229">
        <v>0</v>
      </c>
      <c r="H25" s="229">
        <v>0</v>
      </c>
      <c r="I25" s="229">
        <v>0</v>
      </c>
      <c r="J25" s="229">
        <v>0</v>
      </c>
      <c r="K25" s="229">
        <v>0</v>
      </c>
      <c r="L25" s="229">
        <v>0</v>
      </c>
      <c r="M25" s="229">
        <v>0</v>
      </c>
      <c r="N25" s="229">
        <v>0</v>
      </c>
      <c r="O25" s="229">
        <v>0</v>
      </c>
      <c r="P25" s="229">
        <v>0</v>
      </c>
      <c r="Q25" s="229">
        <v>0</v>
      </c>
      <c r="R25" s="229">
        <v>0</v>
      </c>
      <c r="S25" s="229">
        <v>0</v>
      </c>
      <c r="T25" s="229">
        <v>0</v>
      </c>
      <c r="U25" s="229">
        <v>0</v>
      </c>
      <c r="V25" s="229">
        <v>0</v>
      </c>
      <c r="W25" s="229">
        <v>0</v>
      </c>
      <c r="X25" s="229">
        <v>0</v>
      </c>
      <c r="Y25" s="229">
        <v>0</v>
      </c>
      <c r="DA25" s="73" t="s">
        <v>3067</v>
      </c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3068</v>
      </c>
    </row>
    <row r="27" spans="1:105" ht="12" customHeight="1" x14ac:dyDescent="0.25">
      <c r="A27" s="57" t="s">
        <v>3069</v>
      </c>
      <c r="B27" s="261">
        <f t="shared" ref="B27:Y27" si="0">B28+B34</f>
        <v>264.56641680943517</v>
      </c>
      <c r="C27" s="261">
        <f t="shared" si="0"/>
        <v>269.62789248037808</v>
      </c>
      <c r="D27" s="261">
        <f t="shared" si="0"/>
        <v>277.80914649065932</v>
      </c>
      <c r="E27" s="261">
        <f t="shared" si="0"/>
        <v>258.33899194917774</v>
      </c>
      <c r="F27" s="261">
        <f t="shared" si="0"/>
        <v>170.46806479119229</v>
      </c>
      <c r="G27" s="261">
        <f t="shared" si="0"/>
        <v>252.11641509587272</v>
      </c>
      <c r="H27" s="261">
        <f t="shared" si="0"/>
        <v>286.5901973078947</v>
      </c>
      <c r="I27" s="261">
        <f t="shared" si="0"/>
        <v>268.2176836062971</v>
      </c>
      <c r="J27" s="261">
        <f t="shared" si="0"/>
        <v>256.4840415324357</v>
      </c>
      <c r="K27" s="261">
        <f t="shared" si="0"/>
        <v>216.20377187273266</v>
      </c>
      <c r="L27" s="261">
        <f t="shared" si="0"/>
        <v>170.10367034211257</v>
      </c>
      <c r="M27" s="261">
        <f t="shared" si="0"/>
        <v>146.46677097470757</v>
      </c>
      <c r="N27" s="261">
        <f t="shared" si="0"/>
        <v>186.58712558849535</v>
      </c>
      <c r="O27" s="261">
        <f t="shared" si="0"/>
        <v>121.41876967761539</v>
      </c>
      <c r="P27" s="261">
        <f t="shared" si="0"/>
        <v>176.06312426523883</v>
      </c>
      <c r="Q27" s="261">
        <f t="shared" si="0"/>
        <v>190.15320432164503</v>
      </c>
      <c r="R27" s="261">
        <f t="shared" si="0"/>
        <v>198.60762481990571</v>
      </c>
      <c r="S27" s="261">
        <f t="shared" si="0"/>
        <v>273.2065254955275</v>
      </c>
      <c r="T27" s="261">
        <f t="shared" si="0"/>
        <v>265.15912216952478</v>
      </c>
      <c r="U27" s="261">
        <f t="shared" si="0"/>
        <v>215.33551342839189</v>
      </c>
      <c r="V27" s="261">
        <f t="shared" si="0"/>
        <v>158.66951823000116</v>
      </c>
      <c r="W27" s="261">
        <f t="shared" si="0"/>
        <v>104.56580358160959</v>
      </c>
      <c r="X27" s="261">
        <f t="shared" si="0"/>
        <v>87.898698266646264</v>
      </c>
      <c r="Y27" s="261">
        <f t="shared" si="0"/>
        <v>79.156917752187283</v>
      </c>
      <c r="DA27" s="70"/>
    </row>
    <row r="28" spans="1:105" ht="12" customHeight="1" x14ac:dyDescent="0.25">
      <c r="A28" s="60" t="s">
        <v>3070</v>
      </c>
      <c r="B28" s="262">
        <v>257.02299652701299</v>
      </c>
      <c r="C28" s="262">
        <v>261.23044613018391</v>
      </c>
      <c r="D28" s="262">
        <v>269.76607922794773</v>
      </c>
      <c r="E28" s="262">
        <v>251.63912337638681</v>
      </c>
      <c r="F28" s="262">
        <v>166.47393394898799</v>
      </c>
      <c r="G28" s="262">
        <v>248.06110740829669</v>
      </c>
      <c r="H28" s="262">
        <v>282.25818777070992</v>
      </c>
      <c r="I28" s="262">
        <v>263.37970972753408</v>
      </c>
      <c r="J28" s="262">
        <v>247.68131224056461</v>
      </c>
      <c r="K28" s="262">
        <v>205.70636468445679</v>
      </c>
      <c r="L28" s="262">
        <v>163.83759149120471</v>
      </c>
      <c r="M28" s="262">
        <v>132.55978344007289</v>
      </c>
      <c r="N28" s="262">
        <v>182.3587858030393</v>
      </c>
      <c r="O28" s="262">
        <v>117.4006674057307</v>
      </c>
      <c r="P28" s="262">
        <v>164.52785519632451</v>
      </c>
      <c r="Q28" s="262">
        <v>176.86421944055309</v>
      </c>
      <c r="R28" s="262">
        <v>184.13336992904601</v>
      </c>
      <c r="S28" s="262">
        <v>260.53945222768863</v>
      </c>
      <c r="T28" s="262">
        <v>264.00032012986787</v>
      </c>
      <c r="U28" s="262">
        <v>211.37446740024899</v>
      </c>
      <c r="V28" s="262">
        <v>154.52709173225469</v>
      </c>
      <c r="W28" s="262">
        <v>97.076726571370585</v>
      </c>
      <c r="X28" s="262">
        <v>80.50782751664579</v>
      </c>
      <c r="Y28" s="262">
        <v>71.981925955923828</v>
      </c>
      <c r="DA28" s="72" t="s">
        <v>3071</v>
      </c>
    </row>
    <row r="29" spans="1:105" ht="12" customHeight="1" x14ac:dyDescent="0.25">
      <c r="A29" s="59" t="s">
        <v>28</v>
      </c>
      <c r="B29" s="230">
        <v>0</v>
      </c>
      <c r="C29" s="230">
        <v>0</v>
      </c>
      <c r="D29" s="230">
        <v>0</v>
      </c>
      <c r="E29" s="230">
        <v>0</v>
      </c>
      <c r="F29" s="230">
        <v>0</v>
      </c>
      <c r="G29" s="230">
        <v>0</v>
      </c>
      <c r="H29" s="230">
        <v>0</v>
      </c>
      <c r="I29" s="230">
        <v>0.50644439553994047</v>
      </c>
      <c r="J29" s="230">
        <v>0.51129471418955441</v>
      </c>
      <c r="K29" s="230">
        <v>5.6017817151653304</v>
      </c>
      <c r="L29" s="230">
        <v>2.1076003432093562</v>
      </c>
      <c r="M29" s="230">
        <v>1.2455572520201841</v>
      </c>
      <c r="N29" s="230">
        <v>0</v>
      </c>
      <c r="O29" s="230">
        <v>12.202872140046299</v>
      </c>
      <c r="P29" s="230">
        <v>33.621975579561052</v>
      </c>
      <c r="Q29" s="230">
        <v>35.974036091832161</v>
      </c>
      <c r="R29" s="230">
        <v>1.7764826519608981</v>
      </c>
      <c r="S29" s="230">
        <v>125.00584132434589</v>
      </c>
      <c r="T29" s="230">
        <v>128.40944317827461</v>
      </c>
      <c r="U29" s="230">
        <v>104.1966186972445</v>
      </c>
      <c r="V29" s="230">
        <v>53.49270616717196</v>
      </c>
      <c r="W29" s="230">
        <v>37.814566553377183</v>
      </c>
      <c r="X29" s="230">
        <v>16.143818461434758</v>
      </c>
      <c r="Y29" s="230">
        <v>0</v>
      </c>
      <c r="DA29" s="71" t="s">
        <v>3072</v>
      </c>
    </row>
    <row r="30" spans="1:105" ht="12" customHeight="1" x14ac:dyDescent="0.25">
      <c r="A30" s="59" t="s">
        <v>31</v>
      </c>
      <c r="B30" s="230">
        <v>72.693304708571631</v>
      </c>
      <c r="C30" s="230">
        <v>73.160608041059547</v>
      </c>
      <c r="D30" s="230">
        <v>75.141434664903869</v>
      </c>
      <c r="E30" s="230">
        <v>74.895824459291489</v>
      </c>
      <c r="F30" s="230">
        <v>68.655977078406636</v>
      </c>
      <c r="G30" s="230">
        <v>64.711100944267457</v>
      </c>
      <c r="H30" s="230">
        <v>61.924390224881932</v>
      </c>
      <c r="I30" s="230">
        <v>58.421237803719301</v>
      </c>
      <c r="J30" s="230">
        <v>57.405747790986752</v>
      </c>
      <c r="K30" s="230">
        <v>50.316866127360647</v>
      </c>
      <c r="L30" s="230">
        <v>34.577229912186922</v>
      </c>
      <c r="M30" s="230">
        <v>9.8347826076279254</v>
      </c>
      <c r="N30" s="230">
        <v>25.076970122574309</v>
      </c>
      <c r="O30" s="230">
        <v>9.8901178565881978</v>
      </c>
      <c r="P30" s="230">
        <v>14.07194445904633</v>
      </c>
      <c r="Q30" s="230">
        <v>14.40834775181037</v>
      </c>
      <c r="R30" s="230">
        <v>19.30113635127972</v>
      </c>
      <c r="S30" s="230">
        <v>22.49177284547978</v>
      </c>
      <c r="T30" s="230">
        <v>24.578652612727371</v>
      </c>
      <c r="U30" s="230">
        <v>27.016463910416999</v>
      </c>
      <c r="V30" s="230">
        <v>22.739822616165529</v>
      </c>
      <c r="W30" s="230">
        <v>17.189925285245259</v>
      </c>
      <c r="X30" s="230">
        <v>19.482207946099631</v>
      </c>
      <c r="Y30" s="230">
        <v>20.64478862647087</v>
      </c>
      <c r="DA30" s="71" t="s">
        <v>3073</v>
      </c>
    </row>
    <row r="31" spans="1:105" ht="12" customHeight="1" x14ac:dyDescent="0.25">
      <c r="A31" s="59" t="s">
        <v>159</v>
      </c>
      <c r="B31" s="230">
        <v>126.3551355951392</v>
      </c>
      <c r="C31" s="230">
        <v>126.1695627707842</v>
      </c>
      <c r="D31" s="230">
        <v>129.79769617728641</v>
      </c>
      <c r="E31" s="230">
        <v>149.2515828655759</v>
      </c>
      <c r="F31" s="230">
        <v>71.89488565447742</v>
      </c>
      <c r="G31" s="230">
        <v>155.93713318748419</v>
      </c>
      <c r="H31" s="230">
        <v>174.18026844316569</v>
      </c>
      <c r="I31" s="230">
        <v>152.70516070087859</v>
      </c>
      <c r="J31" s="230">
        <v>148.85534561468759</v>
      </c>
      <c r="K31" s="230">
        <v>121.1745826766315</v>
      </c>
      <c r="L31" s="230">
        <v>101.0211345314266</v>
      </c>
      <c r="M31" s="230">
        <v>69.491864325465144</v>
      </c>
      <c r="N31" s="230">
        <v>84.529548450539522</v>
      </c>
      <c r="O31" s="230">
        <v>50.795956313323742</v>
      </c>
      <c r="P31" s="230">
        <v>56.722135033423569</v>
      </c>
      <c r="Q31" s="230">
        <v>61.060457703093249</v>
      </c>
      <c r="R31" s="230">
        <v>59.051900963195422</v>
      </c>
      <c r="S31" s="230">
        <v>40.365911825293587</v>
      </c>
      <c r="T31" s="230">
        <v>39.477154561207932</v>
      </c>
      <c r="U31" s="230">
        <v>11.26118772492538</v>
      </c>
      <c r="V31" s="230">
        <v>9.1696619860067656</v>
      </c>
      <c r="W31" s="230">
        <v>9.5984981542055898</v>
      </c>
      <c r="X31" s="230">
        <v>12.731449252714521</v>
      </c>
      <c r="Y31" s="230">
        <v>17.22185761409871</v>
      </c>
      <c r="DA31" s="71" t="s">
        <v>3074</v>
      </c>
    </row>
    <row r="32" spans="1:105" ht="12" customHeight="1" x14ac:dyDescent="0.25">
      <c r="A32" s="59" t="s">
        <v>32</v>
      </c>
      <c r="B32" s="230">
        <v>57.321495435156109</v>
      </c>
      <c r="C32" s="230">
        <v>57.321495435158603</v>
      </c>
      <c r="D32" s="230">
        <v>62.818033098130059</v>
      </c>
      <c r="E32" s="230">
        <v>25.91247888587192</v>
      </c>
      <c r="F32" s="230">
        <v>21.986360563600549</v>
      </c>
      <c r="G32" s="230">
        <v>24.341989574649482</v>
      </c>
      <c r="H32" s="230">
        <v>44.256217214316443</v>
      </c>
      <c r="I32" s="230">
        <v>44.17314828131569</v>
      </c>
      <c r="J32" s="230">
        <v>37.833030131147218</v>
      </c>
      <c r="K32" s="230">
        <v>25.728038500670721</v>
      </c>
      <c r="L32" s="230">
        <v>22.997930981838291</v>
      </c>
      <c r="M32" s="230">
        <v>20.273873372826611</v>
      </c>
      <c r="N32" s="230">
        <v>58.241091641679958</v>
      </c>
      <c r="O32" s="230">
        <v>40.843275252432989</v>
      </c>
      <c r="P32" s="230">
        <v>57.006723155842288</v>
      </c>
      <c r="Q32" s="230">
        <v>54.201245310180553</v>
      </c>
      <c r="R32" s="230">
        <v>60.76557842373488</v>
      </c>
      <c r="S32" s="230">
        <v>61.417082035635751</v>
      </c>
      <c r="T32" s="230">
        <v>53.49477502571569</v>
      </c>
      <c r="U32" s="230">
        <v>52.771886942737353</v>
      </c>
      <c r="V32" s="230">
        <v>41.461245037278772</v>
      </c>
      <c r="W32" s="230">
        <v>24.350618712839029</v>
      </c>
      <c r="X32" s="230">
        <v>26.780933159849699</v>
      </c>
      <c r="Y32" s="230">
        <v>29.728503806090561</v>
      </c>
      <c r="DA32" s="71" t="s">
        <v>3075</v>
      </c>
    </row>
    <row r="33" spans="1:105" ht="12" customHeight="1" x14ac:dyDescent="0.25">
      <c r="A33" s="59" t="s">
        <v>35</v>
      </c>
      <c r="B33" s="230">
        <v>0.65306078814612056</v>
      </c>
      <c r="C33" s="230">
        <v>4.5787798831815412</v>
      </c>
      <c r="D33" s="230">
        <v>2.008915287627342</v>
      </c>
      <c r="E33" s="230">
        <v>1.5792371656474971</v>
      </c>
      <c r="F33" s="230">
        <v>3.9367106525034399</v>
      </c>
      <c r="G33" s="230">
        <v>3.0708837018955961</v>
      </c>
      <c r="H33" s="230">
        <v>1.8973118883459039</v>
      </c>
      <c r="I33" s="230">
        <v>7.5737185460805554</v>
      </c>
      <c r="J33" s="230">
        <v>3.0758939895534261</v>
      </c>
      <c r="K33" s="230">
        <v>2.8850956646286421</v>
      </c>
      <c r="L33" s="230">
        <v>3.133695722543449</v>
      </c>
      <c r="M33" s="230">
        <v>31.713705882133009</v>
      </c>
      <c r="N33" s="230">
        <v>14.511175588245541</v>
      </c>
      <c r="O33" s="230">
        <v>3.668445843339498</v>
      </c>
      <c r="P33" s="230">
        <v>3.1050769684512169</v>
      </c>
      <c r="Q33" s="230">
        <v>11.220132583636801</v>
      </c>
      <c r="R33" s="230">
        <v>43.238271538875047</v>
      </c>
      <c r="S33" s="230">
        <v>11.2588441969336</v>
      </c>
      <c r="T33" s="230">
        <v>18.040294751942291</v>
      </c>
      <c r="U33" s="230">
        <v>16.128310124924798</v>
      </c>
      <c r="V33" s="230">
        <v>27.66365592563168</v>
      </c>
      <c r="W33" s="230">
        <v>8.1231178657035308</v>
      </c>
      <c r="X33" s="230">
        <v>5.3694186965471618</v>
      </c>
      <c r="Y33" s="230">
        <v>4.3867759092636947</v>
      </c>
      <c r="DA33" s="71" t="s">
        <v>3076</v>
      </c>
    </row>
    <row r="34" spans="1:105" ht="12" customHeight="1" x14ac:dyDescent="0.25">
      <c r="A34" s="60" t="s">
        <v>3077</v>
      </c>
      <c r="B34" s="262">
        <v>7.5434202824221517</v>
      </c>
      <c r="C34" s="262">
        <v>8.3974463501941923</v>
      </c>
      <c r="D34" s="262">
        <v>8.0430672627115918</v>
      </c>
      <c r="E34" s="262">
        <v>6.699868572790959</v>
      </c>
      <c r="F34" s="262">
        <v>3.9941308422042909</v>
      </c>
      <c r="G34" s="262">
        <v>4.0553076875760228</v>
      </c>
      <c r="H34" s="262">
        <v>4.3320095371847698</v>
      </c>
      <c r="I34" s="262">
        <v>4.8379738787630471</v>
      </c>
      <c r="J34" s="262">
        <v>8.8027292918710991</v>
      </c>
      <c r="K34" s="262">
        <v>10.497407188275879</v>
      </c>
      <c r="L34" s="262">
        <v>6.2660788509078698</v>
      </c>
      <c r="M34" s="262">
        <v>13.90698753463467</v>
      </c>
      <c r="N34" s="262">
        <v>4.2283397854560496</v>
      </c>
      <c r="O34" s="262">
        <v>4.0181022718846906</v>
      </c>
      <c r="P34" s="262">
        <v>11.535269068914319</v>
      </c>
      <c r="Q34" s="262">
        <v>13.28898488109194</v>
      </c>
      <c r="R34" s="262">
        <v>14.47425489085969</v>
      </c>
      <c r="S34" s="262">
        <v>12.6670732678389</v>
      </c>
      <c r="T34" s="262">
        <v>1.158802039656903</v>
      </c>
      <c r="U34" s="262">
        <v>3.961046028142917</v>
      </c>
      <c r="V34" s="262">
        <v>4.1424264977464702</v>
      </c>
      <c r="W34" s="262">
        <v>7.4890770102390034</v>
      </c>
      <c r="X34" s="262">
        <v>7.3908707500004782</v>
      </c>
      <c r="Y34" s="262">
        <v>7.1749917962634617</v>
      </c>
      <c r="DA34" s="72" t="s">
        <v>3078</v>
      </c>
    </row>
    <row r="35" spans="1:105" ht="12" customHeight="1" x14ac:dyDescent="0.25">
      <c r="A35" s="57" t="s">
        <v>3079</v>
      </c>
      <c r="B35" s="261">
        <f t="shared" ref="B35:Y35" si="1">B36+B42+B53</f>
        <v>39.05009941966874</v>
      </c>
      <c r="C35" s="261">
        <f t="shared" si="1"/>
        <v>40.994553998793876</v>
      </c>
      <c r="D35" s="261">
        <f t="shared" si="1"/>
        <v>41.040037132430982</v>
      </c>
      <c r="E35" s="261">
        <f t="shared" si="1"/>
        <v>43.139181959227777</v>
      </c>
      <c r="F35" s="261">
        <f t="shared" si="1"/>
        <v>18.292079726616489</v>
      </c>
      <c r="G35" s="261">
        <f t="shared" si="1"/>
        <v>44.705330584943638</v>
      </c>
      <c r="H35" s="261">
        <f t="shared" si="1"/>
        <v>55.305154320186865</v>
      </c>
      <c r="I35" s="261">
        <f t="shared" si="1"/>
        <v>51.387706187079232</v>
      </c>
      <c r="J35" s="261">
        <f t="shared" si="1"/>
        <v>49.331783420022504</v>
      </c>
      <c r="K35" s="261">
        <f t="shared" si="1"/>
        <v>36.460922079602703</v>
      </c>
      <c r="L35" s="261">
        <f t="shared" si="1"/>
        <v>26.826725545627614</v>
      </c>
      <c r="M35" s="261">
        <f t="shared" si="1"/>
        <v>26.529211049897754</v>
      </c>
      <c r="N35" s="261">
        <f t="shared" si="1"/>
        <v>42.224788234711141</v>
      </c>
      <c r="O35" s="261">
        <f t="shared" si="1"/>
        <v>9.5673341625370192</v>
      </c>
      <c r="P35" s="261">
        <f t="shared" si="1"/>
        <v>7.8496767726314349</v>
      </c>
      <c r="Q35" s="261">
        <f t="shared" si="1"/>
        <v>13.3118881116532</v>
      </c>
      <c r="R35" s="261">
        <f t="shared" si="1"/>
        <v>26.575514868589632</v>
      </c>
      <c r="S35" s="261">
        <f t="shared" si="1"/>
        <v>11.892030123308073</v>
      </c>
      <c r="T35" s="261">
        <f t="shared" si="1"/>
        <v>12.991052890341871</v>
      </c>
      <c r="U35" s="261">
        <f t="shared" si="1"/>
        <v>6.9770345090585142</v>
      </c>
      <c r="V35" s="261">
        <f t="shared" si="1"/>
        <v>13.842961971444378</v>
      </c>
      <c r="W35" s="261">
        <f t="shared" si="1"/>
        <v>2.6454295925734157</v>
      </c>
      <c r="X35" s="261">
        <f t="shared" si="1"/>
        <v>3.6322501213406628</v>
      </c>
      <c r="Y35" s="261">
        <f t="shared" si="1"/>
        <v>2.5411764920094702</v>
      </c>
      <c r="DA35" s="70"/>
    </row>
    <row r="36" spans="1:105" ht="12" customHeight="1" x14ac:dyDescent="0.25">
      <c r="A36" s="60" t="s">
        <v>3080</v>
      </c>
      <c r="B36" s="262">
        <v>16.09653918684938</v>
      </c>
      <c r="C36" s="262">
        <v>16.877922915386161</v>
      </c>
      <c r="D36" s="262">
        <v>16.89574223017306</v>
      </c>
      <c r="E36" s="262">
        <v>17.804119060476761</v>
      </c>
      <c r="F36" s="262">
        <v>7.4599604469832279</v>
      </c>
      <c r="G36" s="262">
        <v>18.578551135002659</v>
      </c>
      <c r="H36" s="262">
        <v>23.012718435606029</v>
      </c>
      <c r="I36" s="262">
        <v>21.39225243347807</v>
      </c>
      <c r="J36" s="262">
        <v>20.370672269027001</v>
      </c>
      <c r="K36" s="262">
        <v>14.894185524554519</v>
      </c>
      <c r="L36" s="262">
        <v>11.022205813683311</v>
      </c>
      <c r="M36" s="262">
        <v>10.563723993183411</v>
      </c>
      <c r="N36" s="262">
        <v>17.358470476984252</v>
      </c>
      <c r="O36" s="262">
        <v>3.8531257137228718</v>
      </c>
      <c r="P36" s="262">
        <v>2.8020852531402798</v>
      </c>
      <c r="Q36" s="262">
        <v>4.9885955544015603</v>
      </c>
      <c r="R36" s="262">
        <v>10.527966674400879</v>
      </c>
      <c r="S36" s="262">
        <v>4.4536855423244726</v>
      </c>
      <c r="T36" s="262">
        <v>5.4186343801547219</v>
      </c>
      <c r="U36" s="262">
        <v>2.7638737237686479</v>
      </c>
      <c r="V36" s="262">
        <v>5.599629247883513</v>
      </c>
      <c r="W36" s="262">
        <v>0.76847006432011677</v>
      </c>
      <c r="X36" s="262">
        <v>1.207059822895296</v>
      </c>
      <c r="Y36" s="262">
        <v>0.75672767632829419</v>
      </c>
      <c r="DA36" s="72" t="s">
        <v>3081</v>
      </c>
    </row>
    <row r="37" spans="1:105" ht="12" customHeight="1" x14ac:dyDescent="0.25">
      <c r="A37" s="59" t="s">
        <v>28</v>
      </c>
      <c r="B37" s="230">
        <v>0</v>
      </c>
      <c r="C37" s="230">
        <v>0</v>
      </c>
      <c r="D37" s="230">
        <v>0</v>
      </c>
      <c r="E37" s="230">
        <v>0</v>
      </c>
      <c r="F37" s="230">
        <v>0</v>
      </c>
      <c r="G37" s="230">
        <v>0</v>
      </c>
      <c r="H37" s="230">
        <v>0</v>
      </c>
      <c r="I37" s="230">
        <v>7.3434437353291374E-2</v>
      </c>
      <c r="J37" s="230">
        <v>7.4137733557485389E-2</v>
      </c>
      <c r="K37" s="230">
        <v>0.81225834869897284</v>
      </c>
      <c r="L37" s="230">
        <v>0.30560204976535638</v>
      </c>
      <c r="M37" s="230">
        <v>0.18060580154292671</v>
      </c>
      <c r="N37" s="230">
        <v>0</v>
      </c>
      <c r="O37" s="230">
        <v>5.825762728519987E-2</v>
      </c>
      <c r="P37" s="230">
        <v>0</v>
      </c>
      <c r="Q37" s="230">
        <v>0</v>
      </c>
      <c r="R37" s="230">
        <v>0</v>
      </c>
      <c r="S37" s="230">
        <v>0</v>
      </c>
      <c r="T37" s="230">
        <v>0.57332064055492793</v>
      </c>
      <c r="U37" s="230">
        <v>0</v>
      </c>
      <c r="V37" s="230">
        <v>0</v>
      </c>
      <c r="W37" s="230">
        <v>0</v>
      </c>
      <c r="X37" s="230">
        <v>0</v>
      </c>
      <c r="Y37" s="230">
        <v>0</v>
      </c>
      <c r="DA37" s="71" t="s">
        <v>3082</v>
      </c>
    </row>
    <row r="38" spans="1:105" ht="12" customHeight="1" x14ac:dyDescent="0.25">
      <c r="A38" s="59" t="s">
        <v>31</v>
      </c>
      <c r="B38" s="230">
        <v>7.2079403686404886</v>
      </c>
      <c r="C38" s="230">
        <v>7.408993976171601</v>
      </c>
      <c r="D38" s="230">
        <v>7.4296144422573018</v>
      </c>
      <c r="E38" s="230">
        <v>7.1273914224017103</v>
      </c>
      <c r="F38" s="230">
        <v>6.8891374023702294</v>
      </c>
      <c r="G38" s="230">
        <v>6.7170345273303864</v>
      </c>
      <c r="H38" s="230">
        <v>6.4462662430812676</v>
      </c>
      <c r="I38" s="230">
        <v>6.0716139120589441</v>
      </c>
      <c r="J38" s="230">
        <v>5.9243678602047751</v>
      </c>
      <c r="K38" s="230">
        <v>4.7031429539052754</v>
      </c>
      <c r="L38" s="230">
        <v>2.9394643461873531</v>
      </c>
      <c r="M38" s="230">
        <v>0</v>
      </c>
      <c r="N38" s="230">
        <v>3.1158487368730321</v>
      </c>
      <c r="O38" s="230">
        <v>1.045140606589628</v>
      </c>
      <c r="P38" s="230">
        <v>0.32660771759369311</v>
      </c>
      <c r="Q38" s="230">
        <v>0.53353493074165004</v>
      </c>
      <c r="R38" s="230">
        <v>0.72443077990780602</v>
      </c>
      <c r="S38" s="230">
        <v>1.073922408476653</v>
      </c>
      <c r="T38" s="230">
        <v>1.3011176094830219</v>
      </c>
      <c r="U38" s="230">
        <v>1.5581162815138121</v>
      </c>
      <c r="V38" s="230">
        <v>1.2603184999667769</v>
      </c>
      <c r="W38" s="230">
        <v>0.25249670356412451</v>
      </c>
      <c r="X38" s="230">
        <v>0.35992335089633698</v>
      </c>
      <c r="Y38" s="230">
        <v>0.14997814933352319</v>
      </c>
      <c r="DA38" s="71" t="s">
        <v>3083</v>
      </c>
    </row>
    <row r="39" spans="1:105" ht="12" customHeight="1" x14ac:dyDescent="0.25">
      <c r="A39" s="59" t="s">
        <v>159</v>
      </c>
      <c r="B39" s="230">
        <v>8.7939050039277085</v>
      </c>
      <c r="C39" s="230">
        <v>8.8050058561532332</v>
      </c>
      <c r="D39" s="230">
        <v>9.1748350712097952</v>
      </c>
      <c r="E39" s="230">
        <v>10.44773824905616</v>
      </c>
      <c r="F39" s="230">
        <v>0</v>
      </c>
      <c r="G39" s="230">
        <v>11.41623847089742</v>
      </c>
      <c r="H39" s="230">
        <v>13.973066117692641</v>
      </c>
      <c r="I39" s="230">
        <v>12.263802799223569</v>
      </c>
      <c r="J39" s="230">
        <v>11.85610576388337</v>
      </c>
      <c r="K39" s="230">
        <v>7.5972138048301439</v>
      </c>
      <c r="L39" s="230">
        <v>6.1299291305027888</v>
      </c>
      <c r="M39" s="230">
        <v>4.6486071066563452</v>
      </c>
      <c r="N39" s="230">
        <v>8.3688564289935012</v>
      </c>
      <c r="O39" s="230">
        <v>1.7065916419249969</v>
      </c>
      <c r="P39" s="230">
        <v>1.8548393489421531</v>
      </c>
      <c r="Q39" s="230">
        <v>1.95824385934524</v>
      </c>
      <c r="R39" s="230">
        <v>2.3886461817572271</v>
      </c>
      <c r="S39" s="230">
        <v>2.1727378747507982</v>
      </c>
      <c r="T39" s="230">
        <v>1.9778522430896559</v>
      </c>
      <c r="U39" s="230">
        <v>0.18513221866125451</v>
      </c>
      <c r="V39" s="230">
        <v>9.0214407057893506E-2</v>
      </c>
      <c r="W39" s="230">
        <v>0.1525442502240888</v>
      </c>
      <c r="X39" s="230">
        <v>0.1360453570807291</v>
      </c>
      <c r="Y39" s="230">
        <v>3.5061228459355977E-2</v>
      </c>
      <c r="DA39" s="71" t="s">
        <v>3084</v>
      </c>
    </row>
    <row r="40" spans="1:105" ht="12" customHeight="1" x14ac:dyDescent="0.25">
      <c r="A40" s="59" t="s">
        <v>32</v>
      </c>
      <c r="B40" s="230">
        <v>0</v>
      </c>
      <c r="C40" s="230">
        <v>0</v>
      </c>
      <c r="D40" s="230">
        <v>0</v>
      </c>
      <c r="E40" s="230">
        <v>0</v>
      </c>
      <c r="F40" s="230">
        <v>0</v>
      </c>
      <c r="G40" s="230">
        <v>0</v>
      </c>
      <c r="H40" s="230">
        <v>2.3182758510219652</v>
      </c>
      <c r="I40" s="230">
        <v>2.4200862579386708</v>
      </c>
      <c r="J40" s="230">
        <v>2.0700562828961302</v>
      </c>
      <c r="K40" s="230">
        <v>1.3632315457489761</v>
      </c>
      <c r="L40" s="230">
        <v>1.1928244074590151</v>
      </c>
      <c r="M40" s="230">
        <v>1.1360237320748461</v>
      </c>
      <c r="N40" s="230">
        <v>3.7696448508221119</v>
      </c>
      <c r="O40" s="230">
        <v>0.51121119063881948</v>
      </c>
      <c r="P40" s="230">
        <v>0.1704020261790069</v>
      </c>
      <c r="Q40" s="230">
        <v>0.86989753968733352</v>
      </c>
      <c r="R40" s="230">
        <v>1.1453403395989681</v>
      </c>
      <c r="S40" s="230">
        <v>0.98289842186220311</v>
      </c>
      <c r="T40" s="230">
        <v>0.77705592393340217</v>
      </c>
      <c r="U40" s="230">
        <v>0.79066303450822395</v>
      </c>
      <c r="V40" s="230">
        <v>0.97738472890015771</v>
      </c>
      <c r="W40" s="230">
        <v>0.17317536729922109</v>
      </c>
      <c r="X40" s="230">
        <v>0.41629460889045539</v>
      </c>
      <c r="Y40" s="230">
        <v>0.25793027026920928</v>
      </c>
      <c r="DA40" s="71" t="s">
        <v>3085</v>
      </c>
    </row>
    <row r="41" spans="1:105" ht="12" customHeight="1" x14ac:dyDescent="0.25">
      <c r="A41" s="59" t="s">
        <v>35</v>
      </c>
      <c r="B41" s="230">
        <v>9.4693814281187491E-2</v>
      </c>
      <c r="C41" s="230">
        <v>0.66392308306132364</v>
      </c>
      <c r="D41" s="230">
        <v>0.29129271670596468</v>
      </c>
      <c r="E41" s="230">
        <v>0.2289893890188871</v>
      </c>
      <c r="F41" s="230">
        <v>0.57082304461299915</v>
      </c>
      <c r="G41" s="230">
        <v>0.44527813677486122</v>
      </c>
      <c r="H41" s="230">
        <v>0.2751102238101561</v>
      </c>
      <c r="I41" s="230">
        <v>0.56331502690359037</v>
      </c>
      <c r="J41" s="230">
        <v>0.44600462848524669</v>
      </c>
      <c r="K41" s="230">
        <v>0.41833887137115311</v>
      </c>
      <c r="L41" s="230">
        <v>0.45438587976879991</v>
      </c>
      <c r="M41" s="230">
        <v>4.5984873529092871</v>
      </c>
      <c r="N41" s="230">
        <v>2.1041204602956038</v>
      </c>
      <c r="O41" s="230">
        <v>0.53192464728422761</v>
      </c>
      <c r="P41" s="230">
        <v>0.45023616042542652</v>
      </c>
      <c r="Q41" s="230">
        <v>1.626919224627337</v>
      </c>
      <c r="R41" s="230">
        <v>6.2695493731368819</v>
      </c>
      <c r="S41" s="230">
        <v>0.2241268372348181</v>
      </c>
      <c r="T41" s="230">
        <v>0.78928796309371385</v>
      </c>
      <c r="U41" s="230">
        <v>0.22996218908535801</v>
      </c>
      <c r="V41" s="230">
        <v>3.2717116119586849</v>
      </c>
      <c r="W41" s="230">
        <v>0.19025374323268221</v>
      </c>
      <c r="X41" s="230">
        <v>0.29479650602777469</v>
      </c>
      <c r="Y41" s="230">
        <v>0.31375802826620569</v>
      </c>
      <c r="DA41" s="71" t="s">
        <v>3086</v>
      </c>
    </row>
    <row r="42" spans="1:105" ht="12" customHeight="1" x14ac:dyDescent="0.25">
      <c r="A42" s="60" t="s">
        <v>3087</v>
      </c>
      <c r="B42" s="262">
        <v>22.172277417854211</v>
      </c>
      <c r="C42" s="262">
        <v>23.24689556856617</v>
      </c>
      <c r="D42" s="262">
        <v>23.311262935762791</v>
      </c>
      <c r="E42" s="262">
        <v>24.64114793942624</v>
      </c>
      <c r="F42" s="262">
        <v>10.41844144240496</v>
      </c>
      <c r="G42" s="262">
        <v>25.70676543944203</v>
      </c>
      <c r="H42" s="262">
        <v>31.843763468229561</v>
      </c>
      <c r="I42" s="262">
        <v>29.49437788758642</v>
      </c>
      <c r="J42" s="262">
        <v>28.04939990290886</v>
      </c>
      <c r="K42" s="262">
        <v>20.479505096262471</v>
      </c>
      <c r="L42" s="262">
        <v>15.15553299381456</v>
      </c>
      <c r="M42" s="262">
        <v>14.525120490627179</v>
      </c>
      <c r="N42" s="262">
        <v>24.428382565661799</v>
      </c>
      <c r="O42" s="262">
        <v>5.2980478563689477</v>
      </c>
      <c r="P42" s="262">
        <v>3.8528672230678862</v>
      </c>
      <c r="Q42" s="262">
        <v>6.9469334088528321</v>
      </c>
      <c r="R42" s="262">
        <v>14.54842893763543</v>
      </c>
      <c r="S42" s="262">
        <v>6.1263977068145703</v>
      </c>
      <c r="T42" s="262">
        <v>7.4523997275083982</v>
      </c>
      <c r="U42" s="262">
        <v>3.8029095895179208</v>
      </c>
      <c r="V42" s="262">
        <v>7.814295693437125</v>
      </c>
      <c r="W42" s="262">
        <v>1.101305123621402</v>
      </c>
      <c r="X42" s="262">
        <v>1.659707256481032</v>
      </c>
      <c r="Y42" s="262">
        <v>1.041324665353889</v>
      </c>
      <c r="DA42" s="72" t="s">
        <v>3088</v>
      </c>
    </row>
    <row r="43" spans="1:105" ht="12" customHeight="1" x14ac:dyDescent="0.25">
      <c r="A43" s="64" t="s">
        <v>28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0.1001403504889357</v>
      </c>
      <c r="J43" s="229">
        <v>0.10149725800075469</v>
      </c>
      <c r="K43" s="229">
        <v>1.1168552294610881</v>
      </c>
      <c r="L43" s="229">
        <v>0.42020281842736529</v>
      </c>
      <c r="M43" s="229">
        <v>0.24833297712152411</v>
      </c>
      <c r="N43" s="229">
        <v>0</v>
      </c>
      <c r="O43" s="229">
        <v>8.0104237517149804E-2</v>
      </c>
      <c r="P43" s="229">
        <v>0</v>
      </c>
      <c r="Q43" s="229">
        <v>0</v>
      </c>
      <c r="R43" s="229">
        <v>0</v>
      </c>
      <c r="S43" s="229">
        <v>0</v>
      </c>
      <c r="T43" s="229">
        <v>0.7877399229286336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3089</v>
      </c>
    </row>
    <row r="44" spans="1:105" ht="12" customHeight="1" x14ac:dyDescent="0.25">
      <c r="A44" s="64" t="s">
        <v>30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3090</v>
      </c>
    </row>
    <row r="45" spans="1:105" ht="12" customHeight="1" x14ac:dyDescent="0.25">
      <c r="A45" s="64" t="s">
        <v>31</v>
      </c>
      <c r="B45" s="229">
        <v>9.8564342117332835</v>
      </c>
      <c r="C45" s="229">
        <v>10.134050546997941</v>
      </c>
      <c r="D45" s="229">
        <v>10.10895958174358</v>
      </c>
      <c r="E45" s="229">
        <v>9.606273972617732</v>
      </c>
      <c r="F45" s="229">
        <v>9.0257641895237377</v>
      </c>
      <c r="G45" s="229">
        <v>9.0610927551640277</v>
      </c>
      <c r="H45" s="229">
        <v>8.6942191145579972</v>
      </c>
      <c r="I45" s="229">
        <v>8.2796786780286986</v>
      </c>
      <c r="J45" s="229">
        <v>8.1106754191822947</v>
      </c>
      <c r="K45" s="229">
        <v>6.4668215616197537</v>
      </c>
      <c r="L45" s="229">
        <v>4.0417634760076124</v>
      </c>
      <c r="M45" s="229">
        <v>0</v>
      </c>
      <c r="N45" s="229">
        <v>3.9964420721375329</v>
      </c>
      <c r="O45" s="229">
        <v>1.437068334060738</v>
      </c>
      <c r="P45" s="229">
        <v>0.4490856116913281</v>
      </c>
      <c r="Q45" s="229">
        <v>0.70519241788817899</v>
      </c>
      <c r="R45" s="229">
        <v>0.9808194234308496</v>
      </c>
      <c r="S45" s="229">
        <v>1.474680789967868</v>
      </c>
      <c r="T45" s="229">
        <v>1.78772961047274</v>
      </c>
      <c r="U45" s="229">
        <v>2.1378234487821368</v>
      </c>
      <c r="V45" s="229">
        <v>1.6562258487110499</v>
      </c>
      <c r="W45" s="229">
        <v>0.3057932055764031</v>
      </c>
      <c r="X45" s="229">
        <v>0.49489460748246322</v>
      </c>
      <c r="Y45" s="229">
        <v>0.20570578753452681</v>
      </c>
      <c r="DA45" s="73" t="s">
        <v>3091</v>
      </c>
    </row>
    <row r="46" spans="1:105" ht="12" customHeight="1" x14ac:dyDescent="0.25">
      <c r="A46" s="64" t="s">
        <v>159</v>
      </c>
      <c r="B46" s="229">
        <v>12.025147504347879</v>
      </c>
      <c r="C46" s="229">
        <v>12.043520982720141</v>
      </c>
      <c r="D46" s="229">
        <v>12.48355989733489</v>
      </c>
      <c r="E46" s="229">
        <v>14.08142615812889</v>
      </c>
      <c r="F46" s="229">
        <v>0</v>
      </c>
      <c r="G46" s="229">
        <v>15.400188175150859</v>
      </c>
      <c r="H46" s="229">
        <v>18.845777376914111</v>
      </c>
      <c r="I46" s="229">
        <v>16.723781850919231</v>
      </c>
      <c r="J46" s="229">
        <v>16.231440696363261</v>
      </c>
      <c r="K46" s="229">
        <v>10.446168981641449</v>
      </c>
      <c r="L46" s="229">
        <v>8.4286525544413369</v>
      </c>
      <c r="M46" s="229">
        <v>6.3918347716524746</v>
      </c>
      <c r="N46" s="229">
        <v>10.734041589603381</v>
      </c>
      <c r="O46" s="229">
        <v>2.3465635076468701</v>
      </c>
      <c r="P46" s="229">
        <v>2.550404104795462</v>
      </c>
      <c r="Q46" s="229">
        <v>2.5882817458020031</v>
      </c>
      <c r="R46" s="229">
        <v>3.2340295798441669</v>
      </c>
      <c r="S46" s="229">
        <v>2.983544044001825</v>
      </c>
      <c r="T46" s="229">
        <v>2.717559884164682</v>
      </c>
      <c r="U46" s="229">
        <v>0.25401184935604781</v>
      </c>
      <c r="V46" s="229">
        <v>0.1185537091611069</v>
      </c>
      <c r="W46" s="229">
        <v>0.184742987174985</v>
      </c>
      <c r="X46" s="229">
        <v>0.18706236598600251</v>
      </c>
      <c r="Y46" s="229">
        <v>4.8088989257501692E-2</v>
      </c>
      <c r="DA46" s="73" t="s">
        <v>3092</v>
      </c>
    </row>
    <row r="47" spans="1:105" ht="12" customHeight="1" x14ac:dyDescent="0.25">
      <c r="A47" s="64" t="s">
        <v>32</v>
      </c>
      <c r="B47" s="229">
        <v>0</v>
      </c>
      <c r="C47" s="229">
        <v>0</v>
      </c>
      <c r="D47" s="229">
        <v>0</v>
      </c>
      <c r="E47" s="229">
        <v>0</v>
      </c>
      <c r="F47" s="229">
        <v>0</v>
      </c>
      <c r="G47" s="229">
        <v>0</v>
      </c>
      <c r="H47" s="229">
        <v>3.1267089283515448</v>
      </c>
      <c r="I47" s="229">
        <v>3.3001993998742498</v>
      </c>
      <c r="J47" s="229">
        <v>2.8339824612830808</v>
      </c>
      <c r="K47" s="229">
        <v>1.874443375404842</v>
      </c>
      <c r="L47" s="229">
        <v>1.640133560256146</v>
      </c>
      <c r="M47" s="229">
        <v>1.5620326316029129</v>
      </c>
      <c r="N47" s="229">
        <v>4.8350123998512906</v>
      </c>
      <c r="O47" s="229">
        <v>0.70291538712837665</v>
      </c>
      <c r="P47" s="229">
        <v>0.23430278599613449</v>
      </c>
      <c r="Q47" s="229">
        <v>1.1497750456082749</v>
      </c>
      <c r="R47" s="229">
        <v>1.550696191650661</v>
      </c>
      <c r="S47" s="229">
        <v>1.349689148647125</v>
      </c>
      <c r="T47" s="229">
        <v>1.0676712651371769</v>
      </c>
      <c r="U47" s="229">
        <v>1.0848342933780819</v>
      </c>
      <c r="V47" s="229">
        <v>1.284413306781226</v>
      </c>
      <c r="W47" s="229">
        <v>0.20972887941030521</v>
      </c>
      <c r="X47" s="229">
        <v>0.57240508722437622</v>
      </c>
      <c r="Y47" s="229">
        <v>0.35376986321341108</v>
      </c>
      <c r="DA47" s="73" t="s">
        <v>3093</v>
      </c>
    </row>
    <row r="48" spans="1:105" ht="12" customHeight="1" x14ac:dyDescent="0.25">
      <c r="A48" s="64" t="s">
        <v>33</v>
      </c>
      <c r="B48" s="229">
        <v>0.16120748419826211</v>
      </c>
      <c r="C48" s="229">
        <v>0.1612074841982801</v>
      </c>
      <c r="D48" s="229">
        <v>0.32240171882932461</v>
      </c>
      <c r="E48" s="229">
        <v>0.64481668722557339</v>
      </c>
      <c r="F48" s="229">
        <v>0.64481668722458241</v>
      </c>
      <c r="G48" s="229">
        <v>0.64481668722639918</v>
      </c>
      <c r="H48" s="229">
        <v>0.80601092185761958</v>
      </c>
      <c r="I48" s="229">
        <v>0.32240171882959701</v>
      </c>
      <c r="J48" s="229">
        <v>0.16120748419822911</v>
      </c>
      <c r="K48" s="229">
        <v>0</v>
      </c>
      <c r="L48" s="229">
        <v>0</v>
      </c>
      <c r="M48" s="229">
        <v>0</v>
      </c>
      <c r="N48" s="229">
        <v>2.16410481006164</v>
      </c>
      <c r="O48" s="229">
        <v>0</v>
      </c>
      <c r="P48" s="229">
        <v>0</v>
      </c>
      <c r="Q48" s="229">
        <v>0.35332620869349679</v>
      </c>
      <c r="R48" s="229">
        <v>0.29443188245894331</v>
      </c>
      <c r="S48" s="229">
        <v>1.0718899870011581E-2</v>
      </c>
      <c r="T48" s="229">
        <v>7.2210141273700186E-3</v>
      </c>
      <c r="U48" s="229">
        <v>1.071889987006208E-2</v>
      </c>
      <c r="V48" s="229">
        <v>0.45563936665340532</v>
      </c>
      <c r="W48" s="229">
        <v>0.170627926490098</v>
      </c>
      <c r="X48" s="229">
        <v>0</v>
      </c>
      <c r="Y48" s="229">
        <v>3.4183883393723298E-3</v>
      </c>
      <c r="DA48" s="73" t="s">
        <v>3094</v>
      </c>
    </row>
    <row r="49" spans="1:105" ht="12" customHeight="1" x14ac:dyDescent="0.25">
      <c r="A49" s="64" t="s">
        <v>35</v>
      </c>
      <c r="B49" s="229">
        <v>0.12948821757478751</v>
      </c>
      <c r="C49" s="229">
        <v>0.90811655464981256</v>
      </c>
      <c r="D49" s="229">
        <v>0.39634173785500199</v>
      </c>
      <c r="E49" s="229">
        <v>0.30863112145404381</v>
      </c>
      <c r="F49" s="229">
        <v>0.74786056565664072</v>
      </c>
      <c r="G49" s="229">
        <v>0.60066782190074319</v>
      </c>
      <c r="H49" s="229">
        <v>0.37104712654829658</v>
      </c>
      <c r="I49" s="229">
        <v>0.7681758894457088</v>
      </c>
      <c r="J49" s="229">
        <v>0.61059658388123583</v>
      </c>
      <c r="K49" s="229">
        <v>0.57521594813533561</v>
      </c>
      <c r="L49" s="229">
        <v>0.62478058468210007</v>
      </c>
      <c r="M49" s="229">
        <v>6.322920110250271</v>
      </c>
      <c r="N49" s="229">
        <v>2.6987816940079532</v>
      </c>
      <c r="O49" s="229">
        <v>0.73139639001581269</v>
      </c>
      <c r="P49" s="229">
        <v>0.6190747205849616</v>
      </c>
      <c r="Q49" s="229">
        <v>2.1503579908608779</v>
      </c>
      <c r="R49" s="229">
        <v>8.4884518602508088</v>
      </c>
      <c r="S49" s="229">
        <v>0.30776482432774083</v>
      </c>
      <c r="T49" s="229">
        <v>1.084478030677795</v>
      </c>
      <c r="U49" s="229">
        <v>0.31552109813159179</v>
      </c>
      <c r="V49" s="229">
        <v>4.299463462130336</v>
      </c>
      <c r="W49" s="229">
        <v>0.2304121249696108</v>
      </c>
      <c r="X49" s="229">
        <v>0.40534519578819028</v>
      </c>
      <c r="Y49" s="229">
        <v>0.43034163700907679</v>
      </c>
      <c r="DA49" s="73" t="s">
        <v>3095</v>
      </c>
    </row>
    <row r="50" spans="1:105" ht="12" customHeight="1" x14ac:dyDescent="0.25">
      <c r="A50" s="64" t="s">
        <v>36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0</v>
      </c>
      <c r="T50" s="229">
        <v>0</v>
      </c>
      <c r="U50" s="229">
        <v>0</v>
      </c>
      <c r="V50" s="229">
        <v>0</v>
      </c>
      <c r="W50" s="229">
        <v>0</v>
      </c>
      <c r="X50" s="229">
        <v>0</v>
      </c>
      <c r="Y50" s="229">
        <v>0</v>
      </c>
      <c r="DA50" s="73" t="s">
        <v>3096</v>
      </c>
    </row>
    <row r="51" spans="1:105" ht="12" customHeight="1" x14ac:dyDescent="0.25">
      <c r="A51" s="64" t="s">
        <v>38</v>
      </c>
      <c r="B51" s="229">
        <v>0</v>
      </c>
      <c r="C51" s="229">
        <v>0</v>
      </c>
      <c r="D51" s="229">
        <v>0</v>
      </c>
      <c r="E51" s="229">
        <v>0</v>
      </c>
      <c r="F51" s="229">
        <v>0</v>
      </c>
      <c r="G51" s="229">
        <v>0</v>
      </c>
      <c r="H51" s="229">
        <v>0</v>
      </c>
      <c r="I51" s="229">
        <v>0</v>
      </c>
      <c r="J51" s="229">
        <v>0</v>
      </c>
      <c r="K51" s="229">
        <v>0</v>
      </c>
      <c r="L51" s="229">
        <v>0</v>
      </c>
      <c r="M51" s="229">
        <v>0</v>
      </c>
      <c r="N51" s="229">
        <v>0</v>
      </c>
      <c r="O51" s="229">
        <v>0</v>
      </c>
      <c r="P51" s="229">
        <v>0</v>
      </c>
      <c r="Q51" s="229">
        <v>0</v>
      </c>
      <c r="R51" s="229">
        <v>0</v>
      </c>
      <c r="S51" s="229">
        <v>0</v>
      </c>
      <c r="T51" s="229">
        <v>0</v>
      </c>
      <c r="U51" s="229">
        <v>0</v>
      </c>
      <c r="V51" s="229">
        <v>0</v>
      </c>
      <c r="W51" s="229">
        <v>0</v>
      </c>
      <c r="X51" s="229">
        <v>0</v>
      </c>
      <c r="Y51" s="229">
        <v>0</v>
      </c>
      <c r="DA51" s="73" t="s">
        <v>3097</v>
      </c>
    </row>
    <row r="52" spans="1:105" ht="12" customHeight="1" x14ac:dyDescent="0.25">
      <c r="A52" s="64" t="s">
        <v>39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J52" s="229">
        <v>0</v>
      </c>
      <c r="K52" s="229">
        <v>0</v>
      </c>
      <c r="L52" s="229">
        <v>0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</v>
      </c>
      <c r="S52" s="229">
        <v>0</v>
      </c>
      <c r="T52" s="229">
        <v>0</v>
      </c>
      <c r="U52" s="229">
        <v>0</v>
      </c>
      <c r="V52" s="229">
        <v>0</v>
      </c>
      <c r="W52" s="229">
        <v>0</v>
      </c>
      <c r="X52" s="229">
        <v>0</v>
      </c>
      <c r="Y52" s="229">
        <v>0</v>
      </c>
      <c r="DA52" s="73" t="s">
        <v>3098</v>
      </c>
    </row>
    <row r="53" spans="1:105" ht="12" customHeight="1" x14ac:dyDescent="0.25">
      <c r="A53" s="60" t="s">
        <v>3099</v>
      </c>
      <c r="B53" s="262">
        <v>0.78128281496515151</v>
      </c>
      <c r="C53" s="262">
        <v>0.86973551484154121</v>
      </c>
      <c r="D53" s="262">
        <v>0.83303196649512901</v>
      </c>
      <c r="E53" s="262">
        <v>0.69391495932477787</v>
      </c>
      <c r="F53" s="262">
        <v>0.4136778372283017</v>
      </c>
      <c r="G53" s="262">
        <v>0.42001401049894499</v>
      </c>
      <c r="H53" s="262">
        <v>0.44867241635127958</v>
      </c>
      <c r="I53" s="262">
        <v>0.50107586601474419</v>
      </c>
      <c r="J53" s="262">
        <v>0.91171124808664983</v>
      </c>
      <c r="K53" s="262">
        <v>1.0872314587857159</v>
      </c>
      <c r="L53" s="262">
        <v>0.64898673812974361</v>
      </c>
      <c r="M53" s="262">
        <v>1.4403665660871621</v>
      </c>
      <c r="N53" s="262">
        <v>0.43793519206509091</v>
      </c>
      <c r="O53" s="262">
        <v>0.41616059244520021</v>
      </c>
      <c r="P53" s="262">
        <v>1.1947242964232689</v>
      </c>
      <c r="Q53" s="262">
        <v>1.376359148398808</v>
      </c>
      <c r="R53" s="262">
        <v>1.4991192565533249</v>
      </c>
      <c r="S53" s="262">
        <v>1.311946874169029</v>
      </c>
      <c r="T53" s="262">
        <v>0.1200187826787507</v>
      </c>
      <c r="U53" s="262">
        <v>0.41025119577194491</v>
      </c>
      <c r="V53" s="262">
        <v>0.42903703012374161</v>
      </c>
      <c r="W53" s="262">
        <v>0.77565440463189683</v>
      </c>
      <c r="X53" s="262">
        <v>0.76548304196433503</v>
      </c>
      <c r="Y53" s="262">
        <v>0.74312415032728685</v>
      </c>
      <c r="DA53" s="72" t="s">
        <v>3100</v>
      </c>
    </row>
    <row r="54" spans="1:105" ht="12" customHeight="1" x14ac:dyDescent="0.25">
      <c r="A54" s="57" t="s">
        <v>3101</v>
      </c>
      <c r="B54" s="261">
        <f t="shared" ref="B54:Y54" si="2">B55+B56+B67</f>
        <v>10.200884181559912</v>
      </c>
      <c r="C54" s="261">
        <f t="shared" si="2"/>
        <v>12.73606459669503</v>
      </c>
      <c r="D54" s="261">
        <f t="shared" si="2"/>
        <v>11.812271461599771</v>
      </c>
      <c r="E54" s="261">
        <f t="shared" si="2"/>
        <v>10.983141447518401</v>
      </c>
      <c r="F54" s="261">
        <f t="shared" si="2"/>
        <v>5.951099370142356</v>
      </c>
      <c r="G54" s="261">
        <f t="shared" si="2"/>
        <v>10.141368614669975</v>
      </c>
      <c r="H54" s="261">
        <f t="shared" si="2"/>
        <v>11.230525389544219</v>
      </c>
      <c r="I54" s="261">
        <f t="shared" si="2"/>
        <v>11.884518864011898</v>
      </c>
      <c r="J54" s="261">
        <f t="shared" si="2"/>
        <v>13.911118745952027</v>
      </c>
      <c r="K54" s="261">
        <f t="shared" si="2"/>
        <v>13.053267737193803</v>
      </c>
      <c r="L54" s="261">
        <f t="shared" si="2"/>
        <v>8.8621701538943096</v>
      </c>
      <c r="M54" s="261">
        <f t="shared" si="2"/>
        <v>14.368370960305581</v>
      </c>
      <c r="N54" s="261">
        <f t="shared" si="2"/>
        <v>10.869929426134876</v>
      </c>
      <c r="O54" s="261">
        <f t="shared" si="2"/>
        <v>4.4688361624711019</v>
      </c>
      <c r="P54" s="261">
        <f t="shared" si="2"/>
        <v>8.9834146248456683</v>
      </c>
      <c r="Q54" s="261">
        <f t="shared" si="2"/>
        <v>11.241027164804722</v>
      </c>
      <c r="R54" s="261">
        <f t="shared" si="2"/>
        <v>14.758254853674561</v>
      </c>
      <c r="S54" s="261">
        <f t="shared" si="2"/>
        <v>10.353435810622621</v>
      </c>
      <c r="T54" s="261">
        <f t="shared" si="2"/>
        <v>3.2972980244999239</v>
      </c>
      <c r="U54" s="261">
        <f t="shared" si="2"/>
        <v>3.8821678207583208</v>
      </c>
      <c r="V54" s="261">
        <f t="shared" si="2"/>
        <v>5.4842602296437057</v>
      </c>
      <c r="W54" s="261">
        <f t="shared" si="2"/>
        <v>5.3458300785326083</v>
      </c>
      <c r="X54" s="261">
        <f t="shared" si="2"/>
        <v>5.4875980438360825</v>
      </c>
      <c r="Y54" s="261">
        <f t="shared" si="2"/>
        <v>5.1336180142518169</v>
      </c>
      <c r="DA54" s="70"/>
    </row>
    <row r="55" spans="1:105" ht="12" customHeight="1" x14ac:dyDescent="0.25">
      <c r="A55" s="60" t="s">
        <v>3102</v>
      </c>
      <c r="B55" s="262">
        <v>3.5217641268664939</v>
      </c>
      <c r="C55" s="262">
        <v>5.4087782110794151</v>
      </c>
      <c r="D55" s="262">
        <v>4.7155513553071664</v>
      </c>
      <c r="E55" s="262">
        <v>4.6786349982245934</v>
      </c>
      <c r="F55" s="262">
        <v>2.5140227256695531</v>
      </c>
      <c r="G55" s="262">
        <v>5.5134343324522641</v>
      </c>
      <c r="H55" s="262">
        <v>5.9570643014808118</v>
      </c>
      <c r="I55" s="262">
        <v>6.451709173829328</v>
      </c>
      <c r="J55" s="262">
        <v>5.9532917514219426</v>
      </c>
      <c r="K55" s="262">
        <v>4.5392122920970204</v>
      </c>
      <c r="L55" s="262">
        <v>3.5594753010259552</v>
      </c>
      <c r="M55" s="262">
        <v>4.0373587785206704</v>
      </c>
      <c r="N55" s="262">
        <v>6.2232316689528711</v>
      </c>
      <c r="O55" s="262">
        <v>1.4010690129546941</v>
      </c>
      <c r="P55" s="262">
        <v>1.0308292836681221</v>
      </c>
      <c r="Q55" s="262">
        <v>1.8906910537187369</v>
      </c>
      <c r="R55" s="262">
        <v>4.048661457400728</v>
      </c>
      <c r="S55" s="262">
        <v>1.477959793339289</v>
      </c>
      <c r="T55" s="262">
        <v>1.966840272710189</v>
      </c>
      <c r="U55" s="262">
        <v>0.96478921042029775</v>
      </c>
      <c r="V55" s="262">
        <v>2.144596090848514</v>
      </c>
      <c r="W55" s="262">
        <v>0.28808639563676341</v>
      </c>
      <c r="X55" s="262">
        <v>0.45307993093773152</v>
      </c>
      <c r="Y55" s="262">
        <v>0.28902928842698161</v>
      </c>
      <c r="DA55" s="72" t="s">
        <v>3103</v>
      </c>
    </row>
    <row r="56" spans="1:105" ht="12" customHeight="1" x14ac:dyDescent="0.25">
      <c r="A56" s="60" t="s">
        <v>3104</v>
      </c>
      <c r="B56" s="262">
        <v>1.668133724227276</v>
      </c>
      <c r="C56" s="262">
        <v>1.7489827387009029</v>
      </c>
      <c r="D56" s="262">
        <v>1.753825424634192</v>
      </c>
      <c r="E56" s="262">
        <v>1.8538794687969571</v>
      </c>
      <c r="F56" s="262">
        <v>0.78383258500852382</v>
      </c>
      <c r="G56" s="262">
        <v>1.934051318327926</v>
      </c>
      <c r="H56" s="262">
        <v>2.3957690383620989</v>
      </c>
      <c r="I56" s="262">
        <v>2.2190127564328339</v>
      </c>
      <c r="J56" s="262">
        <v>2.1102996792157129</v>
      </c>
      <c r="K56" s="262">
        <v>1.540777812884951</v>
      </c>
      <c r="L56" s="262">
        <v>1.1402281876224121</v>
      </c>
      <c r="M56" s="262">
        <v>1.092799033777593</v>
      </c>
      <c r="N56" s="262">
        <v>1.837872042557628</v>
      </c>
      <c r="O56" s="262">
        <v>0.3985992117644348</v>
      </c>
      <c r="P56" s="262">
        <v>0.28987088825589102</v>
      </c>
      <c r="Q56" s="262">
        <v>0.52265329721776799</v>
      </c>
      <c r="R56" s="262">
        <v>1.094552647345612</v>
      </c>
      <c r="S56" s="262">
        <v>0.4609202036474912</v>
      </c>
      <c r="T56" s="262">
        <v>0.56068211116050648</v>
      </c>
      <c r="U56" s="262">
        <v>0.28611232021451433</v>
      </c>
      <c r="V56" s="262">
        <v>0.58790939386360808</v>
      </c>
      <c r="W56" s="262">
        <v>8.2856811808506736E-2</v>
      </c>
      <c r="X56" s="262">
        <v>0.1248682575408927</v>
      </c>
      <c r="Y56" s="262">
        <v>7.8344175449822348E-2</v>
      </c>
      <c r="DA56" s="72" t="s">
        <v>3105</v>
      </c>
    </row>
    <row r="57" spans="1:105" ht="12" customHeight="1" x14ac:dyDescent="0.25">
      <c r="A57" s="64" t="s">
        <v>28</v>
      </c>
      <c r="B57" s="229">
        <v>0</v>
      </c>
      <c r="C57" s="229">
        <v>0</v>
      </c>
      <c r="D57" s="229">
        <v>0</v>
      </c>
      <c r="E57" s="229">
        <v>0</v>
      </c>
      <c r="F57" s="229">
        <v>0</v>
      </c>
      <c r="G57" s="229">
        <v>0</v>
      </c>
      <c r="H57" s="229">
        <v>0</v>
      </c>
      <c r="I57" s="229">
        <v>7.5340702562208678E-3</v>
      </c>
      <c r="J57" s="229">
        <v>7.6361573417495689E-3</v>
      </c>
      <c r="K57" s="229">
        <v>8.4026725727479948E-2</v>
      </c>
      <c r="L57" s="229">
        <v>3.1614005148140327E-2</v>
      </c>
      <c r="M57" s="229">
        <v>1.868335878030275E-2</v>
      </c>
      <c r="N57" s="229">
        <v>0</v>
      </c>
      <c r="O57" s="229">
        <v>6.0266510984689509E-3</v>
      </c>
      <c r="P57" s="229">
        <v>0</v>
      </c>
      <c r="Q57" s="229">
        <v>0</v>
      </c>
      <c r="R57" s="229">
        <v>0</v>
      </c>
      <c r="S57" s="229">
        <v>0</v>
      </c>
      <c r="T57" s="229">
        <v>5.9265699530680907E-2</v>
      </c>
      <c r="U57" s="229">
        <v>0</v>
      </c>
      <c r="V57" s="229">
        <v>0</v>
      </c>
      <c r="W57" s="229">
        <v>0</v>
      </c>
      <c r="X57" s="229">
        <v>0</v>
      </c>
      <c r="Y57" s="229">
        <v>0</v>
      </c>
      <c r="DA57" s="73" t="s">
        <v>3106</v>
      </c>
    </row>
    <row r="58" spans="1:105" ht="12" customHeight="1" x14ac:dyDescent="0.25">
      <c r="A58" s="64" t="s">
        <v>30</v>
      </c>
      <c r="B58" s="229">
        <v>0</v>
      </c>
      <c r="C58" s="229">
        <v>0</v>
      </c>
      <c r="D58" s="229">
        <v>0</v>
      </c>
      <c r="E58" s="229">
        <v>0</v>
      </c>
      <c r="F58" s="229">
        <v>0</v>
      </c>
      <c r="G58" s="229">
        <v>0</v>
      </c>
      <c r="H58" s="229">
        <v>0</v>
      </c>
      <c r="I58" s="229">
        <v>0</v>
      </c>
      <c r="J58" s="229">
        <v>0</v>
      </c>
      <c r="K58" s="229">
        <v>0</v>
      </c>
      <c r="L58" s="229">
        <v>0</v>
      </c>
      <c r="M58" s="229">
        <v>0</v>
      </c>
      <c r="N58" s="229">
        <v>0</v>
      </c>
      <c r="O58" s="229">
        <v>0</v>
      </c>
      <c r="P58" s="229">
        <v>0</v>
      </c>
      <c r="Q58" s="229">
        <v>0</v>
      </c>
      <c r="R58" s="229">
        <v>0</v>
      </c>
      <c r="S58" s="229">
        <v>0</v>
      </c>
      <c r="T58" s="229">
        <v>0</v>
      </c>
      <c r="U58" s="229">
        <v>0</v>
      </c>
      <c r="V58" s="229">
        <v>0</v>
      </c>
      <c r="W58" s="229">
        <v>0</v>
      </c>
      <c r="X58" s="229">
        <v>0</v>
      </c>
      <c r="Y58" s="229">
        <v>0</v>
      </c>
      <c r="DA58" s="73" t="s">
        <v>3107</v>
      </c>
    </row>
    <row r="59" spans="1:105" ht="12" customHeight="1" x14ac:dyDescent="0.25">
      <c r="A59" s="64" t="s">
        <v>31</v>
      </c>
      <c r="B59" s="229">
        <v>0.74154990934670451</v>
      </c>
      <c r="C59" s="229">
        <v>0.76243640478981378</v>
      </c>
      <c r="D59" s="229">
        <v>0.76054868326597491</v>
      </c>
      <c r="E59" s="229">
        <v>0.72272907630979777</v>
      </c>
      <c r="F59" s="229">
        <v>0.67905435908642553</v>
      </c>
      <c r="G59" s="229">
        <v>0.68171230759854728</v>
      </c>
      <c r="H59" s="229">
        <v>0.65411052899495914</v>
      </c>
      <c r="I59" s="229">
        <v>0.62292253377018425</v>
      </c>
      <c r="J59" s="229">
        <v>0.61020755504819746</v>
      </c>
      <c r="K59" s="229">
        <v>0.48653202971433879</v>
      </c>
      <c r="L59" s="229">
        <v>0.30408251857110558</v>
      </c>
      <c r="M59" s="229">
        <v>0</v>
      </c>
      <c r="N59" s="229">
        <v>0.30067275777837238</v>
      </c>
      <c r="O59" s="229">
        <v>0.1081179937851339</v>
      </c>
      <c r="P59" s="229">
        <v>3.3787005268313082E-2</v>
      </c>
      <c r="Q59" s="229">
        <v>5.3055228932026008E-2</v>
      </c>
      <c r="R59" s="229">
        <v>7.3792056935236341E-2</v>
      </c>
      <c r="S59" s="229">
        <v>0.1109477710320653</v>
      </c>
      <c r="T59" s="229">
        <v>0.13450003338979871</v>
      </c>
      <c r="U59" s="229">
        <v>0.16083938172655571</v>
      </c>
      <c r="V59" s="229">
        <v>0.1246063334453455</v>
      </c>
      <c r="W59" s="229">
        <v>2.300638537251936E-2</v>
      </c>
      <c r="X59" s="229">
        <v>3.723345009272451E-2</v>
      </c>
      <c r="Y59" s="229">
        <v>1.547629749476063E-2</v>
      </c>
      <c r="DA59" s="73" t="s">
        <v>3108</v>
      </c>
    </row>
    <row r="60" spans="1:105" ht="12" customHeight="1" x14ac:dyDescent="0.25">
      <c r="A60" s="64" t="s">
        <v>159</v>
      </c>
      <c r="B60" s="229">
        <v>0.90471329186316329</v>
      </c>
      <c r="C60" s="229">
        <v>0.90609562252439912</v>
      </c>
      <c r="D60" s="229">
        <v>0.93920199854557129</v>
      </c>
      <c r="E60" s="229">
        <v>1.0594176419908869</v>
      </c>
      <c r="F60" s="229">
        <v>0</v>
      </c>
      <c r="G60" s="229">
        <v>1.158634847033293</v>
      </c>
      <c r="H60" s="229">
        <v>1.4178641286706539</v>
      </c>
      <c r="I60" s="229">
        <v>1.258215562451604</v>
      </c>
      <c r="J60" s="229">
        <v>1.221174221669963</v>
      </c>
      <c r="K60" s="229">
        <v>0.78591866946518729</v>
      </c>
      <c r="L60" s="229">
        <v>0.63413059970718511</v>
      </c>
      <c r="M60" s="229">
        <v>0.48089039034375958</v>
      </c>
      <c r="N60" s="229">
        <v>0.8075767967099724</v>
      </c>
      <c r="O60" s="229">
        <v>0.1765439629577582</v>
      </c>
      <c r="P60" s="229">
        <v>0.19187993264918829</v>
      </c>
      <c r="Q60" s="229">
        <v>0.19472966112616949</v>
      </c>
      <c r="R60" s="229">
        <v>0.24331257027040759</v>
      </c>
      <c r="S60" s="229">
        <v>0.22446726349856991</v>
      </c>
      <c r="T60" s="229">
        <v>0.2044559160500074</v>
      </c>
      <c r="U60" s="229">
        <v>1.9110609355940888E-2</v>
      </c>
      <c r="V60" s="229">
        <v>8.9194013161961322E-3</v>
      </c>
      <c r="W60" s="229">
        <v>1.3899158909716739E-2</v>
      </c>
      <c r="X60" s="229">
        <v>1.4073657629040949E-2</v>
      </c>
      <c r="Y60" s="229">
        <v>3.617980383009531E-3</v>
      </c>
      <c r="DA60" s="73" t="s">
        <v>3109</v>
      </c>
    </row>
    <row r="61" spans="1:105" ht="12" customHeight="1" x14ac:dyDescent="0.25">
      <c r="A61" s="64" t="s">
        <v>32</v>
      </c>
      <c r="B61" s="229">
        <v>0</v>
      </c>
      <c r="C61" s="229">
        <v>0</v>
      </c>
      <c r="D61" s="229">
        <v>0</v>
      </c>
      <c r="E61" s="229">
        <v>0</v>
      </c>
      <c r="F61" s="229">
        <v>0</v>
      </c>
      <c r="G61" s="229">
        <v>0</v>
      </c>
      <c r="H61" s="229">
        <v>0.23523828928036711</v>
      </c>
      <c r="I61" s="229">
        <v>0.24829086394038241</v>
      </c>
      <c r="J61" s="229">
        <v>0.21321498141314721</v>
      </c>
      <c r="K61" s="229">
        <v>0.1410239530085147</v>
      </c>
      <c r="L61" s="229">
        <v>0.12339562835782911</v>
      </c>
      <c r="M61" s="229">
        <v>0.1175196964215358</v>
      </c>
      <c r="N61" s="229">
        <v>0.36376268839006581</v>
      </c>
      <c r="O61" s="229">
        <v>5.28839162729813E-2</v>
      </c>
      <c r="P61" s="229">
        <v>1.76277958116214E-2</v>
      </c>
      <c r="Q61" s="229">
        <v>8.6503451707205678E-2</v>
      </c>
      <c r="R61" s="229">
        <v>0.116666798117918</v>
      </c>
      <c r="S61" s="229">
        <v>0.1015440111834828</v>
      </c>
      <c r="T61" s="229">
        <v>8.0326364775210823E-2</v>
      </c>
      <c r="U61" s="229">
        <v>8.1617627088006156E-2</v>
      </c>
      <c r="V61" s="229">
        <v>9.6632976058775619E-2</v>
      </c>
      <c r="W61" s="229">
        <v>1.5778975253439881E-2</v>
      </c>
      <c r="X61" s="229">
        <v>4.3064959540391939E-2</v>
      </c>
      <c r="Y61" s="229">
        <v>2.6615914473736259E-2</v>
      </c>
      <c r="DA61" s="73" t="s">
        <v>3110</v>
      </c>
    </row>
    <row r="62" spans="1:105" ht="12" customHeight="1" x14ac:dyDescent="0.25">
      <c r="A62" s="64" t="s">
        <v>33</v>
      </c>
      <c r="B62" s="229">
        <v>1.212846276099777E-2</v>
      </c>
      <c r="C62" s="229">
        <v>1.212846276099913E-2</v>
      </c>
      <c r="D62" s="229">
        <v>2.425592868935357E-2</v>
      </c>
      <c r="E62" s="229">
        <v>4.8512854211328379E-2</v>
      </c>
      <c r="F62" s="229">
        <v>4.8512854211253828E-2</v>
      </c>
      <c r="G62" s="229">
        <v>4.8512854211390503E-2</v>
      </c>
      <c r="H62" s="229">
        <v>6.0640320139758223E-2</v>
      </c>
      <c r="I62" s="229">
        <v>2.4255928689374071E-2</v>
      </c>
      <c r="J62" s="229">
        <v>1.2128462760995291E-2</v>
      </c>
      <c r="K62" s="229">
        <v>0</v>
      </c>
      <c r="L62" s="229">
        <v>0</v>
      </c>
      <c r="M62" s="229">
        <v>0</v>
      </c>
      <c r="N62" s="229">
        <v>0.16281666282595411</v>
      </c>
      <c r="O62" s="229">
        <v>0</v>
      </c>
      <c r="P62" s="229">
        <v>0</v>
      </c>
      <c r="Q62" s="229">
        <v>2.658253607725368E-2</v>
      </c>
      <c r="R62" s="229">
        <v>2.2151614981237099E-2</v>
      </c>
      <c r="S62" s="229">
        <v>8.0643760777516561E-4</v>
      </c>
      <c r="T62" s="229">
        <v>5.4327379014696092E-4</v>
      </c>
      <c r="U62" s="229">
        <v>8.0643760777896498E-4</v>
      </c>
      <c r="V62" s="229">
        <v>3.4280077741948987E-2</v>
      </c>
      <c r="W62" s="229">
        <v>1.28372107704149E-2</v>
      </c>
      <c r="X62" s="229">
        <v>0</v>
      </c>
      <c r="Y62" s="229">
        <v>2.5718282177095879E-4</v>
      </c>
      <c r="DA62" s="73" t="s">
        <v>3111</v>
      </c>
    </row>
    <row r="63" spans="1:105" ht="12" customHeight="1" x14ac:dyDescent="0.25">
      <c r="A63" s="64" t="s">
        <v>35</v>
      </c>
      <c r="B63" s="229">
        <v>9.7420602564103412E-3</v>
      </c>
      <c r="C63" s="229">
        <v>6.8322248625691209E-2</v>
      </c>
      <c r="D63" s="229">
        <v>2.98188141332917E-2</v>
      </c>
      <c r="E63" s="229">
        <v>2.3219896284943722E-2</v>
      </c>
      <c r="F63" s="229">
        <v>5.626537171084444E-2</v>
      </c>
      <c r="G63" s="229">
        <v>4.5191309484695387E-2</v>
      </c>
      <c r="H63" s="229">
        <v>2.7915771276360881E-2</v>
      </c>
      <c r="I63" s="229">
        <v>5.7793797325069021E-2</v>
      </c>
      <c r="J63" s="229">
        <v>4.5938300981660359E-2</v>
      </c>
      <c r="K63" s="229">
        <v>4.3276434969429622E-2</v>
      </c>
      <c r="L63" s="229">
        <v>4.7005435838151727E-2</v>
      </c>
      <c r="M63" s="229">
        <v>0.47570558823199521</v>
      </c>
      <c r="N63" s="229">
        <v>0.20304313685326289</v>
      </c>
      <c r="O63" s="229">
        <v>5.5026687650092478E-2</v>
      </c>
      <c r="P63" s="229">
        <v>4.6576154526768269E-2</v>
      </c>
      <c r="Q63" s="229">
        <v>0.16178241937511309</v>
      </c>
      <c r="R63" s="229">
        <v>0.63862960704081329</v>
      </c>
      <c r="S63" s="229">
        <v>2.3154720325598049E-2</v>
      </c>
      <c r="T63" s="229">
        <v>8.1590823624661746E-2</v>
      </c>
      <c r="U63" s="229">
        <v>2.3738264436232611E-2</v>
      </c>
      <c r="V63" s="229">
        <v>0.32347060530134192</v>
      </c>
      <c r="W63" s="229">
        <v>1.7335081502415851E-2</v>
      </c>
      <c r="X63" s="229">
        <v>3.0496190278735319E-2</v>
      </c>
      <c r="Y63" s="229">
        <v>3.2376800276544958E-2</v>
      </c>
      <c r="DA63" s="73" t="s">
        <v>3112</v>
      </c>
    </row>
    <row r="64" spans="1:105" ht="12" customHeight="1" x14ac:dyDescent="0.25">
      <c r="A64" s="64" t="s">
        <v>36</v>
      </c>
      <c r="B64" s="229">
        <v>0</v>
      </c>
      <c r="C64" s="229">
        <v>0</v>
      </c>
      <c r="D64" s="229">
        <v>0</v>
      </c>
      <c r="E64" s="229">
        <v>0</v>
      </c>
      <c r="F64" s="229">
        <v>0</v>
      </c>
      <c r="G64" s="229">
        <v>0</v>
      </c>
      <c r="H64" s="229">
        <v>0</v>
      </c>
      <c r="I64" s="229">
        <v>0</v>
      </c>
      <c r="J64" s="229">
        <v>0</v>
      </c>
      <c r="K64" s="229">
        <v>0</v>
      </c>
      <c r="L64" s="229">
        <v>0</v>
      </c>
      <c r="M64" s="229">
        <v>0</v>
      </c>
      <c r="N64" s="229">
        <v>0</v>
      </c>
      <c r="O64" s="229">
        <v>0</v>
      </c>
      <c r="P64" s="229">
        <v>0</v>
      </c>
      <c r="Q64" s="229">
        <v>0</v>
      </c>
      <c r="R64" s="229">
        <v>0</v>
      </c>
      <c r="S64" s="229">
        <v>0</v>
      </c>
      <c r="T64" s="229">
        <v>0</v>
      </c>
      <c r="U64" s="229">
        <v>0</v>
      </c>
      <c r="V64" s="229">
        <v>0</v>
      </c>
      <c r="W64" s="229">
        <v>0</v>
      </c>
      <c r="X64" s="229">
        <v>0</v>
      </c>
      <c r="Y64" s="229">
        <v>0</v>
      </c>
      <c r="DA64" s="73" t="s">
        <v>3113</v>
      </c>
    </row>
    <row r="65" spans="1:105" ht="12" customHeight="1" x14ac:dyDescent="0.25">
      <c r="A65" s="64" t="s">
        <v>38</v>
      </c>
      <c r="B65" s="229">
        <v>0</v>
      </c>
      <c r="C65" s="229">
        <v>0</v>
      </c>
      <c r="D65" s="229">
        <v>0</v>
      </c>
      <c r="E65" s="229">
        <v>0</v>
      </c>
      <c r="F65" s="229">
        <v>0</v>
      </c>
      <c r="G65" s="229">
        <v>0</v>
      </c>
      <c r="H65" s="229">
        <v>0</v>
      </c>
      <c r="I65" s="229">
        <v>0</v>
      </c>
      <c r="J65" s="229">
        <v>0</v>
      </c>
      <c r="K65" s="229">
        <v>0</v>
      </c>
      <c r="L65" s="229">
        <v>0</v>
      </c>
      <c r="M65" s="229">
        <v>0</v>
      </c>
      <c r="N65" s="229">
        <v>0</v>
      </c>
      <c r="O65" s="229">
        <v>0</v>
      </c>
      <c r="P65" s="229">
        <v>0</v>
      </c>
      <c r="Q65" s="229">
        <v>0</v>
      </c>
      <c r="R65" s="229">
        <v>0</v>
      </c>
      <c r="S65" s="229">
        <v>0</v>
      </c>
      <c r="T65" s="229">
        <v>0</v>
      </c>
      <c r="U65" s="229">
        <v>0</v>
      </c>
      <c r="V65" s="229">
        <v>0</v>
      </c>
      <c r="W65" s="229">
        <v>0</v>
      </c>
      <c r="X65" s="229">
        <v>0</v>
      </c>
      <c r="Y65" s="229">
        <v>0</v>
      </c>
      <c r="DA65" s="73" t="s">
        <v>3114</v>
      </c>
    </row>
    <row r="66" spans="1:105" ht="12" customHeight="1" x14ac:dyDescent="0.25">
      <c r="A66" s="64" t="s">
        <v>39</v>
      </c>
      <c r="B66" s="229">
        <v>0</v>
      </c>
      <c r="C66" s="229">
        <v>0</v>
      </c>
      <c r="D66" s="229">
        <v>0</v>
      </c>
      <c r="E66" s="229">
        <v>0</v>
      </c>
      <c r="F66" s="229">
        <v>0</v>
      </c>
      <c r="G66" s="229">
        <v>0</v>
      </c>
      <c r="H66" s="229">
        <v>0</v>
      </c>
      <c r="I66" s="229">
        <v>0</v>
      </c>
      <c r="J66" s="229">
        <v>0</v>
      </c>
      <c r="K66" s="229">
        <v>0</v>
      </c>
      <c r="L66" s="229">
        <v>0</v>
      </c>
      <c r="M66" s="229">
        <v>0</v>
      </c>
      <c r="N66" s="229">
        <v>0</v>
      </c>
      <c r="O66" s="229">
        <v>0</v>
      </c>
      <c r="P66" s="229">
        <v>0</v>
      </c>
      <c r="Q66" s="229">
        <v>0</v>
      </c>
      <c r="R66" s="229">
        <v>0</v>
      </c>
      <c r="S66" s="229">
        <v>0</v>
      </c>
      <c r="T66" s="229">
        <v>0</v>
      </c>
      <c r="U66" s="229">
        <v>0</v>
      </c>
      <c r="V66" s="229">
        <v>0</v>
      </c>
      <c r="W66" s="229">
        <v>0</v>
      </c>
      <c r="X66" s="229">
        <v>0</v>
      </c>
      <c r="Y66" s="229">
        <v>0</v>
      </c>
      <c r="DA66" s="73" t="s">
        <v>3115</v>
      </c>
    </row>
    <row r="67" spans="1:105" ht="12" customHeight="1" x14ac:dyDescent="0.25">
      <c r="A67" s="60" t="s">
        <v>3116</v>
      </c>
      <c r="B67" s="262">
        <v>5.0109863304661424</v>
      </c>
      <c r="C67" s="262">
        <v>5.5783036469147111</v>
      </c>
      <c r="D67" s="262">
        <v>5.3428946816584126</v>
      </c>
      <c r="E67" s="262">
        <v>4.4506269804968506</v>
      </c>
      <c r="F67" s="262">
        <v>2.6532440594642792</v>
      </c>
      <c r="G67" s="262">
        <v>2.6938829638897861</v>
      </c>
      <c r="H67" s="262">
        <v>2.8776920497013099</v>
      </c>
      <c r="I67" s="262">
        <v>3.2137969337497378</v>
      </c>
      <c r="J67" s="262">
        <v>5.8475273153143714</v>
      </c>
      <c r="K67" s="262">
        <v>6.9732776322118326</v>
      </c>
      <c r="L67" s="262">
        <v>4.1624666652459421</v>
      </c>
      <c r="M67" s="262">
        <v>9.2382131480073184</v>
      </c>
      <c r="N67" s="262">
        <v>2.8088257146243758</v>
      </c>
      <c r="O67" s="262">
        <v>2.6691679377519728</v>
      </c>
      <c r="P67" s="262">
        <v>7.662714452921656</v>
      </c>
      <c r="Q67" s="262">
        <v>8.8276828138682166</v>
      </c>
      <c r="R67" s="262">
        <v>9.6150407489282212</v>
      </c>
      <c r="S67" s="262">
        <v>8.4145558136358396</v>
      </c>
      <c r="T67" s="262">
        <v>0.76977564062922843</v>
      </c>
      <c r="U67" s="262">
        <v>2.6312662901235089</v>
      </c>
      <c r="V67" s="262">
        <v>2.751754744931584</v>
      </c>
      <c r="W67" s="262">
        <v>4.974886871087338</v>
      </c>
      <c r="X67" s="262">
        <v>4.9096498553574586</v>
      </c>
      <c r="Y67" s="262">
        <v>4.7662445503750126</v>
      </c>
      <c r="DA67" s="72" t="s">
        <v>3117</v>
      </c>
    </row>
    <row r="68" spans="1:105" ht="12" customHeight="1" x14ac:dyDescent="0.25">
      <c r="A68" s="57" t="s">
        <v>3118</v>
      </c>
      <c r="B68" s="261">
        <v>92.18005037707934</v>
      </c>
      <c r="C68" s="261">
        <v>91.500013339619656</v>
      </c>
      <c r="D68" s="261">
        <v>95.199491558245853</v>
      </c>
      <c r="E68" s="261">
        <v>91.833776843285762</v>
      </c>
      <c r="F68" s="261">
        <v>82.739576381861781</v>
      </c>
      <c r="G68" s="261">
        <v>87.296940062067065</v>
      </c>
      <c r="H68" s="261">
        <v>89.61486197232702</v>
      </c>
      <c r="I68" s="261">
        <v>82.31316568025683</v>
      </c>
      <c r="J68" s="261">
        <v>77.563471936796162</v>
      </c>
      <c r="K68" s="261">
        <v>74.972317926529598</v>
      </c>
      <c r="L68" s="261">
        <v>64.13863954657829</v>
      </c>
      <c r="M68" s="261">
        <v>43.008082011971872</v>
      </c>
      <c r="N68" s="261">
        <v>39.333433310607163</v>
      </c>
      <c r="O68" s="261">
        <v>57.677525878031091</v>
      </c>
      <c r="P68" s="261">
        <v>81.019642295470234</v>
      </c>
      <c r="Q68" s="261">
        <v>78.676590869742796</v>
      </c>
      <c r="R68" s="261">
        <v>69.849547218945105</v>
      </c>
      <c r="S68" s="261">
        <v>77.373667929655142</v>
      </c>
      <c r="T68" s="261">
        <v>82.366523690342916</v>
      </c>
      <c r="U68" s="261">
        <v>47.47193753252845</v>
      </c>
      <c r="V68" s="261">
        <v>37.095461269234022</v>
      </c>
      <c r="W68" s="261">
        <v>35.976704160017697</v>
      </c>
      <c r="X68" s="261">
        <v>36.241500047250931</v>
      </c>
      <c r="Y68" s="261">
        <v>38.66605795534403</v>
      </c>
      <c r="DA68" s="70" t="s">
        <v>3119</v>
      </c>
    </row>
    <row r="69" spans="1:105" ht="12" customHeight="1" x14ac:dyDescent="0.25">
      <c r="A69" s="41" t="s">
        <v>3120</v>
      </c>
      <c r="B69" s="350">
        <v>116.7712129621092</v>
      </c>
      <c r="C69" s="350">
        <v>128.1490513221398</v>
      </c>
      <c r="D69" s="350">
        <v>124.4097575177573</v>
      </c>
      <c r="E69" s="350">
        <v>92.715474189294866</v>
      </c>
      <c r="F69" s="350">
        <v>67.890480356932684</v>
      </c>
      <c r="G69" s="350">
        <v>67.202920017965084</v>
      </c>
      <c r="H69" s="350">
        <v>73.867580719068343</v>
      </c>
      <c r="I69" s="350">
        <v>82.49459145538313</v>
      </c>
      <c r="J69" s="350">
        <v>133.08277015419051</v>
      </c>
      <c r="K69" s="350">
        <v>149.2715390932355</v>
      </c>
      <c r="L69" s="350">
        <v>88.919549487797639</v>
      </c>
      <c r="M69" s="350">
        <v>179.49968637190889</v>
      </c>
      <c r="N69" s="350">
        <v>56.138995891776197</v>
      </c>
      <c r="O69" s="350">
        <v>53.594619832430453</v>
      </c>
      <c r="P69" s="350">
        <v>149.30715226087699</v>
      </c>
      <c r="Q69" s="350">
        <v>170.88652102442839</v>
      </c>
      <c r="R69" s="350">
        <v>185.53644499089961</v>
      </c>
      <c r="S69" s="350">
        <v>193.88700428649221</v>
      </c>
      <c r="T69" s="350">
        <v>54.16969790927422</v>
      </c>
      <c r="U69" s="350">
        <v>95.339003399970863</v>
      </c>
      <c r="V69" s="350">
        <v>99.226046168374182</v>
      </c>
      <c r="W69" s="350">
        <v>141.92989303679249</v>
      </c>
      <c r="X69" s="350">
        <v>140.36207249619571</v>
      </c>
      <c r="Y69" s="350">
        <v>136.31271400302921</v>
      </c>
      <c r="DA69" s="97" t="s">
        <v>3121</v>
      </c>
    </row>
    <row r="70" spans="1:105" ht="12" customHeight="1" x14ac:dyDescent="0.25">
      <c r="A70" s="172"/>
      <c r="B70" s="172"/>
      <c r="C70" s="172"/>
      <c r="D70" s="172"/>
      <c r="E70" s="172"/>
      <c r="F70" s="172"/>
      <c r="G70" s="172"/>
      <c r="H70" s="172"/>
      <c r="I70" s="172"/>
      <c r="J70" s="172"/>
      <c r="K70" s="172"/>
      <c r="L70" s="172"/>
      <c r="M70" s="172"/>
      <c r="N70" s="172"/>
      <c r="O70" s="172"/>
      <c r="P70" s="172"/>
      <c r="Q70" s="172"/>
      <c r="R70" s="172"/>
      <c r="S70" s="172"/>
      <c r="T70" s="172"/>
      <c r="U70" s="172"/>
      <c r="V70" s="172"/>
      <c r="W70" s="172"/>
      <c r="X70" s="172"/>
      <c r="Y70" s="172"/>
      <c r="DA70" s="176"/>
    </row>
    <row r="71" spans="1:105" ht="15" customHeight="1" x14ac:dyDescent="0.25">
      <c r="A71" s="32" t="s">
        <v>99</v>
      </c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7"/>
      <c r="N71" s="257"/>
      <c r="O71" s="257"/>
      <c r="P71" s="257"/>
      <c r="Q71" s="257"/>
      <c r="R71" s="257"/>
      <c r="S71" s="257"/>
      <c r="T71" s="257"/>
      <c r="U71" s="257"/>
      <c r="V71" s="257"/>
      <c r="W71" s="257"/>
      <c r="X71" s="257"/>
      <c r="Y71" s="257"/>
      <c r="DA71" s="88"/>
    </row>
    <row r="72" spans="1:105" ht="12" customHeight="1" x14ac:dyDescent="0.25">
      <c r="A72" s="172"/>
      <c r="B72" s="172"/>
      <c r="C72" s="172"/>
      <c r="D72" s="172"/>
      <c r="E72" s="172"/>
      <c r="F72" s="172"/>
      <c r="G72" s="172"/>
      <c r="H72" s="172"/>
      <c r="I72" s="172"/>
      <c r="J72" s="172"/>
      <c r="K72" s="172"/>
      <c r="L72" s="172"/>
      <c r="M72" s="172"/>
      <c r="N72" s="172"/>
      <c r="O72" s="172"/>
      <c r="P72" s="172"/>
      <c r="Q72" s="172"/>
      <c r="R72" s="172"/>
      <c r="S72" s="172"/>
      <c r="T72" s="172"/>
      <c r="U72" s="172"/>
      <c r="V72" s="172"/>
      <c r="W72" s="172"/>
      <c r="X72" s="172"/>
      <c r="Y72" s="172"/>
      <c r="DA72" s="176"/>
    </row>
    <row r="73" spans="1:105" ht="12" customHeight="1" x14ac:dyDescent="0.25">
      <c r="A73" s="35" t="s">
        <v>27</v>
      </c>
      <c r="B73" s="232">
        <f t="shared" ref="B73:Y73" si="3">SUM(B$74:B$78,B$79,B$81:B$82,B$84:B$86,B$88:B$90,B$91:B$92)</f>
        <v>1</v>
      </c>
      <c r="C73" s="232">
        <f t="shared" si="3"/>
        <v>1.0000000000000002</v>
      </c>
      <c r="D73" s="232">
        <f t="shared" si="3"/>
        <v>1</v>
      </c>
      <c r="E73" s="232">
        <f t="shared" si="3"/>
        <v>1</v>
      </c>
      <c r="F73" s="232">
        <f t="shared" si="3"/>
        <v>0.99999999999999989</v>
      </c>
      <c r="G73" s="232">
        <f t="shared" si="3"/>
        <v>1</v>
      </c>
      <c r="H73" s="232">
        <f t="shared" si="3"/>
        <v>1.0000000000000002</v>
      </c>
      <c r="I73" s="232">
        <f t="shared" si="3"/>
        <v>1.0000000000000002</v>
      </c>
      <c r="J73" s="232">
        <f t="shared" si="3"/>
        <v>1.0000000000000002</v>
      </c>
      <c r="K73" s="232">
        <f t="shared" si="3"/>
        <v>1</v>
      </c>
      <c r="L73" s="232">
        <f t="shared" si="3"/>
        <v>1.0000000000000002</v>
      </c>
      <c r="M73" s="232">
        <f t="shared" si="3"/>
        <v>1.0000000000000002</v>
      </c>
      <c r="N73" s="232">
        <f t="shared" si="3"/>
        <v>0.99999999999999989</v>
      </c>
      <c r="O73" s="232">
        <f t="shared" si="3"/>
        <v>1</v>
      </c>
      <c r="P73" s="232">
        <f t="shared" si="3"/>
        <v>0.99999999999999978</v>
      </c>
      <c r="Q73" s="232">
        <f t="shared" si="3"/>
        <v>1</v>
      </c>
      <c r="R73" s="232">
        <f t="shared" si="3"/>
        <v>1.0000000000000004</v>
      </c>
      <c r="S73" s="232">
        <f t="shared" si="3"/>
        <v>1</v>
      </c>
      <c r="T73" s="232">
        <f t="shared" si="3"/>
        <v>0.99999999999999989</v>
      </c>
      <c r="U73" s="232">
        <f t="shared" si="3"/>
        <v>0.99999999999999989</v>
      </c>
      <c r="V73" s="232">
        <f t="shared" si="3"/>
        <v>1</v>
      </c>
      <c r="W73" s="232">
        <f t="shared" si="3"/>
        <v>0.99999999999999978</v>
      </c>
      <c r="X73" s="232">
        <f t="shared" si="3"/>
        <v>1.0000000000000002</v>
      </c>
      <c r="Y73" s="232">
        <f t="shared" si="3"/>
        <v>1.0000000000000002</v>
      </c>
      <c r="DA73" s="95"/>
    </row>
    <row r="74" spans="1:105" ht="12" customHeight="1" x14ac:dyDescent="0.25">
      <c r="A74" s="55" t="s">
        <v>91</v>
      </c>
      <c r="B74" s="299">
        <f t="shared" ref="B74:Y74" si="4">IF(B$6=0,0,B$6/B$5)</f>
        <v>1.0219045231798856E-2</v>
      </c>
      <c r="C74" s="299">
        <f t="shared" si="4"/>
        <v>1.0544607032613906E-2</v>
      </c>
      <c r="D74" s="299">
        <f t="shared" si="4"/>
        <v>1.0332486057302069E-2</v>
      </c>
      <c r="E74" s="299">
        <f t="shared" si="4"/>
        <v>6.7951538698283152E-3</v>
      </c>
      <c r="F74" s="299">
        <f t="shared" si="4"/>
        <v>1.0733796541704359E-2</v>
      </c>
      <c r="G74" s="299">
        <f t="shared" si="4"/>
        <v>7.0341493255731196E-3</v>
      </c>
      <c r="H74" s="299">
        <f t="shared" si="4"/>
        <v>7.0196704569634128E-3</v>
      </c>
      <c r="I74" s="299">
        <f t="shared" si="4"/>
        <v>8.2132400062358297E-3</v>
      </c>
      <c r="J74" s="299">
        <f t="shared" si="4"/>
        <v>1.0664913891508193E-2</v>
      </c>
      <c r="K74" s="299">
        <f t="shared" si="4"/>
        <v>1.2051090320423244E-2</v>
      </c>
      <c r="L74" s="299">
        <f t="shared" si="4"/>
        <v>9.750847601492035E-3</v>
      </c>
      <c r="M74" s="299">
        <f t="shared" si="4"/>
        <v>1.4179288309599561E-2</v>
      </c>
      <c r="N74" s="299">
        <f t="shared" si="4"/>
        <v>5.1106860380038914E-3</v>
      </c>
      <c r="O74" s="299">
        <f t="shared" si="4"/>
        <v>8.0084808046074971E-3</v>
      </c>
      <c r="P74" s="299">
        <f t="shared" si="4"/>
        <v>1.252112023754923E-2</v>
      </c>
      <c r="Q74" s="299">
        <f t="shared" si="4"/>
        <v>1.2613153246516405E-2</v>
      </c>
      <c r="R74" s="299">
        <f t="shared" si="4"/>
        <v>1.2127399904859962E-2</v>
      </c>
      <c r="S74" s="299">
        <f t="shared" si="4"/>
        <v>1.6930493947380072E-2</v>
      </c>
      <c r="T74" s="299">
        <f t="shared" si="4"/>
        <v>1.2970587668469497E-2</v>
      </c>
      <c r="U74" s="299">
        <f t="shared" si="4"/>
        <v>1.9880151767790441E-2</v>
      </c>
      <c r="V74" s="299">
        <f t="shared" si="4"/>
        <v>2.3039396597709958E-2</v>
      </c>
      <c r="W74" s="299">
        <f t="shared" si="4"/>
        <v>3.1684116124400391E-2</v>
      </c>
      <c r="X74" s="299">
        <f t="shared" si="4"/>
        <v>3.312501891192926E-2</v>
      </c>
      <c r="Y74" s="299">
        <f t="shared" si="4"/>
        <v>3.3943672997701513E-2</v>
      </c>
      <c r="DA74" s="67"/>
    </row>
    <row r="75" spans="1:105" ht="12" customHeight="1" x14ac:dyDescent="0.25">
      <c r="A75" s="173" t="s">
        <v>92</v>
      </c>
      <c r="B75" s="233">
        <f t="shared" ref="B75:Y75" si="5">IF(B$7=0,0,B$7/B$5)</f>
        <v>5.6432241309275584E-3</v>
      </c>
      <c r="C75" s="233">
        <f t="shared" si="5"/>
        <v>5.8766861171056124E-3</v>
      </c>
      <c r="D75" s="233">
        <f t="shared" si="5"/>
        <v>5.7086288482001138E-3</v>
      </c>
      <c r="E75" s="233">
        <f t="shared" si="5"/>
        <v>4.0963674349379477E-3</v>
      </c>
      <c r="F75" s="233">
        <f t="shared" si="5"/>
        <v>5.6372358239632396E-3</v>
      </c>
      <c r="G75" s="233">
        <f t="shared" si="5"/>
        <v>3.7393614734965402E-3</v>
      </c>
      <c r="H75" s="233">
        <f t="shared" si="5"/>
        <v>3.6812832756099867E-3</v>
      </c>
      <c r="I75" s="233">
        <f t="shared" si="5"/>
        <v>4.3072310802249941E-3</v>
      </c>
      <c r="J75" s="233">
        <f t="shared" si="5"/>
        <v>5.9811731957792125E-3</v>
      </c>
      <c r="K75" s="233">
        <f t="shared" si="5"/>
        <v>7.0851591311733358E-3</v>
      </c>
      <c r="L75" s="233">
        <f t="shared" si="5"/>
        <v>5.7430854852238656E-3</v>
      </c>
      <c r="M75" s="233">
        <f t="shared" si="5"/>
        <v>9.2635763705442228E-3</v>
      </c>
      <c r="N75" s="233">
        <f t="shared" si="5"/>
        <v>3.2211997264900475E-3</v>
      </c>
      <c r="O75" s="233">
        <f t="shared" si="5"/>
        <v>5.0204405006587819E-3</v>
      </c>
      <c r="P75" s="233">
        <f t="shared" si="5"/>
        <v>8.1491340125675136E-3</v>
      </c>
      <c r="Q75" s="233">
        <f t="shared" si="5"/>
        <v>8.282726863408035E-3</v>
      </c>
      <c r="R75" s="233">
        <f t="shared" si="5"/>
        <v>7.9994227009007914E-3</v>
      </c>
      <c r="S75" s="233">
        <f t="shared" si="5"/>
        <v>9.4170773829336165E-3</v>
      </c>
      <c r="T75" s="233">
        <f t="shared" si="5"/>
        <v>5.7103496193957682E-3</v>
      </c>
      <c r="U75" s="233">
        <f t="shared" si="5"/>
        <v>9.4140835157311628E-3</v>
      </c>
      <c r="V75" s="233">
        <f t="shared" si="5"/>
        <v>1.0920193859731401E-2</v>
      </c>
      <c r="W75" s="233">
        <f t="shared" si="5"/>
        <v>1.5942733919274144E-2</v>
      </c>
      <c r="X75" s="233">
        <f t="shared" si="5"/>
        <v>1.6656070965721453E-2</v>
      </c>
      <c r="Y75" s="233">
        <f t="shared" si="5"/>
        <v>1.7065597741162626E-2</v>
      </c>
      <c r="DA75" s="177"/>
    </row>
    <row r="76" spans="1:105" ht="12" customHeight="1" x14ac:dyDescent="0.25">
      <c r="A76" s="173" t="s">
        <v>93</v>
      </c>
      <c r="B76" s="233">
        <f t="shared" ref="B76:Y76" si="6">IF(B$8=0,0,B$8/B$5)</f>
        <v>1.0257918267588175E-2</v>
      </c>
      <c r="C76" s="233">
        <f t="shared" si="6"/>
        <v>1.0739284022719713E-2</v>
      </c>
      <c r="D76" s="233">
        <f t="shared" si="6"/>
        <v>1.0379737199254743E-2</v>
      </c>
      <c r="E76" s="233">
        <f t="shared" si="6"/>
        <v>7.8112726862291032E-3</v>
      </c>
      <c r="F76" s="233">
        <f t="shared" si="6"/>
        <v>9.9388654267420374E-3</v>
      </c>
      <c r="G76" s="233">
        <f t="shared" si="6"/>
        <v>6.6431523943548667E-3</v>
      </c>
      <c r="H76" s="233">
        <f t="shared" si="6"/>
        <v>6.4844065462115958E-3</v>
      </c>
      <c r="I76" s="233">
        <f t="shared" si="6"/>
        <v>7.5869967200312884E-3</v>
      </c>
      <c r="J76" s="233">
        <f t="shared" si="6"/>
        <v>1.0969614203208232E-2</v>
      </c>
      <c r="K76" s="233">
        <f t="shared" si="6"/>
        <v>1.3335776991735724E-2</v>
      </c>
      <c r="L76" s="233">
        <f t="shared" si="6"/>
        <v>1.0819981433006909E-2</v>
      </c>
      <c r="M76" s="233">
        <f t="shared" si="6"/>
        <v>1.8360682217361451E-2</v>
      </c>
      <c r="N76" s="233">
        <f t="shared" si="6"/>
        <v>6.2788824084036958E-3</v>
      </c>
      <c r="O76" s="233">
        <f t="shared" si="6"/>
        <v>9.7607249611364362E-3</v>
      </c>
      <c r="P76" s="233">
        <f t="shared" si="6"/>
        <v>1.6123884823858663E-2</v>
      </c>
      <c r="Q76" s="233">
        <f t="shared" si="6"/>
        <v>1.6454602105145551E-2</v>
      </c>
      <c r="R76" s="233">
        <f t="shared" si="6"/>
        <v>1.5923640409174586E-2</v>
      </c>
      <c r="S76" s="233">
        <f t="shared" si="6"/>
        <v>1.7189595329457175E-2</v>
      </c>
      <c r="T76" s="233">
        <f t="shared" si="6"/>
        <v>8.8379171547349252E-3</v>
      </c>
      <c r="U76" s="233">
        <f t="shared" si="6"/>
        <v>1.5451527550364127E-2</v>
      </c>
      <c r="V76" s="233">
        <f t="shared" si="6"/>
        <v>1.7936012630521254E-2</v>
      </c>
      <c r="W76" s="233">
        <f t="shared" si="6"/>
        <v>2.7329742965063915E-2</v>
      </c>
      <c r="X76" s="233">
        <f t="shared" si="6"/>
        <v>2.8538952146048308E-2</v>
      </c>
      <c r="Y76" s="233">
        <f t="shared" si="6"/>
        <v>2.9238182791046407E-2</v>
      </c>
      <c r="DA76" s="177"/>
    </row>
    <row r="77" spans="1:105" ht="12" customHeight="1" x14ac:dyDescent="0.25">
      <c r="A77" s="173" t="s">
        <v>94</v>
      </c>
      <c r="B77" s="233">
        <f t="shared" ref="B77:Y77" si="7">IF(B$9=0,0,B$9/B$5)</f>
        <v>3.5701954116591013E-3</v>
      </c>
      <c r="C77" s="233">
        <f t="shared" si="7"/>
        <v>3.6764154054235391E-3</v>
      </c>
      <c r="D77" s="233">
        <f t="shared" si="7"/>
        <v>3.6094412262629365E-3</v>
      </c>
      <c r="E77" s="233">
        <f t="shared" si="7"/>
        <v>2.3258190217119112E-3</v>
      </c>
      <c r="F77" s="233">
        <f t="shared" si="7"/>
        <v>3.7906970733347397E-3</v>
      </c>
      <c r="G77" s="233">
        <f t="shared" si="7"/>
        <v>2.477824596200801E-3</v>
      </c>
      <c r="H77" s="233">
        <f t="shared" si="7"/>
        <v>2.4797828964054276E-3</v>
      </c>
      <c r="I77" s="233">
        <f t="shared" si="7"/>
        <v>2.9014240841276516E-3</v>
      </c>
      <c r="J77" s="233">
        <f t="shared" si="7"/>
        <v>3.7131156321164064E-3</v>
      </c>
      <c r="K77" s="233">
        <f t="shared" si="7"/>
        <v>4.1499742943493356E-3</v>
      </c>
      <c r="L77" s="233">
        <f t="shared" si="7"/>
        <v>3.3564079346019788E-3</v>
      </c>
      <c r="M77" s="233">
        <f t="shared" si="7"/>
        <v>4.7529485426647568E-3</v>
      </c>
      <c r="N77" s="233">
        <f t="shared" si="7"/>
        <v>1.7296106233310369E-3</v>
      </c>
      <c r="O77" s="233">
        <f t="shared" si="7"/>
        <v>2.7141230506216541E-3</v>
      </c>
      <c r="P77" s="233">
        <f t="shared" si="7"/>
        <v>4.201486358232023E-3</v>
      </c>
      <c r="Q77" s="233">
        <f t="shared" si="7"/>
        <v>4.222043313033527E-3</v>
      </c>
      <c r="R77" s="233">
        <f t="shared" si="7"/>
        <v>4.0544469491642027E-3</v>
      </c>
      <c r="S77" s="233">
        <f t="shared" si="7"/>
        <v>5.9054797751367724E-3</v>
      </c>
      <c r="T77" s="233">
        <f t="shared" si="7"/>
        <v>4.7349718654506627E-3</v>
      </c>
      <c r="U77" s="233">
        <f t="shared" si="7"/>
        <v>7.1646230590869135E-3</v>
      </c>
      <c r="V77" s="233">
        <f t="shared" si="7"/>
        <v>8.301774066335239E-3</v>
      </c>
      <c r="W77" s="233">
        <f t="shared" si="7"/>
        <v>1.1287108638681456E-2</v>
      </c>
      <c r="X77" s="233">
        <f t="shared" si="7"/>
        <v>1.180205218776262E-2</v>
      </c>
      <c r="Y77" s="233">
        <f t="shared" si="7"/>
        <v>1.2094024925076953E-2</v>
      </c>
      <c r="DA77" s="177"/>
    </row>
    <row r="78" spans="1:105" ht="12" customHeight="1" x14ac:dyDescent="0.25">
      <c r="A78" s="56" t="s">
        <v>95</v>
      </c>
      <c r="B78" s="300">
        <f t="shared" ref="B78:Y78" si="8">IF(B$10=0,0,B$10/B$5)</f>
        <v>1.7616701547874262E-2</v>
      </c>
      <c r="C78" s="300">
        <f t="shared" si="8"/>
        <v>1.7421754537640201E-2</v>
      </c>
      <c r="D78" s="300">
        <f t="shared" si="8"/>
        <v>1.7444768486727241E-2</v>
      </c>
      <c r="E78" s="300">
        <f t="shared" si="8"/>
        <v>1.8737022648290226E-2</v>
      </c>
      <c r="F78" s="300">
        <f t="shared" si="8"/>
        <v>1.6148671367325621E-2</v>
      </c>
      <c r="G78" s="300">
        <f t="shared" si="8"/>
        <v>2.2363942550681054E-2</v>
      </c>
      <c r="H78" s="300">
        <f t="shared" si="8"/>
        <v>2.3610382036280537E-2</v>
      </c>
      <c r="I78" s="300">
        <f t="shared" si="8"/>
        <v>2.3269041763620598E-2</v>
      </c>
      <c r="J78" s="300">
        <f t="shared" si="8"/>
        <v>2.0726826091161513E-2</v>
      </c>
      <c r="K78" s="300">
        <f t="shared" si="8"/>
        <v>1.830943782950966E-2</v>
      </c>
      <c r="L78" s="300">
        <f t="shared" si="8"/>
        <v>1.8617349074713456E-2</v>
      </c>
      <c r="M78" s="300">
        <f t="shared" si="8"/>
        <v>1.7278394185574694E-2</v>
      </c>
      <c r="N78" s="300">
        <f t="shared" si="8"/>
        <v>2.2653046821059578E-2</v>
      </c>
      <c r="O78" s="300">
        <f t="shared" si="8"/>
        <v>1.6770263958579765E-2</v>
      </c>
      <c r="P78" s="300">
        <f t="shared" si="8"/>
        <v>1.8223446263706748E-2</v>
      </c>
      <c r="Q78" s="300">
        <f t="shared" si="8"/>
        <v>1.7593231567812333E-2</v>
      </c>
      <c r="R78" s="300">
        <f t="shared" si="8"/>
        <v>1.6629753928322843E-2</v>
      </c>
      <c r="S78" s="300">
        <f t="shared" si="8"/>
        <v>1.6453103572360343E-2</v>
      </c>
      <c r="T78" s="300">
        <f t="shared" si="8"/>
        <v>1.6083092608065133E-2</v>
      </c>
      <c r="U78" s="300">
        <f t="shared" si="8"/>
        <v>1.8557313791271454E-2</v>
      </c>
      <c r="V78" s="300">
        <f t="shared" si="8"/>
        <v>2.4094272874438195E-2</v>
      </c>
      <c r="W78" s="300">
        <f t="shared" si="8"/>
        <v>3.0717249313885225E-2</v>
      </c>
      <c r="X78" s="300">
        <f t="shared" si="8"/>
        <v>3.2204616277240306E-2</v>
      </c>
      <c r="Y78" s="300">
        <f t="shared" si="8"/>
        <v>3.2676237201900521E-2</v>
      </c>
      <c r="DA78" s="68"/>
    </row>
    <row r="79" spans="1:105" ht="12" customHeight="1" x14ac:dyDescent="0.25">
      <c r="A79" s="174" t="s">
        <v>3057</v>
      </c>
      <c r="B79" s="301">
        <f t="shared" ref="B79:Y79" si="9">IF(B$16=0,0,B$16/B$5)</f>
        <v>0.21620645692194745</v>
      </c>
      <c r="C79" s="301">
        <f t="shared" si="9"/>
        <v>0.21557815197219407</v>
      </c>
      <c r="D79" s="301">
        <f t="shared" si="9"/>
        <v>0.21590784365310201</v>
      </c>
      <c r="E79" s="301">
        <f t="shared" si="9"/>
        <v>0.23704244806044517</v>
      </c>
      <c r="F79" s="301">
        <f t="shared" si="9"/>
        <v>0.18433294165010525</v>
      </c>
      <c r="G79" s="301">
        <f t="shared" si="9"/>
        <v>0.25408955996853771</v>
      </c>
      <c r="H79" s="301">
        <f t="shared" si="9"/>
        <v>0.26767860462033755</v>
      </c>
      <c r="I79" s="301">
        <f t="shared" si="9"/>
        <v>0.26020311511595096</v>
      </c>
      <c r="J79" s="301">
        <f t="shared" si="9"/>
        <v>0.23659585502915068</v>
      </c>
      <c r="K79" s="301">
        <f t="shared" si="9"/>
        <v>0.20349969556848427</v>
      </c>
      <c r="L79" s="301">
        <f t="shared" si="9"/>
        <v>0.21089528830414739</v>
      </c>
      <c r="M79" s="301">
        <f t="shared" si="9"/>
        <v>0.17208272544609637</v>
      </c>
      <c r="N79" s="301">
        <f t="shared" si="9"/>
        <v>0.2931000808120291</v>
      </c>
      <c r="O79" s="301">
        <f t="shared" si="9"/>
        <v>0.15996480585574321</v>
      </c>
      <c r="P79" s="301">
        <f t="shared" si="9"/>
        <v>0.10973617508443985</v>
      </c>
      <c r="Q79" s="301">
        <f t="shared" si="9"/>
        <v>0.12360122983426987</v>
      </c>
      <c r="R79" s="301">
        <f t="shared" si="9"/>
        <v>0.16406692236285114</v>
      </c>
      <c r="S79" s="301">
        <f t="shared" si="9"/>
        <v>0.12279514585438349</v>
      </c>
      <c r="T79" s="301">
        <f t="shared" si="9"/>
        <v>0.17202735598338434</v>
      </c>
      <c r="U79" s="301">
        <f t="shared" si="9"/>
        <v>0.14008398289212709</v>
      </c>
      <c r="V79" s="301">
        <f t="shared" si="9"/>
        <v>0.16455599942301113</v>
      </c>
      <c r="W79" s="301">
        <f t="shared" si="9"/>
        <v>7.5175781532066319E-2</v>
      </c>
      <c r="X79" s="301">
        <f t="shared" si="9"/>
        <v>7.4846377367599068E-2</v>
      </c>
      <c r="Y79" s="301">
        <f t="shared" si="9"/>
        <v>6.4744456595945965E-2</v>
      </c>
      <c r="DA79" s="178"/>
    </row>
    <row r="80" spans="1:105" ht="12" customHeight="1" x14ac:dyDescent="0.25">
      <c r="A80" s="174" t="s">
        <v>3069</v>
      </c>
      <c r="B80" s="301">
        <f t="shared" ref="B80:Y80" si="10">IF(B$27=0,0,B$27/B$5)</f>
        <v>0.3727262111566268</v>
      </c>
      <c r="C80" s="301">
        <f t="shared" si="10"/>
        <v>0.3655383723720122</v>
      </c>
      <c r="D80" s="301">
        <f t="shared" si="10"/>
        <v>0.37188780862630266</v>
      </c>
      <c r="E80" s="301">
        <f t="shared" si="10"/>
        <v>0.37590482631943861</v>
      </c>
      <c r="F80" s="301">
        <f t="shared" si="10"/>
        <v>0.37980155226156859</v>
      </c>
      <c r="G80" s="301">
        <f t="shared" si="10"/>
        <v>0.38443435770423978</v>
      </c>
      <c r="H80" s="301">
        <f t="shared" si="10"/>
        <v>0.38225050652865755</v>
      </c>
      <c r="I80" s="301">
        <f t="shared" si="10"/>
        <v>0.37480338808101821</v>
      </c>
      <c r="J80" s="301">
        <f t="shared" si="10"/>
        <v>0.34400219243444646</v>
      </c>
      <c r="K80" s="301">
        <f t="shared" si="10"/>
        <v>0.32722955091808692</v>
      </c>
      <c r="L80" s="301">
        <f t="shared" si="10"/>
        <v>0.35116464380202628</v>
      </c>
      <c r="M80" s="301">
        <f t="shared" si="10"/>
        <v>0.27304291715509255</v>
      </c>
      <c r="N80" s="301">
        <f t="shared" si="10"/>
        <v>0.37183698087929062</v>
      </c>
      <c r="O80" s="301">
        <f t="shared" si="10"/>
        <v>0.39259239969258442</v>
      </c>
      <c r="P80" s="301">
        <f t="shared" si="10"/>
        <v>0.34571923577678565</v>
      </c>
      <c r="Q80" s="301">
        <f t="shared" si="10"/>
        <v>0.33471844690884717</v>
      </c>
      <c r="R80" s="301">
        <f t="shared" si="10"/>
        <v>0.31242921420526309</v>
      </c>
      <c r="S80" s="301">
        <f t="shared" si="10"/>
        <v>0.39112403103654569</v>
      </c>
      <c r="T80" s="301">
        <f t="shared" si="10"/>
        <v>0.49458274834367788</v>
      </c>
      <c r="U80" s="301">
        <f t="shared" si="10"/>
        <v>0.46068740593883117</v>
      </c>
      <c r="V80" s="301">
        <f t="shared" si="10"/>
        <v>0.37918568962185184</v>
      </c>
      <c r="W80" s="301">
        <f t="shared" si="10"/>
        <v>0.29082767744564286</v>
      </c>
      <c r="X80" s="301">
        <f t="shared" si="10"/>
        <v>0.25790108188307803</v>
      </c>
      <c r="Y80" s="301">
        <f t="shared" si="10"/>
        <v>0.24497082033421663</v>
      </c>
      <c r="DA80" s="178"/>
    </row>
    <row r="81" spans="1:105" ht="12" customHeight="1" x14ac:dyDescent="0.25">
      <c r="A81" s="62" t="s">
        <v>3070</v>
      </c>
      <c r="B81" s="302">
        <f t="shared" ref="B81:Y81" si="11">IF(B$28=0,0,B$28/B$5)</f>
        <v>0.36209889687034513</v>
      </c>
      <c r="C81" s="302">
        <f t="shared" si="11"/>
        <v>0.35415383480546703</v>
      </c>
      <c r="D81" s="302">
        <f t="shared" si="11"/>
        <v>0.36112099732167796</v>
      </c>
      <c r="E81" s="302">
        <f t="shared" si="11"/>
        <v>0.36615595754351071</v>
      </c>
      <c r="F81" s="302">
        <f t="shared" si="11"/>
        <v>0.37090265911308851</v>
      </c>
      <c r="G81" s="302">
        <f t="shared" si="11"/>
        <v>0.37825070795825433</v>
      </c>
      <c r="H81" s="302">
        <f t="shared" si="11"/>
        <v>0.37647252509233914</v>
      </c>
      <c r="I81" s="302">
        <f t="shared" si="11"/>
        <v>0.36804287558673582</v>
      </c>
      <c r="J81" s="302">
        <f t="shared" si="11"/>
        <v>0.33219577298738068</v>
      </c>
      <c r="K81" s="302">
        <f t="shared" si="11"/>
        <v>0.31134147546838642</v>
      </c>
      <c r="L81" s="302">
        <f t="shared" si="11"/>
        <v>0.33822885386116858</v>
      </c>
      <c r="M81" s="302">
        <f t="shared" si="11"/>
        <v>0.24711755251418108</v>
      </c>
      <c r="N81" s="302">
        <f t="shared" si="11"/>
        <v>0.36341060582797402</v>
      </c>
      <c r="O81" s="302">
        <f t="shared" si="11"/>
        <v>0.37960036874615111</v>
      </c>
      <c r="P81" s="302">
        <f t="shared" si="11"/>
        <v>0.32306847103756187</v>
      </c>
      <c r="Q81" s="302">
        <f t="shared" si="11"/>
        <v>0.31132642258686771</v>
      </c>
      <c r="R81" s="302">
        <f t="shared" si="11"/>
        <v>0.2896597959321297</v>
      </c>
      <c r="S81" s="302">
        <f t="shared" si="11"/>
        <v>0.37298977619410961</v>
      </c>
      <c r="T81" s="302">
        <f t="shared" si="11"/>
        <v>0.4924213160200584</v>
      </c>
      <c r="U81" s="302">
        <f t="shared" si="11"/>
        <v>0.45221316966235053</v>
      </c>
      <c r="V81" s="302">
        <f t="shared" si="11"/>
        <v>0.36928618992097717</v>
      </c>
      <c r="W81" s="302">
        <f t="shared" si="11"/>
        <v>0.26999839293295319</v>
      </c>
      <c r="X81" s="302">
        <f t="shared" si="11"/>
        <v>0.23621573727534784</v>
      </c>
      <c r="Y81" s="302">
        <f t="shared" si="11"/>
        <v>0.22276601908457014</v>
      </c>
      <c r="DA81" s="72"/>
    </row>
    <row r="82" spans="1:105" ht="12" customHeight="1" x14ac:dyDescent="0.25">
      <c r="A82" s="62" t="s">
        <v>3077</v>
      </c>
      <c r="B82" s="302">
        <f t="shared" ref="B82:Y82" si="12">IF(B$34=0,0,B$34/B$5)</f>
        <v>1.0627314286281667E-2</v>
      </c>
      <c r="C82" s="302">
        <f t="shared" si="12"/>
        <v>1.1384537566545219E-2</v>
      </c>
      <c r="D82" s="302">
        <f t="shared" si="12"/>
        <v>1.0766811304624695E-2</v>
      </c>
      <c r="E82" s="302">
        <f t="shared" si="12"/>
        <v>9.7488687759279876E-3</v>
      </c>
      <c r="F82" s="302">
        <f t="shared" si="12"/>
        <v>8.8988931484800596E-3</v>
      </c>
      <c r="G82" s="302">
        <f t="shared" si="12"/>
        <v>6.1836497459854447E-3</v>
      </c>
      <c r="H82" s="302">
        <f t="shared" si="12"/>
        <v>5.7779814363184369E-3</v>
      </c>
      <c r="I82" s="302">
        <f t="shared" si="12"/>
        <v>6.7605124942823995E-3</v>
      </c>
      <c r="J82" s="302">
        <f t="shared" si="12"/>
        <v>1.1806419447065798E-2</v>
      </c>
      <c r="K82" s="302">
        <f t="shared" si="12"/>
        <v>1.5888075449700511E-2</v>
      </c>
      <c r="L82" s="302">
        <f t="shared" si="12"/>
        <v>1.293578994085769E-2</v>
      </c>
      <c r="M82" s="302">
        <f t="shared" si="12"/>
        <v>2.5925364640911448E-2</v>
      </c>
      <c r="N82" s="302">
        <f t="shared" si="12"/>
        <v>8.4263750513165481E-3</v>
      </c>
      <c r="O82" s="302">
        <f t="shared" si="12"/>
        <v>1.2992030946433298E-2</v>
      </c>
      <c r="P82" s="302">
        <f t="shared" si="12"/>
        <v>2.2650764739223814E-2</v>
      </c>
      <c r="Q82" s="302">
        <f t="shared" si="12"/>
        <v>2.339202432197943E-2</v>
      </c>
      <c r="R82" s="302">
        <f t="shared" si="12"/>
        <v>2.2769418273133377E-2</v>
      </c>
      <c r="S82" s="302">
        <f t="shared" si="12"/>
        <v>1.813425484243613E-2</v>
      </c>
      <c r="T82" s="302">
        <f t="shared" si="12"/>
        <v>2.1614323236194542E-3</v>
      </c>
      <c r="U82" s="302">
        <f t="shared" si="12"/>
        <v>8.4742362764806782E-3</v>
      </c>
      <c r="V82" s="302">
        <f t="shared" si="12"/>
        <v>9.8994997008746907E-3</v>
      </c>
      <c r="W82" s="302">
        <f t="shared" si="12"/>
        <v>2.0829284512689648E-2</v>
      </c>
      <c r="X82" s="302">
        <f t="shared" si="12"/>
        <v>2.1685344607730177E-2</v>
      </c>
      <c r="Y82" s="302">
        <f t="shared" si="12"/>
        <v>2.2204801249646518E-2</v>
      </c>
      <c r="DA82" s="72"/>
    </row>
    <row r="83" spans="1:105" ht="12" customHeight="1" x14ac:dyDescent="0.25">
      <c r="A83" s="174" t="s">
        <v>3079</v>
      </c>
      <c r="B83" s="301">
        <f t="shared" ref="B83:Y83" si="13">IF(B$35=0,0,B$35/B$5)</f>
        <v>5.5014524434015957E-2</v>
      </c>
      <c r="C83" s="301">
        <f t="shared" si="13"/>
        <v>5.5576900471920584E-2</v>
      </c>
      <c r="D83" s="301">
        <f t="shared" si="13"/>
        <v>5.4938038102482011E-2</v>
      </c>
      <c r="E83" s="301">
        <f t="shared" si="13"/>
        <v>6.2771115500583619E-2</v>
      </c>
      <c r="F83" s="301">
        <f t="shared" si="13"/>
        <v>4.0754614553589197E-2</v>
      </c>
      <c r="G83" s="301">
        <f t="shared" si="13"/>
        <v>6.8167973286638497E-2</v>
      </c>
      <c r="H83" s="301">
        <f t="shared" si="13"/>
        <v>7.3765339677075714E-2</v>
      </c>
      <c r="I83" s="301">
        <f t="shared" si="13"/>
        <v>7.1808413694677858E-2</v>
      </c>
      <c r="J83" s="301">
        <f t="shared" si="13"/>
        <v>6.616490270426012E-2</v>
      </c>
      <c r="K83" s="301">
        <f t="shared" si="13"/>
        <v>5.5184472753745169E-2</v>
      </c>
      <c r="L83" s="301">
        <f t="shared" si="13"/>
        <v>5.5381506475776394E-2</v>
      </c>
      <c r="M83" s="301">
        <f t="shared" si="13"/>
        <v>4.9455676032743645E-2</v>
      </c>
      <c r="N83" s="301">
        <f t="shared" si="13"/>
        <v>8.4146951328728029E-2</v>
      </c>
      <c r="O83" s="301">
        <f t="shared" si="13"/>
        <v>3.0934777938403983E-2</v>
      </c>
      <c r="P83" s="301">
        <f t="shared" si="13"/>
        <v>1.5413700434172764E-2</v>
      </c>
      <c r="Q83" s="301">
        <f t="shared" si="13"/>
        <v>2.3432339886421315E-2</v>
      </c>
      <c r="R83" s="301">
        <f t="shared" si="13"/>
        <v>4.1805883510377534E-2</v>
      </c>
      <c r="S83" s="301">
        <f t="shared" si="13"/>
        <v>1.7024698625335091E-2</v>
      </c>
      <c r="T83" s="301">
        <f t="shared" si="13"/>
        <v>2.4231301528730952E-2</v>
      </c>
      <c r="U83" s="301">
        <f t="shared" si="13"/>
        <v>1.4926622543349036E-2</v>
      </c>
      <c r="V83" s="301">
        <f t="shared" si="13"/>
        <v>3.3081672775626528E-2</v>
      </c>
      <c r="W83" s="301">
        <f t="shared" si="13"/>
        <v>7.3577031677821963E-3</v>
      </c>
      <c r="X83" s="301">
        <f t="shared" si="13"/>
        <v>1.065728224008476E-2</v>
      </c>
      <c r="Y83" s="301">
        <f t="shared" si="13"/>
        <v>7.8643043152647942E-3</v>
      </c>
      <c r="DA83" s="178"/>
    </row>
    <row r="84" spans="1:105" ht="12" customHeight="1" x14ac:dyDescent="0.25">
      <c r="A84" s="62" t="s">
        <v>3080</v>
      </c>
      <c r="B84" s="302">
        <f t="shared" ref="B84:Y84" si="14">IF(B$36=0,0,B$36/B$5)</f>
        <v>2.26771112380828E-2</v>
      </c>
      <c r="C84" s="302">
        <f t="shared" si="14"/>
        <v>2.2881640377616076E-2</v>
      </c>
      <c r="D84" s="302">
        <f t="shared" si="14"/>
        <v>2.26173998677369E-2</v>
      </c>
      <c r="E84" s="302">
        <f t="shared" si="14"/>
        <v>2.5906481374347663E-2</v>
      </c>
      <c r="F84" s="302">
        <f t="shared" si="14"/>
        <v>1.6620735156726702E-2</v>
      </c>
      <c r="G84" s="302">
        <f t="shared" si="14"/>
        <v>2.8329108875929931E-2</v>
      </c>
      <c r="H84" s="302">
        <f t="shared" si="14"/>
        <v>3.0694082914361636E-2</v>
      </c>
      <c r="I84" s="302">
        <f t="shared" si="14"/>
        <v>2.9893214283816694E-2</v>
      </c>
      <c r="J84" s="302">
        <f t="shared" si="14"/>
        <v>2.732160597610777E-2</v>
      </c>
      <c r="K84" s="302">
        <f t="shared" si="14"/>
        <v>2.2542704034597492E-2</v>
      </c>
      <c r="L84" s="302">
        <f t="shared" si="14"/>
        <v>2.2754411887116559E-2</v>
      </c>
      <c r="M84" s="302">
        <f t="shared" si="14"/>
        <v>1.9692862728694426E-2</v>
      </c>
      <c r="N84" s="302">
        <f t="shared" si="14"/>
        <v>3.459253276176788E-2</v>
      </c>
      <c r="O84" s="302">
        <f t="shared" si="14"/>
        <v>1.2458599887679023E-2</v>
      </c>
      <c r="P84" s="302">
        <f t="shared" si="14"/>
        <v>5.5022014197456878E-3</v>
      </c>
      <c r="Q84" s="302">
        <f t="shared" si="14"/>
        <v>8.781208616401949E-3</v>
      </c>
      <c r="R84" s="302">
        <f t="shared" si="14"/>
        <v>1.6561521030448348E-2</v>
      </c>
      <c r="S84" s="302">
        <f t="shared" si="14"/>
        <v>6.3759218017347399E-3</v>
      </c>
      <c r="T84" s="302">
        <f t="shared" si="14"/>
        <v>1.0106999382405094E-2</v>
      </c>
      <c r="U84" s="302">
        <f t="shared" si="14"/>
        <v>5.9130135845841137E-3</v>
      </c>
      <c r="V84" s="302">
        <f t="shared" si="14"/>
        <v>1.3381897806657165E-2</v>
      </c>
      <c r="W84" s="302">
        <f t="shared" si="14"/>
        <v>2.1373370292927184E-3</v>
      </c>
      <c r="X84" s="302">
        <f t="shared" si="14"/>
        <v>3.5416000505256512E-3</v>
      </c>
      <c r="Y84" s="302">
        <f t="shared" si="14"/>
        <v>2.3418824899182665E-3</v>
      </c>
      <c r="DA84" s="72"/>
    </row>
    <row r="85" spans="1:105" ht="12" customHeight="1" x14ac:dyDescent="0.25">
      <c r="A85" s="62" t="s">
        <v>3087</v>
      </c>
      <c r="B85" s="302">
        <f t="shared" ref="B85:Y85" si="15">IF(B$42=0,0,B$42/B$5)</f>
        <v>3.1236727073425417E-2</v>
      </c>
      <c r="C85" s="302">
        <f t="shared" si="15"/>
        <v>3.1516147274912323E-2</v>
      </c>
      <c r="D85" s="302">
        <f t="shared" si="15"/>
        <v>3.1205504206766124E-2</v>
      </c>
      <c r="E85" s="302">
        <f t="shared" si="15"/>
        <v>3.5854929860157703E-2</v>
      </c>
      <c r="F85" s="302">
        <f t="shared" si="15"/>
        <v>2.3212208320769919E-2</v>
      </c>
      <c r="G85" s="302">
        <f t="shared" si="15"/>
        <v>3.91984149727315E-2</v>
      </c>
      <c r="H85" s="302">
        <f t="shared" si="15"/>
        <v>4.2472822971095392E-2</v>
      </c>
      <c r="I85" s="302">
        <f t="shared" si="15"/>
        <v>4.1215003473953349E-2</v>
      </c>
      <c r="J85" s="302">
        <f t="shared" si="15"/>
        <v>3.7620488999706249E-2</v>
      </c>
      <c r="K85" s="302">
        <f t="shared" si="15"/>
        <v>3.099621804757156E-2</v>
      </c>
      <c r="L85" s="302">
        <f t="shared" si="15"/>
        <v>3.1287316344785286E-2</v>
      </c>
      <c r="M85" s="302">
        <f t="shared" si="15"/>
        <v>2.7077686251954815E-2</v>
      </c>
      <c r="N85" s="302">
        <f t="shared" si="15"/>
        <v>4.8681686865216643E-2</v>
      </c>
      <c r="O85" s="302">
        <f t="shared" si="15"/>
        <v>1.7130574845558653E-2</v>
      </c>
      <c r="P85" s="302">
        <f t="shared" si="15"/>
        <v>7.5655269521503234E-3</v>
      </c>
      <c r="Q85" s="302">
        <f t="shared" si="15"/>
        <v>1.2228385893814355E-2</v>
      </c>
      <c r="R85" s="302">
        <f t="shared" si="15"/>
        <v>2.2886101301640378E-2</v>
      </c>
      <c r="S85" s="302">
        <f t="shared" si="15"/>
        <v>8.7705861434908914E-3</v>
      </c>
      <c r="T85" s="302">
        <f t="shared" si="15"/>
        <v>1.3900439512808126E-2</v>
      </c>
      <c r="U85" s="302">
        <f t="shared" si="15"/>
        <v>8.1359202015579939E-3</v>
      </c>
      <c r="V85" s="302">
        <f t="shared" si="15"/>
        <v>1.8674469642807345E-2</v>
      </c>
      <c r="W85" s="302">
        <f t="shared" si="15"/>
        <v>3.0630473853894779E-3</v>
      </c>
      <c r="X85" s="302">
        <f t="shared" si="15"/>
        <v>4.8697000694727707E-3</v>
      </c>
      <c r="Y85" s="302">
        <f t="shared" si="15"/>
        <v>3.2226388387759956E-3</v>
      </c>
      <c r="DA85" s="72"/>
    </row>
    <row r="86" spans="1:105" ht="12" customHeight="1" x14ac:dyDescent="0.25">
      <c r="A86" s="62" t="s">
        <v>3099</v>
      </c>
      <c r="B86" s="302">
        <f t="shared" ref="B86:Y86" si="16">IF(B$53=0,0,B$53/B$5)</f>
        <v>1.1006861225077442E-3</v>
      </c>
      <c r="C86" s="302">
        <f t="shared" si="16"/>
        <v>1.1791128193921832E-3</v>
      </c>
      <c r="D86" s="302">
        <f t="shared" si="16"/>
        <v>1.1151340279789859E-3</v>
      </c>
      <c r="E86" s="302">
        <f t="shared" si="16"/>
        <v>1.0097042660782559E-3</v>
      </c>
      <c r="F86" s="302">
        <f t="shared" si="16"/>
        <v>9.2167107609257798E-4</v>
      </c>
      <c r="G86" s="302">
        <f t="shared" si="16"/>
        <v>6.4044943797706355E-4</v>
      </c>
      <c r="H86" s="302">
        <f t="shared" si="16"/>
        <v>5.9843379161869507E-4</v>
      </c>
      <c r="I86" s="302">
        <f t="shared" si="16"/>
        <v>7.0019593690782002E-4</v>
      </c>
      <c r="J86" s="302">
        <f t="shared" si="16"/>
        <v>1.222807728446101E-3</v>
      </c>
      <c r="K86" s="302">
        <f t="shared" si="16"/>
        <v>1.6455506715761239E-3</v>
      </c>
      <c r="L86" s="302">
        <f t="shared" si="16"/>
        <v>1.3397782438745462E-3</v>
      </c>
      <c r="M86" s="302">
        <f t="shared" si="16"/>
        <v>2.6851270520943998E-3</v>
      </c>
      <c r="N86" s="302">
        <f t="shared" si="16"/>
        <v>8.7273170174349975E-4</v>
      </c>
      <c r="O86" s="302">
        <f t="shared" si="16"/>
        <v>1.3456032051663062E-3</v>
      </c>
      <c r="P86" s="302">
        <f t="shared" si="16"/>
        <v>2.3459720622767523E-3</v>
      </c>
      <c r="Q86" s="302">
        <f t="shared" si="16"/>
        <v>2.4227453762050125E-3</v>
      </c>
      <c r="R86" s="302">
        <f t="shared" si="16"/>
        <v>2.3582611782888138E-3</v>
      </c>
      <c r="S86" s="302">
        <f t="shared" si="16"/>
        <v>1.8781906801094567E-3</v>
      </c>
      <c r="T86" s="302">
        <f t="shared" si="16"/>
        <v>2.2386263351772924E-4</v>
      </c>
      <c r="U86" s="302">
        <f t="shared" si="16"/>
        <v>8.7768875720692732E-4</v>
      </c>
      <c r="V86" s="302">
        <f t="shared" si="16"/>
        <v>1.0253053261620217E-3</v>
      </c>
      <c r="W86" s="302">
        <f t="shared" si="16"/>
        <v>2.1573187530999995E-3</v>
      </c>
      <c r="X86" s="302">
        <f t="shared" si="16"/>
        <v>2.2459821200863394E-3</v>
      </c>
      <c r="Y86" s="302">
        <f t="shared" si="16"/>
        <v>2.2997829865705316E-3</v>
      </c>
      <c r="DA86" s="72"/>
    </row>
    <row r="87" spans="1:105" ht="12" customHeight="1" x14ac:dyDescent="0.25">
      <c r="A87" s="174" t="s">
        <v>3101</v>
      </c>
      <c r="B87" s="301">
        <f t="shared" ref="B87:Y87" si="17">IF(B$54=0,0,B$54/B$5)</f>
        <v>1.4371200083867938E-2</v>
      </c>
      <c r="C87" s="301">
        <f t="shared" si="17"/>
        <v>1.7266464089725105E-2</v>
      </c>
      <c r="D87" s="301">
        <f t="shared" si="17"/>
        <v>1.5812437438596179E-2</v>
      </c>
      <c r="E87" s="301">
        <f t="shared" si="17"/>
        <v>1.5981388822185395E-2</v>
      </c>
      <c r="F87" s="301">
        <f t="shared" si="17"/>
        <v>1.3259004149612962E-2</v>
      </c>
      <c r="G87" s="301">
        <f t="shared" si="17"/>
        <v>1.5463850412675536E-2</v>
      </c>
      <c r="H87" s="301">
        <f t="shared" si="17"/>
        <v>1.4979137664378066E-2</v>
      </c>
      <c r="I87" s="301">
        <f t="shared" si="17"/>
        <v>1.6607249291149481E-2</v>
      </c>
      <c r="J87" s="301">
        <f t="shared" si="17"/>
        <v>1.865790682036739E-2</v>
      </c>
      <c r="K87" s="301">
        <f t="shared" si="17"/>
        <v>1.9756431179053752E-2</v>
      </c>
      <c r="L87" s="301">
        <f t="shared" si="17"/>
        <v>1.8295200915689976E-2</v>
      </c>
      <c r="M87" s="301">
        <f t="shared" si="17"/>
        <v>2.6785474245525791E-2</v>
      </c>
      <c r="N87" s="301">
        <f t="shared" si="17"/>
        <v>2.1661954046598837E-2</v>
      </c>
      <c r="O87" s="301">
        <f t="shared" si="17"/>
        <v>1.4449422585287279E-2</v>
      </c>
      <c r="P87" s="301">
        <f t="shared" si="17"/>
        <v>1.7639918930944635E-2</v>
      </c>
      <c r="Q87" s="301">
        <f t="shared" si="17"/>
        <v>1.9787093084685427E-2</v>
      </c>
      <c r="R87" s="301">
        <f t="shared" si="17"/>
        <v>2.3216177984886805E-2</v>
      </c>
      <c r="S87" s="301">
        <f t="shared" si="17"/>
        <v>1.4822038170516307E-2</v>
      </c>
      <c r="T87" s="301">
        <f t="shared" si="17"/>
        <v>6.150219180552037E-3</v>
      </c>
      <c r="U87" s="301">
        <f t="shared" si="17"/>
        <v>8.3054847493100395E-3</v>
      </c>
      <c r="V87" s="301">
        <f t="shared" si="17"/>
        <v>1.3106190908254382E-2</v>
      </c>
      <c r="W87" s="301">
        <f t="shared" si="17"/>
        <v>1.4868296254667058E-2</v>
      </c>
      <c r="X87" s="301">
        <f t="shared" si="17"/>
        <v>1.6101006048479981E-2</v>
      </c>
      <c r="Y87" s="301">
        <f t="shared" si="17"/>
        <v>1.5887261049891372E-2</v>
      </c>
      <c r="DA87" s="178"/>
    </row>
    <row r="88" spans="1:105" ht="12" customHeight="1" x14ac:dyDescent="0.25">
      <c r="A88" s="62" t="s">
        <v>3102</v>
      </c>
      <c r="B88" s="302">
        <f t="shared" ref="B88:Y88" si="18">IF(B$55=0,0,B$55/B$5)</f>
        <v>4.9615284336702765E-3</v>
      </c>
      <c r="C88" s="302">
        <f t="shared" si="18"/>
        <v>7.3327576224075409E-3</v>
      </c>
      <c r="D88" s="302">
        <f t="shared" si="18"/>
        <v>6.3124489677266124E-3</v>
      </c>
      <c r="E88" s="302">
        <f t="shared" si="18"/>
        <v>6.8078049819349411E-3</v>
      </c>
      <c r="F88" s="302">
        <f t="shared" si="18"/>
        <v>5.6012235183154954E-3</v>
      </c>
      <c r="G88" s="302">
        <f t="shared" si="18"/>
        <v>8.4070431730309363E-3</v>
      </c>
      <c r="H88" s="302">
        <f t="shared" si="18"/>
        <v>7.9454596425657196E-3</v>
      </c>
      <c r="I88" s="302">
        <f t="shared" si="18"/>
        <v>9.015522111562398E-3</v>
      </c>
      <c r="J88" s="302">
        <f t="shared" si="18"/>
        <v>7.9846894272837827E-3</v>
      </c>
      <c r="K88" s="302">
        <f t="shared" si="18"/>
        <v>6.8702057646761166E-3</v>
      </c>
      <c r="L88" s="302">
        <f t="shared" si="18"/>
        <v>7.3482357769997907E-3</v>
      </c>
      <c r="M88" s="302">
        <f t="shared" si="18"/>
        <v>7.5264321808484929E-3</v>
      </c>
      <c r="N88" s="302">
        <f t="shared" si="18"/>
        <v>1.2401861424240213E-2</v>
      </c>
      <c r="O88" s="302">
        <f t="shared" si="18"/>
        <v>4.5301813499779714E-3</v>
      </c>
      <c r="P88" s="302">
        <f t="shared" si="18"/>
        <v>2.0241462467131526E-3</v>
      </c>
      <c r="Q88" s="302">
        <f t="shared" si="18"/>
        <v>3.328101544976965E-3</v>
      </c>
      <c r="R88" s="302">
        <f t="shared" si="18"/>
        <v>6.3689403610050445E-3</v>
      </c>
      <c r="S88" s="302">
        <f t="shared" si="18"/>
        <v>2.1158557286738962E-3</v>
      </c>
      <c r="T88" s="302">
        <f t="shared" si="18"/>
        <v>3.6686094737035445E-3</v>
      </c>
      <c r="U88" s="302">
        <f t="shared" si="18"/>
        <v>2.0640638023421243E-3</v>
      </c>
      <c r="V88" s="302">
        <f t="shared" si="18"/>
        <v>5.125118905888011E-3</v>
      </c>
      <c r="W88" s="302">
        <f t="shared" si="18"/>
        <v>8.0125140798384138E-4</v>
      </c>
      <c r="X88" s="302">
        <f t="shared" si="18"/>
        <v>1.3293689971821876E-3</v>
      </c>
      <c r="Y88" s="302">
        <f t="shared" si="18"/>
        <v>8.9447320458123987E-4</v>
      </c>
      <c r="DA88" s="72"/>
    </row>
    <row r="89" spans="1:105" ht="12" customHeight="1" x14ac:dyDescent="0.25">
      <c r="A89" s="62" t="s">
        <v>3104</v>
      </c>
      <c r="B89" s="302">
        <f t="shared" ref="B89:Y89" si="19">IF(B$56=0,0,B$56/B$5)</f>
        <v>2.3500985885962695E-3</v>
      </c>
      <c r="C89" s="302">
        <f t="shared" si="19"/>
        <v>2.3711207981125257E-3</v>
      </c>
      <c r="D89" s="302">
        <f t="shared" si="19"/>
        <v>2.3477495327974521E-3</v>
      </c>
      <c r="E89" s="302">
        <f t="shared" si="19"/>
        <v>2.6975495819554366E-3</v>
      </c>
      <c r="F89" s="302">
        <f t="shared" si="19"/>
        <v>1.7463730398071416E-3</v>
      </c>
      <c r="G89" s="302">
        <f t="shared" si="19"/>
        <v>2.9490970512399857E-3</v>
      </c>
      <c r="H89" s="302">
        <f t="shared" si="19"/>
        <v>3.1954474962579611E-3</v>
      </c>
      <c r="I89" s="302">
        <f t="shared" si="19"/>
        <v>3.1008153083852043E-3</v>
      </c>
      <c r="J89" s="302">
        <f t="shared" si="19"/>
        <v>2.8303816175327579E-3</v>
      </c>
      <c r="K89" s="302">
        <f t="shared" si="19"/>
        <v>2.3320038656480173E-3</v>
      </c>
      <c r="L89" s="302">
        <f t="shared" si="19"/>
        <v>2.3539046779775764E-3</v>
      </c>
      <c r="M89" s="302">
        <f t="shared" si="19"/>
        <v>2.0371926960718349E-3</v>
      </c>
      <c r="N89" s="302">
        <f t="shared" si="19"/>
        <v>3.6625720525554849E-3</v>
      </c>
      <c r="O89" s="302">
        <f t="shared" si="19"/>
        <v>1.2888206780357603E-3</v>
      </c>
      <c r="P89" s="302">
        <f t="shared" si="19"/>
        <v>5.6919325031851945E-4</v>
      </c>
      <c r="Q89" s="302">
        <f t="shared" si="19"/>
        <v>9.2000395439355666E-4</v>
      </c>
      <c r="R89" s="302">
        <f t="shared" si="19"/>
        <v>1.7218383424431626E-3</v>
      </c>
      <c r="S89" s="302">
        <f t="shared" si="19"/>
        <v>6.5985601079555293E-4</v>
      </c>
      <c r="T89" s="302">
        <f t="shared" si="19"/>
        <v>1.0458010918727118E-3</v>
      </c>
      <c r="U89" s="302">
        <f t="shared" si="19"/>
        <v>6.1210684902003696E-4</v>
      </c>
      <c r="V89" s="302">
        <f t="shared" si="19"/>
        <v>1.404975772499612E-3</v>
      </c>
      <c r="W89" s="302">
        <f t="shared" si="19"/>
        <v>2.3044870611080713E-4</v>
      </c>
      <c r="X89" s="302">
        <f t="shared" si="19"/>
        <v>3.6637241901989502E-4</v>
      </c>
      <c r="Y89" s="302">
        <f t="shared" si="19"/>
        <v>2.4245558661637576E-4</v>
      </c>
      <c r="DA89" s="72"/>
    </row>
    <row r="90" spans="1:105" ht="12" customHeight="1" x14ac:dyDescent="0.25">
      <c r="A90" s="62" t="s">
        <v>3116</v>
      </c>
      <c r="B90" s="302">
        <f t="shared" ref="B90:Y90" si="20">IF(B$67=0,0,B$67/B$5)</f>
        <v>7.0595730616013911E-3</v>
      </c>
      <c r="C90" s="302">
        <f t="shared" si="20"/>
        <v>7.5625856692050353E-3</v>
      </c>
      <c r="D90" s="302">
        <f t="shared" si="20"/>
        <v>7.1522389380721156E-3</v>
      </c>
      <c r="E90" s="302">
        <f t="shared" si="20"/>
        <v>6.4760342582950194E-3</v>
      </c>
      <c r="F90" s="302">
        <f t="shared" si="20"/>
        <v>5.9114075914903259E-3</v>
      </c>
      <c r="G90" s="302">
        <f t="shared" si="20"/>
        <v>4.1077101884046162E-3</v>
      </c>
      <c r="H90" s="302">
        <f t="shared" si="20"/>
        <v>3.8382305255543884E-3</v>
      </c>
      <c r="I90" s="302">
        <f t="shared" si="20"/>
        <v>4.4909118712018791E-3</v>
      </c>
      <c r="J90" s="302">
        <f t="shared" si="20"/>
        <v>7.8428357755508504E-3</v>
      </c>
      <c r="K90" s="302">
        <f t="shared" si="20"/>
        <v>1.0554221548729622E-2</v>
      </c>
      <c r="L90" s="302">
        <f t="shared" si="20"/>
        <v>8.5930604607126083E-3</v>
      </c>
      <c r="M90" s="302">
        <f t="shared" si="20"/>
        <v>1.7221849368605466E-2</v>
      </c>
      <c r="N90" s="302">
        <f t="shared" si="20"/>
        <v>5.597520569803136E-3</v>
      </c>
      <c r="O90" s="302">
        <f t="shared" si="20"/>
        <v>8.6304205572735465E-3</v>
      </c>
      <c r="P90" s="302">
        <f t="shared" si="20"/>
        <v>1.5046579433912964E-2</v>
      </c>
      <c r="Q90" s="302">
        <f t="shared" si="20"/>
        <v>1.5538987585314907E-2</v>
      </c>
      <c r="R90" s="302">
        <f t="shared" si="20"/>
        <v>1.5125399281438598E-2</v>
      </c>
      <c r="S90" s="302">
        <f t="shared" si="20"/>
        <v>1.2046326431046857E-2</v>
      </c>
      <c r="T90" s="302">
        <f t="shared" si="20"/>
        <v>1.4358086149757804E-3</v>
      </c>
      <c r="U90" s="302">
        <f t="shared" si="20"/>
        <v>5.6293140979478788E-3</v>
      </c>
      <c r="V90" s="302">
        <f t="shared" si="20"/>
        <v>6.5760962298667593E-3</v>
      </c>
      <c r="W90" s="302">
        <f t="shared" si="20"/>
        <v>1.3836596140572409E-2</v>
      </c>
      <c r="X90" s="302">
        <f t="shared" si="20"/>
        <v>1.4405264632277899E-2</v>
      </c>
      <c r="Y90" s="302">
        <f t="shared" si="20"/>
        <v>1.4750332258693755E-2</v>
      </c>
      <c r="DA90" s="72"/>
    </row>
    <row r="91" spans="1:105" ht="12" customHeight="1" x14ac:dyDescent="0.25">
      <c r="A91" s="174" t="s">
        <v>3122</v>
      </c>
      <c r="B91" s="301">
        <f t="shared" ref="B91:Y91" si="21">IF(B$68=0,0,B$68/B$5)</f>
        <v>0.12986501210402482</v>
      </c>
      <c r="C91" s="301">
        <f t="shared" si="21"/>
        <v>0.12404787071729247</v>
      </c>
      <c r="D91" s="301">
        <f t="shared" si="21"/>
        <v>0.1274383177989592</v>
      </c>
      <c r="E91" s="301">
        <f t="shared" si="21"/>
        <v>0.13362582115101149</v>
      </c>
      <c r="F91" s="301">
        <f t="shared" si="21"/>
        <v>0.18434314709789187</v>
      </c>
      <c r="G91" s="301">
        <f t="shared" si="21"/>
        <v>0.13311288386178416</v>
      </c>
      <c r="H91" s="301">
        <f t="shared" si="21"/>
        <v>0.11952720889687633</v>
      </c>
      <c r="I91" s="301">
        <f t="shared" si="21"/>
        <v>0.11502318924623706</v>
      </c>
      <c r="J91" s="301">
        <f t="shared" si="21"/>
        <v>0.10402988131217225</v>
      </c>
      <c r="K91" s="301">
        <f t="shared" si="21"/>
        <v>0.11347238632278647</v>
      </c>
      <c r="L91" s="301">
        <f t="shared" si="21"/>
        <v>0.13240879791142665</v>
      </c>
      <c r="M91" s="301">
        <f t="shared" si="21"/>
        <v>8.0175538080388867E-2</v>
      </c>
      <c r="N91" s="301">
        <f t="shared" si="21"/>
        <v>7.8384963826973061E-2</v>
      </c>
      <c r="O91" s="301">
        <f t="shared" si="21"/>
        <v>0.18649306324639803</v>
      </c>
      <c r="P91" s="301">
        <f t="shared" si="21"/>
        <v>0.15909094499028323</v>
      </c>
      <c r="Q91" s="301">
        <f t="shared" si="21"/>
        <v>0.13849099413259505</v>
      </c>
      <c r="R91" s="301">
        <f t="shared" si="21"/>
        <v>0.10988016784349156</v>
      </c>
      <c r="S91" s="301">
        <f t="shared" si="21"/>
        <v>0.11076858739680882</v>
      </c>
      <c r="T91" s="301">
        <f t="shared" si="21"/>
        <v>0.15363251064106304</v>
      </c>
      <c r="U91" s="301">
        <f t="shared" si="21"/>
        <v>0.10156115639524259</v>
      </c>
      <c r="V91" s="301">
        <f t="shared" si="21"/>
        <v>8.8650096251162575E-2</v>
      </c>
      <c r="W91" s="301">
        <f t="shared" si="21"/>
        <v>0.10006159714385936</v>
      </c>
      <c r="X91" s="301">
        <f t="shared" si="21"/>
        <v>0.10633515917263946</v>
      </c>
      <c r="Y91" s="301">
        <f t="shared" si="21"/>
        <v>0.11966175800407863</v>
      </c>
      <c r="DA91" s="178"/>
    </row>
    <row r="92" spans="1:105" ht="12" customHeight="1" x14ac:dyDescent="0.25">
      <c r="A92" s="41" t="s">
        <v>3120</v>
      </c>
      <c r="B92" s="235">
        <f t="shared" ref="B92:Y92" si="22">IF(B$69=0,0,B$69/B$5)</f>
        <v>0.1645095107096691</v>
      </c>
      <c r="C92" s="235">
        <f t="shared" si="22"/>
        <v>0.17373349326135248</v>
      </c>
      <c r="D92" s="235">
        <f t="shared" si="22"/>
        <v>0.16654049256281073</v>
      </c>
      <c r="E92" s="235">
        <f t="shared" si="22"/>
        <v>0.13490876448533812</v>
      </c>
      <c r="F92" s="235">
        <f t="shared" si="22"/>
        <v>0.15125947405416204</v>
      </c>
      <c r="G92" s="235">
        <f t="shared" si="22"/>
        <v>0.10247294442581792</v>
      </c>
      <c r="H92" s="235">
        <f t="shared" si="22"/>
        <v>9.8523677401203838E-2</v>
      </c>
      <c r="I92" s="235">
        <f t="shared" si="22"/>
        <v>0.11527671091672607</v>
      </c>
      <c r="J92" s="235">
        <f t="shared" si="22"/>
        <v>0.17849361868582958</v>
      </c>
      <c r="K92" s="235">
        <f t="shared" si="22"/>
        <v>0.22592602469065207</v>
      </c>
      <c r="L92" s="235">
        <f t="shared" si="22"/>
        <v>0.18356689106189517</v>
      </c>
      <c r="M92" s="235">
        <f t="shared" si="22"/>
        <v>0.33462277941440816</v>
      </c>
      <c r="N92" s="235">
        <f t="shared" si="22"/>
        <v>0.1118756434890921</v>
      </c>
      <c r="O92" s="235">
        <f t="shared" si="22"/>
        <v>0.17329149740597899</v>
      </c>
      <c r="P92" s="235">
        <f t="shared" si="22"/>
        <v>0.29318095308745967</v>
      </c>
      <c r="Q92" s="235">
        <f t="shared" si="22"/>
        <v>0.30080413905726544</v>
      </c>
      <c r="R92" s="235">
        <f t="shared" si="22"/>
        <v>0.29186697020070784</v>
      </c>
      <c r="S92" s="235">
        <f t="shared" si="22"/>
        <v>0.27756974890914266</v>
      </c>
      <c r="T92" s="235">
        <f t="shared" si="22"/>
        <v>0.10103894540647566</v>
      </c>
      <c r="U92" s="235">
        <f t="shared" si="22"/>
        <v>0.20396764779689588</v>
      </c>
      <c r="V92" s="235">
        <f t="shared" si="22"/>
        <v>0.23712870099135738</v>
      </c>
      <c r="W92" s="235">
        <f t="shared" si="22"/>
        <v>0.39474799349467687</v>
      </c>
      <c r="X92" s="235">
        <f t="shared" si="22"/>
        <v>0.41183238279941686</v>
      </c>
      <c r="Y92" s="235">
        <f t="shared" si="22"/>
        <v>0.42185368404371471</v>
      </c>
      <c r="DA92" s="97"/>
    </row>
    <row r="93" spans="1:105" ht="12" customHeight="1" x14ac:dyDescent="0.25">
      <c r="A93" s="172"/>
      <c r="B93" s="172"/>
      <c r="C93" s="172"/>
      <c r="D93" s="172"/>
      <c r="E93" s="172"/>
      <c r="F93" s="172"/>
      <c r="G93" s="172"/>
      <c r="H93" s="172"/>
      <c r="I93" s="172"/>
      <c r="J93" s="172"/>
      <c r="K93" s="172"/>
      <c r="L93" s="172"/>
      <c r="M93" s="172"/>
      <c r="N93" s="172"/>
      <c r="O93" s="172"/>
      <c r="P93" s="172"/>
      <c r="Q93" s="172"/>
      <c r="R93" s="172"/>
      <c r="S93" s="172"/>
      <c r="T93" s="172"/>
      <c r="U93" s="172"/>
      <c r="V93" s="172"/>
      <c r="W93" s="172"/>
      <c r="X93" s="172"/>
      <c r="Y93" s="172"/>
      <c r="DA93" s="176"/>
    </row>
    <row r="94" spans="1:105" ht="15" customHeight="1" x14ac:dyDescent="0.25">
      <c r="A94" s="32" t="s">
        <v>56</v>
      </c>
      <c r="B94" s="257"/>
      <c r="C94" s="257"/>
      <c r="D94" s="257"/>
      <c r="E94" s="257"/>
      <c r="F94" s="257"/>
      <c r="G94" s="257"/>
      <c r="H94" s="257"/>
      <c r="I94" s="257"/>
      <c r="J94" s="257"/>
      <c r="K94" s="257"/>
      <c r="L94" s="257"/>
      <c r="M94" s="257"/>
      <c r="N94" s="257"/>
      <c r="O94" s="257"/>
      <c r="P94" s="257"/>
      <c r="Q94" s="257"/>
      <c r="R94" s="257"/>
      <c r="S94" s="257"/>
      <c r="T94" s="257"/>
      <c r="U94" s="257"/>
      <c r="V94" s="257"/>
      <c r="W94" s="257"/>
      <c r="X94" s="257"/>
      <c r="Y94" s="257"/>
      <c r="DA94" s="88"/>
    </row>
    <row r="95" spans="1:105" ht="12" customHeight="1" x14ac:dyDescent="0.25">
      <c r="A95" s="172"/>
      <c r="B95" s="172"/>
      <c r="C95" s="172"/>
      <c r="D95" s="172"/>
      <c r="E95" s="172"/>
      <c r="F95" s="172"/>
      <c r="G95" s="172"/>
      <c r="H95" s="172"/>
      <c r="I95" s="172"/>
      <c r="J95" s="172"/>
      <c r="K95" s="172"/>
      <c r="L95" s="172"/>
      <c r="M95" s="172"/>
      <c r="N95" s="172"/>
      <c r="O95" s="172"/>
      <c r="P95" s="172"/>
      <c r="Q95" s="172"/>
      <c r="R95" s="172"/>
      <c r="S95" s="172"/>
      <c r="T95" s="172"/>
      <c r="U95" s="172"/>
      <c r="V95" s="172"/>
      <c r="W95" s="172"/>
      <c r="X95" s="172"/>
      <c r="Y95" s="172"/>
      <c r="DA95" s="176"/>
    </row>
    <row r="96" spans="1:105" ht="12" customHeight="1" x14ac:dyDescent="0.25">
      <c r="A96" s="35" t="s">
        <v>27</v>
      </c>
      <c r="B96" s="320">
        <f t="shared" ref="B96:Y96" si="23">SUM(B$97:B$107)</f>
        <v>29.247738092935741</v>
      </c>
      <c r="C96" s="320">
        <f t="shared" si="23"/>
        <v>29.964816290000876</v>
      </c>
      <c r="D96" s="320">
        <f t="shared" si="23"/>
        <v>30.374544650806513</v>
      </c>
      <c r="E96" s="320">
        <f t="shared" si="23"/>
        <v>26.907216217218171</v>
      </c>
      <c r="F96" s="320">
        <f t="shared" si="23"/>
        <v>21.989937876830972</v>
      </c>
      <c r="G96" s="320">
        <f t="shared" si="23"/>
        <v>27.65111578805703</v>
      </c>
      <c r="H96" s="320">
        <f t="shared" si="23"/>
        <v>26.866279789748187</v>
      </c>
      <c r="I96" s="320">
        <f t="shared" si="23"/>
        <v>26.424670218921644</v>
      </c>
      <c r="J96" s="320">
        <f t="shared" si="23"/>
        <v>27.55057179607525</v>
      </c>
      <c r="K96" s="320">
        <f t="shared" si="23"/>
        <v>24.894488873198174</v>
      </c>
      <c r="L96" s="320">
        <f t="shared" si="23"/>
        <v>24.640655287253885</v>
      </c>
      <c r="M96" s="320">
        <f t="shared" si="23"/>
        <v>27.5742720491664</v>
      </c>
      <c r="N96" s="320">
        <f t="shared" si="23"/>
        <v>31.210259476882712</v>
      </c>
      <c r="O96" s="320">
        <f t="shared" si="23"/>
        <v>25.069047573318805</v>
      </c>
      <c r="P96" s="320">
        <f t="shared" si="23"/>
        <v>24.154564235769669</v>
      </c>
      <c r="Q96" s="320">
        <f t="shared" si="23"/>
        <v>25.779227610391192</v>
      </c>
      <c r="R96" s="320">
        <f t="shared" si="23"/>
        <v>25.850687084664667</v>
      </c>
      <c r="S96" s="320">
        <f t="shared" si="23"/>
        <v>26.87436730100243</v>
      </c>
      <c r="T96" s="320">
        <f t="shared" si="23"/>
        <v>26.813058379091508</v>
      </c>
      <c r="U96" s="320">
        <f t="shared" si="23"/>
        <v>26.536999828758809</v>
      </c>
      <c r="V96" s="320">
        <f t="shared" si="23"/>
        <v>25.321084468458814</v>
      </c>
      <c r="W96" s="320">
        <f t="shared" si="23"/>
        <v>23.452371953732175</v>
      </c>
      <c r="X96" s="320">
        <f t="shared" si="23"/>
        <v>20.538973420409349</v>
      </c>
      <c r="Y96" s="320">
        <f t="shared" si="23"/>
        <v>18.646099925343776</v>
      </c>
      <c r="DA96" s="95"/>
    </row>
    <row r="97" spans="1:105" ht="12" customHeight="1" x14ac:dyDescent="0.25">
      <c r="A97" s="55" t="s">
        <v>91</v>
      </c>
      <c r="B97" s="330">
        <f>IF(B$6=0,0,B$6/OIS!B$5*1000)</f>
        <v>0.29888395849951677</v>
      </c>
      <c r="C97" s="330">
        <f>IF(C$6=0,0,C$6/OIS!C$5*1000)</f>
        <v>0.31596721258252702</v>
      </c>
      <c r="D97" s="330">
        <f>IF(D$6=0,0,D$6/OIS!D$5*1000)</f>
        <v>0.31384455910135739</v>
      </c>
      <c r="E97" s="330">
        <f>IF(E$6=0,0,E$6/OIS!E$5*1000)</f>
        <v>0.18283867440473728</v>
      </c>
      <c r="F97" s="330">
        <f>IF(F$6=0,0,F$6/OIS!F$5*1000)</f>
        <v>0.23603551913462201</v>
      </c>
      <c r="G97" s="330">
        <f>IF(G$6=0,0,G$6/OIS!G$5*1000)</f>
        <v>0.19450207747190562</v>
      </c>
      <c r="H97" s="330">
        <f>IF(H$6=0,0,H$6/OIS!H$5*1000)</f>
        <v>0.18859243052860855</v>
      </c>
      <c r="I97" s="330">
        <f>IF(I$6=0,0,I$6/OIS!I$5*1000)</f>
        <v>0.21703215859363575</v>
      </c>
      <c r="J97" s="330">
        <f>IF(J$6=0,0,J$6/OIS!J$5*1000)</f>
        <v>0.29382447586695676</v>
      </c>
      <c r="K97" s="330">
        <f>IF(K$6=0,0,K$6/OIS!K$5*1000)</f>
        <v>0.30000573389168272</v>
      </c>
      <c r="L97" s="330">
        <f>IF(L$6=0,0,L$6/OIS!L$5*1000)</f>
        <v>0.24026727450691152</v>
      </c>
      <c r="M97" s="330">
        <f>IF(M$6=0,0,M$6/OIS!M$5*1000)</f>
        <v>0.39098355331246304</v>
      </c>
      <c r="N97" s="330">
        <f>IF(N$6=0,0,N$6/OIS!N$5*1000)</f>
        <v>0.15950583735098312</v>
      </c>
      <c r="O97" s="330">
        <f>IF(O$6=0,0,O$6/OIS!O$5*1000)</f>
        <v>0.20076498628071582</v>
      </c>
      <c r="P97" s="330">
        <f>IF(P$6=0,0,P$6/OIS!P$5*1000)</f>
        <v>0.30244220308167846</v>
      </c>
      <c r="Q97" s="330">
        <f>IF(Q$6=0,0,Q$6/OIS!Q$5*1000)</f>
        <v>0.32515734842669097</v>
      </c>
      <c r="R97" s="330">
        <f>IF(R$6=0,0,R$6/OIS!R$5*1000)</f>
        <v>0.31350162009112681</v>
      </c>
      <c r="S97" s="330">
        <f>IF(S$6=0,0,S$6/OIS!S$5*1000)</f>
        <v>0.45499631292929055</v>
      </c>
      <c r="T97" s="330">
        <f>IF(T$6=0,0,T$6/OIS!T$5*1000)</f>
        <v>0.34778112436579711</v>
      </c>
      <c r="U97" s="330">
        <f>IF(U$6=0,0,U$6/OIS!U$5*1000)</f>
        <v>0.5275595840575541</v>
      </c>
      <c r="V97" s="330">
        <f>IF(V$6=0,0,V$6/OIS!V$5*1000)</f>
        <v>0.58338250735293651</v>
      </c>
      <c r="W97" s="330">
        <f>IF(W$6=0,0,W$6/OIS!W$5*1000)</f>
        <v>0.74306767637468119</v>
      </c>
      <c r="X97" s="330">
        <f>IF(X$6=0,0,X$6/OIS!X$5*1000)</f>
        <v>0.68035388298267196</v>
      </c>
      <c r="Y97" s="330">
        <f>IF(Y$6=0,0,Y$6/OIS!Y$5*1000)</f>
        <v>0.63291711854833577</v>
      </c>
      <c r="DA97" s="67"/>
    </row>
    <row r="98" spans="1:105" ht="12" customHeight="1" x14ac:dyDescent="0.25">
      <c r="A98" s="173" t="s">
        <v>92</v>
      </c>
      <c r="B98" s="331">
        <f>IF(B$7=0,0,B$7/OIS!B$5*1000)</f>
        <v>0.16505154138110414</v>
      </c>
      <c r="C98" s="331">
        <f>IF(C$7=0,0,C$7/OIS!C$5*1000)</f>
        <v>0.17609381989306827</v>
      </c>
      <c r="D98" s="331">
        <f>IF(D$7=0,0,D$7/OIS!D$5*1000)</f>
        <v>0.17339700184453649</v>
      </c>
      <c r="E98" s="331">
        <f>IF(E$7=0,0,E$7/OIS!E$5*1000)</f>
        <v>0.11022184427704677</v>
      </c>
      <c r="F98" s="331">
        <f>IF(F$7=0,0,F$7/OIS!F$5*1000)</f>
        <v>0.1239624655659977</v>
      </c>
      <c r="G98" s="331">
        <f>IF(G$7=0,0,G$7/OIS!G$5*1000)</f>
        <v>0.1033975170770524</v>
      </c>
      <c r="H98" s="331">
        <f>IF(H$7=0,0,H$7/OIS!H$5*1000)</f>
        <v>9.8902386467858594E-2</v>
      </c>
      <c r="I98" s="331">
        <f>IF(I$7=0,0,I$7/OIS!I$5*1000)</f>
        <v>0.11381716085163511</v>
      </c>
      <c r="J98" s="331">
        <f>IF(J$7=0,0,J$7/OIS!J$5*1000)</f>
        <v>0.16478474155507603</v>
      </c>
      <c r="K98" s="331">
        <f>IF(K$7=0,0,K$7/OIS!K$5*1000)</f>
        <v>0.17638141515583305</v>
      </c>
      <c r="L98" s="331">
        <f>IF(L$7=0,0,L$7/OIS!L$5*1000)</f>
        <v>0.14151338972663247</v>
      </c>
      <c r="M98" s="331">
        <f>IF(M$7=0,0,M$7/OIS!M$5*1000)</f>
        <v>0.25543637498961586</v>
      </c>
      <c r="N98" s="331">
        <f>IF(N$7=0,0,N$7/OIS!N$5*1000)</f>
        <v>0.100534479290618</v>
      </c>
      <c r="O98" s="331">
        <f>IF(O$7=0,0,O$7/OIS!O$5*1000)</f>
        <v>0.12585766175003149</v>
      </c>
      <c r="P98" s="331">
        <f>IF(P$7=0,0,P$7/OIS!P$5*1000)</f>
        <v>0.19683878097245744</v>
      </c>
      <c r="Q98" s="331">
        <f>IF(Q$7=0,0,Q$7/OIS!Q$5*1000)</f>
        <v>0.21352230104649722</v>
      </c>
      <c r="R98" s="331">
        <f>IF(R$7=0,0,R$7/OIS!R$5*1000)</f>
        <v>0.20679057309894935</v>
      </c>
      <c r="S98" s="331">
        <f>IF(S$7=0,0,S$7/OIS!S$5*1000)</f>
        <v>0.25307799649092072</v>
      </c>
      <c r="T98" s="331">
        <f>IF(T$7=0,0,T$7/OIS!T$5*1000)</f>
        <v>0.15311193770988171</v>
      </c>
      <c r="U98" s="331">
        <f>IF(U$7=0,0,U$7/OIS!U$5*1000)</f>
        <v>0.249821532644879</v>
      </c>
      <c r="V98" s="331">
        <f>IF(V$7=0,0,V$7/OIS!V$5*1000)</f>
        <v>0.27651115113420405</v>
      </c>
      <c r="W98" s="331">
        <f>IF(W$7=0,0,W$7/OIS!W$5*1000)</f>
        <v>0.37389492583419964</v>
      </c>
      <c r="X98" s="331">
        <f>IF(X$7=0,0,X$7/OIS!X$5*1000)</f>
        <v>0.34209859885340477</v>
      </c>
      <c r="Y98" s="331">
        <f>IF(Y$7=0,0,Y$7/OIS!Y$5*1000)</f>
        <v>0.31820684076743933</v>
      </c>
      <c r="DA98" s="177"/>
    </row>
    <row r="99" spans="1:105" ht="12" customHeight="1" x14ac:dyDescent="0.25">
      <c r="A99" s="173" t="s">
        <v>93</v>
      </c>
      <c r="B99" s="331">
        <f>IF(B$8=0,0,B$8/OIS!B$5*1000)</f>
        <v>0.30002090686916</v>
      </c>
      <c r="C99" s="331">
        <f>IF(C$8=0,0,C$8/OIS!C$5*1000)</f>
        <v>0.32180067282693786</v>
      </c>
      <c r="D99" s="331">
        <f>IF(D$8=0,0,D$8/OIS!D$5*1000)</f>
        <v>0.3152797910224005</v>
      </c>
      <c r="E99" s="331">
        <f>IF(E$8=0,0,E$8/OIS!E$5*1000)</f>
        <v>0.21017960310001713</v>
      </c>
      <c r="F99" s="331">
        <f>IF(F$8=0,0,F$8/OIS!F$5*1000)</f>
        <v>0.21855503330024056</v>
      </c>
      <c r="G99" s="331">
        <f>IF(G$8=0,0,G$8/OIS!G$5*1000)</f>
        <v>0.18369057605401473</v>
      </c>
      <c r="H99" s="331">
        <f>IF(H$8=0,0,H$8/OIS!H$5*1000)</f>
        <v>0.17421188054099543</v>
      </c>
      <c r="I99" s="331">
        <f>IF(I$8=0,0,I$8/OIS!I$5*1000)</f>
        <v>0.20048388627886699</v>
      </c>
      <c r="J99" s="331">
        <f>IF(J$8=0,0,J$8/OIS!J$5*1000)</f>
        <v>0.30221914368073521</v>
      </c>
      <c r="K99" s="331">
        <f>IF(K$8=0,0,K$8/OIS!K$5*1000)</f>
        <v>0.3319873519362172</v>
      </c>
      <c r="L99" s="331">
        <f>IF(L$8=0,0,L$8/OIS!L$5*1000)</f>
        <v>0.26661143270521054</v>
      </c>
      <c r="M99" s="331">
        <f>IF(M$8=0,0,M$8/OIS!M$5*1000)</f>
        <v>0.50628244646981635</v>
      </c>
      <c r="N99" s="331">
        <f>IF(N$8=0,0,N$8/OIS!N$5*1000)</f>
        <v>0.19596554919111361</v>
      </c>
      <c r="O99" s="331">
        <f>IF(O$8=0,0,O$8/OIS!O$5*1000)</f>
        <v>0.24469207840080967</v>
      </c>
      <c r="P99" s="331">
        <f>IF(P$8=0,0,P$8/OIS!P$5*1000)</f>
        <v>0.38946541170804577</v>
      </c>
      <c r="Q99" s="331">
        <f>IF(Q$8=0,0,Q$8/OIS!Q$5*1000)</f>
        <v>0.42418693290696913</v>
      </c>
      <c r="R99" s="331">
        <f>IF(R$8=0,0,R$8/OIS!R$5*1000)</f>
        <v>0.41163704546629371</v>
      </c>
      <c r="S99" s="331">
        <f>IF(S$8=0,0,S$8/OIS!S$5*1000)</f>
        <v>0.46195949863942803</v>
      </c>
      <c r="T99" s="331">
        <f>IF(T$8=0,0,T$8/OIS!T$5*1000)</f>
        <v>0.23697158861948189</v>
      </c>
      <c r="U99" s="331">
        <f>IF(U$8=0,0,U$8/OIS!U$5*1000)</f>
        <v>0.41003718395807487</v>
      </c>
      <c r="V99" s="331">
        <f>IF(V$8=0,0,V$8/OIS!V$5*1000)</f>
        <v>0.45415929084477291</v>
      </c>
      <c r="W99" s="331">
        <f>IF(W$8=0,0,W$8/OIS!W$5*1000)</f>
        <v>0.6409472974165743</v>
      </c>
      <c r="X99" s="331">
        <f>IF(X$8=0,0,X$8/OIS!X$5*1000)</f>
        <v>0.58616077957402057</v>
      </c>
      <c r="Y99" s="331">
        <f>IF(Y$8=0,0,Y$8/OIS!Y$5*1000)</f>
        <v>0.5451780779573181</v>
      </c>
      <c r="DA99" s="177"/>
    </row>
    <row r="100" spans="1:105" ht="12" customHeight="1" x14ac:dyDescent="0.25">
      <c r="A100" s="173" t="s">
        <v>94</v>
      </c>
      <c r="B100" s="331">
        <f>IF(B$9=0,0,B$9/OIS!B$5*1000)</f>
        <v>0.10442014034080628</v>
      </c>
      <c r="C100" s="331">
        <f>IF(C$9=0,0,C$9/OIS!C$5*1000)</f>
        <v>0.11016311222924545</v>
      </c>
      <c r="D100" s="331">
        <f>IF(D$9=0,0,D$9/OIS!D$5*1000)</f>
        <v>0.10963513369158537</v>
      </c>
      <c r="E100" s="331">
        <f>IF(E$9=0,0,E$9/OIS!E$5*1000)</f>
        <v>6.2581315299321247E-2</v>
      </c>
      <c r="F100" s="331">
        <f>IF(F$9=0,0,F$9/OIS!F$5*1000)</f>
        <v>8.3357193152515913E-2</v>
      </c>
      <c r="G100" s="331">
        <f>IF(G$9=0,0,G$9/OIS!G$5*1000)</f>
        <v>6.8514614812044003E-2</v>
      </c>
      <c r="H100" s="331">
        <f>IF(H$9=0,0,H$9/OIS!H$5*1000)</f>
        <v>6.6622541112660347E-2</v>
      </c>
      <c r="I100" s="331">
        <f>IF(I$9=0,0,I$9/OIS!I$5*1000)</f>
        <v>7.6669174588309963E-2</v>
      </c>
      <c r="J100" s="331">
        <f>IF(J$9=0,0,J$9/OIS!J$5*1000)</f>
        <v>0.1022984588097524</v>
      </c>
      <c r="K100" s="331">
        <f>IF(K$9=0,0,K$9/OIS!K$5*1000)</f>
        <v>0.10331148889473799</v>
      </c>
      <c r="L100" s="331">
        <f>IF(L$9=0,0,L$9/OIS!L$5*1000)</f>
        <v>8.2704090919931125E-2</v>
      </c>
      <c r="M100" s="331">
        <f>IF(M$9=0,0,M$9/OIS!M$5*1000)</f>
        <v>0.13105909615112696</v>
      </c>
      <c r="N100" s="331">
        <f>IF(N$9=0,0,N$9/OIS!N$5*1000)</f>
        <v>5.3981596348134514E-2</v>
      </c>
      <c r="O100" s="331">
        <f>IF(O$9=0,0,O$9/OIS!O$5*1000)</f>
        <v>6.8040479875875415E-2</v>
      </c>
      <c r="P100" s="331">
        <f>IF(P$9=0,0,P$9/OIS!P$5*1000)</f>
        <v>0.10148507212562537</v>
      </c>
      <c r="Q100" s="331">
        <f>IF(Q$9=0,0,Q$9/OIS!Q$5*1000)</f>
        <v>0.10884101554762139</v>
      </c>
      <c r="R100" s="331">
        <f>IF(R$9=0,0,R$9/OIS!R$5*1000)</f>
        <v>0.10481023938421709</v>
      </c>
      <c r="S100" s="331">
        <f>IF(S$9=0,0,S$9/OIS!S$5*1000)</f>
        <v>0.15870603256566684</v>
      </c>
      <c r="T100" s="331">
        <f>IF(T$9=0,0,T$9/OIS!T$5*1000)</f>
        <v>0.12695907705168447</v>
      </c>
      <c r="U100" s="331">
        <f>IF(U$9=0,0,U$9/OIS!U$5*1000)</f>
        <v>0.19012760089211084</v>
      </c>
      <c r="V100" s="331">
        <f>IF(V$9=0,0,V$9/OIS!V$5*1000)</f>
        <v>0.21020992237173539</v>
      </c>
      <c r="W100" s="331">
        <f>IF(W$9=0,0,W$9/OIS!W$5*1000)</f>
        <v>0.26470947007654116</v>
      </c>
      <c r="X100" s="331">
        <f>IF(X$9=0,0,X$9/OIS!X$5*1000)</f>
        <v>0.24240203619074044</v>
      </c>
      <c r="Y100" s="331">
        <f>IF(Y$9=0,0,Y$9/OIS!Y$5*1000)</f>
        <v>0.22550639725258315</v>
      </c>
      <c r="DA100" s="177"/>
    </row>
    <row r="101" spans="1:105" ht="12" customHeight="1" x14ac:dyDescent="0.25">
      <c r="A101" s="56" t="s">
        <v>95</v>
      </c>
      <c r="B101" s="332">
        <f>IF(B$10=0,0,B$10/OIS!B$5*1000)</f>
        <v>0.51524867293364207</v>
      </c>
      <c r="C101" s="332">
        <f>IF(C$10=0,0,C$10/OIS!C$5*1000)</f>
        <v>0.52203967416987784</v>
      </c>
      <c r="D101" s="332">
        <f>IF(D$10=0,0,D$10/OIS!D$5*1000)</f>
        <v>0.52987689932307891</v>
      </c>
      <c r="E101" s="332">
        <f>IF(E$10=0,0,E$10/OIS!E$5*1000)</f>
        <v>0.50416111966445898</v>
      </c>
      <c r="F101" s="332">
        <f>IF(F$10=0,0,F$10/OIS!F$5*1000)</f>
        <v>0.35510828016084955</v>
      </c>
      <c r="G101" s="332">
        <f>IF(G$10=0,0,G$10/OIS!G$5*1000)</f>
        <v>0.6183879649463373</v>
      </c>
      <c r="H101" s="332">
        <f>IF(H$10=0,0,H$10/OIS!H$5*1000)</f>
        <v>0.6343231297295574</v>
      </c>
      <c r="I101" s="332">
        <f>IF(I$10=0,0,I$10/OIS!I$5*1000)</f>
        <v>0.61487675491398919</v>
      </c>
      <c r="J101" s="332">
        <f>IF(J$10=0,0,J$10/OIS!J$5*1000)</f>
        <v>0.571035910329311</v>
      </c>
      <c r="K101" s="332">
        <f>IF(K$10=0,0,K$10/OIS!K$5*1000)</f>
        <v>0.45580409632124202</v>
      </c>
      <c r="L101" s="332">
        <f>IF(L$10=0,0,L$10/OIS!L$5*1000)</f>
        <v>0.45874368091248924</v>
      </c>
      <c r="M101" s="332">
        <f>IF(M$10=0,0,M$10/OIS!M$5*1000)</f>
        <v>0.47643914184577146</v>
      </c>
      <c r="N101" s="332">
        <f>IF(N$10=0,0,N$10/OIS!N$5*1000)</f>
        <v>0.70700746922724245</v>
      </c>
      <c r="O101" s="332">
        <f>IF(O$10=0,0,O$10/OIS!O$5*1000)</f>
        <v>0.42041454499474984</v>
      </c>
      <c r="P101" s="332">
        <f>IF(P$10=0,0,P$10/OIS!P$5*1000)</f>
        <v>0.4401794033738014</v>
      </c>
      <c r="Q101" s="332">
        <f>IF(Q$10=0,0,Q$10/OIS!Q$5*1000)</f>
        <v>0.45353992098895352</v>
      </c>
      <c r="R101" s="332">
        <f>IF(R$10=0,0,R$10/OIS!R$5*1000)</f>
        <v>0.42989056509604673</v>
      </c>
      <c r="S101" s="332">
        <f>IF(S$10=0,0,S$10/OIS!S$5*1000)</f>
        <v>0.44216674864504707</v>
      </c>
      <c r="T101" s="332">
        <f>IF(T$10=0,0,T$10/OIS!T$5*1000)</f>
        <v>0.43123690101638557</v>
      </c>
      <c r="U101" s="332">
        <f>IF(U$10=0,0,U$10/OIS!U$5*1000)</f>
        <v>0.49245543290119398</v>
      </c>
      <c r="V101" s="332">
        <f>IF(V$10=0,0,V$10/OIS!V$5*1000)</f>
        <v>0.61009311865974547</v>
      </c>
      <c r="W101" s="332">
        <f>IF(W$10=0,0,W$10/OIS!W$5*1000)</f>
        <v>0.72039235630476095</v>
      </c>
      <c r="X101" s="332">
        <f>IF(X$10=0,0,X$10/OIS!X$5*1000)</f>
        <v>0.66144975773272086</v>
      </c>
      <c r="Y101" s="332">
        <f>IF(Y$10=0,0,Y$10/OIS!Y$5*1000)</f>
        <v>0.60928438405087282</v>
      </c>
      <c r="DA101" s="68"/>
    </row>
    <row r="102" spans="1:105" ht="12" customHeight="1" x14ac:dyDescent="0.25">
      <c r="A102" s="174" t="s">
        <v>3057</v>
      </c>
      <c r="B102" s="348">
        <f>IF(B$16=0,0,B$16/OIS!B$5*1000)</f>
        <v>6.3235498260547116</v>
      </c>
      <c r="C102" s="348">
        <f>IF(C$16=0,0,C$16/OIS!C$5*1000)</f>
        <v>6.4597597199846861</v>
      </c>
      <c r="D102" s="348">
        <f>IF(D$16=0,0,D$16/OIS!D$5*1000)</f>
        <v>6.5581024375004979</v>
      </c>
      <c r="E102" s="348">
        <f>IF(E$16=0,0,E$16/OIS!E$5*1000)</f>
        <v>6.3781524026211072</v>
      </c>
      <c r="F102" s="348">
        <f>IF(F$16=0,0,F$16/OIS!F$5*1000)</f>
        <v>4.0534699355393231</v>
      </c>
      <c r="G102" s="348">
        <f>IF(G$16=0,0,G$16/OIS!G$5*1000)</f>
        <v>7.025859843226498</v>
      </c>
      <c r="H102" s="348">
        <f>IF(H$16=0,0,H$16/OIS!H$5*1000)</f>
        <v>7.1915282854593698</v>
      </c>
      <c r="I102" s="348">
        <f>IF(I$16=0,0,I$16/OIS!I$5*1000)</f>
        <v>6.8757815068751098</v>
      </c>
      <c r="J102" s="348">
        <f>IF(J$16=0,0,J$16/OIS!J$5*1000)</f>
        <v>6.5183510906344262</v>
      </c>
      <c r="K102" s="348">
        <f>IF(K$16=0,0,K$16/OIS!K$5*1000)</f>
        <v>5.0660209070288476</v>
      </c>
      <c r="L102" s="348">
        <f>IF(L$16=0,0,L$16/OIS!L$5*1000)</f>
        <v>5.1965981008085205</v>
      </c>
      <c r="M102" s="348">
        <f>IF(M$16=0,0,M$16/OIS!M$5*1000)</f>
        <v>4.7450558864126702</v>
      </c>
      <c r="N102" s="348">
        <f>IF(N$16=0,0,N$16/OIS!N$5*1000)</f>
        <v>9.1477295748387188</v>
      </c>
      <c r="O102" s="348">
        <f>IF(O$16=0,0,O$16/OIS!O$5*1000)</f>
        <v>4.0101653280543337</v>
      </c>
      <c r="P102" s="348">
        <f>IF(P$16=0,0,P$16/OIS!P$5*1000)</f>
        <v>2.6506294900647691</v>
      </c>
      <c r="Q102" s="348">
        <f>IF(Q$16=0,0,Q$16/OIS!Q$5*1000)</f>
        <v>3.1863442368219168</v>
      </c>
      <c r="R102" s="348">
        <f>IF(R$16=0,0,R$16/OIS!R$5*1000)</f>
        <v>4.2412426709460362</v>
      </c>
      <c r="S102" s="348">
        <f>IF(S$16=0,0,S$16/OIS!S$5*1000)</f>
        <v>3.3000418524708679</v>
      </c>
      <c r="T102" s="348">
        <f>IF(T$16=0,0,T$16/OIS!T$5*1000)</f>
        <v>4.6125795387832413</v>
      </c>
      <c r="U102" s="348">
        <f>IF(U$16=0,0,U$16/OIS!U$5*1000)</f>
        <v>3.7174086300202287</v>
      </c>
      <c r="V102" s="348">
        <f>IF(V$16=0,0,V$16/OIS!V$5*1000)</f>
        <v>4.1667363611817247</v>
      </c>
      <c r="W102" s="348">
        <f>IF(W$16=0,0,W$16/OIS!W$5*1000)</f>
        <v>1.7630503904025296</v>
      </c>
      <c r="X102" s="348">
        <f>IF(X$16=0,0,X$16/OIS!X$5*1000)</f>
        <v>1.5372677553670451</v>
      </c>
      <c r="Y102" s="348">
        <f>IF(Y$16=0,0,Y$16/OIS!Y$5*1000)</f>
        <v>1.2072316073000913</v>
      </c>
      <c r="DA102" s="178"/>
    </row>
    <row r="103" spans="1:105" ht="12" customHeight="1" x14ac:dyDescent="0.25">
      <c r="A103" s="174" t="s">
        <v>3069</v>
      </c>
      <c r="B103" s="348">
        <f>IF(B$27=0,0,B$27/OIS!B$5*1000)</f>
        <v>10.901398604281285</v>
      </c>
      <c r="C103" s="348">
        <f>IF(C$27=0,0,C$27/OIS!C$5*1000)</f>
        <v>10.953290175073279</v>
      </c>
      <c r="D103" s="348">
        <f>IF(D$27=0,0,D$27/OIS!D$5*1000)</f>
        <v>11.295922848210218</v>
      </c>
      <c r="E103" s="348">
        <f>IF(E$27=0,0,E$27/OIS!E$5*1000)</f>
        <v>10.11455243887298</v>
      </c>
      <c r="F103" s="348">
        <f>IF(F$27=0,0,F$27/OIS!F$5*1000)</f>
        <v>8.3518125397558656</v>
      </c>
      <c r="G103" s="348">
        <f>IF(G$27=0,0,G$27/OIS!G$5*1000)</f>
        <v>10.630038937787269</v>
      </c>
      <c r="H103" s="348">
        <f>IF(H$27=0,0,H$27/OIS!H$5*1000)</f>
        <v>10.269649058171879</v>
      </c>
      <c r="I103" s="348">
        <f>IF(I$27=0,0,I$27/OIS!I$5*1000)</f>
        <v>9.9040559269754134</v>
      </c>
      <c r="J103" s="348">
        <f>IF(J$27=0,0,J$27/OIS!J$5*1000)</f>
        <v>9.4774571006725115</v>
      </c>
      <c r="K103" s="348">
        <f>IF(K$27=0,0,K$27/OIS!K$5*1000)</f>
        <v>8.1462124143119503</v>
      </c>
      <c r="L103" s="348">
        <f>IF(L$27=0,0,L$27/OIS!L$5*1000)</f>
        <v>8.652926936997023</v>
      </c>
      <c r="M103" s="348">
        <f>IF(M$27=0,0,M$27/OIS!M$5*1000)</f>
        <v>7.5289596787325239</v>
      </c>
      <c r="N103" s="348">
        <f>IF(N$27=0,0,N$27/OIS!N$5*1000)</f>
        <v>11.605128656343336</v>
      </c>
      <c r="O103" s="348">
        <f>IF(O$27=0,0,O$27/OIS!O$5*1000)</f>
        <v>9.8419175448167895</v>
      </c>
      <c r="P103" s="348">
        <f>IF(P$27=0,0,P$27/OIS!P$5*1000)</f>
        <v>8.3506974881115692</v>
      </c>
      <c r="Q103" s="348">
        <f>IF(Q$27=0,0,Q$27/OIS!Q$5*1000)</f>
        <v>8.6287830282598108</v>
      </c>
      <c r="R103" s="348">
        <f>IF(R$27=0,0,R$27/OIS!R$5*1000)</f>
        <v>8.0765098525279218</v>
      </c>
      <c r="S103" s="348">
        <f>IF(S$27=0,0,S$27/OIS!S$5*1000)</f>
        <v>10.511210870324804</v>
      </c>
      <c r="T103" s="348">
        <f>IF(T$27=0,0,T$27/OIS!T$5*1000)</f>
        <v>13.261276104630561</v>
      </c>
      <c r="U103" s="348">
        <f>IF(U$27=0,0,U$27/OIS!U$5*1000)</f>
        <v>12.225261612510103</v>
      </c>
      <c r="V103" s="348">
        <f>IF(V$27=0,0,V$27/OIS!V$5*1000)</f>
        <v>9.6013928761457166</v>
      </c>
      <c r="W103" s="348">
        <f>IF(W$27=0,0,W$27/OIS!W$5*1000)</f>
        <v>6.8205988658952634</v>
      </c>
      <c r="X103" s="348">
        <f>IF(X$27=0,0,X$27/OIS!X$5*1000)</f>
        <v>5.2970234658913551</v>
      </c>
      <c r="Y103" s="348">
        <f>IF(Y$27=0,0,Y$27/OIS!Y$5*1000)</f>
        <v>4.5677503947452402</v>
      </c>
      <c r="DA103" s="178"/>
    </row>
    <row r="104" spans="1:105" ht="12" customHeight="1" x14ac:dyDescent="0.25">
      <c r="A104" s="174" t="s">
        <v>3079</v>
      </c>
      <c r="B104" s="348">
        <f>IF(B$35=0,0,B$35/OIS!B$5*1000)</f>
        <v>1.6090504019535126</v>
      </c>
      <c r="C104" s="348">
        <f>IF(C$35=0,0,C$35/OIS!C$5*1000)</f>
        <v>1.6653516126087637</v>
      </c>
      <c r="D104" s="348">
        <f>IF(D$35=0,0,D$35/OIS!D$5*1000)</f>
        <v>1.6687178913715492</v>
      </c>
      <c r="E104" s="348">
        <f>IF(E$35=0,0,E$35/OIS!E$5*1000)</f>
        <v>1.6889959769701788</v>
      </c>
      <c r="F104" s="348">
        <f>IF(F$35=0,0,F$35/OIS!F$5*1000)</f>
        <v>0.89619144222761793</v>
      </c>
      <c r="G104" s="348">
        <f>IF(G$35=0,0,G$35/OIS!G$5*1000)</f>
        <v>1.8849205223860199</v>
      </c>
      <c r="H104" s="348">
        <f>IF(H$35=0,0,H$35/OIS!H$5*1000)</f>
        <v>1.9818002545501294</v>
      </c>
      <c r="I104" s="348">
        <f>IF(I$35=0,0,I$35/OIS!I$5*1000)</f>
        <v>1.8975136508257591</v>
      </c>
      <c r="J104" s="348">
        <f>IF(J$35=0,0,J$35/OIS!J$5*1000)</f>
        <v>1.8228809023340518</v>
      </c>
      <c r="K104" s="348">
        <f>IF(K$35=0,0,K$35/OIS!K$5*1000)</f>
        <v>1.3737892429414171</v>
      </c>
      <c r="L104" s="348">
        <f>IF(L$35=0,0,L$35/OIS!L$5*1000)</f>
        <v>1.3646366103584247</v>
      </c>
      <c r="M104" s="348">
        <f>IF(M$35=0,0,M$35/OIS!M$5*1000)</f>
        <v>1.3637042653023115</v>
      </c>
      <c r="N104" s="348">
        <f>IF(N$35=0,0,N$35/OIS!N$5*1000)</f>
        <v>2.6262481851582224</v>
      </c>
      <c r="O104" s="348">
        <f>IF(O$35=0,0,O$35/OIS!O$5*1000)</f>
        <v>0.77550541980790244</v>
      </c>
      <c r="P104" s="348">
        <f>IF(P$35=0,0,P$35/OIS!P$5*1000)</f>
        <v>0.37231121724813687</v>
      </c>
      <c r="Q104" s="348">
        <f>IF(Q$35=0,0,Q$35/OIS!Q$5*1000)</f>
        <v>0.60406762337610309</v>
      </c>
      <c r="R104" s="348">
        <f>IF(R$35=0,0,R$35/OIS!R$5*1000)</f>
        <v>1.0807108129247118</v>
      </c>
      <c r="S104" s="348">
        <f>IF(S$35=0,0,S$35/OIS!S$5*1000)</f>
        <v>0.45752800404612637</v>
      </c>
      <c r="T104" s="348">
        <f>IF(T$35=0,0,T$35/OIS!T$5*1000)</f>
        <v>0.64971530249123233</v>
      </c>
      <c r="U104" s="348">
        <f>IF(U$35=0,0,U$35/OIS!U$5*1000)</f>
        <v>0.39610777987680074</v>
      </c>
      <c r="V104" s="348">
        <f>IF(V$35=0,0,V$35/OIS!V$5*1000)</f>
        <v>0.83766383070955364</v>
      </c>
      <c r="W104" s="348">
        <f>IF(W$35=0,0,W$35/OIS!W$5*1000)</f>
        <v>0.17255559141598159</v>
      </c>
      <c r="X104" s="348">
        <f>IF(X$35=0,0,X$35/OIS!X$5*1000)</f>
        <v>0.21888963666290148</v>
      </c>
      <c r="Y104" s="348">
        <f>IF(Y$35=0,0,Y$35/OIS!Y$5*1000)</f>
        <v>0.14663860410573962</v>
      </c>
      <c r="DA104" s="178"/>
    </row>
    <row r="105" spans="1:105" ht="12" customHeight="1" x14ac:dyDescent="0.25">
      <c r="A105" s="174" t="s">
        <v>3101</v>
      </c>
      <c r="B105" s="348">
        <f>IF(B$54=0,0,B$54/OIS!B$5*1000)</f>
        <v>0.42032509613414554</v>
      </c>
      <c r="C105" s="348">
        <f>IF(C$54=0,0,C$54/OIS!C$5*1000)</f>
        <v>0.51738642442650995</v>
      </c>
      <c r="D105" s="348">
        <f>IF(D$54=0,0,D$54/OIS!D$5*1000)</f>
        <v>0.48029558701672426</v>
      </c>
      <c r="E105" s="348">
        <f>IF(E$54=0,0,E$54/OIS!E$5*1000)</f>
        <v>0.43001468448997621</v>
      </c>
      <c r="F105" s="348">
        <f>IF(F$54=0,0,F$54/OIS!F$5*1000)</f>
        <v>0.29156467755863313</v>
      </c>
      <c r="G105" s="348">
        <f>IF(G$54=0,0,G$54/OIS!G$5*1000)</f>
        <v>0.42759271829008477</v>
      </c>
      <c r="H105" s="348">
        <f>IF(H$54=0,0,H$54/OIS!H$5*1000)</f>
        <v>0.40243370350033625</v>
      </c>
      <c r="I105" s="348">
        <f>IF(I$54=0,0,I$54/OIS!I$5*1000)</f>
        <v>0.43884108576204522</v>
      </c>
      <c r="J105" s="348">
        <f>IF(J$54=0,0,J$54/OIS!J$5*1000)</f>
        <v>0.51403600141901384</v>
      </c>
      <c r="K105" s="348">
        <f>IF(K$54=0,0,K$54/OIS!K$5*1000)</f>
        <v>0.49182625616105918</v>
      </c>
      <c r="L105" s="348">
        <f>IF(L$54=0,0,L$54/OIS!L$5*1000)</f>
        <v>0.45080573917456823</v>
      </c>
      <c r="M105" s="348">
        <f>IF(M$54=0,0,M$54/OIS!M$5*1000)</f>
        <v>0.73858995381206816</v>
      </c>
      <c r="N105" s="348">
        <f>IF(N$54=0,0,N$54/OIS!N$5*1000)</f>
        <v>0.67607520657065923</v>
      </c>
      <c r="O105" s="348">
        <f>IF(O$54=0,0,O$54/OIS!O$5*1000)</f>
        <v>0.36223326219755397</v>
      </c>
      <c r="P105" s="348">
        <f>IF(P$54=0,0,P$54/OIS!P$5*1000)</f>
        <v>0.42608455493127156</v>
      </c>
      <c r="Q105" s="348">
        <f>IF(Q$54=0,0,Q$54/OIS!Q$5*1000)</f>
        <v>0.51009597637810311</v>
      </c>
      <c r="R105" s="348">
        <f>IF(R$54=0,0,R$54/OIS!R$5*1000)</f>
        <v>0.60015415238918923</v>
      </c>
      <c r="S105" s="348">
        <f>IF(S$54=0,0,S$54/OIS!S$5*1000)</f>
        <v>0.39833289794393334</v>
      </c>
      <c r="T105" s="348">
        <f>IF(T$54=0,0,T$54/OIS!T$5*1000)</f>
        <v>0.16490618593235012</v>
      </c>
      <c r="U105" s="348">
        <f>IF(U$54=0,0,U$54/OIS!U$5*1000)</f>
        <v>0.22040264737019943</v>
      </c>
      <c r="V105" s="348">
        <f>IF(V$54=0,0,V$54/OIS!V$5*1000)</f>
        <v>0.33186296704765617</v>
      </c>
      <c r="W105" s="348">
        <f>IF(W$54=0,0,W$54/OIS!W$5*1000)</f>
        <v>0.34869681408273495</v>
      </c>
      <c r="X105" s="348">
        <f>IF(X$54=0,0,X$54/OIS!X$5*1000)</f>
        <v>0.33069813527158048</v>
      </c>
      <c r="Y105" s="348">
        <f>IF(Y$54=0,0,Y$54/OIS!Y$5*1000)</f>
        <v>0.29623545707629656</v>
      </c>
      <c r="DA105" s="178"/>
    </row>
    <row r="106" spans="1:105" ht="12" customHeight="1" x14ac:dyDescent="0.25">
      <c r="A106" s="174" t="s">
        <v>3122</v>
      </c>
      <c r="B106" s="348">
        <f>IF(B$68=0,0,B$68/OIS!B$5*1000)</f>
        <v>3.7982578614544469</v>
      </c>
      <c r="C106" s="348">
        <f>IF(C$68=0,0,C$68/OIS!C$5*1000)</f>
        <v>3.7170716572094484</v>
      </c>
      <c r="D106" s="348">
        <f>IF(D$68=0,0,D$68/OIS!D$5*1000)</f>
        <v>3.8708808742081562</v>
      </c>
      <c r="E106" s="348">
        <f>IF(E$68=0,0,E$68/OIS!E$5*1000)</f>
        <v>3.5954988619135917</v>
      </c>
      <c r="F106" s="348">
        <f>IF(F$68=0,0,F$68/OIS!F$5*1000)</f>
        <v>4.0536943527021565</v>
      </c>
      <c r="G106" s="348">
        <f>IF(G$68=0,0,G$68/OIS!G$5*1000)</f>
        <v>3.6807197645443819</v>
      </c>
      <c r="H106" s="348">
        <f>IF(H$68=0,0,H$68/OIS!H$5*1000)</f>
        <v>3.2112514367111582</v>
      </c>
      <c r="I106" s="348">
        <f>IF(I$68=0,0,I$68/OIS!I$5*1000)</f>
        <v>3.0394498433604289</v>
      </c>
      <c r="J106" s="348">
        <f>IF(J$68=0,0,J$68/OIS!J$5*1000)</f>
        <v>2.8660827140281886</v>
      </c>
      <c r="K106" s="348">
        <f>IF(K$68=0,0,K$68/OIS!K$5*1000)</f>
        <v>2.8248370587278524</v>
      </c>
      <c r="L106" s="348">
        <f>IF(L$68=0,0,L$68/OIS!L$5*1000)</f>
        <v>3.2626395463351257</v>
      </c>
      <c r="M106" s="348">
        <f>IF(M$68=0,0,M$68/OIS!M$5*1000)</f>
        <v>2.2107820987169426</v>
      </c>
      <c r="N106" s="348">
        <f>IF(N$68=0,0,N$68/OIS!N$5*1000)</f>
        <v>2.4464150601258945</v>
      </c>
      <c r="O106" s="348">
        <f>IF(O$68=0,0,O$68/OIS!O$5*1000)</f>
        <v>4.6752034746179048</v>
      </c>
      <c r="P106" s="348">
        <f>IF(P$68=0,0,P$68/OIS!P$5*1000)</f>
        <v>3.8427724500970948</v>
      </c>
      <c r="Q106" s="348">
        <f>IF(Q$68=0,0,Q$68/OIS!Q$5*1000)</f>
        <v>3.5701908597335188</v>
      </c>
      <c r="R106" s="348">
        <f>IF(R$68=0,0,R$68/OIS!R$5*1000)</f>
        <v>2.840477835732532</v>
      </c>
      <c r="S106" s="348">
        <f>IF(S$68=0,0,S$68/OIS!S$5*1000)</f>
        <v>2.9768357031150292</v>
      </c>
      <c r="T106" s="348">
        <f>IF(T$68=0,0,T$68/OIS!T$5*1000)</f>
        <v>4.119357476745221</v>
      </c>
      <c r="U106" s="348">
        <f>IF(U$68=0,0,U$68/OIS!U$5*1000)</f>
        <v>2.6951283898690996</v>
      </c>
      <c r="V106" s="348">
        <f>IF(V$68=0,0,V$68/OIS!V$5*1000)</f>
        <v>2.2447165753126921</v>
      </c>
      <c r="W106" s="348">
        <f>IF(W$68=0,0,W$68/OIS!W$5*1000)</f>
        <v>2.3466817945022953</v>
      </c>
      <c r="X106" s="348">
        <f>IF(X$68=0,0,X$68/OIS!X$5*1000)</f>
        <v>2.1840150079018388</v>
      </c>
      <c r="Y106" s="348">
        <f>IF(Y$68=0,0,Y$68/OIS!Y$5*1000)</f>
        <v>2.2312250969863556</v>
      </c>
      <c r="DA106" s="178"/>
    </row>
    <row r="107" spans="1:105" ht="12" customHeight="1" x14ac:dyDescent="0.25">
      <c r="A107" s="41" t="s">
        <v>3120</v>
      </c>
      <c r="B107" s="333">
        <f>IF(B$69=0,0,B$69/OIS!B$5*1000)</f>
        <v>4.8115310830334082</v>
      </c>
      <c r="C107" s="333">
        <f>IF(C$69=0,0,C$69/OIS!C$5*1000)</f>
        <v>5.2058922089965334</v>
      </c>
      <c r="D107" s="333">
        <f>IF(D$69=0,0,D$69/OIS!D$5*1000)</f>
        <v>5.0585916275164049</v>
      </c>
      <c r="E107" s="333">
        <f>IF(E$69=0,0,E$69/OIS!E$5*1000)</f>
        <v>3.6300192956047574</v>
      </c>
      <c r="F107" s="333">
        <f>IF(F$69=0,0,F$69/OIS!F$5*1000)</f>
        <v>3.32618643773315</v>
      </c>
      <c r="G107" s="333">
        <f>IF(G$69=0,0,G$69/OIS!G$5*1000)</f>
        <v>2.8334912514614246</v>
      </c>
      <c r="H107" s="333">
        <f>IF(H$69=0,0,H$69/OIS!H$5*1000)</f>
        <v>2.6469646829756326</v>
      </c>
      <c r="I107" s="333">
        <f>IF(I$69=0,0,I$69/OIS!I$5*1000)</f>
        <v>3.0461490698964511</v>
      </c>
      <c r="J107" s="333">
        <f>IF(J$69=0,0,J$69/OIS!J$5*1000)</f>
        <v>4.9176012567452263</v>
      </c>
      <c r="K107" s="333">
        <f>IF(K$69=0,0,K$69/OIS!K$5*1000)</f>
        <v>5.624312907827334</v>
      </c>
      <c r="L107" s="333">
        <f>IF(L$69=0,0,L$69/OIS!L$5*1000)</f>
        <v>4.5232084848090448</v>
      </c>
      <c r="M107" s="333">
        <f>IF(M$69=0,0,M$69/OIS!M$5*1000)</f>
        <v>9.2269795534210886</v>
      </c>
      <c r="N107" s="333">
        <f>IF(N$69=0,0,N$69/OIS!N$5*1000)</f>
        <v>3.4916678624377888</v>
      </c>
      <c r="O107" s="333">
        <f>IF(O$69=0,0,O$69/OIS!O$5*1000)</f>
        <v>4.3442527925221395</v>
      </c>
      <c r="P107" s="333">
        <f>IF(P$69=0,0,P$69/OIS!P$5*1000)</f>
        <v>7.0816581640552183</v>
      </c>
      <c r="Q107" s="333">
        <f>IF(Q$69=0,0,Q$69/OIS!Q$5*1000)</f>
        <v>7.7544983669050085</v>
      </c>
      <c r="R107" s="333">
        <f>IF(R$69=0,0,R$69/OIS!R$5*1000)</f>
        <v>7.5449617170076424</v>
      </c>
      <c r="S107" s="333">
        <f>IF(S$69=0,0,S$69/OIS!S$5*1000)</f>
        <v>7.4595113838313178</v>
      </c>
      <c r="T107" s="333">
        <f>IF(T$69=0,0,T$69/OIS!T$5*1000)</f>
        <v>2.7091631417456719</v>
      </c>
      <c r="U107" s="333">
        <f>IF(U$69=0,0,U$69/OIS!U$5*1000)</f>
        <v>5.4126894346585637</v>
      </c>
      <c r="V107" s="333">
        <f>IF(V$69=0,0,V$69/OIS!V$5*1000)</f>
        <v>6.0043558676980746</v>
      </c>
      <c r="W107" s="333">
        <f>IF(W$69=0,0,W$69/OIS!W$5*1000)</f>
        <v>9.257776771426613</v>
      </c>
      <c r="X107" s="333">
        <f>IF(X$69=0,0,X$69/OIS!X$5*1000)</f>
        <v>8.45861436398107</v>
      </c>
      <c r="Y107" s="333">
        <f>IF(Y$69=0,0,Y$69/OIS!Y$5*1000)</f>
        <v>7.8659259465535065</v>
      </c>
      <c r="DA107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6" tint="-0.249977111117893"/>
    <pageSetUpPr fitToPage="1"/>
  </sheetPr>
  <dimension ref="A1:DA107"/>
  <sheetViews>
    <sheetView zoomScaleNormal="100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Other industrial sectors / useful energy demand"</f>
        <v>EL: Other industrial sectors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100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27</v>
      </c>
      <c r="B5" s="223">
        <v>260.34820186786618</v>
      </c>
      <c r="C5" s="223">
        <v>271.97274765795117</v>
      </c>
      <c r="D5" s="223">
        <v>273.86711976915552</v>
      </c>
      <c r="E5" s="223">
        <v>243.67671674763011</v>
      </c>
      <c r="F5" s="223">
        <v>164.6135066321674</v>
      </c>
      <c r="G5" s="223">
        <v>229.30291347351951</v>
      </c>
      <c r="H5" s="223">
        <v>260.04127219986128</v>
      </c>
      <c r="I5" s="223">
        <v>252.42597838564421</v>
      </c>
      <c r="J5" s="223">
        <v>273.16740769714431</v>
      </c>
      <c r="K5" s="223">
        <v>248.00118924553831</v>
      </c>
      <c r="L5" s="223">
        <v>176.57750188466909</v>
      </c>
      <c r="M5" s="223">
        <v>214.09460782272129</v>
      </c>
      <c r="N5" s="223">
        <v>176.50370567593569</v>
      </c>
      <c r="O5" s="223">
        <v>115.8217137384447</v>
      </c>
      <c r="P5" s="223">
        <v>200.96860949154259</v>
      </c>
      <c r="Q5" s="223">
        <v>227.17064070477809</v>
      </c>
      <c r="R5" s="223">
        <v>249.98479400443921</v>
      </c>
      <c r="S5" s="223">
        <v>277.67696663750201</v>
      </c>
      <c r="T5" s="223">
        <v>196.76222178729449</v>
      </c>
      <c r="U5" s="223">
        <v>181.18123243708021</v>
      </c>
      <c r="V5" s="223">
        <v>165.18679047639739</v>
      </c>
      <c r="W5" s="223">
        <v>155.15733359031341</v>
      </c>
      <c r="X5" s="223">
        <v>147.53963311078351</v>
      </c>
      <c r="Y5" s="223">
        <v>139.9790704390704</v>
      </c>
      <c r="DA5" s="89" t="s">
        <v>3123</v>
      </c>
    </row>
    <row r="6" spans="1:105" ht="12" customHeight="1" x14ac:dyDescent="0.25">
      <c r="A6" s="55" t="s">
        <v>91</v>
      </c>
      <c r="B6" s="259">
        <v>3.608332180229938</v>
      </c>
      <c r="C6" s="259">
        <v>3.8458924751981312</v>
      </c>
      <c r="D6" s="259">
        <v>3.8208213169353971</v>
      </c>
      <c r="E6" s="259">
        <v>2.2596564984441101</v>
      </c>
      <c r="F6" s="259">
        <v>2.4975905297889511</v>
      </c>
      <c r="G6" s="259">
        <v>2.3777162694367679</v>
      </c>
      <c r="H6" s="259">
        <v>2.7254783242558349</v>
      </c>
      <c r="I6" s="259">
        <v>3.0434222642722939</v>
      </c>
      <c r="J6" s="259">
        <v>4.0195784566091159</v>
      </c>
      <c r="K6" s="259">
        <v>3.9567919423906441</v>
      </c>
      <c r="L6" s="259">
        <v>2.3450103325263512</v>
      </c>
      <c r="M6" s="259">
        <v>3.6068818472789621</v>
      </c>
      <c r="N6" s="259">
        <v>1.2358974351892451</v>
      </c>
      <c r="O6" s="259">
        <v>1.1965109659807309</v>
      </c>
      <c r="P6" s="259">
        <v>3.0291564541982781</v>
      </c>
      <c r="Q6" s="259">
        <v>3.3906620118441082</v>
      </c>
      <c r="R6" s="259">
        <v>3.6377931387819529</v>
      </c>
      <c r="S6" s="259">
        <v>5.479746206575884</v>
      </c>
      <c r="T6" s="259">
        <v>3.314198784726222</v>
      </c>
      <c r="U6" s="259">
        <v>4.3657542411537786</v>
      </c>
      <c r="V6" s="259">
        <v>4.5677358345435106</v>
      </c>
      <c r="W6" s="259">
        <v>5.3842427385418112</v>
      </c>
      <c r="X6" s="259">
        <v>5.3299193874950159</v>
      </c>
      <c r="Y6" s="259">
        <v>5.1867571449343766</v>
      </c>
      <c r="DA6" s="67" t="s">
        <v>3124</v>
      </c>
    </row>
    <row r="7" spans="1:105" ht="12" customHeight="1" x14ac:dyDescent="0.25">
      <c r="A7" s="173" t="s">
        <v>92</v>
      </c>
      <c r="B7" s="224">
        <v>0.53334754159794195</v>
      </c>
      <c r="C7" s="224">
        <v>0.5716401797227193</v>
      </c>
      <c r="D7" s="224">
        <v>0.56400787881904768</v>
      </c>
      <c r="E7" s="224">
        <v>0.35688037038798681</v>
      </c>
      <c r="F7" s="224">
        <v>0.35998263919199541</v>
      </c>
      <c r="G7" s="224">
        <v>0.34521579379305117</v>
      </c>
      <c r="H7" s="224">
        <v>0.39222122400002618</v>
      </c>
      <c r="I7" s="224">
        <v>0.43795803594720573</v>
      </c>
      <c r="J7" s="224">
        <v>0.60502585292850408</v>
      </c>
      <c r="K7" s="224">
        <v>0.61611648323637414</v>
      </c>
      <c r="L7" s="224">
        <v>0.36560008962402202</v>
      </c>
      <c r="M7" s="224">
        <v>0.6091011574549885</v>
      </c>
      <c r="N7" s="224">
        <v>0.20277781706398551</v>
      </c>
      <c r="O7" s="224">
        <v>0.1954867362197564</v>
      </c>
      <c r="P7" s="224">
        <v>0.50994810817857061</v>
      </c>
      <c r="Q7" s="224">
        <v>0.57502613573774697</v>
      </c>
      <c r="R7" s="224">
        <v>0.61914309790877087</v>
      </c>
      <c r="S7" s="224">
        <v>0.79428194616590775</v>
      </c>
      <c r="T7" s="224">
        <v>0.39613911026616899</v>
      </c>
      <c r="U7" s="224">
        <v>0.55103110509699849</v>
      </c>
      <c r="V7" s="224">
        <v>0.57980524491826901</v>
      </c>
      <c r="W7" s="224">
        <v>0.71932097824622798</v>
      </c>
      <c r="X7" s="224">
        <v>0.71122162637198771</v>
      </c>
      <c r="Y7" s="224">
        <v>0.69261731458721421</v>
      </c>
      <c r="DA7" s="177" t="s">
        <v>3125</v>
      </c>
    </row>
    <row r="8" spans="1:105" ht="12" customHeight="1" x14ac:dyDescent="0.25">
      <c r="A8" s="173" t="s">
        <v>93</v>
      </c>
      <c r="B8" s="224">
        <v>4.9624880161281357</v>
      </c>
      <c r="C8" s="224">
        <v>5.3787599660570384</v>
      </c>
      <c r="D8" s="224">
        <v>5.2698320812105877</v>
      </c>
      <c r="E8" s="224">
        <v>3.5975957748470639</v>
      </c>
      <c r="F8" s="224">
        <v>3.1256701509788818</v>
      </c>
      <c r="G8" s="224">
        <v>3.0387616513145161</v>
      </c>
      <c r="H8" s="224">
        <v>3.4045760870042399</v>
      </c>
      <c r="I8" s="224">
        <v>3.8019167657788602</v>
      </c>
      <c r="J8" s="224">
        <v>5.6209737682401846</v>
      </c>
      <c r="K8" s="224">
        <v>5.9881171031058154</v>
      </c>
      <c r="L8" s="224">
        <v>3.5600394694424931</v>
      </c>
      <c r="M8" s="224">
        <v>6.5368502969341202</v>
      </c>
      <c r="N8" s="224">
        <v>2.1064501345319462</v>
      </c>
      <c r="O8" s="224">
        <v>2.0205593578088878</v>
      </c>
      <c r="P8" s="224">
        <v>5.4539937147159092</v>
      </c>
      <c r="Q8" s="224">
        <v>6.1985221089672464</v>
      </c>
      <c r="R8" s="224">
        <v>6.7043328206790109</v>
      </c>
      <c r="S8" s="224">
        <v>7.8658146259546946</v>
      </c>
      <c r="T8" s="224">
        <v>3.1539029228886322</v>
      </c>
      <c r="U8" s="224">
        <v>4.7572434494048572</v>
      </c>
      <c r="V8" s="224">
        <v>4.9736204233237924</v>
      </c>
      <c r="W8" s="224">
        <v>6.5032624832342671</v>
      </c>
      <c r="X8" s="224">
        <v>6.4326045746202727</v>
      </c>
      <c r="Y8" s="224">
        <v>6.2548305454000266</v>
      </c>
      <c r="DA8" s="177" t="s">
        <v>3126</v>
      </c>
    </row>
    <row r="9" spans="1:105" ht="12" customHeight="1" x14ac:dyDescent="0.25">
      <c r="A9" s="173" t="s">
        <v>94</v>
      </c>
      <c r="B9" s="224">
        <v>1.355598997455715</v>
      </c>
      <c r="C9" s="224">
        <v>1.4329205547579</v>
      </c>
      <c r="D9" s="224">
        <v>1.4288913901393689</v>
      </c>
      <c r="E9" s="224">
        <v>0.80302624092061303</v>
      </c>
      <c r="F9" s="224">
        <v>0.98579596504583722</v>
      </c>
      <c r="G9" s="224">
        <v>0.93103135568772422</v>
      </c>
      <c r="H9" s="224">
        <v>1.075227252722383</v>
      </c>
      <c r="I9" s="224">
        <v>1.2005495661297489</v>
      </c>
      <c r="J9" s="224">
        <v>1.5244861752726351</v>
      </c>
      <c r="K9" s="224">
        <v>1.4555687757414071</v>
      </c>
      <c r="L9" s="224">
        <v>0.86137506427738475</v>
      </c>
      <c r="M9" s="224">
        <v>1.2156599785978091</v>
      </c>
      <c r="N9" s="224">
        <v>0.43009772389198009</v>
      </c>
      <c r="O9" s="224">
        <v>0.41831543848482372</v>
      </c>
      <c r="P9" s="224">
        <v>1.024588813301375</v>
      </c>
      <c r="Q9" s="224">
        <v>1.137553323047392</v>
      </c>
      <c r="R9" s="224">
        <v>1.214285201803617</v>
      </c>
      <c r="S9" s="224">
        <v>1.918299435699367</v>
      </c>
      <c r="T9" s="224">
        <v>1.2774035997182309</v>
      </c>
      <c r="U9" s="224">
        <v>1.6299782022252249</v>
      </c>
      <c r="V9" s="224">
        <v>1.717908925810224</v>
      </c>
      <c r="W9" s="224">
        <v>1.9859724045941221</v>
      </c>
      <c r="X9" s="224">
        <v>1.9642714381087241</v>
      </c>
      <c r="Y9" s="224">
        <v>1.914559347525377</v>
      </c>
      <c r="DA9" s="177" t="s">
        <v>3127</v>
      </c>
    </row>
    <row r="10" spans="1:105" ht="12" customHeight="1" x14ac:dyDescent="0.25">
      <c r="A10" s="56" t="s">
        <v>95</v>
      </c>
      <c r="B10" s="260">
        <v>8.7150111384101603</v>
      </c>
      <c r="C10" s="260">
        <v>8.9680514953949615</v>
      </c>
      <c r="D10" s="260">
        <v>9.0619462402512916</v>
      </c>
      <c r="E10" s="260">
        <v>8.1405769850865592</v>
      </c>
      <c r="F10" s="260">
        <v>5.8583673929072946</v>
      </c>
      <c r="G10" s="260">
        <v>9.7960379466010128</v>
      </c>
      <c r="H10" s="260">
        <v>11.85767996406423</v>
      </c>
      <c r="I10" s="260">
        <v>11.480333816837231</v>
      </c>
      <c r="J10" s="260">
        <v>11.002572826942711</v>
      </c>
      <c r="K10" s="260">
        <v>8.9145249192385911</v>
      </c>
      <c r="L10" s="260">
        <v>6.2745051531791169</v>
      </c>
      <c r="M10" s="260">
        <v>6.7786793220246739</v>
      </c>
      <c r="N10" s="260">
        <v>7.2837352685007746</v>
      </c>
      <c r="O10" s="260">
        <v>3.7520042905803779</v>
      </c>
      <c r="P10" s="260">
        <v>7.0328726689480616</v>
      </c>
      <c r="Q10" s="260">
        <v>7.6356741351744244</v>
      </c>
      <c r="R10" s="260">
        <v>7.7864282681751398</v>
      </c>
      <c r="S10" s="260">
        <v>9.0878640028915889</v>
      </c>
      <c r="T10" s="260">
        <v>6.5991081863640897</v>
      </c>
      <c r="U10" s="260">
        <v>7.1947637121362362</v>
      </c>
      <c r="V10" s="260">
        <v>8.3456259785940432</v>
      </c>
      <c r="W10" s="260">
        <v>9.3409289633727646</v>
      </c>
      <c r="X10" s="260">
        <v>9.2378127093884306</v>
      </c>
      <c r="Y10" s="260">
        <v>8.8979677376962396</v>
      </c>
      <c r="DA10" s="68" t="s">
        <v>3128</v>
      </c>
    </row>
    <row r="11" spans="1:105" ht="12" customHeight="1" x14ac:dyDescent="0.25">
      <c r="A11" s="37" t="s">
        <v>159</v>
      </c>
      <c r="B11" s="226">
        <v>5.5461709770634853</v>
      </c>
      <c r="C11" s="226">
        <v>5.4062152319115544</v>
      </c>
      <c r="D11" s="226">
        <v>5.6985173071869566</v>
      </c>
      <c r="E11" s="226">
        <v>6.8062195946669606</v>
      </c>
      <c r="F11" s="226">
        <v>1.457320279594722</v>
      </c>
      <c r="G11" s="226">
        <v>7.0200718847149899</v>
      </c>
      <c r="H11" s="226">
        <v>8.5737196579493027</v>
      </c>
      <c r="I11" s="226">
        <v>7.4975312102921334</v>
      </c>
      <c r="J11" s="226">
        <v>6.346823067909293</v>
      </c>
      <c r="K11" s="226">
        <v>3.9789113503466531</v>
      </c>
      <c r="L11" s="226">
        <v>3.4243357900502698</v>
      </c>
      <c r="M11" s="226">
        <v>1.6599941035751651</v>
      </c>
      <c r="N11" s="226">
        <v>4.9498881069804108</v>
      </c>
      <c r="O11" s="226">
        <v>1.7940718819204391</v>
      </c>
      <c r="P11" s="226">
        <v>2.0371494649774302</v>
      </c>
      <c r="Q11" s="226">
        <v>2.1005466531508259</v>
      </c>
      <c r="R11" s="226">
        <v>2.0789105932424028</v>
      </c>
      <c r="S11" s="226">
        <v>1.427914991499343</v>
      </c>
      <c r="T11" s="226">
        <v>2.0815005369540138</v>
      </c>
      <c r="U11" s="226">
        <v>0.32458875724915071</v>
      </c>
      <c r="V11" s="226">
        <v>0.14810364397142761</v>
      </c>
      <c r="W11" s="226">
        <v>0.11598393004086251</v>
      </c>
      <c r="X11" s="226">
        <v>0.11865289700581649</v>
      </c>
      <c r="Y11" s="226">
        <v>0.12554164231564011</v>
      </c>
      <c r="DA11" s="69" t="s">
        <v>3129</v>
      </c>
    </row>
    <row r="12" spans="1:105" ht="12" customHeight="1" x14ac:dyDescent="0.25">
      <c r="A12" s="37" t="s">
        <v>35</v>
      </c>
      <c r="B12" s="226">
        <v>4.6563599826596982E-2</v>
      </c>
      <c r="C12" s="226">
        <v>0.31579884678687142</v>
      </c>
      <c r="D12" s="226">
        <v>0.14103151521596899</v>
      </c>
      <c r="E12" s="226">
        <v>0.1138881629277959</v>
      </c>
      <c r="F12" s="226">
        <v>0.57371141385365332</v>
      </c>
      <c r="G12" s="226">
        <v>0.2348244192580046</v>
      </c>
      <c r="H12" s="226">
        <v>0.15270483883889499</v>
      </c>
      <c r="I12" s="226">
        <v>0.35583013313721412</v>
      </c>
      <c r="J12" s="226">
        <v>0.21036171697279291</v>
      </c>
      <c r="K12" s="226">
        <v>0.16257039256620301</v>
      </c>
      <c r="L12" s="226">
        <v>0.18191131767053101</v>
      </c>
      <c r="M12" s="226">
        <v>0.76451920460900258</v>
      </c>
      <c r="N12" s="226">
        <v>1.099548400001001</v>
      </c>
      <c r="O12" s="226">
        <v>0.1077023642809988</v>
      </c>
      <c r="P12" s="226">
        <v>1.0687926797818071E-2</v>
      </c>
      <c r="Q12" s="226">
        <v>8.7733713695154134E-2</v>
      </c>
      <c r="R12" s="226">
        <v>0.98836306677837027</v>
      </c>
      <c r="S12" s="226">
        <v>0.11943773356642561</v>
      </c>
      <c r="T12" s="226">
        <v>0.52049498178805087</v>
      </c>
      <c r="U12" s="226">
        <v>0.10506063174117471</v>
      </c>
      <c r="V12" s="226">
        <v>0.9364408188883897</v>
      </c>
      <c r="W12" s="226">
        <v>3.8453635070315413E-2</v>
      </c>
      <c r="X12" s="226">
        <v>2.8335077729570019E-2</v>
      </c>
      <c r="Y12" s="226">
        <v>1.8100639066447599E-2</v>
      </c>
      <c r="DA12" s="69" t="s">
        <v>3130</v>
      </c>
    </row>
    <row r="13" spans="1:105" ht="12" customHeight="1" x14ac:dyDescent="0.25">
      <c r="A13" s="37" t="s">
        <v>96</v>
      </c>
      <c r="B13" s="226">
        <v>0.64742836253120684</v>
      </c>
      <c r="C13" s="226">
        <v>0.66542687100968068</v>
      </c>
      <c r="D13" s="226">
        <v>0.66542687100959397</v>
      </c>
      <c r="E13" s="226">
        <v>0.68342537948747595</v>
      </c>
      <c r="F13" s="226">
        <v>0.71935765361194581</v>
      </c>
      <c r="G13" s="226">
        <v>0.66542687100963305</v>
      </c>
      <c r="H13" s="226">
        <v>0.71935765360849213</v>
      </c>
      <c r="I13" s="226">
        <v>0.79128694468572358</v>
      </c>
      <c r="J13" s="226">
        <v>0.91721176119764847</v>
      </c>
      <c r="K13" s="226">
        <v>0.98914105227597116</v>
      </c>
      <c r="L13" s="226">
        <v>1.0071395607529079</v>
      </c>
      <c r="M13" s="226">
        <v>1.0071395607547451</v>
      </c>
      <c r="N13" s="226">
        <v>1.0970673603076819</v>
      </c>
      <c r="O13" s="226">
        <v>1.115001125954288</v>
      </c>
      <c r="P13" s="226">
        <v>1.1329996344286091</v>
      </c>
      <c r="Q13" s="226">
        <v>1.168996651384026</v>
      </c>
      <c r="R13" s="226">
        <v>1.186930417029326</v>
      </c>
      <c r="S13" s="226">
        <v>1.204928925503711</v>
      </c>
      <c r="T13" s="226">
        <v>1.2409259424582351</v>
      </c>
      <c r="U13" s="226">
        <v>1.2768582165725231</v>
      </c>
      <c r="V13" s="226">
        <v>1.303855979301628</v>
      </c>
      <c r="W13" s="226">
        <v>1.348787507656841</v>
      </c>
      <c r="X13" s="226">
        <v>1.413530343908918</v>
      </c>
      <c r="Y13" s="226">
        <v>1.486430777530515</v>
      </c>
      <c r="DA13" s="69" t="s">
        <v>3131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3132</v>
      </c>
    </row>
    <row r="15" spans="1:105" ht="12" customHeight="1" x14ac:dyDescent="0.25">
      <c r="A15" s="37" t="s">
        <v>40</v>
      </c>
      <c r="B15" s="226">
        <v>2.4748481989888709</v>
      </c>
      <c r="C15" s="226">
        <v>2.580610545686854</v>
      </c>
      <c r="D15" s="226">
        <v>2.5569705468387709</v>
      </c>
      <c r="E15" s="226">
        <v>0.53704384800432614</v>
      </c>
      <c r="F15" s="226">
        <v>3.1079780458469739</v>
      </c>
      <c r="G15" s="226">
        <v>1.875714771618384</v>
      </c>
      <c r="H15" s="226">
        <v>2.4118978136675429</v>
      </c>
      <c r="I15" s="226">
        <v>2.8356855287221592</v>
      </c>
      <c r="J15" s="226">
        <v>3.5281762808629789</v>
      </c>
      <c r="K15" s="226">
        <v>3.7839021240497641</v>
      </c>
      <c r="L15" s="226">
        <v>1.661118484705409</v>
      </c>
      <c r="M15" s="226">
        <v>3.347026453085761</v>
      </c>
      <c r="N15" s="226">
        <v>0.1372314012116817</v>
      </c>
      <c r="O15" s="226">
        <v>0.73522891842465243</v>
      </c>
      <c r="P15" s="226">
        <v>3.852035642744204</v>
      </c>
      <c r="Q15" s="226">
        <v>4.2783971169444177</v>
      </c>
      <c r="R15" s="226">
        <v>3.5322241911250418</v>
      </c>
      <c r="S15" s="226">
        <v>6.335582352322108</v>
      </c>
      <c r="T15" s="226">
        <v>2.7561867251637908</v>
      </c>
      <c r="U15" s="226">
        <v>5.4882561065733881</v>
      </c>
      <c r="V15" s="226">
        <v>5.9572255364325972</v>
      </c>
      <c r="W15" s="226">
        <v>7.8377038906047467</v>
      </c>
      <c r="X15" s="226">
        <v>7.6772943907441267</v>
      </c>
      <c r="Y15" s="226">
        <v>7.2678946787836356</v>
      </c>
      <c r="DA15" s="69" t="s">
        <v>3133</v>
      </c>
    </row>
    <row r="16" spans="1:105" ht="12" customHeight="1" x14ac:dyDescent="0.25">
      <c r="A16" s="57" t="s">
        <v>3057</v>
      </c>
      <c r="B16" s="261">
        <v>62.172298284729969</v>
      </c>
      <c r="C16" s="261">
        <v>64.413895605877713</v>
      </c>
      <c r="D16" s="261">
        <v>65.286448975135656</v>
      </c>
      <c r="E16" s="261">
        <v>65.276922464194698</v>
      </c>
      <c r="F16" s="261">
        <v>33.728511205708138</v>
      </c>
      <c r="G16" s="261">
        <v>66.479271408924902</v>
      </c>
      <c r="H16" s="261">
        <v>79.068523480141849</v>
      </c>
      <c r="I16" s="261">
        <v>73.516168289688778</v>
      </c>
      <c r="J16" s="261">
        <v>69.660848437358865</v>
      </c>
      <c r="K16" s="261">
        <v>53.039924917818908</v>
      </c>
      <c r="L16" s="261">
        <v>40.388452264598492</v>
      </c>
      <c r="M16" s="261">
        <v>36.888144432632707</v>
      </c>
      <c r="N16" s="261">
        <v>57.771284973583583</v>
      </c>
      <c r="O16" s="261">
        <v>20.470482397041849</v>
      </c>
      <c r="P16" s="261">
        <v>23.074309855930181</v>
      </c>
      <c r="Q16" s="261">
        <v>29.240057007764619</v>
      </c>
      <c r="R16" s="261">
        <v>42.530519159021857</v>
      </c>
      <c r="S16" s="261">
        <v>37.217987416697852</v>
      </c>
      <c r="T16" s="261">
        <v>39.919885016104047</v>
      </c>
      <c r="U16" s="261">
        <v>29.036815816158771</v>
      </c>
      <c r="V16" s="261">
        <v>29.133979421460591</v>
      </c>
      <c r="W16" s="261">
        <v>11.79928194090942</v>
      </c>
      <c r="X16" s="261">
        <v>10.67919010608769</v>
      </c>
      <c r="Y16" s="261">
        <v>8.6628826800151142</v>
      </c>
      <c r="DA16" s="70" t="s">
        <v>3134</v>
      </c>
    </row>
    <row r="17" spans="1:105" ht="12" customHeight="1" x14ac:dyDescent="0.25">
      <c r="A17" s="46" t="s">
        <v>28</v>
      </c>
      <c r="B17" s="229">
        <v>0</v>
      </c>
      <c r="C17" s="229">
        <v>0</v>
      </c>
      <c r="D17" s="229">
        <v>0</v>
      </c>
      <c r="E17" s="229">
        <v>0</v>
      </c>
      <c r="F17" s="229">
        <v>0</v>
      </c>
      <c r="G17" s="229">
        <v>0</v>
      </c>
      <c r="H17" s="229">
        <v>0</v>
      </c>
      <c r="I17" s="229">
        <v>0.18604009714975811</v>
      </c>
      <c r="J17" s="229">
        <v>0.188560951172033</v>
      </c>
      <c r="K17" s="229">
        <v>2.0748864406472518</v>
      </c>
      <c r="L17" s="229">
        <v>0.78065008541653247</v>
      </c>
      <c r="M17" s="229">
        <v>0.4613514029420292</v>
      </c>
      <c r="N17" s="229">
        <v>0</v>
      </c>
      <c r="O17" s="229">
        <v>1.494031055502288</v>
      </c>
      <c r="P17" s="229">
        <v>3.8325890967396501</v>
      </c>
      <c r="Q17" s="229">
        <v>4.1007018806797486</v>
      </c>
      <c r="R17" s="229">
        <v>0.20250231954220471</v>
      </c>
      <c r="S17" s="229">
        <v>14.24949058554726</v>
      </c>
      <c r="T17" s="229">
        <v>15.64508602417582</v>
      </c>
      <c r="U17" s="229">
        <v>11.87245289836793</v>
      </c>
      <c r="V17" s="229">
        <v>6.0976655558583834</v>
      </c>
      <c r="W17" s="229">
        <v>4.295757811999442</v>
      </c>
      <c r="X17" s="229">
        <v>1.8402435177738869</v>
      </c>
      <c r="Y17" s="229">
        <v>0</v>
      </c>
      <c r="DA17" s="73" t="s">
        <v>3135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3136</v>
      </c>
    </row>
    <row r="19" spans="1:105" ht="12" customHeight="1" x14ac:dyDescent="0.25">
      <c r="A19" s="46" t="s">
        <v>31</v>
      </c>
      <c r="B19" s="229">
        <v>24.368719880020659</v>
      </c>
      <c r="C19" s="229">
        <v>24.85397137039465</v>
      </c>
      <c r="D19" s="229">
        <v>25.077692719964581</v>
      </c>
      <c r="E19" s="229">
        <v>24.22164191887958</v>
      </c>
      <c r="F19" s="229">
        <v>22.400469615283068</v>
      </c>
      <c r="G19" s="229">
        <v>22.119411067870821</v>
      </c>
      <c r="H19" s="229">
        <v>21.201119701669949</v>
      </c>
      <c r="I19" s="229">
        <v>20.179022286536551</v>
      </c>
      <c r="J19" s="229">
        <v>19.810976559531639</v>
      </c>
      <c r="K19" s="229">
        <v>16.404160485134891</v>
      </c>
      <c r="L19" s="229">
        <v>10.65878250679906</v>
      </c>
      <c r="M19" s="229">
        <v>1.276597292248085</v>
      </c>
      <c r="N19" s="229">
        <v>9.0447490736246507</v>
      </c>
      <c r="O19" s="229">
        <v>3.400510266224825</v>
      </c>
      <c r="P19" s="229">
        <v>2.0261759128215671</v>
      </c>
      <c r="Q19" s="229">
        <v>2.6194838101808058</v>
      </c>
      <c r="R19" s="229">
        <v>3.5294991825444071</v>
      </c>
      <c r="S19" s="229">
        <v>4.7307863512251416</v>
      </c>
      <c r="T19" s="229">
        <v>5.4900189531377617</v>
      </c>
      <c r="U19" s="229">
        <v>6.268316528213365</v>
      </c>
      <c r="V19" s="229">
        <v>4.9606080489309132</v>
      </c>
      <c r="W19" s="229">
        <v>2.129008635929746</v>
      </c>
      <c r="X19" s="229">
        <v>2.68916369852026</v>
      </c>
      <c r="Y19" s="229">
        <v>2.3479870185798979</v>
      </c>
      <c r="DA19" s="73" t="s">
        <v>3137</v>
      </c>
    </row>
    <row r="20" spans="1:105" ht="12" customHeight="1" x14ac:dyDescent="0.25">
      <c r="A20" s="46" t="s">
        <v>159</v>
      </c>
      <c r="B20" s="229">
        <v>31.43027586380558</v>
      </c>
      <c r="C20" s="229">
        <v>31.435635873950261</v>
      </c>
      <c r="D20" s="229">
        <v>32.437204228509813</v>
      </c>
      <c r="E20" s="229">
        <v>37.031621636279688</v>
      </c>
      <c r="F20" s="229">
        <v>6.6160161475215986</v>
      </c>
      <c r="G20" s="229">
        <v>39.799220598678147</v>
      </c>
      <c r="H20" s="229">
        <v>47.182937797153812</v>
      </c>
      <c r="I20" s="229">
        <v>41.756906458624513</v>
      </c>
      <c r="J20" s="229">
        <v>40.647293274240731</v>
      </c>
      <c r="K20" s="229">
        <v>28.364515094768318</v>
      </c>
      <c r="L20" s="229">
        <v>23.20896047798778</v>
      </c>
      <c r="M20" s="229">
        <v>16.955857984292241</v>
      </c>
      <c r="N20" s="229">
        <v>25.25576788126379</v>
      </c>
      <c r="O20" s="229">
        <v>8.6764243021150467</v>
      </c>
      <c r="P20" s="229">
        <v>8.9882149199651078</v>
      </c>
      <c r="Q20" s="229">
        <v>9.7648605864195268</v>
      </c>
      <c r="R20" s="229">
        <v>10.812944464292849</v>
      </c>
      <c r="S20" s="229">
        <v>8.5545787577303312</v>
      </c>
      <c r="T20" s="229">
        <v>8.0954955234492889</v>
      </c>
      <c r="U20" s="229">
        <v>1.3313014884628169</v>
      </c>
      <c r="V20" s="229">
        <v>1.0104861438950821</v>
      </c>
      <c r="W20" s="229">
        <v>1.1812582635895721</v>
      </c>
      <c r="X20" s="229">
        <v>1.5454468084651209</v>
      </c>
      <c r="Y20" s="229">
        <v>1.7909052622485331</v>
      </c>
      <c r="DA20" s="73" t="s">
        <v>3138</v>
      </c>
    </row>
    <row r="21" spans="1:105" ht="12" customHeight="1" x14ac:dyDescent="0.25">
      <c r="A21" s="46" t="s">
        <v>32</v>
      </c>
      <c r="B21" s="229">
        <v>5.7680418009477794</v>
      </c>
      <c r="C21" s="229">
        <v>5.7680418009478949</v>
      </c>
      <c r="D21" s="229">
        <v>6.2521481350627681</v>
      </c>
      <c r="E21" s="229">
        <v>2.0733662358948921</v>
      </c>
      <c r="F21" s="229">
        <v>1.7739899762125639</v>
      </c>
      <c r="G21" s="229">
        <v>1.953612530767894</v>
      </c>
      <c r="H21" s="229">
        <v>8.27977092533167</v>
      </c>
      <c r="I21" s="229">
        <v>8.5524996289732673</v>
      </c>
      <c r="J21" s="229">
        <v>7.3268364537797561</v>
      </c>
      <c r="K21" s="229">
        <v>4.9028125330880146</v>
      </c>
      <c r="L21" s="229">
        <v>4.3350474671155554</v>
      </c>
      <c r="M21" s="229">
        <v>3.9753029057827618</v>
      </c>
      <c r="N21" s="229">
        <v>12.63669513435481</v>
      </c>
      <c r="O21" s="229">
        <v>5.254746544328011</v>
      </c>
      <c r="P21" s="229">
        <v>5.5412809414818494</v>
      </c>
      <c r="Q21" s="229">
        <v>7.2309131320128142</v>
      </c>
      <c r="R21" s="229">
        <v>8.3230565835072365</v>
      </c>
      <c r="S21" s="229">
        <v>8.0981692627132773</v>
      </c>
      <c r="T21" s="229">
        <v>7.0971171583434884</v>
      </c>
      <c r="U21" s="229">
        <v>7.0068669288975247</v>
      </c>
      <c r="V21" s="229">
        <v>6.0380032837966944</v>
      </c>
      <c r="W21" s="229">
        <v>2.6639055255867472</v>
      </c>
      <c r="X21" s="229">
        <v>3.3695683287739731</v>
      </c>
      <c r="Y21" s="229">
        <v>3.3219483421686959</v>
      </c>
      <c r="DA21" s="73" t="s">
        <v>3139</v>
      </c>
    </row>
    <row r="22" spans="1:105" ht="12" customHeight="1" x14ac:dyDescent="0.25">
      <c r="A22" s="46" t="s">
        <v>33</v>
      </c>
      <c r="B22" s="229">
        <v>0.31406656923812332</v>
      </c>
      <c r="C22" s="229">
        <v>0.31406656923815862</v>
      </c>
      <c r="D22" s="229">
        <v>0.62810732549284276</v>
      </c>
      <c r="E22" s="229">
        <v>1.2562404639685529</v>
      </c>
      <c r="F22" s="229">
        <v>1.256240463966622</v>
      </c>
      <c r="G22" s="229">
        <v>1.2562404639701621</v>
      </c>
      <c r="H22" s="229">
        <v>1.570281220225189</v>
      </c>
      <c r="I22" s="229">
        <v>0.62810732549337334</v>
      </c>
      <c r="J22" s="229">
        <v>0.31406656923805931</v>
      </c>
      <c r="K22" s="229">
        <v>0</v>
      </c>
      <c r="L22" s="229">
        <v>0</v>
      </c>
      <c r="M22" s="229">
        <v>0</v>
      </c>
      <c r="N22" s="229">
        <v>4.7650303717949747</v>
      </c>
      <c r="O22" s="229">
        <v>0</v>
      </c>
      <c r="P22" s="229">
        <v>1.2938686518427249</v>
      </c>
      <c r="Q22" s="229">
        <v>0.68835482879817866</v>
      </c>
      <c r="R22" s="229">
        <v>0.57361611750281016</v>
      </c>
      <c r="S22" s="229">
        <v>2.4405296215520809E-2</v>
      </c>
      <c r="T22" s="229">
        <v>2.6598023449881481E-2</v>
      </c>
      <c r="U22" s="229">
        <v>0.67193351196022377</v>
      </c>
      <c r="V22" s="229">
        <v>0.90386914543299268</v>
      </c>
      <c r="W22" s="229">
        <v>0.39455093307704359</v>
      </c>
      <c r="X22" s="229">
        <v>2.1252005126980089E-3</v>
      </c>
      <c r="Y22" s="229">
        <v>9.1640991208828942E-3</v>
      </c>
      <c r="DA22" s="73" t="s">
        <v>3140</v>
      </c>
    </row>
    <row r="23" spans="1:105" ht="12" customHeight="1" x14ac:dyDescent="0.25">
      <c r="A23" s="46" t="s">
        <v>35</v>
      </c>
      <c r="B23" s="229">
        <v>0.29119417071783021</v>
      </c>
      <c r="C23" s="229">
        <v>2.0421799913467482</v>
      </c>
      <c r="D23" s="229">
        <v>0.89129656610566277</v>
      </c>
      <c r="E23" s="229">
        <v>0.6940522091719874</v>
      </c>
      <c r="F23" s="229">
        <v>1.6817950027242889</v>
      </c>
      <c r="G23" s="229">
        <v>1.3507867476378721</v>
      </c>
      <c r="H23" s="229">
        <v>0.83441383576124495</v>
      </c>
      <c r="I23" s="229">
        <v>2.2135924929113289</v>
      </c>
      <c r="J23" s="229">
        <v>1.3731146293966461</v>
      </c>
      <c r="K23" s="229">
        <v>1.293550364180418</v>
      </c>
      <c r="L23" s="229">
        <v>1.4050117272795719</v>
      </c>
      <c r="M23" s="229">
        <v>14.21903484736759</v>
      </c>
      <c r="N23" s="229">
        <v>6.0690425125453498</v>
      </c>
      <c r="O23" s="229">
        <v>1.6447702288716819</v>
      </c>
      <c r="P23" s="229">
        <v>1.392180333079283</v>
      </c>
      <c r="Q23" s="229">
        <v>4.8357427696735433</v>
      </c>
      <c r="R23" s="229">
        <v>19.088900491632359</v>
      </c>
      <c r="S23" s="229">
        <v>1.5605571632663311</v>
      </c>
      <c r="T23" s="229">
        <v>3.5655693335478018</v>
      </c>
      <c r="U23" s="229">
        <v>1.885944460256912</v>
      </c>
      <c r="V23" s="229">
        <v>10.123347243546529</v>
      </c>
      <c r="W23" s="229">
        <v>1.1348007707268699</v>
      </c>
      <c r="X23" s="229">
        <v>1.232642552041749</v>
      </c>
      <c r="Y23" s="229">
        <v>1.192877957897104</v>
      </c>
      <c r="DA23" s="73" t="s">
        <v>3141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3142</v>
      </c>
    </row>
    <row r="25" spans="1:105" ht="12" customHeight="1" x14ac:dyDescent="0.25">
      <c r="A25" s="46" t="s">
        <v>38</v>
      </c>
      <c r="B25" s="229">
        <v>0</v>
      </c>
      <c r="C25" s="229">
        <v>0</v>
      </c>
      <c r="D25" s="229">
        <v>0</v>
      </c>
      <c r="E25" s="229">
        <v>0</v>
      </c>
      <c r="F25" s="229">
        <v>0</v>
      </c>
      <c r="G25" s="229">
        <v>0</v>
      </c>
      <c r="H25" s="229">
        <v>0</v>
      </c>
      <c r="I25" s="229">
        <v>0</v>
      </c>
      <c r="J25" s="229">
        <v>0</v>
      </c>
      <c r="K25" s="229">
        <v>0</v>
      </c>
      <c r="L25" s="229">
        <v>0</v>
      </c>
      <c r="M25" s="229">
        <v>0</v>
      </c>
      <c r="N25" s="229">
        <v>0</v>
      </c>
      <c r="O25" s="229">
        <v>0</v>
      </c>
      <c r="P25" s="229">
        <v>0</v>
      </c>
      <c r="Q25" s="229">
        <v>0</v>
      </c>
      <c r="R25" s="229">
        <v>0</v>
      </c>
      <c r="S25" s="229">
        <v>0</v>
      </c>
      <c r="T25" s="229">
        <v>0</v>
      </c>
      <c r="U25" s="229">
        <v>0</v>
      </c>
      <c r="V25" s="229">
        <v>0</v>
      </c>
      <c r="W25" s="229">
        <v>0</v>
      </c>
      <c r="X25" s="229">
        <v>0</v>
      </c>
      <c r="Y25" s="229">
        <v>0</v>
      </c>
      <c r="DA25" s="73" t="s">
        <v>3143</v>
      </c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3144</v>
      </c>
    </row>
    <row r="27" spans="1:105" ht="12" customHeight="1" x14ac:dyDescent="0.25">
      <c r="A27" s="57" t="s">
        <v>3069</v>
      </c>
      <c r="B27" s="261">
        <f t="shared" ref="B27:Y27" si="0">B28+B34</f>
        <v>68.587424955265803</v>
      </c>
      <c r="C27" s="261">
        <f t="shared" si="0"/>
        <v>69.786383593684008</v>
      </c>
      <c r="D27" s="261">
        <f t="shared" si="0"/>
        <v>71.936496655085818</v>
      </c>
      <c r="E27" s="261">
        <f t="shared" si="0"/>
        <v>65.366687794164278</v>
      </c>
      <c r="F27" s="261">
        <f t="shared" si="0"/>
        <v>43.969245014684347</v>
      </c>
      <c r="G27" s="261">
        <f t="shared" si="0"/>
        <v>62.813395808872635</v>
      </c>
      <c r="H27" s="261">
        <f t="shared" si="0"/>
        <v>70.553426818712779</v>
      </c>
      <c r="I27" s="261">
        <f t="shared" si="0"/>
        <v>66.512211202153139</v>
      </c>
      <c r="J27" s="261">
        <f t="shared" si="0"/>
        <v>63.664589867047638</v>
      </c>
      <c r="K27" s="261">
        <f t="shared" si="0"/>
        <v>54.015814504429656</v>
      </c>
      <c r="L27" s="261">
        <f t="shared" si="0"/>
        <v>42.455901317894856</v>
      </c>
      <c r="M27" s="261">
        <f t="shared" si="0"/>
        <v>37.177483070722701</v>
      </c>
      <c r="N27" s="261">
        <f t="shared" si="0"/>
        <v>47.18046193738568</v>
      </c>
      <c r="O27" s="261">
        <f t="shared" si="0"/>
        <v>32.602932998635659</v>
      </c>
      <c r="P27" s="261">
        <f t="shared" si="0"/>
        <v>46.965723567218816</v>
      </c>
      <c r="Q27" s="261">
        <f t="shared" si="0"/>
        <v>51.784024157921912</v>
      </c>
      <c r="R27" s="261">
        <f t="shared" si="0"/>
        <v>51.882762314140685</v>
      </c>
      <c r="S27" s="261">
        <f t="shared" si="0"/>
        <v>77.914779734488306</v>
      </c>
      <c r="T27" s="261">
        <f t="shared" si="0"/>
        <v>75.668706521327266</v>
      </c>
      <c r="U27" s="261">
        <f t="shared" si="0"/>
        <v>62.721468841590735</v>
      </c>
      <c r="V27" s="261">
        <f t="shared" si="0"/>
        <v>44.332320747506692</v>
      </c>
      <c r="W27" s="261">
        <f t="shared" si="0"/>
        <v>29.468225869490396</v>
      </c>
      <c r="X27" s="261">
        <f t="shared" si="0"/>
        <v>23.889151846750423</v>
      </c>
      <c r="Y27" s="261">
        <f t="shared" si="0"/>
        <v>21.034437211613927</v>
      </c>
      <c r="DA27" s="70"/>
    </row>
    <row r="28" spans="1:105" ht="12" customHeight="1" x14ac:dyDescent="0.25">
      <c r="A28" s="60" t="s">
        <v>3070</v>
      </c>
      <c r="B28" s="262">
        <v>66.206567239120574</v>
      </c>
      <c r="C28" s="262">
        <v>67.135977784350573</v>
      </c>
      <c r="D28" s="262">
        <v>69.397940133381155</v>
      </c>
      <c r="E28" s="262">
        <v>63.252072249560648</v>
      </c>
      <c r="F28" s="262">
        <v>42.708615634519113</v>
      </c>
      <c r="G28" s="262">
        <v>61.533457765143723</v>
      </c>
      <c r="H28" s="262">
        <v>69.186156012251857</v>
      </c>
      <c r="I28" s="262">
        <v>64.985247701709881</v>
      </c>
      <c r="J28" s="262">
        <v>60.886268472636431</v>
      </c>
      <c r="K28" s="262">
        <v>50.702618107038958</v>
      </c>
      <c r="L28" s="262">
        <v>40.478198681211317</v>
      </c>
      <c r="M28" s="262">
        <v>32.788153384648417</v>
      </c>
      <c r="N28" s="262">
        <v>45.845911424782607</v>
      </c>
      <c r="O28" s="262">
        <v>31.3347377450092</v>
      </c>
      <c r="P28" s="262">
        <v>43.324956734362793</v>
      </c>
      <c r="Q28" s="262">
        <v>47.589748748448663</v>
      </c>
      <c r="R28" s="262">
        <v>47.31439144891683</v>
      </c>
      <c r="S28" s="262">
        <v>73.916792349245142</v>
      </c>
      <c r="T28" s="262">
        <v>75.302964898255979</v>
      </c>
      <c r="U28" s="262">
        <v>61.471281705380648</v>
      </c>
      <c r="V28" s="262">
        <v>43.024886225568942</v>
      </c>
      <c r="W28" s="262">
        <v>27.104520001453029</v>
      </c>
      <c r="X28" s="262">
        <v>21.556441882919469</v>
      </c>
      <c r="Y28" s="262">
        <v>18.769863060652341</v>
      </c>
      <c r="DA28" s="72" t="s">
        <v>3145</v>
      </c>
    </row>
    <row r="29" spans="1:105" ht="12" customHeight="1" x14ac:dyDescent="0.25">
      <c r="A29" s="59" t="s">
        <v>28</v>
      </c>
      <c r="B29" s="230">
        <v>0</v>
      </c>
      <c r="C29" s="230">
        <v>0</v>
      </c>
      <c r="D29" s="230">
        <v>0</v>
      </c>
      <c r="E29" s="230">
        <v>0</v>
      </c>
      <c r="F29" s="230">
        <v>0</v>
      </c>
      <c r="G29" s="230">
        <v>0</v>
      </c>
      <c r="H29" s="230">
        <v>0</v>
      </c>
      <c r="I29" s="230">
        <v>0.1071766761831091</v>
      </c>
      <c r="J29" s="230">
        <v>0.1082031285160258</v>
      </c>
      <c r="K29" s="230">
        <v>1.1854812694583119</v>
      </c>
      <c r="L29" s="230">
        <v>0.4460225080914027</v>
      </c>
      <c r="M29" s="230">
        <v>0.26359199043947651</v>
      </c>
      <c r="N29" s="230">
        <v>0</v>
      </c>
      <c r="O29" s="230">
        <v>3.7911848681507059</v>
      </c>
      <c r="P29" s="230">
        <v>10.559051383373591</v>
      </c>
      <c r="Q29" s="230">
        <v>11.2977208808606</v>
      </c>
      <c r="R29" s="230">
        <v>0.55790807293102573</v>
      </c>
      <c r="S29" s="230">
        <v>39.258344550342663</v>
      </c>
      <c r="T29" s="230">
        <v>39.92226570326455</v>
      </c>
      <c r="U29" s="230">
        <v>32.723164889418861</v>
      </c>
      <c r="V29" s="230">
        <v>16.79949566670432</v>
      </c>
      <c r="W29" s="230">
        <v>11.87574330164697</v>
      </c>
      <c r="X29" s="230">
        <v>5.0699997760325051</v>
      </c>
      <c r="Y29" s="230">
        <v>0</v>
      </c>
      <c r="DA29" s="71" t="s">
        <v>3146</v>
      </c>
    </row>
    <row r="30" spans="1:105" ht="12" customHeight="1" x14ac:dyDescent="0.25">
      <c r="A30" s="59" t="s">
        <v>31</v>
      </c>
      <c r="B30" s="230">
        <v>20.342240824598921</v>
      </c>
      <c r="C30" s="230">
        <v>20.347737244180308</v>
      </c>
      <c r="D30" s="230">
        <v>21.175478238653739</v>
      </c>
      <c r="E30" s="230">
        <v>21.333735914666072</v>
      </c>
      <c r="F30" s="230">
        <v>19.37724383630729</v>
      </c>
      <c r="G30" s="230">
        <v>18.08041891683667</v>
      </c>
      <c r="H30" s="230">
        <v>17.286643956209559</v>
      </c>
      <c r="I30" s="230">
        <v>16.316893913992349</v>
      </c>
      <c r="J30" s="230">
        <v>16.06746547144142</v>
      </c>
      <c r="K30" s="230">
        <v>14.48477934013966</v>
      </c>
      <c r="L30" s="230">
        <v>10.193591941586581</v>
      </c>
      <c r="M30" s="230">
        <v>3.5848273391654519</v>
      </c>
      <c r="N30" s="230">
        <v>6.22832660580388</v>
      </c>
      <c r="O30" s="230">
        <v>2.509603634715913</v>
      </c>
      <c r="P30" s="230">
        <v>3.642746370080248</v>
      </c>
      <c r="Q30" s="230">
        <v>3.8604498690729412</v>
      </c>
      <c r="R30" s="230">
        <v>5.0103682566110894</v>
      </c>
      <c r="S30" s="230">
        <v>5.9635358830557257</v>
      </c>
      <c r="T30" s="230">
        <v>6.5685697733477761</v>
      </c>
      <c r="U30" s="230">
        <v>7.2769778797934848</v>
      </c>
      <c r="V30" s="230">
        <v>5.8142388433031877</v>
      </c>
      <c r="W30" s="230">
        <v>4.4033347090189006</v>
      </c>
      <c r="X30" s="230">
        <v>4.9692531630449457</v>
      </c>
      <c r="Y30" s="230">
        <v>5.4098042075767072</v>
      </c>
      <c r="DA30" s="71" t="s">
        <v>3147</v>
      </c>
    </row>
    <row r="31" spans="1:105" ht="12" customHeight="1" x14ac:dyDescent="0.25">
      <c r="A31" s="59" t="s">
        <v>159</v>
      </c>
      <c r="B31" s="230">
        <v>29.879651762890411</v>
      </c>
      <c r="C31" s="230">
        <v>29.80545256144865</v>
      </c>
      <c r="D31" s="230">
        <v>30.5743868893606</v>
      </c>
      <c r="E31" s="230">
        <v>35.900121217536039</v>
      </c>
      <c r="F31" s="230">
        <v>17.52235734831331</v>
      </c>
      <c r="G31" s="230">
        <v>37.379016671212611</v>
      </c>
      <c r="H31" s="230">
        <v>41.722563613967772</v>
      </c>
      <c r="I31" s="230">
        <v>36.495108934371487</v>
      </c>
      <c r="J31" s="230">
        <v>35.672310763199732</v>
      </c>
      <c r="K31" s="230">
        <v>28.693794774670501</v>
      </c>
      <c r="L31" s="230">
        <v>24.014271336201311</v>
      </c>
      <c r="M31" s="230">
        <v>16.50744943443231</v>
      </c>
      <c r="N31" s="230">
        <v>20.319359819646301</v>
      </c>
      <c r="O31" s="230">
        <v>12.594555983149821</v>
      </c>
      <c r="P31" s="230">
        <v>13.436094626423641</v>
      </c>
      <c r="Q31" s="230">
        <v>14.45745571756559</v>
      </c>
      <c r="R31" s="230">
        <v>14.34731226786235</v>
      </c>
      <c r="S31" s="230">
        <v>9.3782401761113636</v>
      </c>
      <c r="T31" s="230">
        <v>9.360302879936194</v>
      </c>
      <c r="U31" s="230">
        <v>2.5823503244263502</v>
      </c>
      <c r="V31" s="230">
        <v>2.153437013462014</v>
      </c>
      <c r="W31" s="230">
        <v>2.3485743144284439</v>
      </c>
      <c r="X31" s="230">
        <v>3.284222915866946</v>
      </c>
      <c r="Y31" s="230">
        <v>4.5727340127971674</v>
      </c>
      <c r="DA31" s="71" t="s">
        <v>3148</v>
      </c>
    </row>
    <row r="32" spans="1:105" ht="12" customHeight="1" x14ac:dyDescent="0.25">
      <c r="A32" s="59" t="s">
        <v>32</v>
      </c>
      <c r="B32" s="230">
        <v>15.818634071480471</v>
      </c>
      <c r="C32" s="230">
        <v>15.818634071480769</v>
      </c>
      <c r="D32" s="230">
        <v>17.137308678730879</v>
      </c>
      <c r="E32" s="230">
        <v>5.6166943708379673</v>
      </c>
      <c r="F32" s="230">
        <v>4.8081065214300107</v>
      </c>
      <c r="G32" s="230">
        <v>5.2932505847810969</v>
      </c>
      <c r="H32" s="230">
        <v>9.6945572583040391</v>
      </c>
      <c r="I32" s="230">
        <v>9.6865233040882917</v>
      </c>
      <c r="J32" s="230">
        <v>8.2562436524897205</v>
      </c>
      <c r="K32" s="230">
        <v>5.6050277033042804</v>
      </c>
      <c r="L32" s="230">
        <v>5.0275713588142183</v>
      </c>
      <c r="M32" s="230">
        <v>4.3690809817154586</v>
      </c>
      <c r="N32" s="230">
        <v>15.608761388783019</v>
      </c>
      <c r="O32" s="230">
        <v>11.506691606809889</v>
      </c>
      <c r="P32" s="230">
        <v>14.89759913070732</v>
      </c>
      <c r="Q32" s="230">
        <v>15.121405723209049</v>
      </c>
      <c r="R32" s="230">
        <v>16.40548060441931</v>
      </c>
      <c r="S32" s="230">
        <v>16.599929699564409</v>
      </c>
      <c r="T32" s="230">
        <v>15.054018086295679</v>
      </c>
      <c r="U32" s="230">
        <v>15.00648369255018</v>
      </c>
      <c r="V32" s="230">
        <v>11.300800310592651</v>
      </c>
      <c r="W32" s="230">
        <v>6.4805067431762504</v>
      </c>
      <c r="X32" s="230">
        <v>6.8435791413902356</v>
      </c>
      <c r="Y32" s="230">
        <v>7.6194432852746736</v>
      </c>
      <c r="DA32" s="71" t="s">
        <v>3149</v>
      </c>
    </row>
    <row r="33" spans="1:105" ht="12" customHeight="1" x14ac:dyDescent="0.25">
      <c r="A33" s="59" t="s">
        <v>35</v>
      </c>
      <c r="B33" s="230">
        <v>0.1660405801507592</v>
      </c>
      <c r="C33" s="230">
        <v>1.16415390724084</v>
      </c>
      <c r="D33" s="230">
        <v>0.51076632663595112</v>
      </c>
      <c r="E33" s="230">
        <v>0.40152074652058373</v>
      </c>
      <c r="F33" s="230">
        <v>1.0009079284685081</v>
      </c>
      <c r="G33" s="230">
        <v>0.78077159231334681</v>
      </c>
      <c r="H33" s="230">
        <v>0.4823911837704748</v>
      </c>
      <c r="I33" s="230">
        <v>2.3795448730746411</v>
      </c>
      <c r="J33" s="230">
        <v>0.78204545698954309</v>
      </c>
      <c r="K33" s="230">
        <v>0.73353501946620525</v>
      </c>
      <c r="L33" s="230">
        <v>0.79674153651780177</v>
      </c>
      <c r="M33" s="230">
        <v>8.0632036388957253</v>
      </c>
      <c r="N33" s="230">
        <v>3.6894636105494012</v>
      </c>
      <c r="O33" s="230">
        <v>0.93270165218286616</v>
      </c>
      <c r="P33" s="230">
        <v>0.78946522377797934</v>
      </c>
      <c r="Q33" s="230">
        <v>2.8527165577404872</v>
      </c>
      <c r="R33" s="230">
        <v>10.99332224709306</v>
      </c>
      <c r="S33" s="230">
        <v>2.7167420401709719</v>
      </c>
      <c r="T33" s="230">
        <v>4.3978084554117904</v>
      </c>
      <c r="U33" s="230">
        <v>3.8823049191917729</v>
      </c>
      <c r="V33" s="230">
        <v>6.9569143915067784</v>
      </c>
      <c r="W33" s="230">
        <v>1.996360933182465</v>
      </c>
      <c r="X33" s="230">
        <v>1.389386886584832</v>
      </c>
      <c r="Y33" s="230">
        <v>1.16788155500379</v>
      </c>
      <c r="DA33" s="71" t="s">
        <v>3150</v>
      </c>
    </row>
    <row r="34" spans="1:105" ht="12" customHeight="1" x14ac:dyDescent="0.25">
      <c r="A34" s="60" t="s">
        <v>3077</v>
      </c>
      <c r="B34" s="262">
        <v>2.3808577161452238</v>
      </c>
      <c r="C34" s="262">
        <v>2.6504058093334422</v>
      </c>
      <c r="D34" s="262">
        <v>2.5385565217046571</v>
      </c>
      <c r="E34" s="262">
        <v>2.114615544603637</v>
      </c>
      <c r="F34" s="262">
        <v>1.260629380165236</v>
      </c>
      <c r="G34" s="262">
        <v>1.279938043728913</v>
      </c>
      <c r="H34" s="262">
        <v>1.367270806460928</v>
      </c>
      <c r="I34" s="262">
        <v>1.5269635004432629</v>
      </c>
      <c r="J34" s="262">
        <v>2.778321394411206</v>
      </c>
      <c r="K34" s="262">
        <v>3.313196397390695</v>
      </c>
      <c r="L34" s="262">
        <v>1.977702636683542</v>
      </c>
      <c r="M34" s="262">
        <v>4.3893296860742819</v>
      </c>
      <c r="N34" s="262">
        <v>1.3345505126030699</v>
      </c>
      <c r="O34" s="262">
        <v>1.2681952536264569</v>
      </c>
      <c r="P34" s="262">
        <v>3.6407668328560239</v>
      </c>
      <c r="Q34" s="262">
        <v>4.1942754094732466</v>
      </c>
      <c r="R34" s="262">
        <v>4.5683708652238524</v>
      </c>
      <c r="S34" s="262">
        <v>3.997987385243158</v>
      </c>
      <c r="T34" s="262">
        <v>0.36574162307128938</v>
      </c>
      <c r="U34" s="262">
        <v>1.2501871362100889</v>
      </c>
      <c r="V34" s="262">
        <v>1.3074345219377479</v>
      </c>
      <c r="W34" s="262">
        <v>2.3637058680373668</v>
      </c>
      <c r="X34" s="262">
        <v>2.332709963830955</v>
      </c>
      <c r="Y34" s="262">
        <v>2.2645741509615851</v>
      </c>
      <c r="DA34" s="72" t="s">
        <v>3151</v>
      </c>
    </row>
    <row r="35" spans="1:105" ht="12" customHeight="1" x14ac:dyDescent="0.25">
      <c r="A35" s="57" t="s">
        <v>3079</v>
      </c>
      <c r="B35" s="261">
        <f t="shared" ref="B35:Y35" si="1">B36+B42+B53</f>
        <v>9.8566294118642563</v>
      </c>
      <c r="C35" s="261">
        <f t="shared" si="1"/>
        <v>10.374314728885386</v>
      </c>
      <c r="D35" s="261">
        <f t="shared" si="1"/>
        <v>10.361369601308585</v>
      </c>
      <c r="E35" s="261">
        <f t="shared" si="1"/>
        <v>10.841553901194462</v>
      </c>
      <c r="F35" s="261">
        <f t="shared" si="1"/>
        <v>4.7022893726964723</v>
      </c>
      <c r="G35" s="261">
        <f t="shared" si="1"/>
        <v>11.190274061936062</v>
      </c>
      <c r="H35" s="261">
        <f t="shared" si="1"/>
        <v>13.673096839903646</v>
      </c>
      <c r="I35" s="261">
        <f t="shared" si="1"/>
        <v>12.722955100316465</v>
      </c>
      <c r="J35" s="261">
        <f t="shared" si="1"/>
        <v>12.285228241133686</v>
      </c>
      <c r="K35" s="261">
        <f t="shared" si="1"/>
        <v>9.1072126424725646</v>
      </c>
      <c r="L35" s="261">
        <f t="shared" si="1"/>
        <v>6.6856315967021196</v>
      </c>
      <c r="M35" s="261">
        <f t="shared" si="1"/>
        <v>6.8395683441680735</v>
      </c>
      <c r="N35" s="261">
        <f t="shared" si="1"/>
        <v>10.361186008902088</v>
      </c>
      <c r="O35" s="261">
        <f t="shared" si="1"/>
        <v>2.4235262964171063</v>
      </c>
      <c r="P35" s="261">
        <f t="shared" si="1"/>
        <v>2.10736810331721</v>
      </c>
      <c r="Q35" s="261">
        <f t="shared" si="1"/>
        <v>3.4851648238525867</v>
      </c>
      <c r="R35" s="261">
        <f t="shared" si="1"/>
        <v>6.9462316496348384</v>
      </c>
      <c r="S35" s="261">
        <f t="shared" si="1"/>
        <v>3.0838065455022923</v>
      </c>
      <c r="T35" s="261">
        <f t="shared" si="1"/>
        <v>3.1949603254596792</v>
      </c>
      <c r="U35" s="261">
        <f t="shared" si="1"/>
        <v>1.7742065921101426</v>
      </c>
      <c r="V35" s="261">
        <f t="shared" si="1"/>
        <v>3.562987986701784</v>
      </c>
      <c r="W35" s="261">
        <f t="shared" si="1"/>
        <v>0.75497516146157029</v>
      </c>
      <c r="X35" s="261">
        <f t="shared" si="1"/>
        <v>0.99531840875908006</v>
      </c>
      <c r="Y35" s="261">
        <f t="shared" si="1"/>
        <v>0.7280100952703803</v>
      </c>
      <c r="DA35" s="70"/>
    </row>
    <row r="36" spans="1:105" ht="12" customHeight="1" x14ac:dyDescent="0.25">
      <c r="A36" s="60" t="s">
        <v>3080</v>
      </c>
      <c r="B36" s="262">
        <v>4.5943968723956852</v>
      </c>
      <c r="C36" s="262">
        <v>4.8285830723691694</v>
      </c>
      <c r="D36" s="262">
        <v>4.8251999838955806</v>
      </c>
      <c r="E36" s="262">
        <v>5.0737704540272706</v>
      </c>
      <c r="F36" s="262">
        <v>2.1872229289413831</v>
      </c>
      <c r="G36" s="262">
        <v>5.2899588411278167</v>
      </c>
      <c r="H36" s="262">
        <v>6.4780218775711393</v>
      </c>
      <c r="I36" s="262">
        <v>6.0229601459381756</v>
      </c>
      <c r="J36" s="262">
        <v>5.7394091471612807</v>
      </c>
      <c r="K36" s="262">
        <v>4.1852799952330271</v>
      </c>
      <c r="L36" s="262">
        <v>3.0982934734286061</v>
      </c>
      <c r="M36" s="262">
        <v>3.0327473373735621</v>
      </c>
      <c r="N36" s="262">
        <v>4.869469497131159</v>
      </c>
      <c r="O36" s="262">
        <v>1.0915171366663301</v>
      </c>
      <c r="P36" s="262">
        <v>0.79464420653907775</v>
      </c>
      <c r="Q36" s="262">
        <v>1.4224756757683179</v>
      </c>
      <c r="R36" s="262">
        <v>3.0755955120566938</v>
      </c>
      <c r="S36" s="262">
        <v>1.245294375460358</v>
      </c>
      <c r="T36" s="262">
        <v>1.519120500508693</v>
      </c>
      <c r="U36" s="262">
        <v>0.78297921647582225</v>
      </c>
      <c r="V36" s="262">
        <v>1.638693837278246</v>
      </c>
      <c r="W36" s="262">
        <v>0.21918055176525439</v>
      </c>
      <c r="X36" s="262">
        <v>0.34097251022946728</v>
      </c>
      <c r="Y36" s="262">
        <v>0.21583062785850729</v>
      </c>
      <c r="DA36" s="72" t="s">
        <v>3152</v>
      </c>
    </row>
    <row r="37" spans="1:105" ht="12" customHeight="1" x14ac:dyDescent="0.25">
      <c r="A37" s="59" t="s">
        <v>28</v>
      </c>
      <c r="B37" s="230">
        <v>0</v>
      </c>
      <c r="C37" s="230">
        <v>0</v>
      </c>
      <c r="D37" s="230">
        <v>0</v>
      </c>
      <c r="E37" s="230">
        <v>0</v>
      </c>
      <c r="F37" s="230">
        <v>0</v>
      </c>
      <c r="G37" s="230">
        <v>0</v>
      </c>
      <c r="H37" s="230">
        <v>0</v>
      </c>
      <c r="I37" s="230">
        <v>1.850073576970335E-2</v>
      </c>
      <c r="J37" s="230">
        <v>1.867792099383778E-2</v>
      </c>
      <c r="K37" s="230">
        <v>0.2046366477041133</v>
      </c>
      <c r="L37" s="230">
        <v>7.6991980563396872E-2</v>
      </c>
      <c r="M37" s="230">
        <v>4.5500998349671543E-2</v>
      </c>
      <c r="N37" s="230">
        <v>0</v>
      </c>
      <c r="O37" s="230">
        <v>1.4677159760726829E-2</v>
      </c>
      <c r="P37" s="230">
        <v>0</v>
      </c>
      <c r="Q37" s="230">
        <v>0</v>
      </c>
      <c r="R37" s="230">
        <v>0</v>
      </c>
      <c r="S37" s="230">
        <v>0</v>
      </c>
      <c r="T37" s="230">
        <v>0.14443977600310959</v>
      </c>
      <c r="U37" s="230">
        <v>0</v>
      </c>
      <c r="V37" s="230">
        <v>0</v>
      </c>
      <c r="W37" s="230">
        <v>0</v>
      </c>
      <c r="X37" s="230">
        <v>0</v>
      </c>
      <c r="Y37" s="230">
        <v>0</v>
      </c>
      <c r="DA37" s="71" t="s">
        <v>3153</v>
      </c>
    </row>
    <row r="38" spans="1:105" ht="12" customHeight="1" x14ac:dyDescent="0.25">
      <c r="A38" s="59" t="s">
        <v>31</v>
      </c>
      <c r="B38" s="230">
        <v>2.1076680758559001</v>
      </c>
      <c r="C38" s="230">
        <v>2.1664580003636851</v>
      </c>
      <c r="D38" s="230">
        <v>2.17248761435261</v>
      </c>
      <c r="E38" s="230">
        <v>2.0841148229363942</v>
      </c>
      <c r="F38" s="230">
        <v>2.0144471555747949</v>
      </c>
      <c r="G38" s="230">
        <v>1.964122691590237</v>
      </c>
      <c r="H38" s="230">
        <v>1.8849475542446179</v>
      </c>
      <c r="I38" s="230">
        <v>1.7753957659034929</v>
      </c>
      <c r="J38" s="230">
        <v>1.732339665697799</v>
      </c>
      <c r="K38" s="230">
        <v>1.3752422679937379</v>
      </c>
      <c r="L38" s="230">
        <v>0.85952641749507919</v>
      </c>
      <c r="M38" s="230">
        <v>0</v>
      </c>
      <c r="N38" s="230">
        <v>0.91110283604383835</v>
      </c>
      <c r="O38" s="230">
        <v>0.3056087285174236</v>
      </c>
      <c r="P38" s="230">
        <v>9.5503101370721197E-2</v>
      </c>
      <c r="Q38" s="230">
        <v>0.15601052219723929</v>
      </c>
      <c r="R38" s="230">
        <v>0.2118302247091231</v>
      </c>
      <c r="S38" s="230">
        <v>0.31402479217783008</v>
      </c>
      <c r="T38" s="230">
        <v>0.38045875911686372</v>
      </c>
      <c r="U38" s="230">
        <v>0.45560753517129449</v>
      </c>
      <c r="V38" s="230">
        <v>0.36852872414808702</v>
      </c>
      <c r="W38" s="230">
        <v>7.38323590572839E-2</v>
      </c>
      <c r="X38" s="230">
        <v>0.1052448990476835</v>
      </c>
      <c r="Y38" s="230">
        <v>4.3854990643580623E-2</v>
      </c>
      <c r="DA38" s="71" t="s">
        <v>3154</v>
      </c>
    </row>
    <row r="39" spans="1:105" ht="12" customHeight="1" x14ac:dyDescent="0.25">
      <c r="A39" s="59" t="s">
        <v>159</v>
      </c>
      <c r="B39" s="230">
        <v>2.4580670297280469</v>
      </c>
      <c r="C39" s="230">
        <v>2.4611699332555781</v>
      </c>
      <c r="D39" s="230">
        <v>2.5645443726831938</v>
      </c>
      <c r="E39" s="230">
        <v>2.9203455022272049</v>
      </c>
      <c r="F39" s="230">
        <v>0</v>
      </c>
      <c r="G39" s="230">
        <v>3.1910601008644428</v>
      </c>
      <c r="H39" s="230">
        <v>3.905743024602808</v>
      </c>
      <c r="I39" s="230">
        <v>3.4279707713915419</v>
      </c>
      <c r="J39" s="230">
        <v>3.3140115416477558</v>
      </c>
      <c r="K39" s="230">
        <v>2.1235686265779532</v>
      </c>
      <c r="L39" s="230">
        <v>1.713434098222411</v>
      </c>
      <c r="M39" s="230">
        <v>1.29937585838463</v>
      </c>
      <c r="N39" s="230">
        <v>2.339257708088569</v>
      </c>
      <c r="O39" s="230">
        <v>0.47702546779293981</v>
      </c>
      <c r="P39" s="230">
        <v>0.51846357756202399</v>
      </c>
      <c r="Q39" s="230">
        <v>0.54736714402464492</v>
      </c>
      <c r="R39" s="230">
        <v>0.66767294193430615</v>
      </c>
      <c r="S39" s="230">
        <v>0.60732238201128386</v>
      </c>
      <c r="T39" s="230">
        <v>0.55284806763786065</v>
      </c>
      <c r="U39" s="230">
        <v>5.1748046246619911E-2</v>
      </c>
      <c r="V39" s="230">
        <v>2.52166767205729E-2</v>
      </c>
      <c r="W39" s="230">
        <v>4.2639076938282158E-2</v>
      </c>
      <c r="X39" s="230">
        <v>3.8027316264885647E-2</v>
      </c>
      <c r="Y39" s="230">
        <v>9.8002934599831313E-3</v>
      </c>
      <c r="DA39" s="71" t="s">
        <v>3155</v>
      </c>
    </row>
    <row r="40" spans="1:105" ht="12" customHeight="1" x14ac:dyDescent="0.25">
      <c r="A40" s="59" t="s">
        <v>32</v>
      </c>
      <c r="B40" s="230">
        <v>0</v>
      </c>
      <c r="C40" s="230">
        <v>0</v>
      </c>
      <c r="D40" s="230">
        <v>0</v>
      </c>
      <c r="E40" s="230">
        <v>0</v>
      </c>
      <c r="F40" s="230">
        <v>0</v>
      </c>
      <c r="G40" s="230">
        <v>0</v>
      </c>
      <c r="H40" s="230">
        <v>0.60406139200142961</v>
      </c>
      <c r="I40" s="230">
        <v>0.63058961386735912</v>
      </c>
      <c r="J40" s="230">
        <v>0.53938407684154999</v>
      </c>
      <c r="K40" s="230">
        <v>0.35521033650174721</v>
      </c>
      <c r="L40" s="230">
        <v>0.31080821191547908</v>
      </c>
      <c r="M40" s="230">
        <v>0.29600794773464112</v>
      </c>
      <c r="N40" s="230">
        <v>0.98223725832058062</v>
      </c>
      <c r="O40" s="230">
        <v>0.1332037096827213</v>
      </c>
      <c r="P40" s="230">
        <v>4.4400792549419379E-2</v>
      </c>
      <c r="Q40" s="230">
        <v>0.2266647942221828</v>
      </c>
      <c r="R40" s="230">
        <v>0.29843552895077252</v>
      </c>
      <c r="S40" s="230">
        <v>0.25610886152498052</v>
      </c>
      <c r="T40" s="230">
        <v>0.2024735248254633</v>
      </c>
      <c r="U40" s="230">
        <v>0.20601906068191489</v>
      </c>
      <c r="V40" s="230">
        <v>0.25467218648725642</v>
      </c>
      <c r="W40" s="230">
        <v>4.5123427992838652E-2</v>
      </c>
      <c r="X40" s="230">
        <v>0.10847177691050219</v>
      </c>
      <c r="Y40" s="230">
        <v>6.7207583614106878E-2</v>
      </c>
      <c r="DA40" s="71" t="s">
        <v>3156</v>
      </c>
    </row>
    <row r="41" spans="1:105" ht="12" customHeight="1" x14ac:dyDescent="0.25">
      <c r="A41" s="59" t="s">
        <v>35</v>
      </c>
      <c r="B41" s="230">
        <v>2.8661766811738189E-2</v>
      </c>
      <c r="C41" s="230">
        <v>0.20095513874990689</v>
      </c>
      <c r="D41" s="230">
        <v>8.8167996859777303E-2</v>
      </c>
      <c r="E41" s="230">
        <v>6.9310128863672174E-2</v>
      </c>
      <c r="F41" s="230">
        <v>0.17277577336658789</v>
      </c>
      <c r="G41" s="230">
        <v>0.13477604867313719</v>
      </c>
      <c r="H41" s="230">
        <v>8.326990672228432E-2</v>
      </c>
      <c r="I41" s="230">
        <v>0.17050325900607771</v>
      </c>
      <c r="J41" s="230">
        <v>0.13499594198033779</v>
      </c>
      <c r="K41" s="230">
        <v>0.12662211645547591</v>
      </c>
      <c r="L41" s="230">
        <v>0.13753276523223951</v>
      </c>
      <c r="M41" s="230">
        <v>1.391862532904619</v>
      </c>
      <c r="N41" s="230">
        <v>0.63687169467817062</v>
      </c>
      <c r="O41" s="230">
        <v>0.1610020709125187</v>
      </c>
      <c r="P41" s="230">
        <v>0.1362767350569131</v>
      </c>
      <c r="Q41" s="230">
        <v>0.49243321532425088</v>
      </c>
      <c r="R41" s="230">
        <v>1.8976568164624921</v>
      </c>
      <c r="S41" s="230">
        <v>6.7838339746263313E-2</v>
      </c>
      <c r="T41" s="230">
        <v>0.23890037292539559</v>
      </c>
      <c r="U41" s="230">
        <v>6.9604574375992947E-2</v>
      </c>
      <c r="V41" s="230">
        <v>0.99027624992232999</v>
      </c>
      <c r="W41" s="230">
        <v>5.7585687776849678E-2</v>
      </c>
      <c r="X41" s="230">
        <v>8.922851800639596E-2</v>
      </c>
      <c r="Y41" s="230">
        <v>9.4967760140836702E-2</v>
      </c>
      <c r="DA41" s="71" t="s">
        <v>3157</v>
      </c>
    </row>
    <row r="42" spans="1:105" ht="12" customHeight="1" x14ac:dyDescent="0.25">
      <c r="A42" s="60" t="s">
        <v>3087</v>
      </c>
      <c r="B42" s="262">
        <v>4.9654242475534884</v>
      </c>
      <c r="C42" s="262">
        <v>5.2153203027358099</v>
      </c>
      <c r="D42" s="262">
        <v>5.2197018923458511</v>
      </c>
      <c r="E42" s="262">
        <v>5.5041660862494313</v>
      </c>
      <c r="F42" s="262">
        <v>2.357910789081775</v>
      </c>
      <c r="G42" s="262">
        <v>5.7407524624207387</v>
      </c>
      <c r="H42" s="262">
        <v>7.0246249140582773</v>
      </c>
      <c r="I42" s="262">
        <v>6.5096369059699919</v>
      </c>
      <c r="J42" s="262">
        <v>6.1994612155178048</v>
      </c>
      <c r="K42" s="262">
        <v>4.5088948765150834</v>
      </c>
      <c r="L42" s="262">
        <v>3.3407889332360718</v>
      </c>
      <c r="M42" s="262">
        <v>3.2596276831694508</v>
      </c>
      <c r="N42" s="262">
        <v>5.3253455205798046</v>
      </c>
      <c r="O42" s="262">
        <v>1.1739103097056249</v>
      </c>
      <c r="P42" s="262">
        <v>0.85884974142933312</v>
      </c>
      <c r="Q42" s="262">
        <v>1.5398121564584251</v>
      </c>
      <c r="R42" s="262">
        <v>3.301122745766949</v>
      </c>
      <c r="S42" s="262">
        <v>1.3401053148715549</v>
      </c>
      <c r="T42" s="262">
        <v>1.6302448506314799</v>
      </c>
      <c r="U42" s="262">
        <v>0.8353734974472995</v>
      </c>
      <c r="V42" s="262">
        <v>1.761303558001112</v>
      </c>
      <c r="W42" s="262">
        <v>0.24112454330624289</v>
      </c>
      <c r="X42" s="262">
        <v>0.36353991915384648</v>
      </c>
      <c r="Y42" s="262">
        <v>0.22986760093452341</v>
      </c>
      <c r="DA42" s="72" t="s">
        <v>3158</v>
      </c>
    </row>
    <row r="43" spans="1:105" ht="12" customHeight="1" x14ac:dyDescent="0.25">
      <c r="A43" s="64" t="s">
        <v>28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1.9415295326498709E-2</v>
      </c>
      <c r="J43" s="229">
        <v>1.9678373695448718E-2</v>
      </c>
      <c r="K43" s="229">
        <v>0.21653683066874571</v>
      </c>
      <c r="L43" s="229">
        <v>8.146927564124927E-2</v>
      </c>
      <c r="M43" s="229">
        <v>4.814700634242091E-2</v>
      </c>
      <c r="N43" s="229">
        <v>0</v>
      </c>
      <c r="O43" s="229">
        <v>1.55306769020276E-2</v>
      </c>
      <c r="P43" s="229">
        <v>0</v>
      </c>
      <c r="Q43" s="229">
        <v>0</v>
      </c>
      <c r="R43" s="229">
        <v>0</v>
      </c>
      <c r="S43" s="229">
        <v>0</v>
      </c>
      <c r="T43" s="229">
        <v>0.1527276783979559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3159</v>
      </c>
    </row>
    <row r="44" spans="1:105" ht="12" customHeight="1" x14ac:dyDescent="0.25">
      <c r="A44" s="64" t="s">
        <v>30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3160</v>
      </c>
    </row>
    <row r="45" spans="1:105" ht="12" customHeight="1" x14ac:dyDescent="0.25">
      <c r="A45" s="64" t="s">
        <v>31</v>
      </c>
      <c r="B45" s="229">
        <v>2.2400822858457459</v>
      </c>
      <c r="C45" s="229">
        <v>2.3031764456127211</v>
      </c>
      <c r="D45" s="229">
        <v>2.2974739952545429</v>
      </c>
      <c r="E45" s="229">
        <v>2.1832281022507711</v>
      </c>
      <c r="F45" s="229">
        <v>2.0512950264614549</v>
      </c>
      <c r="G45" s="229">
        <v>2.0593241871472681</v>
      </c>
      <c r="H45" s="229">
        <v>1.975944424668157</v>
      </c>
      <c r="I45" s="229">
        <v>1.8817313787848271</v>
      </c>
      <c r="J45" s="229">
        <v>1.843321828407942</v>
      </c>
      <c r="K45" s="229">
        <v>1.46972141392321</v>
      </c>
      <c r="L45" s="229">
        <v>0.91857588370093013</v>
      </c>
      <c r="M45" s="229">
        <v>0</v>
      </c>
      <c r="N45" s="229">
        <v>0.90827564004301875</v>
      </c>
      <c r="O45" s="229">
        <v>0.32660404863730319</v>
      </c>
      <c r="P45" s="229">
        <v>0.1020641645819944</v>
      </c>
      <c r="Q45" s="229">
        <v>0.1602698308018482</v>
      </c>
      <c r="R45" s="229">
        <v>0.22291187348720859</v>
      </c>
      <c r="S45" s="229">
        <v>0.33515227149303112</v>
      </c>
      <c r="T45" s="229">
        <v>0.40629920986381463</v>
      </c>
      <c r="U45" s="229">
        <v>0.48586540882926288</v>
      </c>
      <c r="V45" s="229">
        <v>0.37641221007095149</v>
      </c>
      <c r="W45" s="229">
        <v>6.94979470494764E-2</v>
      </c>
      <c r="X45" s="229">
        <v>0.11247522377436921</v>
      </c>
      <c r="Y45" s="229">
        <v>4.6750973105821547E-2</v>
      </c>
      <c r="DA45" s="73" t="s">
        <v>3161</v>
      </c>
    </row>
    <row r="46" spans="1:105" ht="12" customHeight="1" x14ac:dyDescent="0.25">
      <c r="A46" s="64" t="s">
        <v>159</v>
      </c>
      <c r="B46" s="229">
        <v>2.6621764603141331</v>
      </c>
      <c r="C46" s="229">
        <v>2.666244056291565</v>
      </c>
      <c r="D46" s="229">
        <v>2.7636616754672141</v>
      </c>
      <c r="E46" s="229">
        <v>3.1174038598918061</v>
      </c>
      <c r="F46" s="229">
        <v>0</v>
      </c>
      <c r="G46" s="229">
        <v>3.4093568024401519</v>
      </c>
      <c r="H46" s="229">
        <v>4.1721554676149566</v>
      </c>
      <c r="I46" s="229">
        <v>3.7023793974126629</v>
      </c>
      <c r="J46" s="229">
        <v>3.593382893907914</v>
      </c>
      <c r="K46" s="229">
        <v>2.312615720791328</v>
      </c>
      <c r="L46" s="229">
        <v>1.865969661867956</v>
      </c>
      <c r="M46" s="229">
        <v>1.415050589704459</v>
      </c>
      <c r="N46" s="229">
        <v>2.3763461390841938</v>
      </c>
      <c r="O46" s="229">
        <v>0.51949185075949977</v>
      </c>
      <c r="P46" s="229">
        <v>0.56461891794841768</v>
      </c>
      <c r="Q46" s="229">
        <v>0.57300442542126873</v>
      </c>
      <c r="R46" s="229">
        <v>0.7159627286324618</v>
      </c>
      <c r="S46" s="229">
        <v>0.66050921366081172</v>
      </c>
      <c r="T46" s="229">
        <v>0.60162454976135848</v>
      </c>
      <c r="U46" s="229">
        <v>5.6234184715990433E-2</v>
      </c>
      <c r="V46" s="229">
        <v>2.624590623088098E-2</v>
      </c>
      <c r="W46" s="229">
        <v>4.0899159988477173E-2</v>
      </c>
      <c r="X46" s="229">
        <v>4.1412633579633512E-2</v>
      </c>
      <c r="Y46" s="229">
        <v>1.0646137617466399E-2</v>
      </c>
      <c r="DA46" s="73" t="s">
        <v>3162</v>
      </c>
    </row>
    <row r="47" spans="1:105" ht="12" customHeight="1" x14ac:dyDescent="0.25">
      <c r="A47" s="64" t="s">
        <v>32</v>
      </c>
      <c r="B47" s="229">
        <v>0</v>
      </c>
      <c r="C47" s="229">
        <v>0</v>
      </c>
      <c r="D47" s="229">
        <v>0</v>
      </c>
      <c r="E47" s="229">
        <v>0</v>
      </c>
      <c r="F47" s="229">
        <v>0</v>
      </c>
      <c r="G47" s="229">
        <v>0</v>
      </c>
      <c r="H47" s="229">
        <v>0.62556909669539329</v>
      </c>
      <c r="I47" s="229">
        <v>0.66027980371759598</v>
      </c>
      <c r="J47" s="229">
        <v>0.56700252213439084</v>
      </c>
      <c r="K47" s="229">
        <v>0.37502494668631742</v>
      </c>
      <c r="L47" s="229">
        <v>0.32814594938652319</v>
      </c>
      <c r="M47" s="229">
        <v>0.31252008573619861</v>
      </c>
      <c r="N47" s="229">
        <v>0.96735398426761687</v>
      </c>
      <c r="O47" s="229">
        <v>0.1406341792138037</v>
      </c>
      <c r="P47" s="229">
        <v>4.6877590958264062E-2</v>
      </c>
      <c r="Q47" s="229">
        <v>0.23003859750491121</v>
      </c>
      <c r="R47" s="229">
        <v>0.31025197358915241</v>
      </c>
      <c r="S47" s="229">
        <v>0.27003595182232032</v>
      </c>
      <c r="T47" s="229">
        <v>0.21361187248460031</v>
      </c>
      <c r="U47" s="229">
        <v>0.21704572588101509</v>
      </c>
      <c r="V47" s="229">
        <v>0.25697603791034312</v>
      </c>
      <c r="W47" s="229">
        <v>4.1961023123701043E-2</v>
      </c>
      <c r="X47" s="229">
        <v>0.1145226311640035</v>
      </c>
      <c r="Y47" s="229">
        <v>7.0779691630951894E-2</v>
      </c>
      <c r="DA47" s="73" t="s">
        <v>3163</v>
      </c>
    </row>
    <row r="48" spans="1:105" ht="12" customHeight="1" x14ac:dyDescent="0.25">
      <c r="A48" s="64" t="s">
        <v>33</v>
      </c>
      <c r="B48" s="229">
        <v>3.2776241720782993E-2</v>
      </c>
      <c r="C48" s="229">
        <v>3.2776241720786657E-2</v>
      </c>
      <c r="D48" s="229">
        <v>6.5549789577696152E-2</v>
      </c>
      <c r="E48" s="229">
        <v>0.13110227301920621</v>
      </c>
      <c r="F48" s="229">
        <v>0.13110227301900471</v>
      </c>
      <c r="G48" s="229">
        <v>0.13110227301937399</v>
      </c>
      <c r="H48" s="229">
        <v>0.1638758208763193</v>
      </c>
      <c r="I48" s="229">
        <v>6.5549789577751538E-2</v>
      </c>
      <c r="J48" s="229">
        <v>3.277624172077629E-2</v>
      </c>
      <c r="K48" s="229">
        <v>0</v>
      </c>
      <c r="L48" s="229">
        <v>0</v>
      </c>
      <c r="M48" s="229">
        <v>0</v>
      </c>
      <c r="N48" s="229">
        <v>0.43999956153682201</v>
      </c>
      <c r="O48" s="229">
        <v>0</v>
      </c>
      <c r="P48" s="229">
        <v>0</v>
      </c>
      <c r="Q48" s="229">
        <v>7.1837267854036241E-2</v>
      </c>
      <c r="R48" s="229">
        <v>5.9863042946014328E-2</v>
      </c>
      <c r="S48" s="229">
        <v>2.1793358718276948E-3</v>
      </c>
      <c r="T48" s="229">
        <v>1.4681558097934769E-3</v>
      </c>
      <c r="U48" s="229">
        <v>2.1793358718379631E-3</v>
      </c>
      <c r="V48" s="229">
        <v>9.263928466602471E-2</v>
      </c>
      <c r="W48" s="229">
        <v>3.4691578934867691E-2</v>
      </c>
      <c r="X48" s="229">
        <v>0</v>
      </c>
      <c r="Y48" s="229">
        <v>6.9501687880060175E-4</v>
      </c>
      <c r="DA48" s="73" t="s">
        <v>3164</v>
      </c>
    </row>
    <row r="49" spans="1:105" ht="12" customHeight="1" x14ac:dyDescent="0.25">
      <c r="A49" s="64" t="s">
        <v>35</v>
      </c>
      <c r="B49" s="229">
        <v>3.038925967282485E-2</v>
      </c>
      <c r="C49" s="229">
        <v>0.21312355911073699</v>
      </c>
      <c r="D49" s="229">
        <v>9.3016432046397299E-2</v>
      </c>
      <c r="E49" s="229">
        <v>7.2431851087648838E-2</v>
      </c>
      <c r="F49" s="229">
        <v>0.17551348960131541</v>
      </c>
      <c r="G49" s="229">
        <v>0.1409691998139449</v>
      </c>
      <c r="H49" s="229">
        <v>8.7080104203451428E-2</v>
      </c>
      <c r="I49" s="229">
        <v>0.18028124115065569</v>
      </c>
      <c r="J49" s="229">
        <v>0.14329935565133289</v>
      </c>
      <c r="K49" s="229">
        <v>0.13499596444548209</v>
      </c>
      <c r="L49" s="229">
        <v>0.14662816263941331</v>
      </c>
      <c r="M49" s="229">
        <v>1.483910001386372</v>
      </c>
      <c r="N49" s="229">
        <v>0.63337019564815344</v>
      </c>
      <c r="O49" s="229">
        <v>0.17164955419299041</v>
      </c>
      <c r="P49" s="229">
        <v>0.1452890679406571</v>
      </c>
      <c r="Q49" s="229">
        <v>0.50466203487636041</v>
      </c>
      <c r="R49" s="229">
        <v>1.9921331271121121</v>
      </c>
      <c r="S49" s="229">
        <v>7.2228542023564768E-2</v>
      </c>
      <c r="T49" s="229">
        <v>0.25451338431395748</v>
      </c>
      <c r="U49" s="229">
        <v>7.4048842149192967E-2</v>
      </c>
      <c r="V49" s="229">
        <v>1.009030119122911</v>
      </c>
      <c r="W49" s="229">
        <v>5.4074834209720681E-2</v>
      </c>
      <c r="X49" s="229">
        <v>9.5129430635840284E-2</v>
      </c>
      <c r="Y49" s="229">
        <v>0.10099578170148291</v>
      </c>
      <c r="DA49" s="73" t="s">
        <v>3165</v>
      </c>
    </row>
    <row r="50" spans="1:105" ht="12" customHeight="1" x14ac:dyDescent="0.25">
      <c r="A50" s="64" t="s">
        <v>36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0</v>
      </c>
      <c r="T50" s="229">
        <v>0</v>
      </c>
      <c r="U50" s="229">
        <v>0</v>
      </c>
      <c r="V50" s="229">
        <v>0</v>
      </c>
      <c r="W50" s="229">
        <v>0</v>
      </c>
      <c r="X50" s="229">
        <v>0</v>
      </c>
      <c r="Y50" s="229">
        <v>0</v>
      </c>
      <c r="DA50" s="73" t="s">
        <v>3166</v>
      </c>
    </row>
    <row r="51" spans="1:105" ht="12" customHeight="1" x14ac:dyDescent="0.25">
      <c r="A51" s="64" t="s">
        <v>38</v>
      </c>
      <c r="B51" s="229">
        <v>0</v>
      </c>
      <c r="C51" s="229">
        <v>0</v>
      </c>
      <c r="D51" s="229">
        <v>0</v>
      </c>
      <c r="E51" s="229">
        <v>0</v>
      </c>
      <c r="F51" s="229">
        <v>0</v>
      </c>
      <c r="G51" s="229">
        <v>0</v>
      </c>
      <c r="H51" s="229">
        <v>0</v>
      </c>
      <c r="I51" s="229">
        <v>0</v>
      </c>
      <c r="J51" s="229">
        <v>0</v>
      </c>
      <c r="K51" s="229">
        <v>0</v>
      </c>
      <c r="L51" s="229">
        <v>0</v>
      </c>
      <c r="M51" s="229">
        <v>0</v>
      </c>
      <c r="N51" s="229">
        <v>0</v>
      </c>
      <c r="O51" s="229">
        <v>0</v>
      </c>
      <c r="P51" s="229">
        <v>0</v>
      </c>
      <c r="Q51" s="229">
        <v>0</v>
      </c>
      <c r="R51" s="229">
        <v>0</v>
      </c>
      <c r="S51" s="229">
        <v>0</v>
      </c>
      <c r="T51" s="229">
        <v>0</v>
      </c>
      <c r="U51" s="229">
        <v>0</v>
      </c>
      <c r="V51" s="229">
        <v>0</v>
      </c>
      <c r="W51" s="229">
        <v>0</v>
      </c>
      <c r="X51" s="229">
        <v>0</v>
      </c>
      <c r="Y51" s="229">
        <v>0</v>
      </c>
      <c r="DA51" s="73" t="s">
        <v>3167</v>
      </c>
    </row>
    <row r="52" spans="1:105" ht="12" customHeight="1" x14ac:dyDescent="0.25">
      <c r="A52" s="64" t="s">
        <v>39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J52" s="229">
        <v>0</v>
      </c>
      <c r="K52" s="229">
        <v>0</v>
      </c>
      <c r="L52" s="229">
        <v>0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</v>
      </c>
      <c r="S52" s="229">
        <v>0</v>
      </c>
      <c r="T52" s="229">
        <v>0</v>
      </c>
      <c r="U52" s="229">
        <v>0</v>
      </c>
      <c r="V52" s="229">
        <v>0</v>
      </c>
      <c r="W52" s="229">
        <v>0</v>
      </c>
      <c r="X52" s="229">
        <v>0</v>
      </c>
      <c r="Y52" s="229">
        <v>0</v>
      </c>
      <c r="DA52" s="73" t="s">
        <v>3168</v>
      </c>
    </row>
    <row r="53" spans="1:105" ht="12" customHeight="1" x14ac:dyDescent="0.25">
      <c r="A53" s="60" t="s">
        <v>3099</v>
      </c>
      <c r="B53" s="262">
        <v>0.2968082919150834</v>
      </c>
      <c r="C53" s="262">
        <v>0.33041135378040781</v>
      </c>
      <c r="D53" s="262">
        <v>0.31646772506715209</v>
      </c>
      <c r="E53" s="262">
        <v>0.26361736091776011</v>
      </c>
      <c r="F53" s="262">
        <v>0.1571556546733141</v>
      </c>
      <c r="G53" s="262">
        <v>0.159562758387507</v>
      </c>
      <c r="H53" s="262">
        <v>0.1704500482742301</v>
      </c>
      <c r="I53" s="262">
        <v>0.1903580484082977</v>
      </c>
      <c r="J53" s="262">
        <v>0.34635787845459959</v>
      </c>
      <c r="K53" s="262">
        <v>0.41303777072445458</v>
      </c>
      <c r="L53" s="262">
        <v>0.246549190037442</v>
      </c>
      <c r="M53" s="262">
        <v>0.5471933236250609</v>
      </c>
      <c r="N53" s="262">
        <v>0.16637099119112381</v>
      </c>
      <c r="O53" s="262">
        <v>0.15809885004515109</v>
      </c>
      <c r="P53" s="262">
        <v>0.45387415534879921</v>
      </c>
      <c r="Q53" s="262">
        <v>0.52287699162584378</v>
      </c>
      <c r="R53" s="262">
        <v>0.56951339181119565</v>
      </c>
      <c r="S53" s="262">
        <v>0.4984068551703793</v>
      </c>
      <c r="T53" s="262">
        <v>4.5594974319506203E-2</v>
      </c>
      <c r="U53" s="262">
        <v>0.15585387818702079</v>
      </c>
      <c r="V53" s="262">
        <v>0.16299059142242611</v>
      </c>
      <c r="W53" s="262">
        <v>0.29467006639007293</v>
      </c>
      <c r="X53" s="262">
        <v>0.29080597937576619</v>
      </c>
      <c r="Y53" s="262">
        <v>0.28231186647734963</v>
      </c>
      <c r="DA53" s="72" t="s">
        <v>3169</v>
      </c>
    </row>
    <row r="54" spans="1:105" ht="12" customHeight="1" x14ac:dyDescent="0.25">
      <c r="A54" s="57" t="s">
        <v>3101</v>
      </c>
      <c r="B54" s="261">
        <f t="shared" ref="B54:Y54" si="2">B55+B56+B67</f>
        <v>6.2804486789648122</v>
      </c>
      <c r="C54" s="261">
        <f t="shared" si="2"/>
        <v>7.6700935893109987</v>
      </c>
      <c r="D54" s="261">
        <f t="shared" si="2"/>
        <v>7.1529724056016111</v>
      </c>
      <c r="E54" s="261">
        <f t="shared" si="2"/>
        <v>6.4928870507009613</v>
      </c>
      <c r="F54" s="261">
        <f t="shared" si="2"/>
        <v>3.601709401385615</v>
      </c>
      <c r="G54" s="261">
        <f t="shared" si="2"/>
        <v>5.5875780220214555</v>
      </c>
      <c r="H54" s="261">
        <f t="shared" si="2"/>
        <v>6.1322033110549636</v>
      </c>
      <c r="I54" s="261">
        <f t="shared" si="2"/>
        <v>6.5551265060166291</v>
      </c>
      <c r="J54" s="261">
        <f t="shared" si="2"/>
        <v>8.285407755899417</v>
      </c>
      <c r="K54" s="261">
        <f t="shared" si="2"/>
        <v>8.2125048056197585</v>
      </c>
      <c r="L54" s="261">
        <f t="shared" si="2"/>
        <v>5.4108406295248095</v>
      </c>
      <c r="M54" s="261">
        <f t="shared" si="2"/>
        <v>9.5210851114508461</v>
      </c>
      <c r="N54" s="261">
        <f t="shared" si="2"/>
        <v>5.9603031843116003</v>
      </c>
      <c r="O54" s="261">
        <f t="shared" si="2"/>
        <v>2.8990191102992813</v>
      </c>
      <c r="P54" s="261">
        <f t="shared" si="2"/>
        <v>6.499295839343044</v>
      </c>
      <c r="Q54" s="261">
        <f t="shared" si="2"/>
        <v>7.9101238348177212</v>
      </c>
      <c r="R54" s="261">
        <f t="shared" si="2"/>
        <v>9.8214214316779369</v>
      </c>
      <c r="S54" s="261">
        <f t="shared" si="2"/>
        <v>7.3634589617271038</v>
      </c>
      <c r="T54" s="261">
        <f t="shared" si="2"/>
        <v>1.7856289122318814</v>
      </c>
      <c r="U54" s="261">
        <f t="shared" si="2"/>
        <v>2.608114332964437</v>
      </c>
      <c r="V54" s="261">
        <f t="shared" si="2"/>
        <v>3.4101082317856273</v>
      </c>
      <c r="W54" s="261">
        <f t="shared" si="2"/>
        <v>3.9877495537500236</v>
      </c>
      <c r="X54" s="261">
        <f t="shared" si="2"/>
        <v>4.0359681059733727</v>
      </c>
      <c r="Y54" s="261">
        <f t="shared" si="2"/>
        <v>3.826678208711022</v>
      </c>
      <c r="DA54" s="70"/>
    </row>
    <row r="55" spans="1:105" ht="12" customHeight="1" x14ac:dyDescent="0.25">
      <c r="A55" s="60" t="s">
        <v>3102</v>
      </c>
      <c r="B55" s="262">
        <v>1.713913440449558</v>
      </c>
      <c r="C55" s="262">
        <v>2.6322539893175372</v>
      </c>
      <c r="D55" s="262">
        <v>2.2948859025894262</v>
      </c>
      <c r="E55" s="262">
        <v>2.276920065498413</v>
      </c>
      <c r="F55" s="262">
        <v>1.223482659230352</v>
      </c>
      <c r="G55" s="262">
        <v>2.68318628534437</v>
      </c>
      <c r="H55" s="262">
        <v>2.8990847212174078</v>
      </c>
      <c r="I55" s="262">
        <v>3.1398102395734289</v>
      </c>
      <c r="J55" s="262">
        <v>2.8972487594613829</v>
      </c>
      <c r="K55" s="262">
        <v>2.20906814773</v>
      </c>
      <c r="L55" s="262">
        <v>1.7322660858621119</v>
      </c>
      <c r="M55" s="262">
        <v>1.964834448064074</v>
      </c>
      <c r="N55" s="262">
        <v>3.02861861732343</v>
      </c>
      <c r="O55" s="262">
        <v>0.68184890463888681</v>
      </c>
      <c r="P55" s="262">
        <v>0.50166680687379239</v>
      </c>
      <c r="Q55" s="262">
        <v>0.92012999507423365</v>
      </c>
      <c r="R55" s="262">
        <v>1.970335047351186</v>
      </c>
      <c r="S55" s="262">
        <v>0.71926882749586396</v>
      </c>
      <c r="T55" s="262">
        <v>0.95718902719780496</v>
      </c>
      <c r="U55" s="262">
        <v>0.4695275252324555</v>
      </c>
      <c r="V55" s="262">
        <v>1.043696264721532</v>
      </c>
      <c r="W55" s="262">
        <v>0.1402010832371782</v>
      </c>
      <c r="X55" s="262">
        <v>0.220497385758502</v>
      </c>
      <c r="Y55" s="262">
        <v>0.14065995457774569</v>
      </c>
      <c r="DA55" s="72" t="s">
        <v>3170</v>
      </c>
    </row>
    <row r="56" spans="1:105" ht="12" customHeight="1" x14ac:dyDescent="0.25">
      <c r="A56" s="60" t="s">
        <v>3104</v>
      </c>
      <c r="B56" s="262">
        <v>0.72660831182891716</v>
      </c>
      <c r="C56" s="262">
        <v>0.76317649648669295</v>
      </c>
      <c r="D56" s="262">
        <v>0.76381767018524405</v>
      </c>
      <c r="E56" s="262">
        <v>0.80544433437408813</v>
      </c>
      <c r="F56" s="262">
        <v>0.34504152968239271</v>
      </c>
      <c r="G56" s="262">
        <v>0.84006486603888075</v>
      </c>
      <c r="H56" s="262">
        <v>1.0279385195635811</v>
      </c>
      <c r="I56" s="262">
        <v>0.95257848011608848</v>
      </c>
      <c r="J56" s="262">
        <v>0.90718936056182675</v>
      </c>
      <c r="K56" s="262">
        <v>0.65980273408720203</v>
      </c>
      <c r="L56" s="262">
        <v>0.48886960830213388</v>
      </c>
      <c r="M56" s="262">
        <v>0.47699299193327299</v>
      </c>
      <c r="N56" s="262">
        <v>0.7792768806251934</v>
      </c>
      <c r="O56" s="262">
        <v>0.17178249951029531</v>
      </c>
      <c r="P56" s="262">
        <v>0.12567855829079341</v>
      </c>
      <c r="Q56" s="262">
        <v>0.22532622707700439</v>
      </c>
      <c r="R56" s="262">
        <v>0.48306511304116417</v>
      </c>
      <c r="S56" s="262">
        <v>0.19610240977728091</v>
      </c>
      <c r="T56" s="262">
        <v>0.23855956706393511</v>
      </c>
      <c r="U56" s="262">
        <v>0.1222431954381078</v>
      </c>
      <c r="V56" s="262">
        <v>0.25773785704776631</v>
      </c>
      <c r="W56" s="262">
        <v>3.5284617913281448E-2</v>
      </c>
      <c r="X56" s="262">
        <v>5.3198098242853542E-2</v>
      </c>
      <c r="Y56" s="262">
        <v>3.3637349223783142E-2</v>
      </c>
      <c r="DA56" s="72" t="s">
        <v>3171</v>
      </c>
    </row>
    <row r="57" spans="1:105" ht="12" customHeight="1" x14ac:dyDescent="0.25">
      <c r="A57" s="64" t="s">
        <v>28</v>
      </c>
      <c r="B57" s="229">
        <v>0</v>
      </c>
      <c r="C57" s="229">
        <v>0</v>
      </c>
      <c r="D57" s="229">
        <v>0</v>
      </c>
      <c r="E57" s="229">
        <v>0</v>
      </c>
      <c r="F57" s="229">
        <v>0</v>
      </c>
      <c r="G57" s="229">
        <v>0</v>
      </c>
      <c r="H57" s="229">
        <v>0</v>
      </c>
      <c r="I57" s="229">
        <v>2.8411096932548941E-3</v>
      </c>
      <c r="J57" s="229">
        <v>2.879606893093487E-3</v>
      </c>
      <c r="K57" s="229">
        <v>3.1686609871960703E-2</v>
      </c>
      <c r="L57" s="229">
        <v>1.1921690854266771E-2</v>
      </c>
      <c r="M57" s="229">
        <v>7.0455238573661838E-3</v>
      </c>
      <c r="N57" s="229">
        <v>0</v>
      </c>
      <c r="O57" s="229">
        <v>2.2726595679921449E-3</v>
      </c>
      <c r="P57" s="229">
        <v>0</v>
      </c>
      <c r="Q57" s="229">
        <v>0</v>
      </c>
      <c r="R57" s="229">
        <v>0</v>
      </c>
      <c r="S57" s="229">
        <v>0</v>
      </c>
      <c r="T57" s="229">
        <v>2.2349188113174039E-2</v>
      </c>
      <c r="U57" s="229">
        <v>0</v>
      </c>
      <c r="V57" s="229">
        <v>0</v>
      </c>
      <c r="W57" s="229">
        <v>0</v>
      </c>
      <c r="X57" s="229">
        <v>0</v>
      </c>
      <c r="Y57" s="229">
        <v>0</v>
      </c>
      <c r="DA57" s="73" t="s">
        <v>3172</v>
      </c>
    </row>
    <row r="58" spans="1:105" ht="12" customHeight="1" x14ac:dyDescent="0.25">
      <c r="A58" s="64" t="s">
        <v>30</v>
      </c>
      <c r="B58" s="229">
        <v>0</v>
      </c>
      <c r="C58" s="229">
        <v>0</v>
      </c>
      <c r="D58" s="229">
        <v>0</v>
      </c>
      <c r="E58" s="229">
        <v>0</v>
      </c>
      <c r="F58" s="229">
        <v>0</v>
      </c>
      <c r="G58" s="229">
        <v>0</v>
      </c>
      <c r="H58" s="229">
        <v>0</v>
      </c>
      <c r="I58" s="229">
        <v>0</v>
      </c>
      <c r="J58" s="229">
        <v>0</v>
      </c>
      <c r="K58" s="229">
        <v>0</v>
      </c>
      <c r="L58" s="229">
        <v>0</v>
      </c>
      <c r="M58" s="229">
        <v>0</v>
      </c>
      <c r="N58" s="229">
        <v>0</v>
      </c>
      <c r="O58" s="229">
        <v>0</v>
      </c>
      <c r="P58" s="229">
        <v>0</v>
      </c>
      <c r="Q58" s="229">
        <v>0</v>
      </c>
      <c r="R58" s="229">
        <v>0</v>
      </c>
      <c r="S58" s="229">
        <v>0</v>
      </c>
      <c r="T58" s="229">
        <v>0</v>
      </c>
      <c r="U58" s="229">
        <v>0</v>
      </c>
      <c r="V58" s="229">
        <v>0</v>
      </c>
      <c r="W58" s="229">
        <v>0</v>
      </c>
      <c r="X58" s="229">
        <v>0</v>
      </c>
      <c r="Y58" s="229">
        <v>0</v>
      </c>
      <c r="DA58" s="73" t="s">
        <v>3173</v>
      </c>
    </row>
    <row r="59" spans="1:105" ht="12" customHeight="1" x14ac:dyDescent="0.25">
      <c r="A59" s="64" t="s">
        <v>31</v>
      </c>
      <c r="B59" s="229">
        <v>0.32779926284812522</v>
      </c>
      <c r="C59" s="229">
        <v>0.33703205719336837</v>
      </c>
      <c r="D59" s="229">
        <v>0.33619759721140707</v>
      </c>
      <c r="E59" s="229">
        <v>0.31947958656211378</v>
      </c>
      <c r="F59" s="229">
        <v>0.30017334711622878</v>
      </c>
      <c r="G59" s="229">
        <v>0.30134828295261679</v>
      </c>
      <c r="H59" s="229">
        <v>0.28914702371772011</v>
      </c>
      <c r="I59" s="229">
        <v>0.2753604913272048</v>
      </c>
      <c r="J59" s="229">
        <v>0.26973988427208589</v>
      </c>
      <c r="K59" s="229">
        <v>0.21506959771981679</v>
      </c>
      <c r="L59" s="229">
        <v>0.1344184985747281</v>
      </c>
      <c r="M59" s="229">
        <v>0</v>
      </c>
      <c r="N59" s="229">
        <v>0.13291122703405581</v>
      </c>
      <c r="O59" s="229">
        <v>4.7793140039094753E-2</v>
      </c>
      <c r="P59" s="229">
        <v>1.4935414705337879E-2</v>
      </c>
      <c r="Q59" s="229">
        <v>2.3452858283643099E-2</v>
      </c>
      <c r="R59" s="229">
        <v>3.261949271725692E-2</v>
      </c>
      <c r="S59" s="229">
        <v>4.9044032101620547E-2</v>
      </c>
      <c r="T59" s="229">
        <v>5.94552183777705E-2</v>
      </c>
      <c r="U59" s="229">
        <v>7.1098425206957999E-2</v>
      </c>
      <c r="V59" s="229">
        <v>5.5081746669723923E-2</v>
      </c>
      <c r="W59" s="229">
        <v>1.016988347089904E-2</v>
      </c>
      <c r="X59" s="229">
        <v>1.6458902280009818E-2</v>
      </c>
      <c r="Y59" s="229">
        <v>6.8412373145189517E-3</v>
      </c>
      <c r="DA59" s="73" t="s">
        <v>3174</v>
      </c>
    </row>
    <row r="60" spans="1:105" ht="12" customHeight="1" x14ac:dyDescent="0.25">
      <c r="A60" s="64" t="s">
        <v>159</v>
      </c>
      <c r="B60" s="229">
        <v>0.38956581495984188</v>
      </c>
      <c r="C60" s="229">
        <v>0.39016104084569059</v>
      </c>
      <c r="D60" s="229">
        <v>0.4044165099219707</v>
      </c>
      <c r="E60" s="229">
        <v>0.45618087055521722</v>
      </c>
      <c r="F60" s="229">
        <v>0</v>
      </c>
      <c r="G60" s="229">
        <v>0.49890339015121349</v>
      </c>
      <c r="H60" s="229">
        <v>0.61052645048510235</v>
      </c>
      <c r="I60" s="229">
        <v>0.54178243581697116</v>
      </c>
      <c r="J60" s="229">
        <v>0.52583258713166225</v>
      </c>
      <c r="K60" s="229">
        <v>0.33841334013324931</v>
      </c>
      <c r="L60" s="229">
        <v>0.27305402284646291</v>
      </c>
      <c r="M60" s="229">
        <v>0.20706942023015831</v>
      </c>
      <c r="N60" s="229">
        <v>0.34773924046709209</v>
      </c>
      <c r="O60" s="229">
        <v>7.6019102874285427E-2</v>
      </c>
      <c r="P60" s="229">
        <v>8.2622708220613225E-2</v>
      </c>
      <c r="Q60" s="229">
        <v>8.3849789558462479E-2</v>
      </c>
      <c r="R60" s="229">
        <v>0.1047693900154409</v>
      </c>
      <c r="S60" s="229">
        <v>9.6654678585016154E-2</v>
      </c>
      <c r="T60" s="229">
        <v>8.8037874844696107E-2</v>
      </c>
      <c r="U60" s="229">
        <v>8.2289496297710141E-3</v>
      </c>
      <c r="V60" s="229">
        <v>3.8406574479988688E-3</v>
      </c>
      <c r="W60" s="229">
        <v>5.9849205451257019E-3</v>
      </c>
      <c r="X60" s="229">
        <v>6.0600589745202632E-3</v>
      </c>
      <c r="Y60" s="229">
        <v>1.5578874424550899E-3</v>
      </c>
      <c r="DA60" s="73" t="s">
        <v>3175</v>
      </c>
    </row>
    <row r="61" spans="1:105" ht="12" customHeight="1" x14ac:dyDescent="0.25">
      <c r="A61" s="64" t="s">
        <v>32</v>
      </c>
      <c r="B61" s="229">
        <v>0</v>
      </c>
      <c r="C61" s="229">
        <v>0</v>
      </c>
      <c r="D61" s="229">
        <v>0</v>
      </c>
      <c r="E61" s="229">
        <v>0</v>
      </c>
      <c r="F61" s="229">
        <v>0</v>
      </c>
      <c r="G61" s="229">
        <v>0</v>
      </c>
      <c r="H61" s="229">
        <v>9.1541766145388004E-2</v>
      </c>
      <c r="I61" s="229">
        <v>9.6621108206485326E-2</v>
      </c>
      <c r="J61" s="229">
        <v>8.2971509557073372E-2</v>
      </c>
      <c r="K61" s="229">
        <v>5.4878743450720517E-2</v>
      </c>
      <c r="L61" s="229">
        <v>4.8018771897430028E-2</v>
      </c>
      <c r="M61" s="229">
        <v>4.5732183311686221E-2</v>
      </c>
      <c r="N61" s="229">
        <v>0.14155637270994309</v>
      </c>
      <c r="O61" s="229">
        <v>2.0579503069518241E-2</v>
      </c>
      <c r="P61" s="229">
        <v>6.8597657582981494E-3</v>
      </c>
      <c r="Q61" s="229">
        <v>3.3662371764283952E-2</v>
      </c>
      <c r="R61" s="229">
        <v>4.5400282338870883E-2</v>
      </c>
      <c r="S61" s="229">
        <v>3.9515327856105287E-2</v>
      </c>
      <c r="T61" s="229">
        <v>3.1258590266304842E-2</v>
      </c>
      <c r="U61" s="229">
        <v>3.1761078330777119E-2</v>
      </c>
      <c r="V61" s="229">
        <v>3.7604223884498383E-2</v>
      </c>
      <c r="W61" s="229">
        <v>6.1403067803418622E-3</v>
      </c>
      <c r="X61" s="229">
        <v>1.675850673530712E-2</v>
      </c>
      <c r="Y61" s="229">
        <v>1.035744574556282E-2</v>
      </c>
      <c r="DA61" s="73" t="s">
        <v>3176</v>
      </c>
    </row>
    <row r="62" spans="1:105" ht="12" customHeight="1" x14ac:dyDescent="0.25">
      <c r="A62" s="64" t="s">
        <v>33</v>
      </c>
      <c r="B62" s="229">
        <v>4.7962648260254457E-3</v>
      </c>
      <c r="C62" s="229">
        <v>4.7962648260259817E-3</v>
      </c>
      <c r="D62" s="229">
        <v>9.5921354493038232E-3</v>
      </c>
      <c r="E62" s="229">
        <v>1.9184665101346511E-2</v>
      </c>
      <c r="F62" s="229">
        <v>1.9184665101317031E-2</v>
      </c>
      <c r="G62" s="229">
        <v>1.9184665101371082E-2</v>
      </c>
      <c r="H62" s="229">
        <v>2.3980535724654171E-2</v>
      </c>
      <c r="I62" s="229">
        <v>9.5921354493119261E-3</v>
      </c>
      <c r="J62" s="229">
        <v>4.7962648260244638E-3</v>
      </c>
      <c r="K62" s="229">
        <v>0</v>
      </c>
      <c r="L62" s="229">
        <v>0</v>
      </c>
      <c r="M62" s="229">
        <v>0</v>
      </c>
      <c r="N62" s="229">
        <v>6.4386711522435802E-2</v>
      </c>
      <c r="O62" s="229">
        <v>0</v>
      </c>
      <c r="P62" s="229">
        <v>0</v>
      </c>
      <c r="Q62" s="229">
        <v>1.0512204661573731E-2</v>
      </c>
      <c r="R62" s="229">
        <v>8.7599734498772855E-3</v>
      </c>
      <c r="S62" s="229">
        <v>3.1891002254583591E-4</v>
      </c>
      <c r="T62" s="229">
        <v>2.1484049726092709E-4</v>
      </c>
      <c r="U62" s="229">
        <v>3.1891002254733839E-4</v>
      </c>
      <c r="V62" s="229">
        <v>1.3556238275789679E-2</v>
      </c>
      <c r="W62" s="229">
        <v>5.0765429795779637E-3</v>
      </c>
      <c r="X62" s="229">
        <v>0</v>
      </c>
      <c r="Y62" s="229">
        <v>1.017043088003466E-4</v>
      </c>
      <c r="DA62" s="73" t="s">
        <v>3177</v>
      </c>
    </row>
    <row r="63" spans="1:105" ht="12" customHeight="1" x14ac:dyDescent="0.25">
      <c r="A63" s="64" t="s">
        <v>35</v>
      </c>
      <c r="B63" s="229">
        <v>4.4469691949245663E-3</v>
      </c>
      <c r="C63" s="229">
        <v>3.118713362160801E-2</v>
      </c>
      <c r="D63" s="229">
        <v>1.361142760256236E-2</v>
      </c>
      <c r="E63" s="229">
        <v>1.0599212155410711E-2</v>
      </c>
      <c r="F63" s="229">
        <v>2.5683517464846851E-2</v>
      </c>
      <c r="G63" s="229">
        <v>2.0628527833679411E-2</v>
      </c>
      <c r="H63" s="229">
        <v>1.2742743490716101E-2</v>
      </c>
      <c r="I63" s="229">
        <v>2.63811996228604E-2</v>
      </c>
      <c r="J63" s="229">
        <v>2.096950788188719E-2</v>
      </c>
      <c r="K63" s="229">
        <v>1.97544429114547E-2</v>
      </c>
      <c r="L63" s="229">
        <v>2.1456624129246139E-2</v>
      </c>
      <c r="M63" s="229">
        <v>0.21714586453406229</v>
      </c>
      <c r="N63" s="229">
        <v>9.2683328891666569E-2</v>
      </c>
      <c r="O63" s="229">
        <v>2.511809395940471E-2</v>
      </c>
      <c r="P63" s="229">
        <v>2.126066960654413E-2</v>
      </c>
      <c r="Q63" s="229">
        <v>7.3849002809041123E-2</v>
      </c>
      <c r="R63" s="229">
        <v>0.29151597451971828</v>
      </c>
      <c r="S63" s="229">
        <v>1.0569461211993061E-2</v>
      </c>
      <c r="T63" s="229">
        <v>3.7243854964728693E-2</v>
      </c>
      <c r="U63" s="229">
        <v>1.083583224805435E-2</v>
      </c>
      <c r="V63" s="229">
        <v>0.14765499076975541</v>
      </c>
      <c r="W63" s="229">
        <v>7.9129641373368812E-3</v>
      </c>
      <c r="X63" s="229">
        <v>1.3920630253016351E-2</v>
      </c>
      <c r="Y63" s="229">
        <v>1.477907441244594E-2</v>
      </c>
      <c r="DA63" s="73" t="s">
        <v>3178</v>
      </c>
    </row>
    <row r="64" spans="1:105" ht="12" customHeight="1" x14ac:dyDescent="0.25">
      <c r="A64" s="64" t="s">
        <v>36</v>
      </c>
      <c r="B64" s="229">
        <v>0</v>
      </c>
      <c r="C64" s="229">
        <v>0</v>
      </c>
      <c r="D64" s="229">
        <v>0</v>
      </c>
      <c r="E64" s="229">
        <v>0</v>
      </c>
      <c r="F64" s="229">
        <v>0</v>
      </c>
      <c r="G64" s="229">
        <v>0</v>
      </c>
      <c r="H64" s="229">
        <v>0</v>
      </c>
      <c r="I64" s="229">
        <v>0</v>
      </c>
      <c r="J64" s="229">
        <v>0</v>
      </c>
      <c r="K64" s="229">
        <v>0</v>
      </c>
      <c r="L64" s="229">
        <v>0</v>
      </c>
      <c r="M64" s="229">
        <v>0</v>
      </c>
      <c r="N64" s="229">
        <v>0</v>
      </c>
      <c r="O64" s="229">
        <v>0</v>
      </c>
      <c r="P64" s="229">
        <v>0</v>
      </c>
      <c r="Q64" s="229">
        <v>0</v>
      </c>
      <c r="R64" s="229">
        <v>0</v>
      </c>
      <c r="S64" s="229">
        <v>0</v>
      </c>
      <c r="T64" s="229">
        <v>0</v>
      </c>
      <c r="U64" s="229">
        <v>0</v>
      </c>
      <c r="V64" s="229">
        <v>0</v>
      </c>
      <c r="W64" s="229">
        <v>0</v>
      </c>
      <c r="X64" s="229">
        <v>0</v>
      </c>
      <c r="Y64" s="229">
        <v>0</v>
      </c>
      <c r="DA64" s="73" t="s">
        <v>3179</v>
      </c>
    </row>
    <row r="65" spans="1:105" ht="12" customHeight="1" x14ac:dyDescent="0.25">
      <c r="A65" s="64" t="s">
        <v>38</v>
      </c>
      <c r="B65" s="229">
        <v>0</v>
      </c>
      <c r="C65" s="229">
        <v>0</v>
      </c>
      <c r="D65" s="229">
        <v>0</v>
      </c>
      <c r="E65" s="229">
        <v>0</v>
      </c>
      <c r="F65" s="229">
        <v>0</v>
      </c>
      <c r="G65" s="229">
        <v>0</v>
      </c>
      <c r="H65" s="229">
        <v>0</v>
      </c>
      <c r="I65" s="229">
        <v>0</v>
      </c>
      <c r="J65" s="229">
        <v>0</v>
      </c>
      <c r="K65" s="229">
        <v>0</v>
      </c>
      <c r="L65" s="229">
        <v>0</v>
      </c>
      <c r="M65" s="229">
        <v>0</v>
      </c>
      <c r="N65" s="229">
        <v>0</v>
      </c>
      <c r="O65" s="229">
        <v>0</v>
      </c>
      <c r="P65" s="229">
        <v>0</v>
      </c>
      <c r="Q65" s="229">
        <v>0</v>
      </c>
      <c r="R65" s="229">
        <v>0</v>
      </c>
      <c r="S65" s="229">
        <v>0</v>
      </c>
      <c r="T65" s="229">
        <v>0</v>
      </c>
      <c r="U65" s="229">
        <v>0</v>
      </c>
      <c r="V65" s="229">
        <v>0</v>
      </c>
      <c r="W65" s="229">
        <v>0</v>
      </c>
      <c r="X65" s="229">
        <v>0</v>
      </c>
      <c r="Y65" s="229">
        <v>0</v>
      </c>
      <c r="DA65" s="73" t="s">
        <v>3180</v>
      </c>
    </row>
    <row r="66" spans="1:105" ht="12" customHeight="1" x14ac:dyDescent="0.25">
      <c r="A66" s="64" t="s">
        <v>39</v>
      </c>
      <c r="B66" s="229">
        <v>0</v>
      </c>
      <c r="C66" s="229">
        <v>0</v>
      </c>
      <c r="D66" s="229">
        <v>0</v>
      </c>
      <c r="E66" s="229">
        <v>0</v>
      </c>
      <c r="F66" s="229">
        <v>0</v>
      </c>
      <c r="G66" s="229">
        <v>0</v>
      </c>
      <c r="H66" s="229">
        <v>0</v>
      </c>
      <c r="I66" s="229">
        <v>0</v>
      </c>
      <c r="J66" s="229">
        <v>0</v>
      </c>
      <c r="K66" s="229">
        <v>0</v>
      </c>
      <c r="L66" s="229">
        <v>0</v>
      </c>
      <c r="M66" s="229">
        <v>0</v>
      </c>
      <c r="N66" s="229">
        <v>0</v>
      </c>
      <c r="O66" s="229">
        <v>0</v>
      </c>
      <c r="P66" s="229">
        <v>0</v>
      </c>
      <c r="Q66" s="229">
        <v>0</v>
      </c>
      <c r="R66" s="229">
        <v>0</v>
      </c>
      <c r="S66" s="229">
        <v>0</v>
      </c>
      <c r="T66" s="229">
        <v>0</v>
      </c>
      <c r="U66" s="229">
        <v>0</v>
      </c>
      <c r="V66" s="229">
        <v>0</v>
      </c>
      <c r="W66" s="229">
        <v>0</v>
      </c>
      <c r="X66" s="229">
        <v>0</v>
      </c>
      <c r="Y66" s="229">
        <v>0</v>
      </c>
      <c r="DA66" s="73" t="s">
        <v>3181</v>
      </c>
    </row>
    <row r="67" spans="1:105" ht="12" customHeight="1" x14ac:dyDescent="0.25">
      <c r="A67" s="60" t="s">
        <v>3116</v>
      </c>
      <c r="B67" s="262">
        <v>3.8399269266863372</v>
      </c>
      <c r="C67" s="262">
        <v>4.2746631035067688</v>
      </c>
      <c r="D67" s="262">
        <v>4.0942688328269403</v>
      </c>
      <c r="E67" s="262">
        <v>3.4105226508284598</v>
      </c>
      <c r="F67" s="262">
        <v>2.03318521247287</v>
      </c>
      <c r="G67" s="262">
        <v>2.0643268706382041</v>
      </c>
      <c r="H67" s="262">
        <v>2.205180070273975</v>
      </c>
      <c r="I67" s="262">
        <v>2.462737786327112</v>
      </c>
      <c r="J67" s="262">
        <v>4.4809696358762077</v>
      </c>
      <c r="K67" s="262">
        <v>5.3436339238025559</v>
      </c>
      <c r="L67" s="262">
        <v>3.189704935360564</v>
      </c>
      <c r="M67" s="262">
        <v>7.0792576714534992</v>
      </c>
      <c r="N67" s="262">
        <v>2.1524076863629769</v>
      </c>
      <c r="O67" s="262">
        <v>2.0453877061500991</v>
      </c>
      <c r="P67" s="262">
        <v>5.8719504741784583</v>
      </c>
      <c r="Q67" s="262">
        <v>6.7646676126664831</v>
      </c>
      <c r="R67" s="262">
        <v>7.3680212712855866</v>
      </c>
      <c r="S67" s="262">
        <v>6.4480877244539592</v>
      </c>
      <c r="T67" s="262">
        <v>0.58988031797014129</v>
      </c>
      <c r="U67" s="262">
        <v>2.0163436122938738</v>
      </c>
      <c r="V67" s="262">
        <v>2.1086741100163291</v>
      </c>
      <c r="W67" s="262">
        <v>3.812263852599564</v>
      </c>
      <c r="X67" s="262">
        <v>3.7622726219720168</v>
      </c>
      <c r="Y67" s="262">
        <v>3.6523809049094931</v>
      </c>
      <c r="DA67" s="72" t="s">
        <v>3182</v>
      </c>
    </row>
    <row r="68" spans="1:105" ht="12" customHeight="1" x14ac:dyDescent="0.25">
      <c r="A68" s="57" t="s">
        <v>3118</v>
      </c>
      <c r="B68" s="261">
        <v>34.867479392419398</v>
      </c>
      <c r="C68" s="261">
        <v>34.526356557120593</v>
      </c>
      <c r="D68" s="261">
        <v>35.818438277261251</v>
      </c>
      <c r="E68" s="261">
        <v>34.014068480483807</v>
      </c>
      <c r="F68" s="261">
        <v>30.441401833502091</v>
      </c>
      <c r="G68" s="261">
        <v>31.90484899072186</v>
      </c>
      <c r="H68" s="261">
        <v>32.717111491992377</v>
      </c>
      <c r="I68" s="261">
        <v>30.22633184246892</v>
      </c>
      <c r="J68" s="261">
        <v>28.418550666383979</v>
      </c>
      <c r="K68" s="261">
        <v>27.03484041653299</v>
      </c>
      <c r="L68" s="261">
        <v>23.17908029080235</v>
      </c>
      <c r="M68" s="261">
        <v>15.491500169599909</v>
      </c>
      <c r="N68" s="261">
        <v>15.860938466521709</v>
      </c>
      <c r="O68" s="261">
        <v>22.98420384757377</v>
      </c>
      <c r="P68" s="261">
        <v>30.84607511669385</v>
      </c>
      <c r="Q68" s="261">
        <v>30.727718834756011</v>
      </c>
      <c r="R68" s="261">
        <v>26.532506822279039</v>
      </c>
      <c r="S68" s="261">
        <v>31.084604463567629</v>
      </c>
      <c r="T68" s="261">
        <v>34.172233736304349</v>
      </c>
      <c r="U68" s="261">
        <v>19.11691783655337</v>
      </c>
      <c r="V68" s="261">
        <v>14.944714382658001</v>
      </c>
      <c r="W68" s="261">
        <v>14.41597024141363</v>
      </c>
      <c r="X68" s="261">
        <v>14.2892880748233</v>
      </c>
      <c r="Y68" s="261">
        <v>14.765230819349251</v>
      </c>
      <c r="DA68" s="70" t="s">
        <v>3183</v>
      </c>
    </row>
    <row r="69" spans="1:105" ht="12" customHeight="1" x14ac:dyDescent="0.25">
      <c r="A69" s="41" t="s">
        <v>3120</v>
      </c>
      <c r="B69" s="350">
        <v>59.409143270800087</v>
      </c>
      <c r="C69" s="350">
        <v>65.004438911941776</v>
      </c>
      <c r="D69" s="350">
        <v>63.165894947406848</v>
      </c>
      <c r="E69" s="350">
        <v>46.526861187205569</v>
      </c>
      <c r="F69" s="350">
        <v>35.342943126277788</v>
      </c>
      <c r="G69" s="350">
        <v>34.838782164209533</v>
      </c>
      <c r="H69" s="350">
        <v>38.441727406008923</v>
      </c>
      <c r="I69" s="350">
        <v>42.929004996034948</v>
      </c>
      <c r="J69" s="350">
        <v>68.080145649327577</v>
      </c>
      <c r="K69" s="350">
        <v>75.659772734951616</v>
      </c>
      <c r="L69" s="350">
        <v>45.051065676097117</v>
      </c>
      <c r="M69" s="350">
        <v>89.429654091856477</v>
      </c>
      <c r="N69" s="350">
        <v>28.11057272605311</v>
      </c>
      <c r="O69" s="350">
        <v>26.858672299402429</v>
      </c>
      <c r="P69" s="350">
        <v>74.425277249697345</v>
      </c>
      <c r="Q69" s="350">
        <v>85.086114330894318</v>
      </c>
      <c r="R69" s="350">
        <v>92.30937010033638</v>
      </c>
      <c r="S69" s="350">
        <v>95.866323298231364</v>
      </c>
      <c r="T69" s="350">
        <v>27.280054671903979</v>
      </c>
      <c r="U69" s="350">
        <v>47.424938307685579</v>
      </c>
      <c r="V69" s="350">
        <v>49.617983299094931</v>
      </c>
      <c r="W69" s="350">
        <v>70.797403255299187</v>
      </c>
      <c r="X69" s="350">
        <v>69.97488683240519</v>
      </c>
      <c r="Y69" s="350">
        <v>68.015099333967498</v>
      </c>
      <c r="DA69" s="97" t="s">
        <v>3184</v>
      </c>
    </row>
    <row r="70" spans="1:105" ht="12" customHeight="1" x14ac:dyDescent="0.25">
      <c r="A70" s="172"/>
      <c r="B70" s="172"/>
      <c r="C70" s="172"/>
      <c r="D70" s="172"/>
      <c r="E70" s="172"/>
      <c r="F70" s="172"/>
      <c r="G70" s="172"/>
      <c r="H70" s="172"/>
      <c r="I70" s="172"/>
      <c r="J70" s="172"/>
      <c r="K70" s="172"/>
      <c r="L70" s="172"/>
      <c r="M70" s="172"/>
      <c r="N70" s="172"/>
      <c r="O70" s="172"/>
      <c r="P70" s="172"/>
      <c r="Q70" s="172"/>
      <c r="R70" s="172"/>
      <c r="S70" s="172"/>
      <c r="T70" s="172"/>
      <c r="U70" s="172"/>
      <c r="V70" s="172"/>
      <c r="W70" s="172"/>
      <c r="X70" s="172"/>
      <c r="Y70" s="172"/>
      <c r="DA70" s="176"/>
    </row>
    <row r="71" spans="1:105" ht="15" customHeight="1" x14ac:dyDescent="0.25">
      <c r="A71" s="32" t="s">
        <v>101</v>
      </c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7"/>
      <c r="N71" s="257"/>
      <c r="O71" s="257"/>
      <c r="P71" s="257"/>
      <c r="Q71" s="257"/>
      <c r="R71" s="257"/>
      <c r="S71" s="257"/>
      <c r="T71" s="257"/>
      <c r="U71" s="257"/>
      <c r="V71" s="257"/>
      <c r="W71" s="257"/>
      <c r="X71" s="257"/>
      <c r="Y71" s="257"/>
      <c r="DA71" s="88"/>
    </row>
    <row r="72" spans="1:105" ht="12" customHeight="1" x14ac:dyDescent="0.25">
      <c r="A72" s="172"/>
      <c r="B72" s="172"/>
      <c r="C72" s="172"/>
      <c r="D72" s="172"/>
      <c r="E72" s="172"/>
      <c r="F72" s="172"/>
      <c r="G72" s="172"/>
      <c r="H72" s="172"/>
      <c r="I72" s="172"/>
      <c r="J72" s="172"/>
      <c r="K72" s="172"/>
      <c r="L72" s="172"/>
      <c r="M72" s="172"/>
      <c r="N72" s="172"/>
      <c r="O72" s="172"/>
      <c r="P72" s="172"/>
      <c r="Q72" s="172"/>
      <c r="R72" s="172"/>
      <c r="S72" s="172"/>
      <c r="T72" s="172"/>
      <c r="U72" s="172"/>
      <c r="V72" s="172"/>
      <c r="W72" s="172"/>
      <c r="X72" s="172"/>
      <c r="Y72" s="172"/>
      <c r="DA72" s="176"/>
    </row>
    <row r="73" spans="1:105" ht="12" customHeight="1" x14ac:dyDescent="0.25">
      <c r="A73" s="35" t="s">
        <v>27</v>
      </c>
      <c r="B73" s="232">
        <f t="shared" ref="B73:Y73" si="3">SUM(B$74:B$78,B$79,B$81:B$82,B$84:B$86,B$88:B$90,B$91:B$92)</f>
        <v>1</v>
      </c>
      <c r="C73" s="232">
        <f t="shared" si="3"/>
        <v>1</v>
      </c>
      <c r="D73" s="232">
        <f t="shared" si="3"/>
        <v>0.99999999999999978</v>
      </c>
      <c r="E73" s="232">
        <f t="shared" si="3"/>
        <v>1</v>
      </c>
      <c r="F73" s="232">
        <f t="shared" si="3"/>
        <v>1</v>
      </c>
      <c r="G73" s="232">
        <f t="shared" si="3"/>
        <v>1</v>
      </c>
      <c r="H73" s="232">
        <f t="shared" si="3"/>
        <v>1</v>
      </c>
      <c r="I73" s="232">
        <f t="shared" si="3"/>
        <v>1</v>
      </c>
      <c r="J73" s="232">
        <f t="shared" si="3"/>
        <v>0.99999999999999978</v>
      </c>
      <c r="K73" s="232">
        <f t="shared" si="3"/>
        <v>0.99999999999999989</v>
      </c>
      <c r="L73" s="232">
        <f t="shared" si="3"/>
        <v>1.0000000000000002</v>
      </c>
      <c r="M73" s="232">
        <f t="shared" si="3"/>
        <v>0.99999999999999989</v>
      </c>
      <c r="N73" s="232">
        <f t="shared" si="3"/>
        <v>1</v>
      </c>
      <c r="O73" s="232">
        <f t="shared" si="3"/>
        <v>0.99999999999999978</v>
      </c>
      <c r="P73" s="232">
        <f t="shared" si="3"/>
        <v>1.0000000000000002</v>
      </c>
      <c r="Q73" s="232">
        <f t="shared" si="3"/>
        <v>1</v>
      </c>
      <c r="R73" s="232">
        <f t="shared" si="3"/>
        <v>1</v>
      </c>
      <c r="S73" s="232">
        <f t="shared" si="3"/>
        <v>1</v>
      </c>
      <c r="T73" s="232">
        <f t="shared" si="3"/>
        <v>1.0000000000000002</v>
      </c>
      <c r="U73" s="232">
        <f t="shared" si="3"/>
        <v>0.99999999999999967</v>
      </c>
      <c r="V73" s="232">
        <f t="shared" si="3"/>
        <v>1.0000000000000004</v>
      </c>
      <c r="W73" s="232">
        <f t="shared" si="3"/>
        <v>1</v>
      </c>
      <c r="X73" s="232">
        <f t="shared" si="3"/>
        <v>1</v>
      </c>
      <c r="Y73" s="232">
        <f t="shared" si="3"/>
        <v>1.0000000000000002</v>
      </c>
      <c r="DA73" s="95"/>
    </row>
    <row r="74" spans="1:105" ht="12" customHeight="1" x14ac:dyDescent="0.25">
      <c r="A74" s="55" t="s">
        <v>91</v>
      </c>
      <c r="B74" s="299">
        <f t="shared" ref="B74:Y74" si="4">IF(B$6=0,0,B$6/B$5)</f>
        <v>1.3859639338170904E-2</v>
      </c>
      <c r="C74" s="299">
        <f t="shared" si="4"/>
        <v>1.4140727364474585E-2</v>
      </c>
      <c r="D74" s="299">
        <f t="shared" si="4"/>
        <v>1.3951369263152122E-2</v>
      </c>
      <c r="E74" s="299">
        <f t="shared" si="4"/>
        <v>9.2731736072444709E-3</v>
      </c>
      <c r="F74" s="299">
        <f t="shared" si="4"/>
        <v>1.5172452011303504E-2</v>
      </c>
      <c r="G74" s="299">
        <f t="shared" si="4"/>
        <v>1.0369324285586772E-2</v>
      </c>
      <c r="H74" s="299">
        <f t="shared" si="4"/>
        <v>1.0480945202271968E-2</v>
      </c>
      <c r="I74" s="299">
        <f t="shared" si="4"/>
        <v>1.2056691960693129E-2</v>
      </c>
      <c r="J74" s="299">
        <f t="shared" si="4"/>
        <v>1.4714707330918295E-2</v>
      </c>
      <c r="K74" s="299">
        <f t="shared" si="4"/>
        <v>1.5954729710885164E-2</v>
      </c>
      <c r="L74" s="299">
        <f t="shared" si="4"/>
        <v>1.3280346066159581E-2</v>
      </c>
      <c r="M74" s="299">
        <f t="shared" si="4"/>
        <v>1.6847140074941081E-2</v>
      </c>
      <c r="N74" s="299">
        <f t="shared" si="4"/>
        <v>7.0021047459387468E-3</v>
      </c>
      <c r="O74" s="299">
        <f t="shared" si="4"/>
        <v>1.0330627369948621E-2</v>
      </c>
      <c r="P74" s="299">
        <f t="shared" si="4"/>
        <v>1.507278406245705E-2</v>
      </c>
      <c r="Q74" s="299">
        <f t="shared" si="4"/>
        <v>1.4925617154245197E-2</v>
      </c>
      <c r="R74" s="299">
        <f t="shared" si="4"/>
        <v>1.4552057669225085E-2</v>
      </c>
      <c r="S74" s="299">
        <f t="shared" si="4"/>
        <v>1.973424829913786E-2</v>
      </c>
      <c r="T74" s="299">
        <f t="shared" si="4"/>
        <v>1.6843674332509644E-2</v>
      </c>
      <c r="U74" s="299">
        <f t="shared" si="4"/>
        <v>2.409606217172575E-2</v>
      </c>
      <c r="V74" s="299">
        <f t="shared" si="4"/>
        <v>2.7651943726070327E-2</v>
      </c>
      <c r="W74" s="299">
        <f t="shared" si="4"/>
        <v>3.4701825649818677E-2</v>
      </c>
      <c r="X74" s="299">
        <f t="shared" si="4"/>
        <v>3.6125339850160289E-2</v>
      </c>
      <c r="Y74" s="299">
        <f t="shared" si="4"/>
        <v>3.7053804748560966E-2</v>
      </c>
      <c r="DA74" s="67"/>
    </row>
    <row r="75" spans="1:105" ht="12" customHeight="1" x14ac:dyDescent="0.25">
      <c r="A75" s="173" t="s">
        <v>92</v>
      </c>
      <c r="B75" s="233">
        <f t="shared" ref="B75:Y75" si="5">IF(B$7=0,0,B$7/B$5)</f>
        <v>2.0485931447632214E-3</v>
      </c>
      <c r="C75" s="233">
        <f t="shared" si="5"/>
        <v>2.101828895156979E-3</v>
      </c>
      <c r="D75" s="233">
        <f t="shared" si="5"/>
        <v>2.0594216614774853E-3</v>
      </c>
      <c r="E75" s="233">
        <f t="shared" si="5"/>
        <v>1.4645649167934207E-3</v>
      </c>
      <c r="F75" s="233">
        <f t="shared" si="5"/>
        <v>2.1868353730923476E-3</v>
      </c>
      <c r="G75" s="233">
        <f t="shared" si="5"/>
        <v>1.5055011232245751E-3</v>
      </c>
      <c r="H75" s="233">
        <f t="shared" si="5"/>
        <v>1.5083037422558626E-3</v>
      </c>
      <c r="I75" s="233">
        <f t="shared" si="5"/>
        <v>1.7349958936402124E-3</v>
      </c>
      <c r="J75" s="233">
        <f t="shared" si="5"/>
        <v>2.2148537339391717E-3</v>
      </c>
      <c r="K75" s="233">
        <f t="shared" si="5"/>
        <v>2.4843287449979774E-3</v>
      </c>
      <c r="L75" s="233">
        <f t="shared" si="5"/>
        <v>2.0704794536215167E-3</v>
      </c>
      <c r="M75" s="233">
        <f t="shared" si="5"/>
        <v>2.8450093332539608E-3</v>
      </c>
      <c r="N75" s="233">
        <f t="shared" si="5"/>
        <v>1.1488586955578689E-3</v>
      </c>
      <c r="O75" s="233">
        <f t="shared" si="5"/>
        <v>1.6878245875485479E-3</v>
      </c>
      <c r="P75" s="233">
        <f t="shared" si="5"/>
        <v>2.5374515426501514E-3</v>
      </c>
      <c r="Q75" s="233">
        <f t="shared" si="5"/>
        <v>2.5312519872892729E-3</v>
      </c>
      <c r="R75" s="233">
        <f t="shared" si="5"/>
        <v>2.4767230357930336E-3</v>
      </c>
      <c r="S75" s="233">
        <f t="shared" si="5"/>
        <v>2.8604531221446835E-3</v>
      </c>
      <c r="T75" s="233">
        <f t="shared" si="5"/>
        <v>2.013288458870964E-3</v>
      </c>
      <c r="U75" s="233">
        <f t="shared" si="5"/>
        <v>3.0413255152591926E-3</v>
      </c>
      <c r="V75" s="233">
        <f t="shared" si="5"/>
        <v>3.5099976411316867E-3</v>
      </c>
      <c r="W75" s="233">
        <f t="shared" si="5"/>
        <v>4.6360746321251279E-3</v>
      </c>
      <c r="X75" s="233">
        <f t="shared" si="5"/>
        <v>4.8205462584955099E-3</v>
      </c>
      <c r="Y75" s="233">
        <f t="shared" si="5"/>
        <v>4.9480062441812989E-3</v>
      </c>
      <c r="DA75" s="177"/>
    </row>
    <row r="76" spans="1:105" ht="12" customHeight="1" x14ac:dyDescent="0.25">
      <c r="A76" s="173" t="s">
        <v>93</v>
      </c>
      <c r="B76" s="233">
        <f t="shared" ref="B76:Y76" si="6">IF(B$8=0,0,B$8/B$5)</f>
        <v>1.9060965201698355E-2</v>
      </c>
      <c r="C76" s="233">
        <f t="shared" si="6"/>
        <v>1.9776834305552118E-2</v>
      </c>
      <c r="D76" s="233">
        <f t="shared" si="6"/>
        <v>1.9242295627355945E-2</v>
      </c>
      <c r="E76" s="233">
        <f t="shared" si="6"/>
        <v>1.4763806008487073E-2</v>
      </c>
      <c r="F76" s="233">
        <f t="shared" si="6"/>
        <v>1.8987932490638588E-2</v>
      </c>
      <c r="G76" s="233">
        <f t="shared" si="6"/>
        <v>1.325217200812165E-2</v>
      </c>
      <c r="H76" s="233">
        <f t="shared" si="6"/>
        <v>1.3092445126893422E-2</v>
      </c>
      <c r="I76" s="233">
        <f t="shared" si="6"/>
        <v>1.5061511458105454E-2</v>
      </c>
      <c r="J76" s="233">
        <f t="shared" si="6"/>
        <v>2.0577029359490993E-2</v>
      </c>
      <c r="K76" s="233">
        <f t="shared" si="6"/>
        <v>2.4145517694179948E-2</v>
      </c>
      <c r="L76" s="233">
        <f t="shared" si="6"/>
        <v>2.0161342364939102E-2</v>
      </c>
      <c r="M76" s="233">
        <f t="shared" si="6"/>
        <v>3.0532531217913196E-2</v>
      </c>
      <c r="N76" s="233">
        <f t="shared" si="6"/>
        <v>1.1934311103923395E-2</v>
      </c>
      <c r="O76" s="233">
        <f t="shared" si="6"/>
        <v>1.7445427913213511E-2</v>
      </c>
      <c r="P76" s="233">
        <f t="shared" si="6"/>
        <v>2.7138535358903555E-2</v>
      </c>
      <c r="Q76" s="233">
        <f t="shared" si="6"/>
        <v>2.7285753518750684E-2</v>
      </c>
      <c r="R76" s="233">
        <f t="shared" si="6"/>
        <v>2.6818962518816068E-2</v>
      </c>
      <c r="S76" s="233">
        <f t="shared" si="6"/>
        <v>2.8327213168614206E-2</v>
      </c>
      <c r="T76" s="233">
        <f t="shared" si="6"/>
        <v>1.6029006453779984E-2</v>
      </c>
      <c r="U76" s="233">
        <f t="shared" si="6"/>
        <v>2.6256822439139391E-2</v>
      </c>
      <c r="V76" s="233">
        <f t="shared" si="6"/>
        <v>3.0109068703253514E-2</v>
      </c>
      <c r="W76" s="233">
        <f t="shared" si="6"/>
        <v>4.1913987130030639E-2</v>
      </c>
      <c r="X76" s="233">
        <f t="shared" si="6"/>
        <v>4.3599163417942108E-2</v>
      </c>
      <c r="Y76" s="233">
        <f t="shared" si="6"/>
        <v>4.468404116258657E-2</v>
      </c>
      <c r="DA76" s="177"/>
    </row>
    <row r="77" spans="1:105" ht="12" customHeight="1" x14ac:dyDescent="0.25">
      <c r="A77" s="173" t="s">
        <v>94</v>
      </c>
      <c r="B77" s="233">
        <f t="shared" ref="B77:Y77" si="7">IF(B$9=0,0,B$9/B$5)</f>
        <v>5.2068690612417541E-3</v>
      </c>
      <c r="C77" s="233">
        <f t="shared" si="7"/>
        <v>5.2686181505215536E-3</v>
      </c>
      <c r="D77" s="233">
        <f t="shared" si="7"/>
        <v>5.2174623640245362E-3</v>
      </c>
      <c r="E77" s="233">
        <f t="shared" si="7"/>
        <v>3.2954574061841422E-3</v>
      </c>
      <c r="F77" s="233">
        <f t="shared" si="7"/>
        <v>5.9885484807065108E-3</v>
      </c>
      <c r="G77" s="233">
        <f t="shared" si="7"/>
        <v>4.0602683218643101E-3</v>
      </c>
      <c r="H77" s="233">
        <f t="shared" si="7"/>
        <v>4.1348330733284137E-3</v>
      </c>
      <c r="I77" s="233">
        <f t="shared" si="7"/>
        <v>4.7560460052792483E-3</v>
      </c>
      <c r="J77" s="233">
        <f t="shared" si="7"/>
        <v>5.5807762284833225E-3</v>
      </c>
      <c r="K77" s="233">
        <f t="shared" si="7"/>
        <v>5.8692007895990101E-3</v>
      </c>
      <c r="L77" s="233">
        <f t="shared" si="7"/>
        <v>4.8781699541767705E-3</v>
      </c>
      <c r="M77" s="233">
        <f t="shared" si="7"/>
        <v>5.678143840056089E-3</v>
      </c>
      <c r="N77" s="233">
        <f t="shared" si="7"/>
        <v>2.4367631390224071E-3</v>
      </c>
      <c r="O77" s="233">
        <f t="shared" si="7"/>
        <v>3.6117186059730377E-3</v>
      </c>
      <c r="P77" s="233">
        <f t="shared" si="7"/>
        <v>5.0982529853474106E-3</v>
      </c>
      <c r="Q77" s="233">
        <f t="shared" si="7"/>
        <v>5.0074838875227316E-3</v>
      </c>
      <c r="R77" s="233">
        <f t="shared" si="7"/>
        <v>4.8574362558310401E-3</v>
      </c>
      <c r="S77" s="233">
        <f t="shared" si="7"/>
        <v>6.9083851603854588E-3</v>
      </c>
      <c r="T77" s="233">
        <f t="shared" si="7"/>
        <v>6.4921181927857074E-3</v>
      </c>
      <c r="U77" s="233">
        <f t="shared" si="7"/>
        <v>8.9963964826835826E-3</v>
      </c>
      <c r="V77" s="233">
        <f t="shared" si="7"/>
        <v>1.039979601792485E-2</v>
      </c>
      <c r="W77" s="233">
        <f t="shared" si="7"/>
        <v>1.2799732752806908E-2</v>
      </c>
      <c r="X77" s="233">
        <f t="shared" si="7"/>
        <v>1.3313517166155659E-2</v>
      </c>
      <c r="Y77" s="233">
        <f t="shared" si="7"/>
        <v>1.3677468649563148E-2</v>
      </c>
      <c r="DA77" s="177"/>
    </row>
    <row r="78" spans="1:105" ht="12" customHeight="1" x14ac:dyDescent="0.25">
      <c r="A78" s="56" t="s">
        <v>95</v>
      </c>
      <c r="B78" s="300">
        <f t="shared" ref="B78:Y78" si="8">IF(B$10=0,0,B$10/B$5)</f>
        <v>3.3474443364249797E-2</v>
      </c>
      <c r="C78" s="300">
        <f t="shared" si="8"/>
        <v>3.2974081310064594E-2</v>
      </c>
      <c r="D78" s="300">
        <f t="shared" si="8"/>
        <v>3.308884340657494E-2</v>
      </c>
      <c r="E78" s="300">
        <f t="shared" si="8"/>
        <v>3.3407282787372546E-2</v>
      </c>
      <c r="F78" s="300">
        <f t="shared" si="8"/>
        <v>3.5588619140456981E-2</v>
      </c>
      <c r="G78" s="300">
        <f t="shared" si="8"/>
        <v>4.2720948452895625E-2</v>
      </c>
      <c r="H78" s="300">
        <f t="shared" si="8"/>
        <v>4.5599223014686344E-2</v>
      </c>
      <c r="I78" s="300">
        <f t="shared" si="8"/>
        <v>4.5480001267136347E-2</v>
      </c>
      <c r="J78" s="300">
        <f t="shared" si="8"/>
        <v>4.0277765637184146E-2</v>
      </c>
      <c r="K78" s="300">
        <f t="shared" si="8"/>
        <v>3.5945492625894609E-2</v>
      </c>
      <c r="L78" s="300">
        <f t="shared" si="8"/>
        <v>3.5534001139495591E-2</v>
      </c>
      <c r="M78" s="300">
        <f t="shared" si="8"/>
        <v>3.1662074028682152E-2</v>
      </c>
      <c r="N78" s="300">
        <f t="shared" si="8"/>
        <v>4.1266755508656897E-2</v>
      </c>
      <c r="O78" s="300">
        <f t="shared" si="8"/>
        <v>3.2394653553938696E-2</v>
      </c>
      <c r="P78" s="300">
        <f t="shared" si="8"/>
        <v>3.4994881472989577E-2</v>
      </c>
      <c r="Q78" s="300">
        <f t="shared" si="8"/>
        <v>3.3612064091932736E-2</v>
      </c>
      <c r="R78" s="300">
        <f t="shared" si="8"/>
        <v>3.1147607594231786E-2</v>
      </c>
      <c r="S78" s="300">
        <f t="shared" si="8"/>
        <v>3.2728188127881315E-2</v>
      </c>
      <c r="T78" s="300">
        <f t="shared" si="8"/>
        <v>3.35384919240133E-2</v>
      </c>
      <c r="U78" s="300">
        <f t="shared" si="8"/>
        <v>3.9710314447909505E-2</v>
      </c>
      <c r="V78" s="300">
        <f t="shared" si="8"/>
        <v>5.0522356869609999E-2</v>
      </c>
      <c r="W78" s="300">
        <f t="shared" si="8"/>
        <v>6.0202948498954648E-2</v>
      </c>
      <c r="X78" s="300">
        <f t="shared" si="8"/>
        <v>6.2612414810954614E-2</v>
      </c>
      <c r="Y78" s="300">
        <f t="shared" si="8"/>
        <v>6.3566415391859005E-2</v>
      </c>
      <c r="DA78" s="68"/>
    </row>
    <row r="79" spans="1:105" ht="12" customHeight="1" x14ac:dyDescent="0.25">
      <c r="A79" s="174" t="s">
        <v>3057</v>
      </c>
      <c r="B79" s="301">
        <f t="shared" ref="B79:Y79" si="9">IF(B$16=0,0,B$16/B$5)</f>
        <v>0.23880440824509366</v>
      </c>
      <c r="C79" s="301">
        <f t="shared" si="9"/>
        <v>0.23683952219686508</v>
      </c>
      <c r="D79" s="301">
        <f t="shared" si="9"/>
        <v>0.23838732093931558</v>
      </c>
      <c r="E79" s="301">
        <f t="shared" si="9"/>
        <v>0.26788329773747066</v>
      </c>
      <c r="F79" s="301">
        <f t="shared" si="9"/>
        <v>0.20489516258878598</v>
      </c>
      <c r="G79" s="301">
        <f t="shared" si="9"/>
        <v>0.28991900016395605</v>
      </c>
      <c r="H79" s="301">
        <f t="shared" si="9"/>
        <v>0.30406143921404805</v>
      </c>
      <c r="I79" s="301">
        <f t="shared" si="9"/>
        <v>0.29123851974290194</v>
      </c>
      <c r="J79" s="301">
        <f t="shared" si="9"/>
        <v>0.2550115660744951</v>
      </c>
      <c r="K79" s="301">
        <f t="shared" si="9"/>
        <v>0.21386963941251796</v>
      </c>
      <c r="L79" s="301">
        <f t="shared" si="9"/>
        <v>0.22872932187577358</v>
      </c>
      <c r="M79" s="301">
        <f t="shared" si="9"/>
        <v>0.17229833487061727</v>
      </c>
      <c r="N79" s="301">
        <f t="shared" si="9"/>
        <v>0.327309190208464</v>
      </c>
      <c r="O79" s="301">
        <f t="shared" si="9"/>
        <v>0.17674131849982361</v>
      </c>
      <c r="P79" s="301">
        <f t="shared" si="9"/>
        <v>0.11481549240107183</v>
      </c>
      <c r="Q79" s="301">
        <f t="shared" si="9"/>
        <v>0.12871406673437097</v>
      </c>
      <c r="R79" s="301">
        <f t="shared" si="9"/>
        <v>0.17013242476767049</v>
      </c>
      <c r="S79" s="301">
        <f t="shared" si="9"/>
        <v>0.13403339811502871</v>
      </c>
      <c r="T79" s="301">
        <f t="shared" si="9"/>
        <v>0.2028838902787882</v>
      </c>
      <c r="U79" s="301">
        <f t="shared" si="9"/>
        <v>0.16026392703914596</v>
      </c>
      <c r="V79" s="301">
        <f t="shared" si="9"/>
        <v>0.17636991031448959</v>
      </c>
      <c r="W79" s="301">
        <f t="shared" si="9"/>
        <v>7.6047207488528654E-2</v>
      </c>
      <c r="X79" s="301">
        <f t="shared" si="9"/>
        <v>7.2381839922761468E-2</v>
      </c>
      <c r="Y79" s="301">
        <f t="shared" si="9"/>
        <v>6.1886985338896527E-2</v>
      </c>
      <c r="DA79" s="178"/>
    </row>
    <row r="80" spans="1:105" ht="12" customHeight="1" x14ac:dyDescent="0.25">
      <c r="A80" s="174" t="s">
        <v>3069</v>
      </c>
      <c r="B80" s="301">
        <f t="shared" ref="B80:Y80" si="10">IF(B$27=0,0,B$27/B$5)</f>
        <v>0.26344497278331808</v>
      </c>
      <c r="C80" s="301">
        <f t="shared" si="10"/>
        <v>0.25659329544830517</v>
      </c>
      <c r="D80" s="301">
        <f t="shared" si="10"/>
        <v>0.26266934386180268</v>
      </c>
      <c r="E80" s="301">
        <f t="shared" si="10"/>
        <v>0.26825167651065707</v>
      </c>
      <c r="F80" s="301">
        <f t="shared" si="10"/>
        <v>0.267105937503261</v>
      </c>
      <c r="G80" s="301">
        <f t="shared" si="10"/>
        <v>0.27393195689215039</v>
      </c>
      <c r="H80" s="301">
        <f t="shared" si="10"/>
        <v>0.27131626538300874</v>
      </c>
      <c r="I80" s="301">
        <f t="shared" si="10"/>
        <v>0.2634919417863521</v>
      </c>
      <c r="J80" s="301">
        <f t="shared" si="10"/>
        <v>0.23306070956177685</v>
      </c>
      <c r="K80" s="301">
        <f t="shared" si="10"/>
        <v>0.21780465919842937</v>
      </c>
      <c r="L80" s="301">
        <f t="shared" si="10"/>
        <v>0.24043777301609331</v>
      </c>
      <c r="M80" s="301">
        <f t="shared" si="10"/>
        <v>0.17364978711424209</v>
      </c>
      <c r="N80" s="301">
        <f t="shared" si="10"/>
        <v>0.26730578690517665</v>
      </c>
      <c r="O80" s="301">
        <f t="shared" si="10"/>
        <v>0.28149240713413626</v>
      </c>
      <c r="P80" s="301">
        <f t="shared" si="10"/>
        <v>0.23369681307963314</v>
      </c>
      <c r="Q80" s="301">
        <f t="shared" si="10"/>
        <v>0.22795209802317001</v>
      </c>
      <c r="R80" s="301">
        <f t="shared" si="10"/>
        <v>0.20754367288923722</v>
      </c>
      <c r="S80" s="301">
        <f t="shared" si="10"/>
        <v>0.28059504062576224</v>
      </c>
      <c r="T80" s="301">
        <f t="shared" si="10"/>
        <v>0.38456928283279534</v>
      </c>
      <c r="U80" s="301">
        <f t="shared" si="10"/>
        <v>0.34618082677725664</v>
      </c>
      <c r="V80" s="301">
        <f t="shared" si="10"/>
        <v>0.26837691209843495</v>
      </c>
      <c r="W80" s="301">
        <f t="shared" si="10"/>
        <v>0.18992480205479711</v>
      </c>
      <c r="X80" s="301">
        <f t="shared" si="10"/>
        <v>0.16191684460007236</v>
      </c>
      <c r="Y80" s="301">
        <f t="shared" si="10"/>
        <v>0.15026844474417139</v>
      </c>
      <c r="DA80" s="178"/>
    </row>
    <row r="81" spans="1:105" ht="12" customHeight="1" x14ac:dyDescent="0.25">
      <c r="A81" s="62" t="s">
        <v>3070</v>
      </c>
      <c r="B81" s="302">
        <f t="shared" ref="B81:Y81" si="11">IF(B$28=0,0,B$28/B$5)</f>
        <v>0.25430007491552492</v>
      </c>
      <c r="C81" s="302">
        <f t="shared" si="11"/>
        <v>0.24684818005657208</v>
      </c>
      <c r="D81" s="302">
        <f t="shared" si="11"/>
        <v>0.25340004375799896</v>
      </c>
      <c r="E81" s="302">
        <f t="shared" si="11"/>
        <v>0.25957372166610909</v>
      </c>
      <c r="F81" s="302">
        <f t="shared" si="11"/>
        <v>0.25944782119217275</v>
      </c>
      <c r="G81" s="302">
        <f t="shared" si="11"/>
        <v>0.26835009129637494</v>
      </c>
      <c r="H81" s="302">
        <f t="shared" si="11"/>
        <v>0.26605836614688261</v>
      </c>
      <c r="I81" s="302">
        <f t="shared" si="11"/>
        <v>0.25744278824752559</v>
      </c>
      <c r="J81" s="302">
        <f t="shared" si="11"/>
        <v>0.22288994498252851</v>
      </c>
      <c r="K81" s="302">
        <f t="shared" si="11"/>
        <v>0.20444506036960922</v>
      </c>
      <c r="L81" s="302">
        <f t="shared" si="11"/>
        <v>0.22923757697993427</v>
      </c>
      <c r="M81" s="302">
        <f t="shared" si="11"/>
        <v>0.15314796443541581</v>
      </c>
      <c r="N81" s="302">
        <f t="shared" si="11"/>
        <v>0.25974475294562149</v>
      </c>
      <c r="O81" s="302">
        <f t="shared" si="11"/>
        <v>0.27054286051897936</v>
      </c>
      <c r="P81" s="302">
        <f t="shared" si="11"/>
        <v>0.21558071603309792</v>
      </c>
      <c r="Q81" s="302">
        <f t="shared" si="11"/>
        <v>0.20948899294735188</v>
      </c>
      <c r="R81" s="302">
        <f t="shared" si="11"/>
        <v>0.18926907789470038</v>
      </c>
      <c r="S81" s="302">
        <f t="shared" si="11"/>
        <v>0.2661970607225087</v>
      </c>
      <c r="T81" s="302">
        <f t="shared" si="11"/>
        <v>0.38271048280630116</v>
      </c>
      <c r="U81" s="302">
        <f t="shared" si="11"/>
        <v>0.33928062459078434</v>
      </c>
      <c r="V81" s="302">
        <f t="shared" si="11"/>
        <v>0.26046202666378776</v>
      </c>
      <c r="W81" s="302">
        <f t="shared" si="11"/>
        <v>0.1746905503868828</v>
      </c>
      <c r="X81" s="302">
        <f t="shared" si="11"/>
        <v>0.1461061101238697</v>
      </c>
      <c r="Y81" s="302">
        <f t="shared" si="11"/>
        <v>0.13409049654192712</v>
      </c>
      <c r="DA81" s="72"/>
    </row>
    <row r="82" spans="1:105" ht="12" customHeight="1" x14ac:dyDescent="0.25">
      <c r="A82" s="62" t="s">
        <v>3077</v>
      </c>
      <c r="B82" s="302">
        <f t="shared" ref="B82:Y82" si="12">IF(B$34=0,0,B$34/B$5)</f>
        <v>9.1448978677931263E-3</v>
      </c>
      <c r="C82" s="302">
        <f t="shared" si="12"/>
        <v>9.7451153917330995E-3</v>
      </c>
      <c r="D82" s="302">
        <f t="shared" si="12"/>
        <v>9.2693001038037133E-3</v>
      </c>
      <c r="E82" s="302">
        <f t="shared" si="12"/>
        <v>8.6779548445479575E-3</v>
      </c>
      <c r="F82" s="302">
        <f t="shared" si="12"/>
        <v>7.6581163110882563E-3</v>
      </c>
      <c r="G82" s="302">
        <f t="shared" si="12"/>
        <v>5.5818655957754482E-3</v>
      </c>
      <c r="H82" s="302">
        <f t="shared" si="12"/>
        <v>5.2578992361261697E-3</v>
      </c>
      <c r="I82" s="302">
        <f t="shared" si="12"/>
        <v>6.0491535388265067E-3</v>
      </c>
      <c r="J82" s="302">
        <f t="shared" si="12"/>
        <v>1.0170764579248341E-2</v>
      </c>
      <c r="K82" s="302">
        <f t="shared" si="12"/>
        <v>1.3359598828820138E-2</v>
      </c>
      <c r="L82" s="302">
        <f t="shared" si="12"/>
        <v>1.1200196036159073E-2</v>
      </c>
      <c r="M82" s="302">
        <f t="shared" si="12"/>
        <v>2.0501822678826262E-2</v>
      </c>
      <c r="N82" s="302">
        <f t="shared" si="12"/>
        <v>7.5610339595551107E-3</v>
      </c>
      <c r="O82" s="302">
        <f t="shared" si="12"/>
        <v>1.0949546615156885E-2</v>
      </c>
      <c r="P82" s="302">
        <f t="shared" si="12"/>
        <v>1.8116097046535214E-2</v>
      </c>
      <c r="Q82" s="302">
        <f t="shared" si="12"/>
        <v>1.8463105075818137E-2</v>
      </c>
      <c r="R82" s="302">
        <f t="shared" si="12"/>
        <v>1.8274594994536857E-2</v>
      </c>
      <c r="S82" s="302">
        <f t="shared" si="12"/>
        <v>1.4397979903253541E-2</v>
      </c>
      <c r="T82" s="302">
        <f t="shared" si="12"/>
        <v>1.8588000264942444E-3</v>
      </c>
      <c r="U82" s="302">
        <f t="shared" si="12"/>
        <v>6.9002021864723109E-3</v>
      </c>
      <c r="V82" s="302">
        <f t="shared" si="12"/>
        <v>7.9148854346471481E-3</v>
      </c>
      <c r="W82" s="302">
        <f t="shared" si="12"/>
        <v>1.5234251667914296E-2</v>
      </c>
      <c r="X82" s="302">
        <f t="shared" si="12"/>
        <v>1.581073447620265E-2</v>
      </c>
      <c r="Y82" s="302">
        <f t="shared" si="12"/>
        <v>1.6177948202244285E-2</v>
      </c>
      <c r="DA82" s="72"/>
    </row>
    <row r="83" spans="1:105" ht="12" customHeight="1" x14ac:dyDescent="0.25">
      <c r="A83" s="174" t="s">
        <v>3079</v>
      </c>
      <c r="B83" s="301">
        <f t="shared" ref="B83:Y83" si="13">IF(B$35=0,0,B$35/B$5)</f>
        <v>3.7859410363305541E-2</v>
      </c>
      <c r="C83" s="301">
        <f t="shared" si="13"/>
        <v>3.814468478265598E-2</v>
      </c>
      <c r="D83" s="301">
        <f t="shared" si="13"/>
        <v>3.783356545335656E-2</v>
      </c>
      <c r="E83" s="301">
        <f t="shared" si="13"/>
        <v>4.449154620062773E-2</v>
      </c>
      <c r="F83" s="301">
        <f t="shared" si="13"/>
        <v>2.8565635158989987E-2</v>
      </c>
      <c r="G83" s="301">
        <f t="shared" si="13"/>
        <v>4.8801272920713866E-2</v>
      </c>
      <c r="H83" s="301">
        <f t="shared" si="13"/>
        <v>5.2580487413531968E-2</v>
      </c>
      <c r="I83" s="301">
        <f t="shared" si="13"/>
        <v>5.0402716795174503E-2</v>
      </c>
      <c r="J83" s="301">
        <f t="shared" si="13"/>
        <v>4.4973257771491144E-2</v>
      </c>
      <c r="K83" s="301">
        <f t="shared" si="13"/>
        <v>3.6722455526032961E-2</v>
      </c>
      <c r="L83" s="301">
        <f t="shared" si="13"/>
        <v>3.7862307062588384E-2</v>
      </c>
      <c r="M83" s="301">
        <f t="shared" si="13"/>
        <v>3.1946476437330472E-2</v>
      </c>
      <c r="N83" s="301">
        <f t="shared" si="13"/>
        <v>5.8702370974156377E-2</v>
      </c>
      <c r="O83" s="301">
        <f t="shared" si="13"/>
        <v>2.0924628190962996E-2</v>
      </c>
      <c r="P83" s="301">
        <f t="shared" si="13"/>
        <v>1.0486056049494112E-2</v>
      </c>
      <c r="Q83" s="301">
        <f t="shared" si="13"/>
        <v>1.5341616385991392E-2</v>
      </c>
      <c r="R83" s="301">
        <f t="shared" si="13"/>
        <v>2.7786616691219578E-2</v>
      </c>
      <c r="S83" s="301">
        <f t="shared" si="13"/>
        <v>1.1105734057978595E-2</v>
      </c>
      <c r="T83" s="301">
        <f t="shared" si="13"/>
        <v>1.6237671522704809E-2</v>
      </c>
      <c r="U83" s="301">
        <f t="shared" si="13"/>
        <v>9.7924413486163969E-3</v>
      </c>
      <c r="V83" s="301">
        <f t="shared" si="13"/>
        <v>2.1569448600739533E-2</v>
      </c>
      <c r="W83" s="301">
        <f t="shared" si="13"/>
        <v>4.8658683672345862E-3</v>
      </c>
      <c r="X83" s="301">
        <f t="shared" si="13"/>
        <v>6.7461087422640018E-3</v>
      </c>
      <c r="Y83" s="301">
        <f t="shared" si="13"/>
        <v>5.2008496197813083E-3</v>
      </c>
      <c r="DA83" s="178"/>
    </row>
    <row r="84" spans="1:105" ht="12" customHeight="1" x14ac:dyDescent="0.25">
      <c r="A84" s="62" t="s">
        <v>3080</v>
      </c>
      <c r="B84" s="302">
        <f t="shared" ref="B84:Y84" si="14">IF(B$36=0,0,B$36/B$5)</f>
        <v>1.7647123503958237E-2</v>
      </c>
      <c r="C84" s="302">
        <f t="shared" si="14"/>
        <v>1.7753922457120146E-2</v>
      </c>
      <c r="D84" s="302">
        <f t="shared" si="14"/>
        <v>1.7618763391394975E-2</v>
      </c>
      <c r="E84" s="302">
        <f t="shared" si="14"/>
        <v>2.082172856622181E-2</v>
      </c>
      <c r="F84" s="302">
        <f t="shared" si="14"/>
        <v>1.3287019842355842E-2</v>
      </c>
      <c r="G84" s="302">
        <f t="shared" si="14"/>
        <v>2.3069741073040117E-2</v>
      </c>
      <c r="H84" s="302">
        <f t="shared" si="14"/>
        <v>2.4911514325280996E-2</v>
      </c>
      <c r="I84" s="302">
        <f t="shared" si="14"/>
        <v>2.3860302273391958E-2</v>
      </c>
      <c r="J84" s="302">
        <f t="shared" si="14"/>
        <v>2.1010592718749443E-2</v>
      </c>
      <c r="K84" s="302">
        <f t="shared" si="14"/>
        <v>1.6876048086565065E-2</v>
      </c>
      <c r="L84" s="302">
        <f t="shared" si="14"/>
        <v>1.754636598864245E-2</v>
      </c>
      <c r="M84" s="302">
        <f t="shared" si="14"/>
        <v>1.4165454086937096E-2</v>
      </c>
      <c r="N84" s="302">
        <f t="shared" si="14"/>
        <v>2.7588483077355903E-2</v>
      </c>
      <c r="O84" s="302">
        <f t="shared" si="14"/>
        <v>9.4241148868791334E-3</v>
      </c>
      <c r="P84" s="302">
        <f t="shared" si="14"/>
        <v>3.9540712778456024E-3</v>
      </c>
      <c r="Q84" s="302">
        <f t="shared" si="14"/>
        <v>6.2617056119364939E-3</v>
      </c>
      <c r="R84" s="302">
        <f t="shared" si="14"/>
        <v>1.2303130373610156E-2</v>
      </c>
      <c r="S84" s="302">
        <f t="shared" si="14"/>
        <v>4.4846873348557146E-3</v>
      </c>
      <c r="T84" s="302">
        <f t="shared" si="14"/>
        <v>7.7205902978210172E-3</v>
      </c>
      <c r="U84" s="302">
        <f t="shared" si="14"/>
        <v>4.3215249501502963E-3</v>
      </c>
      <c r="V84" s="302">
        <f t="shared" si="14"/>
        <v>9.9202474517015912E-3</v>
      </c>
      <c r="W84" s="302">
        <f t="shared" si="14"/>
        <v>1.412634173928199E-3</v>
      </c>
      <c r="X84" s="302">
        <f t="shared" si="14"/>
        <v>2.3110570566041754E-3</v>
      </c>
      <c r="Y84" s="302">
        <f t="shared" si="14"/>
        <v>1.5418778477490555E-3</v>
      </c>
      <c r="DA84" s="72"/>
    </row>
    <row r="85" spans="1:105" ht="12" customHeight="1" x14ac:dyDescent="0.25">
      <c r="A85" s="62" t="s">
        <v>3087</v>
      </c>
      <c r="B85" s="302">
        <f t="shared" ref="B85:Y85" si="15">IF(B$42=0,0,B$42/B$5)</f>
        <v>1.9072243295436997E-2</v>
      </c>
      <c r="C85" s="302">
        <f t="shared" si="15"/>
        <v>1.9175892980626507E-2</v>
      </c>
      <c r="D85" s="302">
        <f t="shared" si="15"/>
        <v>1.9059249963068126E-2</v>
      </c>
      <c r="E85" s="302">
        <f t="shared" si="15"/>
        <v>2.258798526061051E-2</v>
      </c>
      <c r="F85" s="302">
        <f t="shared" si="15"/>
        <v>1.432392054165142E-2</v>
      </c>
      <c r="G85" s="302">
        <f t="shared" si="15"/>
        <v>2.5035671703681581E-2</v>
      </c>
      <c r="H85" s="302">
        <f t="shared" si="15"/>
        <v>2.7013500028792832E-2</v>
      </c>
      <c r="I85" s="302">
        <f t="shared" si="15"/>
        <v>2.5788300188441315E-2</v>
      </c>
      <c r="J85" s="302">
        <f t="shared" si="15"/>
        <v>2.2694732390589705E-2</v>
      </c>
      <c r="K85" s="302">
        <f t="shared" si="15"/>
        <v>1.8180940544002658E-2</v>
      </c>
      <c r="L85" s="302">
        <f t="shared" si="15"/>
        <v>1.8919674916559274E-2</v>
      </c>
      <c r="M85" s="302">
        <f t="shared" si="15"/>
        <v>1.5225174124275704E-2</v>
      </c>
      <c r="N85" s="302">
        <f t="shared" si="15"/>
        <v>3.0171295838724455E-2</v>
      </c>
      <c r="O85" s="302">
        <f t="shared" si="15"/>
        <v>1.0135494216193495E-2</v>
      </c>
      <c r="P85" s="302">
        <f t="shared" si="15"/>
        <v>4.2735516934821419E-3</v>
      </c>
      <c r="Q85" s="302">
        <f t="shared" si="15"/>
        <v>6.7782181345321978E-3</v>
      </c>
      <c r="R85" s="302">
        <f t="shared" si="15"/>
        <v>1.3205294181646616E-2</v>
      </c>
      <c r="S85" s="302">
        <f t="shared" si="15"/>
        <v>4.8261306333737706E-3</v>
      </c>
      <c r="T85" s="302">
        <f t="shared" si="15"/>
        <v>8.2853549620608598E-3</v>
      </c>
      <c r="U85" s="302">
        <f t="shared" si="15"/>
        <v>4.6107065627639119E-3</v>
      </c>
      <c r="V85" s="302">
        <f t="shared" si="15"/>
        <v>1.0662496395271842E-2</v>
      </c>
      <c r="W85" s="302">
        <f t="shared" si="15"/>
        <v>1.5540647530262563E-3</v>
      </c>
      <c r="X85" s="302">
        <f t="shared" si="15"/>
        <v>2.4640153393961214E-3</v>
      </c>
      <c r="Y85" s="302">
        <f t="shared" si="15"/>
        <v>1.6421569325578524E-3</v>
      </c>
      <c r="DA85" s="72"/>
    </row>
    <row r="86" spans="1:105" ht="12" customHeight="1" x14ac:dyDescent="0.25">
      <c r="A86" s="62" t="s">
        <v>3099</v>
      </c>
      <c r="B86" s="302">
        <f t="shared" ref="B86:Y86" si="16">IF(B$53=0,0,B$53/B$5)</f>
        <v>1.1400435639103115E-3</v>
      </c>
      <c r="C86" s="302">
        <f t="shared" si="16"/>
        <v>1.214869344909338E-3</v>
      </c>
      <c r="D86" s="302">
        <f t="shared" si="16"/>
        <v>1.155552098893452E-3</v>
      </c>
      <c r="E86" s="302">
        <f t="shared" si="16"/>
        <v>1.0818323737954087E-3</v>
      </c>
      <c r="F86" s="302">
        <f t="shared" si="16"/>
        <v>9.5469477498272347E-4</v>
      </c>
      <c r="G86" s="302">
        <f t="shared" si="16"/>
        <v>6.9586014399216831E-4</v>
      </c>
      <c r="H86" s="302">
        <f t="shared" si="16"/>
        <v>6.5547305945814018E-4</v>
      </c>
      <c r="I86" s="302">
        <f t="shared" si="16"/>
        <v>7.5411433334122958E-4</v>
      </c>
      <c r="J86" s="302">
        <f t="shared" si="16"/>
        <v>1.2679326621519952E-3</v>
      </c>
      <c r="K86" s="302">
        <f t="shared" si="16"/>
        <v>1.6654668954652417E-3</v>
      </c>
      <c r="L86" s="302">
        <f t="shared" si="16"/>
        <v>1.3962661573866564E-3</v>
      </c>
      <c r="M86" s="302">
        <f t="shared" si="16"/>
        <v>2.5558482261176722E-3</v>
      </c>
      <c r="N86" s="302">
        <f t="shared" si="16"/>
        <v>9.425920580760171E-4</v>
      </c>
      <c r="O86" s="302">
        <f t="shared" si="16"/>
        <v>1.365019087890368E-3</v>
      </c>
      <c r="P86" s="302">
        <f t="shared" si="16"/>
        <v>2.2584330781663677E-3</v>
      </c>
      <c r="Q86" s="302">
        <f t="shared" si="16"/>
        <v>2.3016926395227006E-3</v>
      </c>
      <c r="R86" s="302">
        <f t="shared" si="16"/>
        <v>2.278192135962807E-3</v>
      </c>
      <c r="S86" s="302">
        <f t="shared" si="16"/>
        <v>1.7949160897491104E-3</v>
      </c>
      <c r="T86" s="302">
        <f t="shared" si="16"/>
        <v>2.3172626282292978E-4</v>
      </c>
      <c r="U86" s="302">
        <f t="shared" si="16"/>
        <v>8.6020983570218846E-4</v>
      </c>
      <c r="V86" s="302">
        <f t="shared" si="16"/>
        <v>9.8670475376610046E-4</v>
      </c>
      <c r="W86" s="302">
        <f t="shared" si="16"/>
        <v>1.8991694402801299E-3</v>
      </c>
      <c r="X86" s="302">
        <f t="shared" si="16"/>
        <v>1.9710363462637041E-3</v>
      </c>
      <c r="Y86" s="302">
        <f t="shared" si="16"/>
        <v>2.016814839474401E-3</v>
      </c>
      <c r="DA86" s="72"/>
    </row>
    <row r="87" spans="1:105" ht="12" customHeight="1" x14ac:dyDescent="0.25">
      <c r="A87" s="174" t="s">
        <v>3101</v>
      </c>
      <c r="B87" s="301">
        <f t="shared" ref="B87:Y87" si="17">IF(B$54=0,0,B$54/B$5)</f>
        <v>2.4123265050059042E-2</v>
      </c>
      <c r="C87" s="301">
        <f t="shared" si="17"/>
        <v>2.8201699086988514E-2</v>
      </c>
      <c r="D87" s="301">
        <f t="shared" si="17"/>
        <v>2.6118405201876374E-2</v>
      </c>
      <c r="E87" s="301">
        <f t="shared" si="17"/>
        <v>2.6645496284429516E-2</v>
      </c>
      <c r="F87" s="301">
        <f t="shared" si="17"/>
        <v>2.1879792703971224E-2</v>
      </c>
      <c r="G87" s="301">
        <f t="shared" si="17"/>
        <v>2.4367671292875759E-2</v>
      </c>
      <c r="H87" s="301">
        <f t="shared" si="17"/>
        <v>2.3581654016605117E-2</v>
      </c>
      <c r="I87" s="301">
        <f t="shared" si="17"/>
        <v>2.5968509849655898E-2</v>
      </c>
      <c r="J87" s="301">
        <f t="shared" si="17"/>
        <v>3.0330879608761002E-2</v>
      </c>
      <c r="K87" s="301">
        <f t="shared" si="17"/>
        <v>3.3114779935546242E-2</v>
      </c>
      <c r="L87" s="301">
        <f t="shared" si="17"/>
        <v>3.0642865437403678E-2</v>
      </c>
      <c r="M87" s="301">
        <f t="shared" si="17"/>
        <v>4.4471391448282889E-2</v>
      </c>
      <c r="N87" s="301">
        <f t="shared" si="17"/>
        <v>3.376871415524179E-2</v>
      </c>
      <c r="O87" s="301">
        <f t="shared" si="17"/>
        <v>2.5030013947522949E-2</v>
      </c>
      <c r="P87" s="301">
        <f t="shared" si="17"/>
        <v>3.233985574058796E-2</v>
      </c>
      <c r="Q87" s="301">
        <f t="shared" si="17"/>
        <v>3.482018543539437E-2</v>
      </c>
      <c r="R87" s="301">
        <f t="shared" si="17"/>
        <v>3.928807538391127E-2</v>
      </c>
      <c r="S87" s="301">
        <f t="shared" si="17"/>
        <v>2.6518076205218177E-2</v>
      </c>
      <c r="T87" s="301">
        <f t="shared" si="17"/>
        <v>9.0750597142687101E-3</v>
      </c>
      <c r="U87" s="301">
        <f t="shared" si="17"/>
        <v>1.4395057909047897E-2</v>
      </c>
      <c r="V87" s="301">
        <f t="shared" si="17"/>
        <v>2.0643952352067028E-2</v>
      </c>
      <c r="W87" s="301">
        <f t="shared" si="17"/>
        <v>2.5701328203277283E-2</v>
      </c>
      <c r="X87" s="301">
        <f t="shared" si="17"/>
        <v>2.7355145331985974E-2</v>
      </c>
      <c r="Y87" s="301">
        <f t="shared" si="17"/>
        <v>2.7337502647416745E-2</v>
      </c>
      <c r="DA87" s="178"/>
    </row>
    <row r="88" spans="1:105" ht="12" customHeight="1" x14ac:dyDescent="0.25">
      <c r="A88" s="62" t="s">
        <v>3102</v>
      </c>
      <c r="B88" s="302">
        <f t="shared" ref="B88:Y88" si="18">IF(B$55=0,0,B$55/B$5)</f>
        <v>6.5831583554374455E-3</v>
      </c>
      <c r="C88" s="302">
        <f t="shared" si="18"/>
        <v>9.6783740723464465E-3</v>
      </c>
      <c r="D88" s="302">
        <f t="shared" si="18"/>
        <v>8.3795597825828856E-3</v>
      </c>
      <c r="E88" s="302">
        <f t="shared" si="18"/>
        <v>9.344019797576977E-3</v>
      </c>
      <c r="F88" s="302">
        <f t="shared" si="18"/>
        <v>7.4324560861476069E-3</v>
      </c>
      <c r="G88" s="302">
        <f t="shared" si="18"/>
        <v>1.1701492339102927E-2</v>
      </c>
      <c r="H88" s="302">
        <f t="shared" si="18"/>
        <v>1.114855613761666E-2</v>
      </c>
      <c r="I88" s="302">
        <f t="shared" si="18"/>
        <v>1.243853845651567E-2</v>
      </c>
      <c r="J88" s="302">
        <f t="shared" si="18"/>
        <v>1.0606128981073428E-2</v>
      </c>
      <c r="K88" s="302">
        <f t="shared" si="18"/>
        <v>8.9074901392624771E-3</v>
      </c>
      <c r="L88" s="302">
        <f t="shared" si="18"/>
        <v>9.8102310168230542E-3</v>
      </c>
      <c r="M88" s="302">
        <f t="shared" si="18"/>
        <v>9.1774121172217178E-3</v>
      </c>
      <c r="N88" s="302">
        <f t="shared" si="18"/>
        <v>1.7158952021574175E-2</v>
      </c>
      <c r="O88" s="302">
        <f t="shared" si="18"/>
        <v>5.8870559123194938E-3</v>
      </c>
      <c r="P88" s="302">
        <f t="shared" si="18"/>
        <v>2.4962446032891724E-3</v>
      </c>
      <c r="Q88" s="302">
        <f t="shared" si="18"/>
        <v>4.050391336748475E-3</v>
      </c>
      <c r="R88" s="302">
        <f t="shared" si="18"/>
        <v>7.8818195930597159E-3</v>
      </c>
      <c r="S88" s="302">
        <f t="shared" si="18"/>
        <v>2.5903078537833691E-3</v>
      </c>
      <c r="T88" s="302">
        <f t="shared" si="18"/>
        <v>4.8646992217467096E-3</v>
      </c>
      <c r="U88" s="302">
        <f t="shared" si="18"/>
        <v>2.5914799171901587E-3</v>
      </c>
      <c r="V88" s="302">
        <f t="shared" si="18"/>
        <v>6.3182792141642822E-3</v>
      </c>
      <c r="W88" s="302">
        <f t="shared" si="18"/>
        <v>9.0360590758393295E-4</v>
      </c>
      <c r="X88" s="302">
        <f t="shared" si="18"/>
        <v>1.4944959609119841E-3</v>
      </c>
      <c r="Y88" s="302">
        <f t="shared" si="18"/>
        <v>1.0048641853138442E-3</v>
      </c>
      <c r="DA88" s="72"/>
    </row>
    <row r="89" spans="1:105" ht="12" customHeight="1" x14ac:dyDescent="0.25">
      <c r="A89" s="62" t="s">
        <v>3104</v>
      </c>
      <c r="B89" s="302">
        <f t="shared" ref="B89:Y89" si="19">IF(B$56=0,0,B$56/B$5)</f>
        <v>2.790909661045751E-3</v>
      </c>
      <c r="C89" s="302">
        <f t="shared" si="19"/>
        <v>2.8060770906594961E-3</v>
      </c>
      <c r="D89" s="302">
        <f t="shared" si="19"/>
        <v>2.7890083001897827E-3</v>
      </c>
      <c r="E89" s="302">
        <f t="shared" si="19"/>
        <v>3.3053807730357215E-3</v>
      </c>
      <c r="F89" s="302">
        <f t="shared" si="19"/>
        <v>2.0960705882622122E-3</v>
      </c>
      <c r="G89" s="302">
        <f t="shared" si="19"/>
        <v>3.6635594956620277E-3</v>
      </c>
      <c r="H89" s="302">
        <f t="shared" si="19"/>
        <v>3.9529821972780262E-3</v>
      </c>
      <c r="I89" s="302">
        <f t="shared" si="19"/>
        <v>3.773694317075341E-3</v>
      </c>
      <c r="J89" s="302">
        <f t="shared" si="19"/>
        <v>3.3210014628378029E-3</v>
      </c>
      <c r="K89" s="302">
        <f t="shared" si="19"/>
        <v>2.6604821375834282E-3</v>
      </c>
      <c r="L89" s="302">
        <f t="shared" si="19"/>
        <v>2.7685837838018409E-3</v>
      </c>
      <c r="M89" s="302">
        <f t="shared" si="19"/>
        <v>2.2279542524874883E-3</v>
      </c>
      <c r="N89" s="302">
        <f t="shared" si="19"/>
        <v>4.415073766530212E-3</v>
      </c>
      <c r="O89" s="302">
        <f t="shared" si="19"/>
        <v>1.4831631648813666E-3</v>
      </c>
      <c r="P89" s="302">
        <f t="shared" si="19"/>
        <v>6.2536412332634653E-4</v>
      </c>
      <c r="Q89" s="302">
        <f t="shared" si="19"/>
        <v>9.918809331080304E-4</v>
      </c>
      <c r="R89" s="302">
        <f t="shared" si="19"/>
        <v>1.9323779870890304E-3</v>
      </c>
      <c r="S89" s="302">
        <f t="shared" si="19"/>
        <v>7.0622497844153578E-4</v>
      </c>
      <c r="T89" s="302">
        <f t="shared" si="19"/>
        <v>1.212425662289099E-3</v>
      </c>
      <c r="U89" s="302">
        <f t="shared" si="19"/>
        <v>6.7470120273389715E-4</v>
      </c>
      <c r="V89" s="302">
        <f t="shared" si="19"/>
        <v>1.5602812809937911E-3</v>
      </c>
      <c r="W89" s="302">
        <f t="shared" si="19"/>
        <v>2.2741186057275925E-4</v>
      </c>
      <c r="X89" s="302">
        <f t="shared" si="19"/>
        <v>3.6056818850097407E-4</v>
      </c>
      <c r="Y89" s="302">
        <f t="shared" si="19"/>
        <v>2.4030270467058639E-4</v>
      </c>
      <c r="DA89" s="72"/>
    </row>
    <row r="90" spans="1:105" ht="12" customHeight="1" x14ac:dyDescent="0.25">
      <c r="A90" s="62" t="s">
        <v>3116</v>
      </c>
      <c r="B90" s="302">
        <f t="shared" ref="B90:Y90" si="20">IF(B$67=0,0,B$67/B$5)</f>
        <v>1.4749197033575846E-2</v>
      </c>
      <c r="C90" s="302">
        <f t="shared" si="20"/>
        <v>1.5717247923982571E-2</v>
      </c>
      <c r="D90" s="302">
        <f t="shared" si="20"/>
        <v>1.4949837119103701E-2</v>
      </c>
      <c r="E90" s="302">
        <f t="shared" si="20"/>
        <v>1.3996095713816815E-2</v>
      </c>
      <c r="F90" s="302">
        <f t="shared" si="20"/>
        <v>1.2351266029561403E-2</v>
      </c>
      <c r="G90" s="302">
        <f t="shared" si="20"/>
        <v>9.0026194581108009E-3</v>
      </c>
      <c r="H90" s="302">
        <f t="shared" si="20"/>
        <v>8.4801156817104328E-3</v>
      </c>
      <c r="I90" s="302">
        <f t="shared" si="20"/>
        <v>9.7562770760648895E-3</v>
      </c>
      <c r="J90" s="302">
        <f t="shared" si="20"/>
        <v>1.6403749164849771E-2</v>
      </c>
      <c r="K90" s="302">
        <f t="shared" si="20"/>
        <v>2.1546807658700335E-2</v>
      </c>
      <c r="L90" s="302">
        <f t="shared" si="20"/>
        <v>1.8064050636778788E-2</v>
      </c>
      <c r="M90" s="302">
        <f t="shared" si="20"/>
        <v>3.3066025078573681E-2</v>
      </c>
      <c r="N90" s="302">
        <f t="shared" si="20"/>
        <v>1.2194688367137402E-2</v>
      </c>
      <c r="O90" s="302">
        <f t="shared" si="20"/>
        <v>1.7659794870322088E-2</v>
      </c>
      <c r="P90" s="302">
        <f t="shared" si="20"/>
        <v>2.9218247013972444E-2</v>
      </c>
      <c r="Q90" s="302">
        <f t="shared" si="20"/>
        <v>2.9777913165537864E-2</v>
      </c>
      <c r="R90" s="302">
        <f t="shared" si="20"/>
        <v>2.9473877803762521E-2</v>
      </c>
      <c r="S90" s="302">
        <f t="shared" si="20"/>
        <v>2.3221543372993272E-2</v>
      </c>
      <c r="T90" s="302">
        <f t="shared" si="20"/>
        <v>2.9979348302329018E-3</v>
      </c>
      <c r="U90" s="302">
        <f t="shared" si="20"/>
        <v>1.1128876789123842E-2</v>
      </c>
      <c r="V90" s="302">
        <f t="shared" si="20"/>
        <v>1.2765391856908956E-2</v>
      </c>
      <c r="W90" s="302">
        <f t="shared" si="20"/>
        <v>2.457031043512059E-2</v>
      </c>
      <c r="X90" s="302">
        <f t="shared" si="20"/>
        <v>2.5500081182573013E-2</v>
      </c>
      <c r="Y90" s="302">
        <f t="shared" si="20"/>
        <v>2.6092335757432313E-2</v>
      </c>
      <c r="DA90" s="72"/>
    </row>
    <row r="91" spans="1:105" ht="12" customHeight="1" x14ac:dyDescent="0.25">
      <c r="A91" s="174" t="s">
        <v>3122</v>
      </c>
      <c r="B91" s="301">
        <f t="shared" ref="B91:Y91" si="21">IF(B$68=0,0,B$68/B$5)</f>
        <v>0.13392633074575869</v>
      </c>
      <c r="C91" s="301">
        <f t="shared" si="21"/>
        <v>0.12694785361562386</v>
      </c>
      <c r="D91" s="301">
        <f t="shared" si="21"/>
        <v>0.13078765463869069</v>
      </c>
      <c r="E91" s="301">
        <f t="shared" si="21"/>
        <v>0.13958686301453793</v>
      </c>
      <c r="F91" s="301">
        <f t="shared" si="21"/>
        <v>0.18492651336031674</v>
      </c>
      <c r="G91" s="301">
        <f t="shared" si="21"/>
        <v>0.13913843704566062</v>
      </c>
      <c r="H91" s="301">
        <f t="shared" si="21"/>
        <v>0.12581507241222392</v>
      </c>
      <c r="I91" s="301">
        <f t="shared" si="21"/>
        <v>0.11974334827095566</v>
      </c>
      <c r="J91" s="301">
        <f t="shared" si="21"/>
        <v>0.10403346030903915</v>
      </c>
      <c r="K91" s="301">
        <f t="shared" si="21"/>
        <v>0.10901093054746053</v>
      </c>
      <c r="L91" s="301">
        <f t="shared" si="21"/>
        <v>0.13126859335648364</v>
      </c>
      <c r="M91" s="301">
        <f t="shared" si="21"/>
        <v>7.2358198682086747E-2</v>
      </c>
      <c r="N91" s="301">
        <f t="shared" si="21"/>
        <v>8.9861787353307507E-2</v>
      </c>
      <c r="O91" s="301">
        <f t="shared" si="21"/>
        <v>0.1984446880096942</v>
      </c>
      <c r="P91" s="301">
        <f t="shared" si="21"/>
        <v>0.15348703061008118</v>
      </c>
      <c r="Q91" s="301">
        <f t="shared" si="21"/>
        <v>0.13526272030323025</v>
      </c>
      <c r="R91" s="301">
        <f t="shared" si="21"/>
        <v>0.1061364829326694</v>
      </c>
      <c r="S91" s="301">
        <f t="shared" si="21"/>
        <v>0.11194520323375449</v>
      </c>
      <c r="T91" s="301">
        <f t="shared" si="21"/>
        <v>0.1736727377130631</v>
      </c>
      <c r="U91" s="301">
        <f t="shared" si="21"/>
        <v>0.10551268240871585</v>
      </c>
      <c r="V91" s="301">
        <f t="shared" si="21"/>
        <v>9.047160695814456E-2</v>
      </c>
      <c r="W91" s="301">
        <f t="shared" si="21"/>
        <v>9.2911948844637979E-2</v>
      </c>
      <c r="X91" s="301">
        <f t="shared" si="21"/>
        <v>9.6850505681370797E-2</v>
      </c>
      <c r="Y91" s="301">
        <f t="shared" si="21"/>
        <v>0.10548170360779906</v>
      </c>
      <c r="DA91" s="178"/>
    </row>
    <row r="92" spans="1:105" ht="12" customHeight="1" x14ac:dyDescent="0.25">
      <c r="A92" s="41" t="s">
        <v>3120</v>
      </c>
      <c r="B92" s="235">
        <f t="shared" ref="B92:Y92" si="22">IF(B$69=0,0,B$69/B$5)</f>
        <v>0.22819110270234111</v>
      </c>
      <c r="C92" s="235">
        <f t="shared" si="22"/>
        <v>0.23901085484379178</v>
      </c>
      <c r="D92" s="235">
        <f t="shared" si="22"/>
        <v>0.23064431758237286</v>
      </c>
      <c r="E92" s="235">
        <f t="shared" si="22"/>
        <v>0.19093683552619545</v>
      </c>
      <c r="F92" s="235">
        <f t="shared" si="22"/>
        <v>0.21470257118847721</v>
      </c>
      <c r="G92" s="235">
        <f t="shared" si="22"/>
        <v>0.15193344749295043</v>
      </c>
      <c r="H92" s="235">
        <f t="shared" si="22"/>
        <v>0.14782933140114607</v>
      </c>
      <c r="I92" s="235">
        <f t="shared" si="22"/>
        <v>0.17006571697010553</v>
      </c>
      <c r="J92" s="235">
        <f t="shared" si="22"/>
        <v>0.24922499438442081</v>
      </c>
      <c r="K92" s="235">
        <f t="shared" si="22"/>
        <v>0.3050782658144563</v>
      </c>
      <c r="L92" s="235">
        <f t="shared" si="22"/>
        <v>0.25513480027326496</v>
      </c>
      <c r="M92" s="235">
        <f t="shared" si="22"/>
        <v>0.41771091295259399</v>
      </c>
      <c r="N92" s="235">
        <f t="shared" si="22"/>
        <v>0.15926335721055443</v>
      </c>
      <c r="O92" s="235">
        <f t="shared" si="22"/>
        <v>0.23189669218723732</v>
      </c>
      <c r="P92" s="235">
        <f t="shared" si="22"/>
        <v>0.37033284669678423</v>
      </c>
      <c r="Q92" s="235">
        <f t="shared" si="22"/>
        <v>0.37454714247810234</v>
      </c>
      <c r="R92" s="235">
        <f t="shared" si="22"/>
        <v>0.36925994026139508</v>
      </c>
      <c r="S92" s="235">
        <f t="shared" si="22"/>
        <v>0.34524405988409418</v>
      </c>
      <c r="T92" s="235">
        <f t="shared" si="22"/>
        <v>0.13864477857642046</v>
      </c>
      <c r="U92" s="235">
        <f t="shared" si="22"/>
        <v>0.26175414346049941</v>
      </c>
      <c r="V92" s="235">
        <f t="shared" si="22"/>
        <v>0.30037500671813444</v>
      </c>
      <c r="W92" s="235">
        <f t="shared" si="22"/>
        <v>0.45629427637778847</v>
      </c>
      <c r="X92" s="235">
        <f t="shared" si="22"/>
        <v>0.47427857421783709</v>
      </c>
      <c r="Y92" s="235">
        <f t="shared" si="22"/>
        <v>0.4858947778451842</v>
      </c>
      <c r="DA92" s="97"/>
    </row>
    <row r="93" spans="1:105" ht="12" customHeight="1" x14ac:dyDescent="0.25">
      <c r="A93" s="172"/>
      <c r="B93" s="172"/>
      <c r="C93" s="172"/>
      <c r="D93" s="172"/>
      <c r="E93" s="172"/>
      <c r="F93" s="172"/>
      <c r="G93" s="172"/>
      <c r="H93" s="172"/>
      <c r="I93" s="172"/>
      <c r="J93" s="172"/>
      <c r="K93" s="172"/>
      <c r="L93" s="172"/>
      <c r="M93" s="172"/>
      <c r="N93" s="172"/>
      <c r="O93" s="172"/>
      <c r="P93" s="172"/>
      <c r="Q93" s="172"/>
      <c r="R93" s="172"/>
      <c r="S93" s="172"/>
      <c r="T93" s="172"/>
      <c r="U93" s="172"/>
      <c r="V93" s="172"/>
      <c r="W93" s="172"/>
      <c r="X93" s="172"/>
      <c r="Y93" s="172"/>
      <c r="DA93" s="176"/>
    </row>
    <row r="94" spans="1:105" ht="15" customHeight="1" x14ac:dyDescent="0.25">
      <c r="A94" s="32" t="s">
        <v>341</v>
      </c>
      <c r="B94" s="257"/>
      <c r="C94" s="257"/>
      <c r="D94" s="257"/>
      <c r="E94" s="257"/>
      <c r="F94" s="257"/>
      <c r="G94" s="257"/>
      <c r="H94" s="257"/>
      <c r="I94" s="257"/>
      <c r="J94" s="257"/>
      <c r="K94" s="257"/>
      <c r="L94" s="257"/>
      <c r="M94" s="257"/>
      <c r="N94" s="257"/>
      <c r="O94" s="257"/>
      <c r="P94" s="257"/>
      <c r="Q94" s="257"/>
      <c r="R94" s="257"/>
      <c r="S94" s="257"/>
      <c r="T94" s="257"/>
      <c r="U94" s="257"/>
      <c r="V94" s="257"/>
      <c r="W94" s="257"/>
      <c r="X94" s="257"/>
      <c r="Y94" s="257"/>
      <c r="DA94" s="88"/>
    </row>
    <row r="95" spans="1:105" ht="12" customHeight="1" x14ac:dyDescent="0.25">
      <c r="A95" s="172"/>
      <c r="B95" s="172"/>
      <c r="C95" s="172"/>
      <c r="D95" s="172"/>
      <c r="E95" s="172"/>
      <c r="F95" s="172"/>
      <c r="G95" s="172"/>
      <c r="H95" s="172"/>
      <c r="I95" s="172"/>
      <c r="J95" s="172"/>
      <c r="K95" s="172"/>
      <c r="L95" s="172"/>
      <c r="M95" s="172"/>
      <c r="N95" s="172"/>
      <c r="O95" s="172"/>
      <c r="P95" s="172"/>
      <c r="Q95" s="172"/>
      <c r="R95" s="172"/>
      <c r="S95" s="172"/>
      <c r="T95" s="172"/>
      <c r="U95" s="172"/>
      <c r="V95" s="172"/>
      <c r="W95" s="172"/>
      <c r="X95" s="172"/>
      <c r="Y95" s="172"/>
      <c r="DA95" s="176"/>
    </row>
    <row r="96" spans="1:105" ht="12" customHeight="1" x14ac:dyDescent="0.25">
      <c r="A96" s="35" t="s">
        <v>27</v>
      </c>
      <c r="B96" s="320">
        <f>IF(B$5=0,0,B$5/OIS_fec!B$5)</f>
        <v>0.36678350953948335</v>
      </c>
      <c r="C96" s="320">
        <f>IF(C$5=0,0,C$5/OIS_fec!C$5)</f>
        <v>0.36871732591859502</v>
      </c>
      <c r="D96" s="320">
        <f>IF(D$5=0,0,D$5/OIS_fec!D$5)</f>
        <v>0.36661083449667059</v>
      </c>
      <c r="E96" s="320">
        <f>IF(E$5=0,0,E$5/OIS_fec!E$5)</f>
        <v>0.35456999036803932</v>
      </c>
      <c r="F96" s="320">
        <f>IF(F$5=0,0,F$5/OIS_fec!F$5)</f>
        <v>0.36675764119630866</v>
      </c>
      <c r="G96" s="320">
        <f>IF(G$5=0,0,G$5/OIS_fec!G$5)</f>
        <v>0.3496476745767691</v>
      </c>
      <c r="H96" s="320">
        <f>IF(H$5=0,0,H$5/OIS_fec!H$5)</f>
        <v>0.34683987432397534</v>
      </c>
      <c r="I96" s="320">
        <f>IF(I$5=0,0,I$5/OIS_fec!I$5)</f>
        <v>0.35273629488754593</v>
      </c>
      <c r="J96" s="320">
        <f>IF(J$5=0,0,J$5/OIS_fec!J$5)</f>
        <v>0.36637830013906814</v>
      </c>
      <c r="K96" s="320">
        <f>IF(K$5=0,0,K$5/OIS_fec!K$5)</f>
        <v>0.3753556983813377</v>
      </c>
      <c r="L96" s="320">
        <f>IF(L$5=0,0,L$5/OIS_fec!L$5)</f>
        <v>0.36452932160764895</v>
      </c>
      <c r="M96" s="320">
        <f>IF(M$5=0,0,M$5/OIS_fec!M$5)</f>
        <v>0.39911452869528946</v>
      </c>
      <c r="N96" s="320">
        <f>IF(N$5=0,0,N$5/OIS_fec!N$5)</f>
        <v>0.35174240894460462</v>
      </c>
      <c r="O96" s="320">
        <f>IF(O$5=0,0,O$5/OIS_fec!O$5)</f>
        <v>0.3744950196235311</v>
      </c>
      <c r="P96" s="320">
        <f>IF(P$5=0,0,P$5/OIS_fec!P$5)</f>
        <v>0.39462388491908051</v>
      </c>
      <c r="Q96" s="320">
        <f>IF(Q$5=0,0,Q$5/OIS_fec!Q$5)</f>
        <v>0.39987863634089532</v>
      </c>
      <c r="R96" s="320">
        <f>IF(R$5=0,0,R$5/OIS_fec!R$5)</f>
        <v>0.3932505251240665</v>
      </c>
      <c r="S96" s="320">
        <f>IF(S$5=0,0,S$5/OIS_fec!S$5)</f>
        <v>0.39752394025097371</v>
      </c>
      <c r="T96" s="320">
        <f>IF(T$5=0,0,T$5/OIS_fec!T$5)</f>
        <v>0.3670067981276226</v>
      </c>
      <c r="U96" s="320">
        <f>IF(U$5=0,0,U$5/OIS_fec!U$5)</f>
        <v>0.3876179578896794</v>
      </c>
      <c r="V96" s="320">
        <f>IF(V$5=0,0,V$5/OIS_fec!V$5)</f>
        <v>0.39476055490644213</v>
      </c>
      <c r="W96" s="320">
        <f>IF(W$5=0,0,W$5/OIS_fec!W$5)</f>
        <v>0.43153732311263782</v>
      </c>
      <c r="X96" s="320">
        <f>IF(X$5=0,0,X$5/OIS_fec!X$5)</f>
        <v>0.4328918601783438</v>
      </c>
      <c r="Y96" s="320">
        <f>IF(Y$5=0,0,Y$5/OIS_fec!Y$5)</f>
        <v>0.43320013826754439</v>
      </c>
      <c r="DA96" s="95"/>
    </row>
    <row r="97" spans="1:105" ht="12" customHeight="1" x14ac:dyDescent="0.25">
      <c r="A97" s="55" t="s">
        <v>91</v>
      </c>
      <c r="B97" s="330">
        <f>IF(B$6=0,0,B$6/OIS_fec!B$6)</f>
        <v>0.49745226115521968</v>
      </c>
      <c r="C97" s="330">
        <f>IF(C$6=0,0,C$6/OIS_fec!C$6)</f>
        <v>0.49446424738698752</v>
      </c>
      <c r="D97" s="330">
        <f>IF(D$6=0,0,D$6/OIS_fec!D$6)</f>
        <v>0.4950137943153356</v>
      </c>
      <c r="E97" s="330">
        <f>IF(E$6=0,0,E$6/OIS_fec!E$6)</f>
        <v>0.48387264506269406</v>
      </c>
      <c r="F97" s="330">
        <f>IF(F$6=0,0,F$6/OIS_fec!F$6)</f>
        <v>0.5184198050717187</v>
      </c>
      <c r="G97" s="330">
        <f>IF(G$6=0,0,G$6/OIS_fec!G$6)</f>
        <v>0.51542979194466121</v>
      </c>
      <c r="H97" s="330">
        <f>IF(H$6=0,0,H$6/OIS_fec!H$6)</f>
        <v>0.5178604521450727</v>
      </c>
      <c r="I97" s="330">
        <f>IF(I$6=0,0,I$6/OIS_fec!I$6)</f>
        <v>0.51780209120717646</v>
      </c>
      <c r="J97" s="330">
        <f>IF(J$6=0,0,J$6/OIS_fec!J$6)</f>
        <v>0.50550332743317927</v>
      </c>
      <c r="K97" s="330">
        <f>IF(K$6=0,0,K$6/OIS_fec!K$6)</f>
        <v>0.49694248021406001</v>
      </c>
      <c r="L97" s="330">
        <f>IF(L$6=0,0,L$6/OIS_fec!L$6)</f>
        <v>0.49647740792002526</v>
      </c>
      <c r="M97" s="330">
        <f>IF(M$6=0,0,M$6/OIS_fec!M$6)</f>
        <v>0.47420845278401175</v>
      </c>
      <c r="N97" s="330">
        <f>IF(N$6=0,0,N$6/OIS_fec!N$6)</f>
        <v>0.48191909514772435</v>
      </c>
      <c r="O97" s="330">
        <f>IF(O$6=0,0,O$6/OIS_fec!O$6)</f>
        <v>0.4830839448858375</v>
      </c>
      <c r="P97" s="330">
        <f>IF(P$6=0,0,P$6/OIS_fec!P$6)</f>
        <v>0.47504380522085177</v>
      </c>
      <c r="Q97" s="330">
        <f>IF(Q$6=0,0,Q$6/OIS_fec!Q$6)</f>
        <v>0.47319138343413464</v>
      </c>
      <c r="R97" s="330">
        <f>IF(R$6=0,0,R$6/OIS_fec!R$6)</f>
        <v>0.47187396844769464</v>
      </c>
      <c r="S97" s="330">
        <f>IF(S$6=0,0,S$6/OIS_fec!S$6)</f>
        <v>0.46335542047066591</v>
      </c>
      <c r="T97" s="330">
        <f>IF(T$6=0,0,T$6/OIS_fec!T$6)</f>
        <v>0.47659698569449765</v>
      </c>
      <c r="U97" s="330">
        <f>IF(U$6=0,0,U$6/OIS_fec!U$6)</f>
        <v>0.46981866744698297</v>
      </c>
      <c r="V97" s="330">
        <f>IF(V$6=0,0,V$6/OIS_fec!V$6)</f>
        <v>0.47379264483993638</v>
      </c>
      <c r="W97" s="330">
        <f>IF(W$6=0,0,W$6/OIS_fec!W$6)</f>
        <v>0.47263849460871227</v>
      </c>
      <c r="X97" s="330">
        <f>IF(X$6=0,0,X$6/OIS_fec!X$6)</f>
        <v>0.47210133249701847</v>
      </c>
      <c r="Y97" s="330">
        <f>IF(Y$6=0,0,Y$6/OIS_fec!Y$6)</f>
        <v>0.47289264604635278</v>
      </c>
      <c r="DA97" s="67"/>
    </row>
    <row r="98" spans="1:105" ht="12" customHeight="1" x14ac:dyDescent="0.25">
      <c r="A98" s="173" t="s">
        <v>92</v>
      </c>
      <c r="B98" s="331">
        <f>IF(B$7=0,0,B$7/OIS_fec!B$7)</f>
        <v>0.13314909452857007</v>
      </c>
      <c r="C98" s="331">
        <f>IF(C$7=0,0,C$7/OIS_fec!C$7)</f>
        <v>0.13187376598265724</v>
      </c>
      <c r="D98" s="331">
        <f>IF(D$7=0,0,D$7/OIS_fec!D$7)</f>
        <v>0.13225702948490484</v>
      </c>
      <c r="E98" s="331">
        <f>IF(E$7=0,0,E$7/OIS_fec!E$7)</f>
        <v>0.12676860088569611</v>
      </c>
      <c r="F98" s="331">
        <f>IF(F$7=0,0,F$7/OIS_fec!F$7)</f>
        <v>0.14227515189459083</v>
      </c>
      <c r="G98" s="331">
        <f>IF(G$7=0,0,G$7/OIS_fec!G$7)</f>
        <v>0.14077135108202682</v>
      </c>
      <c r="H98" s="331">
        <f>IF(H$7=0,0,H$7/OIS_fec!H$7)</f>
        <v>0.14210802082861201</v>
      </c>
      <c r="I98" s="331">
        <f>IF(I$7=0,0,I$7/OIS_fec!I$7)</f>
        <v>0.1420857185901869</v>
      </c>
      <c r="J98" s="331">
        <f>IF(J$7=0,0,J$7/OIS_fec!J$7)</f>
        <v>0.13567143427144723</v>
      </c>
      <c r="K98" s="331">
        <f>IF(K$7=0,0,K$7/OIS_fec!K$7)</f>
        <v>0.13161411533930087</v>
      </c>
      <c r="L98" s="331">
        <f>IF(L$7=0,0,L$7/OIS_fec!L$7)</f>
        <v>0.1314189859393686</v>
      </c>
      <c r="M98" s="331">
        <f>IF(M$7=0,0,M$7/OIS_fec!M$7)</f>
        <v>0.12257518195520054</v>
      </c>
      <c r="N98" s="331">
        <f>IF(N$7=0,0,N$7/OIS_fec!N$7)</f>
        <v>0.12545087527149631</v>
      </c>
      <c r="O98" s="331">
        <f>IF(O$7=0,0,O$7/OIS_fec!O$7)</f>
        <v>0.12590168172536453</v>
      </c>
      <c r="P98" s="331">
        <f>IF(P$7=0,0,P$7/OIS_fec!P$7)</f>
        <v>0.12287673561512938</v>
      </c>
      <c r="Q98" s="331">
        <f>IF(Q$7=0,0,Q$7/OIS_fec!Q$7)</f>
        <v>0.12220535695607082</v>
      </c>
      <c r="R98" s="331">
        <f>IF(R$7=0,0,R$7/OIS_fec!R$7)</f>
        <v>0.12175536545941078</v>
      </c>
      <c r="S98" s="331">
        <f>IF(S$7=0,0,S$7/OIS_fec!S$7)</f>
        <v>0.1207485666496588</v>
      </c>
      <c r="T98" s="331">
        <f>IF(T$7=0,0,T$7/OIS_fec!T$7)</f>
        <v>0.12939497583262038</v>
      </c>
      <c r="U98" s="331">
        <f>IF(U$7=0,0,U$7/OIS_fec!U$7)</f>
        <v>0.12522433899514707</v>
      </c>
      <c r="V98" s="331">
        <f>IF(V$7=0,0,V$7/OIS_fec!V$7)</f>
        <v>0.12688498339236706</v>
      </c>
      <c r="W98" s="331">
        <f>IF(W$7=0,0,W$7/OIS_fec!W$7)</f>
        <v>0.12548909406805001</v>
      </c>
      <c r="X98" s="331">
        <f>IF(X$7=0,0,X$7/OIS_fec!X$7)</f>
        <v>0.12528616389846706</v>
      </c>
      <c r="Y98" s="331">
        <f>IF(Y$7=0,0,Y$7/OIS_fec!Y$7)</f>
        <v>0.12560222159449444</v>
      </c>
      <c r="DA98" s="177"/>
    </row>
    <row r="99" spans="1:105" ht="12" customHeight="1" x14ac:dyDescent="0.25">
      <c r="A99" s="173" t="s">
        <v>93</v>
      </c>
      <c r="B99" s="331">
        <f>IF(B$8=0,0,B$8/OIS_fec!B$8)</f>
        <v>0.68154644339281323</v>
      </c>
      <c r="C99" s="331">
        <f>IF(C$8=0,0,C$8/OIS_fec!C$8)</f>
        <v>0.67900815779259038</v>
      </c>
      <c r="D99" s="331">
        <f>IF(D$8=0,0,D$8/OIS_fec!D$8)</f>
        <v>0.67963513161808187</v>
      </c>
      <c r="E99" s="331">
        <f>IF(E$8=0,0,E$8/OIS_fec!E$8)</f>
        <v>0.67016000650618257</v>
      </c>
      <c r="F99" s="331">
        <f>IF(F$8=0,0,F$8/OIS_fec!F$8)</f>
        <v>0.70068051356483141</v>
      </c>
      <c r="G99" s="331">
        <f>IF(G$8=0,0,G$8/OIS_fec!G$8)</f>
        <v>0.69749884552830099</v>
      </c>
      <c r="H99" s="331">
        <f>IF(H$8=0,0,H$8/OIS_fec!H$8)</f>
        <v>0.70029261583826041</v>
      </c>
      <c r="I99" s="331">
        <f>IF(I$8=0,0,I$8/OIS_fec!I$8)</f>
        <v>0.70024305310580504</v>
      </c>
      <c r="J99" s="331">
        <f>IF(J$8=0,0,J$8/OIS_fec!J$8)</f>
        <v>0.68725999829940398</v>
      </c>
      <c r="K99" s="331">
        <f>IF(K$8=0,0,K$8/OIS_fec!K$8)</f>
        <v>0.67961226874852243</v>
      </c>
      <c r="L99" s="331">
        <f>IF(L$8=0,0,L$8/OIS_fec!L$8)</f>
        <v>0.67924335180197992</v>
      </c>
      <c r="M99" s="331">
        <f>IF(M$8=0,0,M$8/OIS_fec!M$8)</f>
        <v>0.66369956533471564</v>
      </c>
      <c r="N99" s="331">
        <f>IF(N$8=0,0,N$8/OIS_fec!N$8)</f>
        <v>0.6685589988387094</v>
      </c>
      <c r="O99" s="331">
        <f>IF(O$8=0,0,O$8/OIS_fec!O$8)</f>
        <v>0.66933817874314228</v>
      </c>
      <c r="P99" s="331">
        <f>IF(P$8=0,0,P$8/OIS_fec!P$8)</f>
        <v>0.66420185776180851</v>
      </c>
      <c r="Q99" s="331">
        <f>IF(Q$8=0,0,Q$8/OIS_fec!Q$8)</f>
        <v>0.66309655128031408</v>
      </c>
      <c r="R99" s="331">
        <f>IF(R$8=0,0,R$8/OIS_fec!R$8)</f>
        <v>0.66232160629114367</v>
      </c>
      <c r="S99" s="331">
        <f>IF(S$8=0,0,S$8/OIS_fec!S$8)</f>
        <v>0.65509077900278812</v>
      </c>
      <c r="T99" s="331">
        <f>IF(T$8=0,0,T$8/OIS_fec!T$8)</f>
        <v>0.66562677979133333</v>
      </c>
      <c r="U99" s="331">
        <f>IF(U$8=0,0,U$8/OIS_fec!U$8)</f>
        <v>0.65868024124846336</v>
      </c>
      <c r="V99" s="331">
        <f>IF(V$8=0,0,V$8/OIS_fec!V$8)</f>
        <v>0.66268199704468655</v>
      </c>
      <c r="W99" s="331">
        <f>IF(W$8=0,0,W$8/OIS_fec!W$8)</f>
        <v>0.6618229022568004</v>
      </c>
      <c r="X99" s="331">
        <f>IF(X$8=0,0,X$8/OIS_fec!X$8)</f>
        <v>0.66133202290070547</v>
      </c>
      <c r="Y99" s="331">
        <f>IF(Y$8=0,0,Y$8/OIS_fec!Y$8)</f>
        <v>0.66204979113520257</v>
      </c>
      <c r="DA99" s="177"/>
    </row>
    <row r="100" spans="1:105" ht="12" customHeight="1" x14ac:dyDescent="0.25">
      <c r="A100" s="173" t="s">
        <v>94</v>
      </c>
      <c r="B100" s="331">
        <f>IF(B$9=0,0,B$9/OIS_fec!B$9)</f>
        <v>0.53492694034562871</v>
      </c>
      <c r="C100" s="331">
        <f>IF(C$9=0,0,C$9/OIS_fec!C$9)</f>
        <v>0.52840350763427446</v>
      </c>
      <c r="D100" s="331">
        <f>IF(D$9=0,0,D$9/OIS_fec!D$9)</f>
        <v>0.52993749207281515</v>
      </c>
      <c r="E100" s="331">
        <f>IF(E$9=0,0,E$9/OIS_fec!E$9)</f>
        <v>0.50239089536250614</v>
      </c>
      <c r="F100" s="331">
        <f>IF(F$9=0,0,F$9/OIS_fec!F$9)</f>
        <v>0.57940422895398902</v>
      </c>
      <c r="G100" s="331">
        <f>IF(G$9=0,0,G$9/OIS_fec!G$9)</f>
        <v>0.57294748751558866</v>
      </c>
      <c r="H100" s="331">
        <f>IF(H$9=0,0,H$9/OIS_fec!H$9)</f>
        <v>0.57832683078130809</v>
      </c>
      <c r="I100" s="331">
        <f>IF(I$9=0,0,I$9/OIS_fec!I$9)</f>
        <v>0.5782091819649714</v>
      </c>
      <c r="J100" s="331">
        <f>IF(J$9=0,0,J$9/OIS_fec!J$9)</f>
        <v>0.55066297703279776</v>
      </c>
      <c r="K100" s="331">
        <f>IF(K$9=0,0,K$9/OIS_fec!K$9)</f>
        <v>0.53085580899137697</v>
      </c>
      <c r="L100" s="331">
        <f>IF(L$9=0,0,L$9/OIS_fec!L$9)</f>
        <v>0.52980329528798675</v>
      </c>
      <c r="M100" s="331">
        <f>IF(M$9=0,0,M$9/OIS_fec!M$9)</f>
        <v>0.47680501529635277</v>
      </c>
      <c r="N100" s="331">
        <f>IF(N$9=0,0,N$9/OIS_fec!N$9)</f>
        <v>0.49555253938973515</v>
      </c>
      <c r="O100" s="331">
        <f>IF(O$9=0,0,O$9/OIS_fec!O$9)</f>
        <v>0.49834536054242146</v>
      </c>
      <c r="P100" s="331">
        <f>IF(P$9=0,0,P$9/OIS_fec!P$9)</f>
        <v>0.47885253642110964</v>
      </c>
      <c r="Q100" s="331">
        <f>IF(Q$9=0,0,Q$9/OIS_fec!Q$9)</f>
        <v>0.47426937148185871</v>
      </c>
      <c r="R100" s="331">
        <f>IF(R$9=0,0,R$9/OIS_fec!R$9)</f>
        <v>0.47113438215192543</v>
      </c>
      <c r="S100" s="331">
        <f>IF(S$9=0,0,S$9/OIS_fec!S$9)</f>
        <v>0.46503393361704953</v>
      </c>
      <c r="T100" s="331">
        <f>IF(T$9=0,0,T$9/OIS_fec!T$9)</f>
        <v>0.50320288667092128</v>
      </c>
      <c r="U100" s="331">
        <f>IF(U$9=0,0,U$9/OIS_fec!U$9)</f>
        <v>0.48671992988674018</v>
      </c>
      <c r="V100" s="331">
        <f>IF(V$9=0,0,V$9/OIS_fec!V$9)</f>
        <v>0.49452432867305607</v>
      </c>
      <c r="W100" s="331">
        <f>IF(W$9=0,0,W$9/OIS_fec!W$9)</f>
        <v>0.48936911883473311</v>
      </c>
      <c r="X100" s="331">
        <f>IF(X$9=0,0,X$9/OIS_fec!X$9)</f>
        <v>0.48833144608099033</v>
      </c>
      <c r="Y100" s="331">
        <f>IF(Y$9=0,0,Y$9/OIS_fec!Y$9)</f>
        <v>0.48991806671864113</v>
      </c>
      <c r="DA100" s="177"/>
    </row>
    <row r="101" spans="1:105" ht="12" customHeight="1" x14ac:dyDescent="0.25">
      <c r="A101" s="56" t="s">
        <v>95</v>
      </c>
      <c r="B101" s="332">
        <f>IF(B$10=0,0,B$10/OIS_fec!B$10)</f>
        <v>0.69694509971997198</v>
      </c>
      <c r="C101" s="332">
        <f>IF(C$10=0,0,C$10/OIS_fec!C$10)</f>
        <v>0.69786972712773454</v>
      </c>
      <c r="D101" s="332">
        <f>IF(D$10=0,0,D$10/OIS_fec!D$10)</f>
        <v>0.69537916212781481</v>
      </c>
      <c r="E101" s="332">
        <f>IF(E$10=0,0,E$10/OIS_fec!E$10)</f>
        <v>0.63218261292019839</v>
      </c>
      <c r="F101" s="332">
        <f>IF(F$10=0,0,F$10/OIS_fec!F$10)</f>
        <v>0.8082645136860821</v>
      </c>
      <c r="G101" s="332">
        <f>IF(G$10=0,0,G$10/OIS_fec!G$10)</f>
        <v>0.66791802243357534</v>
      </c>
      <c r="H101" s="332">
        <f>IF(H$10=0,0,H$10/OIS_fec!H$10)</f>
        <v>0.66985907959396374</v>
      </c>
      <c r="I101" s="332">
        <f>IF(I$10=0,0,I$10/OIS_fec!I$10)</f>
        <v>0.68943308028832251</v>
      </c>
      <c r="J101" s="332">
        <f>IF(J$10=0,0,J$10/OIS_fec!J$10)</f>
        <v>0.71197101006429742</v>
      </c>
      <c r="K101" s="332">
        <f>IF(K$10=0,0,K$10/OIS_fec!K$10)</f>
        <v>0.73690659505165323</v>
      </c>
      <c r="L101" s="332">
        <f>IF(L$10=0,0,L$10/OIS_fec!L$10)</f>
        <v>0.69575884715934611</v>
      </c>
      <c r="M101" s="332">
        <f>IF(M$10=0,0,M$10/OIS_fec!M$10)</f>
        <v>0.73136389977854477</v>
      </c>
      <c r="N101" s="332">
        <f>IF(N$10=0,0,N$10/OIS_fec!N$10)</f>
        <v>0.64076448994264124</v>
      </c>
      <c r="O101" s="332">
        <f>IF(O$10=0,0,O$10/OIS_fec!O$10)</f>
        <v>0.72340163806265845</v>
      </c>
      <c r="P101" s="332">
        <f>IF(P$10=0,0,P$10/OIS_fec!P$10)</f>
        <v>0.75780485640946549</v>
      </c>
      <c r="Q101" s="332">
        <f>IF(Q$10=0,0,Q$10/OIS_fec!Q$10)</f>
        <v>0.76397257103551863</v>
      </c>
      <c r="R101" s="332">
        <f>IF(R$10=0,0,R$10/OIS_fec!R$10)</f>
        <v>0.73656008955902441</v>
      </c>
      <c r="S101" s="332">
        <f>IF(S$10=0,0,S$10/OIS_fec!S$10)</f>
        <v>0.79074675757384083</v>
      </c>
      <c r="T101" s="332">
        <f>IF(T$10=0,0,T$10/OIS_fec!T$10)</f>
        <v>0.76532883538137253</v>
      </c>
      <c r="U101" s="332">
        <f>IF(U$10=0,0,U$10/OIS_fec!U$10)</f>
        <v>0.82945361416993646</v>
      </c>
      <c r="V101" s="332">
        <f>IF(V$10=0,0,V$10/OIS_fec!V$10)</f>
        <v>0.82775827006539537</v>
      </c>
      <c r="W101" s="332">
        <f>IF(W$10=0,0,W$10/OIS_fec!W$10)</f>
        <v>0.84577297183257683</v>
      </c>
      <c r="X101" s="332">
        <f>IF(X$10=0,0,X$10/OIS_fec!X$10)</f>
        <v>0.84163104085570151</v>
      </c>
      <c r="Y101" s="332">
        <f>IF(Y$10=0,0,Y$10/OIS_fec!Y$10)</f>
        <v>0.84272187665854836</v>
      </c>
      <c r="DA101" s="68"/>
    </row>
    <row r="102" spans="1:105" ht="12" customHeight="1" x14ac:dyDescent="0.25">
      <c r="A102" s="174" t="s">
        <v>3057</v>
      </c>
      <c r="B102" s="348">
        <f>IF(B$16=0,0,B$16/OIS_fec!B$16)</f>
        <v>0.40511981092801325</v>
      </c>
      <c r="C102" s="348">
        <f>IF(C$16=0,0,C$16/OIS_fec!C$16)</f>
        <v>0.40508202940495341</v>
      </c>
      <c r="D102" s="348">
        <f>IF(D$16=0,0,D$16/OIS_fec!D$16)</f>
        <v>0.40478091571052788</v>
      </c>
      <c r="E102" s="348">
        <f>IF(E$16=0,0,E$16/OIS_fec!E$16)</f>
        <v>0.40070198007030827</v>
      </c>
      <c r="F102" s="348">
        <f>IF(F$16=0,0,F$16/OIS_fec!F$16)</f>
        <v>0.40766921989580468</v>
      </c>
      <c r="G102" s="348">
        <f>IF(G$16=0,0,G$16/OIS_fec!G$16)</f>
        <v>0.39895186656036208</v>
      </c>
      <c r="H102" s="348">
        <f>IF(H$16=0,0,H$16/OIS_fec!H$16)</f>
        <v>0.3939822964683628</v>
      </c>
      <c r="I102" s="348">
        <f>IF(I$16=0,0,I$16/OIS_fec!I$16)</f>
        <v>0.39480848004785113</v>
      </c>
      <c r="J102" s="348">
        <f>IF(J$16=0,0,J$16/OIS_fec!J$16)</f>
        <v>0.3948957773696572</v>
      </c>
      <c r="K102" s="348">
        <f>IF(K$16=0,0,K$16/OIS_fec!K$16)</f>
        <v>0.39448308578542646</v>
      </c>
      <c r="L102" s="348">
        <f>IF(L$16=0,0,L$16/OIS_fec!L$16)</f>
        <v>0.39535517936705666</v>
      </c>
      <c r="M102" s="348">
        <f>IF(M$16=0,0,M$16/OIS_fec!M$16)</f>
        <v>0.39961459547204953</v>
      </c>
      <c r="N102" s="348">
        <f>IF(N$16=0,0,N$16/OIS_fec!N$16)</f>
        <v>0.39279594435685999</v>
      </c>
      <c r="O102" s="348">
        <f>IF(O$16=0,0,O$16/OIS_fec!O$16)</f>
        <v>0.41377066152644487</v>
      </c>
      <c r="P102" s="348">
        <f>IF(P$16=0,0,P$16/OIS_fec!P$16)</f>
        <v>0.41288969316949303</v>
      </c>
      <c r="Q102" s="348">
        <f>IF(Q$16=0,0,Q$16/OIS_fec!Q$16)</f>
        <v>0.41641984916043778</v>
      </c>
      <c r="R102" s="348">
        <f>IF(R$16=0,0,R$16/OIS_fec!R$16)</f>
        <v>0.40778887308284173</v>
      </c>
      <c r="S102" s="348">
        <f>IF(S$16=0,0,S$16/OIS_fec!S$16)</f>
        <v>0.43390546241214978</v>
      </c>
      <c r="T102" s="348">
        <f>IF(T$16=0,0,T$16/OIS_fec!T$16)</f>
        <v>0.43283678073902287</v>
      </c>
      <c r="U102" s="348">
        <f>IF(U$16=0,0,U$16/OIS_fec!U$16)</f>
        <v>0.44345666677775208</v>
      </c>
      <c r="V102" s="348">
        <f>IF(V$16=0,0,V$16/OIS_fec!V$16)</f>
        <v>0.42310146034585294</v>
      </c>
      <c r="W102" s="348">
        <f>IF(W$16=0,0,W$16/OIS_fec!W$16)</f>
        <v>0.43653963658219874</v>
      </c>
      <c r="X102" s="348">
        <f>IF(X$16=0,0,X$16/OIS_fec!X$16)</f>
        <v>0.41863762054113218</v>
      </c>
      <c r="Y102" s="348">
        <f>IF(Y$16=0,0,Y$16/OIS_fec!Y$16)</f>
        <v>0.41408101967837302</v>
      </c>
      <c r="DA102" s="178"/>
    </row>
    <row r="103" spans="1:105" ht="12" customHeight="1" x14ac:dyDescent="0.25">
      <c r="A103" s="174" t="s">
        <v>3069</v>
      </c>
      <c r="B103" s="348">
        <f>IF(B$27=0,0,B$27/OIS_fec!B$27)</f>
        <v>0.25924463800962583</v>
      </c>
      <c r="C103" s="348">
        <f>IF(C$27=0,0,C$27/OIS_fec!C$27)</f>
        <v>0.25882479350226217</v>
      </c>
      <c r="D103" s="348">
        <f>IF(D$27=0,0,D$27/OIS_fec!D$27)</f>
        <v>0.25894214630368378</v>
      </c>
      <c r="E103" s="348">
        <f>IF(E$27=0,0,E$27/OIS_fec!E$27)</f>
        <v>0.25302679746858991</v>
      </c>
      <c r="F103" s="348">
        <f>IF(F$27=0,0,F$27/OIS_fec!F$27)</f>
        <v>0.25793244657609404</v>
      </c>
      <c r="G103" s="348">
        <f>IF(G$27=0,0,G$27/OIS_fec!G$27)</f>
        <v>0.24914441126329073</v>
      </c>
      <c r="H103" s="348">
        <f>IF(H$27=0,0,H$27/OIS_fec!H$27)</f>
        <v>0.246182275184083</v>
      </c>
      <c r="I103" s="348">
        <f>IF(I$27=0,0,I$27/OIS_fec!I$27)</f>
        <v>0.24797847147089297</v>
      </c>
      <c r="J103" s="348">
        <f>IF(J$27=0,0,J$27/OIS_fec!J$27)</f>
        <v>0.24822047206783598</v>
      </c>
      <c r="K103" s="348">
        <f>IF(K$27=0,0,K$27/OIS_fec!K$27)</f>
        <v>0.24983752150367577</v>
      </c>
      <c r="L103" s="348">
        <f>IF(L$27=0,0,L$27/OIS_fec!L$27)</f>
        <v>0.24958839061207516</v>
      </c>
      <c r="M103" s="348">
        <f>IF(M$27=0,0,M$27/OIS_fec!M$27)</f>
        <v>0.25382878876426279</v>
      </c>
      <c r="N103" s="348">
        <f>IF(N$27=0,0,N$27/OIS_fec!N$27)</f>
        <v>0.25286022167166472</v>
      </c>
      <c r="O103" s="348">
        <f>IF(O$27=0,0,O$27/OIS_fec!O$27)</f>
        <v>0.26851641706798068</v>
      </c>
      <c r="P103" s="348">
        <f>IF(P$27=0,0,P$27/OIS_fec!P$27)</f>
        <v>0.26675502756877711</v>
      </c>
      <c r="Q103" s="348">
        <f>IF(Q$27=0,0,Q$27/OIS_fec!Q$27)</f>
        <v>0.27232790708238075</v>
      </c>
      <c r="R103" s="348">
        <f>IF(R$27=0,0,R$27/OIS_fec!R$27)</f>
        <v>0.26123247967537583</v>
      </c>
      <c r="S103" s="348">
        <f>IF(S$27=0,0,S$27/OIS_fec!S$27)</f>
        <v>0.28518637903384852</v>
      </c>
      <c r="T103" s="348">
        <f>IF(T$27=0,0,T$27/OIS_fec!T$27)</f>
        <v>0.28537093463806923</v>
      </c>
      <c r="U103" s="348">
        <f>IF(U$27=0,0,U$27/OIS_fec!U$27)</f>
        <v>0.29127322215918766</v>
      </c>
      <c r="V103" s="348">
        <f>IF(V$27=0,0,V$27/OIS_fec!V$27)</f>
        <v>0.27940036146857322</v>
      </c>
      <c r="W103" s="348">
        <f>IF(W$27=0,0,W$27/OIS_fec!W$27)</f>
        <v>0.28181513324756863</v>
      </c>
      <c r="X103" s="348">
        <f>IF(X$27=0,0,X$27/OIS_fec!X$27)</f>
        <v>0.27178049638779822</v>
      </c>
      <c r="Y103" s="348">
        <f>IF(Y$27=0,0,Y$27/OIS_fec!Y$27)</f>
        <v>0.2657308774637413</v>
      </c>
      <c r="DA103" s="178"/>
    </row>
    <row r="104" spans="1:105" ht="12" customHeight="1" x14ac:dyDescent="0.25">
      <c r="A104" s="174" t="s">
        <v>3079</v>
      </c>
      <c r="B104" s="348">
        <f>IF(B$35=0,0,B$35/OIS_fec!B$35)</f>
        <v>0.25240984167378772</v>
      </c>
      <c r="C104" s="348">
        <f>IF(C$35=0,0,C$35/OIS_fec!C$35)</f>
        <v>0.25306568109487454</v>
      </c>
      <c r="D104" s="348">
        <f>IF(D$35=0,0,D$35/OIS_fec!D$35)</f>
        <v>0.25246979109384726</v>
      </c>
      <c r="E104" s="348">
        <f>IF(E$35=0,0,E$35/OIS_fec!E$35)</f>
        <v>0.25131570439701806</v>
      </c>
      <c r="F104" s="348">
        <f>IF(F$35=0,0,F$35/OIS_fec!F$35)</f>
        <v>0.25706696247634719</v>
      </c>
      <c r="G104" s="348">
        <f>IF(G$35=0,0,G$35/OIS_fec!G$35)</f>
        <v>0.25031185130537537</v>
      </c>
      <c r="H104" s="348">
        <f>IF(H$35=0,0,H$35/OIS_fec!H$35)</f>
        <v>0.24723006396011168</v>
      </c>
      <c r="I104" s="348">
        <f>IF(I$35=0,0,I$35/OIS_fec!I$35)</f>
        <v>0.24758752714118004</v>
      </c>
      <c r="J104" s="348">
        <f>IF(J$35=0,0,J$35/OIS_fec!J$35)</f>
        <v>0.24903272068099258</v>
      </c>
      <c r="K104" s="348">
        <f>IF(K$35=0,0,K$35/OIS_fec!K$35)</f>
        <v>0.24978009669062656</v>
      </c>
      <c r="L104" s="348">
        <f>IF(L$35=0,0,L$35/OIS_fec!L$35)</f>
        <v>0.24921534256318453</v>
      </c>
      <c r="M104" s="348">
        <f>IF(M$35=0,0,M$35/OIS_fec!M$35)</f>
        <v>0.25781273070291449</v>
      </c>
      <c r="N104" s="348">
        <f>IF(N$35=0,0,N$35/OIS_fec!N$35)</f>
        <v>0.24538159792083014</v>
      </c>
      <c r="O104" s="348">
        <f>IF(O$35=0,0,O$35/OIS_fec!O$35)</f>
        <v>0.25331260048456877</v>
      </c>
      <c r="P104" s="348">
        <f>IF(P$35=0,0,P$35/OIS_fec!P$35)</f>
        <v>0.26846558964882833</v>
      </c>
      <c r="Q104" s="348">
        <f>IF(Q$35=0,0,Q$35/OIS_fec!Q$35)</f>
        <v>0.2618084523112601</v>
      </c>
      <c r="R104" s="348">
        <f>IF(R$35=0,0,R$35/OIS_fec!R$35)</f>
        <v>0.26137712416796072</v>
      </c>
      <c r="S104" s="348">
        <f>IF(S$35=0,0,S$35/OIS_fec!S$35)</f>
        <v>0.25931708156861383</v>
      </c>
      <c r="T104" s="348">
        <f>IF(T$35=0,0,T$35/OIS_fec!T$35)</f>
        <v>0.24593544129398129</v>
      </c>
      <c r="U104" s="348">
        <f>IF(U$35=0,0,U$35/OIS_fec!U$35)</f>
        <v>0.2542923630099051</v>
      </c>
      <c r="V104" s="348">
        <f>IF(V$35=0,0,V$35/OIS_fec!V$35)</f>
        <v>0.25738624393042531</v>
      </c>
      <c r="W104" s="348">
        <f>IF(W$35=0,0,W$35/OIS_fec!W$35)</f>
        <v>0.28538849175235353</v>
      </c>
      <c r="X104" s="348">
        <f>IF(X$35=0,0,X$35/OIS_fec!X$35)</f>
        <v>0.2740225412647817</v>
      </c>
      <c r="Y104" s="348">
        <f>IF(Y$35=0,0,Y$35/OIS_fec!Y$35)</f>
        <v>0.28648545174235274</v>
      </c>
      <c r="DA104" s="178"/>
    </row>
    <row r="105" spans="1:105" ht="12" customHeight="1" x14ac:dyDescent="0.25">
      <c r="A105" s="174" t="s">
        <v>3101</v>
      </c>
      <c r="B105" s="348">
        <f>IF(B$54=0,0,B$54/OIS_fec!B$54)</f>
        <v>0.61567689302050388</v>
      </c>
      <c r="C105" s="348">
        <f>IF(C$54=0,0,C$54/OIS_fec!C$54)</f>
        <v>0.60223419338665762</v>
      </c>
      <c r="D105" s="348">
        <f>IF(D$54=0,0,D$54/OIS_fec!D$54)</f>
        <v>0.6055543532719373</v>
      </c>
      <c r="E105" s="348">
        <f>IF(E$54=0,0,E$54/OIS_fec!E$54)</f>
        <v>0.59116848141548828</v>
      </c>
      <c r="F105" s="348">
        <f>IF(F$54=0,0,F$54/OIS_fec!F$54)</f>
        <v>0.60521748627757477</v>
      </c>
      <c r="G105" s="348">
        <f>IF(G$54=0,0,G$54/OIS_fec!G$54)</f>
        <v>0.55096883214941583</v>
      </c>
      <c r="H105" s="348">
        <f>IF(H$54=0,0,H$54/OIS_fec!H$54)</f>
        <v>0.54602995838147816</v>
      </c>
      <c r="I105" s="348">
        <f>IF(I$54=0,0,I$54/OIS_fec!I$54)</f>
        <v>0.55156852212726371</v>
      </c>
      <c r="J105" s="348">
        <f>IF(J$54=0,0,J$54/OIS_fec!J$54)</f>
        <v>0.59559607729682951</v>
      </c>
      <c r="K105" s="348">
        <f>IF(K$54=0,0,K$54/OIS_fec!K$54)</f>
        <v>0.6291531722910394</v>
      </c>
      <c r="L105" s="348">
        <f>IF(L$54=0,0,L$54/OIS_fec!L$54)</f>
        <v>0.61055481169554393</v>
      </c>
      <c r="M105" s="348">
        <f>IF(M$54=0,0,M$54/OIS_fec!M$54)</f>
        <v>0.66264193329598964</v>
      </c>
      <c r="N105" s="348">
        <f>IF(N$54=0,0,N$54/OIS_fec!N$54)</f>
        <v>0.54832951996735846</v>
      </c>
      <c r="O105" s="348">
        <f>IF(O$54=0,0,O$54/OIS_fec!O$54)</f>
        <v>0.64871904113312362</v>
      </c>
      <c r="P105" s="348">
        <f>IF(P$54=0,0,P$54/OIS_fec!P$54)</f>
        <v>0.72347722005035464</v>
      </c>
      <c r="Q105" s="348">
        <f>IF(Q$54=0,0,Q$54/OIS_fec!Q$54)</f>
        <v>0.70368336619486638</v>
      </c>
      <c r="R105" s="348">
        <f>IF(R$54=0,0,R$54/OIS_fec!R$54)</f>
        <v>0.6654866397860425</v>
      </c>
      <c r="S105" s="348">
        <f>IF(S$54=0,0,S$54/OIS_fec!S$54)</f>
        <v>0.71120921560861927</v>
      </c>
      <c r="T105" s="348">
        <f>IF(T$54=0,0,T$54/OIS_fec!T$54)</f>
        <v>0.54154307525862611</v>
      </c>
      <c r="U105" s="348">
        <f>IF(U$54=0,0,U$54/OIS_fec!U$54)</f>
        <v>0.67181905919125939</v>
      </c>
      <c r="V105" s="348">
        <f>IF(V$54=0,0,V$54/OIS_fec!V$54)</f>
        <v>0.62179912859590381</v>
      </c>
      <c r="W105" s="348">
        <f>IF(W$54=0,0,W$54/OIS_fec!W$54)</f>
        <v>0.74595516415004193</v>
      </c>
      <c r="X105" s="348">
        <f>IF(X$54=0,0,X$54/OIS_fec!X$54)</f>
        <v>0.73547079682826877</v>
      </c>
      <c r="Y105" s="348">
        <f>IF(Y$54=0,0,Y$54/OIS_fec!Y$54)</f>
        <v>0.74541545515998608</v>
      </c>
      <c r="DA105" s="178"/>
    </row>
    <row r="106" spans="1:105" ht="12" customHeight="1" x14ac:dyDescent="0.25">
      <c r="A106" s="174" t="s">
        <v>3122</v>
      </c>
      <c r="B106" s="348">
        <f>IF(B$68=0,0,B$68/OIS_fec!B$68)</f>
        <v>0.37825407178437853</v>
      </c>
      <c r="C106" s="348">
        <f>IF(C$68=0,0,C$68/OIS_fec!C$68)</f>
        <v>0.37733717512116061</v>
      </c>
      <c r="D106" s="348">
        <f>IF(D$68=0,0,D$68/OIS_fec!D$68)</f>
        <v>0.37624610899677419</v>
      </c>
      <c r="E106" s="348">
        <f>IF(E$68=0,0,E$68/OIS_fec!E$68)</f>
        <v>0.37038734166981696</v>
      </c>
      <c r="F106" s="348">
        <f>IF(F$68=0,0,F$68/OIS_fec!F$68)</f>
        <v>0.36791827036928693</v>
      </c>
      <c r="G106" s="348">
        <f>IF(G$68=0,0,G$68/OIS_fec!G$68)</f>
        <v>0.36547499795568894</v>
      </c>
      <c r="H106" s="348">
        <f>IF(H$68=0,0,H$68/OIS_fec!H$68)</f>
        <v>0.36508577675537107</v>
      </c>
      <c r="I106" s="348">
        <f>IF(I$68=0,0,I$68/OIS_fec!I$68)</f>
        <v>0.3672113882714978</v>
      </c>
      <c r="J106" s="348">
        <f>IF(J$68=0,0,J$68/OIS_fec!J$68)</f>
        <v>0.36639090485198095</v>
      </c>
      <c r="K106" s="348">
        <f>IF(K$68=0,0,K$68/OIS_fec!K$68)</f>
        <v>0.36059763342286205</v>
      </c>
      <c r="L106" s="348">
        <f>IF(L$68=0,0,L$68/OIS_fec!L$68)</f>
        <v>0.36139027043081279</v>
      </c>
      <c r="M106" s="348">
        <f>IF(M$68=0,0,M$68/OIS_fec!M$68)</f>
        <v>0.36019974490579804</v>
      </c>
      <c r="N106" s="348">
        <f>IF(N$68=0,0,N$68/OIS_fec!N$68)</f>
        <v>0.40324317333987836</v>
      </c>
      <c r="O106" s="348">
        <f>IF(O$68=0,0,O$68/OIS_fec!O$68)</f>
        <v>0.3984949683205512</v>
      </c>
      <c r="P106" s="348">
        <f>IF(P$68=0,0,P$68/OIS_fec!P$68)</f>
        <v>0.38072341771395896</v>
      </c>
      <c r="Q106" s="348">
        <f>IF(Q$68=0,0,Q$68/OIS_fec!Q$68)</f>
        <v>0.39055732454941922</v>
      </c>
      <c r="R106" s="348">
        <f>IF(R$68=0,0,R$68/OIS_fec!R$68)</f>
        <v>0.37985223782642785</v>
      </c>
      <c r="S106" s="348">
        <f>IF(S$68=0,0,S$68/OIS_fec!S$68)</f>
        <v>0.40174655403216031</v>
      </c>
      <c r="T106" s="348">
        <f>IF(T$68=0,0,T$68/OIS_fec!T$68)</f>
        <v>0.41488012611500907</v>
      </c>
      <c r="U106" s="348">
        <f>IF(U$68=0,0,U$68/OIS_fec!U$68)</f>
        <v>0.40269933839237515</v>
      </c>
      <c r="V106" s="348">
        <f>IF(V$68=0,0,V$68/OIS_fec!V$68)</f>
        <v>0.40287177652789413</v>
      </c>
      <c r="W106" s="348">
        <f>IF(W$68=0,0,W$68/OIS_fec!W$68)</f>
        <v>0.40070291534472063</v>
      </c>
      <c r="X106" s="348">
        <f>IF(X$68=0,0,X$68/OIS_fec!X$68)</f>
        <v>0.39427970851629257</v>
      </c>
      <c r="Y106" s="348">
        <f>IF(Y$68=0,0,Y$68/OIS_fec!Y$68)</f>
        <v>0.3818654292713734</v>
      </c>
      <c r="DA106" s="178"/>
    </row>
    <row r="107" spans="1:105" ht="12" customHeight="1" x14ac:dyDescent="0.25">
      <c r="A107" s="41" t="s">
        <v>3120</v>
      </c>
      <c r="B107" s="333">
        <f>IF(B$69=0,0,B$69/OIS_fec!B$69)</f>
        <v>0.50876531778493739</v>
      </c>
      <c r="C107" s="333">
        <f>IF(C$69=0,0,C$69/OIS_fec!C$69)</f>
        <v>0.50725649734647094</v>
      </c>
      <c r="D107" s="333">
        <f>IF(D$69=0,0,D$69/OIS_fec!D$69)</f>
        <v>0.50772460462669922</v>
      </c>
      <c r="E107" s="333">
        <f>IF(E$69=0,0,E$69/OIS_fec!E$69)</f>
        <v>0.50182411937205695</v>
      </c>
      <c r="F107" s="333">
        <f>IF(F$69=0,0,F$69/OIS_fec!F$69)</f>
        <v>0.52058761317438107</v>
      </c>
      <c r="G107" s="333">
        <f>IF(G$69=0,0,G$69/OIS_fec!G$69)</f>
        <v>0.51841173203331381</v>
      </c>
      <c r="H107" s="333">
        <f>IF(H$69=0,0,H$69/OIS_fec!H$69)</f>
        <v>0.52041405758514969</v>
      </c>
      <c r="I107" s="333">
        <f>IF(I$69=0,0,I$69/OIS_fec!I$69)</f>
        <v>0.52038569121531963</v>
      </c>
      <c r="J107" s="333">
        <f>IF(J$69=0,0,J$69/OIS_fec!J$69)</f>
        <v>0.51156243269094492</v>
      </c>
      <c r="K107" s="333">
        <f>IF(K$69=0,0,K$69/OIS_fec!K$69)</f>
        <v>0.50686000288168975</v>
      </c>
      <c r="L107" s="333">
        <f>IF(L$69=0,0,L$69/OIS_fec!L$69)</f>
        <v>0.50664972928455332</v>
      </c>
      <c r="M107" s="333">
        <f>IF(M$69=0,0,M$69/OIS_fec!M$69)</f>
        <v>0.4982162136292842</v>
      </c>
      <c r="N107" s="333">
        <f>IF(N$69=0,0,N$69/OIS_fec!N$69)</f>
        <v>0.50073166218085186</v>
      </c>
      <c r="O107" s="333">
        <f>IF(O$69=0,0,O$69/OIS_fec!O$69)</f>
        <v>0.50114493550619554</v>
      </c>
      <c r="P107" s="333">
        <f>IF(P$69=0,0,P$69/OIS_fec!P$69)</f>
        <v>0.49847094477870524</v>
      </c>
      <c r="Q107" s="333">
        <f>IF(Q$69=0,0,Q$69/OIS_fec!Q$69)</f>
        <v>0.49791003890079299</v>
      </c>
      <c r="R107" s="333">
        <f>IF(R$69=0,0,R$69/OIS_fec!R$69)</f>
        <v>0.49752688807238959</v>
      </c>
      <c r="S107" s="333">
        <f>IF(S$69=0,0,S$69/OIS_fec!S$69)</f>
        <v>0.49444429579497201</v>
      </c>
      <c r="T107" s="333">
        <f>IF(T$69=0,0,T$69/OIS_fec!T$69)</f>
        <v>0.50360359619493922</v>
      </c>
      <c r="U107" s="333">
        <f>IF(U$69=0,0,U$69/OIS_fec!U$69)</f>
        <v>0.49743480229939213</v>
      </c>
      <c r="V107" s="333">
        <f>IF(V$69=0,0,V$69/OIS_fec!V$69)</f>
        <v>0.50004998904117803</v>
      </c>
      <c r="W107" s="333">
        <f>IF(W$69=0,0,W$69/OIS_fec!W$69)</f>
        <v>0.49881953505697613</v>
      </c>
      <c r="X107" s="333">
        <f>IF(X$69=0,0,X$69/OIS_fec!X$69)</f>
        <v>0.49853130256609562</v>
      </c>
      <c r="Y107" s="333">
        <f>IF(Y$69=0,0,Y$69/OIS_fec!Y$69)</f>
        <v>0.49896372346057194</v>
      </c>
      <c r="DA107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tabColor theme="6" tint="-0.249977111117893"/>
    <pageSetUpPr fitToPage="1"/>
  </sheetPr>
  <dimension ref="A1:DA107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Other industrial sectors / CO2 emissions"</f>
        <v>EL: Other industrial sectors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27</v>
      </c>
      <c r="B5" s="223">
        <v>1660.3593681590719</v>
      </c>
      <c r="C5" s="223">
        <v>1690.9627143591019</v>
      </c>
      <c r="D5" s="223">
        <v>1740.0538331988339</v>
      </c>
      <c r="E5" s="223">
        <v>1686.5306711937039</v>
      </c>
      <c r="F5" s="223">
        <v>1035.686919597945</v>
      </c>
      <c r="G5" s="223">
        <v>1687.58314235885</v>
      </c>
      <c r="H5" s="223">
        <v>1960.3707112775051</v>
      </c>
      <c r="I5" s="223">
        <v>1815.2595381847971</v>
      </c>
      <c r="J5" s="223">
        <v>1710.3319078701279</v>
      </c>
      <c r="K5" s="223">
        <v>1401.6339309922321</v>
      </c>
      <c r="L5" s="223">
        <v>1109.6841606425139</v>
      </c>
      <c r="M5" s="223">
        <v>880.14834886108304</v>
      </c>
      <c r="N5" s="223">
        <v>1259.3818115928441</v>
      </c>
      <c r="O5" s="223">
        <v>732.45520956297219</v>
      </c>
      <c r="P5" s="223">
        <v>1015.767979739904</v>
      </c>
      <c r="Q5" s="223">
        <v>1102.9502572843139</v>
      </c>
      <c r="R5" s="223">
        <v>1106.2194525240161</v>
      </c>
      <c r="S5" s="223">
        <v>1477.36282046317</v>
      </c>
      <c r="T5" s="223">
        <v>1520.0133255728081</v>
      </c>
      <c r="U5" s="223">
        <v>1106.598420005017</v>
      </c>
      <c r="V5" s="223">
        <v>849.36021244169797</v>
      </c>
      <c r="W5" s="223">
        <v>519.48091213388307</v>
      </c>
      <c r="X5" s="223">
        <v>456.54392799406611</v>
      </c>
      <c r="Y5" s="223">
        <v>402.35888880579728</v>
      </c>
      <c r="DA5" s="89" t="s">
        <v>3185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3186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3187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3188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3189</v>
      </c>
    </row>
    <row r="10" spans="1:105" ht="12" customHeight="1" x14ac:dyDescent="0.25">
      <c r="A10" s="56" t="s">
        <v>95</v>
      </c>
      <c r="B10" s="260">
        <v>28.93542844218387</v>
      </c>
      <c r="C10" s="260">
        <v>29.178116436358991</v>
      </c>
      <c r="D10" s="260">
        <v>30.097630669088211</v>
      </c>
      <c r="E10" s="260">
        <v>35.164228961873803</v>
      </c>
      <c r="F10" s="260">
        <v>9.7445696105358657</v>
      </c>
      <c r="G10" s="260">
        <v>37.605075037797292</v>
      </c>
      <c r="H10" s="260">
        <v>45.541798221558473</v>
      </c>
      <c r="I10" s="260">
        <v>40.640961944237652</v>
      </c>
      <c r="J10" s="260">
        <v>34.159183829682632</v>
      </c>
      <c r="K10" s="260">
        <v>21.601254428248851</v>
      </c>
      <c r="L10" s="260">
        <v>18.582468352974459</v>
      </c>
      <c r="M10" s="260">
        <v>11.1804949487413</v>
      </c>
      <c r="N10" s="260">
        <v>27.70956158188509</v>
      </c>
      <c r="O10" s="260">
        <v>8.0814853990712017</v>
      </c>
      <c r="P10" s="260">
        <v>8.9345450930052301</v>
      </c>
      <c r="Q10" s="260">
        <v>9.3116323016560933</v>
      </c>
      <c r="R10" s="260">
        <v>12.753123681413699</v>
      </c>
      <c r="S10" s="260">
        <v>6.1317774255521407</v>
      </c>
      <c r="T10" s="260">
        <v>10.988898455510199</v>
      </c>
      <c r="U10" s="260">
        <v>1.6124184328140589</v>
      </c>
      <c r="V10" s="260">
        <v>3.9269379050533741</v>
      </c>
      <c r="W10" s="260">
        <v>0.55972003884801902</v>
      </c>
      <c r="X10" s="260">
        <v>0.56246441071525299</v>
      </c>
      <c r="Y10" s="260">
        <v>0.60180088635215889</v>
      </c>
      <c r="DA10" s="68" t="s">
        <v>3190</v>
      </c>
    </row>
    <row r="11" spans="1:105" ht="12" customHeight="1" x14ac:dyDescent="0.25">
      <c r="A11" s="37" t="s">
        <v>159</v>
      </c>
      <c r="B11" s="226">
        <v>28.769117958989732</v>
      </c>
      <c r="C11" s="226">
        <v>28.050182621171519</v>
      </c>
      <c r="D11" s="226">
        <v>29.593910606023591</v>
      </c>
      <c r="E11" s="226">
        <v>34.757456386790473</v>
      </c>
      <c r="F11" s="226">
        <v>7.69545350251766</v>
      </c>
      <c r="G11" s="226">
        <v>36.766356322362533</v>
      </c>
      <c r="H11" s="226">
        <v>44.996384730592233</v>
      </c>
      <c r="I11" s="226">
        <v>39.421940471905309</v>
      </c>
      <c r="J11" s="226">
        <v>33.407838166426792</v>
      </c>
      <c r="K11" s="226">
        <v>21.020604292919259</v>
      </c>
      <c r="L11" s="226">
        <v>17.932738537132611</v>
      </c>
      <c r="M11" s="226">
        <v>8.4498736307328208</v>
      </c>
      <c r="N11" s="226">
        <v>23.78232171253428</v>
      </c>
      <c r="O11" s="226">
        <v>7.6968065445275569</v>
      </c>
      <c r="P11" s="226">
        <v>8.8963711915734631</v>
      </c>
      <c r="Q11" s="226">
        <v>8.998275164935686</v>
      </c>
      <c r="R11" s="226">
        <v>9.223002732447446</v>
      </c>
      <c r="S11" s="226">
        <v>5.680910060597065</v>
      </c>
      <c r="T11" s="226">
        <v>9.101384634695167</v>
      </c>
      <c r="U11" s="226">
        <v>1.2213055516213711</v>
      </c>
      <c r="V11" s="226">
        <v>0.57840206030478014</v>
      </c>
      <c r="W11" s="226">
        <v>0.43482256055531038</v>
      </c>
      <c r="X11" s="226">
        <v>0.47634872159313918</v>
      </c>
      <c r="Y11" s="226">
        <v>0.54540042856839077</v>
      </c>
      <c r="DA11" s="69" t="s">
        <v>3191</v>
      </c>
    </row>
    <row r="12" spans="1:105" ht="12" customHeight="1" x14ac:dyDescent="0.25">
      <c r="A12" s="37" t="s">
        <v>35</v>
      </c>
      <c r="B12" s="226">
        <v>0.1663104831941386</v>
      </c>
      <c r="C12" s="226">
        <v>1.127933815187474</v>
      </c>
      <c r="D12" s="226">
        <v>0.50372006306462325</v>
      </c>
      <c r="E12" s="226">
        <v>0.40677257508332959</v>
      </c>
      <c r="F12" s="226">
        <v>2.0491161080182039</v>
      </c>
      <c r="G12" s="226">
        <v>0.8387187154347624</v>
      </c>
      <c r="H12" s="226">
        <v>0.54541349096624936</v>
      </c>
      <c r="I12" s="226">
        <v>1.219021472332336</v>
      </c>
      <c r="J12" s="226">
        <v>0.75134566325583574</v>
      </c>
      <c r="K12" s="226">
        <v>0.58065013532958176</v>
      </c>
      <c r="L12" s="226">
        <v>0.64972981584184997</v>
      </c>
      <c r="M12" s="226">
        <v>2.730621318008482</v>
      </c>
      <c r="N12" s="226">
        <v>3.9272398693508168</v>
      </c>
      <c r="O12" s="226">
        <v>0.38467885454364609</v>
      </c>
      <c r="P12" s="226">
        <v>3.8173901431765932E-2</v>
      </c>
      <c r="Q12" s="226">
        <v>0.31335713672040771</v>
      </c>
      <c r="R12" s="226">
        <v>3.5301209489662559</v>
      </c>
      <c r="S12" s="226">
        <v>0.45086736495507601</v>
      </c>
      <c r="T12" s="226">
        <v>1.8875138208150291</v>
      </c>
      <c r="U12" s="226">
        <v>0.39111288119268789</v>
      </c>
      <c r="V12" s="226">
        <v>3.3485358447485929</v>
      </c>
      <c r="W12" s="226">
        <v>0.1248974782927085</v>
      </c>
      <c r="X12" s="226">
        <v>8.6115689122113634E-2</v>
      </c>
      <c r="Y12" s="226">
        <v>5.6400457783768079E-2</v>
      </c>
      <c r="DA12" s="69" t="s">
        <v>3192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3193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3194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3195</v>
      </c>
    </row>
    <row r="16" spans="1:105" ht="12" customHeight="1" x14ac:dyDescent="0.25">
      <c r="A16" s="57" t="s">
        <v>3057</v>
      </c>
      <c r="B16" s="261">
        <v>450.32066318425228</v>
      </c>
      <c r="C16" s="261">
        <v>463.76040557408157</v>
      </c>
      <c r="D16" s="261">
        <v>472.86545541824449</v>
      </c>
      <c r="E16" s="261">
        <v>477.97512466985393</v>
      </c>
      <c r="F16" s="261">
        <v>229.2654900629484</v>
      </c>
      <c r="G16" s="261">
        <v>490.43557348794252</v>
      </c>
      <c r="H16" s="261">
        <v>600.42216066169294</v>
      </c>
      <c r="I16" s="261">
        <v>555.22767817896658</v>
      </c>
      <c r="J16" s="261">
        <v>526.12659045059718</v>
      </c>
      <c r="K16" s="261">
        <v>404.3800903570106</v>
      </c>
      <c r="L16" s="261">
        <v>306.76067400906919</v>
      </c>
      <c r="M16" s="261">
        <v>263.89347635631128</v>
      </c>
      <c r="N16" s="261">
        <v>437.05970815264033</v>
      </c>
      <c r="O16" s="261">
        <v>150.33010932174551</v>
      </c>
      <c r="P16" s="261">
        <v>181.96060397925669</v>
      </c>
      <c r="Q16" s="261">
        <v>223.40697471489571</v>
      </c>
      <c r="R16" s="261">
        <v>284.0704895185105</v>
      </c>
      <c r="S16" s="261">
        <v>286.00258839762512</v>
      </c>
      <c r="T16" s="261">
        <v>303.63492198131928</v>
      </c>
      <c r="U16" s="261">
        <v>215.1619530682583</v>
      </c>
      <c r="V16" s="261">
        <v>200.71118718055419</v>
      </c>
      <c r="W16" s="261">
        <v>86.776368350407708</v>
      </c>
      <c r="X16" s="261">
        <v>78.514439884069702</v>
      </c>
      <c r="Y16" s="261">
        <v>61.351253810722099</v>
      </c>
      <c r="DA16" s="70" t="s">
        <v>3196</v>
      </c>
    </row>
    <row r="17" spans="1:105" ht="12" customHeight="1" x14ac:dyDescent="0.25">
      <c r="A17" s="46" t="s">
        <v>28</v>
      </c>
      <c r="B17" s="229">
        <v>0</v>
      </c>
      <c r="C17" s="229">
        <v>0</v>
      </c>
      <c r="D17" s="229">
        <v>0</v>
      </c>
      <c r="E17" s="229">
        <v>0</v>
      </c>
      <c r="F17" s="229">
        <v>0</v>
      </c>
      <c r="G17" s="229">
        <v>0</v>
      </c>
      <c r="H17" s="229">
        <v>0</v>
      </c>
      <c r="I17" s="229">
        <v>2.2011167463947738</v>
      </c>
      <c r="J17" s="229">
        <v>2.2309420049742692</v>
      </c>
      <c r="K17" s="229">
        <v>24.44620667646014</v>
      </c>
      <c r="L17" s="229">
        <v>9.3256908407840555</v>
      </c>
      <c r="M17" s="229">
        <v>6.9576034599929413</v>
      </c>
      <c r="N17" s="229">
        <v>0</v>
      </c>
      <c r="O17" s="229">
        <v>15.87450351806066</v>
      </c>
      <c r="P17" s="229">
        <v>39.699506488193293</v>
      </c>
      <c r="Q17" s="229">
        <v>41.787928529535407</v>
      </c>
      <c r="R17" s="229">
        <v>2.051288087275307</v>
      </c>
      <c r="S17" s="229">
        <v>114.1227375070379</v>
      </c>
      <c r="T17" s="229">
        <v>130.59875124025129</v>
      </c>
      <c r="U17" s="229">
        <v>94.944158738152225</v>
      </c>
      <c r="V17" s="229">
        <v>47.43850702919768</v>
      </c>
      <c r="W17" s="229">
        <v>33.800595123165863</v>
      </c>
      <c r="X17" s="229">
        <v>14.908138871426271</v>
      </c>
      <c r="Y17" s="229">
        <v>0</v>
      </c>
      <c r="DA17" s="73" t="s">
        <v>3197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3198</v>
      </c>
    </row>
    <row r="19" spans="1:105" ht="12" customHeight="1" x14ac:dyDescent="0.25">
      <c r="A19" s="46" t="s">
        <v>31</v>
      </c>
      <c r="B19" s="229">
        <v>154.88381323836259</v>
      </c>
      <c r="C19" s="229">
        <v>158.29903228236989</v>
      </c>
      <c r="D19" s="229">
        <v>159.051825182573</v>
      </c>
      <c r="E19" s="229">
        <v>152.97310901038091</v>
      </c>
      <c r="F19" s="229">
        <v>141.8901055069673</v>
      </c>
      <c r="G19" s="229">
        <v>140.72788287407289</v>
      </c>
      <c r="H19" s="229">
        <v>134.92422426649799</v>
      </c>
      <c r="I19" s="229">
        <v>128.43873605809469</v>
      </c>
      <c r="J19" s="229">
        <v>126.021300140799</v>
      </c>
      <c r="K19" s="229">
        <v>103.3136837375004</v>
      </c>
      <c r="L19" s="229">
        <v>66.463076332248249</v>
      </c>
      <c r="M19" s="229">
        <v>5.9464759638338549</v>
      </c>
      <c r="N19" s="229">
        <v>59.295818131574613</v>
      </c>
      <c r="O19" s="229">
        <v>22.177727815093409</v>
      </c>
      <c r="P19" s="229">
        <v>12.93199837533137</v>
      </c>
      <c r="Q19" s="229">
        <v>16.574157926701851</v>
      </c>
      <c r="R19" s="229">
        <v>22.679091667227361</v>
      </c>
      <c r="S19" s="229">
        <v>30.212757952683869</v>
      </c>
      <c r="T19" s="229">
        <v>35.00620593200739</v>
      </c>
      <c r="U19" s="229">
        <v>39.855490879144952</v>
      </c>
      <c r="V19" s="229">
        <v>32.163193807807673</v>
      </c>
      <c r="W19" s="229">
        <v>13.6745079492296</v>
      </c>
      <c r="X19" s="229">
        <v>17.354425140846001</v>
      </c>
      <c r="Y19" s="229">
        <v>14.796865011289199</v>
      </c>
      <c r="DA19" s="73" t="s">
        <v>3199</v>
      </c>
    </row>
    <row r="20" spans="1:105" ht="12" customHeight="1" x14ac:dyDescent="0.25">
      <c r="A20" s="46" t="s">
        <v>159</v>
      </c>
      <c r="B20" s="229">
        <v>248.64938211252601</v>
      </c>
      <c r="C20" s="229">
        <v>248.77189003320521</v>
      </c>
      <c r="D20" s="229">
        <v>256.92864490885518</v>
      </c>
      <c r="E20" s="229">
        <v>291.34892286875328</v>
      </c>
      <c r="F20" s="229">
        <v>51.04835470717881</v>
      </c>
      <c r="G20" s="229">
        <v>313.50546603918229</v>
      </c>
      <c r="H20" s="229">
        <v>371.81630829735627</v>
      </c>
      <c r="I20" s="229">
        <v>329.29352017626388</v>
      </c>
      <c r="J20" s="229">
        <v>320.28623953839673</v>
      </c>
      <c r="K20" s="229">
        <v>224.30783596397501</v>
      </c>
      <c r="L20" s="229">
        <v>183.29355498264141</v>
      </c>
      <c r="M20" s="229">
        <v>133.9464889393559</v>
      </c>
      <c r="N20" s="229">
        <v>188.95380268945729</v>
      </c>
      <c r="O20" s="229">
        <v>62.966222075880758</v>
      </c>
      <c r="P20" s="229">
        <v>66.727980283122591</v>
      </c>
      <c r="Q20" s="229">
        <v>73.965716182871319</v>
      </c>
      <c r="R20" s="229">
        <v>80.080578771920742</v>
      </c>
      <c r="S20" s="229">
        <v>68.132001946133784</v>
      </c>
      <c r="T20" s="229">
        <v>62.85356806360268</v>
      </c>
      <c r="U20" s="229">
        <v>10.052953211123871</v>
      </c>
      <c r="V20" s="229">
        <v>7.5115051683286769</v>
      </c>
      <c r="W20" s="229">
        <v>8.6505850965771032</v>
      </c>
      <c r="X20" s="229">
        <v>11.51349430671452</v>
      </c>
      <c r="Y20" s="229">
        <v>12.861537769128089</v>
      </c>
      <c r="DA20" s="73" t="s">
        <v>3200</v>
      </c>
    </row>
    <row r="21" spans="1:105" ht="12" customHeight="1" x14ac:dyDescent="0.25">
      <c r="A21" s="46" t="s">
        <v>32</v>
      </c>
      <c r="B21" s="229">
        <v>42.513221614857777</v>
      </c>
      <c r="C21" s="229">
        <v>42.513221614859617</v>
      </c>
      <c r="D21" s="229">
        <v>46.589799205977407</v>
      </c>
      <c r="E21" s="229">
        <v>19.21832201170653</v>
      </c>
      <c r="F21" s="229">
        <v>16.306466048184209</v>
      </c>
      <c r="G21" s="229">
        <v>18.053548489576531</v>
      </c>
      <c r="H21" s="229">
        <v>75.825801510668811</v>
      </c>
      <c r="I21" s="229">
        <v>78.287458023562664</v>
      </c>
      <c r="J21" s="229">
        <v>67.195484577982143</v>
      </c>
      <c r="K21" s="229">
        <v>44.997195855834534</v>
      </c>
      <c r="L21" s="229">
        <v>39.732857588325587</v>
      </c>
      <c r="M21" s="229">
        <v>36.632718070131268</v>
      </c>
      <c r="N21" s="229">
        <v>107.28207876902179</v>
      </c>
      <c r="O21" s="229">
        <v>40.010301221414693</v>
      </c>
      <c r="P21" s="229">
        <v>43.000304778609738</v>
      </c>
      <c r="Q21" s="229">
        <v>55.923240186333352</v>
      </c>
      <c r="R21" s="229">
        <v>66.417350184981828</v>
      </c>
      <c r="S21" s="229">
        <v>64.198206172692679</v>
      </c>
      <c r="T21" s="229">
        <v>54.424631757870962</v>
      </c>
      <c r="U21" s="229">
        <v>53.189786858102018</v>
      </c>
      <c r="V21" s="229">
        <v>48.257151006275883</v>
      </c>
      <c r="W21" s="229">
        <v>20.786159059698779</v>
      </c>
      <c r="X21" s="229">
        <v>27.772417834528191</v>
      </c>
      <c r="Y21" s="229">
        <v>26.931638545482599</v>
      </c>
      <c r="DA21" s="73" t="s">
        <v>3201</v>
      </c>
    </row>
    <row r="22" spans="1:105" ht="12" customHeight="1" x14ac:dyDescent="0.25">
      <c r="A22" s="46" t="s">
        <v>33</v>
      </c>
      <c r="B22" s="229">
        <v>2.6275114841701441</v>
      </c>
      <c r="C22" s="229">
        <v>2.6275114841704381</v>
      </c>
      <c r="D22" s="229">
        <v>5.2548070144089314</v>
      </c>
      <c r="E22" s="229">
        <v>10.50982998274473</v>
      </c>
      <c r="F22" s="229">
        <v>10.509829982728579</v>
      </c>
      <c r="G22" s="229">
        <v>10.509829982758189</v>
      </c>
      <c r="H22" s="229">
        <v>13.13712551299955</v>
      </c>
      <c r="I22" s="229">
        <v>5.2548070144133714</v>
      </c>
      <c r="J22" s="229">
        <v>2.6275114841696081</v>
      </c>
      <c r="K22" s="229">
        <v>0</v>
      </c>
      <c r="L22" s="229">
        <v>0</v>
      </c>
      <c r="M22" s="229">
        <v>0</v>
      </c>
      <c r="N22" s="229">
        <v>47.206912487991637</v>
      </c>
      <c r="O22" s="229">
        <v>0</v>
      </c>
      <c r="P22" s="229">
        <v>11.72788271993721</v>
      </c>
      <c r="Q22" s="229">
        <v>7.8092801158139942</v>
      </c>
      <c r="R22" s="229">
        <v>4.8923705400937703</v>
      </c>
      <c r="S22" s="229">
        <v>0.2035828202025719</v>
      </c>
      <c r="T22" s="229">
        <v>0.18855296204398961</v>
      </c>
      <c r="U22" s="229">
        <v>6.0368827176443132</v>
      </c>
      <c r="V22" s="229">
        <v>7.9308512273191702</v>
      </c>
      <c r="W22" s="229">
        <v>3.289447423237545</v>
      </c>
      <c r="X22" s="229">
        <v>1.821204000025561E-2</v>
      </c>
      <c r="Y22" s="229">
        <v>9.3765880700285423E-2</v>
      </c>
      <c r="DA22" s="73" t="s">
        <v>3202</v>
      </c>
    </row>
    <row r="23" spans="1:105" ht="12" customHeight="1" x14ac:dyDescent="0.25">
      <c r="A23" s="46" t="s">
        <v>35</v>
      </c>
      <c r="B23" s="229">
        <v>1.6467347343357359</v>
      </c>
      <c r="C23" s="229">
        <v>11.548750159476411</v>
      </c>
      <c r="D23" s="229">
        <v>5.0403791064300023</v>
      </c>
      <c r="E23" s="229">
        <v>3.9249407962684231</v>
      </c>
      <c r="F23" s="229">
        <v>9.5107338178894771</v>
      </c>
      <c r="G23" s="229">
        <v>7.638846102352562</v>
      </c>
      <c r="H23" s="229">
        <v>4.7187010741703039</v>
      </c>
      <c r="I23" s="229">
        <v>11.752040160237179</v>
      </c>
      <c r="J23" s="229">
        <v>7.7651127042755217</v>
      </c>
      <c r="K23" s="229">
        <v>7.3151681232405368</v>
      </c>
      <c r="L23" s="229">
        <v>7.9454942650699483</v>
      </c>
      <c r="M23" s="229">
        <v>80.410189922997361</v>
      </c>
      <c r="N23" s="229">
        <v>34.321096074594948</v>
      </c>
      <c r="O23" s="229">
        <v>9.3013546912959963</v>
      </c>
      <c r="P23" s="229">
        <v>7.8729313340624998</v>
      </c>
      <c r="Q23" s="229">
        <v>27.346651773639788</v>
      </c>
      <c r="R23" s="229">
        <v>107.9498102670115</v>
      </c>
      <c r="S23" s="229">
        <v>9.1333019988743178</v>
      </c>
      <c r="T23" s="229">
        <v>20.56321202554301</v>
      </c>
      <c r="U23" s="229">
        <v>11.082680664090899</v>
      </c>
      <c r="V23" s="229">
        <v>57.409978941625198</v>
      </c>
      <c r="W23" s="229">
        <v>6.5750736984988256</v>
      </c>
      <c r="X23" s="229">
        <v>6.9477516905544672</v>
      </c>
      <c r="Y23" s="229">
        <v>6.6674466041219116</v>
      </c>
      <c r="DA23" s="73" t="s">
        <v>3203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3204</v>
      </c>
    </row>
    <row r="25" spans="1:105" ht="12" customHeight="1" x14ac:dyDescent="0.25">
      <c r="A25" s="46" t="s">
        <v>38</v>
      </c>
      <c r="B25" s="229">
        <v>0</v>
      </c>
      <c r="C25" s="229">
        <v>0</v>
      </c>
      <c r="D25" s="229">
        <v>0</v>
      </c>
      <c r="E25" s="229">
        <v>0</v>
      </c>
      <c r="F25" s="229">
        <v>0</v>
      </c>
      <c r="G25" s="229">
        <v>0</v>
      </c>
      <c r="H25" s="229">
        <v>0</v>
      </c>
      <c r="I25" s="229">
        <v>0</v>
      </c>
      <c r="J25" s="229">
        <v>0</v>
      </c>
      <c r="K25" s="229">
        <v>0</v>
      </c>
      <c r="L25" s="229">
        <v>0</v>
      </c>
      <c r="M25" s="229">
        <v>0</v>
      </c>
      <c r="N25" s="229">
        <v>0</v>
      </c>
      <c r="O25" s="229">
        <v>0</v>
      </c>
      <c r="P25" s="229">
        <v>0</v>
      </c>
      <c r="Q25" s="229">
        <v>0</v>
      </c>
      <c r="R25" s="229">
        <v>0</v>
      </c>
      <c r="S25" s="229">
        <v>0</v>
      </c>
      <c r="T25" s="229">
        <v>0</v>
      </c>
      <c r="U25" s="229">
        <v>0</v>
      </c>
      <c r="V25" s="229">
        <v>0</v>
      </c>
      <c r="W25" s="229">
        <v>0</v>
      </c>
      <c r="X25" s="229">
        <v>0</v>
      </c>
      <c r="Y25" s="229">
        <v>0</v>
      </c>
      <c r="DA25" s="73" t="s">
        <v>3205</v>
      </c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3206</v>
      </c>
    </row>
    <row r="27" spans="1:105" ht="12" customHeight="1" x14ac:dyDescent="0.25">
      <c r="A27" s="57" t="s">
        <v>3069</v>
      </c>
      <c r="B27" s="261">
        <f t="shared" ref="B27:Y27" si="0">B28+B34</f>
        <v>771.34184810131194</v>
      </c>
      <c r="C27" s="261">
        <f t="shared" si="0"/>
        <v>781.22138710779473</v>
      </c>
      <c r="D27" s="261">
        <f t="shared" si="0"/>
        <v>809.48636742448241</v>
      </c>
      <c r="E27" s="261">
        <f t="shared" si="0"/>
        <v>748.58685608339943</v>
      </c>
      <c r="F27" s="261">
        <f t="shared" si="0"/>
        <v>484.92342214846411</v>
      </c>
      <c r="G27" s="261">
        <f t="shared" si="0"/>
        <v>740.83577978006883</v>
      </c>
      <c r="H27" s="261">
        <f t="shared" si="0"/>
        <v>851.84872804763472</v>
      </c>
      <c r="I27" s="261">
        <f t="shared" si="0"/>
        <v>791.08856969760984</v>
      </c>
      <c r="J27" s="261">
        <f t="shared" si="0"/>
        <v>745.37158075510138</v>
      </c>
      <c r="K27" s="261">
        <f t="shared" si="0"/>
        <v>621.66135979095566</v>
      </c>
      <c r="L27" s="261">
        <f t="shared" si="0"/>
        <v>495.28452862799332</v>
      </c>
      <c r="M27" s="261">
        <f t="shared" si="0"/>
        <v>388.20851542772471</v>
      </c>
      <c r="N27" s="261">
        <f t="shared" si="0"/>
        <v>537.51121664768141</v>
      </c>
      <c r="O27" s="261">
        <f t="shared" si="0"/>
        <v>376.47130723071803</v>
      </c>
      <c r="P27" s="261">
        <f t="shared" si="0"/>
        <v>567.8811361947553</v>
      </c>
      <c r="Q27" s="261">
        <f t="shared" si="0"/>
        <v>601.77665677619825</v>
      </c>
      <c r="R27" s="261">
        <f t="shared" si="0"/>
        <v>530.1737411289273</v>
      </c>
      <c r="S27" s="261">
        <f t="shared" si="0"/>
        <v>908.76619645883477</v>
      </c>
      <c r="T27" s="261">
        <f t="shared" si="0"/>
        <v>912.32030580876062</v>
      </c>
      <c r="U27" s="261">
        <f t="shared" si="0"/>
        <v>728.06470886464683</v>
      </c>
      <c r="V27" s="261">
        <f t="shared" si="0"/>
        <v>493.46641985392392</v>
      </c>
      <c r="W27" s="261">
        <f t="shared" si="0"/>
        <v>319.75651745688901</v>
      </c>
      <c r="X27" s="261">
        <f t="shared" si="0"/>
        <v>255.5041207129926</v>
      </c>
      <c r="Y27" s="261">
        <f t="shared" si="0"/>
        <v>214.6116055169455</v>
      </c>
      <c r="DA27" s="70"/>
    </row>
    <row r="28" spans="1:105" ht="12" customHeight="1" x14ac:dyDescent="0.25">
      <c r="A28" s="60" t="s">
        <v>3070</v>
      </c>
      <c r="B28" s="262">
        <v>771.34184810131194</v>
      </c>
      <c r="C28" s="262">
        <v>781.22138710779473</v>
      </c>
      <c r="D28" s="262">
        <v>809.48636742448241</v>
      </c>
      <c r="E28" s="262">
        <v>748.58685608339943</v>
      </c>
      <c r="F28" s="262">
        <v>484.92342214846411</v>
      </c>
      <c r="G28" s="262">
        <v>740.83577978006883</v>
      </c>
      <c r="H28" s="262">
        <v>851.84872804763472</v>
      </c>
      <c r="I28" s="262">
        <v>791.08856969760984</v>
      </c>
      <c r="J28" s="262">
        <v>745.37158075510138</v>
      </c>
      <c r="K28" s="262">
        <v>621.66135979095566</v>
      </c>
      <c r="L28" s="262">
        <v>495.28452862799332</v>
      </c>
      <c r="M28" s="262">
        <v>388.20851542772471</v>
      </c>
      <c r="N28" s="262">
        <v>537.51121664768141</v>
      </c>
      <c r="O28" s="262">
        <v>376.47130723071803</v>
      </c>
      <c r="P28" s="262">
        <v>567.8811361947553</v>
      </c>
      <c r="Q28" s="262">
        <v>601.77665677619825</v>
      </c>
      <c r="R28" s="262">
        <v>530.1737411289273</v>
      </c>
      <c r="S28" s="262">
        <v>908.76619645883477</v>
      </c>
      <c r="T28" s="262">
        <v>912.32030580876062</v>
      </c>
      <c r="U28" s="262">
        <v>728.06470886464683</v>
      </c>
      <c r="V28" s="262">
        <v>493.46641985392392</v>
      </c>
      <c r="W28" s="262">
        <v>319.75651745688901</v>
      </c>
      <c r="X28" s="262">
        <v>255.5041207129926</v>
      </c>
      <c r="Y28" s="262">
        <v>214.6116055169455</v>
      </c>
      <c r="DA28" s="72" t="s">
        <v>3207</v>
      </c>
    </row>
    <row r="29" spans="1:105" ht="12" customHeight="1" x14ac:dyDescent="0.25">
      <c r="A29" s="59" t="s">
        <v>28</v>
      </c>
      <c r="B29" s="230">
        <v>0</v>
      </c>
      <c r="C29" s="230">
        <v>0</v>
      </c>
      <c r="D29" s="230">
        <v>0</v>
      </c>
      <c r="E29" s="230">
        <v>0</v>
      </c>
      <c r="F29" s="230">
        <v>0</v>
      </c>
      <c r="G29" s="230">
        <v>0</v>
      </c>
      <c r="H29" s="230">
        <v>0</v>
      </c>
      <c r="I29" s="230">
        <v>2.0559730794424151</v>
      </c>
      <c r="J29" s="230">
        <v>2.0756635423207581</v>
      </c>
      <c r="K29" s="230">
        <v>22.64605001462758</v>
      </c>
      <c r="L29" s="230">
        <v>8.6389706180759021</v>
      </c>
      <c r="M29" s="230">
        <v>6.4452631863194778</v>
      </c>
      <c r="N29" s="230">
        <v>0</v>
      </c>
      <c r="O29" s="230">
        <v>61.798872659495018</v>
      </c>
      <c r="P29" s="230">
        <v>173.46097353417139</v>
      </c>
      <c r="Q29" s="230">
        <v>182.5860169537707</v>
      </c>
      <c r="R29" s="230">
        <v>8.9627922383278094</v>
      </c>
      <c r="S29" s="230">
        <v>498.64199587072483</v>
      </c>
      <c r="T29" s="230">
        <v>512.3820854642529</v>
      </c>
      <c r="U29" s="230">
        <v>415.01818250178599</v>
      </c>
      <c r="V29" s="230">
        <v>207.2753628496491</v>
      </c>
      <c r="W29" s="230">
        <v>148.1935794056422</v>
      </c>
      <c r="X29" s="230">
        <v>65.138852116191913</v>
      </c>
      <c r="Y29" s="230">
        <v>0</v>
      </c>
      <c r="DA29" s="71" t="s">
        <v>3208</v>
      </c>
    </row>
    <row r="30" spans="1:105" ht="12" customHeight="1" x14ac:dyDescent="0.25">
      <c r="A30" s="59" t="s">
        <v>31</v>
      </c>
      <c r="B30" s="230">
        <v>192.04631906507791</v>
      </c>
      <c r="C30" s="230">
        <v>193.2808740939204</v>
      </c>
      <c r="D30" s="230">
        <v>198.51396211131731</v>
      </c>
      <c r="E30" s="230">
        <v>197.865091680928</v>
      </c>
      <c r="F30" s="230">
        <v>181.38022108891181</v>
      </c>
      <c r="G30" s="230">
        <v>170.95836802051261</v>
      </c>
      <c r="H30" s="230">
        <v>163.59623834292111</v>
      </c>
      <c r="I30" s="230">
        <v>154.34136225350221</v>
      </c>
      <c r="J30" s="230">
        <v>151.65856884117241</v>
      </c>
      <c r="K30" s="230">
        <v>132.93065936938319</v>
      </c>
      <c r="L30" s="230">
        <v>91.348574049893188</v>
      </c>
      <c r="M30" s="230">
        <v>25.982224995440081</v>
      </c>
      <c r="N30" s="230">
        <v>66.250115119301498</v>
      </c>
      <c r="O30" s="230">
        <v>26.128413573878952</v>
      </c>
      <c r="P30" s="230">
        <v>37.176259165576298</v>
      </c>
      <c r="Q30" s="230">
        <v>38.064993201753467</v>
      </c>
      <c r="R30" s="230">
        <v>50.99110853326443</v>
      </c>
      <c r="S30" s="230">
        <v>59.420357920705953</v>
      </c>
      <c r="T30" s="230">
        <v>64.933624640908164</v>
      </c>
      <c r="U30" s="230">
        <v>71.374007124184487</v>
      </c>
      <c r="V30" s="230">
        <v>60.075673366827331</v>
      </c>
      <c r="W30" s="230">
        <v>45.413561665271132</v>
      </c>
      <c r="X30" s="230">
        <v>51.469476292328586</v>
      </c>
      <c r="Y30" s="230">
        <v>54.540864244445487</v>
      </c>
      <c r="DA30" s="71" t="s">
        <v>3209</v>
      </c>
    </row>
    <row r="31" spans="1:105" ht="12" customHeight="1" x14ac:dyDescent="0.25">
      <c r="A31" s="59" t="s">
        <v>159</v>
      </c>
      <c r="B31" s="230">
        <v>392.00654814690893</v>
      </c>
      <c r="C31" s="230">
        <v>391.43082352786121</v>
      </c>
      <c r="D31" s="230">
        <v>402.68681281710133</v>
      </c>
      <c r="E31" s="230">
        <v>463.04091661192052</v>
      </c>
      <c r="F31" s="230">
        <v>223.04804487830111</v>
      </c>
      <c r="G31" s="230">
        <v>483.78229361895472</v>
      </c>
      <c r="H31" s="230">
        <v>540.38013940712392</v>
      </c>
      <c r="I31" s="230">
        <v>473.7553614154271</v>
      </c>
      <c r="J31" s="230">
        <v>461.81162271550443</v>
      </c>
      <c r="K31" s="230">
        <v>375.93430337813578</v>
      </c>
      <c r="L31" s="230">
        <v>313.40986696762718</v>
      </c>
      <c r="M31" s="230">
        <v>215.5928663303724</v>
      </c>
      <c r="N31" s="230">
        <v>248.44222464113341</v>
      </c>
      <c r="O31" s="230">
        <v>147.57156286041649</v>
      </c>
      <c r="P31" s="230">
        <v>165.215685512036</v>
      </c>
      <c r="Q31" s="230">
        <v>179.1282125816675</v>
      </c>
      <c r="R31" s="230">
        <v>171.74610042759971</v>
      </c>
      <c r="S31" s="230">
        <v>125.2319637259331</v>
      </c>
      <c r="T31" s="230">
        <v>119.2773759636564</v>
      </c>
      <c r="U31" s="230">
        <v>32.778738025531517</v>
      </c>
      <c r="V31" s="230">
        <v>26.780518331445641</v>
      </c>
      <c r="W31" s="230">
        <v>28.159633472792351</v>
      </c>
      <c r="X31" s="230">
        <v>39.498287512867478</v>
      </c>
      <c r="Y31" s="230">
        <v>53.429414832902978</v>
      </c>
      <c r="DA31" s="71" t="s">
        <v>3210</v>
      </c>
    </row>
    <row r="32" spans="1:105" ht="12" customHeight="1" x14ac:dyDescent="0.25">
      <c r="A32" s="59" t="s">
        <v>32</v>
      </c>
      <c r="B32" s="230">
        <v>185.75507510604359</v>
      </c>
      <c r="C32" s="230">
        <v>185.75507510605169</v>
      </c>
      <c r="D32" s="230">
        <v>203.56706271484421</v>
      </c>
      <c r="E32" s="230">
        <v>83.971543747911269</v>
      </c>
      <c r="F32" s="230">
        <v>71.248630671546479</v>
      </c>
      <c r="G32" s="230">
        <v>78.882242470184252</v>
      </c>
      <c r="H32" s="230">
        <v>143.41595400026469</v>
      </c>
      <c r="I32" s="230">
        <v>143.1467622115405</v>
      </c>
      <c r="J32" s="230">
        <v>122.60108184808951</v>
      </c>
      <c r="K32" s="230">
        <v>83.373849334226733</v>
      </c>
      <c r="L32" s="230">
        <v>74.526708774504684</v>
      </c>
      <c r="M32" s="230">
        <v>65.699173450909271</v>
      </c>
      <c r="N32" s="230">
        <v>188.7351031236885</v>
      </c>
      <c r="O32" s="230">
        <v>132.35603161601011</v>
      </c>
      <c r="P32" s="230">
        <v>184.73502934587361</v>
      </c>
      <c r="Q32" s="230">
        <v>175.6436449712499</v>
      </c>
      <c r="R32" s="230">
        <v>196.91591257823779</v>
      </c>
      <c r="S32" s="230">
        <v>199.02716423770309</v>
      </c>
      <c r="T32" s="230">
        <v>173.35426923611391</v>
      </c>
      <c r="U32" s="230">
        <v>171.01169025893401</v>
      </c>
      <c r="V32" s="230">
        <v>134.35861411888899</v>
      </c>
      <c r="W32" s="230">
        <v>78.910205910431785</v>
      </c>
      <c r="X32" s="230">
        <v>86.785842078131878</v>
      </c>
      <c r="Y32" s="230">
        <v>96.33768999515317</v>
      </c>
      <c r="DA32" s="71" t="s">
        <v>3211</v>
      </c>
    </row>
    <row r="33" spans="1:105" ht="12" customHeight="1" x14ac:dyDescent="0.25">
      <c r="A33" s="59" t="s">
        <v>35</v>
      </c>
      <c r="B33" s="230">
        <v>1.5339057832815099</v>
      </c>
      <c r="C33" s="230">
        <v>10.75461437996141</v>
      </c>
      <c r="D33" s="230">
        <v>4.7185297812196056</v>
      </c>
      <c r="E33" s="230">
        <v>3.7093040426395811</v>
      </c>
      <c r="F33" s="230">
        <v>9.2465255097046875</v>
      </c>
      <c r="G33" s="230">
        <v>7.2128756704171257</v>
      </c>
      <c r="H33" s="230">
        <v>4.4563962973250399</v>
      </c>
      <c r="I33" s="230">
        <v>17.78911073769757</v>
      </c>
      <c r="J33" s="230">
        <v>7.224643808014342</v>
      </c>
      <c r="K33" s="230">
        <v>6.7764976945822983</v>
      </c>
      <c r="L33" s="230">
        <v>7.3604082178922958</v>
      </c>
      <c r="M33" s="230">
        <v>74.488987464683433</v>
      </c>
      <c r="N33" s="230">
        <v>34.083773763558071</v>
      </c>
      <c r="O33" s="230">
        <v>8.6164265209174289</v>
      </c>
      <c r="P33" s="230">
        <v>7.2931886370979839</v>
      </c>
      <c r="Q33" s="230">
        <v>26.35378906775669</v>
      </c>
      <c r="R33" s="230">
        <v>101.55782735149771</v>
      </c>
      <c r="S33" s="230">
        <v>26.444714703767829</v>
      </c>
      <c r="T33" s="230">
        <v>42.372950503829337</v>
      </c>
      <c r="U33" s="230">
        <v>37.882090954210732</v>
      </c>
      <c r="V33" s="230">
        <v>64.976251187112894</v>
      </c>
      <c r="W33" s="230">
        <v>19.07953700275155</v>
      </c>
      <c r="X33" s="230">
        <v>12.61166271347275</v>
      </c>
      <c r="Y33" s="230">
        <v>10.303636444443841</v>
      </c>
      <c r="DA33" s="71" t="s">
        <v>3212</v>
      </c>
    </row>
    <row r="34" spans="1:105" ht="12" customHeight="1" x14ac:dyDescent="0.25">
      <c r="A34" s="60" t="s">
        <v>3077</v>
      </c>
      <c r="B34" s="262">
        <v>0</v>
      </c>
      <c r="C34" s="262">
        <v>0</v>
      </c>
      <c r="D34" s="262">
        <v>0</v>
      </c>
      <c r="E34" s="262">
        <v>0</v>
      </c>
      <c r="F34" s="262">
        <v>0</v>
      </c>
      <c r="G34" s="262">
        <v>0</v>
      </c>
      <c r="H34" s="262">
        <v>0</v>
      </c>
      <c r="I34" s="262">
        <v>0</v>
      </c>
      <c r="J34" s="262">
        <v>0</v>
      </c>
      <c r="K34" s="262">
        <v>0</v>
      </c>
      <c r="L34" s="262">
        <v>0</v>
      </c>
      <c r="M34" s="262">
        <v>0</v>
      </c>
      <c r="N34" s="262">
        <v>0</v>
      </c>
      <c r="O34" s="262">
        <v>0</v>
      </c>
      <c r="P34" s="262">
        <v>0</v>
      </c>
      <c r="Q34" s="262">
        <v>0</v>
      </c>
      <c r="R34" s="262">
        <v>0</v>
      </c>
      <c r="S34" s="262">
        <v>0</v>
      </c>
      <c r="T34" s="262">
        <v>0</v>
      </c>
      <c r="U34" s="262">
        <v>0</v>
      </c>
      <c r="V34" s="262">
        <v>0</v>
      </c>
      <c r="W34" s="262">
        <v>0</v>
      </c>
      <c r="X34" s="262">
        <v>0</v>
      </c>
      <c r="Y34" s="262">
        <v>0</v>
      </c>
      <c r="DA34" s="72" t="s">
        <v>3213</v>
      </c>
    </row>
    <row r="35" spans="1:105" ht="12" customHeight="1" x14ac:dyDescent="0.25">
      <c r="A35" s="57" t="s">
        <v>3079</v>
      </c>
      <c r="B35" s="261">
        <f t="shared" ref="B35:Y35" si="1">B36+B42+B53</f>
        <v>110.68313478748072</v>
      </c>
      <c r="C35" s="261">
        <f t="shared" si="1"/>
        <v>115.20500158532761</v>
      </c>
      <c r="D35" s="261">
        <f t="shared" si="1"/>
        <v>116.11369940734625</v>
      </c>
      <c r="E35" s="261">
        <f t="shared" si="1"/>
        <v>123.51178065445488</v>
      </c>
      <c r="F35" s="261">
        <f t="shared" si="1"/>
        <v>47.083528613010429</v>
      </c>
      <c r="G35" s="261">
        <f t="shared" si="1"/>
        <v>129.27736995651588</v>
      </c>
      <c r="H35" s="261">
        <f t="shared" si="1"/>
        <v>163.40596253426611</v>
      </c>
      <c r="I35" s="261">
        <f t="shared" si="1"/>
        <v>151.18552594371675</v>
      </c>
      <c r="J35" s="261">
        <f t="shared" si="1"/>
        <v>143.79008434247197</v>
      </c>
      <c r="K35" s="261">
        <f t="shared" si="1"/>
        <v>106.11207788685913</v>
      </c>
      <c r="L35" s="261">
        <f t="shared" si="1"/>
        <v>78.300541535431236</v>
      </c>
      <c r="M35" s="261">
        <f t="shared" si="1"/>
        <v>70.867083136298987</v>
      </c>
      <c r="N35" s="261">
        <f t="shared" si="1"/>
        <v>122.43326053878019</v>
      </c>
      <c r="O35" s="261">
        <f t="shared" si="1"/>
        <v>25.978497677616069</v>
      </c>
      <c r="P35" s="261">
        <f t="shared" si="1"/>
        <v>18.770842167415097</v>
      </c>
      <c r="Q35" s="261">
        <f t="shared" si="1"/>
        <v>33.854679623376612</v>
      </c>
      <c r="R35" s="261">
        <f t="shared" si="1"/>
        <v>65.494188981088101</v>
      </c>
      <c r="S35" s="261">
        <f t="shared" si="1"/>
        <v>31.569978057405208</v>
      </c>
      <c r="T35" s="261">
        <f t="shared" si="1"/>
        <v>38.379239922000338</v>
      </c>
      <c r="U35" s="261">
        <f t="shared" si="1"/>
        <v>18.431712216696791</v>
      </c>
      <c r="V35" s="261">
        <f t="shared" si="1"/>
        <v>34.840246660319373</v>
      </c>
      <c r="W35" s="261">
        <f t="shared" si="1"/>
        <v>5.2209822839456059</v>
      </c>
      <c r="X35" s="261">
        <f t="shared" si="1"/>
        <v>8.1091868915873082</v>
      </c>
      <c r="Y35" s="261">
        <f t="shared" si="1"/>
        <v>4.9415947115832815</v>
      </c>
      <c r="DA35" s="70"/>
    </row>
    <row r="36" spans="1:105" ht="12" customHeight="1" x14ac:dyDescent="0.25">
      <c r="A36" s="60" t="s">
        <v>3080</v>
      </c>
      <c r="B36" s="262">
        <v>46.547239736227759</v>
      </c>
      <c r="C36" s="262">
        <v>48.449839630357943</v>
      </c>
      <c r="D36" s="262">
        <v>48.776449080355313</v>
      </c>
      <c r="E36" s="262">
        <v>51.780755926547187</v>
      </c>
      <c r="F36" s="262">
        <v>19.540957139416939</v>
      </c>
      <c r="G36" s="262">
        <v>54.209357209951833</v>
      </c>
      <c r="H36" s="262">
        <v>68.539248812694382</v>
      </c>
      <c r="I36" s="262">
        <v>63.551590239445233</v>
      </c>
      <c r="J36" s="262">
        <v>60.490754054199833</v>
      </c>
      <c r="K36" s="262">
        <v>44.678769636572262</v>
      </c>
      <c r="L36" s="262">
        <v>32.96864906754999</v>
      </c>
      <c r="M36" s="262">
        <v>29.838771846862731</v>
      </c>
      <c r="N36" s="262">
        <v>50.064282430314442</v>
      </c>
      <c r="O36" s="262">
        <v>10.938314811627819</v>
      </c>
      <c r="P36" s="262">
        <v>7.9035124915431956</v>
      </c>
      <c r="Q36" s="262">
        <v>13.96039587718327</v>
      </c>
      <c r="R36" s="262">
        <v>27.439620585326271</v>
      </c>
      <c r="S36" s="262">
        <v>13.28949914554982</v>
      </c>
      <c r="T36" s="262">
        <v>16.15757680515981</v>
      </c>
      <c r="U36" s="262">
        <v>7.7566804626826924</v>
      </c>
      <c r="V36" s="262">
        <v>14.43416204483127</v>
      </c>
      <c r="W36" s="262">
        <v>2.1231248470965292</v>
      </c>
      <c r="X36" s="262">
        <v>3.4143944806683399</v>
      </c>
      <c r="Y36" s="262">
        <v>2.077795233541452</v>
      </c>
      <c r="DA36" s="72" t="s">
        <v>3214</v>
      </c>
    </row>
    <row r="37" spans="1:105" ht="12" customHeight="1" x14ac:dyDescent="0.25">
      <c r="A37" s="59" t="s">
        <v>28</v>
      </c>
      <c r="B37" s="230">
        <v>0</v>
      </c>
      <c r="C37" s="230">
        <v>0</v>
      </c>
      <c r="D37" s="230">
        <v>0</v>
      </c>
      <c r="E37" s="230">
        <v>0</v>
      </c>
      <c r="F37" s="230">
        <v>0</v>
      </c>
      <c r="G37" s="230">
        <v>0</v>
      </c>
      <c r="H37" s="230">
        <v>0</v>
      </c>
      <c r="I37" s="230">
        <v>0.29811609651915022</v>
      </c>
      <c r="J37" s="230">
        <v>0.30097121363650992</v>
      </c>
      <c r="K37" s="230">
        <v>3.2836772521209991</v>
      </c>
      <c r="L37" s="230">
        <v>1.2526507396210049</v>
      </c>
      <c r="M37" s="230">
        <v>0.9345631620163245</v>
      </c>
      <c r="N37" s="230">
        <v>0</v>
      </c>
      <c r="O37" s="230">
        <v>0.29503346824616727</v>
      </c>
      <c r="P37" s="230">
        <v>0</v>
      </c>
      <c r="Q37" s="230">
        <v>0</v>
      </c>
      <c r="R37" s="230">
        <v>0</v>
      </c>
      <c r="S37" s="230">
        <v>0</v>
      </c>
      <c r="T37" s="230">
        <v>2.281626811834542</v>
      </c>
      <c r="U37" s="230">
        <v>0</v>
      </c>
      <c r="V37" s="230">
        <v>0</v>
      </c>
      <c r="W37" s="230">
        <v>0</v>
      </c>
      <c r="X37" s="230">
        <v>0</v>
      </c>
      <c r="Y37" s="230">
        <v>0</v>
      </c>
      <c r="DA37" s="71" t="s">
        <v>3215</v>
      </c>
    </row>
    <row r="38" spans="1:105" ht="12" customHeight="1" x14ac:dyDescent="0.25">
      <c r="A38" s="59" t="s">
        <v>31</v>
      </c>
      <c r="B38" s="230">
        <v>19.042447188052549</v>
      </c>
      <c r="C38" s="230">
        <v>19.573604843023649</v>
      </c>
      <c r="D38" s="230">
        <v>19.628081450257859</v>
      </c>
      <c r="E38" s="230">
        <v>18.82964727901355</v>
      </c>
      <c r="F38" s="230">
        <v>18.200210940509759</v>
      </c>
      <c r="G38" s="230">
        <v>17.745537380345951</v>
      </c>
      <c r="H38" s="230">
        <v>17.030202556622111</v>
      </c>
      <c r="I38" s="230">
        <v>16.040419503142299</v>
      </c>
      <c r="J38" s="230">
        <v>15.65141445833348</v>
      </c>
      <c r="K38" s="230">
        <v>12.425096038148091</v>
      </c>
      <c r="L38" s="230">
        <v>7.7656850238334609</v>
      </c>
      <c r="M38" s="230">
        <v>0</v>
      </c>
      <c r="N38" s="230">
        <v>8.2316697951617464</v>
      </c>
      <c r="O38" s="230">
        <v>2.761126450443427</v>
      </c>
      <c r="P38" s="230">
        <v>0.86285539216542406</v>
      </c>
      <c r="Q38" s="230">
        <v>1.409530354306388</v>
      </c>
      <c r="R38" s="230">
        <v>1.91385252405966</v>
      </c>
      <c r="S38" s="230">
        <v>2.837164252420143</v>
      </c>
      <c r="T38" s="230">
        <v>3.437384619858999</v>
      </c>
      <c r="U38" s="230">
        <v>4.1163419071359204</v>
      </c>
      <c r="V38" s="230">
        <v>3.3295986437620302</v>
      </c>
      <c r="W38" s="230">
        <v>0.66706366824231655</v>
      </c>
      <c r="X38" s="230">
        <v>0.95087099097118677</v>
      </c>
      <c r="Y38" s="230">
        <v>0.39622289336227451</v>
      </c>
      <c r="DA38" s="71" t="s">
        <v>3216</v>
      </c>
    </row>
    <row r="39" spans="1:105" ht="12" customHeight="1" x14ac:dyDescent="0.25">
      <c r="A39" s="59" t="s">
        <v>159</v>
      </c>
      <c r="B39" s="230">
        <v>27.282376209599398</v>
      </c>
      <c r="C39" s="230">
        <v>27.316815702239889</v>
      </c>
      <c r="D39" s="230">
        <v>28.464180811820611</v>
      </c>
      <c r="E39" s="230">
        <v>32.413259561350912</v>
      </c>
      <c r="F39" s="230">
        <v>0</v>
      </c>
      <c r="G39" s="230">
        <v>35.417952857395392</v>
      </c>
      <c r="H39" s="230">
        <v>43.350303017172664</v>
      </c>
      <c r="I39" s="230">
        <v>38.047452363803842</v>
      </c>
      <c r="J39" s="230">
        <v>36.782605416660111</v>
      </c>
      <c r="K39" s="230">
        <v>23.569738935724569</v>
      </c>
      <c r="L39" s="230">
        <v>19.017607377139498</v>
      </c>
      <c r="M39" s="230">
        <v>14.42192608150425</v>
      </c>
      <c r="N39" s="230">
        <v>24.674617665896129</v>
      </c>
      <c r="O39" s="230">
        <v>4.9761506513690419</v>
      </c>
      <c r="P39" s="230">
        <v>5.4309428037169143</v>
      </c>
      <c r="Q39" s="230">
        <v>5.9105907552200581</v>
      </c>
      <c r="R39" s="230">
        <v>7.0883124325127254</v>
      </c>
      <c r="S39" s="230">
        <v>6.7407428300989203</v>
      </c>
      <c r="T39" s="230">
        <v>6.0665755374901007</v>
      </c>
      <c r="U39" s="230">
        <v>0.53799521513809445</v>
      </c>
      <c r="V39" s="230">
        <v>0.25268764739065408</v>
      </c>
      <c r="W39" s="230">
        <v>0.44800499014506751</v>
      </c>
      <c r="X39" s="230">
        <v>0.42206967345996721</v>
      </c>
      <c r="Y39" s="230">
        <v>0.10877461432340101</v>
      </c>
      <c r="DA39" s="71" t="s">
        <v>3217</v>
      </c>
    </row>
    <row r="40" spans="1:105" ht="12" customHeight="1" x14ac:dyDescent="0.25">
      <c r="A40" s="59" t="s">
        <v>32</v>
      </c>
      <c r="B40" s="230">
        <v>0</v>
      </c>
      <c r="C40" s="230">
        <v>0</v>
      </c>
      <c r="D40" s="230">
        <v>0</v>
      </c>
      <c r="E40" s="230">
        <v>0</v>
      </c>
      <c r="F40" s="230">
        <v>0</v>
      </c>
      <c r="G40" s="230">
        <v>0</v>
      </c>
      <c r="H40" s="230">
        <v>7.5125657757874844</v>
      </c>
      <c r="I40" s="230">
        <v>7.8424908700269276</v>
      </c>
      <c r="J40" s="230">
        <v>6.7081896134076482</v>
      </c>
      <c r="K40" s="230">
        <v>4.4176652448641631</v>
      </c>
      <c r="L40" s="230">
        <v>3.8654467353616382</v>
      </c>
      <c r="M40" s="230">
        <v>3.6813794209630482</v>
      </c>
      <c r="N40" s="230">
        <v>12.21584777354064</v>
      </c>
      <c r="O40" s="230">
        <v>1.6566223960361559</v>
      </c>
      <c r="P40" s="230">
        <v>0.55220194328164995</v>
      </c>
      <c r="Q40" s="230">
        <v>2.8189753528321071</v>
      </c>
      <c r="R40" s="230">
        <v>3.71157066278671</v>
      </c>
      <c r="S40" s="230">
        <v>3.1851641131931689</v>
      </c>
      <c r="T40" s="230">
        <v>2.518114372559062</v>
      </c>
      <c r="U40" s="230">
        <v>2.5622093464883711</v>
      </c>
      <c r="V40" s="230">
        <v>3.1672965324104059</v>
      </c>
      <c r="W40" s="230">
        <v>0.5611891859236855</v>
      </c>
      <c r="X40" s="230">
        <v>1.349037315820981</v>
      </c>
      <c r="Y40" s="230">
        <v>0.83584450060585935</v>
      </c>
      <c r="DA40" s="71" t="s">
        <v>3218</v>
      </c>
    </row>
    <row r="41" spans="1:105" ht="12" customHeight="1" x14ac:dyDescent="0.25">
      <c r="A41" s="59" t="s">
        <v>35</v>
      </c>
      <c r="B41" s="230">
        <v>0.22241633857581891</v>
      </c>
      <c r="C41" s="230">
        <v>1.559419085094405</v>
      </c>
      <c r="D41" s="230">
        <v>0.68418681827684302</v>
      </c>
      <c r="E41" s="230">
        <v>0.5378490861827393</v>
      </c>
      <c r="F41" s="230">
        <v>1.3407461989071801</v>
      </c>
      <c r="G41" s="230">
        <v>1.045866972210483</v>
      </c>
      <c r="H41" s="230">
        <v>0.64617746311213087</v>
      </c>
      <c r="I41" s="230">
        <v>1.3231114059530129</v>
      </c>
      <c r="J41" s="230">
        <v>1.04757335216208</v>
      </c>
      <c r="K41" s="230">
        <v>0.98259216571443331</v>
      </c>
      <c r="L41" s="230">
        <v>1.067259191594383</v>
      </c>
      <c r="M41" s="230">
        <v>10.8009031823791</v>
      </c>
      <c r="N41" s="230">
        <v>4.9421471957159211</v>
      </c>
      <c r="O41" s="230">
        <v>1.2493818455330279</v>
      </c>
      <c r="P41" s="230">
        <v>1.057512352379208</v>
      </c>
      <c r="Q41" s="230">
        <v>3.821299414824721</v>
      </c>
      <c r="R41" s="230">
        <v>14.72588496596717</v>
      </c>
      <c r="S41" s="230">
        <v>0.52642794983758723</v>
      </c>
      <c r="T41" s="230">
        <v>1.8538754634171071</v>
      </c>
      <c r="U41" s="230">
        <v>0.54013399392030581</v>
      </c>
      <c r="V41" s="230">
        <v>7.6845792212681792</v>
      </c>
      <c r="W41" s="230">
        <v>0.44686700278545932</v>
      </c>
      <c r="X41" s="230">
        <v>0.69241650041620606</v>
      </c>
      <c r="Y41" s="230">
        <v>0.73695322524991713</v>
      </c>
      <c r="DA41" s="71" t="s">
        <v>3219</v>
      </c>
    </row>
    <row r="42" spans="1:105" ht="12" customHeight="1" x14ac:dyDescent="0.25">
      <c r="A42" s="60" t="s">
        <v>3087</v>
      </c>
      <c r="B42" s="262">
        <v>64.135895051252959</v>
      </c>
      <c r="C42" s="262">
        <v>66.755161954969665</v>
      </c>
      <c r="D42" s="262">
        <v>67.33725032699094</v>
      </c>
      <c r="E42" s="262">
        <v>71.731024727907695</v>
      </c>
      <c r="F42" s="262">
        <v>27.54257147359349</v>
      </c>
      <c r="G42" s="262">
        <v>75.068012746564037</v>
      </c>
      <c r="H42" s="262">
        <v>94.866713721571728</v>
      </c>
      <c r="I42" s="262">
        <v>87.633935704271522</v>
      </c>
      <c r="J42" s="262">
        <v>83.299330288272145</v>
      </c>
      <c r="K42" s="262">
        <v>61.433308250286863</v>
      </c>
      <c r="L42" s="262">
        <v>45.331892467881246</v>
      </c>
      <c r="M42" s="262">
        <v>41.028311289436253</v>
      </c>
      <c r="N42" s="262">
        <v>72.368978108465754</v>
      </c>
      <c r="O42" s="262">
        <v>15.04018286598825</v>
      </c>
      <c r="P42" s="262">
        <v>10.8673296758719</v>
      </c>
      <c r="Q42" s="262">
        <v>19.894283746193341</v>
      </c>
      <c r="R42" s="262">
        <v>38.054568395761827</v>
      </c>
      <c r="S42" s="262">
        <v>18.28047891185539</v>
      </c>
      <c r="T42" s="262">
        <v>22.221663116840531</v>
      </c>
      <c r="U42" s="262">
        <v>10.6750317540141</v>
      </c>
      <c r="V42" s="262">
        <v>20.406084615488101</v>
      </c>
      <c r="W42" s="262">
        <v>3.0978574368490772</v>
      </c>
      <c r="X42" s="262">
        <v>4.6947924109189678</v>
      </c>
      <c r="Y42" s="262">
        <v>2.863799478041829</v>
      </c>
      <c r="DA42" s="72" t="s">
        <v>3220</v>
      </c>
    </row>
    <row r="43" spans="1:105" ht="12" customHeight="1" x14ac:dyDescent="0.25">
      <c r="A43" s="64" t="s">
        <v>28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0.40653202322769671</v>
      </c>
      <c r="J43" s="229">
        <v>0.41204055553679408</v>
      </c>
      <c r="K43" s="229">
        <v>4.5150562216663737</v>
      </c>
      <c r="L43" s="229">
        <v>1.7223947669788831</v>
      </c>
      <c r="M43" s="229">
        <v>1.2850243477724459</v>
      </c>
      <c r="N43" s="229">
        <v>0</v>
      </c>
      <c r="O43" s="229">
        <v>0.40567101883847989</v>
      </c>
      <c r="P43" s="229">
        <v>0</v>
      </c>
      <c r="Q43" s="229">
        <v>0</v>
      </c>
      <c r="R43" s="229">
        <v>0</v>
      </c>
      <c r="S43" s="229">
        <v>0</v>
      </c>
      <c r="T43" s="229">
        <v>3.1349447443001139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3221</v>
      </c>
    </row>
    <row r="44" spans="1:105" ht="12" customHeight="1" x14ac:dyDescent="0.25">
      <c r="A44" s="64" t="s">
        <v>30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3222</v>
      </c>
    </row>
    <row r="45" spans="1:105" ht="12" customHeight="1" x14ac:dyDescent="0.25">
      <c r="A45" s="64" t="s">
        <v>31</v>
      </c>
      <c r="B45" s="229">
        <v>26.039425736099179</v>
      </c>
      <c r="C45" s="229">
        <v>26.772852225837891</v>
      </c>
      <c r="D45" s="229">
        <v>26.706565137388591</v>
      </c>
      <c r="E45" s="229">
        <v>25.37853470505879</v>
      </c>
      <c r="F45" s="229">
        <v>23.84490285998843</v>
      </c>
      <c r="G45" s="229">
        <v>23.938236365959401</v>
      </c>
      <c r="H45" s="229">
        <v>22.96900360755264</v>
      </c>
      <c r="I45" s="229">
        <v>21.873841332866629</v>
      </c>
      <c r="J45" s="229">
        <v>21.427356558215472</v>
      </c>
      <c r="K45" s="229">
        <v>17.084507052453631</v>
      </c>
      <c r="L45" s="229">
        <v>10.67781690777101</v>
      </c>
      <c r="M45" s="229">
        <v>0</v>
      </c>
      <c r="N45" s="229">
        <v>10.55808361427164</v>
      </c>
      <c r="O45" s="229">
        <v>3.79654886935971</v>
      </c>
      <c r="P45" s="229">
        <v>1.1864261642274589</v>
      </c>
      <c r="Q45" s="229">
        <v>1.863027257200178</v>
      </c>
      <c r="R45" s="229">
        <v>2.591198194834798</v>
      </c>
      <c r="S45" s="229">
        <v>3.8959161183370452</v>
      </c>
      <c r="T45" s="229">
        <v>4.7229506562033077</v>
      </c>
      <c r="U45" s="229">
        <v>5.6478533448928241</v>
      </c>
      <c r="V45" s="229">
        <v>4.3755347079149427</v>
      </c>
      <c r="W45" s="229">
        <v>0.80786614065069662</v>
      </c>
      <c r="X45" s="229">
        <v>1.3074476125853809</v>
      </c>
      <c r="Y45" s="229">
        <v>0.54344811347847033</v>
      </c>
      <c r="DA45" s="73" t="s">
        <v>3223</v>
      </c>
    </row>
    <row r="46" spans="1:105" ht="12" customHeight="1" x14ac:dyDescent="0.25">
      <c r="A46" s="64" t="s">
        <v>159</v>
      </c>
      <c r="B46" s="229">
        <v>37.307043690261963</v>
      </c>
      <c r="C46" s="229">
        <v>37.364045914985439</v>
      </c>
      <c r="D46" s="229">
        <v>38.729230916417819</v>
      </c>
      <c r="E46" s="229">
        <v>43.686481243790823</v>
      </c>
      <c r="F46" s="229">
        <v>0</v>
      </c>
      <c r="G46" s="229">
        <v>47.777833318125701</v>
      </c>
      <c r="H46" s="229">
        <v>58.467494034753017</v>
      </c>
      <c r="I46" s="229">
        <v>51.88417522139062</v>
      </c>
      <c r="J46" s="229">
        <v>50.356726767482478</v>
      </c>
      <c r="K46" s="229">
        <v>32.408391036621282</v>
      </c>
      <c r="L46" s="229">
        <v>26.14921014356683</v>
      </c>
      <c r="M46" s="229">
        <v>19.83014836206835</v>
      </c>
      <c r="N46" s="229">
        <v>31.648096066710171</v>
      </c>
      <c r="O46" s="229">
        <v>6.8422071456324307</v>
      </c>
      <c r="P46" s="229">
        <v>7.467546355110759</v>
      </c>
      <c r="Q46" s="229">
        <v>7.8122416090492903</v>
      </c>
      <c r="R46" s="229">
        <v>9.5969893963363102</v>
      </c>
      <c r="S46" s="229">
        <v>9.2562031327392891</v>
      </c>
      <c r="T46" s="229">
        <v>8.3354468831221826</v>
      </c>
      <c r="U46" s="229">
        <v>0.73815978942044935</v>
      </c>
      <c r="V46" s="229">
        <v>0.3320651194673544</v>
      </c>
      <c r="W46" s="229">
        <v>0.54256899245376911</v>
      </c>
      <c r="X46" s="229">
        <v>0.58034580100745481</v>
      </c>
      <c r="Y46" s="229">
        <v>0.1491921843454713</v>
      </c>
      <c r="DA46" s="73" t="s">
        <v>3224</v>
      </c>
    </row>
    <row r="47" spans="1:105" ht="12" customHeight="1" x14ac:dyDescent="0.25">
      <c r="A47" s="64" t="s">
        <v>32</v>
      </c>
      <c r="B47" s="229">
        <v>0</v>
      </c>
      <c r="C47" s="229">
        <v>0</v>
      </c>
      <c r="D47" s="229">
        <v>0</v>
      </c>
      <c r="E47" s="229">
        <v>0</v>
      </c>
      <c r="F47" s="229">
        <v>0</v>
      </c>
      <c r="G47" s="229">
        <v>0</v>
      </c>
      <c r="H47" s="229">
        <v>10.13236042450602</v>
      </c>
      <c r="I47" s="229">
        <v>10.69457073188258</v>
      </c>
      <c r="J47" s="229">
        <v>9.183755953128605</v>
      </c>
      <c r="K47" s="229">
        <v>6.0742897116882242</v>
      </c>
      <c r="L47" s="229">
        <v>5.3149892611222542</v>
      </c>
      <c r="M47" s="229">
        <v>5.0618967038241909</v>
      </c>
      <c r="N47" s="229">
        <v>15.668259954749781</v>
      </c>
      <c r="O47" s="229">
        <v>2.2778557945497142</v>
      </c>
      <c r="P47" s="229">
        <v>0.75927767201226881</v>
      </c>
      <c r="Q47" s="229">
        <v>3.725941696577411</v>
      </c>
      <c r="R47" s="229">
        <v>5.0251600269671126</v>
      </c>
      <c r="S47" s="229">
        <v>4.3737799803281776</v>
      </c>
      <c r="T47" s="229">
        <v>3.4598775649262818</v>
      </c>
      <c r="U47" s="229">
        <v>3.5154957859048852</v>
      </c>
      <c r="V47" s="229">
        <v>4.1622481838116876</v>
      </c>
      <c r="W47" s="229">
        <v>0.67964388317186086</v>
      </c>
      <c r="X47" s="229">
        <v>1.854926309253849</v>
      </c>
      <c r="Y47" s="229">
        <v>1.146420675395678</v>
      </c>
      <c r="DA47" s="73" t="s">
        <v>3225</v>
      </c>
    </row>
    <row r="48" spans="1:105" ht="12" customHeight="1" x14ac:dyDescent="0.25">
      <c r="A48" s="64" t="s">
        <v>33</v>
      </c>
      <c r="B48" s="229">
        <v>0.48528437279088299</v>
      </c>
      <c r="C48" s="229">
        <v>0.48528437279093739</v>
      </c>
      <c r="D48" s="229">
        <v>0.97052886028772922</v>
      </c>
      <c r="E48" s="229">
        <v>1.941097605868666</v>
      </c>
      <c r="F48" s="229">
        <v>1.941097605865683</v>
      </c>
      <c r="G48" s="229">
        <v>1.941097605871152</v>
      </c>
      <c r="H48" s="229">
        <v>2.4263420933684738</v>
      </c>
      <c r="I48" s="229">
        <v>0.97052886028854923</v>
      </c>
      <c r="J48" s="229">
        <v>0.48528437279078379</v>
      </c>
      <c r="K48" s="229">
        <v>0</v>
      </c>
      <c r="L48" s="229">
        <v>0</v>
      </c>
      <c r="M48" s="229">
        <v>0</v>
      </c>
      <c r="N48" s="229">
        <v>8.1556540635130865</v>
      </c>
      <c r="O48" s="229">
        <v>0</v>
      </c>
      <c r="P48" s="229">
        <v>0</v>
      </c>
      <c r="Q48" s="229">
        <v>1.442323516293984</v>
      </c>
      <c r="R48" s="229">
        <v>0.90358918821618306</v>
      </c>
      <c r="S48" s="229">
        <v>3.1703261446970672E-2</v>
      </c>
      <c r="T48" s="229">
        <v>2.1226909118394619E-2</v>
      </c>
      <c r="U48" s="229">
        <v>3.2428519214173092E-2</v>
      </c>
      <c r="V48" s="229">
        <v>1.4376791816523811</v>
      </c>
      <c r="W48" s="229">
        <v>0.52658761958717881</v>
      </c>
      <c r="X48" s="229">
        <v>0</v>
      </c>
      <c r="Y48" s="229">
        <v>1.395430559180197E-2</v>
      </c>
      <c r="DA48" s="73" t="s">
        <v>3226</v>
      </c>
    </row>
    <row r="49" spans="1:105" ht="12" customHeight="1" x14ac:dyDescent="0.25">
      <c r="A49" s="64" t="s">
        <v>35</v>
      </c>
      <c r="B49" s="229">
        <v>0.30414125210092952</v>
      </c>
      <c r="C49" s="229">
        <v>2.132979441355396</v>
      </c>
      <c r="D49" s="229">
        <v>0.93092541289679209</v>
      </c>
      <c r="E49" s="229">
        <v>0.72491117318942655</v>
      </c>
      <c r="F49" s="229">
        <v>1.756571007739377</v>
      </c>
      <c r="G49" s="229">
        <v>1.4108454566077919</v>
      </c>
      <c r="H49" s="229">
        <v>0.87151356139158109</v>
      </c>
      <c r="I49" s="229">
        <v>1.8042875346154561</v>
      </c>
      <c r="J49" s="229">
        <v>1.434166081118011</v>
      </c>
      <c r="K49" s="229">
        <v>1.3510642278573459</v>
      </c>
      <c r="L49" s="229">
        <v>1.4674813884422759</v>
      </c>
      <c r="M49" s="229">
        <v>14.851241875771271</v>
      </c>
      <c r="N49" s="229">
        <v>6.3388844092210714</v>
      </c>
      <c r="O49" s="229">
        <v>1.717900037607913</v>
      </c>
      <c r="P49" s="229">
        <v>1.4540794845214109</v>
      </c>
      <c r="Q49" s="229">
        <v>5.0507496670724787</v>
      </c>
      <c r="R49" s="229">
        <v>19.937631589407431</v>
      </c>
      <c r="S49" s="229">
        <v>0.72287641900391109</v>
      </c>
      <c r="T49" s="229">
        <v>2.547216359170247</v>
      </c>
      <c r="U49" s="229">
        <v>0.74109431458177266</v>
      </c>
      <c r="V49" s="229">
        <v>10.098557422641729</v>
      </c>
      <c r="W49" s="229">
        <v>0.54119080098557204</v>
      </c>
      <c r="X49" s="229">
        <v>0.9520726880722834</v>
      </c>
      <c r="Y49" s="229">
        <v>1.010784199230407</v>
      </c>
      <c r="DA49" s="73" t="s">
        <v>3227</v>
      </c>
    </row>
    <row r="50" spans="1:105" ht="12" customHeight="1" x14ac:dyDescent="0.25">
      <c r="A50" s="64" t="s">
        <v>36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0</v>
      </c>
      <c r="T50" s="229">
        <v>0</v>
      </c>
      <c r="U50" s="229">
        <v>0</v>
      </c>
      <c r="V50" s="229">
        <v>0</v>
      </c>
      <c r="W50" s="229">
        <v>0</v>
      </c>
      <c r="X50" s="229">
        <v>0</v>
      </c>
      <c r="Y50" s="229">
        <v>0</v>
      </c>
      <c r="DA50" s="73" t="s">
        <v>3228</v>
      </c>
    </row>
    <row r="51" spans="1:105" ht="12" customHeight="1" x14ac:dyDescent="0.25">
      <c r="A51" s="64" t="s">
        <v>38</v>
      </c>
      <c r="B51" s="229">
        <v>0</v>
      </c>
      <c r="C51" s="229">
        <v>0</v>
      </c>
      <c r="D51" s="229">
        <v>0</v>
      </c>
      <c r="E51" s="229">
        <v>0</v>
      </c>
      <c r="F51" s="229">
        <v>0</v>
      </c>
      <c r="G51" s="229">
        <v>0</v>
      </c>
      <c r="H51" s="229">
        <v>0</v>
      </c>
      <c r="I51" s="229">
        <v>0</v>
      </c>
      <c r="J51" s="229">
        <v>0</v>
      </c>
      <c r="K51" s="229">
        <v>0</v>
      </c>
      <c r="L51" s="229">
        <v>0</v>
      </c>
      <c r="M51" s="229">
        <v>0</v>
      </c>
      <c r="N51" s="229">
        <v>0</v>
      </c>
      <c r="O51" s="229">
        <v>0</v>
      </c>
      <c r="P51" s="229">
        <v>0</v>
      </c>
      <c r="Q51" s="229">
        <v>0</v>
      </c>
      <c r="R51" s="229">
        <v>0</v>
      </c>
      <c r="S51" s="229">
        <v>0</v>
      </c>
      <c r="T51" s="229">
        <v>0</v>
      </c>
      <c r="U51" s="229">
        <v>0</v>
      </c>
      <c r="V51" s="229">
        <v>0</v>
      </c>
      <c r="W51" s="229">
        <v>0</v>
      </c>
      <c r="X51" s="229">
        <v>0</v>
      </c>
      <c r="Y51" s="229">
        <v>0</v>
      </c>
      <c r="DA51" s="73" t="s">
        <v>3229</v>
      </c>
    </row>
    <row r="52" spans="1:105" ht="12" customHeight="1" x14ac:dyDescent="0.25">
      <c r="A52" s="64" t="s">
        <v>39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J52" s="229">
        <v>0</v>
      </c>
      <c r="K52" s="229">
        <v>0</v>
      </c>
      <c r="L52" s="229">
        <v>0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</v>
      </c>
      <c r="S52" s="229">
        <v>0</v>
      </c>
      <c r="T52" s="229">
        <v>0</v>
      </c>
      <c r="U52" s="229">
        <v>0</v>
      </c>
      <c r="V52" s="229">
        <v>0</v>
      </c>
      <c r="W52" s="229">
        <v>0</v>
      </c>
      <c r="X52" s="229">
        <v>0</v>
      </c>
      <c r="Y52" s="229">
        <v>0</v>
      </c>
      <c r="DA52" s="73" t="s">
        <v>3230</v>
      </c>
    </row>
    <row r="53" spans="1:105" ht="12" customHeight="1" x14ac:dyDescent="0.25">
      <c r="A53" s="60" t="s">
        <v>3099</v>
      </c>
      <c r="B53" s="262">
        <v>0</v>
      </c>
      <c r="C53" s="262">
        <v>0</v>
      </c>
      <c r="D53" s="262">
        <v>0</v>
      </c>
      <c r="E53" s="262">
        <v>0</v>
      </c>
      <c r="F53" s="262">
        <v>0</v>
      </c>
      <c r="G53" s="262">
        <v>0</v>
      </c>
      <c r="H53" s="262">
        <v>0</v>
      </c>
      <c r="I53" s="262">
        <v>0</v>
      </c>
      <c r="J53" s="262">
        <v>0</v>
      </c>
      <c r="K53" s="262">
        <v>0</v>
      </c>
      <c r="L53" s="262">
        <v>0</v>
      </c>
      <c r="M53" s="262">
        <v>0</v>
      </c>
      <c r="N53" s="262">
        <v>0</v>
      </c>
      <c r="O53" s="262">
        <v>0</v>
      </c>
      <c r="P53" s="262">
        <v>0</v>
      </c>
      <c r="Q53" s="262">
        <v>0</v>
      </c>
      <c r="R53" s="262">
        <v>0</v>
      </c>
      <c r="S53" s="262">
        <v>0</v>
      </c>
      <c r="T53" s="262">
        <v>0</v>
      </c>
      <c r="U53" s="262">
        <v>0</v>
      </c>
      <c r="V53" s="262">
        <v>0</v>
      </c>
      <c r="W53" s="262">
        <v>0</v>
      </c>
      <c r="X53" s="262">
        <v>0</v>
      </c>
      <c r="Y53" s="262">
        <v>0</v>
      </c>
      <c r="DA53" s="72" t="s">
        <v>3231</v>
      </c>
    </row>
    <row r="54" spans="1:105" ht="12" customHeight="1" x14ac:dyDescent="0.25">
      <c r="A54" s="57" t="s">
        <v>3101</v>
      </c>
      <c r="B54" s="261">
        <f t="shared" ref="B54:Y54" si="2">B55+B56+B67</f>
        <v>13.097172369045266</v>
      </c>
      <c r="C54" s="261">
        <f t="shared" si="2"/>
        <v>17.72644207045284</v>
      </c>
      <c r="D54" s="261">
        <f t="shared" si="2"/>
        <v>16.141987918929146</v>
      </c>
      <c r="E54" s="261">
        <f t="shared" si="2"/>
        <v>16.385845070507191</v>
      </c>
      <c r="F54" s="261">
        <f t="shared" si="2"/>
        <v>7.9770918918625124</v>
      </c>
      <c r="G54" s="261">
        <f t="shared" si="2"/>
        <v>18.597676065495431</v>
      </c>
      <c r="H54" s="261">
        <f t="shared" si="2"/>
        <v>21.129229269999815</v>
      </c>
      <c r="I54" s="261">
        <f t="shared" si="2"/>
        <v>21.746889726322109</v>
      </c>
      <c r="J54" s="261">
        <f t="shared" si="2"/>
        <v>20.250094962285857</v>
      </c>
      <c r="K54" s="261">
        <f t="shared" si="2"/>
        <v>15.283619914315519</v>
      </c>
      <c r="L54" s="261">
        <f t="shared" si="2"/>
        <v>11.771026981317853</v>
      </c>
      <c r="M54" s="261">
        <f t="shared" si="2"/>
        <v>12.569696806123295</v>
      </c>
      <c r="N54" s="261">
        <f t="shared" si="2"/>
        <v>20.061782191392261</v>
      </c>
      <c r="O54" s="261">
        <f t="shared" si="2"/>
        <v>4.4223734201685474</v>
      </c>
      <c r="P54" s="261">
        <f t="shared" si="2"/>
        <v>3.2388112016718784</v>
      </c>
      <c r="Q54" s="261">
        <f t="shared" si="2"/>
        <v>5.9375939357843528</v>
      </c>
      <c r="R54" s="261">
        <f t="shared" si="2"/>
        <v>12.372514606624522</v>
      </c>
      <c r="S54" s="261">
        <f t="shared" si="2"/>
        <v>4.8467581138330171</v>
      </c>
      <c r="T54" s="261">
        <f t="shared" si="2"/>
        <v>6.2915534676812808</v>
      </c>
      <c r="U54" s="261">
        <f t="shared" si="2"/>
        <v>3.0692290657862813</v>
      </c>
      <c r="V54" s="261">
        <f t="shared" si="2"/>
        <v>6.57247016124367</v>
      </c>
      <c r="W54" s="261">
        <f t="shared" si="2"/>
        <v>0.90972347217402727</v>
      </c>
      <c r="X54" s="261">
        <f t="shared" si="2"/>
        <v>1.417405007909007</v>
      </c>
      <c r="Y54" s="261">
        <f t="shared" si="2"/>
        <v>0.89432875764544573</v>
      </c>
      <c r="DA54" s="70"/>
    </row>
    <row r="55" spans="1:105" ht="12" customHeight="1" x14ac:dyDescent="0.25">
      <c r="A55" s="60" t="s">
        <v>3102</v>
      </c>
      <c r="B55" s="262">
        <v>8.2719012680105628</v>
      </c>
      <c r="C55" s="262">
        <v>12.704110136536629</v>
      </c>
      <c r="D55" s="262">
        <v>11.075862502478421</v>
      </c>
      <c r="E55" s="262">
        <v>10.989153554927929</v>
      </c>
      <c r="F55" s="262">
        <v>5.9049235051344739</v>
      </c>
      <c r="G55" s="262">
        <v>12.94992589020535</v>
      </c>
      <c r="H55" s="262">
        <v>13.991921654583759</v>
      </c>
      <c r="I55" s="262">
        <v>15.15374095860262</v>
      </c>
      <c r="J55" s="262">
        <v>13.98306070862275</v>
      </c>
      <c r="K55" s="262">
        <v>10.66167822777356</v>
      </c>
      <c r="L55" s="262">
        <v>8.3604770777781976</v>
      </c>
      <c r="M55" s="262">
        <v>9.4829273047237042</v>
      </c>
      <c r="N55" s="262">
        <v>14.61709418323183</v>
      </c>
      <c r="O55" s="262">
        <v>3.2908236120691181</v>
      </c>
      <c r="P55" s="262">
        <v>2.4212064611674098</v>
      </c>
      <c r="Q55" s="262">
        <v>4.4408453153810914</v>
      </c>
      <c r="R55" s="262">
        <v>9.5094749781032544</v>
      </c>
      <c r="S55" s="262">
        <v>3.4714242772043979</v>
      </c>
      <c r="T55" s="262">
        <v>4.6197042049722752</v>
      </c>
      <c r="U55" s="262">
        <v>2.2660918805313019</v>
      </c>
      <c r="V55" s="262">
        <v>5.037216146285318</v>
      </c>
      <c r="W55" s="262">
        <v>0.67665582802237256</v>
      </c>
      <c r="X55" s="262">
        <v>1.0641917857709029</v>
      </c>
      <c r="Y55" s="262">
        <v>0.67887048970499464</v>
      </c>
      <c r="DA55" s="72" t="s">
        <v>3232</v>
      </c>
    </row>
    <row r="56" spans="1:105" ht="12" customHeight="1" x14ac:dyDescent="0.25">
      <c r="A56" s="60" t="s">
        <v>3104</v>
      </c>
      <c r="B56" s="262">
        <v>4.8252711010347031</v>
      </c>
      <c r="C56" s="262">
        <v>5.0223319339162131</v>
      </c>
      <c r="D56" s="262">
        <v>5.0661254164507277</v>
      </c>
      <c r="E56" s="262">
        <v>5.3966915155792607</v>
      </c>
      <c r="F56" s="262">
        <v>2.072168386728038</v>
      </c>
      <c r="G56" s="262">
        <v>5.6477501752900823</v>
      </c>
      <c r="H56" s="262">
        <v>7.1373076154160557</v>
      </c>
      <c r="I56" s="262">
        <v>6.5931487677194891</v>
      </c>
      <c r="J56" s="262">
        <v>6.2670342536631054</v>
      </c>
      <c r="K56" s="262">
        <v>4.621941686541958</v>
      </c>
      <c r="L56" s="262">
        <v>3.4105499035396551</v>
      </c>
      <c r="M56" s="262">
        <v>3.0867695013995911</v>
      </c>
      <c r="N56" s="262">
        <v>5.4446880081604334</v>
      </c>
      <c r="O56" s="262">
        <v>1.1315498080994291</v>
      </c>
      <c r="P56" s="262">
        <v>0.81760474050446863</v>
      </c>
      <c r="Q56" s="262">
        <v>1.496748620403261</v>
      </c>
      <c r="R56" s="262">
        <v>2.8630396285212671</v>
      </c>
      <c r="S56" s="262">
        <v>1.375333836628619</v>
      </c>
      <c r="T56" s="262">
        <v>1.671849262709006</v>
      </c>
      <c r="U56" s="262">
        <v>0.80313718525497935</v>
      </c>
      <c r="V56" s="262">
        <v>1.535254014958352</v>
      </c>
      <c r="W56" s="262">
        <v>0.23306764415165471</v>
      </c>
      <c r="X56" s="262">
        <v>0.35321322213810408</v>
      </c>
      <c r="Y56" s="262">
        <v>0.21545826794045109</v>
      </c>
      <c r="DA56" s="72" t="s">
        <v>3233</v>
      </c>
    </row>
    <row r="57" spans="1:105" ht="12" customHeight="1" x14ac:dyDescent="0.25">
      <c r="A57" s="64" t="s">
        <v>28</v>
      </c>
      <c r="B57" s="229">
        <v>0</v>
      </c>
      <c r="C57" s="229">
        <v>0</v>
      </c>
      <c r="D57" s="229">
        <v>0</v>
      </c>
      <c r="E57" s="229">
        <v>0</v>
      </c>
      <c r="F57" s="229">
        <v>0</v>
      </c>
      <c r="G57" s="229">
        <v>0</v>
      </c>
      <c r="H57" s="229">
        <v>0</v>
      </c>
      <c r="I57" s="229">
        <v>3.0585481371362761E-2</v>
      </c>
      <c r="J57" s="229">
        <v>3.099991640402212E-2</v>
      </c>
      <c r="K57" s="229">
        <v>0.33969075021941358</v>
      </c>
      <c r="L57" s="229">
        <v>0.12958455927113849</v>
      </c>
      <c r="M57" s="229">
        <v>9.6678947794792164E-2</v>
      </c>
      <c r="N57" s="229">
        <v>0</v>
      </c>
      <c r="O57" s="229">
        <v>3.0520703611672469E-2</v>
      </c>
      <c r="P57" s="229">
        <v>0</v>
      </c>
      <c r="Q57" s="229">
        <v>0</v>
      </c>
      <c r="R57" s="229">
        <v>0</v>
      </c>
      <c r="S57" s="229">
        <v>0</v>
      </c>
      <c r="T57" s="229">
        <v>0.2358579117968739</v>
      </c>
      <c r="U57" s="229">
        <v>0</v>
      </c>
      <c r="V57" s="229">
        <v>0</v>
      </c>
      <c r="W57" s="229">
        <v>0</v>
      </c>
      <c r="X57" s="229">
        <v>0</v>
      </c>
      <c r="Y57" s="229">
        <v>0</v>
      </c>
      <c r="DA57" s="73" t="s">
        <v>3234</v>
      </c>
    </row>
    <row r="58" spans="1:105" ht="12" customHeight="1" x14ac:dyDescent="0.25">
      <c r="A58" s="64" t="s">
        <v>30</v>
      </c>
      <c r="B58" s="229">
        <v>0</v>
      </c>
      <c r="C58" s="229">
        <v>0</v>
      </c>
      <c r="D58" s="229">
        <v>0</v>
      </c>
      <c r="E58" s="229">
        <v>0</v>
      </c>
      <c r="F58" s="229">
        <v>0</v>
      </c>
      <c r="G58" s="229">
        <v>0</v>
      </c>
      <c r="H58" s="229">
        <v>0</v>
      </c>
      <c r="I58" s="229">
        <v>0</v>
      </c>
      <c r="J58" s="229">
        <v>0</v>
      </c>
      <c r="K58" s="229">
        <v>0</v>
      </c>
      <c r="L58" s="229">
        <v>0</v>
      </c>
      <c r="M58" s="229">
        <v>0</v>
      </c>
      <c r="N58" s="229">
        <v>0</v>
      </c>
      <c r="O58" s="229">
        <v>0</v>
      </c>
      <c r="P58" s="229">
        <v>0</v>
      </c>
      <c r="Q58" s="229">
        <v>0</v>
      </c>
      <c r="R58" s="229">
        <v>0</v>
      </c>
      <c r="S58" s="229">
        <v>0</v>
      </c>
      <c r="T58" s="229">
        <v>0</v>
      </c>
      <c r="U58" s="229">
        <v>0</v>
      </c>
      <c r="V58" s="229">
        <v>0</v>
      </c>
      <c r="W58" s="229">
        <v>0</v>
      </c>
      <c r="X58" s="229">
        <v>0</v>
      </c>
      <c r="Y58" s="229">
        <v>0</v>
      </c>
      <c r="DA58" s="73" t="s">
        <v>3235</v>
      </c>
    </row>
    <row r="59" spans="1:105" ht="12" customHeight="1" x14ac:dyDescent="0.25">
      <c r="A59" s="64" t="s">
        <v>31</v>
      </c>
      <c r="B59" s="229">
        <v>1.959079052245706</v>
      </c>
      <c r="C59" s="229">
        <v>2.0142584746711889</v>
      </c>
      <c r="D59" s="229">
        <v>2.009271358298828</v>
      </c>
      <c r="E59" s="229">
        <v>1.909356843013827</v>
      </c>
      <c r="F59" s="229">
        <v>1.7939738828831431</v>
      </c>
      <c r="G59" s="229">
        <v>1.800995839445221</v>
      </c>
      <c r="H59" s="229">
        <v>1.7280755065243369</v>
      </c>
      <c r="I59" s="229">
        <v>1.645680852629464</v>
      </c>
      <c r="J59" s="229">
        <v>1.6120895216212261</v>
      </c>
      <c r="K59" s="229">
        <v>1.2853547625670441</v>
      </c>
      <c r="L59" s="229">
        <v>0.80334672660346162</v>
      </c>
      <c r="M59" s="229">
        <v>0</v>
      </c>
      <c r="N59" s="229">
        <v>0.79433857913015504</v>
      </c>
      <c r="O59" s="229">
        <v>0.28563377073552682</v>
      </c>
      <c r="P59" s="229">
        <v>8.9260902637802494E-2</v>
      </c>
      <c r="Q59" s="229">
        <v>0.14016506010283469</v>
      </c>
      <c r="R59" s="229">
        <v>0.19494908048913839</v>
      </c>
      <c r="S59" s="229">
        <v>0.29310967661469928</v>
      </c>
      <c r="T59" s="229">
        <v>0.35533171081153431</v>
      </c>
      <c r="U59" s="229">
        <v>0.4249168660734412</v>
      </c>
      <c r="V59" s="229">
        <v>0.3291938338243216</v>
      </c>
      <c r="W59" s="229">
        <v>6.0779897729206021E-2</v>
      </c>
      <c r="X59" s="229">
        <v>9.836596458322619E-2</v>
      </c>
      <c r="Y59" s="229">
        <v>4.0886378443521269E-2</v>
      </c>
      <c r="DA59" s="73" t="s">
        <v>3236</v>
      </c>
    </row>
    <row r="60" spans="1:105" ht="12" customHeight="1" x14ac:dyDescent="0.25">
      <c r="A60" s="64" t="s">
        <v>159</v>
      </c>
      <c r="B60" s="229">
        <v>2.8067995252861651</v>
      </c>
      <c r="C60" s="229">
        <v>2.811088093917399</v>
      </c>
      <c r="D60" s="229">
        <v>2.9137979372853531</v>
      </c>
      <c r="E60" s="229">
        <v>3.2867572095641981</v>
      </c>
      <c r="F60" s="229">
        <v>0</v>
      </c>
      <c r="G60" s="229">
        <v>3.5945705317712111</v>
      </c>
      <c r="H60" s="229">
        <v>4.3988083286334563</v>
      </c>
      <c r="I60" s="229">
        <v>3.9035116154024299</v>
      </c>
      <c r="J60" s="229">
        <v>3.7885938633842602</v>
      </c>
      <c r="K60" s="229">
        <v>2.4382488554197832</v>
      </c>
      <c r="L60" s="229">
        <v>1.9673386941868449</v>
      </c>
      <c r="M60" s="229">
        <v>1.4919233877418181</v>
      </c>
      <c r="N60" s="229">
        <v>2.3810479799405768</v>
      </c>
      <c r="O60" s="229">
        <v>0.51477420531403861</v>
      </c>
      <c r="P60" s="229">
        <v>0.56182166935002564</v>
      </c>
      <c r="Q60" s="229">
        <v>0.58775485459931975</v>
      </c>
      <c r="R60" s="229">
        <v>0.72203055019458129</v>
      </c>
      <c r="S60" s="229">
        <v>0.69639145826251703</v>
      </c>
      <c r="T60" s="229">
        <v>0.62711826079916122</v>
      </c>
      <c r="U60" s="229">
        <v>5.5535532746366058E-2</v>
      </c>
      <c r="V60" s="229">
        <v>2.498295569660346E-2</v>
      </c>
      <c r="W60" s="229">
        <v>4.0820237676772612E-2</v>
      </c>
      <c r="X60" s="229">
        <v>4.3662380013100063E-2</v>
      </c>
      <c r="Y60" s="229">
        <v>1.122449035827997E-2</v>
      </c>
      <c r="DA60" s="73" t="s">
        <v>3237</v>
      </c>
    </row>
    <row r="61" spans="1:105" ht="12" customHeight="1" x14ac:dyDescent="0.25">
      <c r="A61" s="64" t="s">
        <v>32</v>
      </c>
      <c r="B61" s="229">
        <v>0</v>
      </c>
      <c r="C61" s="229">
        <v>0</v>
      </c>
      <c r="D61" s="229">
        <v>0</v>
      </c>
      <c r="E61" s="229">
        <v>0</v>
      </c>
      <c r="F61" s="229">
        <v>0</v>
      </c>
      <c r="G61" s="229">
        <v>0</v>
      </c>
      <c r="H61" s="229">
        <v>0.76230924823869772</v>
      </c>
      <c r="I61" s="229">
        <v>0.80460720239868944</v>
      </c>
      <c r="J61" s="229">
        <v>0.69094088675575704</v>
      </c>
      <c r="K61" s="229">
        <v>0.45699985291698242</v>
      </c>
      <c r="L61" s="229">
        <v>0.39987380020982483</v>
      </c>
      <c r="M61" s="229">
        <v>0.38083235389272901</v>
      </c>
      <c r="N61" s="229">
        <v>1.178803256783683</v>
      </c>
      <c r="O61" s="229">
        <v>0.17137473062442979</v>
      </c>
      <c r="P61" s="229">
        <v>5.7124338960170683E-2</v>
      </c>
      <c r="Q61" s="229">
        <v>0.28032163234438212</v>
      </c>
      <c r="R61" s="229">
        <v>0.37806846597871691</v>
      </c>
      <c r="S61" s="229">
        <v>0.3290618167018064</v>
      </c>
      <c r="T61" s="229">
        <v>0.26030426820761998</v>
      </c>
      <c r="U61" s="229">
        <v>0.26448871116525768</v>
      </c>
      <c r="V61" s="229">
        <v>0.31314719878207048</v>
      </c>
      <c r="W61" s="229">
        <v>5.1133082119513042E-2</v>
      </c>
      <c r="X61" s="229">
        <v>0.13955558439527391</v>
      </c>
      <c r="Y61" s="229">
        <v>8.625108529622659E-2</v>
      </c>
      <c r="DA61" s="73" t="s">
        <v>3238</v>
      </c>
    </row>
    <row r="62" spans="1:105" ht="12" customHeight="1" x14ac:dyDescent="0.25">
      <c r="A62" s="64" t="s">
        <v>33</v>
      </c>
      <c r="B62" s="229">
        <v>3.6510423031288992E-2</v>
      </c>
      <c r="C62" s="229">
        <v>3.6510423031293079E-2</v>
      </c>
      <c r="D62" s="229">
        <v>7.301784528810501E-2</v>
      </c>
      <c r="E62" s="229">
        <v>0.14603869135062059</v>
      </c>
      <c r="F62" s="229">
        <v>0.14603869135039621</v>
      </c>
      <c r="G62" s="229">
        <v>0.1460386913508076</v>
      </c>
      <c r="H62" s="229">
        <v>0.18254611360765949</v>
      </c>
      <c r="I62" s="229">
        <v>7.3017845288166724E-2</v>
      </c>
      <c r="J62" s="229">
        <v>3.6510423031281519E-2</v>
      </c>
      <c r="K62" s="229">
        <v>0</v>
      </c>
      <c r="L62" s="229">
        <v>0</v>
      </c>
      <c r="M62" s="229">
        <v>0</v>
      </c>
      <c r="N62" s="229">
        <v>0.61359152828938601</v>
      </c>
      <c r="O62" s="229">
        <v>0</v>
      </c>
      <c r="P62" s="229">
        <v>0</v>
      </c>
      <c r="Q62" s="229">
        <v>0.1085133679970396</v>
      </c>
      <c r="R62" s="229">
        <v>6.7981631715324092E-2</v>
      </c>
      <c r="S62" s="229">
        <v>2.385198353377103E-3</v>
      </c>
      <c r="T62" s="229">
        <v>1.5970088364936389E-3</v>
      </c>
      <c r="U62" s="229">
        <v>2.4397632010663131E-3</v>
      </c>
      <c r="V62" s="229">
        <v>0.10816395097071201</v>
      </c>
      <c r="W62" s="229">
        <v>3.9617877335712523E-2</v>
      </c>
      <c r="X62" s="229">
        <v>0</v>
      </c>
      <c r="Y62" s="229">
        <v>1.0498537122358841E-3</v>
      </c>
      <c r="DA62" s="73" t="s">
        <v>3239</v>
      </c>
    </row>
    <row r="63" spans="1:105" ht="12" customHeight="1" x14ac:dyDescent="0.25">
      <c r="A63" s="64" t="s">
        <v>35</v>
      </c>
      <c r="B63" s="229">
        <v>2.2882100471543279E-2</v>
      </c>
      <c r="C63" s="229">
        <v>0.16047494229633069</v>
      </c>
      <c r="D63" s="229">
        <v>7.0038275578442055E-2</v>
      </c>
      <c r="E63" s="229">
        <v>5.4538771650615138E-2</v>
      </c>
      <c r="F63" s="229">
        <v>0.13215581249449851</v>
      </c>
      <c r="G63" s="229">
        <v>0.1061451127228432</v>
      </c>
      <c r="H63" s="229">
        <v>6.5568418411905804E-2</v>
      </c>
      <c r="I63" s="229">
        <v>0.13574577062937601</v>
      </c>
      <c r="J63" s="229">
        <v>0.1078996424665588</v>
      </c>
      <c r="K63" s="229">
        <v>0.1016474654187345</v>
      </c>
      <c r="L63" s="229">
        <v>0.11040612326838441</v>
      </c>
      <c r="M63" s="229">
        <v>1.117334811970252</v>
      </c>
      <c r="N63" s="229">
        <v>0.47690666401663251</v>
      </c>
      <c r="O63" s="229">
        <v>0.12924639781376149</v>
      </c>
      <c r="P63" s="229">
        <v>0.1093978295564698</v>
      </c>
      <c r="Q63" s="229">
        <v>0.37999370535968502</v>
      </c>
      <c r="R63" s="229">
        <v>1.5000099001435061</v>
      </c>
      <c r="S63" s="229">
        <v>5.4385686696219009E-2</v>
      </c>
      <c r="T63" s="229">
        <v>0.1916401022573227</v>
      </c>
      <c r="U63" s="229">
        <v>5.5756312068848089E-2</v>
      </c>
      <c r="V63" s="229">
        <v>0.75976607568464427</v>
      </c>
      <c r="W63" s="229">
        <v>4.071654929045055E-2</v>
      </c>
      <c r="X63" s="229">
        <v>7.1629293146504069E-2</v>
      </c>
      <c r="Y63" s="229">
        <v>7.6046460130187385E-2</v>
      </c>
      <c r="DA63" s="73" t="s">
        <v>3240</v>
      </c>
    </row>
    <row r="64" spans="1:105" ht="12" customHeight="1" x14ac:dyDescent="0.25">
      <c r="A64" s="64" t="s">
        <v>36</v>
      </c>
      <c r="B64" s="229">
        <v>0</v>
      </c>
      <c r="C64" s="229">
        <v>0</v>
      </c>
      <c r="D64" s="229">
        <v>0</v>
      </c>
      <c r="E64" s="229">
        <v>0</v>
      </c>
      <c r="F64" s="229">
        <v>0</v>
      </c>
      <c r="G64" s="229">
        <v>0</v>
      </c>
      <c r="H64" s="229">
        <v>0</v>
      </c>
      <c r="I64" s="229">
        <v>0</v>
      </c>
      <c r="J64" s="229">
        <v>0</v>
      </c>
      <c r="K64" s="229">
        <v>0</v>
      </c>
      <c r="L64" s="229">
        <v>0</v>
      </c>
      <c r="M64" s="229">
        <v>0</v>
      </c>
      <c r="N64" s="229">
        <v>0</v>
      </c>
      <c r="O64" s="229">
        <v>0</v>
      </c>
      <c r="P64" s="229">
        <v>0</v>
      </c>
      <c r="Q64" s="229">
        <v>0</v>
      </c>
      <c r="R64" s="229">
        <v>0</v>
      </c>
      <c r="S64" s="229">
        <v>0</v>
      </c>
      <c r="T64" s="229">
        <v>0</v>
      </c>
      <c r="U64" s="229">
        <v>0</v>
      </c>
      <c r="V64" s="229">
        <v>0</v>
      </c>
      <c r="W64" s="229">
        <v>0</v>
      </c>
      <c r="X64" s="229">
        <v>0</v>
      </c>
      <c r="Y64" s="229">
        <v>0</v>
      </c>
      <c r="DA64" s="73" t="s">
        <v>3241</v>
      </c>
    </row>
    <row r="65" spans="1:105" ht="12" customHeight="1" x14ac:dyDescent="0.25">
      <c r="A65" s="64" t="s">
        <v>38</v>
      </c>
      <c r="B65" s="229">
        <v>0</v>
      </c>
      <c r="C65" s="229">
        <v>0</v>
      </c>
      <c r="D65" s="229">
        <v>0</v>
      </c>
      <c r="E65" s="229">
        <v>0</v>
      </c>
      <c r="F65" s="229">
        <v>0</v>
      </c>
      <c r="G65" s="229">
        <v>0</v>
      </c>
      <c r="H65" s="229">
        <v>0</v>
      </c>
      <c r="I65" s="229">
        <v>0</v>
      </c>
      <c r="J65" s="229">
        <v>0</v>
      </c>
      <c r="K65" s="229">
        <v>0</v>
      </c>
      <c r="L65" s="229">
        <v>0</v>
      </c>
      <c r="M65" s="229">
        <v>0</v>
      </c>
      <c r="N65" s="229">
        <v>0</v>
      </c>
      <c r="O65" s="229">
        <v>0</v>
      </c>
      <c r="P65" s="229">
        <v>0</v>
      </c>
      <c r="Q65" s="229">
        <v>0</v>
      </c>
      <c r="R65" s="229">
        <v>0</v>
      </c>
      <c r="S65" s="229">
        <v>0</v>
      </c>
      <c r="T65" s="229">
        <v>0</v>
      </c>
      <c r="U65" s="229">
        <v>0</v>
      </c>
      <c r="V65" s="229">
        <v>0</v>
      </c>
      <c r="W65" s="229">
        <v>0</v>
      </c>
      <c r="X65" s="229">
        <v>0</v>
      </c>
      <c r="Y65" s="229">
        <v>0</v>
      </c>
      <c r="DA65" s="73" t="s">
        <v>3242</v>
      </c>
    </row>
    <row r="66" spans="1:105" ht="12" customHeight="1" x14ac:dyDescent="0.25">
      <c r="A66" s="64" t="s">
        <v>39</v>
      </c>
      <c r="B66" s="229">
        <v>0</v>
      </c>
      <c r="C66" s="229">
        <v>0</v>
      </c>
      <c r="D66" s="229">
        <v>0</v>
      </c>
      <c r="E66" s="229">
        <v>0</v>
      </c>
      <c r="F66" s="229">
        <v>0</v>
      </c>
      <c r="G66" s="229">
        <v>0</v>
      </c>
      <c r="H66" s="229">
        <v>0</v>
      </c>
      <c r="I66" s="229">
        <v>0</v>
      </c>
      <c r="J66" s="229">
        <v>0</v>
      </c>
      <c r="K66" s="229">
        <v>0</v>
      </c>
      <c r="L66" s="229">
        <v>0</v>
      </c>
      <c r="M66" s="229">
        <v>0</v>
      </c>
      <c r="N66" s="229">
        <v>0</v>
      </c>
      <c r="O66" s="229">
        <v>0</v>
      </c>
      <c r="P66" s="229">
        <v>0</v>
      </c>
      <c r="Q66" s="229">
        <v>0</v>
      </c>
      <c r="R66" s="229">
        <v>0</v>
      </c>
      <c r="S66" s="229">
        <v>0</v>
      </c>
      <c r="T66" s="229">
        <v>0</v>
      </c>
      <c r="U66" s="229">
        <v>0</v>
      </c>
      <c r="V66" s="229">
        <v>0</v>
      </c>
      <c r="W66" s="229">
        <v>0</v>
      </c>
      <c r="X66" s="229">
        <v>0</v>
      </c>
      <c r="Y66" s="229">
        <v>0</v>
      </c>
      <c r="DA66" s="73" t="s">
        <v>3243</v>
      </c>
    </row>
    <row r="67" spans="1:105" ht="12" customHeight="1" x14ac:dyDescent="0.25">
      <c r="A67" s="60" t="s">
        <v>3116</v>
      </c>
      <c r="B67" s="262">
        <v>0</v>
      </c>
      <c r="C67" s="262">
        <v>0</v>
      </c>
      <c r="D67" s="262">
        <v>0</v>
      </c>
      <c r="E67" s="262">
        <v>0</v>
      </c>
      <c r="F67" s="262">
        <v>0</v>
      </c>
      <c r="G67" s="262">
        <v>0</v>
      </c>
      <c r="H67" s="262">
        <v>0</v>
      </c>
      <c r="I67" s="262">
        <v>0</v>
      </c>
      <c r="J67" s="262">
        <v>0</v>
      </c>
      <c r="K67" s="262">
        <v>0</v>
      </c>
      <c r="L67" s="262">
        <v>0</v>
      </c>
      <c r="M67" s="262">
        <v>0</v>
      </c>
      <c r="N67" s="262">
        <v>0</v>
      </c>
      <c r="O67" s="262">
        <v>0</v>
      </c>
      <c r="P67" s="262">
        <v>0</v>
      </c>
      <c r="Q67" s="262">
        <v>0</v>
      </c>
      <c r="R67" s="262">
        <v>0</v>
      </c>
      <c r="S67" s="262">
        <v>0</v>
      </c>
      <c r="T67" s="262">
        <v>0</v>
      </c>
      <c r="U67" s="262">
        <v>0</v>
      </c>
      <c r="V67" s="262">
        <v>0</v>
      </c>
      <c r="W67" s="262">
        <v>0</v>
      </c>
      <c r="X67" s="262">
        <v>0</v>
      </c>
      <c r="Y67" s="262">
        <v>0</v>
      </c>
      <c r="DA67" s="72" t="s">
        <v>3244</v>
      </c>
    </row>
    <row r="68" spans="1:105" ht="12" customHeight="1" x14ac:dyDescent="0.25">
      <c r="A68" s="57" t="s">
        <v>3118</v>
      </c>
      <c r="B68" s="261">
        <v>285.98112127479811</v>
      </c>
      <c r="C68" s="261">
        <v>283.87136158508679</v>
      </c>
      <c r="D68" s="261">
        <v>295.34869236074331</v>
      </c>
      <c r="E68" s="261">
        <v>284.90683575361442</v>
      </c>
      <c r="F68" s="261">
        <v>256.692817271124</v>
      </c>
      <c r="G68" s="261">
        <v>270.83166803103012</v>
      </c>
      <c r="H68" s="261">
        <v>278.02283254235238</v>
      </c>
      <c r="I68" s="261">
        <v>255.3699126939436</v>
      </c>
      <c r="J68" s="261">
        <v>240.63437352998881</v>
      </c>
      <c r="K68" s="261">
        <v>232.59552861484249</v>
      </c>
      <c r="L68" s="261">
        <v>198.984921135728</v>
      </c>
      <c r="M68" s="261">
        <v>133.42908218588329</v>
      </c>
      <c r="N68" s="261">
        <v>114.606282480465</v>
      </c>
      <c r="O68" s="261">
        <v>167.17143651365271</v>
      </c>
      <c r="P68" s="261">
        <v>234.98204110379979</v>
      </c>
      <c r="Q68" s="261">
        <v>228.66271993240289</v>
      </c>
      <c r="R68" s="261">
        <v>201.35539460745181</v>
      </c>
      <c r="S68" s="261">
        <v>240.04552200991921</v>
      </c>
      <c r="T68" s="261">
        <v>248.3984059375359</v>
      </c>
      <c r="U68" s="261">
        <v>140.25839835681481</v>
      </c>
      <c r="V68" s="261">
        <v>109.84295068060329</v>
      </c>
      <c r="W68" s="261">
        <v>106.25760053161871</v>
      </c>
      <c r="X68" s="261">
        <v>112.4363110867922</v>
      </c>
      <c r="Y68" s="261">
        <v>119.95830512254889</v>
      </c>
      <c r="DA68" s="70" t="s">
        <v>3245</v>
      </c>
    </row>
    <row r="69" spans="1:105" ht="12" customHeight="1" x14ac:dyDescent="0.25">
      <c r="A69" s="41" t="s">
        <v>3120</v>
      </c>
      <c r="B69" s="350">
        <v>0</v>
      </c>
      <c r="C69" s="350">
        <v>0</v>
      </c>
      <c r="D69" s="350">
        <v>0</v>
      </c>
      <c r="E69" s="350">
        <v>0</v>
      </c>
      <c r="F69" s="350">
        <v>0</v>
      </c>
      <c r="G69" s="350">
        <v>0</v>
      </c>
      <c r="H69" s="350">
        <v>0</v>
      </c>
      <c r="I69" s="350">
        <v>0</v>
      </c>
      <c r="J69" s="350">
        <v>0</v>
      </c>
      <c r="K69" s="350">
        <v>0</v>
      </c>
      <c r="L69" s="350">
        <v>0</v>
      </c>
      <c r="M69" s="350">
        <v>0</v>
      </c>
      <c r="N69" s="350">
        <v>0</v>
      </c>
      <c r="O69" s="350">
        <v>0</v>
      </c>
      <c r="P69" s="350">
        <v>0</v>
      </c>
      <c r="Q69" s="350">
        <v>0</v>
      </c>
      <c r="R69" s="350">
        <v>0</v>
      </c>
      <c r="S69" s="350">
        <v>0</v>
      </c>
      <c r="T69" s="350">
        <v>0</v>
      </c>
      <c r="U69" s="350">
        <v>0</v>
      </c>
      <c r="V69" s="350">
        <v>0</v>
      </c>
      <c r="W69" s="350">
        <v>0</v>
      </c>
      <c r="X69" s="350">
        <v>0</v>
      </c>
      <c r="Y69" s="350">
        <v>0</v>
      </c>
      <c r="DA69" s="97" t="s">
        <v>3246</v>
      </c>
    </row>
    <row r="70" spans="1:105" ht="12" customHeight="1" x14ac:dyDescent="0.25">
      <c r="A70" s="172"/>
      <c r="B70" s="172"/>
      <c r="C70" s="172"/>
      <c r="D70" s="172"/>
      <c r="E70" s="172"/>
      <c r="F70" s="172"/>
      <c r="G70" s="172"/>
      <c r="H70" s="172"/>
      <c r="I70" s="172"/>
      <c r="J70" s="172"/>
      <c r="K70" s="172"/>
      <c r="L70" s="172"/>
      <c r="M70" s="172"/>
      <c r="N70" s="172"/>
      <c r="O70" s="172"/>
      <c r="P70" s="172"/>
      <c r="Q70" s="172"/>
      <c r="R70" s="172"/>
      <c r="S70" s="172"/>
      <c r="T70" s="172"/>
      <c r="U70" s="172"/>
      <c r="V70" s="172"/>
      <c r="W70" s="172"/>
      <c r="X70" s="172"/>
      <c r="Y70" s="172"/>
      <c r="DA70" s="176"/>
    </row>
    <row r="71" spans="1:105" ht="15" customHeight="1" x14ac:dyDescent="0.25">
      <c r="A71" s="32" t="s">
        <v>429</v>
      </c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7"/>
      <c r="N71" s="257"/>
      <c r="O71" s="257"/>
      <c r="P71" s="257"/>
      <c r="Q71" s="257"/>
      <c r="R71" s="257"/>
      <c r="S71" s="257"/>
      <c r="T71" s="257"/>
      <c r="U71" s="257"/>
      <c r="V71" s="257"/>
      <c r="W71" s="257"/>
      <c r="X71" s="257"/>
      <c r="Y71" s="257"/>
      <c r="DA71" s="88"/>
    </row>
    <row r="72" spans="1:105" ht="12" customHeight="1" x14ac:dyDescent="0.25">
      <c r="A72" s="172"/>
      <c r="B72" s="172"/>
      <c r="C72" s="172"/>
      <c r="D72" s="172"/>
      <c r="E72" s="172"/>
      <c r="F72" s="172"/>
      <c r="G72" s="172"/>
      <c r="H72" s="172"/>
      <c r="I72" s="172"/>
      <c r="J72" s="172"/>
      <c r="K72" s="172"/>
      <c r="L72" s="172"/>
      <c r="M72" s="172"/>
      <c r="N72" s="172"/>
      <c r="O72" s="172"/>
      <c r="P72" s="172"/>
      <c r="Q72" s="172"/>
      <c r="R72" s="172"/>
      <c r="S72" s="172"/>
      <c r="T72" s="172"/>
      <c r="U72" s="172"/>
      <c r="V72" s="172"/>
      <c r="W72" s="172"/>
      <c r="X72" s="172"/>
      <c r="Y72" s="172"/>
      <c r="DA72" s="176"/>
    </row>
    <row r="73" spans="1:105" ht="12" customHeight="1" x14ac:dyDescent="0.25">
      <c r="A73" s="35" t="s">
        <v>27</v>
      </c>
      <c r="B73" s="232">
        <f t="shared" ref="B73:Y73" si="3">SUM(B$74:B$78,B$79,B$81:B$82,B$84:B$86,B$88:B$90,B$91:B$92)</f>
        <v>1</v>
      </c>
      <c r="C73" s="232">
        <f t="shared" si="3"/>
        <v>1.0000000000000002</v>
      </c>
      <c r="D73" s="232">
        <f t="shared" si="3"/>
        <v>1</v>
      </c>
      <c r="E73" s="232">
        <f t="shared" si="3"/>
        <v>0.99999999999999978</v>
      </c>
      <c r="F73" s="232">
        <f t="shared" si="3"/>
        <v>1.0000000000000002</v>
      </c>
      <c r="G73" s="232">
        <f t="shared" si="3"/>
        <v>1</v>
      </c>
      <c r="H73" s="232">
        <f t="shared" si="3"/>
        <v>0.99999999999999978</v>
      </c>
      <c r="I73" s="232">
        <f t="shared" si="3"/>
        <v>0.99999999999999978</v>
      </c>
      <c r="J73" s="232">
        <f t="shared" si="3"/>
        <v>1</v>
      </c>
      <c r="K73" s="232">
        <f t="shared" si="3"/>
        <v>1</v>
      </c>
      <c r="L73" s="232">
        <f t="shared" si="3"/>
        <v>1.0000000000000002</v>
      </c>
      <c r="M73" s="232">
        <f t="shared" si="3"/>
        <v>0.99999999999999989</v>
      </c>
      <c r="N73" s="232">
        <f t="shared" si="3"/>
        <v>1.0000000000000002</v>
      </c>
      <c r="O73" s="232">
        <f t="shared" si="3"/>
        <v>0.99999999999999989</v>
      </c>
      <c r="P73" s="232">
        <f t="shared" si="3"/>
        <v>0.99999999999999989</v>
      </c>
      <c r="Q73" s="232">
        <f t="shared" si="3"/>
        <v>1</v>
      </c>
      <c r="R73" s="232">
        <f t="shared" si="3"/>
        <v>0.99999999999999978</v>
      </c>
      <c r="S73" s="232">
        <f t="shared" si="3"/>
        <v>0.99999999999999967</v>
      </c>
      <c r="T73" s="232">
        <f t="shared" si="3"/>
        <v>0.99999999999999956</v>
      </c>
      <c r="U73" s="232">
        <f t="shared" si="3"/>
        <v>0.99999999999999989</v>
      </c>
      <c r="V73" s="232">
        <f t="shared" si="3"/>
        <v>0.99999999999999978</v>
      </c>
      <c r="W73" s="232">
        <f t="shared" si="3"/>
        <v>1</v>
      </c>
      <c r="X73" s="232">
        <f t="shared" si="3"/>
        <v>0.99999999999999989</v>
      </c>
      <c r="Y73" s="232">
        <f t="shared" si="3"/>
        <v>1</v>
      </c>
      <c r="DA73" s="95"/>
    </row>
    <row r="74" spans="1:105" ht="12" customHeight="1" x14ac:dyDescent="0.25">
      <c r="A74" s="55" t="s">
        <v>91</v>
      </c>
      <c r="B74" s="299">
        <f t="shared" ref="B74:Y74" si="4">IF(B$6=0,0,B$6/B$5)</f>
        <v>0</v>
      </c>
      <c r="C74" s="299">
        <f t="shared" si="4"/>
        <v>0</v>
      </c>
      <c r="D74" s="299">
        <f t="shared" si="4"/>
        <v>0</v>
      </c>
      <c r="E74" s="299">
        <f t="shared" si="4"/>
        <v>0</v>
      </c>
      <c r="F74" s="299">
        <f t="shared" si="4"/>
        <v>0</v>
      </c>
      <c r="G74" s="299">
        <f t="shared" si="4"/>
        <v>0</v>
      </c>
      <c r="H74" s="299">
        <f t="shared" si="4"/>
        <v>0</v>
      </c>
      <c r="I74" s="299">
        <f t="shared" si="4"/>
        <v>0</v>
      </c>
      <c r="J74" s="299">
        <f t="shared" si="4"/>
        <v>0</v>
      </c>
      <c r="K74" s="299">
        <f t="shared" si="4"/>
        <v>0</v>
      </c>
      <c r="L74" s="299">
        <f t="shared" si="4"/>
        <v>0</v>
      </c>
      <c r="M74" s="299">
        <f t="shared" si="4"/>
        <v>0</v>
      </c>
      <c r="N74" s="299">
        <f t="shared" si="4"/>
        <v>0</v>
      </c>
      <c r="O74" s="299">
        <f t="shared" si="4"/>
        <v>0</v>
      </c>
      <c r="P74" s="299">
        <f t="shared" si="4"/>
        <v>0</v>
      </c>
      <c r="Q74" s="299">
        <f t="shared" si="4"/>
        <v>0</v>
      </c>
      <c r="R74" s="299">
        <f t="shared" si="4"/>
        <v>0</v>
      </c>
      <c r="S74" s="299">
        <f t="shared" si="4"/>
        <v>0</v>
      </c>
      <c r="T74" s="299">
        <f t="shared" si="4"/>
        <v>0</v>
      </c>
      <c r="U74" s="299">
        <f t="shared" si="4"/>
        <v>0</v>
      </c>
      <c r="V74" s="299">
        <f t="shared" si="4"/>
        <v>0</v>
      </c>
      <c r="W74" s="299">
        <f t="shared" si="4"/>
        <v>0</v>
      </c>
      <c r="X74" s="299">
        <f t="shared" si="4"/>
        <v>0</v>
      </c>
      <c r="Y74" s="299">
        <f t="shared" si="4"/>
        <v>0</v>
      </c>
      <c r="DA74" s="67"/>
    </row>
    <row r="75" spans="1:105" ht="12" customHeight="1" x14ac:dyDescent="0.25">
      <c r="A75" s="173" t="s">
        <v>92</v>
      </c>
      <c r="B75" s="233">
        <f t="shared" ref="B75:Y75" si="5">IF(B$7=0,0,B$7/B$5)</f>
        <v>0</v>
      </c>
      <c r="C75" s="233">
        <f t="shared" si="5"/>
        <v>0</v>
      </c>
      <c r="D75" s="233">
        <f t="shared" si="5"/>
        <v>0</v>
      </c>
      <c r="E75" s="233">
        <f t="shared" si="5"/>
        <v>0</v>
      </c>
      <c r="F75" s="233">
        <f t="shared" si="5"/>
        <v>0</v>
      </c>
      <c r="G75" s="233">
        <f t="shared" si="5"/>
        <v>0</v>
      </c>
      <c r="H75" s="233">
        <f t="shared" si="5"/>
        <v>0</v>
      </c>
      <c r="I75" s="233">
        <f t="shared" si="5"/>
        <v>0</v>
      </c>
      <c r="J75" s="233">
        <f t="shared" si="5"/>
        <v>0</v>
      </c>
      <c r="K75" s="233">
        <f t="shared" si="5"/>
        <v>0</v>
      </c>
      <c r="L75" s="233">
        <f t="shared" si="5"/>
        <v>0</v>
      </c>
      <c r="M75" s="233">
        <f t="shared" si="5"/>
        <v>0</v>
      </c>
      <c r="N75" s="233">
        <f t="shared" si="5"/>
        <v>0</v>
      </c>
      <c r="O75" s="233">
        <f t="shared" si="5"/>
        <v>0</v>
      </c>
      <c r="P75" s="233">
        <f t="shared" si="5"/>
        <v>0</v>
      </c>
      <c r="Q75" s="233">
        <f t="shared" si="5"/>
        <v>0</v>
      </c>
      <c r="R75" s="233">
        <f t="shared" si="5"/>
        <v>0</v>
      </c>
      <c r="S75" s="233">
        <f t="shared" si="5"/>
        <v>0</v>
      </c>
      <c r="T75" s="233">
        <f t="shared" si="5"/>
        <v>0</v>
      </c>
      <c r="U75" s="233">
        <f t="shared" si="5"/>
        <v>0</v>
      </c>
      <c r="V75" s="233">
        <f t="shared" si="5"/>
        <v>0</v>
      </c>
      <c r="W75" s="233">
        <f t="shared" si="5"/>
        <v>0</v>
      </c>
      <c r="X75" s="233">
        <f t="shared" si="5"/>
        <v>0</v>
      </c>
      <c r="Y75" s="233">
        <f t="shared" si="5"/>
        <v>0</v>
      </c>
      <c r="DA75" s="177"/>
    </row>
    <row r="76" spans="1:105" ht="12" customHeight="1" x14ac:dyDescent="0.25">
      <c r="A76" s="173" t="s">
        <v>93</v>
      </c>
      <c r="B76" s="233">
        <f t="shared" ref="B76:Y76" si="6">IF(B$8=0,0,B$8/B$5)</f>
        <v>0</v>
      </c>
      <c r="C76" s="233">
        <f t="shared" si="6"/>
        <v>0</v>
      </c>
      <c r="D76" s="233">
        <f t="shared" si="6"/>
        <v>0</v>
      </c>
      <c r="E76" s="233">
        <f t="shared" si="6"/>
        <v>0</v>
      </c>
      <c r="F76" s="233">
        <f t="shared" si="6"/>
        <v>0</v>
      </c>
      <c r="G76" s="233">
        <f t="shared" si="6"/>
        <v>0</v>
      </c>
      <c r="H76" s="233">
        <f t="shared" si="6"/>
        <v>0</v>
      </c>
      <c r="I76" s="233">
        <f t="shared" si="6"/>
        <v>0</v>
      </c>
      <c r="J76" s="233">
        <f t="shared" si="6"/>
        <v>0</v>
      </c>
      <c r="K76" s="233">
        <f t="shared" si="6"/>
        <v>0</v>
      </c>
      <c r="L76" s="233">
        <f t="shared" si="6"/>
        <v>0</v>
      </c>
      <c r="M76" s="233">
        <f t="shared" si="6"/>
        <v>0</v>
      </c>
      <c r="N76" s="233">
        <f t="shared" si="6"/>
        <v>0</v>
      </c>
      <c r="O76" s="233">
        <f t="shared" si="6"/>
        <v>0</v>
      </c>
      <c r="P76" s="233">
        <f t="shared" si="6"/>
        <v>0</v>
      </c>
      <c r="Q76" s="233">
        <f t="shared" si="6"/>
        <v>0</v>
      </c>
      <c r="R76" s="233">
        <f t="shared" si="6"/>
        <v>0</v>
      </c>
      <c r="S76" s="233">
        <f t="shared" si="6"/>
        <v>0</v>
      </c>
      <c r="T76" s="233">
        <f t="shared" si="6"/>
        <v>0</v>
      </c>
      <c r="U76" s="233">
        <f t="shared" si="6"/>
        <v>0</v>
      </c>
      <c r="V76" s="233">
        <f t="shared" si="6"/>
        <v>0</v>
      </c>
      <c r="W76" s="233">
        <f t="shared" si="6"/>
        <v>0</v>
      </c>
      <c r="X76" s="233">
        <f t="shared" si="6"/>
        <v>0</v>
      </c>
      <c r="Y76" s="233">
        <f t="shared" si="6"/>
        <v>0</v>
      </c>
      <c r="DA76" s="177"/>
    </row>
    <row r="77" spans="1:105" ht="12" customHeight="1" x14ac:dyDescent="0.25">
      <c r="A77" s="173" t="s">
        <v>94</v>
      </c>
      <c r="B77" s="233">
        <f t="shared" ref="B77:Y77" si="7">IF(B$9=0,0,B$9/B$5)</f>
        <v>0</v>
      </c>
      <c r="C77" s="233">
        <f t="shared" si="7"/>
        <v>0</v>
      </c>
      <c r="D77" s="233">
        <f t="shared" si="7"/>
        <v>0</v>
      </c>
      <c r="E77" s="233">
        <f t="shared" si="7"/>
        <v>0</v>
      </c>
      <c r="F77" s="233">
        <f t="shared" si="7"/>
        <v>0</v>
      </c>
      <c r="G77" s="233">
        <f t="shared" si="7"/>
        <v>0</v>
      </c>
      <c r="H77" s="233">
        <f t="shared" si="7"/>
        <v>0</v>
      </c>
      <c r="I77" s="233">
        <f t="shared" si="7"/>
        <v>0</v>
      </c>
      <c r="J77" s="233">
        <f t="shared" si="7"/>
        <v>0</v>
      </c>
      <c r="K77" s="233">
        <f t="shared" si="7"/>
        <v>0</v>
      </c>
      <c r="L77" s="233">
        <f t="shared" si="7"/>
        <v>0</v>
      </c>
      <c r="M77" s="233">
        <f t="shared" si="7"/>
        <v>0</v>
      </c>
      <c r="N77" s="233">
        <f t="shared" si="7"/>
        <v>0</v>
      </c>
      <c r="O77" s="233">
        <f t="shared" si="7"/>
        <v>0</v>
      </c>
      <c r="P77" s="233">
        <f t="shared" si="7"/>
        <v>0</v>
      </c>
      <c r="Q77" s="233">
        <f t="shared" si="7"/>
        <v>0</v>
      </c>
      <c r="R77" s="233">
        <f t="shared" si="7"/>
        <v>0</v>
      </c>
      <c r="S77" s="233">
        <f t="shared" si="7"/>
        <v>0</v>
      </c>
      <c r="T77" s="233">
        <f t="shared" si="7"/>
        <v>0</v>
      </c>
      <c r="U77" s="233">
        <f t="shared" si="7"/>
        <v>0</v>
      </c>
      <c r="V77" s="233">
        <f t="shared" si="7"/>
        <v>0</v>
      </c>
      <c r="W77" s="233">
        <f t="shared" si="7"/>
        <v>0</v>
      </c>
      <c r="X77" s="233">
        <f t="shared" si="7"/>
        <v>0</v>
      </c>
      <c r="Y77" s="233">
        <f t="shared" si="7"/>
        <v>0</v>
      </c>
      <c r="DA77" s="177"/>
    </row>
    <row r="78" spans="1:105" ht="12" customHeight="1" x14ac:dyDescent="0.25">
      <c r="A78" s="56" t="s">
        <v>95</v>
      </c>
      <c r="B78" s="300">
        <f t="shared" ref="B78:Y78" si="8">IF(B$10=0,0,B$10/B$5)</f>
        <v>1.7427208227979048E-2</v>
      </c>
      <c r="C78" s="300">
        <f t="shared" si="8"/>
        <v>1.7255328097176819E-2</v>
      </c>
      <c r="D78" s="300">
        <f t="shared" si="8"/>
        <v>1.7296953746401125E-2</v>
      </c>
      <c r="E78" s="300">
        <f t="shared" si="8"/>
        <v>2.085003822491116E-2</v>
      </c>
      <c r="F78" s="300">
        <f t="shared" si="8"/>
        <v>9.4087985723704231E-3</v>
      </c>
      <c r="G78" s="300">
        <f t="shared" si="8"/>
        <v>2.2283391018728782E-2</v>
      </c>
      <c r="H78" s="300">
        <f t="shared" si="8"/>
        <v>2.3231217422076497E-2</v>
      </c>
      <c r="I78" s="300">
        <f t="shared" si="8"/>
        <v>2.2388513096522466E-2</v>
      </c>
      <c r="J78" s="300">
        <f t="shared" si="8"/>
        <v>1.9972254316544313E-2</v>
      </c>
      <c r="K78" s="300">
        <f t="shared" si="8"/>
        <v>1.5411480808656711E-2</v>
      </c>
      <c r="L78" s="300">
        <f t="shared" si="8"/>
        <v>1.6745727308764231E-2</v>
      </c>
      <c r="M78" s="300">
        <f t="shared" si="8"/>
        <v>1.2702966452426939E-2</v>
      </c>
      <c r="N78" s="300">
        <f t="shared" si="8"/>
        <v>2.2002510538752757E-2</v>
      </c>
      <c r="O78" s="300">
        <f t="shared" si="8"/>
        <v>1.1033419236506097E-2</v>
      </c>
      <c r="P78" s="300">
        <f t="shared" si="8"/>
        <v>8.7958522725760623E-3</v>
      </c>
      <c r="Q78" s="300">
        <f t="shared" si="8"/>
        <v>8.4424771109652859E-3</v>
      </c>
      <c r="R78" s="300">
        <f t="shared" si="8"/>
        <v>1.1528565740111886E-2</v>
      </c>
      <c r="S78" s="300">
        <f t="shared" si="8"/>
        <v>4.1504885195565965E-3</v>
      </c>
      <c r="T78" s="300">
        <f t="shared" si="8"/>
        <v>7.2294750780353178E-3</v>
      </c>
      <c r="U78" s="300">
        <f t="shared" si="8"/>
        <v>1.4570944650424756E-3</v>
      </c>
      <c r="V78" s="300">
        <f t="shared" si="8"/>
        <v>4.6234069450515119E-3</v>
      </c>
      <c r="W78" s="300">
        <f t="shared" si="8"/>
        <v>1.0774602603757755E-3</v>
      </c>
      <c r="X78" s="300">
        <f t="shared" si="8"/>
        <v>1.2320050190713818E-3</v>
      </c>
      <c r="Y78" s="300">
        <f t="shared" si="8"/>
        <v>1.4956818479599301E-3</v>
      </c>
      <c r="DA78" s="68"/>
    </row>
    <row r="79" spans="1:105" ht="12" customHeight="1" x14ac:dyDescent="0.25">
      <c r="A79" s="174" t="s">
        <v>3057</v>
      </c>
      <c r="B79" s="301">
        <f t="shared" ref="B79:Y79" si="9">IF(B$16=0,0,B$16/B$5)</f>
        <v>0.27121879264218962</v>
      </c>
      <c r="C79" s="301">
        <f t="shared" si="9"/>
        <v>0.27425820902849007</v>
      </c>
      <c r="D79" s="301">
        <f t="shared" si="9"/>
        <v>0.27175334831391434</v>
      </c>
      <c r="E79" s="301">
        <f t="shared" si="9"/>
        <v>0.28340731232094907</v>
      </c>
      <c r="F79" s="301">
        <f t="shared" si="9"/>
        <v>0.22136563253299515</v>
      </c>
      <c r="G79" s="301">
        <f t="shared" si="9"/>
        <v>0.29061416956466352</v>
      </c>
      <c r="H79" s="301">
        <f t="shared" si="9"/>
        <v>0.30627990777847258</v>
      </c>
      <c r="I79" s="301">
        <f t="shared" si="9"/>
        <v>0.3058668286817966</v>
      </c>
      <c r="J79" s="301">
        <f t="shared" si="9"/>
        <v>0.30761666085372946</v>
      </c>
      <c r="K79" s="301">
        <f t="shared" si="9"/>
        <v>0.28850620794457044</v>
      </c>
      <c r="L79" s="301">
        <f t="shared" si="9"/>
        <v>0.27643962569624575</v>
      </c>
      <c r="M79" s="301">
        <f t="shared" si="9"/>
        <v>0.29982840585657061</v>
      </c>
      <c r="N79" s="301">
        <f t="shared" si="9"/>
        <v>0.34704305249561673</v>
      </c>
      <c r="O79" s="301">
        <f t="shared" si="9"/>
        <v>0.20524136815333963</v>
      </c>
      <c r="P79" s="301">
        <f t="shared" si="9"/>
        <v>0.17913599129778557</v>
      </c>
      <c r="Q79" s="301">
        <f t="shared" si="9"/>
        <v>0.20255398939292943</v>
      </c>
      <c r="R79" s="301">
        <f t="shared" si="9"/>
        <v>0.25679397417063893</v>
      </c>
      <c r="S79" s="301">
        <f t="shared" si="9"/>
        <v>0.19358994583873448</v>
      </c>
      <c r="T79" s="301">
        <f t="shared" si="9"/>
        <v>0.19975806584912423</v>
      </c>
      <c r="U79" s="301">
        <f t="shared" si="9"/>
        <v>0.19443544214285324</v>
      </c>
      <c r="V79" s="301">
        <f t="shared" si="9"/>
        <v>0.23630867591920721</v>
      </c>
      <c r="W79" s="301">
        <f t="shared" si="9"/>
        <v>0.16704438281274769</v>
      </c>
      <c r="X79" s="301">
        <f t="shared" si="9"/>
        <v>0.17197565243949578</v>
      </c>
      <c r="Y79" s="301">
        <f t="shared" si="9"/>
        <v>0.15247893240985144</v>
      </c>
      <c r="DA79" s="178"/>
    </row>
    <row r="80" spans="1:105" ht="12" customHeight="1" x14ac:dyDescent="0.25">
      <c r="A80" s="174" t="s">
        <v>3069</v>
      </c>
      <c r="B80" s="301">
        <f t="shared" ref="B80:Y80" si="10">IF(B$27=0,0,B$27/B$5)</f>
        <v>0.46456319209770797</v>
      </c>
      <c r="C80" s="301">
        <f t="shared" si="10"/>
        <v>0.46199799704270139</v>
      </c>
      <c r="D80" s="301">
        <f t="shared" si="10"/>
        <v>0.46520765736101416</v>
      </c>
      <c r="E80" s="301">
        <f t="shared" si="10"/>
        <v>0.4438619877298523</v>
      </c>
      <c r="F80" s="301">
        <f t="shared" si="10"/>
        <v>0.4682142962051814</v>
      </c>
      <c r="G80" s="301">
        <f t="shared" si="10"/>
        <v>0.43899216648049244</v>
      </c>
      <c r="H80" s="301">
        <f t="shared" si="10"/>
        <v>0.43453451081837202</v>
      </c>
      <c r="I80" s="301">
        <f t="shared" si="10"/>
        <v>0.43579915326525359</v>
      </c>
      <c r="J80" s="301">
        <f t="shared" si="10"/>
        <v>0.43580522431070751</v>
      </c>
      <c r="K80" s="301">
        <f t="shared" si="10"/>
        <v>0.44352619185729525</v>
      </c>
      <c r="L80" s="301">
        <f t="shared" si="10"/>
        <v>0.44632927655849441</v>
      </c>
      <c r="M80" s="301">
        <f t="shared" si="10"/>
        <v>0.4410716851654255</v>
      </c>
      <c r="N80" s="301">
        <f t="shared" si="10"/>
        <v>0.42680560549611768</v>
      </c>
      <c r="O80" s="301">
        <f t="shared" si="10"/>
        <v>0.51398543189466006</v>
      </c>
      <c r="P80" s="301">
        <f t="shared" si="10"/>
        <v>0.55906579801832901</v>
      </c>
      <c r="Q80" s="301">
        <f t="shared" si="10"/>
        <v>0.54560634335214153</v>
      </c>
      <c r="R80" s="301">
        <f t="shared" si="10"/>
        <v>0.47926633356451231</v>
      </c>
      <c r="S80" s="301">
        <f t="shared" si="10"/>
        <v>0.61512729565911661</v>
      </c>
      <c r="T80" s="301">
        <f t="shared" si="10"/>
        <v>0.60020546560995314</v>
      </c>
      <c r="U80" s="301">
        <f t="shared" si="10"/>
        <v>0.65793037085788175</v>
      </c>
      <c r="V80" s="301">
        <f t="shared" si="10"/>
        <v>0.5809860323399556</v>
      </c>
      <c r="W80" s="301">
        <f t="shared" si="10"/>
        <v>0.61553083085077798</v>
      </c>
      <c r="X80" s="301">
        <f t="shared" si="10"/>
        <v>0.55964849173574704</v>
      </c>
      <c r="Y80" s="301">
        <f t="shared" si="10"/>
        <v>0.53338353268126759</v>
      </c>
      <c r="DA80" s="178"/>
    </row>
    <row r="81" spans="1:105" ht="12" customHeight="1" x14ac:dyDescent="0.25">
      <c r="A81" s="62" t="s">
        <v>3070</v>
      </c>
      <c r="B81" s="302">
        <f t="shared" ref="B81:Y81" si="11">IF(B$28=0,0,B$28/B$5)</f>
        <v>0.46456319209770797</v>
      </c>
      <c r="C81" s="302">
        <f t="shared" si="11"/>
        <v>0.46199799704270139</v>
      </c>
      <c r="D81" s="302">
        <f t="shared" si="11"/>
        <v>0.46520765736101416</v>
      </c>
      <c r="E81" s="302">
        <f t="shared" si="11"/>
        <v>0.4438619877298523</v>
      </c>
      <c r="F81" s="302">
        <f t="shared" si="11"/>
        <v>0.4682142962051814</v>
      </c>
      <c r="G81" s="302">
        <f t="shared" si="11"/>
        <v>0.43899216648049244</v>
      </c>
      <c r="H81" s="302">
        <f t="shared" si="11"/>
        <v>0.43453451081837202</v>
      </c>
      <c r="I81" s="302">
        <f t="shared" si="11"/>
        <v>0.43579915326525359</v>
      </c>
      <c r="J81" s="302">
        <f t="shared" si="11"/>
        <v>0.43580522431070751</v>
      </c>
      <c r="K81" s="302">
        <f t="shared" si="11"/>
        <v>0.44352619185729525</v>
      </c>
      <c r="L81" s="302">
        <f t="shared" si="11"/>
        <v>0.44632927655849441</v>
      </c>
      <c r="M81" s="302">
        <f t="shared" si="11"/>
        <v>0.4410716851654255</v>
      </c>
      <c r="N81" s="302">
        <f t="shared" si="11"/>
        <v>0.42680560549611768</v>
      </c>
      <c r="O81" s="302">
        <f t="shared" si="11"/>
        <v>0.51398543189466006</v>
      </c>
      <c r="P81" s="302">
        <f t="shared" si="11"/>
        <v>0.55906579801832901</v>
      </c>
      <c r="Q81" s="302">
        <f t="shared" si="11"/>
        <v>0.54560634335214153</v>
      </c>
      <c r="R81" s="302">
        <f t="shared" si="11"/>
        <v>0.47926633356451231</v>
      </c>
      <c r="S81" s="302">
        <f t="shared" si="11"/>
        <v>0.61512729565911661</v>
      </c>
      <c r="T81" s="302">
        <f t="shared" si="11"/>
        <v>0.60020546560995314</v>
      </c>
      <c r="U81" s="302">
        <f t="shared" si="11"/>
        <v>0.65793037085788175</v>
      </c>
      <c r="V81" s="302">
        <f t="shared" si="11"/>
        <v>0.5809860323399556</v>
      </c>
      <c r="W81" s="302">
        <f t="shared" si="11"/>
        <v>0.61553083085077798</v>
      </c>
      <c r="X81" s="302">
        <f t="shared" si="11"/>
        <v>0.55964849173574704</v>
      </c>
      <c r="Y81" s="302">
        <f t="shared" si="11"/>
        <v>0.53338353268126759</v>
      </c>
      <c r="DA81" s="72"/>
    </row>
    <row r="82" spans="1:105" ht="12" customHeight="1" x14ac:dyDescent="0.25">
      <c r="A82" s="62" t="s">
        <v>3077</v>
      </c>
      <c r="B82" s="302">
        <f t="shared" ref="B82:Y82" si="12">IF(B$34=0,0,B$34/B$5)</f>
        <v>0</v>
      </c>
      <c r="C82" s="302">
        <f t="shared" si="12"/>
        <v>0</v>
      </c>
      <c r="D82" s="302">
        <f t="shared" si="12"/>
        <v>0</v>
      </c>
      <c r="E82" s="302">
        <f t="shared" si="12"/>
        <v>0</v>
      </c>
      <c r="F82" s="302">
        <f t="shared" si="12"/>
        <v>0</v>
      </c>
      <c r="G82" s="302">
        <f t="shared" si="12"/>
        <v>0</v>
      </c>
      <c r="H82" s="302">
        <f t="shared" si="12"/>
        <v>0</v>
      </c>
      <c r="I82" s="302">
        <f t="shared" si="12"/>
        <v>0</v>
      </c>
      <c r="J82" s="302">
        <f t="shared" si="12"/>
        <v>0</v>
      </c>
      <c r="K82" s="302">
        <f t="shared" si="12"/>
        <v>0</v>
      </c>
      <c r="L82" s="302">
        <f t="shared" si="12"/>
        <v>0</v>
      </c>
      <c r="M82" s="302">
        <f t="shared" si="12"/>
        <v>0</v>
      </c>
      <c r="N82" s="302">
        <f t="shared" si="12"/>
        <v>0</v>
      </c>
      <c r="O82" s="302">
        <f t="shared" si="12"/>
        <v>0</v>
      </c>
      <c r="P82" s="302">
        <f t="shared" si="12"/>
        <v>0</v>
      </c>
      <c r="Q82" s="302">
        <f t="shared" si="12"/>
        <v>0</v>
      </c>
      <c r="R82" s="302">
        <f t="shared" si="12"/>
        <v>0</v>
      </c>
      <c r="S82" s="302">
        <f t="shared" si="12"/>
        <v>0</v>
      </c>
      <c r="T82" s="302">
        <f t="shared" si="12"/>
        <v>0</v>
      </c>
      <c r="U82" s="302">
        <f t="shared" si="12"/>
        <v>0</v>
      </c>
      <c r="V82" s="302">
        <f t="shared" si="12"/>
        <v>0</v>
      </c>
      <c r="W82" s="302">
        <f t="shared" si="12"/>
        <v>0</v>
      </c>
      <c r="X82" s="302">
        <f t="shared" si="12"/>
        <v>0</v>
      </c>
      <c r="Y82" s="302">
        <f t="shared" si="12"/>
        <v>0</v>
      </c>
      <c r="DA82" s="72"/>
    </row>
    <row r="83" spans="1:105" ht="12" customHeight="1" x14ac:dyDescent="0.25">
      <c r="A83" s="174" t="s">
        <v>3079</v>
      </c>
      <c r="B83" s="301">
        <f t="shared" ref="B83:Y83" si="13">IF(B$35=0,0,B$35/B$5)</f>
        <v>6.6662155741742196E-2</v>
      </c>
      <c r="C83" s="301">
        <f t="shared" si="13"/>
        <v>6.8129829597686833E-2</v>
      </c>
      <c r="D83" s="301">
        <f t="shared" si="13"/>
        <v>6.6729946621184838E-2</v>
      </c>
      <c r="E83" s="301">
        <f t="shared" si="13"/>
        <v>7.3234233307500354E-2</v>
      </c>
      <c r="F83" s="301">
        <f t="shared" si="13"/>
        <v>4.5461159856386248E-2</v>
      </c>
      <c r="G83" s="301">
        <f t="shared" si="13"/>
        <v>7.660503753066418E-2</v>
      </c>
      <c r="H83" s="301">
        <f t="shared" si="13"/>
        <v>8.3354623487401608E-2</v>
      </c>
      <c r="I83" s="301">
        <f t="shared" si="13"/>
        <v>8.3285900866218593E-2</v>
      </c>
      <c r="J83" s="301">
        <f t="shared" si="13"/>
        <v>8.4071450506664175E-2</v>
      </c>
      <c r="K83" s="301">
        <f t="shared" si="13"/>
        <v>7.5705985379321702E-2</v>
      </c>
      <c r="L83" s="301">
        <f t="shared" si="13"/>
        <v>7.0561105864658594E-2</v>
      </c>
      <c r="M83" s="301">
        <f t="shared" si="13"/>
        <v>8.0517202841999758E-2</v>
      </c>
      <c r="N83" s="301">
        <f t="shared" si="13"/>
        <v>9.7216951532695828E-2</v>
      </c>
      <c r="O83" s="301">
        <f t="shared" si="13"/>
        <v>3.546769459543668E-2</v>
      </c>
      <c r="P83" s="301">
        <f t="shared" si="13"/>
        <v>1.8479458441111256E-2</v>
      </c>
      <c r="Q83" s="301">
        <f t="shared" si="13"/>
        <v>3.0694656807763628E-2</v>
      </c>
      <c r="R83" s="301">
        <f t="shared" si="13"/>
        <v>5.9205421520705195E-2</v>
      </c>
      <c r="S83" s="301">
        <f t="shared" si="13"/>
        <v>2.1369143463017205E-2</v>
      </c>
      <c r="T83" s="301">
        <f t="shared" si="13"/>
        <v>2.5249278592697433E-2</v>
      </c>
      <c r="U83" s="301">
        <f t="shared" si="13"/>
        <v>1.6656188806607214E-2</v>
      </c>
      <c r="V83" s="301">
        <f t="shared" si="13"/>
        <v>4.1019400426307216E-2</v>
      </c>
      <c r="W83" s="301">
        <f t="shared" si="13"/>
        <v>1.0050383299935435E-2</v>
      </c>
      <c r="X83" s="301">
        <f t="shared" si="13"/>
        <v>1.7762117497032413E-2</v>
      </c>
      <c r="Y83" s="301">
        <f t="shared" si="13"/>
        <v>1.2281559694753988E-2</v>
      </c>
      <c r="DA83" s="178"/>
    </row>
    <row r="84" spans="1:105" ht="12" customHeight="1" x14ac:dyDescent="0.25">
      <c r="A84" s="62" t="s">
        <v>3080</v>
      </c>
      <c r="B84" s="302">
        <f t="shared" ref="B84:Y84" si="14">IF(B$36=0,0,B$36/B$5)</f>
        <v>2.8034436778489189E-2</v>
      </c>
      <c r="C84" s="302">
        <f t="shared" si="14"/>
        <v>2.8652222322194193E-2</v>
      </c>
      <c r="D84" s="302">
        <f t="shared" si="14"/>
        <v>2.8031574741964712E-2</v>
      </c>
      <c r="E84" s="302">
        <f t="shared" si="14"/>
        <v>3.0702528457367134E-2</v>
      </c>
      <c r="F84" s="302">
        <f t="shared" si="14"/>
        <v>1.8867629560294884E-2</v>
      </c>
      <c r="G84" s="302">
        <f t="shared" si="14"/>
        <v>3.2122480871774842E-2</v>
      </c>
      <c r="H84" s="302">
        <f t="shared" si="14"/>
        <v>3.4962391765193099E-2</v>
      </c>
      <c r="I84" s="302">
        <f t="shared" si="14"/>
        <v>3.5009644022030502E-2</v>
      </c>
      <c r="J84" s="302">
        <f t="shared" si="14"/>
        <v>3.5367845139209743E-2</v>
      </c>
      <c r="K84" s="302">
        <f t="shared" si="14"/>
        <v>3.1876204370240718E-2</v>
      </c>
      <c r="L84" s="302">
        <f t="shared" si="14"/>
        <v>2.9709939311435191E-2</v>
      </c>
      <c r="M84" s="302">
        <f t="shared" si="14"/>
        <v>3.3901980143999894E-2</v>
      </c>
      <c r="N84" s="302">
        <f t="shared" si="14"/>
        <v>3.9753061358726478E-2</v>
      </c>
      <c r="O84" s="302">
        <f t="shared" si="14"/>
        <v>1.4933766145447024E-2</v>
      </c>
      <c r="P84" s="302">
        <f t="shared" si="14"/>
        <v>7.7808246067836836E-3</v>
      </c>
      <c r="Q84" s="302">
        <f t="shared" si="14"/>
        <v>1.2657321384154332E-2</v>
      </c>
      <c r="R84" s="302">
        <f t="shared" si="14"/>
        <v>2.4804861750277851E-2</v>
      </c>
      <c r="S84" s="302">
        <f t="shared" si="14"/>
        <v>8.995420056248208E-3</v>
      </c>
      <c r="T84" s="302">
        <f t="shared" si="14"/>
        <v>1.0629891549846065E-2</v>
      </c>
      <c r="U84" s="302">
        <f t="shared" si="14"/>
        <v>7.0094808762220405E-3</v>
      </c>
      <c r="V84" s="302">
        <f t="shared" si="14"/>
        <v>1.6994158465860637E-2</v>
      </c>
      <c r="W84" s="302">
        <f t="shared" si="14"/>
        <v>4.087012241461044E-3</v>
      </c>
      <c r="X84" s="302">
        <f t="shared" si="14"/>
        <v>7.4787863145399629E-3</v>
      </c>
      <c r="Y84" s="302">
        <f t="shared" si="14"/>
        <v>5.1640346251784226E-3</v>
      </c>
      <c r="DA84" s="72"/>
    </row>
    <row r="85" spans="1:105" ht="12" customHeight="1" x14ac:dyDescent="0.25">
      <c r="A85" s="62" t="s">
        <v>3087</v>
      </c>
      <c r="B85" s="302">
        <f t="shared" ref="B85:Y85" si="15">IF(B$42=0,0,B$42/B$5)</f>
        <v>3.8627718963253004E-2</v>
      </c>
      <c r="C85" s="302">
        <f t="shared" si="15"/>
        <v>3.947760727549264E-2</v>
      </c>
      <c r="D85" s="302">
        <f t="shared" si="15"/>
        <v>3.8698371879220123E-2</v>
      </c>
      <c r="E85" s="302">
        <f t="shared" si="15"/>
        <v>4.2531704850133224E-2</v>
      </c>
      <c r="F85" s="302">
        <f t="shared" si="15"/>
        <v>2.6593530296091364E-2</v>
      </c>
      <c r="G85" s="302">
        <f t="shared" si="15"/>
        <v>4.4482556658889325E-2</v>
      </c>
      <c r="H85" s="302">
        <f t="shared" si="15"/>
        <v>4.8392231722208502E-2</v>
      </c>
      <c r="I85" s="302">
        <f t="shared" si="15"/>
        <v>4.8276256844188091E-2</v>
      </c>
      <c r="J85" s="302">
        <f t="shared" si="15"/>
        <v>4.8703605367454432E-2</v>
      </c>
      <c r="K85" s="302">
        <f t="shared" si="15"/>
        <v>4.3829781009080984E-2</v>
      </c>
      <c r="L85" s="302">
        <f t="shared" si="15"/>
        <v>4.0851166553223399E-2</v>
      </c>
      <c r="M85" s="302">
        <f t="shared" si="15"/>
        <v>4.6615222697999857E-2</v>
      </c>
      <c r="N85" s="302">
        <f t="shared" si="15"/>
        <v>5.7463890173969349E-2</v>
      </c>
      <c r="O85" s="302">
        <f t="shared" si="15"/>
        <v>2.0533928449989657E-2</v>
      </c>
      <c r="P85" s="302">
        <f t="shared" si="15"/>
        <v>1.0698633834327571E-2</v>
      </c>
      <c r="Q85" s="302">
        <f t="shared" si="15"/>
        <v>1.8037335423609295E-2</v>
      </c>
      <c r="R85" s="302">
        <f t="shared" si="15"/>
        <v>3.4400559770427344E-2</v>
      </c>
      <c r="S85" s="302">
        <f t="shared" si="15"/>
        <v>1.2373723406768997E-2</v>
      </c>
      <c r="T85" s="302">
        <f t="shared" si="15"/>
        <v>1.4619387042851369E-2</v>
      </c>
      <c r="U85" s="302">
        <f t="shared" si="15"/>
        <v>9.6467079303851726E-3</v>
      </c>
      <c r="V85" s="302">
        <f t="shared" si="15"/>
        <v>2.4025241960446579E-2</v>
      </c>
      <c r="W85" s="302">
        <f t="shared" si="15"/>
        <v>5.9633710584743923E-3</v>
      </c>
      <c r="X85" s="302">
        <f t="shared" si="15"/>
        <v>1.028333118249245E-2</v>
      </c>
      <c r="Y85" s="302">
        <f t="shared" si="15"/>
        <v>7.1175250695755645E-3</v>
      </c>
      <c r="DA85" s="72"/>
    </row>
    <row r="86" spans="1:105" ht="12" customHeight="1" x14ac:dyDescent="0.25">
      <c r="A86" s="62" t="s">
        <v>3099</v>
      </c>
      <c r="B86" s="302">
        <f t="shared" ref="B86:Y86" si="16">IF(B$53=0,0,B$53/B$5)</f>
        <v>0</v>
      </c>
      <c r="C86" s="302">
        <f t="shared" si="16"/>
        <v>0</v>
      </c>
      <c r="D86" s="302">
        <f t="shared" si="16"/>
        <v>0</v>
      </c>
      <c r="E86" s="302">
        <f t="shared" si="16"/>
        <v>0</v>
      </c>
      <c r="F86" s="302">
        <f t="shared" si="16"/>
        <v>0</v>
      </c>
      <c r="G86" s="302">
        <f t="shared" si="16"/>
        <v>0</v>
      </c>
      <c r="H86" s="302">
        <f t="shared" si="16"/>
        <v>0</v>
      </c>
      <c r="I86" s="302">
        <f t="shared" si="16"/>
        <v>0</v>
      </c>
      <c r="J86" s="302">
        <f t="shared" si="16"/>
        <v>0</v>
      </c>
      <c r="K86" s="302">
        <f t="shared" si="16"/>
        <v>0</v>
      </c>
      <c r="L86" s="302">
        <f t="shared" si="16"/>
        <v>0</v>
      </c>
      <c r="M86" s="302">
        <f t="shared" si="16"/>
        <v>0</v>
      </c>
      <c r="N86" s="302">
        <f t="shared" si="16"/>
        <v>0</v>
      </c>
      <c r="O86" s="302">
        <f t="shared" si="16"/>
        <v>0</v>
      </c>
      <c r="P86" s="302">
        <f t="shared" si="16"/>
        <v>0</v>
      </c>
      <c r="Q86" s="302">
        <f t="shared" si="16"/>
        <v>0</v>
      </c>
      <c r="R86" s="302">
        <f t="shared" si="16"/>
        <v>0</v>
      </c>
      <c r="S86" s="302">
        <f t="shared" si="16"/>
        <v>0</v>
      </c>
      <c r="T86" s="302">
        <f t="shared" si="16"/>
        <v>0</v>
      </c>
      <c r="U86" s="302">
        <f t="shared" si="16"/>
        <v>0</v>
      </c>
      <c r="V86" s="302">
        <f t="shared" si="16"/>
        <v>0</v>
      </c>
      <c r="W86" s="302">
        <f t="shared" si="16"/>
        <v>0</v>
      </c>
      <c r="X86" s="302">
        <f t="shared" si="16"/>
        <v>0</v>
      </c>
      <c r="Y86" s="302">
        <f t="shared" si="16"/>
        <v>0</v>
      </c>
      <c r="DA86" s="72"/>
    </row>
    <row r="87" spans="1:105" ht="12" customHeight="1" x14ac:dyDescent="0.25">
      <c r="A87" s="174" t="s">
        <v>3101</v>
      </c>
      <c r="B87" s="301">
        <f t="shared" ref="B87:Y87" si="17">IF(B$54=0,0,B$54/B$5)</f>
        <v>7.888155191105882E-3</v>
      </c>
      <c r="C87" s="301">
        <f t="shared" si="17"/>
        <v>1.0483047272376674E-2</v>
      </c>
      <c r="D87" s="301">
        <f t="shared" si="17"/>
        <v>9.2767175422696357E-3</v>
      </c>
      <c r="E87" s="301">
        <f t="shared" si="17"/>
        <v>9.7157112825641701E-3</v>
      </c>
      <c r="F87" s="301">
        <f t="shared" si="17"/>
        <v>7.7022232693247008E-3</v>
      </c>
      <c r="G87" s="301">
        <f t="shared" si="17"/>
        <v>1.1020302110567537E-2</v>
      </c>
      <c r="H87" s="301">
        <f t="shared" si="17"/>
        <v>1.0778180447427026E-2</v>
      </c>
      <c r="I87" s="301">
        <f t="shared" si="17"/>
        <v>1.1980044323616842E-2</v>
      </c>
      <c r="J87" s="301">
        <f t="shared" si="17"/>
        <v>1.1839862700979045E-2</v>
      </c>
      <c r="K87" s="301">
        <f t="shared" si="17"/>
        <v>1.090414520965262E-2</v>
      </c>
      <c r="L87" s="301">
        <f t="shared" si="17"/>
        <v>1.0607547083038795E-2</v>
      </c>
      <c r="M87" s="301">
        <f t="shared" si="17"/>
        <v>1.4281338847466515E-2</v>
      </c>
      <c r="N87" s="301">
        <f t="shared" si="17"/>
        <v>1.5929864959712631E-2</v>
      </c>
      <c r="O87" s="301">
        <f t="shared" si="17"/>
        <v>6.037739048654193E-3</v>
      </c>
      <c r="P87" s="301">
        <f t="shared" si="17"/>
        <v>3.1885344549856783E-3</v>
      </c>
      <c r="Q87" s="301">
        <f t="shared" si="17"/>
        <v>5.3833741789987037E-3</v>
      </c>
      <c r="R87" s="301">
        <f t="shared" si="17"/>
        <v>1.1184502838378638E-2</v>
      </c>
      <c r="S87" s="301">
        <f t="shared" si="17"/>
        <v>3.2806823393007165E-3</v>
      </c>
      <c r="T87" s="301">
        <f t="shared" si="17"/>
        <v>4.1391436258036395E-3</v>
      </c>
      <c r="U87" s="301">
        <f t="shared" si="17"/>
        <v>2.773570800663502E-3</v>
      </c>
      <c r="V87" s="301">
        <f t="shared" si="17"/>
        <v>7.7381422686959448E-3</v>
      </c>
      <c r="W87" s="301">
        <f t="shared" si="17"/>
        <v>1.7512163602645887E-3</v>
      </c>
      <c r="X87" s="301">
        <f t="shared" si="17"/>
        <v>3.1046410235630812E-3</v>
      </c>
      <c r="Y87" s="301">
        <f t="shared" si="17"/>
        <v>2.2227140558515233E-3</v>
      </c>
      <c r="DA87" s="178"/>
    </row>
    <row r="88" spans="1:105" ht="12" customHeight="1" x14ac:dyDescent="0.25">
      <c r="A88" s="62" t="s">
        <v>3102</v>
      </c>
      <c r="B88" s="302">
        <f t="shared" ref="B88:Y88" si="18">IF(B$55=0,0,B$55/B$5)</f>
        <v>4.9819945167545602E-3</v>
      </c>
      <c r="C88" s="302">
        <f t="shared" si="18"/>
        <v>7.5129451576060689E-3</v>
      </c>
      <c r="D88" s="302">
        <f t="shared" si="18"/>
        <v>6.365241288033641E-3</v>
      </c>
      <c r="E88" s="302">
        <f t="shared" si="18"/>
        <v>6.5158338016764045E-3</v>
      </c>
      <c r="F88" s="302">
        <f t="shared" si="18"/>
        <v>5.7014560997128098E-3</v>
      </c>
      <c r="G88" s="302">
        <f t="shared" si="18"/>
        <v>7.6736520798047058E-3</v>
      </c>
      <c r="H88" s="302">
        <f t="shared" si="18"/>
        <v>7.1373855843141591E-3</v>
      </c>
      <c r="I88" s="302">
        <f t="shared" si="18"/>
        <v>8.3479748431763579E-3</v>
      </c>
      <c r="J88" s="302">
        <f t="shared" si="18"/>
        <v>8.175641607502851E-3</v>
      </c>
      <c r="K88" s="302">
        <f t="shared" si="18"/>
        <v>7.6066068265242702E-3</v>
      </c>
      <c r="L88" s="302">
        <f t="shared" si="18"/>
        <v>7.5341050853041198E-3</v>
      </c>
      <c r="M88" s="302">
        <f t="shared" si="18"/>
        <v>1.077423745325963E-2</v>
      </c>
      <c r="N88" s="302">
        <f t="shared" si="18"/>
        <v>1.1606562877658511E-2</v>
      </c>
      <c r="O88" s="302">
        <f t="shared" si="18"/>
        <v>4.4928666887803633E-3</v>
      </c>
      <c r="P88" s="302">
        <f t="shared" si="18"/>
        <v>2.3836215646287455E-3</v>
      </c>
      <c r="Q88" s="302">
        <f t="shared" si="18"/>
        <v>4.0263332693854653E-3</v>
      </c>
      <c r="R88" s="302">
        <f t="shared" si="18"/>
        <v>8.5963729496944478E-3</v>
      </c>
      <c r="S88" s="302">
        <f t="shared" si="18"/>
        <v>2.3497439011738951E-3</v>
      </c>
      <c r="T88" s="302">
        <f t="shared" si="18"/>
        <v>3.039252437626734E-3</v>
      </c>
      <c r="U88" s="302">
        <f t="shared" si="18"/>
        <v>2.0477996711047428E-3</v>
      </c>
      <c r="V88" s="302">
        <f t="shared" si="18"/>
        <v>5.9306005538034123E-3</v>
      </c>
      <c r="W88" s="302">
        <f t="shared" si="18"/>
        <v>1.3025614843919071E-3</v>
      </c>
      <c r="X88" s="302">
        <f t="shared" si="18"/>
        <v>2.3309734737830849E-3</v>
      </c>
      <c r="Y88" s="302">
        <f t="shared" si="18"/>
        <v>1.6872262763223272E-3</v>
      </c>
      <c r="DA88" s="72"/>
    </row>
    <row r="89" spans="1:105" ht="12" customHeight="1" x14ac:dyDescent="0.25">
      <c r="A89" s="62" t="s">
        <v>3104</v>
      </c>
      <c r="B89" s="302">
        <f t="shared" ref="B89:Y89" si="19">IF(B$56=0,0,B$56/B$5)</f>
        <v>2.9061606743513218E-3</v>
      </c>
      <c r="C89" s="302">
        <f t="shared" si="19"/>
        <v>2.9701021147706063E-3</v>
      </c>
      <c r="D89" s="302">
        <f t="shared" si="19"/>
        <v>2.9114762542359961E-3</v>
      </c>
      <c r="E89" s="302">
        <f t="shared" si="19"/>
        <v>3.1998774808877648E-3</v>
      </c>
      <c r="F89" s="302">
        <f t="shared" si="19"/>
        <v>2.0007671696118906E-3</v>
      </c>
      <c r="G89" s="302">
        <f t="shared" si="19"/>
        <v>3.346650030762832E-3</v>
      </c>
      <c r="H89" s="302">
        <f t="shared" si="19"/>
        <v>3.640794863112866E-3</v>
      </c>
      <c r="I89" s="302">
        <f t="shared" si="19"/>
        <v>3.6320694804404842E-3</v>
      </c>
      <c r="J89" s="302">
        <f t="shared" si="19"/>
        <v>3.6642210934761943E-3</v>
      </c>
      <c r="K89" s="302">
        <f t="shared" si="19"/>
        <v>3.2975383831283498E-3</v>
      </c>
      <c r="L89" s="302">
        <f t="shared" si="19"/>
        <v>3.0734419977346762E-3</v>
      </c>
      <c r="M89" s="302">
        <f t="shared" si="19"/>
        <v>3.5071013942068836E-3</v>
      </c>
      <c r="N89" s="302">
        <f t="shared" si="19"/>
        <v>4.3233020820541207E-3</v>
      </c>
      <c r="O89" s="302">
        <f t="shared" si="19"/>
        <v>1.5448723598738294E-3</v>
      </c>
      <c r="P89" s="302">
        <f t="shared" si="19"/>
        <v>8.049128903569329E-4</v>
      </c>
      <c r="Q89" s="302">
        <f t="shared" si="19"/>
        <v>1.3570409096132386E-3</v>
      </c>
      <c r="R89" s="302">
        <f t="shared" si="19"/>
        <v>2.5881298886841898E-3</v>
      </c>
      <c r="S89" s="302">
        <f t="shared" si="19"/>
        <v>9.3093843812682125E-4</v>
      </c>
      <c r="T89" s="302">
        <f t="shared" si="19"/>
        <v>1.0998911881769059E-3</v>
      </c>
      <c r="U89" s="302">
        <f t="shared" si="19"/>
        <v>7.2577112955875907E-4</v>
      </c>
      <c r="V89" s="302">
        <f t="shared" si="19"/>
        <v>1.8075417148925321E-3</v>
      </c>
      <c r="W89" s="302">
        <f t="shared" si="19"/>
        <v>4.4865487587268156E-4</v>
      </c>
      <c r="X89" s="302">
        <f t="shared" si="19"/>
        <v>7.7366754977999607E-4</v>
      </c>
      <c r="Y89" s="302">
        <f t="shared" si="19"/>
        <v>5.3548777952919604E-4</v>
      </c>
      <c r="DA89" s="72"/>
    </row>
    <row r="90" spans="1:105" ht="12" customHeight="1" x14ac:dyDescent="0.25">
      <c r="A90" s="62" t="s">
        <v>3116</v>
      </c>
      <c r="B90" s="302">
        <f t="shared" ref="B90:Y90" si="20">IF(B$67=0,0,B$67/B$5)</f>
        <v>0</v>
      </c>
      <c r="C90" s="302">
        <f t="shared" si="20"/>
        <v>0</v>
      </c>
      <c r="D90" s="302">
        <f t="shared" si="20"/>
        <v>0</v>
      </c>
      <c r="E90" s="302">
        <f t="shared" si="20"/>
        <v>0</v>
      </c>
      <c r="F90" s="302">
        <f t="shared" si="20"/>
        <v>0</v>
      </c>
      <c r="G90" s="302">
        <f t="shared" si="20"/>
        <v>0</v>
      </c>
      <c r="H90" s="302">
        <f t="shared" si="20"/>
        <v>0</v>
      </c>
      <c r="I90" s="302">
        <f t="shared" si="20"/>
        <v>0</v>
      </c>
      <c r="J90" s="302">
        <f t="shared" si="20"/>
        <v>0</v>
      </c>
      <c r="K90" s="302">
        <f t="shared" si="20"/>
        <v>0</v>
      </c>
      <c r="L90" s="302">
        <f t="shared" si="20"/>
        <v>0</v>
      </c>
      <c r="M90" s="302">
        <f t="shared" si="20"/>
        <v>0</v>
      </c>
      <c r="N90" s="302">
        <f t="shared" si="20"/>
        <v>0</v>
      </c>
      <c r="O90" s="302">
        <f t="shared" si="20"/>
        <v>0</v>
      </c>
      <c r="P90" s="302">
        <f t="shared" si="20"/>
        <v>0</v>
      </c>
      <c r="Q90" s="302">
        <f t="shared" si="20"/>
        <v>0</v>
      </c>
      <c r="R90" s="302">
        <f t="shared" si="20"/>
        <v>0</v>
      </c>
      <c r="S90" s="302">
        <f t="shared" si="20"/>
        <v>0</v>
      </c>
      <c r="T90" s="302">
        <f t="shared" si="20"/>
        <v>0</v>
      </c>
      <c r="U90" s="302">
        <f t="shared" si="20"/>
        <v>0</v>
      </c>
      <c r="V90" s="302">
        <f t="shared" si="20"/>
        <v>0</v>
      </c>
      <c r="W90" s="302">
        <f t="shared" si="20"/>
        <v>0</v>
      </c>
      <c r="X90" s="302">
        <f t="shared" si="20"/>
        <v>0</v>
      </c>
      <c r="Y90" s="302">
        <f t="shared" si="20"/>
        <v>0</v>
      </c>
      <c r="DA90" s="72"/>
    </row>
    <row r="91" spans="1:105" ht="12" customHeight="1" x14ac:dyDescent="0.25">
      <c r="A91" s="174" t="s">
        <v>3122</v>
      </c>
      <c r="B91" s="301">
        <f t="shared" ref="B91:Y91" si="21">IF(B$68=0,0,B$68/B$5)</f>
        <v>0.17224049609927547</v>
      </c>
      <c r="C91" s="301">
        <f t="shared" si="21"/>
        <v>0.16787558896156851</v>
      </c>
      <c r="D91" s="301">
        <f t="shared" si="21"/>
        <v>0.16973537641521586</v>
      </c>
      <c r="E91" s="301">
        <f t="shared" si="21"/>
        <v>0.16893071713422272</v>
      </c>
      <c r="F91" s="301">
        <f t="shared" si="21"/>
        <v>0.24784788956374237</v>
      </c>
      <c r="G91" s="301">
        <f t="shared" si="21"/>
        <v>0.16048493329488361</v>
      </c>
      <c r="H91" s="301">
        <f t="shared" si="21"/>
        <v>0.14182156004624993</v>
      </c>
      <c r="I91" s="301">
        <f t="shared" si="21"/>
        <v>0.14067955976659158</v>
      </c>
      <c r="J91" s="301">
        <f t="shared" si="21"/>
        <v>0.14069454731137548</v>
      </c>
      <c r="K91" s="301">
        <f t="shared" si="21"/>
        <v>0.1659459888005034</v>
      </c>
      <c r="L91" s="301">
        <f t="shared" si="21"/>
        <v>0.17931671748879835</v>
      </c>
      <c r="M91" s="301">
        <f t="shared" si="21"/>
        <v>0.15159840083611051</v>
      </c>
      <c r="N91" s="301">
        <f t="shared" si="21"/>
        <v>9.1002014977104501E-2</v>
      </c>
      <c r="O91" s="301">
        <f t="shared" si="21"/>
        <v>0.22823434707140314</v>
      </c>
      <c r="P91" s="301">
        <f t="shared" si="21"/>
        <v>0.23133436551521236</v>
      </c>
      <c r="Q91" s="301">
        <f t="shared" si="21"/>
        <v>0.20731915915720139</v>
      </c>
      <c r="R91" s="301">
        <f t="shared" si="21"/>
        <v>0.1820212021656529</v>
      </c>
      <c r="S91" s="301">
        <f t="shared" si="21"/>
        <v>0.16248244418027402</v>
      </c>
      <c r="T91" s="301">
        <f t="shared" si="21"/>
        <v>0.16341857124438591</v>
      </c>
      <c r="U91" s="301">
        <f t="shared" si="21"/>
        <v>0.12674733292695187</v>
      </c>
      <c r="V91" s="301">
        <f t="shared" si="21"/>
        <v>0.12932434210078231</v>
      </c>
      <c r="W91" s="301">
        <f t="shared" si="21"/>
        <v>0.2045457264158986</v>
      </c>
      <c r="X91" s="301">
        <f t="shared" si="21"/>
        <v>0.2462770922850902</v>
      </c>
      <c r="Y91" s="301">
        <f t="shared" si="21"/>
        <v>0.2981375793103157</v>
      </c>
      <c r="DA91" s="178"/>
    </row>
    <row r="92" spans="1:105" ht="12" customHeight="1" x14ac:dyDescent="0.25">
      <c r="A92" s="41" t="s">
        <v>3120</v>
      </c>
      <c r="B92" s="235">
        <f t="shared" ref="B92:Y92" si="22">IF(B$69=0,0,B$69/B$5)</f>
        <v>0</v>
      </c>
      <c r="C92" s="235">
        <f t="shared" si="22"/>
        <v>0</v>
      </c>
      <c r="D92" s="235">
        <f t="shared" si="22"/>
        <v>0</v>
      </c>
      <c r="E92" s="235">
        <f t="shared" si="22"/>
        <v>0</v>
      </c>
      <c r="F92" s="235">
        <f t="shared" si="22"/>
        <v>0</v>
      </c>
      <c r="G92" s="235">
        <f t="shared" si="22"/>
        <v>0</v>
      </c>
      <c r="H92" s="235">
        <f t="shared" si="22"/>
        <v>0</v>
      </c>
      <c r="I92" s="235">
        <f t="shared" si="22"/>
        <v>0</v>
      </c>
      <c r="J92" s="235">
        <f t="shared" si="22"/>
        <v>0</v>
      </c>
      <c r="K92" s="235">
        <f t="shared" si="22"/>
        <v>0</v>
      </c>
      <c r="L92" s="235">
        <f t="shared" si="22"/>
        <v>0</v>
      </c>
      <c r="M92" s="235">
        <f t="shared" si="22"/>
        <v>0</v>
      </c>
      <c r="N92" s="235">
        <f t="shared" si="22"/>
        <v>0</v>
      </c>
      <c r="O92" s="235">
        <f t="shared" si="22"/>
        <v>0</v>
      </c>
      <c r="P92" s="235">
        <f t="shared" si="22"/>
        <v>0</v>
      </c>
      <c r="Q92" s="235">
        <f t="shared" si="22"/>
        <v>0</v>
      </c>
      <c r="R92" s="235">
        <f t="shared" si="22"/>
        <v>0</v>
      </c>
      <c r="S92" s="235">
        <f t="shared" si="22"/>
        <v>0</v>
      </c>
      <c r="T92" s="235">
        <f t="shared" si="22"/>
        <v>0</v>
      </c>
      <c r="U92" s="235">
        <f t="shared" si="22"/>
        <v>0</v>
      </c>
      <c r="V92" s="235">
        <f t="shared" si="22"/>
        <v>0</v>
      </c>
      <c r="W92" s="235">
        <f t="shared" si="22"/>
        <v>0</v>
      </c>
      <c r="X92" s="235">
        <f t="shared" si="22"/>
        <v>0</v>
      </c>
      <c r="Y92" s="235">
        <f t="shared" si="22"/>
        <v>0</v>
      </c>
      <c r="DA92" s="97"/>
    </row>
    <row r="93" spans="1:105" ht="12" customHeight="1" x14ac:dyDescent="0.25">
      <c r="A93" s="172"/>
      <c r="B93" s="172"/>
      <c r="C93" s="172"/>
      <c r="D93" s="172"/>
      <c r="E93" s="172"/>
      <c r="F93" s="172"/>
      <c r="G93" s="172"/>
      <c r="H93" s="172"/>
      <c r="I93" s="172"/>
      <c r="J93" s="172"/>
      <c r="K93" s="172"/>
      <c r="L93" s="172"/>
      <c r="M93" s="172"/>
      <c r="N93" s="172"/>
      <c r="O93" s="172"/>
      <c r="P93" s="172"/>
      <c r="Q93" s="172"/>
      <c r="R93" s="172"/>
      <c r="S93" s="172"/>
      <c r="T93" s="172"/>
      <c r="U93" s="172"/>
      <c r="V93" s="172"/>
      <c r="W93" s="172"/>
      <c r="X93" s="172"/>
      <c r="Y93" s="172"/>
      <c r="DA93" s="176"/>
    </row>
    <row r="94" spans="1:105" ht="15" customHeight="1" x14ac:dyDescent="0.25">
      <c r="A94" s="32" t="s">
        <v>430</v>
      </c>
      <c r="B94" s="257"/>
      <c r="C94" s="257"/>
      <c r="D94" s="257"/>
      <c r="E94" s="257"/>
      <c r="F94" s="257"/>
      <c r="G94" s="257"/>
      <c r="H94" s="257"/>
      <c r="I94" s="257"/>
      <c r="J94" s="257"/>
      <c r="K94" s="257"/>
      <c r="L94" s="257"/>
      <c r="M94" s="257"/>
      <c r="N94" s="257"/>
      <c r="O94" s="257"/>
      <c r="P94" s="257"/>
      <c r="Q94" s="257"/>
      <c r="R94" s="257"/>
      <c r="S94" s="257"/>
      <c r="T94" s="257"/>
      <c r="U94" s="257"/>
      <c r="V94" s="257"/>
      <c r="W94" s="257"/>
      <c r="X94" s="257"/>
      <c r="Y94" s="257"/>
      <c r="DA94" s="88"/>
    </row>
    <row r="95" spans="1:105" ht="12" customHeight="1" x14ac:dyDescent="0.25">
      <c r="A95" s="172"/>
      <c r="B95" s="172"/>
      <c r="C95" s="172"/>
      <c r="D95" s="172"/>
      <c r="E95" s="172"/>
      <c r="F95" s="172"/>
      <c r="G95" s="172"/>
      <c r="H95" s="172"/>
      <c r="I95" s="172"/>
      <c r="J95" s="172"/>
      <c r="K95" s="172"/>
      <c r="L95" s="172"/>
      <c r="M95" s="172"/>
      <c r="N95" s="172"/>
      <c r="O95" s="172"/>
      <c r="P95" s="172"/>
      <c r="Q95" s="172"/>
      <c r="R95" s="172"/>
      <c r="S95" s="172"/>
      <c r="T95" s="172"/>
      <c r="U95" s="172"/>
      <c r="V95" s="172"/>
      <c r="W95" s="172"/>
      <c r="X95" s="172"/>
      <c r="Y95" s="172"/>
      <c r="DA95" s="176"/>
    </row>
    <row r="96" spans="1:105" ht="12" customHeight="1" x14ac:dyDescent="0.25">
      <c r="A96" s="35" t="s">
        <v>27</v>
      </c>
      <c r="B96" s="320">
        <f>IF(B$5=0,0,B$5/OIS_fec!B$5)</f>
        <v>2.3391459275728885</v>
      </c>
      <c r="C96" s="320">
        <f>IF(C$5=0,0,C$5/OIS_fec!C$5)</f>
        <v>2.2924622251148161</v>
      </c>
      <c r="D96" s="320">
        <f>IF(D$5=0,0,D$5/OIS_fec!D$5)</f>
        <v>2.329314261587387</v>
      </c>
      <c r="E96" s="320">
        <f>IF(E$5=0,0,E$5/OIS_fec!E$5)</f>
        <v>2.4540430937432611</v>
      </c>
      <c r="F96" s="320">
        <f>IF(F$5=0,0,F$5/OIS_fec!F$5)</f>
        <v>2.3075025823876527</v>
      </c>
      <c r="G96" s="320">
        <f>IF(G$5=0,0,G$5/OIS_fec!G$5)</f>
        <v>2.5732752909346273</v>
      </c>
      <c r="H96" s="320">
        <f>IF(H$5=0,0,H$5/OIS_fec!H$5)</f>
        <v>2.6147185228555219</v>
      </c>
      <c r="I96" s="320">
        <f>IF(I$5=0,0,I$5/OIS_fec!I$5)</f>
        <v>2.5366165869835773</v>
      </c>
      <c r="J96" s="320">
        <f>IF(J$5=0,0,J$5/OIS_fec!J$5)</f>
        <v>2.2939358042808613</v>
      </c>
      <c r="K96" s="320">
        <f>IF(K$5=0,0,K$5/OIS_fec!K$5)</f>
        <v>2.1214062910064615</v>
      </c>
      <c r="L96" s="320">
        <f>IF(L$5=0,0,L$5/OIS_fec!L$5)</f>
        <v>2.2908491170181726</v>
      </c>
      <c r="M96" s="320">
        <f>IF(M$5=0,0,M$5/OIS_fec!M$5)</f>
        <v>1.6407699241472815</v>
      </c>
      <c r="N96" s="320">
        <f>IF(N$5=0,0,N$5/OIS_fec!N$5)</f>
        <v>2.5097376312540631</v>
      </c>
      <c r="O96" s="320">
        <f>IF(O$5=0,0,O$5/OIS_fec!O$5)</f>
        <v>2.3683022744602527</v>
      </c>
      <c r="P96" s="320">
        <f>IF(P$5=0,0,P$5/OIS_fec!P$5)</f>
        <v>1.994571726179136</v>
      </c>
      <c r="Q96" s="320">
        <f>IF(Q$5=0,0,Q$5/OIS_fec!Q$5)</f>
        <v>1.9414755510059822</v>
      </c>
      <c r="R96" s="320">
        <f>IF(R$5=0,0,R$5/OIS_fec!R$5)</f>
        <v>1.7401913677989613</v>
      </c>
      <c r="S96" s="320">
        <f>IF(S$5=0,0,S$5/OIS_fec!S$5)</f>
        <v>2.1150010988757839</v>
      </c>
      <c r="T96" s="320">
        <f>IF(T$5=0,0,T$5/OIS_fec!T$5)</f>
        <v>2.8351744489491133</v>
      </c>
      <c r="U96" s="320">
        <f>IF(U$5=0,0,U$5/OIS_fec!U$5)</f>
        <v>2.3674495089619718</v>
      </c>
      <c r="V96" s="320">
        <f>IF(V$5=0,0,V$5/OIS_fec!V$5)</f>
        <v>2.0297864484923602</v>
      </c>
      <c r="W96" s="320">
        <f>IF(W$5=0,0,W$5/OIS_fec!W$5)</f>
        <v>1.4448263388071187</v>
      </c>
      <c r="X96" s="320">
        <f>IF(X$5=0,0,X$5/OIS_fec!X$5)</f>
        <v>1.3395326128680354</v>
      </c>
      <c r="Y96" s="320">
        <f>IF(Y$5=0,0,Y$5/OIS_fec!Y$5)</f>
        <v>1.2451999125091806</v>
      </c>
      <c r="DA96" s="95"/>
    </row>
    <row r="97" spans="1:105" ht="12" customHeight="1" x14ac:dyDescent="0.25">
      <c r="A97" s="55" t="s">
        <v>91</v>
      </c>
      <c r="B97" s="330">
        <f>IF(B$6=0,0,B$6/OIS_fec!B$6)</f>
        <v>0</v>
      </c>
      <c r="C97" s="330">
        <f>IF(C$6=0,0,C$6/OIS_fec!C$6)</f>
        <v>0</v>
      </c>
      <c r="D97" s="330">
        <f>IF(D$6=0,0,D$6/OIS_fec!D$6)</f>
        <v>0</v>
      </c>
      <c r="E97" s="330">
        <f>IF(E$6=0,0,E$6/OIS_fec!E$6)</f>
        <v>0</v>
      </c>
      <c r="F97" s="330">
        <f>IF(F$6=0,0,F$6/OIS_fec!F$6)</f>
        <v>0</v>
      </c>
      <c r="G97" s="330">
        <f>IF(G$6=0,0,G$6/OIS_fec!G$6)</f>
        <v>0</v>
      </c>
      <c r="H97" s="330">
        <f>IF(H$6=0,0,H$6/OIS_fec!H$6)</f>
        <v>0</v>
      </c>
      <c r="I97" s="330">
        <f>IF(I$6=0,0,I$6/OIS_fec!I$6)</f>
        <v>0</v>
      </c>
      <c r="J97" s="330">
        <f>IF(J$6=0,0,J$6/OIS_fec!J$6)</f>
        <v>0</v>
      </c>
      <c r="K97" s="330">
        <f>IF(K$6=0,0,K$6/OIS_fec!K$6)</f>
        <v>0</v>
      </c>
      <c r="L97" s="330">
        <f>IF(L$6=0,0,L$6/OIS_fec!L$6)</f>
        <v>0</v>
      </c>
      <c r="M97" s="330">
        <f>IF(M$6=0,0,M$6/OIS_fec!M$6)</f>
        <v>0</v>
      </c>
      <c r="N97" s="330">
        <f>IF(N$6=0,0,N$6/OIS_fec!N$6)</f>
        <v>0</v>
      </c>
      <c r="O97" s="330">
        <f>IF(O$6=0,0,O$6/OIS_fec!O$6)</f>
        <v>0</v>
      </c>
      <c r="P97" s="330">
        <f>IF(P$6=0,0,P$6/OIS_fec!P$6)</f>
        <v>0</v>
      </c>
      <c r="Q97" s="330">
        <f>IF(Q$6=0,0,Q$6/OIS_fec!Q$6)</f>
        <v>0</v>
      </c>
      <c r="R97" s="330">
        <f>IF(R$6=0,0,R$6/OIS_fec!R$6)</f>
        <v>0</v>
      </c>
      <c r="S97" s="330">
        <f>IF(S$6=0,0,S$6/OIS_fec!S$6)</f>
        <v>0</v>
      </c>
      <c r="T97" s="330">
        <f>IF(T$6=0,0,T$6/OIS_fec!T$6)</f>
        <v>0</v>
      </c>
      <c r="U97" s="330">
        <f>IF(U$6=0,0,U$6/OIS_fec!U$6)</f>
        <v>0</v>
      </c>
      <c r="V97" s="330">
        <f>IF(V$6=0,0,V$6/OIS_fec!V$6)</f>
        <v>0</v>
      </c>
      <c r="W97" s="330">
        <f>IF(W$6=0,0,W$6/OIS_fec!W$6)</f>
        <v>0</v>
      </c>
      <c r="X97" s="330">
        <f>IF(X$6=0,0,X$6/OIS_fec!X$6)</f>
        <v>0</v>
      </c>
      <c r="Y97" s="330">
        <f>IF(Y$6=0,0,Y$6/OIS_fec!Y$6)</f>
        <v>0</v>
      </c>
      <c r="DA97" s="67"/>
    </row>
    <row r="98" spans="1:105" ht="12" customHeight="1" x14ac:dyDescent="0.25">
      <c r="A98" s="173" t="s">
        <v>92</v>
      </c>
      <c r="B98" s="331">
        <f>IF(B$7=0,0,B$7/OIS_fec!B$7)</f>
        <v>0</v>
      </c>
      <c r="C98" s="331">
        <f>IF(C$7=0,0,C$7/OIS_fec!C$7)</f>
        <v>0</v>
      </c>
      <c r="D98" s="331">
        <f>IF(D$7=0,0,D$7/OIS_fec!D$7)</f>
        <v>0</v>
      </c>
      <c r="E98" s="331">
        <f>IF(E$7=0,0,E$7/OIS_fec!E$7)</f>
        <v>0</v>
      </c>
      <c r="F98" s="331">
        <f>IF(F$7=0,0,F$7/OIS_fec!F$7)</f>
        <v>0</v>
      </c>
      <c r="G98" s="331">
        <f>IF(G$7=0,0,G$7/OIS_fec!G$7)</f>
        <v>0</v>
      </c>
      <c r="H98" s="331">
        <f>IF(H$7=0,0,H$7/OIS_fec!H$7)</f>
        <v>0</v>
      </c>
      <c r="I98" s="331">
        <f>IF(I$7=0,0,I$7/OIS_fec!I$7)</f>
        <v>0</v>
      </c>
      <c r="J98" s="331">
        <f>IF(J$7=0,0,J$7/OIS_fec!J$7)</f>
        <v>0</v>
      </c>
      <c r="K98" s="331">
        <f>IF(K$7=0,0,K$7/OIS_fec!K$7)</f>
        <v>0</v>
      </c>
      <c r="L98" s="331">
        <f>IF(L$7=0,0,L$7/OIS_fec!L$7)</f>
        <v>0</v>
      </c>
      <c r="M98" s="331">
        <f>IF(M$7=0,0,M$7/OIS_fec!M$7)</f>
        <v>0</v>
      </c>
      <c r="N98" s="331">
        <f>IF(N$7=0,0,N$7/OIS_fec!N$7)</f>
        <v>0</v>
      </c>
      <c r="O98" s="331">
        <f>IF(O$7=0,0,O$7/OIS_fec!O$7)</f>
        <v>0</v>
      </c>
      <c r="P98" s="331">
        <f>IF(P$7=0,0,P$7/OIS_fec!P$7)</f>
        <v>0</v>
      </c>
      <c r="Q98" s="331">
        <f>IF(Q$7=0,0,Q$7/OIS_fec!Q$7)</f>
        <v>0</v>
      </c>
      <c r="R98" s="331">
        <f>IF(R$7=0,0,R$7/OIS_fec!R$7)</f>
        <v>0</v>
      </c>
      <c r="S98" s="331">
        <f>IF(S$7=0,0,S$7/OIS_fec!S$7)</f>
        <v>0</v>
      </c>
      <c r="T98" s="331">
        <f>IF(T$7=0,0,T$7/OIS_fec!T$7)</f>
        <v>0</v>
      </c>
      <c r="U98" s="331">
        <f>IF(U$7=0,0,U$7/OIS_fec!U$7)</f>
        <v>0</v>
      </c>
      <c r="V98" s="331">
        <f>IF(V$7=0,0,V$7/OIS_fec!V$7)</f>
        <v>0</v>
      </c>
      <c r="W98" s="331">
        <f>IF(W$7=0,0,W$7/OIS_fec!W$7)</f>
        <v>0</v>
      </c>
      <c r="X98" s="331">
        <f>IF(X$7=0,0,X$7/OIS_fec!X$7)</f>
        <v>0</v>
      </c>
      <c r="Y98" s="331">
        <f>IF(Y$7=0,0,Y$7/OIS_fec!Y$7)</f>
        <v>0</v>
      </c>
      <c r="DA98" s="177"/>
    </row>
    <row r="99" spans="1:105" ht="12" customHeight="1" x14ac:dyDescent="0.25">
      <c r="A99" s="173" t="s">
        <v>93</v>
      </c>
      <c r="B99" s="331">
        <f>IF(B$8=0,0,B$8/OIS_fec!B$8)</f>
        <v>0</v>
      </c>
      <c r="C99" s="331">
        <f>IF(C$8=0,0,C$8/OIS_fec!C$8)</f>
        <v>0</v>
      </c>
      <c r="D99" s="331">
        <f>IF(D$8=0,0,D$8/OIS_fec!D$8)</f>
        <v>0</v>
      </c>
      <c r="E99" s="331">
        <f>IF(E$8=0,0,E$8/OIS_fec!E$8)</f>
        <v>0</v>
      </c>
      <c r="F99" s="331">
        <f>IF(F$8=0,0,F$8/OIS_fec!F$8)</f>
        <v>0</v>
      </c>
      <c r="G99" s="331">
        <f>IF(G$8=0,0,G$8/OIS_fec!G$8)</f>
        <v>0</v>
      </c>
      <c r="H99" s="331">
        <f>IF(H$8=0,0,H$8/OIS_fec!H$8)</f>
        <v>0</v>
      </c>
      <c r="I99" s="331">
        <f>IF(I$8=0,0,I$8/OIS_fec!I$8)</f>
        <v>0</v>
      </c>
      <c r="J99" s="331">
        <f>IF(J$8=0,0,J$8/OIS_fec!J$8)</f>
        <v>0</v>
      </c>
      <c r="K99" s="331">
        <f>IF(K$8=0,0,K$8/OIS_fec!K$8)</f>
        <v>0</v>
      </c>
      <c r="L99" s="331">
        <f>IF(L$8=0,0,L$8/OIS_fec!L$8)</f>
        <v>0</v>
      </c>
      <c r="M99" s="331">
        <f>IF(M$8=0,0,M$8/OIS_fec!M$8)</f>
        <v>0</v>
      </c>
      <c r="N99" s="331">
        <f>IF(N$8=0,0,N$8/OIS_fec!N$8)</f>
        <v>0</v>
      </c>
      <c r="O99" s="331">
        <f>IF(O$8=0,0,O$8/OIS_fec!O$8)</f>
        <v>0</v>
      </c>
      <c r="P99" s="331">
        <f>IF(P$8=0,0,P$8/OIS_fec!P$8)</f>
        <v>0</v>
      </c>
      <c r="Q99" s="331">
        <f>IF(Q$8=0,0,Q$8/OIS_fec!Q$8)</f>
        <v>0</v>
      </c>
      <c r="R99" s="331">
        <f>IF(R$8=0,0,R$8/OIS_fec!R$8)</f>
        <v>0</v>
      </c>
      <c r="S99" s="331">
        <f>IF(S$8=0,0,S$8/OIS_fec!S$8)</f>
        <v>0</v>
      </c>
      <c r="T99" s="331">
        <f>IF(T$8=0,0,T$8/OIS_fec!T$8)</f>
        <v>0</v>
      </c>
      <c r="U99" s="331">
        <f>IF(U$8=0,0,U$8/OIS_fec!U$8)</f>
        <v>0</v>
      </c>
      <c r="V99" s="331">
        <f>IF(V$8=0,0,V$8/OIS_fec!V$8)</f>
        <v>0</v>
      </c>
      <c r="W99" s="331">
        <f>IF(W$8=0,0,W$8/OIS_fec!W$8)</f>
        <v>0</v>
      </c>
      <c r="X99" s="331">
        <f>IF(X$8=0,0,X$8/OIS_fec!X$8)</f>
        <v>0</v>
      </c>
      <c r="Y99" s="331">
        <f>IF(Y$8=0,0,Y$8/OIS_fec!Y$8)</f>
        <v>0</v>
      </c>
      <c r="DA99" s="177"/>
    </row>
    <row r="100" spans="1:105" ht="12" customHeight="1" x14ac:dyDescent="0.25">
      <c r="A100" s="173" t="s">
        <v>94</v>
      </c>
      <c r="B100" s="331">
        <f>IF(B$9=0,0,B$9/OIS_fec!B$9)</f>
        <v>0</v>
      </c>
      <c r="C100" s="331">
        <f>IF(C$9=0,0,C$9/OIS_fec!C$9)</f>
        <v>0</v>
      </c>
      <c r="D100" s="331">
        <f>IF(D$9=0,0,D$9/OIS_fec!D$9)</f>
        <v>0</v>
      </c>
      <c r="E100" s="331">
        <f>IF(E$9=0,0,E$9/OIS_fec!E$9)</f>
        <v>0</v>
      </c>
      <c r="F100" s="331">
        <f>IF(F$9=0,0,F$9/OIS_fec!F$9)</f>
        <v>0</v>
      </c>
      <c r="G100" s="331">
        <f>IF(G$9=0,0,G$9/OIS_fec!G$9)</f>
        <v>0</v>
      </c>
      <c r="H100" s="331">
        <f>IF(H$9=0,0,H$9/OIS_fec!H$9)</f>
        <v>0</v>
      </c>
      <c r="I100" s="331">
        <f>IF(I$9=0,0,I$9/OIS_fec!I$9)</f>
        <v>0</v>
      </c>
      <c r="J100" s="331">
        <f>IF(J$9=0,0,J$9/OIS_fec!J$9)</f>
        <v>0</v>
      </c>
      <c r="K100" s="331">
        <f>IF(K$9=0,0,K$9/OIS_fec!K$9)</f>
        <v>0</v>
      </c>
      <c r="L100" s="331">
        <f>IF(L$9=0,0,L$9/OIS_fec!L$9)</f>
        <v>0</v>
      </c>
      <c r="M100" s="331">
        <f>IF(M$9=0,0,M$9/OIS_fec!M$9)</f>
        <v>0</v>
      </c>
      <c r="N100" s="331">
        <f>IF(N$9=0,0,N$9/OIS_fec!N$9)</f>
        <v>0</v>
      </c>
      <c r="O100" s="331">
        <f>IF(O$9=0,0,O$9/OIS_fec!O$9)</f>
        <v>0</v>
      </c>
      <c r="P100" s="331">
        <f>IF(P$9=0,0,P$9/OIS_fec!P$9)</f>
        <v>0</v>
      </c>
      <c r="Q100" s="331">
        <f>IF(Q$9=0,0,Q$9/OIS_fec!Q$9)</f>
        <v>0</v>
      </c>
      <c r="R100" s="331">
        <f>IF(R$9=0,0,R$9/OIS_fec!R$9)</f>
        <v>0</v>
      </c>
      <c r="S100" s="331">
        <f>IF(S$9=0,0,S$9/OIS_fec!S$9)</f>
        <v>0</v>
      </c>
      <c r="T100" s="331">
        <f>IF(T$9=0,0,T$9/OIS_fec!T$9)</f>
        <v>0</v>
      </c>
      <c r="U100" s="331">
        <f>IF(U$9=0,0,U$9/OIS_fec!U$9)</f>
        <v>0</v>
      </c>
      <c r="V100" s="331">
        <f>IF(V$9=0,0,V$9/OIS_fec!V$9)</f>
        <v>0</v>
      </c>
      <c r="W100" s="331">
        <f>IF(W$9=0,0,W$9/OIS_fec!W$9)</f>
        <v>0</v>
      </c>
      <c r="X100" s="331">
        <f>IF(X$9=0,0,X$9/OIS_fec!X$9)</f>
        <v>0</v>
      </c>
      <c r="Y100" s="331">
        <f>IF(Y$9=0,0,Y$9/OIS_fec!Y$9)</f>
        <v>0</v>
      </c>
      <c r="DA100" s="177"/>
    </row>
    <row r="101" spans="1:105" ht="12" customHeight="1" x14ac:dyDescent="0.25">
      <c r="A101" s="56" t="s">
        <v>95</v>
      </c>
      <c r="B101" s="332">
        <f>IF(B$10=0,0,B$10/OIS_fec!B$10)</f>
        <v>2.3139850013727941</v>
      </c>
      <c r="C101" s="332">
        <f>IF(C$10=0,0,C$10/OIS_fec!C$10)</f>
        <v>2.2705628046403552</v>
      </c>
      <c r="D101" s="332">
        <f>IF(D$10=0,0,D$10/OIS_fec!D$10)</f>
        <v>2.3095772852568373</v>
      </c>
      <c r="E101" s="332">
        <f>IF(E$10=0,0,E$10/OIS_fec!E$10)</f>
        <v>2.7307909730682463</v>
      </c>
      <c r="F101" s="332">
        <f>IF(F$10=0,0,F$10/OIS_fec!F$10)</f>
        <v>1.3444342577209516</v>
      </c>
      <c r="G101" s="332">
        <f>IF(G$10=0,0,G$10/OIS_fec!G$10)</f>
        <v>2.5640067433004177</v>
      </c>
      <c r="H101" s="332">
        <f>IF(H$10=0,0,H$10/OIS_fec!H$10)</f>
        <v>2.5727281502115202</v>
      </c>
      <c r="I101" s="332">
        <f>IF(I$10=0,0,I$10/OIS_fec!I$10)</f>
        <v>2.440627949163189</v>
      </c>
      <c r="J101" s="332">
        <f>IF(J$10=0,0,J$10/OIS_fec!J$10)</f>
        <v>2.2104237796669115</v>
      </c>
      <c r="K101" s="332">
        <f>IF(K$10=0,0,K$10/OIS_fec!K$10)</f>
        <v>1.7856371476636026</v>
      </c>
      <c r="L101" s="332">
        <f>IF(L$10=0,0,L$10/OIS_fec!L$10)</f>
        <v>2.0605476357111319</v>
      </c>
      <c r="M101" s="332">
        <f>IF(M$10=0,0,M$10/OIS_fec!M$10)</f>
        <v>1.2062837019886385</v>
      </c>
      <c r="N101" s="332">
        <f>IF(N$10=0,0,N$10/OIS_fec!N$10)</f>
        <v>2.4376645277506657</v>
      </c>
      <c r="O101" s="332">
        <f>IF(O$10=0,0,O$10/OIS_fec!O$10)</f>
        <v>1.5581431477423102</v>
      </c>
      <c r="P101" s="332">
        <f>IF(P$10=0,0,P$10/OIS_fec!P$10)</f>
        <v>0.96271352831153101</v>
      </c>
      <c r="Q101" s="332">
        <f>IF(Q$10=0,0,Q$10/OIS_fec!Q$10)</f>
        <v>0.93165731592225498</v>
      </c>
      <c r="R101" s="332">
        <f>IF(R$10=0,0,R$10/OIS_fec!R$10)</f>
        <v>1.2063864967885816</v>
      </c>
      <c r="S101" s="332">
        <f>IF(S$10=0,0,S$10/OIS_fec!S$10)</f>
        <v>0.53353385524663088</v>
      </c>
      <c r="T101" s="332">
        <f>IF(T$10=0,0,T$10/OIS_fec!T$10)</f>
        <v>1.2744329414780373</v>
      </c>
      <c r="U101" s="332">
        <f>IF(U$10=0,0,U$10/OIS_fec!U$10)</f>
        <v>0.1858888422417341</v>
      </c>
      <c r="V101" s="332">
        <f>IF(V$10=0,0,V$10/OIS_fec!V$10)</f>
        <v>0.38949209265771789</v>
      </c>
      <c r="W101" s="332">
        <f>IF(W$10=0,0,W$10/OIS_fec!W$10)</f>
        <v>5.0679764561639862E-2</v>
      </c>
      <c r="X101" s="332">
        <f>IF(X$10=0,0,X$10/OIS_fec!X$10)</f>
        <v>5.1244544821033376E-2</v>
      </c>
      <c r="Y101" s="332">
        <f>IF(Y$10=0,0,Y$10/OIS_fec!Y$10)</f>
        <v>5.6996247600777976E-2</v>
      </c>
      <c r="DA101" s="68"/>
    </row>
    <row r="102" spans="1:105" ht="12" customHeight="1" x14ac:dyDescent="0.25">
      <c r="A102" s="174" t="s">
        <v>3057</v>
      </c>
      <c r="B102" s="348">
        <f>IF(B$16=0,0,B$16/OIS_fec!B$16)</f>
        <v>2.934326492012425</v>
      </c>
      <c r="C102" s="348">
        <f>IF(C$16=0,0,C$16/OIS_fec!C$16)</f>
        <v>2.9164670833923458</v>
      </c>
      <c r="D102" s="348">
        <f>IF(D$16=0,0,D$16/OIS_fec!D$16)</f>
        <v>2.9318015462132139</v>
      </c>
      <c r="E102" s="348">
        <f>IF(E$16=0,0,E$16/OIS_fec!E$16)</f>
        <v>2.934047311814024</v>
      </c>
      <c r="F102" s="348">
        <f>IF(F$16=0,0,F$16/OIS_fec!F$16)</f>
        <v>2.7710823911840441</v>
      </c>
      <c r="G102" s="348">
        <f>IF(G$16=0,0,G$16/OIS_fec!G$16)</f>
        <v>2.9431758700705122</v>
      </c>
      <c r="H102" s="348">
        <f>IF(H$16=0,0,H$16/OIS_fec!H$16)</f>
        <v>2.9917809426073489</v>
      </c>
      <c r="I102" s="348">
        <f>IF(I$16=0,0,I$16/OIS_fec!I$16)</f>
        <v>2.9817739526160936</v>
      </c>
      <c r="J102" s="348">
        <f>IF(J$16=0,0,J$16/OIS_fec!J$16)</f>
        <v>2.9825242383842703</v>
      </c>
      <c r="K102" s="348">
        <f>IF(K$16=0,0,K$16/OIS_fec!K$16)</f>
        <v>3.0075665853861637</v>
      </c>
      <c r="L102" s="348">
        <f>IF(L$16=0,0,L$16/OIS_fec!L$16)</f>
        <v>3.0028241860092084</v>
      </c>
      <c r="M102" s="348">
        <f>IF(M$16=0,0,M$16/OIS_fec!M$16)</f>
        <v>2.8587961369114017</v>
      </c>
      <c r="N102" s="348">
        <f>IF(N$16=0,0,N$16/OIS_fec!N$16)</f>
        <v>2.9716368760475027</v>
      </c>
      <c r="O102" s="348">
        <f>IF(O$16=0,0,O$16/OIS_fec!O$16)</f>
        <v>3.0386283808529173</v>
      </c>
      <c r="P102" s="348">
        <f>IF(P$16=0,0,P$16/OIS_fec!P$16)</f>
        <v>3.2559872176034914</v>
      </c>
      <c r="Q102" s="348">
        <f>IF(Q$16=0,0,Q$16/OIS_fec!Q$16)</f>
        <v>3.1816319197825931</v>
      </c>
      <c r="R102" s="348">
        <f>IF(R$16=0,0,R$16/OIS_fec!R$16)</f>
        <v>2.7237096345735923</v>
      </c>
      <c r="S102" s="348">
        <f>IF(S$16=0,0,S$16/OIS_fec!S$16)</f>
        <v>3.3343577657846875</v>
      </c>
      <c r="T102" s="348">
        <f>IF(T$16=0,0,T$16/OIS_fec!T$16)</f>
        <v>3.2922029233631513</v>
      </c>
      <c r="U102" s="348">
        <f>IF(U$16=0,0,U$16/OIS_fec!U$16)</f>
        <v>3.2860008869134756</v>
      </c>
      <c r="V102" s="348">
        <f>IF(V$16=0,0,V$16/OIS_fec!V$16)</f>
        <v>2.9148505659095751</v>
      </c>
      <c r="W102" s="348">
        <f>IF(W$16=0,0,W$16/OIS_fec!W$16)</f>
        <v>3.2104770860904033</v>
      </c>
      <c r="X102" s="348">
        <f>IF(X$16=0,0,X$16/OIS_fec!X$16)</f>
        <v>3.0778643290982921</v>
      </c>
      <c r="Y102" s="348">
        <f>IF(Y$16=0,0,Y$16/OIS_fec!Y$16)</f>
        <v>2.9325561334331902</v>
      </c>
      <c r="DA102" s="178"/>
    </row>
    <row r="103" spans="1:105" ht="12" customHeight="1" x14ac:dyDescent="0.25">
      <c r="A103" s="174" t="s">
        <v>3069</v>
      </c>
      <c r="B103" s="348">
        <f>IF(B$27=0,0,B$27/OIS_fec!B$27)</f>
        <v>2.9154941787524855</v>
      </c>
      <c r="C103" s="348">
        <f>IF(C$27=0,0,C$27/OIS_fec!C$27)</f>
        <v>2.8974056798098045</v>
      </c>
      <c r="D103" s="348">
        <f>IF(D$27=0,0,D$27/OIS_fec!D$27)</f>
        <v>2.9138218724979938</v>
      </c>
      <c r="E103" s="348">
        <f>IF(E$27=0,0,E$27/OIS_fec!E$27)</f>
        <v>2.897692099962466</v>
      </c>
      <c r="F103" s="348">
        <f>IF(F$27=0,0,F$27/OIS_fec!F$27)</f>
        <v>2.8446584569517506</v>
      </c>
      <c r="G103" s="348">
        <f>IF(G$27=0,0,G$27/OIS_fec!G$27)</f>
        <v>2.9384670549846983</v>
      </c>
      <c r="H103" s="348">
        <f>IF(H$27=0,0,H$27/OIS_fec!H$27)</f>
        <v>2.9723582175857235</v>
      </c>
      <c r="I103" s="348">
        <f>IF(I$27=0,0,I$27/OIS_fec!I$27)</f>
        <v>2.9494273422285158</v>
      </c>
      <c r="J103" s="348">
        <f>IF(J$27=0,0,J$27/OIS_fec!J$27)</f>
        <v>2.9061128961539682</v>
      </c>
      <c r="K103" s="348">
        <f>IF(K$27=0,0,K$27/OIS_fec!K$27)</f>
        <v>2.8753492800157701</v>
      </c>
      <c r="L103" s="348">
        <f>IF(L$27=0,0,L$27/OIS_fec!L$27)</f>
        <v>2.9116627973510325</v>
      </c>
      <c r="M103" s="348">
        <f>IF(M$27=0,0,M$27/OIS_fec!M$27)</f>
        <v>2.6504886592656707</v>
      </c>
      <c r="N103" s="348">
        <f>IF(N$27=0,0,N$27/OIS_fec!N$27)</f>
        <v>2.8807519004988813</v>
      </c>
      <c r="O103" s="348">
        <f>IF(O$27=0,0,O$27/OIS_fec!O$27)</f>
        <v>3.1006022234478614</v>
      </c>
      <c r="P103" s="348">
        <f>IF(P$27=0,0,P$27/OIS_fec!P$27)</f>
        <v>3.2254405263151145</v>
      </c>
      <c r="Q103" s="348">
        <f>IF(Q$27=0,0,Q$27/OIS_fec!Q$27)</f>
        <v>3.164693747460023</v>
      </c>
      <c r="R103" s="348">
        <f>IF(R$27=0,0,R$27/OIS_fec!R$27)</f>
        <v>2.6694531068969813</v>
      </c>
      <c r="S103" s="348">
        <f>IF(S$27=0,0,S$27/OIS_fec!S$27)</f>
        <v>3.3262975502161334</v>
      </c>
      <c r="T103" s="348">
        <f>IF(T$27=0,0,T$27/OIS_fec!T$27)</f>
        <v>3.4406521576334259</v>
      </c>
      <c r="U103" s="348">
        <f>IF(U$27=0,0,U$27/OIS_fec!U$27)</f>
        <v>3.3810712282103852</v>
      </c>
      <c r="V103" s="348">
        <f>IF(V$27=0,0,V$27/OIS_fec!V$27)</f>
        <v>3.1100265845555426</v>
      </c>
      <c r="W103" s="348">
        <f>IF(W$27=0,0,W$27/OIS_fec!W$27)</f>
        <v>3.0579453942352326</v>
      </c>
      <c r="X103" s="348">
        <f>IF(X$27=0,0,X$27/OIS_fec!X$27)</f>
        <v>2.9068021000482247</v>
      </c>
      <c r="Y103" s="348">
        <f>IF(Y$27=0,0,Y$27/OIS_fec!Y$27)</f>
        <v>2.7112173087489286</v>
      </c>
      <c r="DA103" s="178"/>
    </row>
    <row r="104" spans="1:105" ht="12" customHeight="1" x14ac:dyDescent="0.25">
      <c r="A104" s="174" t="s">
        <v>3079</v>
      </c>
      <c r="B104" s="348">
        <f>IF(B$35=0,0,B$35/OIS_fec!B$35)</f>
        <v>2.8343880408082107</v>
      </c>
      <c r="C104" s="348">
        <f>IF(C$35=0,0,C$35/OIS_fec!C$35)</f>
        <v>2.8102513711630359</v>
      </c>
      <c r="D104" s="348">
        <f>IF(D$35=0,0,D$35/OIS_fec!D$35)</f>
        <v>2.8292786147503253</v>
      </c>
      <c r="E104" s="348">
        <f>IF(E$35=0,0,E$35/OIS_fec!E$35)</f>
        <v>2.8630997400736486</v>
      </c>
      <c r="F104" s="348">
        <f>IF(F$35=0,0,F$35/OIS_fec!F$35)</f>
        <v>2.5739844411731925</v>
      </c>
      <c r="G104" s="348">
        <f>IF(G$35=0,0,G$35/OIS_fec!G$35)</f>
        <v>2.8917663344615856</v>
      </c>
      <c r="H104" s="348">
        <f>IF(H$35=0,0,H$35/OIS_fec!H$35)</f>
        <v>2.9546244747502945</v>
      </c>
      <c r="I104" s="348">
        <f>IF(I$35=0,0,I$35/OIS_fec!I$35)</f>
        <v>2.9420563236140396</v>
      </c>
      <c r="J104" s="348">
        <f>IF(J$35=0,0,J$35/OIS_fec!J$35)</f>
        <v>2.9147554451500182</v>
      </c>
      <c r="K104" s="348">
        <f>IF(K$35=0,0,K$35/OIS_fec!K$35)</f>
        <v>2.9102960604010972</v>
      </c>
      <c r="L104" s="348">
        <f>IF(L$35=0,0,L$35/OIS_fec!L$35)</f>
        <v>2.9187513549596495</v>
      </c>
      <c r="M104" s="348">
        <f>IF(M$35=0,0,M$35/OIS_fec!M$35)</f>
        <v>2.6712849848044056</v>
      </c>
      <c r="N104" s="348">
        <f>IF(N$35=0,0,N$35/OIS_fec!N$35)</f>
        <v>2.8995589002891244</v>
      </c>
      <c r="O104" s="348">
        <f>IF(O$35=0,0,O$35/OIS_fec!O$35)</f>
        <v>2.7153329481623558</v>
      </c>
      <c r="P104" s="348">
        <f>IF(P$35=0,0,P$35/OIS_fec!P$35)</f>
        <v>2.3912885474292689</v>
      </c>
      <c r="Q104" s="348">
        <f>IF(Q$35=0,0,Q$35/OIS_fec!Q$35)</f>
        <v>2.5431914195357677</v>
      </c>
      <c r="R104" s="348">
        <f>IF(R$35=0,0,R$35/OIS_fec!R$35)</f>
        <v>2.4644560718745501</v>
      </c>
      <c r="S104" s="348">
        <f>IF(S$35=0,0,S$35/OIS_fec!S$35)</f>
        <v>2.6547172963789305</v>
      </c>
      <c r="T104" s="348">
        <f>IF(T$35=0,0,T$35/OIS_fec!T$35)</f>
        <v>2.9542824777915557</v>
      </c>
      <c r="U104" s="348">
        <f>IF(U$35=0,0,U$35/OIS_fec!U$35)</f>
        <v>2.6417688192263191</v>
      </c>
      <c r="V104" s="348">
        <f>IF(V$35=0,0,V$35/OIS_fec!V$35)</f>
        <v>2.5168202247603322</v>
      </c>
      <c r="W104" s="348">
        <f>IF(W$35=0,0,W$35/OIS_fec!W$35)</f>
        <v>1.9735858019440802</v>
      </c>
      <c r="X104" s="348">
        <f>IF(X$35=0,0,X$35/OIS_fec!X$35)</f>
        <v>2.2325518950204368</v>
      </c>
      <c r="Y104" s="348">
        <f>IF(Y$35=0,0,Y$35/OIS_fec!Y$35)</f>
        <v>1.9446090136288203</v>
      </c>
      <c r="DA104" s="178"/>
    </row>
    <row r="105" spans="1:105" ht="12" customHeight="1" x14ac:dyDescent="0.25">
      <c r="A105" s="174" t="s">
        <v>3101</v>
      </c>
      <c r="B105" s="348">
        <f>IF(B$54=0,0,B$54/OIS_fec!B$54)</f>
        <v>1.2839252103970515</v>
      </c>
      <c r="C105" s="348">
        <f>IF(C$54=0,0,C$54/OIS_fec!C$54)</f>
        <v>1.3918304147933418</v>
      </c>
      <c r="D105" s="348">
        <f>IF(D$54=0,0,D$54/OIS_fec!D$54)</f>
        <v>1.366543934534924</v>
      </c>
      <c r="E105" s="348">
        <f>IF(E$54=0,0,E$54/OIS_fec!E$54)</f>
        <v>1.4919087720762725</v>
      </c>
      <c r="F105" s="348">
        <f>IF(F$54=0,0,F$54/OIS_fec!F$54)</f>
        <v>1.3404400423701366</v>
      </c>
      <c r="G105" s="348">
        <f>IF(G$54=0,0,G$54/OIS_fec!G$54)</f>
        <v>1.8338428245861216</v>
      </c>
      <c r="H105" s="348">
        <f>IF(H$54=0,0,H$54/OIS_fec!H$54)</f>
        <v>1.8814105784998654</v>
      </c>
      <c r="I105" s="348">
        <f>IF(I$54=0,0,I$54/OIS_fec!I$54)</f>
        <v>1.8298502425853305</v>
      </c>
      <c r="J105" s="348">
        <f>IF(J$54=0,0,J$54/OIS_fec!J$54)</f>
        <v>1.4556769539601837</v>
      </c>
      <c r="K105" s="348">
        <f>IF(K$54=0,0,K$54/OIS_fec!K$54)</f>
        <v>1.1708654278780004</v>
      </c>
      <c r="L105" s="348">
        <f>IF(L$54=0,0,L$54/OIS_fec!L$54)</f>
        <v>1.3282330148158239</v>
      </c>
      <c r="M105" s="348">
        <f>IF(M$54=0,0,M$54/OIS_fec!M$54)</f>
        <v>0.87481711328644363</v>
      </c>
      <c r="N105" s="348">
        <f>IF(N$54=0,0,N$54/OIS_fec!N$54)</f>
        <v>1.8456221199704532</v>
      </c>
      <c r="O105" s="348">
        <f>IF(O$54=0,0,O$54/OIS_fec!O$54)</f>
        <v>0.98960294344806266</v>
      </c>
      <c r="P105" s="348">
        <f>IF(P$54=0,0,P$54/OIS_fec!P$54)</f>
        <v>0.36053230724920704</v>
      </c>
      <c r="Q105" s="348">
        <f>IF(Q$54=0,0,Q$54/OIS_fec!Q$54)</f>
        <v>0.5282074181240981</v>
      </c>
      <c r="R105" s="348">
        <f>IF(R$54=0,0,R$54/OIS_fec!R$54)</f>
        <v>0.83834536869675824</v>
      </c>
      <c r="S105" s="348">
        <f>IF(S$54=0,0,S$54/OIS_fec!S$54)</f>
        <v>0.46813040641641351</v>
      </c>
      <c r="T105" s="348">
        <f>IF(T$54=0,0,T$54/OIS_fec!T$54)</f>
        <v>1.9080936636400869</v>
      </c>
      <c r="U105" s="348">
        <f>IF(U$54=0,0,U$54/OIS_fec!U$54)</f>
        <v>0.79059669944581512</v>
      </c>
      <c r="V105" s="348">
        <f>IF(V$54=0,0,V$54/OIS_fec!V$54)</f>
        <v>1.1984241968894793</v>
      </c>
      <c r="W105" s="348">
        <f>IF(W$54=0,0,W$54/OIS_fec!W$54)</f>
        <v>0.17017440861564753</v>
      </c>
      <c r="X105" s="348">
        <f>IF(X$54=0,0,X$54/OIS_fec!X$54)</f>
        <v>0.25829242531732077</v>
      </c>
      <c r="Y105" s="348">
        <f>IF(Y$54=0,0,Y$54/OIS_fec!Y$54)</f>
        <v>0.17421022662041341</v>
      </c>
      <c r="DA105" s="178"/>
    </row>
    <row r="106" spans="1:105" ht="12" customHeight="1" x14ac:dyDescent="0.25">
      <c r="A106" s="174" t="s">
        <v>3122</v>
      </c>
      <c r="B106" s="348">
        <f>IF(B$68=0,0,B$68/OIS_fec!B$68)</f>
        <v>3.102418800000001</v>
      </c>
      <c r="C106" s="348">
        <f>IF(C$68=0,0,C$68/OIS_fec!C$68)</f>
        <v>3.1024187999999997</v>
      </c>
      <c r="D106" s="348">
        <f>IF(D$68=0,0,D$68/OIS_fec!D$68)</f>
        <v>3.102418800000001</v>
      </c>
      <c r="E106" s="348">
        <f>IF(E$68=0,0,E$68/OIS_fec!E$68)</f>
        <v>3.1024188000000001</v>
      </c>
      <c r="F106" s="348">
        <f>IF(F$68=0,0,F$68/OIS_fec!F$68)</f>
        <v>3.1024188000000006</v>
      </c>
      <c r="G106" s="348">
        <f>IF(G$68=0,0,G$68/OIS_fec!G$68)</f>
        <v>3.102418800000001</v>
      </c>
      <c r="H106" s="348">
        <f>IF(H$68=0,0,H$68/OIS_fec!H$68)</f>
        <v>3.1024187999999993</v>
      </c>
      <c r="I106" s="348">
        <f>IF(I$68=0,0,I$68/OIS_fec!I$68)</f>
        <v>3.1024188000000001</v>
      </c>
      <c r="J106" s="348">
        <f>IF(J$68=0,0,J$68/OIS_fec!J$68)</f>
        <v>3.1024187999999997</v>
      </c>
      <c r="K106" s="348">
        <f>IF(K$68=0,0,K$68/OIS_fec!K$68)</f>
        <v>3.1024188000000006</v>
      </c>
      <c r="L106" s="348">
        <f>IF(L$68=0,0,L$68/OIS_fec!L$68)</f>
        <v>3.1024188000000006</v>
      </c>
      <c r="M106" s="348">
        <f>IF(M$68=0,0,M$68/OIS_fec!M$68)</f>
        <v>3.1024187999999984</v>
      </c>
      <c r="N106" s="348">
        <f>IF(N$68=0,0,N$68/OIS_fec!N$68)</f>
        <v>2.9137116400555549</v>
      </c>
      <c r="O106" s="348">
        <f>IF(O$68=0,0,O$68/OIS_fec!O$68)</f>
        <v>2.8983808505788731</v>
      </c>
      <c r="P106" s="348">
        <f>IF(P$68=0,0,P$68/OIS_fec!P$68)</f>
        <v>2.9003095353944497</v>
      </c>
      <c r="Q106" s="348">
        <f>IF(Q$68=0,0,Q$68/OIS_fec!Q$68)</f>
        <v>2.9063628381023472</v>
      </c>
      <c r="R106" s="348">
        <f>IF(R$68=0,0,R$68/OIS_fec!R$68)</f>
        <v>2.8827015009316872</v>
      </c>
      <c r="S106" s="348">
        <f>IF(S$68=0,0,S$68/OIS_fec!S$68)</f>
        <v>3.1024188000000001</v>
      </c>
      <c r="T106" s="348">
        <f>IF(T$68=0,0,T$68/OIS_fec!T$68)</f>
        <v>3.015768965452398</v>
      </c>
      <c r="U106" s="348">
        <f>IF(U$68=0,0,U$68/OIS_fec!U$68)</f>
        <v>2.9545539037817394</v>
      </c>
      <c r="V106" s="348">
        <f>IF(V$68=0,0,V$68/OIS_fec!V$68)</f>
        <v>2.9610886863861183</v>
      </c>
      <c r="W106" s="348">
        <f>IF(W$68=0,0,W$68/OIS_fec!W$68)</f>
        <v>2.9535112515867112</v>
      </c>
      <c r="X106" s="348">
        <f>IF(X$68=0,0,X$68/OIS_fec!X$68)</f>
        <v>3.1024188000000006</v>
      </c>
      <c r="Y106" s="348">
        <f>IF(Y$68=0,0,Y$68/OIS_fec!Y$68)</f>
        <v>3.1024188000000001</v>
      </c>
      <c r="DA106" s="178"/>
    </row>
    <row r="107" spans="1:105" ht="12" customHeight="1" x14ac:dyDescent="0.25">
      <c r="A107" s="41" t="s">
        <v>3120</v>
      </c>
      <c r="B107" s="333">
        <f>IF(B$69=0,0,B$69/OIS_fec!B$69)</f>
        <v>0</v>
      </c>
      <c r="C107" s="333">
        <f>IF(C$69=0,0,C$69/OIS_fec!C$69)</f>
        <v>0</v>
      </c>
      <c r="D107" s="333">
        <f>IF(D$69=0,0,D$69/OIS_fec!D$69)</f>
        <v>0</v>
      </c>
      <c r="E107" s="333">
        <f>IF(E$69=0,0,E$69/OIS_fec!E$69)</f>
        <v>0</v>
      </c>
      <c r="F107" s="333">
        <f>IF(F$69=0,0,F$69/OIS_fec!F$69)</f>
        <v>0</v>
      </c>
      <c r="G107" s="333">
        <f>IF(G$69=0,0,G$69/OIS_fec!G$69)</f>
        <v>0</v>
      </c>
      <c r="H107" s="333">
        <f>IF(H$69=0,0,H$69/OIS_fec!H$69)</f>
        <v>0</v>
      </c>
      <c r="I107" s="333">
        <f>IF(I$69=0,0,I$69/OIS_fec!I$69)</f>
        <v>0</v>
      </c>
      <c r="J107" s="333">
        <f>IF(J$69=0,0,J$69/OIS_fec!J$69)</f>
        <v>0</v>
      </c>
      <c r="K107" s="333">
        <f>IF(K$69=0,0,K$69/OIS_fec!K$69)</f>
        <v>0</v>
      </c>
      <c r="L107" s="333">
        <f>IF(L$69=0,0,L$69/OIS_fec!L$69)</f>
        <v>0</v>
      </c>
      <c r="M107" s="333">
        <f>IF(M$69=0,0,M$69/OIS_fec!M$69)</f>
        <v>0</v>
      </c>
      <c r="N107" s="333">
        <f>IF(N$69=0,0,N$69/OIS_fec!N$69)</f>
        <v>0</v>
      </c>
      <c r="O107" s="333">
        <f>IF(O$69=0,0,O$69/OIS_fec!O$69)</f>
        <v>0</v>
      </c>
      <c r="P107" s="333">
        <f>IF(P$69=0,0,P$69/OIS_fec!P$69)</f>
        <v>0</v>
      </c>
      <c r="Q107" s="333">
        <f>IF(Q$69=0,0,Q$69/OIS_fec!Q$69)</f>
        <v>0</v>
      </c>
      <c r="R107" s="333">
        <f>IF(R$69=0,0,R$69/OIS_fec!R$69)</f>
        <v>0</v>
      </c>
      <c r="S107" s="333">
        <f>IF(S$69=0,0,S$69/OIS_fec!S$69)</f>
        <v>0</v>
      </c>
      <c r="T107" s="333">
        <f>IF(T$69=0,0,T$69/OIS_fec!T$69)</f>
        <v>0</v>
      </c>
      <c r="U107" s="333">
        <f>IF(U$69=0,0,U$69/OIS_fec!U$69)</f>
        <v>0</v>
      </c>
      <c r="V107" s="333">
        <f>IF(V$69=0,0,V$69/OIS_fec!V$69)</f>
        <v>0</v>
      </c>
      <c r="W107" s="333">
        <f>IF(W$69=0,0,W$69/OIS_fec!W$69)</f>
        <v>0</v>
      </c>
      <c r="X107" s="333">
        <f>IF(X$69=0,0,X$69/OIS_fec!X$69)</f>
        <v>0</v>
      </c>
      <c r="Y107" s="333">
        <f>IF(Y$69=0,0,Y$69/OIS_fec!Y$69)</f>
        <v>0</v>
      </c>
      <c r="DA107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50</vt:i4>
      </vt:variant>
      <vt:variant>
        <vt:lpstr>Named Ranges</vt:lpstr>
      </vt:variant>
      <vt:variant>
        <vt:i4>49</vt:i4>
      </vt:variant>
    </vt:vector>
  </HeadingPairs>
  <TitlesOfParts>
    <vt:vector size="99" baseType="lpstr">
      <vt:lpstr>cover</vt:lpstr>
      <vt:lpstr>index</vt:lpstr>
      <vt:lpstr>Ind_Summary</vt:lpstr>
      <vt:lpstr>Ind_Summary_fec</vt:lpstr>
      <vt:lpstr>Ind_Summary_ued</vt:lpstr>
      <vt:lpstr>Ind_Summary_emi</vt:lpstr>
      <vt:lpstr>ISI</vt:lpstr>
      <vt:lpstr>ISI_fec</vt:lpstr>
      <vt:lpstr>ISI_ued</vt:lpstr>
      <vt:lpstr>ISI_emi</vt:lpstr>
      <vt:lpstr>NFM</vt:lpstr>
      <vt:lpstr>NFM_fec</vt:lpstr>
      <vt:lpstr>NFM_ued</vt:lpstr>
      <vt:lpstr>NFM_emi</vt:lpstr>
      <vt:lpstr>CHI</vt:lpstr>
      <vt:lpstr>CHI_fec</vt:lpstr>
      <vt:lpstr>CHI_ued</vt:lpstr>
      <vt:lpstr>CHI_emi</vt:lpstr>
      <vt:lpstr>NMM</vt:lpstr>
      <vt:lpstr>NMM_fec</vt:lpstr>
      <vt:lpstr>NMM_ued</vt:lpstr>
      <vt:lpstr>NMM_emi</vt:lpstr>
      <vt:lpstr>PPA</vt:lpstr>
      <vt:lpstr>PPA_fec</vt:lpstr>
      <vt:lpstr>PPA_ued</vt:lpstr>
      <vt:lpstr>PPA_emi</vt:lpstr>
      <vt:lpstr>FBT</vt:lpstr>
      <vt:lpstr>FBT_fec</vt:lpstr>
      <vt:lpstr>FBT_ued</vt:lpstr>
      <vt:lpstr>FBT_emi</vt:lpstr>
      <vt:lpstr>TRE</vt:lpstr>
      <vt:lpstr>TRE_fec</vt:lpstr>
      <vt:lpstr>TRE_ued</vt:lpstr>
      <vt:lpstr>TRE_emi</vt:lpstr>
      <vt:lpstr>MAE</vt:lpstr>
      <vt:lpstr>MAE_fec</vt:lpstr>
      <vt:lpstr>MAE_ued</vt:lpstr>
      <vt:lpstr>MAE_emi</vt:lpstr>
      <vt:lpstr>TEL</vt:lpstr>
      <vt:lpstr>TEL_fec</vt:lpstr>
      <vt:lpstr>TEL_ued</vt:lpstr>
      <vt:lpstr>TEL_emi</vt:lpstr>
      <vt:lpstr>WWP</vt:lpstr>
      <vt:lpstr>WWP_fec</vt:lpstr>
      <vt:lpstr>WWP_ued</vt:lpstr>
      <vt:lpstr>WWP_emi</vt:lpstr>
      <vt:lpstr>OIS</vt:lpstr>
      <vt:lpstr>OIS_fec</vt:lpstr>
      <vt:lpstr>OIS_ued</vt:lpstr>
      <vt:lpstr>OIS_emi</vt:lpstr>
      <vt:lpstr>Ind_Summary!Print_Area</vt:lpstr>
      <vt:lpstr>CHI!Print_Titles</vt:lpstr>
      <vt:lpstr>CHI_emi!Print_Titles</vt:lpstr>
      <vt:lpstr>CHI_fec!Print_Titles</vt:lpstr>
      <vt:lpstr>CHI_ued!Print_Titles</vt:lpstr>
      <vt:lpstr>FBT!Print_Titles</vt:lpstr>
      <vt:lpstr>FBT_emi!Print_Titles</vt:lpstr>
      <vt:lpstr>FBT_fec!Print_Titles</vt:lpstr>
      <vt:lpstr>FBT_ued!Print_Titles</vt:lpstr>
      <vt:lpstr>Ind_Summary!Print_Titles</vt:lpstr>
      <vt:lpstr>Ind_Summary_emi!Print_Titles</vt:lpstr>
      <vt:lpstr>Ind_Summary_fec!Print_Titles</vt:lpstr>
      <vt:lpstr>Ind_Summary_ued!Print_Titles</vt:lpstr>
      <vt:lpstr>ISI!Print_Titles</vt:lpstr>
      <vt:lpstr>ISI_emi!Print_Titles</vt:lpstr>
      <vt:lpstr>ISI_fec!Print_Titles</vt:lpstr>
      <vt:lpstr>ISI_ued!Print_Titles</vt:lpstr>
      <vt:lpstr>MAE!Print_Titles</vt:lpstr>
      <vt:lpstr>MAE_emi!Print_Titles</vt:lpstr>
      <vt:lpstr>MAE_fec!Print_Titles</vt:lpstr>
      <vt:lpstr>MAE_ued!Print_Titles</vt:lpstr>
      <vt:lpstr>NFM!Print_Titles</vt:lpstr>
      <vt:lpstr>NFM_emi!Print_Titles</vt:lpstr>
      <vt:lpstr>NFM_fec!Print_Titles</vt:lpstr>
      <vt:lpstr>NFM_ued!Print_Titles</vt:lpstr>
      <vt:lpstr>NMM!Print_Titles</vt:lpstr>
      <vt:lpstr>NMM_emi!Print_Titles</vt:lpstr>
      <vt:lpstr>NMM_fec!Print_Titles</vt:lpstr>
      <vt:lpstr>NMM_ued!Print_Titles</vt:lpstr>
      <vt:lpstr>OIS!Print_Titles</vt:lpstr>
      <vt:lpstr>OIS_emi!Print_Titles</vt:lpstr>
      <vt:lpstr>OIS_fec!Print_Titles</vt:lpstr>
      <vt:lpstr>OIS_ued!Print_Titles</vt:lpstr>
      <vt:lpstr>PPA!Print_Titles</vt:lpstr>
      <vt:lpstr>PPA_emi!Print_Titles</vt:lpstr>
      <vt:lpstr>PPA_fec!Print_Titles</vt:lpstr>
      <vt:lpstr>PPA_ued!Print_Titles</vt:lpstr>
      <vt:lpstr>TEL!Print_Titles</vt:lpstr>
      <vt:lpstr>TEL_emi!Print_Titles</vt:lpstr>
      <vt:lpstr>TEL_fec!Print_Titles</vt:lpstr>
      <vt:lpstr>TEL_ued!Print_Titles</vt:lpstr>
      <vt:lpstr>TRE!Print_Titles</vt:lpstr>
      <vt:lpstr>TRE_emi!Print_Titles</vt:lpstr>
      <vt:lpstr>TRE_fec!Print_Titles</vt:lpstr>
      <vt:lpstr>TRE_ued!Print_Titles</vt:lpstr>
      <vt:lpstr>WWP!Print_Titles</vt:lpstr>
      <vt:lpstr>WWP_emi!Print_Titles</vt:lpstr>
      <vt:lpstr>WWP_fec!Print_Titles</vt:lpstr>
      <vt:lpstr>WWP_ued!Print_Titles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JRC-IDEES-2023</dc:title>
  <dc:creator>JRC C.6</dc:creator>
  <dc:description>v2023-1.00</dc:description>
  <cp:lastModifiedBy>JRC-SVQ-ROZSAMA</cp:lastModifiedBy>
  <dcterms:created xsi:type="dcterms:W3CDTF">2025-11-06T10:22:48Z</dcterms:created>
  <dcterms:modified xsi:type="dcterms:W3CDTF">2025-11-06T10:22:48Z</dcterms:modified>
</cp:coreProperties>
</file>